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1610" windowHeight="8940" tabRatio="890" activeTab="182"/>
  </bookViews>
  <sheets>
    <sheet name="大專--1" sheetId="395" r:id="rId1"/>
    <sheet name="大專--2" sheetId="396" r:id="rId2"/>
    <sheet name="大專--3" sheetId="397" r:id="rId3"/>
    <sheet name="大專--4" sheetId="398" r:id="rId4"/>
    <sheet name="大專-5" sheetId="399" r:id="rId5"/>
    <sheet name="高中-1" sheetId="275" r:id="rId6"/>
    <sheet name="高中-2" sheetId="276" r:id="rId7"/>
    <sheet name="高中-3" sheetId="277" r:id="rId8"/>
    <sheet name="高中-4" sheetId="278" r:id="rId9"/>
    <sheet name="高中-5" sheetId="279" r:id="rId10"/>
    <sheet name="高中-6" sheetId="280" r:id="rId11"/>
    <sheet name="高中-7" sheetId="281" r:id="rId12"/>
    <sheet name="高中-8" sheetId="282" r:id="rId13"/>
    <sheet name="高中-9" sheetId="283" r:id="rId14"/>
    <sheet name="高中-9.1" sheetId="284" r:id="rId15"/>
    <sheet name="高中-10" sheetId="285" r:id="rId16"/>
    <sheet name="高中-11" sheetId="286" r:id="rId17"/>
    <sheet name="高中-12" sheetId="287" r:id="rId18"/>
    <sheet name="高中-13" sheetId="288" r:id="rId19"/>
    <sheet name="高中-14" sheetId="289" r:id="rId20"/>
    <sheet name="高中-15" sheetId="290" r:id="rId21"/>
    <sheet name="高中-16" sheetId="291" r:id="rId22"/>
    <sheet name="高中-17" sheetId="292" r:id="rId23"/>
    <sheet name="高中--18" sheetId="400" r:id="rId24"/>
    <sheet name="高中-19(1)" sheetId="293" r:id="rId25"/>
    <sheet name="高中--19(2)" sheetId="440" r:id="rId26"/>
    <sheet name="高中-20(1)" sheetId="294" r:id="rId27"/>
    <sheet name="高中--20(2)" sheetId="441" r:id="rId28"/>
    <sheet name="高中--21" sheetId="403" r:id="rId29"/>
    <sheet name="高中--22" sheetId="404" r:id="rId30"/>
    <sheet name="高中--23" sheetId="405" r:id="rId31"/>
    <sheet name="高中-24" sheetId="295" r:id="rId32"/>
    <sheet name="高中-25" sheetId="296" r:id="rId33"/>
    <sheet name="高中-26" sheetId="297" r:id="rId34"/>
    <sheet name="高中-27" sheetId="298" r:id="rId35"/>
    <sheet name="高中-28" sheetId="373" r:id="rId36"/>
    <sheet name="高中-29" sheetId="300" r:id="rId37"/>
    <sheet name="高中-30" sheetId="301" r:id="rId38"/>
    <sheet name="高中-31" sheetId="302" r:id="rId39"/>
    <sheet name="高職-1" sheetId="303" r:id="rId40"/>
    <sheet name="高職-2" sheetId="304" r:id="rId41"/>
    <sheet name="高職-3" sheetId="305" r:id="rId42"/>
    <sheet name="高職-4" sheetId="306" r:id="rId43"/>
    <sheet name="高職-5" sheetId="307" r:id="rId44"/>
    <sheet name="高職-6" sheetId="308" r:id="rId45"/>
    <sheet name="高職-7" sheetId="309" r:id="rId46"/>
    <sheet name="高職-8" sheetId="310" r:id="rId47"/>
    <sheet name="高職-9" sheetId="311" r:id="rId48"/>
    <sheet name="高職-10" sheetId="312" r:id="rId49"/>
    <sheet name="高職-11" sheetId="313" r:id="rId50"/>
    <sheet name="高職-13" sheetId="314" r:id="rId51"/>
    <sheet name="高職-14" sheetId="315" r:id="rId52"/>
    <sheet name="高職-14.1" sheetId="316" r:id="rId53"/>
    <sheet name="高職-15" sheetId="317" r:id="rId54"/>
    <sheet name="高職-16" sheetId="318" r:id="rId55"/>
    <sheet name="高職-17" sheetId="319" r:id="rId56"/>
    <sheet name="高職-18" sheetId="320" r:id="rId57"/>
    <sheet name="高職-19" sheetId="321" r:id="rId58"/>
    <sheet name="高職-20" sheetId="322" r:id="rId59"/>
    <sheet name="高職-21" sheetId="323" r:id="rId60"/>
    <sheet name="高職-22" sheetId="324" r:id="rId61"/>
    <sheet name="高職--23" sheetId="406" r:id="rId62"/>
    <sheet name="高職-24(1)" sheetId="325" r:id="rId63"/>
    <sheet name="高職--24(2)" sheetId="442" r:id="rId64"/>
    <sheet name="高職-25(1)" sheetId="326" r:id="rId65"/>
    <sheet name="高職--25(2)" sheetId="443" r:id="rId66"/>
    <sheet name="高職--26" sheetId="409" r:id="rId67"/>
    <sheet name="高職--27" sheetId="410" r:id="rId68"/>
    <sheet name="高職--28" sheetId="411" r:id="rId69"/>
    <sheet name="高職-29" sheetId="327" r:id="rId70"/>
    <sheet name="高職-30" sheetId="328" r:id="rId71"/>
    <sheet name="國中-1 " sheetId="368" r:id="rId72"/>
    <sheet name="國中-2" sheetId="229" r:id="rId73"/>
    <sheet name="國中-3" sheetId="73" r:id="rId74"/>
    <sheet name="國中-4" sheetId="230" r:id="rId75"/>
    <sheet name="國中-5 " sheetId="272" r:id="rId76"/>
    <sheet name="國中-6" sheetId="76" r:id="rId77"/>
    <sheet name="國中-7 " sheetId="432" r:id="rId78"/>
    <sheet name="國中-7.1" sheetId="233" r:id="rId79"/>
    <sheet name="國中-7.2" sheetId="433" r:id="rId80"/>
    <sheet name="國中-8" sheetId="434" r:id="rId81"/>
    <sheet name="國中-9" sheetId="81" r:id="rId82"/>
    <sheet name="國中-10" sheetId="82" r:id="rId83"/>
    <sheet name="國中-10.1" sheetId="83" r:id="rId84"/>
    <sheet name="國中-10.2" sheetId="84" r:id="rId85"/>
    <sheet name="國中-11" sheetId="85" r:id="rId86"/>
    <sheet name="國中-12" sheetId="86" r:id="rId87"/>
    <sheet name="國中-13" sheetId="87" r:id="rId88"/>
    <sheet name="國中-14" sheetId="88" r:id="rId89"/>
    <sheet name="國中-15" sheetId="89" r:id="rId90"/>
    <sheet name="國中-16" sheetId="431" r:id="rId91"/>
    <sheet name="國中-17" sheetId="91" r:id="rId92"/>
    <sheet name="國中-18" sheetId="92" r:id="rId93"/>
    <sheet name="國中-19" sheetId="93" r:id="rId94"/>
    <sheet name="國中-20" sheetId="412" r:id="rId95"/>
    <sheet name="國中-21 " sheetId="270" r:id="rId96"/>
    <sheet name="國中-22 " sheetId="268" r:id="rId97"/>
    <sheet name="國中-23" sheetId="97" r:id="rId98"/>
    <sheet name="小學-1 " sheetId="369" r:id="rId99"/>
    <sheet name="小學-2" sheetId="235" r:id="rId100"/>
    <sheet name="小學-3" sheetId="100" r:id="rId101"/>
    <sheet name="小學-4" sheetId="374" r:id="rId102"/>
    <sheet name="小學-5" sheetId="237" r:id="rId103"/>
    <sheet name="小學-6 " sheetId="273" r:id="rId104"/>
    <sheet name="小學-7" sheetId="104" r:id="rId105"/>
    <sheet name="小學-7.1" sheetId="239" r:id="rId106"/>
    <sheet name="小學-8" sheetId="435" r:id="rId107"/>
    <sheet name="小學-9" sheetId="107" r:id="rId108"/>
    <sheet name="小學-10" sheetId="108" r:id="rId109"/>
    <sheet name="小學-10.1" sheetId="109" r:id="rId110"/>
    <sheet name="小學-10.2" sheetId="110" r:id="rId111"/>
    <sheet name="小學-11" sheetId="111" r:id="rId112"/>
    <sheet name="小學-12" sheetId="112" r:id="rId113"/>
    <sheet name="小學-13" sheetId="113" r:id="rId114"/>
    <sheet name="小學-14" sheetId="114" r:id="rId115"/>
    <sheet name="小學-15" sheetId="115" r:id="rId116"/>
    <sheet name="小學-16 " sheetId="436" r:id="rId117"/>
    <sheet name="小學-17" sheetId="117" r:id="rId118"/>
    <sheet name="小學-18" sheetId="437" r:id="rId119"/>
    <sheet name="小學-19" sheetId="119" r:id="rId120"/>
    <sheet name="小學-20" sheetId="413" r:id="rId121"/>
    <sheet name="小學-21" sheetId="121" r:id="rId122"/>
    <sheet name="小學-22 " sheetId="271" r:id="rId123"/>
    <sheet name="小學-23 " sheetId="269" r:id="rId124"/>
    <sheet name="幼兒-1" sheetId="329" r:id="rId125"/>
    <sheet name="幼兒-2" sheetId="330" r:id="rId126"/>
    <sheet name="幼兒-2.1 " sheetId="372" r:id="rId127"/>
    <sheet name="幼兒-3" sheetId="332" r:id="rId128"/>
    <sheet name="幼兒-3.1" sheetId="333" r:id="rId129"/>
    <sheet name="幼兒-3.2" sheetId="334" r:id="rId130"/>
    <sheet name="幼兒-4" sheetId="335" r:id="rId131"/>
    <sheet name="幼兒-4.1" sheetId="336" r:id="rId132"/>
    <sheet name="幼兒-6" sheetId="337" r:id="rId133"/>
    <sheet name="幼兒-9" sheetId="338" r:id="rId134"/>
    <sheet name="幼兒-11" sheetId="339" r:id="rId135"/>
    <sheet name="幼兒-12" sheetId="375" r:id="rId136"/>
    <sheet name="進修-1" sheetId="340" r:id="rId137"/>
    <sheet name="進修-1.1" sheetId="341" r:id="rId138"/>
    <sheet name="進修-2" sheetId="342" r:id="rId139"/>
    <sheet name="進修-3" sheetId="343" r:id="rId140"/>
    <sheet name="進修-3.1" sheetId="344" r:id="rId141"/>
    <sheet name="進修-4" sheetId="345" r:id="rId142"/>
    <sheet name="進修-5" sheetId="346" r:id="rId143"/>
    <sheet name="進修-6" sheetId="347" r:id="rId144"/>
    <sheet name="實用-1" sheetId="348" r:id="rId145"/>
    <sheet name="實用-2" sheetId="349" r:id="rId146"/>
    <sheet name="實用-3" sheetId="350" r:id="rId147"/>
    <sheet name="實用-3.1" sheetId="351" r:id="rId148"/>
    <sheet name="實用-4" sheetId="352" r:id="rId149"/>
    <sheet name="實用-5" sheetId="353" r:id="rId150"/>
    <sheet name="國補-1" sheetId="253" r:id="rId151"/>
    <sheet name="國補-2 " sheetId="370" r:id="rId152"/>
    <sheet name="國補-2.1" sheetId="254" r:id="rId153"/>
    <sheet name="國補-3" sheetId="438" r:id="rId154"/>
    <sheet name="國補-4" sheetId="256" r:id="rId155"/>
    <sheet name="國補-5" sheetId="156" r:id="rId156"/>
    <sheet name="國補-5.1" sheetId="257" r:id="rId157"/>
    <sheet name="國補-6 " sheetId="439" r:id="rId158"/>
    <sheet name="特教-1 " sheetId="444" r:id="rId159"/>
    <sheet name="特教-2" sheetId="445" r:id="rId160"/>
    <sheet name="特教-3" sheetId="356" r:id="rId161"/>
    <sheet name="特教-4" sheetId="357" r:id="rId162"/>
    <sheet name="特教-5" sheetId="358" r:id="rId163"/>
    <sheet name="特教-6" sheetId="359" r:id="rId164"/>
    <sheet name="特教-7" sheetId="360" r:id="rId165"/>
    <sheet name="特教-8" sheetId="361" r:id="rId166"/>
    <sheet name="特教-8.1" sheetId="362" r:id="rId167"/>
    <sheet name="特教-9" sheetId="363" r:id="rId168"/>
    <sheet name="特教-10" sheetId="364" r:id="rId169"/>
    <sheet name="特教-11" sheetId="365" r:id="rId170"/>
    <sheet name="特教-12" sheetId="366" r:id="rId171"/>
    <sheet name="特教-13" sheetId="367" r:id="rId172"/>
    <sheet name="社教-1" sheetId="376" r:id="rId173"/>
    <sheet name="社教-1.1" sheetId="377" r:id="rId174"/>
    <sheet name="社教-1.2" sheetId="378" r:id="rId175"/>
    <sheet name="社教-2" sheetId="379" r:id="rId176"/>
    <sheet name="社教-3 " sheetId="430" r:id="rId177"/>
    <sheet name="社教-4 " sheetId="381" r:id="rId178"/>
    <sheet name="社教-4.1" sheetId="382" r:id="rId179"/>
    <sheet name="社教-6" sheetId="383" r:id="rId180"/>
    <sheet name="社教-11" sheetId="384" r:id="rId181"/>
    <sheet name="社教-12" sheetId="414" r:id="rId182"/>
    <sheet name="社教-12.1 " sheetId="371" r:id="rId183"/>
    <sheet name="社教-13" sheetId="446" r:id="rId184"/>
    <sheet name="社教-14" sheetId="415" r:id="rId185"/>
    <sheet name="社教-17" sheetId="416" r:id="rId186"/>
    <sheet name="社教-18" sheetId="386" r:id="rId187"/>
    <sheet name="社教-19" sheetId="387" r:id="rId188"/>
    <sheet name="社教-20" sheetId="388" r:id="rId189"/>
    <sheet name="社教-21" sheetId="389" r:id="rId190"/>
    <sheet name="社教-22" sheetId="390" r:id="rId191"/>
    <sheet name="社教-23" sheetId="391" r:id="rId192"/>
    <sheet name="其他-1 " sheetId="417" r:id="rId193"/>
    <sheet name="其他-2" sheetId="418" r:id="rId194"/>
    <sheet name="其他-3" sheetId="419" r:id="rId195"/>
    <sheet name="其他-4" sheetId="392" r:id="rId196"/>
    <sheet name="其他-5" sheetId="420" r:id="rId197"/>
    <sheet name="其他-6" sheetId="421" r:id="rId198"/>
    <sheet name="其他-7" sheetId="393" r:id="rId199"/>
    <sheet name="其他-8" sheetId="422" r:id="rId200"/>
    <sheet name="其他-9" sheetId="197" r:id="rId201"/>
    <sheet name="其他-10" sheetId="267" r:id="rId202"/>
    <sheet name="其他-11" sheetId="423" r:id="rId203"/>
    <sheet name="其他-11.1" sheetId="424" r:id="rId204"/>
    <sheet name="其他-12 " sheetId="425" r:id="rId205"/>
    <sheet name="其它-13 " sheetId="426" r:id="rId206"/>
    <sheet name="其他-14" sheetId="427" r:id="rId207"/>
    <sheet name="其他-15" sheetId="428" r:id="rId208"/>
    <sheet name="其他-16" sheetId="394" r:id="rId209"/>
    <sheet name="其他-17" sheetId="429" r:id="rId210"/>
  </sheets>
  <externalReferences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</externalReferences>
  <definedNames>
    <definedName name="\a">#N/A</definedName>
    <definedName name="__________________er1" localSheetId="4">#REF!</definedName>
    <definedName name="__________________er1" localSheetId="98">#REF!</definedName>
    <definedName name="__________________er1" localSheetId="116">#REF!</definedName>
    <definedName name="__________________er1" localSheetId="118">#REF!</definedName>
    <definedName name="__________________er1" localSheetId="99">#REF!</definedName>
    <definedName name="__________________er1" localSheetId="122">#REF!</definedName>
    <definedName name="__________________er1" localSheetId="123">#REF!</definedName>
    <definedName name="__________________er1" localSheetId="101">#REF!</definedName>
    <definedName name="__________________er1" localSheetId="105">#REF!</definedName>
    <definedName name="__________________er1" localSheetId="106">#REF!</definedName>
    <definedName name="__________________er1" localSheetId="124">#REF!</definedName>
    <definedName name="__________________er1" localSheetId="134">#REF!</definedName>
    <definedName name="__________________er1" localSheetId="126">#REF!</definedName>
    <definedName name="__________________er1" localSheetId="132">#REF!</definedName>
    <definedName name="__________________er1" localSheetId="133">#REF!</definedName>
    <definedName name="__________________er1" localSheetId="192">#REF!</definedName>
    <definedName name="__________________er1" localSheetId="201">#REF!</definedName>
    <definedName name="__________________er1" localSheetId="203">#REF!</definedName>
    <definedName name="__________________er1" localSheetId="204">#REF!</definedName>
    <definedName name="__________________er1" localSheetId="206">#REF!</definedName>
    <definedName name="__________________er1" localSheetId="207">#REF!</definedName>
    <definedName name="__________________er1" localSheetId="208">#REF!</definedName>
    <definedName name="__________________er1" localSheetId="209">#REF!</definedName>
    <definedName name="__________________er1" localSheetId="194">#REF!</definedName>
    <definedName name="__________________er1" localSheetId="195">#REF!</definedName>
    <definedName name="__________________er1" localSheetId="198">#REF!</definedName>
    <definedName name="__________________er1" localSheetId="205">#REF!</definedName>
    <definedName name="__________________er1" localSheetId="172">#REF!</definedName>
    <definedName name="__________________er1" localSheetId="180">#REF!</definedName>
    <definedName name="__________________er1" localSheetId="181">#REF!</definedName>
    <definedName name="__________________er1" localSheetId="185">#REF!</definedName>
    <definedName name="__________________er1" localSheetId="175">#REF!</definedName>
    <definedName name="__________________er1" localSheetId="191">#REF!</definedName>
    <definedName name="__________________er1" localSheetId="176">#REF!</definedName>
    <definedName name="__________________er1" localSheetId="178">#REF!</definedName>
    <definedName name="__________________er1" localSheetId="179">#REF!</definedName>
    <definedName name="__________________er1" localSheetId="158">#REF!</definedName>
    <definedName name="__________________er1" localSheetId="159">#REF!</definedName>
    <definedName name="__________________er1" localSheetId="25">#REF!</definedName>
    <definedName name="__________________er1" localSheetId="27">#REF!</definedName>
    <definedName name="__________________er1" localSheetId="35">#REF!</definedName>
    <definedName name="__________________er1" localSheetId="63">#REF!</definedName>
    <definedName name="__________________er1" localSheetId="65">#REF!</definedName>
    <definedName name="__________________er1" localSheetId="68">#REF!</definedName>
    <definedName name="__________________er1" localSheetId="71">#REF!</definedName>
    <definedName name="__________________er1" localSheetId="90">#REF!</definedName>
    <definedName name="__________________er1" localSheetId="72">#REF!</definedName>
    <definedName name="__________________er1" localSheetId="95">#REF!</definedName>
    <definedName name="__________________er1" localSheetId="96">#REF!</definedName>
    <definedName name="__________________er1" localSheetId="77">#REF!</definedName>
    <definedName name="__________________er1" localSheetId="78">#REF!</definedName>
    <definedName name="__________________er1" localSheetId="79">#REF!</definedName>
    <definedName name="__________________er1" localSheetId="80">#REF!</definedName>
    <definedName name="__________________er1" localSheetId="150">#REF!</definedName>
    <definedName name="__________________er1" localSheetId="153">#REF!</definedName>
    <definedName name="__________________er1" localSheetId="154">#REF!</definedName>
    <definedName name="__________________er1" localSheetId="156">#REF!</definedName>
    <definedName name="__________________er1" localSheetId="157">#REF!</definedName>
    <definedName name="__________________er1">#REF!</definedName>
    <definedName name="__________________er3" localSheetId="116">#REF!</definedName>
    <definedName name="__________________er3" localSheetId="118">#REF!</definedName>
    <definedName name="__________________er3" localSheetId="122">#REF!</definedName>
    <definedName name="__________________er3" localSheetId="123">#REF!</definedName>
    <definedName name="__________________er3" localSheetId="101">#REF!</definedName>
    <definedName name="__________________er3" localSheetId="106">#REF!</definedName>
    <definedName name="__________________er3" localSheetId="124">#REF!</definedName>
    <definedName name="__________________er3" localSheetId="134">#REF!</definedName>
    <definedName name="__________________er3" localSheetId="126">#REF!</definedName>
    <definedName name="__________________er3" localSheetId="132">#REF!</definedName>
    <definedName name="__________________er3" localSheetId="133">#REF!</definedName>
    <definedName name="__________________er3" localSheetId="192">#REF!</definedName>
    <definedName name="__________________er3" localSheetId="201">#REF!</definedName>
    <definedName name="__________________er3" localSheetId="204">#REF!</definedName>
    <definedName name="__________________er3" localSheetId="206">#REF!</definedName>
    <definedName name="__________________er3" localSheetId="207">#REF!</definedName>
    <definedName name="__________________er3" localSheetId="208">#REF!</definedName>
    <definedName name="__________________er3" localSheetId="209">#REF!</definedName>
    <definedName name="__________________er3" localSheetId="194">#REF!</definedName>
    <definedName name="__________________er3" localSheetId="198">#REF!</definedName>
    <definedName name="__________________er3" localSheetId="172">#REF!</definedName>
    <definedName name="__________________er3" localSheetId="180">#REF!</definedName>
    <definedName name="__________________er3" localSheetId="185">#REF!</definedName>
    <definedName name="__________________er3" localSheetId="175">#REF!</definedName>
    <definedName name="__________________er3" localSheetId="176">#REF!</definedName>
    <definedName name="__________________er3" localSheetId="178">#REF!</definedName>
    <definedName name="__________________er3" localSheetId="179">#REF!</definedName>
    <definedName name="__________________er3" localSheetId="158">#REF!</definedName>
    <definedName name="__________________er3" localSheetId="159">#REF!</definedName>
    <definedName name="__________________er3" localSheetId="25">#REF!</definedName>
    <definedName name="__________________er3" localSheetId="27">#REF!</definedName>
    <definedName name="__________________er3" localSheetId="35">#REF!</definedName>
    <definedName name="__________________er3" localSheetId="63">#REF!</definedName>
    <definedName name="__________________er3" localSheetId="65">#REF!</definedName>
    <definedName name="__________________er3" localSheetId="68">#REF!</definedName>
    <definedName name="__________________er3" localSheetId="90">#REF!</definedName>
    <definedName name="__________________er3" localSheetId="95">#REF!</definedName>
    <definedName name="__________________er3" localSheetId="96">#REF!</definedName>
    <definedName name="__________________er3" localSheetId="77">#REF!</definedName>
    <definedName name="__________________er3" localSheetId="79">#REF!</definedName>
    <definedName name="__________________er3" localSheetId="80">#REF!</definedName>
    <definedName name="__________________er3" localSheetId="153">#REF!</definedName>
    <definedName name="__________________er3" localSheetId="157">#REF!</definedName>
    <definedName name="__________________er3">#REF!</definedName>
    <definedName name="__________________er4" localSheetId="116">#REF!</definedName>
    <definedName name="__________________er4" localSheetId="118">#REF!</definedName>
    <definedName name="__________________er4" localSheetId="122">#REF!</definedName>
    <definedName name="__________________er4" localSheetId="123">#REF!</definedName>
    <definedName name="__________________er4" localSheetId="106">#REF!</definedName>
    <definedName name="__________________er4" localSheetId="124">#REF!</definedName>
    <definedName name="__________________er4" localSheetId="134">#REF!</definedName>
    <definedName name="__________________er4" localSheetId="126">#REF!</definedName>
    <definedName name="__________________er4" localSheetId="132">#REF!</definedName>
    <definedName name="__________________er4" localSheetId="133">#REF!</definedName>
    <definedName name="__________________er4" localSheetId="192">#REF!</definedName>
    <definedName name="__________________er4" localSheetId="201">#REF!</definedName>
    <definedName name="__________________er4" localSheetId="204">#REF!</definedName>
    <definedName name="__________________er4" localSheetId="207">#REF!</definedName>
    <definedName name="__________________er4" localSheetId="208">#REF!</definedName>
    <definedName name="__________________er4" localSheetId="209">#REF!</definedName>
    <definedName name="__________________er4" localSheetId="194">#REF!</definedName>
    <definedName name="__________________er4" localSheetId="172">#REF!</definedName>
    <definedName name="__________________er4" localSheetId="180">#REF!</definedName>
    <definedName name="__________________er4" localSheetId="185">#REF!</definedName>
    <definedName name="__________________er4" localSheetId="175">#REF!</definedName>
    <definedName name="__________________er4" localSheetId="176">#REF!</definedName>
    <definedName name="__________________er4" localSheetId="178">#REF!</definedName>
    <definedName name="__________________er4" localSheetId="179">#REF!</definedName>
    <definedName name="__________________er4" localSheetId="158">#REF!</definedName>
    <definedName name="__________________er4" localSheetId="159">#REF!</definedName>
    <definedName name="__________________er4" localSheetId="25">#REF!</definedName>
    <definedName name="__________________er4" localSheetId="27">#REF!</definedName>
    <definedName name="__________________er4" localSheetId="35">#REF!</definedName>
    <definedName name="__________________er4" localSheetId="63">#REF!</definedName>
    <definedName name="__________________er4" localSheetId="65">#REF!</definedName>
    <definedName name="__________________er4" localSheetId="90">#REF!</definedName>
    <definedName name="__________________er4" localSheetId="95">#REF!</definedName>
    <definedName name="__________________er4" localSheetId="96">#REF!</definedName>
    <definedName name="__________________er4" localSheetId="77">#REF!</definedName>
    <definedName name="__________________er4" localSheetId="79">#REF!</definedName>
    <definedName name="__________________er4" localSheetId="80">#REF!</definedName>
    <definedName name="__________________er4" localSheetId="153">#REF!</definedName>
    <definedName name="__________________er4" localSheetId="157">#REF!</definedName>
    <definedName name="__________________er4">#REF!</definedName>
    <definedName name="_________________er1" localSheetId="116">#REF!</definedName>
    <definedName name="_________________er1" localSheetId="118">#REF!</definedName>
    <definedName name="_________________er1" localSheetId="123">#REF!</definedName>
    <definedName name="_________________er1" localSheetId="106">#REF!</definedName>
    <definedName name="_________________er1" localSheetId="134">#REF!</definedName>
    <definedName name="_________________er1" localSheetId="132">#REF!</definedName>
    <definedName name="_________________er1" localSheetId="133">#REF!</definedName>
    <definedName name="_________________er1" localSheetId="201">#REF!</definedName>
    <definedName name="_________________er1" localSheetId="208">#REF!</definedName>
    <definedName name="_________________er1" localSheetId="209">#REF!</definedName>
    <definedName name="_________________er1" localSheetId="194">#REF!</definedName>
    <definedName name="_________________er1" localSheetId="180">#REF!</definedName>
    <definedName name="_________________er1" localSheetId="175">#REF!</definedName>
    <definedName name="_________________er1" localSheetId="176">#REF!</definedName>
    <definedName name="_________________er1" localSheetId="178">#REF!</definedName>
    <definedName name="_________________er1" localSheetId="179">#REF!</definedName>
    <definedName name="_________________er1" localSheetId="96">#REF!</definedName>
    <definedName name="_________________er1" localSheetId="77">#REF!</definedName>
    <definedName name="_________________er1" localSheetId="79">#REF!</definedName>
    <definedName name="_________________er1" localSheetId="80">#REF!</definedName>
    <definedName name="_________________er1" localSheetId="153">#REF!</definedName>
    <definedName name="_________________er1" localSheetId="157">#REF!</definedName>
    <definedName name="_________________er1">#REF!</definedName>
    <definedName name="_________________er3" localSheetId="116">#REF!</definedName>
    <definedName name="_________________er3" localSheetId="118">#REF!</definedName>
    <definedName name="_________________er3" localSheetId="123">#REF!</definedName>
    <definedName name="_________________er3" localSheetId="106">#REF!</definedName>
    <definedName name="_________________er3" localSheetId="134">#REF!</definedName>
    <definedName name="_________________er3" localSheetId="132">#REF!</definedName>
    <definedName name="_________________er3" localSheetId="133">#REF!</definedName>
    <definedName name="_________________er3" localSheetId="201">#REF!</definedName>
    <definedName name="_________________er3" localSheetId="208">#REF!</definedName>
    <definedName name="_________________er3" localSheetId="209">#REF!</definedName>
    <definedName name="_________________er3" localSheetId="194">#REF!</definedName>
    <definedName name="_________________er3" localSheetId="180">#REF!</definedName>
    <definedName name="_________________er3" localSheetId="175">#REF!</definedName>
    <definedName name="_________________er3" localSheetId="176">#REF!</definedName>
    <definedName name="_________________er3" localSheetId="178">#REF!</definedName>
    <definedName name="_________________er3" localSheetId="179">#REF!</definedName>
    <definedName name="_________________er3" localSheetId="96">#REF!</definedName>
    <definedName name="_________________er3" localSheetId="77">#REF!</definedName>
    <definedName name="_________________er3" localSheetId="79">#REF!</definedName>
    <definedName name="_________________er3" localSheetId="80">#REF!</definedName>
    <definedName name="_________________er3" localSheetId="153">#REF!</definedName>
    <definedName name="_________________er3" localSheetId="157">#REF!</definedName>
    <definedName name="_________________er3">#REF!</definedName>
    <definedName name="_________________er4" localSheetId="116">#REF!</definedName>
    <definedName name="_________________er4" localSheetId="118">#REF!</definedName>
    <definedName name="_________________er4" localSheetId="123">#REF!</definedName>
    <definedName name="_________________er4" localSheetId="106">#REF!</definedName>
    <definedName name="_________________er4" localSheetId="134">#REF!</definedName>
    <definedName name="_________________er4" localSheetId="132">#REF!</definedName>
    <definedName name="_________________er4" localSheetId="133">#REF!</definedName>
    <definedName name="_________________er4" localSheetId="201">#REF!</definedName>
    <definedName name="_________________er4" localSheetId="208">#REF!</definedName>
    <definedName name="_________________er4" localSheetId="209">#REF!</definedName>
    <definedName name="_________________er4" localSheetId="194">#REF!</definedName>
    <definedName name="_________________er4" localSheetId="180">#REF!</definedName>
    <definedName name="_________________er4" localSheetId="175">#REF!</definedName>
    <definedName name="_________________er4" localSheetId="176">#REF!</definedName>
    <definedName name="_________________er4" localSheetId="178">#REF!</definedName>
    <definedName name="_________________er4" localSheetId="179">#REF!</definedName>
    <definedName name="_________________er4" localSheetId="96">#REF!</definedName>
    <definedName name="_________________er4" localSheetId="77">#REF!</definedName>
    <definedName name="_________________er4" localSheetId="79">#REF!</definedName>
    <definedName name="_________________er4" localSheetId="80">#REF!</definedName>
    <definedName name="_________________er4" localSheetId="153">#REF!</definedName>
    <definedName name="_________________er4" localSheetId="157">#REF!</definedName>
    <definedName name="_________________er4">#REF!</definedName>
    <definedName name="________________er1" localSheetId="116">#REF!</definedName>
    <definedName name="________________er1" localSheetId="118">#REF!</definedName>
    <definedName name="________________er1" localSheetId="123">#REF!</definedName>
    <definedName name="________________er1" localSheetId="106">#REF!</definedName>
    <definedName name="________________er1" localSheetId="134">#REF!</definedName>
    <definedName name="________________er1" localSheetId="132">#REF!</definedName>
    <definedName name="________________er1" localSheetId="133">#REF!</definedName>
    <definedName name="________________er1" localSheetId="201">#REF!</definedName>
    <definedName name="________________er1" localSheetId="208">#REF!</definedName>
    <definedName name="________________er1" localSheetId="209">#REF!</definedName>
    <definedName name="________________er1" localSheetId="194">#REF!</definedName>
    <definedName name="________________er1" localSheetId="180">#REF!</definedName>
    <definedName name="________________er1" localSheetId="175">#REF!</definedName>
    <definedName name="________________er1" localSheetId="176">#REF!</definedName>
    <definedName name="________________er1" localSheetId="178">#REF!</definedName>
    <definedName name="________________er1" localSheetId="179">#REF!</definedName>
    <definedName name="________________er1" localSheetId="96">#REF!</definedName>
    <definedName name="________________er1" localSheetId="77">#REF!</definedName>
    <definedName name="________________er1" localSheetId="79">#REF!</definedName>
    <definedName name="________________er1" localSheetId="80">#REF!</definedName>
    <definedName name="________________er1" localSheetId="153">#REF!</definedName>
    <definedName name="________________er1" localSheetId="157">#REF!</definedName>
    <definedName name="________________er1">#REF!</definedName>
    <definedName name="________________er3" localSheetId="116">#REF!</definedName>
    <definedName name="________________er3" localSheetId="118">#REF!</definedName>
    <definedName name="________________er3" localSheetId="123">#REF!</definedName>
    <definedName name="________________er3" localSheetId="106">#REF!</definedName>
    <definedName name="________________er3" localSheetId="134">#REF!</definedName>
    <definedName name="________________er3" localSheetId="132">#REF!</definedName>
    <definedName name="________________er3" localSheetId="133">#REF!</definedName>
    <definedName name="________________er3" localSheetId="201">#REF!</definedName>
    <definedName name="________________er3" localSheetId="208">#REF!</definedName>
    <definedName name="________________er3" localSheetId="209">#REF!</definedName>
    <definedName name="________________er3" localSheetId="194">#REF!</definedName>
    <definedName name="________________er3" localSheetId="180">#REF!</definedName>
    <definedName name="________________er3" localSheetId="175">#REF!</definedName>
    <definedName name="________________er3" localSheetId="176">#REF!</definedName>
    <definedName name="________________er3" localSheetId="178">#REF!</definedName>
    <definedName name="________________er3" localSheetId="179">#REF!</definedName>
    <definedName name="________________er3" localSheetId="96">#REF!</definedName>
    <definedName name="________________er3" localSheetId="77">#REF!</definedName>
    <definedName name="________________er3" localSheetId="79">#REF!</definedName>
    <definedName name="________________er3" localSheetId="80">#REF!</definedName>
    <definedName name="________________er3" localSheetId="153">#REF!</definedName>
    <definedName name="________________er3" localSheetId="157">#REF!</definedName>
    <definedName name="________________er3">#REF!</definedName>
    <definedName name="________________er4" localSheetId="116">#REF!</definedName>
    <definedName name="________________er4" localSheetId="118">#REF!</definedName>
    <definedName name="________________er4" localSheetId="123">#REF!</definedName>
    <definedName name="________________er4" localSheetId="106">#REF!</definedName>
    <definedName name="________________er4" localSheetId="134">#REF!</definedName>
    <definedName name="________________er4" localSheetId="132">#REF!</definedName>
    <definedName name="________________er4" localSheetId="133">#REF!</definedName>
    <definedName name="________________er4" localSheetId="201">#REF!</definedName>
    <definedName name="________________er4" localSheetId="208">#REF!</definedName>
    <definedName name="________________er4" localSheetId="209">#REF!</definedName>
    <definedName name="________________er4" localSheetId="194">#REF!</definedName>
    <definedName name="________________er4" localSheetId="180">#REF!</definedName>
    <definedName name="________________er4" localSheetId="175">#REF!</definedName>
    <definedName name="________________er4" localSheetId="176">#REF!</definedName>
    <definedName name="________________er4" localSheetId="178">#REF!</definedName>
    <definedName name="________________er4" localSheetId="179">#REF!</definedName>
    <definedName name="________________er4" localSheetId="96">#REF!</definedName>
    <definedName name="________________er4" localSheetId="77">#REF!</definedName>
    <definedName name="________________er4" localSheetId="79">#REF!</definedName>
    <definedName name="________________er4" localSheetId="80">#REF!</definedName>
    <definedName name="________________er4" localSheetId="153">#REF!</definedName>
    <definedName name="________________er4" localSheetId="157">#REF!</definedName>
    <definedName name="________________er4">#REF!</definedName>
    <definedName name="_______________er1" localSheetId="116">#REF!</definedName>
    <definedName name="_______________er1" localSheetId="118">#REF!</definedName>
    <definedName name="_______________er1" localSheetId="123">#REF!</definedName>
    <definedName name="_______________er1" localSheetId="106">#REF!</definedName>
    <definedName name="_______________er1" localSheetId="134">#REF!</definedName>
    <definedName name="_______________er1" localSheetId="132">#REF!</definedName>
    <definedName name="_______________er1" localSheetId="133">#REF!</definedName>
    <definedName name="_______________er1" localSheetId="201">#REF!</definedName>
    <definedName name="_______________er1" localSheetId="203">#REF!</definedName>
    <definedName name="_______________er1" localSheetId="208">#REF!</definedName>
    <definedName name="_______________er1" localSheetId="209">#REF!</definedName>
    <definedName name="_______________er1" localSheetId="194">#REF!</definedName>
    <definedName name="_______________er1" localSheetId="180">#REF!</definedName>
    <definedName name="_______________er1" localSheetId="175">#REF!</definedName>
    <definedName name="_______________er1" localSheetId="176">#REF!</definedName>
    <definedName name="_______________er1" localSheetId="178">#REF!</definedName>
    <definedName name="_______________er1" localSheetId="179">#REF!</definedName>
    <definedName name="_______________er1" localSheetId="96">#REF!</definedName>
    <definedName name="_______________er1" localSheetId="77">#REF!</definedName>
    <definedName name="_______________er1" localSheetId="79">#REF!</definedName>
    <definedName name="_______________er1" localSheetId="80">#REF!</definedName>
    <definedName name="_______________er1" localSheetId="153">#REF!</definedName>
    <definedName name="_______________er1" localSheetId="157">#REF!</definedName>
    <definedName name="_______________er1">#REF!</definedName>
    <definedName name="_______________er3" localSheetId="116">#REF!</definedName>
    <definedName name="_______________er3" localSheetId="118">#REF!</definedName>
    <definedName name="_______________er3" localSheetId="123">#REF!</definedName>
    <definedName name="_______________er3" localSheetId="106">#REF!</definedName>
    <definedName name="_______________er3" localSheetId="134">#REF!</definedName>
    <definedName name="_______________er3" localSheetId="132">#REF!</definedName>
    <definedName name="_______________er3" localSheetId="133">#REF!</definedName>
    <definedName name="_______________er3" localSheetId="201">#REF!</definedName>
    <definedName name="_______________er3" localSheetId="203">#REF!</definedName>
    <definedName name="_______________er3" localSheetId="208">#REF!</definedName>
    <definedName name="_______________er3" localSheetId="209">#REF!</definedName>
    <definedName name="_______________er3" localSheetId="194">#REF!</definedName>
    <definedName name="_______________er3" localSheetId="180">#REF!</definedName>
    <definedName name="_______________er3" localSheetId="175">#REF!</definedName>
    <definedName name="_______________er3" localSheetId="176">#REF!</definedName>
    <definedName name="_______________er3" localSheetId="178">#REF!</definedName>
    <definedName name="_______________er3" localSheetId="179">#REF!</definedName>
    <definedName name="_______________er3" localSheetId="96">#REF!</definedName>
    <definedName name="_______________er3" localSheetId="77">#REF!</definedName>
    <definedName name="_______________er3" localSheetId="79">#REF!</definedName>
    <definedName name="_______________er3" localSheetId="80">#REF!</definedName>
    <definedName name="_______________er3" localSheetId="153">#REF!</definedName>
    <definedName name="_______________er3" localSheetId="157">#REF!</definedName>
    <definedName name="_______________er3">#REF!</definedName>
    <definedName name="_______________er4" localSheetId="116">#REF!</definedName>
    <definedName name="_______________er4" localSheetId="118">#REF!</definedName>
    <definedName name="_______________er4" localSheetId="123">#REF!</definedName>
    <definedName name="_______________er4" localSheetId="106">#REF!</definedName>
    <definedName name="_______________er4" localSheetId="134">#REF!</definedName>
    <definedName name="_______________er4" localSheetId="132">#REF!</definedName>
    <definedName name="_______________er4" localSheetId="133">#REF!</definedName>
    <definedName name="_______________er4" localSheetId="201">#REF!</definedName>
    <definedName name="_______________er4" localSheetId="203">#REF!</definedName>
    <definedName name="_______________er4" localSheetId="208">#REF!</definedName>
    <definedName name="_______________er4" localSheetId="209">#REF!</definedName>
    <definedName name="_______________er4" localSheetId="194">#REF!</definedName>
    <definedName name="_______________er4" localSheetId="180">#REF!</definedName>
    <definedName name="_______________er4" localSheetId="175">#REF!</definedName>
    <definedName name="_______________er4" localSheetId="176">#REF!</definedName>
    <definedName name="_______________er4" localSheetId="178">#REF!</definedName>
    <definedName name="_______________er4" localSheetId="179">#REF!</definedName>
    <definedName name="_______________er4" localSheetId="96">#REF!</definedName>
    <definedName name="_______________er4" localSheetId="77">#REF!</definedName>
    <definedName name="_______________er4" localSheetId="79">#REF!</definedName>
    <definedName name="_______________er4" localSheetId="80">#REF!</definedName>
    <definedName name="_______________er4" localSheetId="153">#REF!</definedName>
    <definedName name="_______________er4" localSheetId="157">#REF!</definedName>
    <definedName name="_______________er4">#REF!</definedName>
    <definedName name="______________er1" localSheetId="116">#REF!</definedName>
    <definedName name="______________er1" localSheetId="118">#REF!</definedName>
    <definedName name="______________er1" localSheetId="123">#REF!</definedName>
    <definedName name="______________er1" localSheetId="106">#REF!</definedName>
    <definedName name="______________er1" localSheetId="134">#REF!</definedName>
    <definedName name="______________er1" localSheetId="132">#REF!</definedName>
    <definedName name="______________er1" localSheetId="133">#REF!</definedName>
    <definedName name="______________er1" localSheetId="201">#REF!</definedName>
    <definedName name="______________er1" localSheetId="203">#REF!</definedName>
    <definedName name="______________er1" localSheetId="208">#REF!</definedName>
    <definedName name="______________er1" localSheetId="209">#REF!</definedName>
    <definedName name="______________er1" localSheetId="194">#REF!</definedName>
    <definedName name="______________er1" localSheetId="180">#REF!</definedName>
    <definedName name="______________er1" localSheetId="175">#REF!</definedName>
    <definedName name="______________er1" localSheetId="176">#REF!</definedName>
    <definedName name="______________er1" localSheetId="178">#REF!</definedName>
    <definedName name="______________er1" localSheetId="179">#REF!</definedName>
    <definedName name="______________er1" localSheetId="96">#REF!</definedName>
    <definedName name="______________er1" localSheetId="77">#REF!</definedName>
    <definedName name="______________er1" localSheetId="79">#REF!</definedName>
    <definedName name="______________er1" localSheetId="80">#REF!</definedName>
    <definedName name="______________er1" localSheetId="153">#REF!</definedName>
    <definedName name="______________er1" localSheetId="157">#REF!</definedName>
    <definedName name="______________er1">#REF!</definedName>
    <definedName name="______________er3" localSheetId="116">#REF!</definedName>
    <definedName name="______________er3" localSheetId="118">#REF!</definedName>
    <definedName name="______________er3" localSheetId="123">#REF!</definedName>
    <definedName name="______________er3" localSheetId="106">#REF!</definedName>
    <definedName name="______________er3" localSheetId="134">#REF!</definedName>
    <definedName name="______________er3" localSheetId="132">#REF!</definedName>
    <definedName name="______________er3" localSheetId="133">#REF!</definedName>
    <definedName name="______________er3" localSheetId="201">#REF!</definedName>
    <definedName name="______________er3" localSheetId="203">#REF!</definedName>
    <definedName name="______________er3" localSheetId="208">#REF!</definedName>
    <definedName name="______________er3" localSheetId="209">#REF!</definedName>
    <definedName name="______________er3" localSheetId="194">#REF!</definedName>
    <definedName name="______________er3" localSheetId="180">#REF!</definedName>
    <definedName name="______________er3" localSheetId="175">#REF!</definedName>
    <definedName name="______________er3" localSheetId="176">#REF!</definedName>
    <definedName name="______________er3" localSheetId="178">#REF!</definedName>
    <definedName name="______________er3" localSheetId="179">#REF!</definedName>
    <definedName name="______________er3" localSheetId="96">#REF!</definedName>
    <definedName name="______________er3" localSheetId="77">#REF!</definedName>
    <definedName name="______________er3" localSheetId="79">#REF!</definedName>
    <definedName name="______________er3" localSheetId="80">#REF!</definedName>
    <definedName name="______________er3" localSheetId="153">#REF!</definedName>
    <definedName name="______________er3" localSheetId="157">#REF!</definedName>
    <definedName name="______________er3">#REF!</definedName>
    <definedName name="______________er4" localSheetId="116">#REF!</definedName>
    <definedName name="______________er4" localSheetId="118">#REF!</definedName>
    <definedName name="______________er4" localSheetId="123">#REF!</definedName>
    <definedName name="______________er4" localSheetId="106">#REF!</definedName>
    <definedName name="______________er4" localSheetId="134">#REF!</definedName>
    <definedName name="______________er4" localSheetId="132">#REF!</definedName>
    <definedName name="______________er4" localSheetId="133">#REF!</definedName>
    <definedName name="______________er4" localSheetId="201">#REF!</definedName>
    <definedName name="______________er4" localSheetId="203">#REF!</definedName>
    <definedName name="______________er4" localSheetId="208">#REF!</definedName>
    <definedName name="______________er4" localSheetId="209">#REF!</definedName>
    <definedName name="______________er4" localSheetId="194">#REF!</definedName>
    <definedName name="______________er4" localSheetId="180">#REF!</definedName>
    <definedName name="______________er4" localSheetId="175">#REF!</definedName>
    <definedName name="______________er4" localSheetId="176">#REF!</definedName>
    <definedName name="______________er4" localSheetId="178">#REF!</definedName>
    <definedName name="______________er4" localSheetId="179">#REF!</definedName>
    <definedName name="______________er4" localSheetId="96">#REF!</definedName>
    <definedName name="______________er4" localSheetId="77">#REF!</definedName>
    <definedName name="______________er4" localSheetId="79">#REF!</definedName>
    <definedName name="______________er4" localSheetId="80">#REF!</definedName>
    <definedName name="______________er4" localSheetId="153">#REF!</definedName>
    <definedName name="______________er4" localSheetId="157">#REF!</definedName>
    <definedName name="______________er4">#REF!</definedName>
    <definedName name="_____________er1" localSheetId="109">#REF!</definedName>
    <definedName name="_____________er1" localSheetId="114">#REF!</definedName>
    <definedName name="_____________er1" localSheetId="116">#REF!</definedName>
    <definedName name="_____________er1" localSheetId="118">#REF!</definedName>
    <definedName name="_____________er1" localSheetId="123">#REF!</definedName>
    <definedName name="_____________er1" localSheetId="106">#REF!</definedName>
    <definedName name="_____________er1" localSheetId="134">#REF!</definedName>
    <definedName name="_____________er1" localSheetId="132">#REF!</definedName>
    <definedName name="_____________er1" localSheetId="133">#REF!</definedName>
    <definedName name="_____________er1" localSheetId="201">#REF!</definedName>
    <definedName name="_____________er1" localSheetId="203">#REF!</definedName>
    <definedName name="_____________er1" localSheetId="208">#REF!</definedName>
    <definedName name="_____________er1" localSheetId="209">#REF!</definedName>
    <definedName name="_____________er1" localSheetId="194">#REF!</definedName>
    <definedName name="_____________er1" localSheetId="180">#REF!</definedName>
    <definedName name="_____________er1" localSheetId="175">#REF!</definedName>
    <definedName name="_____________er1" localSheetId="176">#REF!</definedName>
    <definedName name="_____________er1" localSheetId="178">#REF!</definedName>
    <definedName name="_____________er1" localSheetId="179">#REF!</definedName>
    <definedName name="_____________er1" localSheetId="88">#REF!</definedName>
    <definedName name="_____________er1" localSheetId="96">#REF!</definedName>
    <definedName name="_____________er1" localSheetId="77">#REF!</definedName>
    <definedName name="_____________er1" localSheetId="79">#REF!</definedName>
    <definedName name="_____________er1" localSheetId="80">#REF!</definedName>
    <definedName name="_____________er1" localSheetId="153">#REF!</definedName>
    <definedName name="_____________er1" localSheetId="157">#REF!</definedName>
    <definedName name="_____________er1">#REF!</definedName>
    <definedName name="_____________er3" localSheetId="109">#REF!</definedName>
    <definedName name="_____________er3" localSheetId="114">#REF!</definedName>
    <definedName name="_____________er3" localSheetId="116">#REF!</definedName>
    <definedName name="_____________er3" localSheetId="118">#REF!</definedName>
    <definedName name="_____________er3" localSheetId="123">#REF!</definedName>
    <definedName name="_____________er3" localSheetId="106">#REF!</definedName>
    <definedName name="_____________er3" localSheetId="134">#REF!</definedName>
    <definedName name="_____________er3" localSheetId="132">#REF!</definedName>
    <definedName name="_____________er3" localSheetId="133">#REF!</definedName>
    <definedName name="_____________er3" localSheetId="201">#REF!</definedName>
    <definedName name="_____________er3" localSheetId="203">#REF!</definedName>
    <definedName name="_____________er3" localSheetId="208">#REF!</definedName>
    <definedName name="_____________er3" localSheetId="209">#REF!</definedName>
    <definedName name="_____________er3" localSheetId="194">#REF!</definedName>
    <definedName name="_____________er3" localSheetId="180">#REF!</definedName>
    <definedName name="_____________er3" localSheetId="175">#REF!</definedName>
    <definedName name="_____________er3" localSheetId="176">#REF!</definedName>
    <definedName name="_____________er3" localSheetId="178">#REF!</definedName>
    <definedName name="_____________er3" localSheetId="179">#REF!</definedName>
    <definedName name="_____________er3" localSheetId="88">#REF!</definedName>
    <definedName name="_____________er3" localSheetId="96">#REF!</definedName>
    <definedName name="_____________er3" localSheetId="77">#REF!</definedName>
    <definedName name="_____________er3" localSheetId="79">#REF!</definedName>
    <definedName name="_____________er3" localSheetId="80">#REF!</definedName>
    <definedName name="_____________er3" localSheetId="153">#REF!</definedName>
    <definedName name="_____________er3" localSheetId="157">#REF!</definedName>
    <definedName name="_____________er3">#REF!</definedName>
    <definedName name="_____________er4" localSheetId="109">#REF!</definedName>
    <definedName name="_____________er4" localSheetId="114">#REF!</definedName>
    <definedName name="_____________er4" localSheetId="116">#REF!</definedName>
    <definedName name="_____________er4" localSheetId="118">#REF!</definedName>
    <definedName name="_____________er4" localSheetId="123">#REF!</definedName>
    <definedName name="_____________er4" localSheetId="106">#REF!</definedName>
    <definedName name="_____________er4" localSheetId="134">#REF!</definedName>
    <definedName name="_____________er4" localSheetId="132">#REF!</definedName>
    <definedName name="_____________er4" localSheetId="133">#REF!</definedName>
    <definedName name="_____________er4" localSheetId="201">#REF!</definedName>
    <definedName name="_____________er4" localSheetId="203">#REF!</definedName>
    <definedName name="_____________er4" localSheetId="208">#REF!</definedName>
    <definedName name="_____________er4" localSheetId="209">#REF!</definedName>
    <definedName name="_____________er4" localSheetId="194">#REF!</definedName>
    <definedName name="_____________er4" localSheetId="180">#REF!</definedName>
    <definedName name="_____________er4" localSheetId="175">#REF!</definedName>
    <definedName name="_____________er4" localSheetId="176">#REF!</definedName>
    <definedName name="_____________er4" localSheetId="178">#REF!</definedName>
    <definedName name="_____________er4" localSheetId="179">#REF!</definedName>
    <definedName name="_____________er4" localSheetId="88">#REF!</definedName>
    <definedName name="_____________er4" localSheetId="96">#REF!</definedName>
    <definedName name="_____________er4" localSheetId="77">#REF!</definedName>
    <definedName name="_____________er4" localSheetId="79">#REF!</definedName>
    <definedName name="_____________er4" localSheetId="80">#REF!</definedName>
    <definedName name="_____________er4" localSheetId="153">#REF!</definedName>
    <definedName name="_____________er4" localSheetId="157">#REF!</definedName>
    <definedName name="_____________er4">#REF!</definedName>
    <definedName name="____________er1" localSheetId="116">#REF!</definedName>
    <definedName name="____________er1" localSheetId="118">#REF!</definedName>
    <definedName name="____________er1" localSheetId="123">#REF!</definedName>
    <definedName name="____________er1" localSheetId="106">#REF!</definedName>
    <definedName name="____________er1" localSheetId="134">#REF!</definedName>
    <definedName name="____________er1" localSheetId="132">#REF!</definedName>
    <definedName name="____________er1" localSheetId="133">#REF!</definedName>
    <definedName name="____________er1" localSheetId="201">#REF!</definedName>
    <definedName name="____________er1" localSheetId="203">#REF!</definedName>
    <definedName name="____________er1" localSheetId="207">#REF!</definedName>
    <definedName name="____________er1" localSheetId="208">#REF!</definedName>
    <definedName name="____________er1" localSheetId="209">#REF!</definedName>
    <definedName name="____________er1" localSheetId="194">#REF!</definedName>
    <definedName name="____________er1" localSheetId="180">#REF!</definedName>
    <definedName name="____________er1" localSheetId="182">#REF!</definedName>
    <definedName name="____________er1" localSheetId="185">#REF!</definedName>
    <definedName name="____________er1" localSheetId="187">#REF!</definedName>
    <definedName name="____________er1" localSheetId="175">#REF!</definedName>
    <definedName name="____________er1" localSheetId="191">#REF!</definedName>
    <definedName name="____________er1" localSheetId="176">#REF!</definedName>
    <definedName name="____________er1" localSheetId="178">#REF!</definedName>
    <definedName name="____________er1" localSheetId="179">#REF!</definedName>
    <definedName name="____________er1" localSheetId="96">#REF!</definedName>
    <definedName name="____________er1" localSheetId="77">#REF!</definedName>
    <definedName name="____________er1" localSheetId="79">#REF!</definedName>
    <definedName name="____________er1" localSheetId="80">#REF!</definedName>
    <definedName name="____________er1" localSheetId="153">#REF!</definedName>
    <definedName name="____________er1" localSheetId="157">#REF!</definedName>
    <definedName name="____________er1">#REF!</definedName>
    <definedName name="____________er3" localSheetId="116">#REF!</definedName>
    <definedName name="____________er3" localSheetId="118">#REF!</definedName>
    <definedName name="____________er3" localSheetId="123">#REF!</definedName>
    <definedName name="____________er3" localSheetId="106">#REF!</definedName>
    <definedName name="____________er3" localSheetId="134">#REF!</definedName>
    <definedName name="____________er3" localSheetId="132">#REF!</definedName>
    <definedName name="____________er3" localSheetId="133">#REF!</definedName>
    <definedName name="____________er3" localSheetId="201">#REF!</definedName>
    <definedName name="____________er3" localSheetId="203">#REF!</definedName>
    <definedName name="____________er3" localSheetId="207">#REF!</definedName>
    <definedName name="____________er3" localSheetId="208">#REF!</definedName>
    <definedName name="____________er3" localSheetId="209">#REF!</definedName>
    <definedName name="____________er3" localSheetId="194">#REF!</definedName>
    <definedName name="____________er3" localSheetId="180">#REF!</definedName>
    <definedName name="____________er3" localSheetId="182">#REF!</definedName>
    <definedName name="____________er3" localSheetId="185">#REF!</definedName>
    <definedName name="____________er3" localSheetId="187">#REF!</definedName>
    <definedName name="____________er3" localSheetId="175">#REF!</definedName>
    <definedName name="____________er3" localSheetId="191">#REF!</definedName>
    <definedName name="____________er3" localSheetId="176">#REF!</definedName>
    <definedName name="____________er3" localSheetId="178">#REF!</definedName>
    <definedName name="____________er3" localSheetId="179">#REF!</definedName>
    <definedName name="____________er3" localSheetId="96">#REF!</definedName>
    <definedName name="____________er3" localSheetId="77">#REF!</definedName>
    <definedName name="____________er3" localSheetId="79">#REF!</definedName>
    <definedName name="____________er3" localSheetId="80">#REF!</definedName>
    <definedName name="____________er3" localSheetId="153">#REF!</definedName>
    <definedName name="____________er3" localSheetId="157">#REF!</definedName>
    <definedName name="____________er3">#REF!</definedName>
    <definedName name="____________er4" localSheetId="116">#REF!</definedName>
    <definedName name="____________er4" localSheetId="118">#REF!</definedName>
    <definedName name="____________er4" localSheetId="123">#REF!</definedName>
    <definedName name="____________er4" localSheetId="106">#REF!</definedName>
    <definedName name="____________er4" localSheetId="134">#REF!</definedName>
    <definedName name="____________er4" localSheetId="132">#REF!</definedName>
    <definedName name="____________er4" localSheetId="133">#REF!</definedName>
    <definedName name="____________er4" localSheetId="201">#REF!</definedName>
    <definedName name="____________er4" localSheetId="203">#REF!</definedName>
    <definedName name="____________er4" localSheetId="207">#REF!</definedName>
    <definedName name="____________er4" localSheetId="208">#REF!</definedName>
    <definedName name="____________er4" localSheetId="209">#REF!</definedName>
    <definedName name="____________er4" localSheetId="194">#REF!</definedName>
    <definedName name="____________er4" localSheetId="180">#REF!</definedName>
    <definedName name="____________er4" localSheetId="182">#REF!</definedName>
    <definedName name="____________er4" localSheetId="185">#REF!</definedName>
    <definedName name="____________er4" localSheetId="187">#REF!</definedName>
    <definedName name="____________er4" localSheetId="175">#REF!</definedName>
    <definedName name="____________er4" localSheetId="191">#REF!</definedName>
    <definedName name="____________er4" localSheetId="176">#REF!</definedName>
    <definedName name="____________er4" localSheetId="178">#REF!</definedName>
    <definedName name="____________er4" localSheetId="179">#REF!</definedName>
    <definedName name="____________er4" localSheetId="96">#REF!</definedName>
    <definedName name="____________er4" localSheetId="77">#REF!</definedName>
    <definedName name="____________er4" localSheetId="79">#REF!</definedName>
    <definedName name="____________er4" localSheetId="80">#REF!</definedName>
    <definedName name="____________er4" localSheetId="153">#REF!</definedName>
    <definedName name="____________er4" localSheetId="157">#REF!</definedName>
    <definedName name="____________er4">#REF!</definedName>
    <definedName name="___________er1" localSheetId="116">#REF!</definedName>
    <definedName name="___________er1" localSheetId="118">#REF!</definedName>
    <definedName name="___________er1" localSheetId="123">#REF!</definedName>
    <definedName name="___________er1" localSheetId="106">#REF!</definedName>
    <definedName name="___________er1" localSheetId="134">#REF!</definedName>
    <definedName name="___________er1" localSheetId="132">#REF!</definedName>
    <definedName name="___________er1" localSheetId="133">#REF!</definedName>
    <definedName name="___________er1" localSheetId="201">#REF!</definedName>
    <definedName name="___________er1" localSheetId="203">#REF!</definedName>
    <definedName name="___________er1" localSheetId="208">#REF!</definedName>
    <definedName name="___________er1" localSheetId="209">#REF!</definedName>
    <definedName name="___________er1" localSheetId="194">#REF!</definedName>
    <definedName name="___________er1" localSheetId="180">#REF!</definedName>
    <definedName name="___________er1" localSheetId="182">#REF!</definedName>
    <definedName name="___________er1" localSheetId="185">#REF!</definedName>
    <definedName name="___________er1" localSheetId="187">#REF!</definedName>
    <definedName name="___________er1" localSheetId="175">#REF!</definedName>
    <definedName name="___________er1" localSheetId="191">#REF!</definedName>
    <definedName name="___________er1" localSheetId="176">#REF!</definedName>
    <definedName name="___________er1" localSheetId="178">#REF!</definedName>
    <definedName name="___________er1" localSheetId="179">#REF!</definedName>
    <definedName name="___________er1" localSheetId="96">#REF!</definedName>
    <definedName name="___________er1" localSheetId="77">#REF!</definedName>
    <definedName name="___________er1" localSheetId="79">#REF!</definedName>
    <definedName name="___________er1" localSheetId="80">#REF!</definedName>
    <definedName name="___________er1" localSheetId="153">#REF!</definedName>
    <definedName name="___________er1" localSheetId="157">#REF!</definedName>
    <definedName name="___________er1">#REF!</definedName>
    <definedName name="___________er3" localSheetId="116">#REF!</definedName>
    <definedName name="___________er3" localSheetId="118">#REF!</definedName>
    <definedName name="___________er3" localSheetId="123">#REF!</definedName>
    <definedName name="___________er3" localSheetId="106">#REF!</definedName>
    <definedName name="___________er3" localSheetId="134">#REF!</definedName>
    <definedName name="___________er3" localSheetId="132">#REF!</definedName>
    <definedName name="___________er3" localSheetId="133">#REF!</definedName>
    <definedName name="___________er3" localSheetId="201">#REF!</definedName>
    <definedName name="___________er3" localSheetId="203">#REF!</definedName>
    <definedName name="___________er3" localSheetId="208">#REF!</definedName>
    <definedName name="___________er3" localSheetId="209">#REF!</definedName>
    <definedName name="___________er3" localSheetId="194">#REF!</definedName>
    <definedName name="___________er3" localSheetId="180">#REF!</definedName>
    <definedName name="___________er3" localSheetId="182">#REF!</definedName>
    <definedName name="___________er3" localSheetId="185">#REF!</definedName>
    <definedName name="___________er3" localSheetId="187">#REF!</definedName>
    <definedName name="___________er3" localSheetId="175">#REF!</definedName>
    <definedName name="___________er3" localSheetId="191">#REF!</definedName>
    <definedName name="___________er3" localSheetId="176">#REF!</definedName>
    <definedName name="___________er3" localSheetId="178">#REF!</definedName>
    <definedName name="___________er3" localSheetId="179">#REF!</definedName>
    <definedName name="___________er3" localSheetId="96">#REF!</definedName>
    <definedName name="___________er3" localSheetId="77">#REF!</definedName>
    <definedName name="___________er3" localSheetId="79">#REF!</definedName>
    <definedName name="___________er3" localSheetId="80">#REF!</definedName>
    <definedName name="___________er3" localSheetId="153">#REF!</definedName>
    <definedName name="___________er3" localSheetId="157">#REF!</definedName>
    <definedName name="___________er3">#REF!</definedName>
    <definedName name="___________er4" localSheetId="116">#REF!</definedName>
    <definedName name="___________er4" localSheetId="118">#REF!</definedName>
    <definedName name="___________er4" localSheetId="123">#REF!</definedName>
    <definedName name="___________er4" localSheetId="106">#REF!</definedName>
    <definedName name="___________er4" localSheetId="134">#REF!</definedName>
    <definedName name="___________er4" localSheetId="132">#REF!</definedName>
    <definedName name="___________er4" localSheetId="133">#REF!</definedName>
    <definedName name="___________er4" localSheetId="201">#REF!</definedName>
    <definedName name="___________er4" localSheetId="203">#REF!</definedName>
    <definedName name="___________er4" localSheetId="208">#REF!</definedName>
    <definedName name="___________er4" localSheetId="209">#REF!</definedName>
    <definedName name="___________er4" localSheetId="194">#REF!</definedName>
    <definedName name="___________er4" localSheetId="180">#REF!</definedName>
    <definedName name="___________er4" localSheetId="182">#REF!</definedName>
    <definedName name="___________er4" localSheetId="185">#REF!</definedName>
    <definedName name="___________er4" localSheetId="187">#REF!</definedName>
    <definedName name="___________er4" localSheetId="175">#REF!</definedName>
    <definedName name="___________er4" localSheetId="191">#REF!</definedName>
    <definedName name="___________er4" localSheetId="176">#REF!</definedName>
    <definedName name="___________er4" localSheetId="178">#REF!</definedName>
    <definedName name="___________er4" localSheetId="179">#REF!</definedName>
    <definedName name="___________er4" localSheetId="96">#REF!</definedName>
    <definedName name="___________er4" localSheetId="77">#REF!</definedName>
    <definedName name="___________er4" localSheetId="79">#REF!</definedName>
    <definedName name="___________er4" localSheetId="80">#REF!</definedName>
    <definedName name="___________er4" localSheetId="153">#REF!</definedName>
    <definedName name="___________er4" localSheetId="157">#REF!</definedName>
    <definedName name="___________er4">#REF!</definedName>
    <definedName name="__________er1" localSheetId="116">#REF!</definedName>
    <definedName name="__________er1" localSheetId="118">#REF!</definedName>
    <definedName name="__________er1" localSheetId="123">#REF!</definedName>
    <definedName name="__________er1" localSheetId="106">#REF!</definedName>
    <definedName name="__________er1" localSheetId="134">#REF!</definedName>
    <definedName name="__________er1" localSheetId="132">#REF!</definedName>
    <definedName name="__________er1" localSheetId="133">#REF!</definedName>
    <definedName name="__________er1" localSheetId="201">#REF!</definedName>
    <definedName name="__________er1" localSheetId="203">#REF!</definedName>
    <definedName name="__________er1" localSheetId="208">#REF!</definedName>
    <definedName name="__________er1" localSheetId="209">#REF!</definedName>
    <definedName name="__________er1" localSheetId="194">#REF!</definedName>
    <definedName name="__________er1" localSheetId="180">#REF!</definedName>
    <definedName name="__________er1" localSheetId="182">#REF!</definedName>
    <definedName name="__________er1" localSheetId="185">#REF!</definedName>
    <definedName name="__________er1" localSheetId="187">#REF!</definedName>
    <definedName name="__________er1" localSheetId="175">#REF!</definedName>
    <definedName name="__________er1" localSheetId="191">#REF!</definedName>
    <definedName name="__________er1" localSheetId="176">#REF!</definedName>
    <definedName name="__________er1" localSheetId="178">#REF!</definedName>
    <definedName name="__________er1" localSheetId="179">#REF!</definedName>
    <definedName name="__________er1" localSheetId="96">#REF!</definedName>
    <definedName name="__________er1" localSheetId="77">#REF!</definedName>
    <definedName name="__________er1" localSheetId="79">#REF!</definedName>
    <definedName name="__________er1" localSheetId="80">#REF!</definedName>
    <definedName name="__________er1" localSheetId="153">#REF!</definedName>
    <definedName name="__________er1" localSheetId="157">#REF!</definedName>
    <definedName name="__________er1">#REF!</definedName>
    <definedName name="__________er3" localSheetId="116">#REF!</definedName>
    <definedName name="__________er3" localSheetId="118">#REF!</definedName>
    <definedName name="__________er3" localSheetId="123">#REF!</definedName>
    <definedName name="__________er3" localSheetId="106">#REF!</definedName>
    <definedName name="__________er3" localSheetId="134">#REF!</definedName>
    <definedName name="__________er3" localSheetId="132">#REF!</definedName>
    <definedName name="__________er3" localSheetId="133">#REF!</definedName>
    <definedName name="__________er3" localSheetId="201">#REF!</definedName>
    <definedName name="__________er3" localSheetId="203">#REF!</definedName>
    <definedName name="__________er3" localSheetId="208">#REF!</definedName>
    <definedName name="__________er3" localSheetId="209">#REF!</definedName>
    <definedName name="__________er3" localSheetId="194">#REF!</definedName>
    <definedName name="__________er3" localSheetId="180">#REF!</definedName>
    <definedName name="__________er3" localSheetId="182">#REF!</definedName>
    <definedName name="__________er3" localSheetId="185">#REF!</definedName>
    <definedName name="__________er3" localSheetId="187">#REF!</definedName>
    <definedName name="__________er3" localSheetId="175">#REF!</definedName>
    <definedName name="__________er3" localSheetId="191">#REF!</definedName>
    <definedName name="__________er3" localSheetId="176">#REF!</definedName>
    <definedName name="__________er3" localSheetId="178">#REF!</definedName>
    <definedName name="__________er3" localSheetId="179">#REF!</definedName>
    <definedName name="__________er3" localSheetId="96">#REF!</definedName>
    <definedName name="__________er3" localSheetId="77">#REF!</definedName>
    <definedName name="__________er3" localSheetId="79">#REF!</definedName>
    <definedName name="__________er3" localSheetId="80">#REF!</definedName>
    <definedName name="__________er3" localSheetId="153">#REF!</definedName>
    <definedName name="__________er3" localSheetId="157">#REF!</definedName>
    <definedName name="__________er3">#REF!</definedName>
    <definedName name="__________er4" localSheetId="116">#REF!</definedName>
    <definedName name="__________er4" localSheetId="118">#REF!</definedName>
    <definedName name="__________er4" localSheetId="123">#REF!</definedName>
    <definedName name="__________er4" localSheetId="106">#REF!</definedName>
    <definedName name="__________er4" localSheetId="134">#REF!</definedName>
    <definedName name="__________er4" localSheetId="132">#REF!</definedName>
    <definedName name="__________er4" localSheetId="133">#REF!</definedName>
    <definedName name="__________er4" localSheetId="201">#REF!</definedName>
    <definedName name="__________er4" localSheetId="203">#REF!</definedName>
    <definedName name="__________er4" localSheetId="208">#REF!</definedName>
    <definedName name="__________er4" localSheetId="209">#REF!</definedName>
    <definedName name="__________er4" localSheetId="194">#REF!</definedName>
    <definedName name="__________er4" localSheetId="180">#REF!</definedName>
    <definedName name="__________er4" localSheetId="182">#REF!</definedName>
    <definedName name="__________er4" localSheetId="185">#REF!</definedName>
    <definedName name="__________er4" localSheetId="187">#REF!</definedName>
    <definedName name="__________er4" localSheetId="175">#REF!</definedName>
    <definedName name="__________er4" localSheetId="191">#REF!</definedName>
    <definedName name="__________er4" localSheetId="176">#REF!</definedName>
    <definedName name="__________er4" localSheetId="178">#REF!</definedName>
    <definedName name="__________er4" localSheetId="179">#REF!</definedName>
    <definedName name="__________er4" localSheetId="96">#REF!</definedName>
    <definedName name="__________er4" localSheetId="77">#REF!</definedName>
    <definedName name="__________er4" localSheetId="79">#REF!</definedName>
    <definedName name="__________er4" localSheetId="80">#REF!</definedName>
    <definedName name="__________er4" localSheetId="153">#REF!</definedName>
    <definedName name="__________er4" localSheetId="157">#REF!</definedName>
    <definedName name="__________er4">#REF!</definedName>
    <definedName name="_________er1" localSheetId="98">#REF!</definedName>
    <definedName name="_________er1" localSheetId="116">#REF!</definedName>
    <definedName name="_________er1" localSheetId="118">#REF!</definedName>
    <definedName name="_________er1" localSheetId="123">#REF!</definedName>
    <definedName name="_________er1" localSheetId="106">#REF!</definedName>
    <definedName name="_________er1" localSheetId="134">#REF!</definedName>
    <definedName name="_________er1" localSheetId="132">#REF!</definedName>
    <definedName name="_________er1" localSheetId="133">#REF!</definedName>
    <definedName name="_________er1" localSheetId="201">#REF!</definedName>
    <definedName name="_________er1" localSheetId="203">#REF!</definedName>
    <definedName name="_________er1" localSheetId="208">#REF!</definedName>
    <definedName name="_________er1" localSheetId="209">#REF!</definedName>
    <definedName name="_________er1" localSheetId="194">#REF!</definedName>
    <definedName name="_________er1" localSheetId="180">#REF!</definedName>
    <definedName name="_________er1" localSheetId="182">#REF!</definedName>
    <definedName name="_________er1" localSheetId="185">#REF!</definedName>
    <definedName name="_________er1" localSheetId="187">#REF!</definedName>
    <definedName name="_________er1" localSheetId="175">#REF!</definedName>
    <definedName name="_________er1" localSheetId="191">#REF!</definedName>
    <definedName name="_________er1" localSheetId="176">#REF!</definedName>
    <definedName name="_________er1" localSheetId="178">#REF!</definedName>
    <definedName name="_________er1" localSheetId="179">#REF!</definedName>
    <definedName name="_________er1" localSheetId="71">#REF!</definedName>
    <definedName name="_________er1" localSheetId="96">#REF!</definedName>
    <definedName name="_________er1" localSheetId="77">#REF!</definedName>
    <definedName name="_________er1" localSheetId="79">#REF!</definedName>
    <definedName name="_________er1" localSheetId="80">#REF!</definedName>
    <definedName name="_________er1" localSheetId="153">#REF!</definedName>
    <definedName name="_________er1" localSheetId="157">#REF!</definedName>
    <definedName name="_________er1">#REF!</definedName>
    <definedName name="_________er3" localSheetId="98">#REF!</definedName>
    <definedName name="_________er3" localSheetId="116">#REF!</definedName>
    <definedName name="_________er3" localSheetId="118">#REF!</definedName>
    <definedName name="_________er3" localSheetId="123">#REF!</definedName>
    <definedName name="_________er3" localSheetId="106">#REF!</definedName>
    <definedName name="_________er3" localSheetId="134">#REF!</definedName>
    <definedName name="_________er3" localSheetId="132">#REF!</definedName>
    <definedName name="_________er3" localSheetId="133">#REF!</definedName>
    <definedName name="_________er3" localSheetId="201">#REF!</definedName>
    <definedName name="_________er3" localSheetId="203">#REF!</definedName>
    <definedName name="_________er3" localSheetId="208">#REF!</definedName>
    <definedName name="_________er3" localSheetId="209">#REF!</definedName>
    <definedName name="_________er3" localSheetId="194">#REF!</definedName>
    <definedName name="_________er3" localSheetId="180">#REF!</definedName>
    <definedName name="_________er3" localSheetId="182">#REF!</definedName>
    <definedName name="_________er3" localSheetId="185">#REF!</definedName>
    <definedName name="_________er3" localSheetId="187">#REF!</definedName>
    <definedName name="_________er3" localSheetId="175">#REF!</definedName>
    <definedName name="_________er3" localSheetId="191">#REF!</definedName>
    <definedName name="_________er3" localSheetId="176">#REF!</definedName>
    <definedName name="_________er3" localSheetId="178">#REF!</definedName>
    <definedName name="_________er3" localSheetId="179">#REF!</definedName>
    <definedName name="_________er3" localSheetId="71">#REF!</definedName>
    <definedName name="_________er3" localSheetId="96">#REF!</definedName>
    <definedName name="_________er3" localSheetId="77">#REF!</definedName>
    <definedName name="_________er3" localSheetId="79">#REF!</definedName>
    <definedName name="_________er3" localSheetId="80">#REF!</definedName>
    <definedName name="_________er3" localSheetId="153">#REF!</definedName>
    <definedName name="_________er3" localSheetId="157">#REF!</definedName>
    <definedName name="_________er3">#REF!</definedName>
    <definedName name="_________er4" localSheetId="98">#REF!</definedName>
    <definedName name="_________er4" localSheetId="116">#REF!</definedName>
    <definedName name="_________er4" localSheetId="118">#REF!</definedName>
    <definedName name="_________er4" localSheetId="123">#REF!</definedName>
    <definedName name="_________er4" localSheetId="106">#REF!</definedName>
    <definedName name="_________er4" localSheetId="134">#REF!</definedName>
    <definedName name="_________er4" localSheetId="132">#REF!</definedName>
    <definedName name="_________er4" localSheetId="133">#REF!</definedName>
    <definedName name="_________er4" localSheetId="201">#REF!</definedName>
    <definedName name="_________er4" localSheetId="203">#REF!</definedName>
    <definedName name="_________er4" localSheetId="208">#REF!</definedName>
    <definedName name="_________er4" localSheetId="209">#REF!</definedName>
    <definedName name="_________er4" localSheetId="194">#REF!</definedName>
    <definedName name="_________er4" localSheetId="180">#REF!</definedName>
    <definedName name="_________er4" localSheetId="182">#REF!</definedName>
    <definedName name="_________er4" localSheetId="185">#REF!</definedName>
    <definedName name="_________er4" localSheetId="187">#REF!</definedName>
    <definedName name="_________er4" localSheetId="175">#REF!</definedName>
    <definedName name="_________er4" localSheetId="191">#REF!</definedName>
    <definedName name="_________er4" localSheetId="176">#REF!</definedName>
    <definedName name="_________er4" localSheetId="178">#REF!</definedName>
    <definedName name="_________er4" localSheetId="179">#REF!</definedName>
    <definedName name="_________er4" localSheetId="71">#REF!</definedName>
    <definedName name="_________er4" localSheetId="96">#REF!</definedName>
    <definedName name="_________er4" localSheetId="77">#REF!</definedName>
    <definedName name="_________er4" localSheetId="79">#REF!</definedName>
    <definedName name="_________er4" localSheetId="80">#REF!</definedName>
    <definedName name="_________er4" localSheetId="153">#REF!</definedName>
    <definedName name="_________er4" localSheetId="157">#REF!</definedName>
    <definedName name="_________er4">#REF!</definedName>
    <definedName name="________er1" localSheetId="116">#REF!</definedName>
    <definedName name="________er1" localSheetId="118">#REF!</definedName>
    <definedName name="________er1" localSheetId="123">#REF!</definedName>
    <definedName name="________er1" localSheetId="106">#REF!</definedName>
    <definedName name="________er1" localSheetId="134">#REF!</definedName>
    <definedName name="________er1" localSheetId="132">#REF!</definedName>
    <definedName name="________er1" localSheetId="133">#REF!</definedName>
    <definedName name="________er1" localSheetId="201">#REF!</definedName>
    <definedName name="________er1" localSheetId="203">#REF!</definedName>
    <definedName name="________er1" localSheetId="208">#REF!</definedName>
    <definedName name="________er1" localSheetId="209">#REF!</definedName>
    <definedName name="________er1" localSheetId="194">#REF!</definedName>
    <definedName name="________er1" localSheetId="180">#REF!</definedName>
    <definedName name="________er1" localSheetId="182">#REF!</definedName>
    <definedName name="________er1" localSheetId="185">#REF!</definedName>
    <definedName name="________er1" localSheetId="175">#REF!</definedName>
    <definedName name="________er1" localSheetId="176">#REF!</definedName>
    <definedName name="________er1" localSheetId="178">#REF!</definedName>
    <definedName name="________er1" localSheetId="179">#REF!</definedName>
    <definedName name="________er1" localSheetId="96">#REF!</definedName>
    <definedName name="________er1" localSheetId="77">#REF!</definedName>
    <definedName name="________er1" localSheetId="79">#REF!</definedName>
    <definedName name="________er1" localSheetId="80">#REF!</definedName>
    <definedName name="________er1" localSheetId="153">#REF!</definedName>
    <definedName name="________er1" localSheetId="157">#REF!</definedName>
    <definedName name="________er1">#REF!</definedName>
    <definedName name="________er3" localSheetId="116">#REF!</definedName>
    <definedName name="________er3" localSheetId="118">#REF!</definedName>
    <definedName name="________er3" localSheetId="123">#REF!</definedName>
    <definedName name="________er3" localSheetId="106">#REF!</definedName>
    <definedName name="________er3" localSheetId="134">#REF!</definedName>
    <definedName name="________er3" localSheetId="132">#REF!</definedName>
    <definedName name="________er3" localSheetId="133">#REF!</definedName>
    <definedName name="________er3" localSheetId="201">#REF!</definedName>
    <definedName name="________er3" localSheetId="203">#REF!</definedName>
    <definedName name="________er3" localSheetId="208">#REF!</definedName>
    <definedName name="________er3" localSheetId="209">#REF!</definedName>
    <definedName name="________er3" localSheetId="194">#REF!</definedName>
    <definedName name="________er3" localSheetId="180">#REF!</definedName>
    <definedName name="________er3" localSheetId="182">#REF!</definedName>
    <definedName name="________er3" localSheetId="185">#REF!</definedName>
    <definedName name="________er3" localSheetId="175">#REF!</definedName>
    <definedName name="________er3" localSheetId="176">#REF!</definedName>
    <definedName name="________er3" localSheetId="178">#REF!</definedName>
    <definedName name="________er3" localSheetId="179">#REF!</definedName>
    <definedName name="________er3" localSheetId="96">#REF!</definedName>
    <definedName name="________er3" localSheetId="77">#REF!</definedName>
    <definedName name="________er3" localSheetId="79">#REF!</definedName>
    <definedName name="________er3" localSheetId="80">#REF!</definedName>
    <definedName name="________er3" localSheetId="153">#REF!</definedName>
    <definedName name="________er3" localSheetId="157">#REF!</definedName>
    <definedName name="________er3">#REF!</definedName>
    <definedName name="________er4" localSheetId="116">#REF!</definedName>
    <definedName name="________er4" localSheetId="118">#REF!</definedName>
    <definedName name="________er4" localSheetId="123">#REF!</definedName>
    <definedName name="________er4" localSheetId="106">#REF!</definedName>
    <definedName name="________er4" localSheetId="134">#REF!</definedName>
    <definedName name="________er4" localSheetId="132">#REF!</definedName>
    <definedName name="________er4" localSheetId="133">#REF!</definedName>
    <definedName name="________er4" localSheetId="201">#REF!</definedName>
    <definedName name="________er4" localSheetId="203">#REF!</definedName>
    <definedName name="________er4" localSheetId="208">#REF!</definedName>
    <definedName name="________er4" localSheetId="209">#REF!</definedName>
    <definedName name="________er4" localSheetId="194">#REF!</definedName>
    <definedName name="________er4" localSheetId="180">#REF!</definedName>
    <definedName name="________er4" localSheetId="182">#REF!</definedName>
    <definedName name="________er4" localSheetId="185">#REF!</definedName>
    <definedName name="________er4" localSheetId="175">#REF!</definedName>
    <definedName name="________er4" localSheetId="176">#REF!</definedName>
    <definedName name="________er4" localSheetId="178">#REF!</definedName>
    <definedName name="________er4" localSheetId="179">#REF!</definedName>
    <definedName name="________er4" localSheetId="96">#REF!</definedName>
    <definedName name="________er4" localSheetId="77">#REF!</definedName>
    <definedName name="________er4" localSheetId="79">#REF!</definedName>
    <definedName name="________er4" localSheetId="80">#REF!</definedName>
    <definedName name="________er4" localSheetId="153">#REF!</definedName>
    <definedName name="________er4" localSheetId="157">#REF!</definedName>
    <definedName name="________er4">#REF!</definedName>
    <definedName name="_______er1" localSheetId="116">#REF!</definedName>
    <definedName name="_______er1" localSheetId="118">#REF!</definedName>
    <definedName name="_______er1" localSheetId="123">#REF!</definedName>
    <definedName name="_______er1" localSheetId="106">#REF!</definedName>
    <definedName name="_______er1" localSheetId="134">#REF!</definedName>
    <definedName name="_______er1" localSheetId="132">#REF!</definedName>
    <definedName name="_______er1" localSheetId="133">#REF!</definedName>
    <definedName name="_______er1" localSheetId="201">#REF!</definedName>
    <definedName name="_______er1" localSheetId="203">#REF!</definedName>
    <definedName name="_______er1" localSheetId="208">#REF!</definedName>
    <definedName name="_______er1" localSheetId="209">#REF!</definedName>
    <definedName name="_______er1" localSheetId="194">#REF!</definedName>
    <definedName name="_______er1" localSheetId="180">#REF!</definedName>
    <definedName name="_______er1" localSheetId="182">#REF!</definedName>
    <definedName name="_______er1" localSheetId="185">#REF!</definedName>
    <definedName name="_______er1" localSheetId="187">#REF!</definedName>
    <definedName name="_______er1" localSheetId="175">#REF!</definedName>
    <definedName name="_______er1" localSheetId="191">#REF!</definedName>
    <definedName name="_______er1" localSheetId="176">#REF!</definedName>
    <definedName name="_______er1" localSheetId="178">#REF!</definedName>
    <definedName name="_______er1" localSheetId="179">#REF!</definedName>
    <definedName name="_______er1" localSheetId="96">#REF!</definedName>
    <definedName name="_______er1" localSheetId="77">#REF!</definedName>
    <definedName name="_______er1" localSheetId="79">#REF!</definedName>
    <definedName name="_______er1" localSheetId="80">#REF!</definedName>
    <definedName name="_______er1" localSheetId="153">#REF!</definedName>
    <definedName name="_______er1" localSheetId="157">#REF!</definedName>
    <definedName name="_______er1">#REF!</definedName>
    <definedName name="_______er3" localSheetId="116">#REF!</definedName>
    <definedName name="_______er3" localSheetId="118">#REF!</definedName>
    <definedName name="_______er3" localSheetId="123">#REF!</definedName>
    <definedName name="_______er3" localSheetId="106">#REF!</definedName>
    <definedName name="_______er3" localSheetId="134">#REF!</definedName>
    <definedName name="_______er3" localSheetId="132">#REF!</definedName>
    <definedName name="_______er3" localSheetId="133">#REF!</definedName>
    <definedName name="_______er3" localSheetId="201">#REF!</definedName>
    <definedName name="_______er3" localSheetId="203">#REF!</definedName>
    <definedName name="_______er3" localSheetId="208">#REF!</definedName>
    <definedName name="_______er3" localSheetId="209">#REF!</definedName>
    <definedName name="_______er3" localSheetId="194">#REF!</definedName>
    <definedName name="_______er3" localSheetId="180">#REF!</definedName>
    <definedName name="_______er3" localSheetId="182">#REF!</definedName>
    <definedName name="_______er3" localSheetId="185">#REF!</definedName>
    <definedName name="_______er3" localSheetId="187">#REF!</definedName>
    <definedName name="_______er3" localSheetId="175">#REF!</definedName>
    <definedName name="_______er3" localSheetId="191">#REF!</definedName>
    <definedName name="_______er3" localSheetId="176">#REF!</definedName>
    <definedName name="_______er3" localSheetId="178">#REF!</definedName>
    <definedName name="_______er3" localSheetId="179">#REF!</definedName>
    <definedName name="_______er3" localSheetId="96">#REF!</definedName>
    <definedName name="_______er3" localSheetId="77">#REF!</definedName>
    <definedName name="_______er3" localSheetId="79">#REF!</definedName>
    <definedName name="_______er3" localSheetId="80">#REF!</definedName>
    <definedName name="_______er3" localSheetId="153">#REF!</definedName>
    <definedName name="_______er3" localSheetId="157">#REF!</definedName>
    <definedName name="_______er3">#REF!</definedName>
    <definedName name="_______er4" localSheetId="116">#REF!</definedName>
    <definedName name="_______er4" localSheetId="118">#REF!</definedName>
    <definedName name="_______er4" localSheetId="123">#REF!</definedName>
    <definedName name="_______er4" localSheetId="106">#REF!</definedName>
    <definedName name="_______er4" localSheetId="134">#REF!</definedName>
    <definedName name="_______er4" localSheetId="132">#REF!</definedName>
    <definedName name="_______er4" localSheetId="133">#REF!</definedName>
    <definedName name="_______er4" localSheetId="201">#REF!</definedName>
    <definedName name="_______er4" localSheetId="203">#REF!</definedName>
    <definedName name="_______er4" localSheetId="208">#REF!</definedName>
    <definedName name="_______er4" localSheetId="209">#REF!</definedName>
    <definedName name="_______er4" localSheetId="194">#REF!</definedName>
    <definedName name="_______er4" localSheetId="180">#REF!</definedName>
    <definedName name="_______er4" localSheetId="182">#REF!</definedName>
    <definedName name="_______er4" localSheetId="185">#REF!</definedName>
    <definedName name="_______er4" localSheetId="187">#REF!</definedName>
    <definedName name="_______er4" localSheetId="175">#REF!</definedName>
    <definedName name="_______er4" localSheetId="191">#REF!</definedName>
    <definedName name="_______er4" localSheetId="176">#REF!</definedName>
    <definedName name="_______er4" localSheetId="178">#REF!</definedName>
    <definedName name="_______er4" localSheetId="179">#REF!</definedName>
    <definedName name="_______er4" localSheetId="96">#REF!</definedName>
    <definedName name="_______er4" localSheetId="77">#REF!</definedName>
    <definedName name="_______er4" localSheetId="79">#REF!</definedName>
    <definedName name="_______er4" localSheetId="80">#REF!</definedName>
    <definedName name="_______er4" localSheetId="153">#REF!</definedName>
    <definedName name="_______er4" localSheetId="157">#REF!</definedName>
    <definedName name="_______er4">#REF!</definedName>
    <definedName name="______er1" localSheetId="116">#REF!</definedName>
    <definedName name="______er1" localSheetId="118">#REF!</definedName>
    <definedName name="______er1" localSheetId="123">#REF!</definedName>
    <definedName name="______er1" localSheetId="106">#REF!</definedName>
    <definedName name="______er1" localSheetId="134">#REF!</definedName>
    <definedName name="______er1" localSheetId="132">#REF!</definedName>
    <definedName name="______er1" localSheetId="133">#REF!</definedName>
    <definedName name="______er1" localSheetId="201">#REF!</definedName>
    <definedName name="______er1" localSheetId="203">#REF!</definedName>
    <definedName name="______er1" localSheetId="208">#REF!</definedName>
    <definedName name="______er1" localSheetId="209">#REF!</definedName>
    <definedName name="______er1" localSheetId="194">#REF!</definedName>
    <definedName name="______er1" localSheetId="180">#REF!</definedName>
    <definedName name="______er1" localSheetId="182">#REF!</definedName>
    <definedName name="______er1" localSheetId="185">#REF!</definedName>
    <definedName name="______er1" localSheetId="187">#REF!</definedName>
    <definedName name="______er1" localSheetId="175">#REF!</definedName>
    <definedName name="______er1" localSheetId="191">#REF!</definedName>
    <definedName name="______er1" localSheetId="176">#REF!</definedName>
    <definedName name="______er1" localSheetId="178">#REF!</definedName>
    <definedName name="______er1" localSheetId="179">#REF!</definedName>
    <definedName name="______er1" localSheetId="96">#REF!</definedName>
    <definedName name="______er1" localSheetId="77">#REF!</definedName>
    <definedName name="______er1" localSheetId="79">#REF!</definedName>
    <definedName name="______er1" localSheetId="80">#REF!</definedName>
    <definedName name="______er1" localSheetId="153">#REF!</definedName>
    <definedName name="______er1" localSheetId="157">#REF!</definedName>
    <definedName name="______er1">#REF!</definedName>
    <definedName name="______er3" localSheetId="116">#REF!</definedName>
    <definedName name="______er3" localSheetId="118">#REF!</definedName>
    <definedName name="______er3" localSheetId="123">#REF!</definedName>
    <definedName name="______er3" localSheetId="106">#REF!</definedName>
    <definedName name="______er3" localSheetId="134">#REF!</definedName>
    <definedName name="______er3" localSheetId="132">#REF!</definedName>
    <definedName name="______er3" localSheetId="133">#REF!</definedName>
    <definedName name="______er3" localSheetId="201">#REF!</definedName>
    <definedName name="______er3" localSheetId="203">#REF!</definedName>
    <definedName name="______er3" localSheetId="208">#REF!</definedName>
    <definedName name="______er3" localSheetId="209">#REF!</definedName>
    <definedName name="______er3" localSheetId="194">#REF!</definedName>
    <definedName name="______er3" localSheetId="180">#REF!</definedName>
    <definedName name="______er3" localSheetId="182">#REF!</definedName>
    <definedName name="______er3" localSheetId="185">#REF!</definedName>
    <definedName name="______er3" localSheetId="187">#REF!</definedName>
    <definedName name="______er3" localSheetId="175">#REF!</definedName>
    <definedName name="______er3" localSheetId="191">#REF!</definedName>
    <definedName name="______er3" localSheetId="176">#REF!</definedName>
    <definedName name="______er3" localSheetId="178">#REF!</definedName>
    <definedName name="______er3" localSheetId="179">#REF!</definedName>
    <definedName name="______er3" localSheetId="96">#REF!</definedName>
    <definedName name="______er3" localSheetId="77">#REF!</definedName>
    <definedName name="______er3" localSheetId="79">#REF!</definedName>
    <definedName name="______er3" localSheetId="80">#REF!</definedName>
    <definedName name="______er3" localSheetId="153">#REF!</definedName>
    <definedName name="______er3" localSheetId="157">#REF!</definedName>
    <definedName name="______er3">#REF!</definedName>
    <definedName name="______er4" localSheetId="116">#REF!</definedName>
    <definedName name="______er4" localSheetId="118">#REF!</definedName>
    <definedName name="______er4" localSheetId="123">#REF!</definedName>
    <definedName name="______er4" localSheetId="106">#REF!</definedName>
    <definedName name="______er4" localSheetId="134">#REF!</definedName>
    <definedName name="______er4" localSheetId="132">#REF!</definedName>
    <definedName name="______er4" localSheetId="133">#REF!</definedName>
    <definedName name="______er4" localSheetId="201">#REF!</definedName>
    <definedName name="______er4" localSheetId="203">#REF!</definedName>
    <definedName name="______er4" localSheetId="208">#REF!</definedName>
    <definedName name="______er4" localSheetId="209">#REF!</definedName>
    <definedName name="______er4" localSheetId="194">#REF!</definedName>
    <definedName name="______er4" localSheetId="180">#REF!</definedName>
    <definedName name="______er4" localSheetId="182">#REF!</definedName>
    <definedName name="______er4" localSheetId="185">#REF!</definedName>
    <definedName name="______er4" localSheetId="187">#REF!</definedName>
    <definedName name="______er4" localSheetId="175">#REF!</definedName>
    <definedName name="______er4" localSheetId="191">#REF!</definedName>
    <definedName name="______er4" localSheetId="176">#REF!</definedName>
    <definedName name="______er4" localSheetId="178">#REF!</definedName>
    <definedName name="______er4" localSheetId="179">#REF!</definedName>
    <definedName name="______er4" localSheetId="96">#REF!</definedName>
    <definedName name="______er4" localSheetId="77">#REF!</definedName>
    <definedName name="______er4" localSheetId="79">#REF!</definedName>
    <definedName name="______er4" localSheetId="80">#REF!</definedName>
    <definedName name="______er4" localSheetId="153">#REF!</definedName>
    <definedName name="______er4" localSheetId="157">#REF!</definedName>
    <definedName name="______er4">#REF!</definedName>
    <definedName name="_____er1" localSheetId="116">#REF!</definedName>
    <definedName name="_____er1" localSheetId="118">#REF!</definedName>
    <definedName name="_____er1" localSheetId="123">#REF!</definedName>
    <definedName name="_____er1" localSheetId="106">#REF!</definedName>
    <definedName name="_____er1" localSheetId="134">#REF!</definedName>
    <definedName name="_____er1" localSheetId="132">#REF!</definedName>
    <definedName name="_____er1" localSheetId="133">#REF!</definedName>
    <definedName name="_____er1" localSheetId="201">#REF!</definedName>
    <definedName name="_____er1" localSheetId="203">#REF!</definedName>
    <definedName name="_____er1" localSheetId="208">#REF!</definedName>
    <definedName name="_____er1" localSheetId="209">#REF!</definedName>
    <definedName name="_____er1" localSheetId="194">#REF!</definedName>
    <definedName name="_____er1" localSheetId="180">#REF!</definedName>
    <definedName name="_____er1" localSheetId="182">#REF!</definedName>
    <definedName name="_____er1" localSheetId="185">#REF!</definedName>
    <definedName name="_____er1" localSheetId="187">#REF!</definedName>
    <definedName name="_____er1" localSheetId="175">#REF!</definedName>
    <definedName name="_____er1" localSheetId="191">#REF!</definedName>
    <definedName name="_____er1" localSheetId="176">#REF!</definedName>
    <definedName name="_____er1" localSheetId="178">#REF!</definedName>
    <definedName name="_____er1" localSheetId="179">#REF!</definedName>
    <definedName name="_____er1" localSheetId="96">#REF!</definedName>
    <definedName name="_____er1" localSheetId="77">#REF!</definedName>
    <definedName name="_____er1" localSheetId="79">#REF!</definedName>
    <definedName name="_____er1" localSheetId="80">#REF!</definedName>
    <definedName name="_____er1" localSheetId="153">#REF!</definedName>
    <definedName name="_____er1" localSheetId="157">#REF!</definedName>
    <definedName name="_____er1">#REF!</definedName>
    <definedName name="_____er3" localSheetId="116">#REF!</definedName>
    <definedName name="_____er3" localSheetId="118">#REF!</definedName>
    <definedName name="_____er3" localSheetId="123">#REF!</definedName>
    <definedName name="_____er3" localSheetId="106">#REF!</definedName>
    <definedName name="_____er3" localSheetId="134">#REF!</definedName>
    <definedName name="_____er3" localSheetId="132">#REF!</definedName>
    <definedName name="_____er3" localSheetId="133">#REF!</definedName>
    <definedName name="_____er3" localSheetId="201">#REF!</definedName>
    <definedName name="_____er3" localSheetId="203">#REF!</definedName>
    <definedName name="_____er3" localSheetId="208">#REF!</definedName>
    <definedName name="_____er3" localSheetId="209">#REF!</definedName>
    <definedName name="_____er3" localSheetId="194">#REF!</definedName>
    <definedName name="_____er3" localSheetId="180">#REF!</definedName>
    <definedName name="_____er3" localSheetId="182">#REF!</definedName>
    <definedName name="_____er3" localSheetId="185">#REF!</definedName>
    <definedName name="_____er3" localSheetId="187">#REF!</definedName>
    <definedName name="_____er3" localSheetId="175">#REF!</definedName>
    <definedName name="_____er3" localSheetId="191">#REF!</definedName>
    <definedName name="_____er3" localSheetId="176">#REF!</definedName>
    <definedName name="_____er3" localSheetId="178">#REF!</definedName>
    <definedName name="_____er3" localSheetId="179">#REF!</definedName>
    <definedName name="_____er3" localSheetId="96">#REF!</definedName>
    <definedName name="_____er3" localSheetId="77">#REF!</definedName>
    <definedName name="_____er3" localSheetId="79">#REF!</definedName>
    <definedName name="_____er3" localSheetId="80">#REF!</definedName>
    <definedName name="_____er3" localSheetId="153">#REF!</definedName>
    <definedName name="_____er3" localSheetId="157">#REF!</definedName>
    <definedName name="_____er3">#REF!</definedName>
    <definedName name="_____er4" localSheetId="116">#REF!</definedName>
    <definedName name="_____er4" localSheetId="118">#REF!</definedName>
    <definedName name="_____er4" localSheetId="123">#REF!</definedName>
    <definedName name="_____er4" localSheetId="106">#REF!</definedName>
    <definedName name="_____er4" localSheetId="134">#REF!</definedName>
    <definedName name="_____er4" localSheetId="132">#REF!</definedName>
    <definedName name="_____er4" localSheetId="133">#REF!</definedName>
    <definedName name="_____er4" localSheetId="201">#REF!</definedName>
    <definedName name="_____er4" localSheetId="203">#REF!</definedName>
    <definedName name="_____er4" localSheetId="208">#REF!</definedName>
    <definedName name="_____er4" localSheetId="209">#REF!</definedName>
    <definedName name="_____er4" localSheetId="194">#REF!</definedName>
    <definedName name="_____er4" localSheetId="180">#REF!</definedName>
    <definedName name="_____er4" localSheetId="182">#REF!</definedName>
    <definedName name="_____er4" localSheetId="185">#REF!</definedName>
    <definedName name="_____er4" localSheetId="187">#REF!</definedName>
    <definedName name="_____er4" localSheetId="175">#REF!</definedName>
    <definedName name="_____er4" localSheetId="191">#REF!</definedName>
    <definedName name="_____er4" localSheetId="176">#REF!</definedName>
    <definedName name="_____er4" localSheetId="178">#REF!</definedName>
    <definedName name="_____er4" localSheetId="179">#REF!</definedName>
    <definedName name="_____er4" localSheetId="96">#REF!</definedName>
    <definedName name="_____er4" localSheetId="77">#REF!</definedName>
    <definedName name="_____er4" localSheetId="79">#REF!</definedName>
    <definedName name="_____er4" localSheetId="80">#REF!</definedName>
    <definedName name="_____er4" localSheetId="153">#REF!</definedName>
    <definedName name="_____er4" localSheetId="157">#REF!</definedName>
    <definedName name="_____er4">#REF!</definedName>
    <definedName name="____er1" localSheetId="116">#REF!</definedName>
    <definedName name="____er1" localSheetId="118">#REF!</definedName>
    <definedName name="____er1" localSheetId="123">#REF!</definedName>
    <definedName name="____er1" localSheetId="106">#REF!</definedName>
    <definedName name="____er1" localSheetId="134">#REF!</definedName>
    <definedName name="____er1" localSheetId="132">#REF!</definedName>
    <definedName name="____er1" localSheetId="133">#REF!</definedName>
    <definedName name="____er1" localSheetId="201">#REF!</definedName>
    <definedName name="____er1" localSheetId="203">#REF!</definedName>
    <definedName name="____er1" localSheetId="208">#REF!</definedName>
    <definedName name="____er1" localSheetId="209">#REF!</definedName>
    <definedName name="____er1" localSheetId="194">#REF!</definedName>
    <definedName name="____er1" localSheetId="180">#REF!</definedName>
    <definedName name="____er1" localSheetId="182">#REF!</definedName>
    <definedName name="____er1" localSheetId="185">#REF!</definedName>
    <definedName name="____er1" localSheetId="187">#REF!</definedName>
    <definedName name="____er1" localSheetId="175">#REF!</definedName>
    <definedName name="____er1" localSheetId="191">#REF!</definedName>
    <definedName name="____er1" localSheetId="176">#REF!</definedName>
    <definedName name="____er1" localSheetId="178">#REF!</definedName>
    <definedName name="____er1" localSheetId="179">#REF!</definedName>
    <definedName name="____er1" localSheetId="96">#REF!</definedName>
    <definedName name="____er1" localSheetId="77">#REF!</definedName>
    <definedName name="____er1" localSheetId="79">#REF!</definedName>
    <definedName name="____er1" localSheetId="80">#REF!</definedName>
    <definedName name="____er1" localSheetId="153">#REF!</definedName>
    <definedName name="____er1" localSheetId="157">#REF!</definedName>
    <definedName name="____er1">#REF!</definedName>
    <definedName name="____er3" localSheetId="116">#REF!</definedName>
    <definedName name="____er3" localSheetId="118">#REF!</definedName>
    <definedName name="____er3" localSheetId="123">#REF!</definedName>
    <definedName name="____er3" localSheetId="106">#REF!</definedName>
    <definedName name="____er3" localSheetId="134">#REF!</definedName>
    <definedName name="____er3" localSheetId="132">#REF!</definedName>
    <definedName name="____er3" localSheetId="133">#REF!</definedName>
    <definedName name="____er3" localSheetId="201">#REF!</definedName>
    <definedName name="____er3" localSheetId="203">#REF!</definedName>
    <definedName name="____er3" localSheetId="208">#REF!</definedName>
    <definedName name="____er3" localSheetId="209">#REF!</definedName>
    <definedName name="____er3" localSheetId="194">#REF!</definedName>
    <definedName name="____er3" localSheetId="180">#REF!</definedName>
    <definedName name="____er3" localSheetId="182">#REF!</definedName>
    <definedName name="____er3" localSheetId="185">#REF!</definedName>
    <definedName name="____er3" localSheetId="187">#REF!</definedName>
    <definedName name="____er3" localSheetId="175">#REF!</definedName>
    <definedName name="____er3" localSheetId="191">#REF!</definedName>
    <definedName name="____er3" localSheetId="176">#REF!</definedName>
    <definedName name="____er3" localSheetId="178">#REF!</definedName>
    <definedName name="____er3" localSheetId="179">#REF!</definedName>
    <definedName name="____er3" localSheetId="96">#REF!</definedName>
    <definedName name="____er3" localSheetId="77">#REF!</definedName>
    <definedName name="____er3" localSheetId="79">#REF!</definedName>
    <definedName name="____er3" localSheetId="80">#REF!</definedName>
    <definedName name="____er3" localSheetId="153">#REF!</definedName>
    <definedName name="____er3" localSheetId="157">#REF!</definedName>
    <definedName name="____er3">#REF!</definedName>
    <definedName name="____er4" localSheetId="116">#REF!</definedName>
    <definedName name="____er4" localSheetId="118">#REF!</definedName>
    <definedName name="____er4" localSheetId="123">#REF!</definedName>
    <definedName name="____er4" localSheetId="106">#REF!</definedName>
    <definedName name="____er4" localSheetId="134">#REF!</definedName>
    <definedName name="____er4" localSheetId="132">#REF!</definedName>
    <definedName name="____er4" localSheetId="133">#REF!</definedName>
    <definedName name="____er4" localSheetId="201">#REF!</definedName>
    <definedName name="____er4" localSheetId="203">#REF!</definedName>
    <definedName name="____er4" localSheetId="208">#REF!</definedName>
    <definedName name="____er4" localSheetId="209">#REF!</definedName>
    <definedName name="____er4" localSheetId="194">#REF!</definedName>
    <definedName name="____er4" localSheetId="180">#REF!</definedName>
    <definedName name="____er4" localSheetId="182">#REF!</definedName>
    <definedName name="____er4" localSheetId="185">#REF!</definedName>
    <definedName name="____er4" localSheetId="187">#REF!</definedName>
    <definedName name="____er4" localSheetId="175">#REF!</definedName>
    <definedName name="____er4" localSheetId="191">#REF!</definedName>
    <definedName name="____er4" localSheetId="176">#REF!</definedName>
    <definedName name="____er4" localSheetId="178">#REF!</definedName>
    <definedName name="____er4" localSheetId="179">#REF!</definedName>
    <definedName name="____er4" localSheetId="96">#REF!</definedName>
    <definedName name="____er4" localSheetId="77">#REF!</definedName>
    <definedName name="____er4" localSheetId="79">#REF!</definedName>
    <definedName name="____er4" localSheetId="80">#REF!</definedName>
    <definedName name="____er4" localSheetId="153">#REF!</definedName>
    <definedName name="____er4" localSheetId="157">#REF!</definedName>
    <definedName name="____er4">#REF!</definedName>
    <definedName name="___er1" localSheetId="116">#REF!</definedName>
    <definedName name="___er1" localSheetId="118">#REF!</definedName>
    <definedName name="___er1" localSheetId="123">#REF!</definedName>
    <definedName name="___er1" localSheetId="106">#REF!</definedName>
    <definedName name="___er1" localSheetId="134">#REF!</definedName>
    <definedName name="___er1" localSheetId="132">#REF!</definedName>
    <definedName name="___er1" localSheetId="133">#REF!</definedName>
    <definedName name="___er1" localSheetId="201">#REF!</definedName>
    <definedName name="___er1" localSheetId="203">#REF!</definedName>
    <definedName name="___er1" localSheetId="208">#REF!</definedName>
    <definedName name="___er1" localSheetId="209">#REF!</definedName>
    <definedName name="___er1" localSheetId="194">#REF!</definedName>
    <definedName name="___er1" localSheetId="180">#REF!</definedName>
    <definedName name="___er1" localSheetId="182">#REF!</definedName>
    <definedName name="___er1" localSheetId="185">#REF!</definedName>
    <definedName name="___er1" localSheetId="187">#REF!</definedName>
    <definedName name="___er1" localSheetId="175">#REF!</definedName>
    <definedName name="___er1" localSheetId="191">#REF!</definedName>
    <definedName name="___er1" localSheetId="176">#REF!</definedName>
    <definedName name="___er1" localSheetId="178">#REF!</definedName>
    <definedName name="___er1" localSheetId="179">#REF!</definedName>
    <definedName name="___er1" localSheetId="96">#REF!</definedName>
    <definedName name="___er1" localSheetId="77">#REF!</definedName>
    <definedName name="___er1" localSheetId="79">#REF!</definedName>
    <definedName name="___er1" localSheetId="80">#REF!</definedName>
    <definedName name="___er1" localSheetId="153">#REF!</definedName>
    <definedName name="___er1" localSheetId="157">#REF!</definedName>
    <definedName name="___er1">#REF!</definedName>
    <definedName name="___er3" localSheetId="116">#REF!</definedName>
    <definedName name="___er3" localSheetId="118">#REF!</definedName>
    <definedName name="___er3" localSheetId="123">#REF!</definedName>
    <definedName name="___er3" localSheetId="106">#REF!</definedName>
    <definedName name="___er3" localSheetId="134">#REF!</definedName>
    <definedName name="___er3" localSheetId="132">#REF!</definedName>
    <definedName name="___er3" localSheetId="133">#REF!</definedName>
    <definedName name="___er3" localSheetId="201">#REF!</definedName>
    <definedName name="___er3" localSheetId="203">#REF!</definedName>
    <definedName name="___er3" localSheetId="208">#REF!</definedName>
    <definedName name="___er3" localSheetId="209">#REF!</definedName>
    <definedName name="___er3" localSheetId="194">#REF!</definedName>
    <definedName name="___er3" localSheetId="180">#REF!</definedName>
    <definedName name="___er3" localSheetId="182">#REF!</definedName>
    <definedName name="___er3" localSheetId="185">#REF!</definedName>
    <definedName name="___er3" localSheetId="187">#REF!</definedName>
    <definedName name="___er3" localSheetId="175">#REF!</definedName>
    <definedName name="___er3" localSheetId="191">#REF!</definedName>
    <definedName name="___er3" localSheetId="176">#REF!</definedName>
    <definedName name="___er3" localSheetId="178">#REF!</definedName>
    <definedName name="___er3" localSheetId="179">#REF!</definedName>
    <definedName name="___er3" localSheetId="96">#REF!</definedName>
    <definedName name="___er3" localSheetId="77">#REF!</definedName>
    <definedName name="___er3" localSheetId="79">#REF!</definedName>
    <definedName name="___er3" localSheetId="80">#REF!</definedName>
    <definedName name="___er3" localSheetId="153">#REF!</definedName>
    <definedName name="___er3" localSheetId="157">#REF!</definedName>
    <definedName name="___er3">#REF!</definedName>
    <definedName name="___er4" localSheetId="116">#REF!</definedName>
    <definedName name="___er4" localSheetId="118">#REF!</definedName>
    <definedName name="___er4" localSheetId="123">#REF!</definedName>
    <definedName name="___er4" localSheetId="106">#REF!</definedName>
    <definedName name="___er4" localSheetId="134">#REF!</definedName>
    <definedName name="___er4" localSheetId="132">#REF!</definedName>
    <definedName name="___er4" localSheetId="133">#REF!</definedName>
    <definedName name="___er4" localSheetId="201">#REF!</definedName>
    <definedName name="___er4" localSheetId="203">#REF!</definedName>
    <definedName name="___er4" localSheetId="208">#REF!</definedName>
    <definedName name="___er4" localSheetId="209">#REF!</definedName>
    <definedName name="___er4" localSheetId="194">#REF!</definedName>
    <definedName name="___er4" localSheetId="180">#REF!</definedName>
    <definedName name="___er4" localSheetId="182">#REF!</definedName>
    <definedName name="___er4" localSheetId="185">#REF!</definedName>
    <definedName name="___er4" localSheetId="187">#REF!</definedName>
    <definedName name="___er4" localSheetId="175">#REF!</definedName>
    <definedName name="___er4" localSheetId="191">#REF!</definedName>
    <definedName name="___er4" localSheetId="176">#REF!</definedName>
    <definedName name="___er4" localSheetId="178">#REF!</definedName>
    <definedName name="___er4" localSheetId="179">#REF!</definedName>
    <definedName name="___er4" localSheetId="96">#REF!</definedName>
    <definedName name="___er4" localSheetId="77">#REF!</definedName>
    <definedName name="___er4" localSheetId="79">#REF!</definedName>
    <definedName name="___er4" localSheetId="80">#REF!</definedName>
    <definedName name="___er4" localSheetId="153">#REF!</definedName>
    <definedName name="___er4" localSheetId="157">#REF!</definedName>
    <definedName name="___er4">#REF!</definedName>
    <definedName name="__er1" localSheetId="116">#REF!</definedName>
    <definedName name="__er1" localSheetId="118">#REF!</definedName>
    <definedName name="__er1" localSheetId="123">#REF!</definedName>
    <definedName name="__er1" localSheetId="106">#REF!</definedName>
    <definedName name="__er1" localSheetId="134">#REF!</definedName>
    <definedName name="__er1" localSheetId="132">#REF!</definedName>
    <definedName name="__er1" localSheetId="133">#REF!</definedName>
    <definedName name="__er1" localSheetId="201">#REF!</definedName>
    <definedName name="__er1" localSheetId="203">#REF!</definedName>
    <definedName name="__er1" localSheetId="208">#REF!</definedName>
    <definedName name="__er1" localSheetId="209">#REF!</definedName>
    <definedName name="__er1" localSheetId="194">#REF!</definedName>
    <definedName name="__er1" localSheetId="180">#REF!</definedName>
    <definedName name="__er1" localSheetId="182">#REF!</definedName>
    <definedName name="__er1" localSheetId="185">#REF!</definedName>
    <definedName name="__er1" localSheetId="187">#REF!</definedName>
    <definedName name="__er1" localSheetId="175">#REF!</definedName>
    <definedName name="__er1" localSheetId="191">#REF!</definedName>
    <definedName name="__er1" localSheetId="176">#REF!</definedName>
    <definedName name="__er1" localSheetId="178">#REF!</definedName>
    <definedName name="__er1" localSheetId="179">#REF!</definedName>
    <definedName name="__er1" localSheetId="96">#REF!</definedName>
    <definedName name="__er1" localSheetId="77">#REF!</definedName>
    <definedName name="__er1" localSheetId="79">#REF!</definedName>
    <definedName name="__er1" localSheetId="80">#REF!</definedName>
    <definedName name="__er1" localSheetId="153">#REF!</definedName>
    <definedName name="__er1" localSheetId="157">#REF!</definedName>
    <definedName name="__er1">#REF!</definedName>
    <definedName name="__er3" localSheetId="116">#REF!</definedName>
    <definedName name="__er3" localSheetId="118">#REF!</definedName>
    <definedName name="__er3" localSheetId="123">#REF!</definedName>
    <definedName name="__er3" localSheetId="106">#REF!</definedName>
    <definedName name="__er3" localSheetId="134">#REF!</definedName>
    <definedName name="__er3" localSheetId="132">#REF!</definedName>
    <definedName name="__er3" localSheetId="133">#REF!</definedName>
    <definedName name="__er3" localSheetId="201">#REF!</definedName>
    <definedName name="__er3" localSheetId="203">#REF!</definedName>
    <definedName name="__er3" localSheetId="208">#REF!</definedName>
    <definedName name="__er3" localSheetId="209">#REF!</definedName>
    <definedName name="__er3" localSheetId="194">#REF!</definedName>
    <definedName name="__er3" localSheetId="180">#REF!</definedName>
    <definedName name="__er3" localSheetId="182">#REF!</definedName>
    <definedName name="__er3" localSheetId="185">#REF!</definedName>
    <definedName name="__er3" localSheetId="187">#REF!</definedName>
    <definedName name="__er3" localSheetId="175">#REF!</definedName>
    <definedName name="__er3" localSheetId="191">#REF!</definedName>
    <definedName name="__er3" localSheetId="176">#REF!</definedName>
    <definedName name="__er3" localSheetId="178">#REF!</definedName>
    <definedName name="__er3" localSheetId="179">#REF!</definedName>
    <definedName name="__er3" localSheetId="96">#REF!</definedName>
    <definedName name="__er3" localSheetId="77">#REF!</definedName>
    <definedName name="__er3" localSheetId="79">#REF!</definedName>
    <definedName name="__er3" localSheetId="80">#REF!</definedName>
    <definedName name="__er3" localSheetId="153">#REF!</definedName>
    <definedName name="__er3" localSheetId="157">#REF!</definedName>
    <definedName name="__er3">#REF!</definedName>
    <definedName name="__er4" localSheetId="116">#REF!</definedName>
    <definedName name="__er4" localSheetId="118">#REF!</definedName>
    <definedName name="__er4" localSheetId="123">#REF!</definedName>
    <definedName name="__er4" localSheetId="106">#REF!</definedName>
    <definedName name="__er4" localSheetId="134">#REF!</definedName>
    <definedName name="__er4" localSheetId="132">#REF!</definedName>
    <definedName name="__er4" localSheetId="133">#REF!</definedName>
    <definedName name="__er4" localSheetId="201">#REF!</definedName>
    <definedName name="__er4" localSheetId="203">#REF!</definedName>
    <definedName name="__er4" localSheetId="208">#REF!</definedName>
    <definedName name="__er4" localSheetId="209">#REF!</definedName>
    <definedName name="__er4" localSheetId="194">#REF!</definedName>
    <definedName name="__er4" localSheetId="180">#REF!</definedName>
    <definedName name="__er4" localSheetId="182">#REF!</definedName>
    <definedName name="__er4" localSheetId="185">#REF!</definedName>
    <definedName name="__er4" localSheetId="187">#REF!</definedName>
    <definedName name="__er4" localSheetId="175">#REF!</definedName>
    <definedName name="__er4" localSheetId="191">#REF!</definedName>
    <definedName name="__er4" localSheetId="176">#REF!</definedName>
    <definedName name="__er4" localSheetId="178">#REF!</definedName>
    <definedName name="__er4" localSheetId="179">#REF!</definedName>
    <definedName name="__er4" localSheetId="96">#REF!</definedName>
    <definedName name="__er4" localSheetId="77">#REF!</definedName>
    <definedName name="__er4" localSheetId="79">#REF!</definedName>
    <definedName name="__er4" localSheetId="80">#REF!</definedName>
    <definedName name="__er4" localSheetId="153">#REF!</definedName>
    <definedName name="__er4" localSheetId="157">#REF!</definedName>
    <definedName name="__er4">#REF!</definedName>
    <definedName name="_1er1_" localSheetId="116">#REF!</definedName>
    <definedName name="_1er1_" localSheetId="118">#REF!</definedName>
    <definedName name="_1er1_" localSheetId="123">#REF!</definedName>
    <definedName name="_1er1_" localSheetId="106">#REF!</definedName>
    <definedName name="_1er1_" localSheetId="134">#REF!</definedName>
    <definedName name="_1er1_" localSheetId="132">#REF!</definedName>
    <definedName name="_1er1_" localSheetId="133">#REF!</definedName>
    <definedName name="_1er1_" localSheetId="201">#REF!</definedName>
    <definedName name="_1er1_" localSheetId="203">#REF!</definedName>
    <definedName name="_1er1_" localSheetId="208">#REF!</definedName>
    <definedName name="_1er1_" localSheetId="209">#REF!</definedName>
    <definedName name="_1er1_" localSheetId="194">#REF!</definedName>
    <definedName name="_1er1_" localSheetId="180">#REF!</definedName>
    <definedName name="_1er1_" localSheetId="182">#REF!</definedName>
    <definedName name="_1er1_" localSheetId="185">#REF!</definedName>
    <definedName name="_1er1_" localSheetId="187">#REF!</definedName>
    <definedName name="_1er1_" localSheetId="175">#REF!</definedName>
    <definedName name="_1er1_" localSheetId="191">#REF!</definedName>
    <definedName name="_1er1_" localSheetId="176">#REF!</definedName>
    <definedName name="_1er1_" localSheetId="178">#REF!</definedName>
    <definedName name="_1er1_" localSheetId="179">#REF!</definedName>
    <definedName name="_1er1_" localSheetId="96">#REF!</definedName>
    <definedName name="_1er1_" localSheetId="77">#REF!</definedName>
    <definedName name="_1er1_" localSheetId="79">#REF!</definedName>
    <definedName name="_1er1_" localSheetId="80">#REF!</definedName>
    <definedName name="_1er1_" localSheetId="153">#REF!</definedName>
    <definedName name="_1er1_" localSheetId="157">#REF!</definedName>
    <definedName name="_1er1_">#REF!</definedName>
    <definedName name="_2er1_" localSheetId="116">#REF!</definedName>
    <definedName name="_2er1_" localSheetId="118">#REF!</definedName>
    <definedName name="_2er1_" localSheetId="123">#REF!</definedName>
    <definedName name="_2er1_" localSheetId="106">#REF!</definedName>
    <definedName name="_2er1_" localSheetId="134">#REF!</definedName>
    <definedName name="_2er1_" localSheetId="132">#REF!</definedName>
    <definedName name="_2er1_" localSheetId="133">#REF!</definedName>
    <definedName name="_2er1_" localSheetId="201">#REF!</definedName>
    <definedName name="_2er1_" localSheetId="208">#REF!</definedName>
    <definedName name="_2er1_" localSheetId="209">#REF!</definedName>
    <definedName name="_2er1_" localSheetId="194">#REF!</definedName>
    <definedName name="_2er1_" localSheetId="180">#REF!</definedName>
    <definedName name="_2er1_" localSheetId="175">#REF!</definedName>
    <definedName name="_2er1_" localSheetId="176">#REF!</definedName>
    <definedName name="_2er1_" localSheetId="178">#REF!</definedName>
    <definedName name="_2er1_" localSheetId="179">#REF!</definedName>
    <definedName name="_2er1_" localSheetId="96">#REF!</definedName>
    <definedName name="_2er1_" localSheetId="77">#REF!</definedName>
    <definedName name="_2er1_" localSheetId="79">#REF!</definedName>
    <definedName name="_2er1_" localSheetId="80">#REF!</definedName>
    <definedName name="_2er1_" localSheetId="153">#REF!</definedName>
    <definedName name="_2er1_" localSheetId="157">#REF!</definedName>
    <definedName name="_2er1_">#REF!</definedName>
    <definedName name="_2er3_" localSheetId="116">#REF!</definedName>
    <definedName name="_2er3_" localSheetId="118">#REF!</definedName>
    <definedName name="_2er3_" localSheetId="123">#REF!</definedName>
    <definedName name="_2er3_" localSheetId="106">#REF!</definedName>
    <definedName name="_2er3_" localSheetId="134">#REF!</definedName>
    <definedName name="_2er3_" localSheetId="132">#REF!</definedName>
    <definedName name="_2er3_" localSheetId="133">#REF!</definedName>
    <definedName name="_2er3_" localSheetId="201">#REF!</definedName>
    <definedName name="_2er3_" localSheetId="203">#REF!</definedName>
    <definedName name="_2er3_" localSheetId="208">#REF!</definedName>
    <definedName name="_2er3_" localSheetId="209">#REF!</definedName>
    <definedName name="_2er3_" localSheetId="194">#REF!</definedName>
    <definedName name="_2er3_" localSheetId="180">#REF!</definedName>
    <definedName name="_2er3_" localSheetId="182">#REF!</definedName>
    <definedName name="_2er3_" localSheetId="185">#REF!</definedName>
    <definedName name="_2er3_" localSheetId="187">#REF!</definedName>
    <definedName name="_2er3_" localSheetId="175">#REF!</definedName>
    <definedName name="_2er3_" localSheetId="191">#REF!</definedName>
    <definedName name="_2er3_" localSheetId="176">#REF!</definedName>
    <definedName name="_2er3_" localSheetId="178">#REF!</definedName>
    <definedName name="_2er3_" localSheetId="179">#REF!</definedName>
    <definedName name="_2er3_" localSheetId="96">#REF!</definedName>
    <definedName name="_2er3_" localSheetId="77">#REF!</definedName>
    <definedName name="_2er3_" localSheetId="79">#REF!</definedName>
    <definedName name="_2er3_" localSheetId="80">#REF!</definedName>
    <definedName name="_2er3_" localSheetId="153">#REF!</definedName>
    <definedName name="_2er3_" localSheetId="157">#REF!</definedName>
    <definedName name="_2er3_">#REF!</definedName>
    <definedName name="_3er4_" localSheetId="116">#REF!</definedName>
    <definedName name="_3er4_" localSheetId="118">#REF!</definedName>
    <definedName name="_3er4_" localSheetId="123">#REF!</definedName>
    <definedName name="_3er4_" localSheetId="106">#REF!</definedName>
    <definedName name="_3er4_" localSheetId="134">#REF!</definedName>
    <definedName name="_3er4_" localSheetId="132">#REF!</definedName>
    <definedName name="_3er4_" localSheetId="133">#REF!</definedName>
    <definedName name="_3er4_" localSheetId="201">#REF!</definedName>
    <definedName name="_3er4_" localSheetId="203">#REF!</definedName>
    <definedName name="_3er4_" localSheetId="208">#REF!</definedName>
    <definedName name="_3er4_" localSheetId="209">#REF!</definedName>
    <definedName name="_3er4_" localSheetId="194">#REF!</definedName>
    <definedName name="_3er4_" localSheetId="180">#REF!</definedName>
    <definedName name="_3er4_" localSheetId="182">#REF!</definedName>
    <definedName name="_3er4_" localSheetId="185">#REF!</definedName>
    <definedName name="_3er4_" localSheetId="187">#REF!</definedName>
    <definedName name="_3er4_" localSheetId="175">#REF!</definedName>
    <definedName name="_3er4_" localSheetId="191">#REF!</definedName>
    <definedName name="_3er4_" localSheetId="176">#REF!</definedName>
    <definedName name="_3er4_" localSheetId="178">#REF!</definedName>
    <definedName name="_3er4_" localSheetId="179">#REF!</definedName>
    <definedName name="_3er4_" localSheetId="96">#REF!</definedName>
    <definedName name="_3er4_" localSheetId="77">#REF!</definedName>
    <definedName name="_3er4_" localSheetId="79">#REF!</definedName>
    <definedName name="_3er4_" localSheetId="80">#REF!</definedName>
    <definedName name="_3er4_" localSheetId="153">#REF!</definedName>
    <definedName name="_3er4_" localSheetId="157">#REF!</definedName>
    <definedName name="_3er4_">#REF!</definedName>
    <definedName name="_4er3_" localSheetId="116">#REF!</definedName>
    <definedName name="_4er3_" localSheetId="118">#REF!</definedName>
    <definedName name="_4er3_" localSheetId="123">#REF!</definedName>
    <definedName name="_4er3_" localSheetId="106">#REF!</definedName>
    <definedName name="_4er3_" localSheetId="134">#REF!</definedName>
    <definedName name="_4er3_" localSheetId="132">#REF!</definedName>
    <definedName name="_4er3_" localSheetId="133">#REF!</definedName>
    <definedName name="_4er3_" localSheetId="201">#REF!</definedName>
    <definedName name="_4er3_" localSheetId="208">#REF!</definedName>
    <definedName name="_4er3_" localSheetId="209">#REF!</definedName>
    <definedName name="_4er3_" localSheetId="194">#REF!</definedName>
    <definedName name="_4er3_" localSheetId="180">#REF!</definedName>
    <definedName name="_4er3_" localSheetId="175">#REF!</definedName>
    <definedName name="_4er3_" localSheetId="176">#REF!</definedName>
    <definedName name="_4er3_" localSheetId="178">#REF!</definedName>
    <definedName name="_4er3_" localSheetId="179">#REF!</definedName>
    <definedName name="_4er3_" localSheetId="96">#REF!</definedName>
    <definedName name="_4er3_" localSheetId="77">#REF!</definedName>
    <definedName name="_4er3_" localSheetId="79">#REF!</definedName>
    <definedName name="_4er3_" localSheetId="80">#REF!</definedName>
    <definedName name="_4er3_" localSheetId="153">#REF!</definedName>
    <definedName name="_4er3_" localSheetId="157">#REF!</definedName>
    <definedName name="_4er3_">#REF!</definedName>
    <definedName name="_6er4_" localSheetId="116">#REF!</definedName>
    <definedName name="_6er4_" localSheetId="118">#REF!</definedName>
    <definedName name="_6er4_" localSheetId="123">#REF!</definedName>
    <definedName name="_6er4_" localSheetId="106">#REF!</definedName>
    <definedName name="_6er4_" localSheetId="134">#REF!</definedName>
    <definedName name="_6er4_" localSheetId="132">#REF!</definedName>
    <definedName name="_6er4_" localSheetId="133">#REF!</definedName>
    <definedName name="_6er4_" localSheetId="201">#REF!</definedName>
    <definedName name="_6er4_" localSheetId="208">#REF!</definedName>
    <definedName name="_6er4_" localSheetId="209">#REF!</definedName>
    <definedName name="_6er4_" localSheetId="194">#REF!</definedName>
    <definedName name="_6er4_" localSheetId="180">#REF!</definedName>
    <definedName name="_6er4_" localSheetId="175">#REF!</definedName>
    <definedName name="_6er4_" localSheetId="176">#REF!</definedName>
    <definedName name="_6er4_" localSheetId="178">#REF!</definedName>
    <definedName name="_6er4_" localSheetId="179">#REF!</definedName>
    <definedName name="_6er4_" localSheetId="96">#REF!</definedName>
    <definedName name="_6er4_" localSheetId="77">#REF!</definedName>
    <definedName name="_6er4_" localSheetId="79">#REF!</definedName>
    <definedName name="_6er4_" localSheetId="80">#REF!</definedName>
    <definedName name="_6er4_" localSheetId="153">#REF!</definedName>
    <definedName name="_6er4_" localSheetId="157">#REF!</definedName>
    <definedName name="_6er4_">#REF!</definedName>
    <definedName name="_er1" localSheetId="116">#REF!</definedName>
    <definedName name="_er1" localSheetId="118">#REF!</definedName>
    <definedName name="_er1" localSheetId="123">#REF!</definedName>
    <definedName name="_er1" localSheetId="106">#REF!</definedName>
    <definedName name="_er1" localSheetId="134">#REF!</definedName>
    <definedName name="_er1" localSheetId="132">#REF!</definedName>
    <definedName name="_er1" localSheetId="133">#REF!</definedName>
    <definedName name="_er1" localSheetId="201">#REF!</definedName>
    <definedName name="_er1" localSheetId="203">#REF!</definedName>
    <definedName name="_er1" localSheetId="208">#REF!</definedName>
    <definedName name="_er1" localSheetId="209">#REF!</definedName>
    <definedName name="_er1" localSheetId="194">#REF!</definedName>
    <definedName name="_er1" localSheetId="180">#REF!</definedName>
    <definedName name="_er1" localSheetId="182">#REF!</definedName>
    <definedName name="_er1" localSheetId="185">#REF!</definedName>
    <definedName name="_er1" localSheetId="187">#REF!</definedName>
    <definedName name="_er1" localSheetId="175">#REF!</definedName>
    <definedName name="_er1" localSheetId="191">#REF!</definedName>
    <definedName name="_er1" localSheetId="176">#REF!</definedName>
    <definedName name="_er1" localSheetId="178">#REF!</definedName>
    <definedName name="_er1" localSheetId="179">#REF!</definedName>
    <definedName name="_er1" localSheetId="96">#REF!</definedName>
    <definedName name="_er1" localSheetId="77">#REF!</definedName>
    <definedName name="_er1" localSheetId="79">#REF!</definedName>
    <definedName name="_er1" localSheetId="80">#REF!</definedName>
    <definedName name="_er1" localSheetId="153">#REF!</definedName>
    <definedName name="_er1" localSheetId="157">#REF!</definedName>
    <definedName name="_er1">#REF!</definedName>
    <definedName name="_er3" localSheetId="116">#REF!</definedName>
    <definedName name="_er3" localSheetId="118">#REF!</definedName>
    <definedName name="_er3" localSheetId="123">#REF!</definedName>
    <definedName name="_er3" localSheetId="106">#REF!</definedName>
    <definedName name="_er3" localSheetId="134">#REF!</definedName>
    <definedName name="_er3" localSheetId="132">#REF!</definedName>
    <definedName name="_er3" localSheetId="133">#REF!</definedName>
    <definedName name="_er3" localSheetId="201">#REF!</definedName>
    <definedName name="_er3" localSheetId="203">#REF!</definedName>
    <definedName name="_er3" localSheetId="208">#REF!</definedName>
    <definedName name="_er3" localSheetId="209">#REF!</definedName>
    <definedName name="_er3" localSheetId="194">#REF!</definedName>
    <definedName name="_er3" localSheetId="180">#REF!</definedName>
    <definedName name="_er3" localSheetId="182">#REF!</definedName>
    <definedName name="_er3" localSheetId="185">#REF!</definedName>
    <definedName name="_er3" localSheetId="187">#REF!</definedName>
    <definedName name="_er3" localSheetId="175">#REF!</definedName>
    <definedName name="_er3" localSheetId="191">#REF!</definedName>
    <definedName name="_er3" localSheetId="176">#REF!</definedName>
    <definedName name="_er3" localSheetId="178">#REF!</definedName>
    <definedName name="_er3" localSheetId="179">#REF!</definedName>
    <definedName name="_er3" localSheetId="96">#REF!</definedName>
    <definedName name="_er3" localSheetId="77">#REF!</definedName>
    <definedName name="_er3" localSheetId="79">#REF!</definedName>
    <definedName name="_er3" localSheetId="80">#REF!</definedName>
    <definedName name="_er3" localSheetId="153">#REF!</definedName>
    <definedName name="_er3" localSheetId="157">#REF!</definedName>
    <definedName name="_er3">#REF!</definedName>
    <definedName name="_er4" localSheetId="116">#REF!</definedName>
    <definedName name="_er4" localSheetId="118">#REF!</definedName>
    <definedName name="_er4" localSheetId="123">#REF!</definedName>
    <definedName name="_er4" localSheetId="106">#REF!</definedName>
    <definedName name="_er4" localSheetId="134">#REF!</definedName>
    <definedName name="_er4" localSheetId="132">#REF!</definedName>
    <definedName name="_er4" localSheetId="133">#REF!</definedName>
    <definedName name="_er4" localSheetId="201">#REF!</definedName>
    <definedName name="_er4" localSheetId="203">#REF!</definedName>
    <definedName name="_er4" localSheetId="208">#REF!</definedName>
    <definedName name="_er4" localSheetId="209">#REF!</definedName>
    <definedName name="_er4" localSheetId="194">#REF!</definedName>
    <definedName name="_er4" localSheetId="180">#REF!</definedName>
    <definedName name="_er4" localSheetId="182">#REF!</definedName>
    <definedName name="_er4" localSheetId="185">#REF!</definedName>
    <definedName name="_er4" localSheetId="187">#REF!</definedName>
    <definedName name="_er4" localSheetId="175">#REF!</definedName>
    <definedName name="_er4" localSheetId="191">#REF!</definedName>
    <definedName name="_er4" localSheetId="176">#REF!</definedName>
    <definedName name="_er4" localSheetId="178">#REF!</definedName>
    <definedName name="_er4" localSheetId="179">#REF!</definedName>
    <definedName name="_er4" localSheetId="96">#REF!</definedName>
    <definedName name="_er4" localSheetId="77">#REF!</definedName>
    <definedName name="_er4" localSheetId="79">#REF!</definedName>
    <definedName name="_er4" localSheetId="80">#REF!</definedName>
    <definedName name="_er4" localSheetId="153">#REF!</definedName>
    <definedName name="_er4" localSheetId="157">#REF!</definedName>
    <definedName name="_er4">#REF!</definedName>
    <definedName name="_Key1" localSheetId="4" hidden="1">[1]目錄!#REF!</definedName>
    <definedName name="_Key1" localSheetId="98" hidden="1">[1]目錄!#REF!</definedName>
    <definedName name="_Key1" localSheetId="116" hidden="1">[1]目錄!#REF!</definedName>
    <definedName name="_Key1" localSheetId="118" hidden="1">[1]目錄!#REF!</definedName>
    <definedName name="_Key1" localSheetId="120" hidden="1">[2]目錄!#REF!</definedName>
    <definedName name="_Key1" localSheetId="123" hidden="1">[1]目錄!#REF!</definedName>
    <definedName name="_Key1" localSheetId="106" hidden="1">[1]目錄!#REF!</definedName>
    <definedName name="_Key1" localSheetId="124" hidden="1">[1]目錄!#REF!</definedName>
    <definedName name="_Key1" localSheetId="134" hidden="1">[1]目錄!#REF!</definedName>
    <definedName name="_Key1" localSheetId="135" hidden="1">[1]目錄!#REF!</definedName>
    <definedName name="_Key1" localSheetId="126" hidden="1">[3]目錄!#REF!</definedName>
    <definedName name="_Key1" localSheetId="132" hidden="1">[3]目錄!#REF!</definedName>
    <definedName name="_Key1" localSheetId="133" hidden="1">[3]目錄!#REF!</definedName>
    <definedName name="_Key1" localSheetId="202" hidden="1">[1]目錄!#REF!</definedName>
    <definedName name="_Key1" localSheetId="203" hidden="1">[1]目錄!#REF!</definedName>
    <definedName name="_Key1" localSheetId="206" hidden="1">[1]目錄!#REF!</definedName>
    <definedName name="_Key1" localSheetId="207" hidden="1">[1]目錄!#REF!</definedName>
    <definedName name="_Key1" localSheetId="208" hidden="1">[1]目錄!#REF!</definedName>
    <definedName name="_Key1" localSheetId="209" hidden="1">[1]目錄!#REF!</definedName>
    <definedName name="_Key1" localSheetId="194" hidden="1">[1]目錄!#REF!</definedName>
    <definedName name="_Key1" localSheetId="199" hidden="1">[2]目錄!#REF!</definedName>
    <definedName name="_Key1" localSheetId="180" hidden="1">[1]目錄!#REF!</definedName>
    <definedName name="_Key1" localSheetId="181" hidden="1">[2]目錄!#REF!</definedName>
    <definedName name="_Key1" localSheetId="183" hidden="1">[1]目錄!#REF!</definedName>
    <definedName name="_Key1" localSheetId="184" hidden="1">[2]目錄!#REF!</definedName>
    <definedName name="_Key1" localSheetId="185" hidden="1">[1]目錄!#REF!</definedName>
    <definedName name="_Key1" localSheetId="186" hidden="1">[1]目錄!#REF!</definedName>
    <definedName name="_Key1" localSheetId="187" hidden="1">[1]目錄!#REF!</definedName>
    <definedName name="_Key1" localSheetId="175" hidden="1">[1]目錄!#REF!</definedName>
    <definedName name="_Key1" localSheetId="188" hidden="1">[1]目錄!#REF!</definedName>
    <definedName name="_Key1" localSheetId="189" hidden="1">[1]目錄!#REF!</definedName>
    <definedName name="_Key1" localSheetId="191" hidden="1">[1]目錄!#REF!</definedName>
    <definedName name="_Key1" localSheetId="176" hidden="1">[1]目錄!#REF!</definedName>
    <definedName name="_Key1" localSheetId="179" hidden="1">[1]目錄!#REF!</definedName>
    <definedName name="_Key1" localSheetId="28" hidden="1">[4]目錄!#REF!</definedName>
    <definedName name="_Key1" localSheetId="29" hidden="1">[4]目錄!#REF!</definedName>
    <definedName name="_Key1" localSheetId="66" hidden="1">[4]目錄!#REF!</definedName>
    <definedName name="_Key1" localSheetId="67" hidden="1">[4]目錄!#REF!</definedName>
    <definedName name="_Key1" localSheetId="71" hidden="1">[1]目錄!#REF!</definedName>
    <definedName name="_Key1" localSheetId="94" hidden="1">[2]目錄!#REF!</definedName>
    <definedName name="_Key1" localSheetId="96" hidden="1">[1]目錄!#REF!</definedName>
    <definedName name="_Key1" localSheetId="77" hidden="1">[1]目錄!#REF!</definedName>
    <definedName name="_Key1" localSheetId="79" hidden="1">[2]目錄!#REF!</definedName>
    <definedName name="_Key1" localSheetId="80" hidden="1">[1]目錄!#REF!</definedName>
    <definedName name="_Key1" localSheetId="153" hidden="1">[1]目錄!#REF!</definedName>
    <definedName name="_Key1" localSheetId="157" hidden="1">[1]目錄!#REF!</definedName>
    <definedName name="_Key1" hidden="1">[1]目錄!#REF!</definedName>
    <definedName name="_Order1" hidden="1">255</definedName>
    <definedName name="_Parse_In" localSheetId="4" hidden="1">#REF!</definedName>
    <definedName name="_Parse_In" localSheetId="98" hidden="1">#REF!</definedName>
    <definedName name="_Parse_In" localSheetId="116" hidden="1">#REF!</definedName>
    <definedName name="_Parse_In" localSheetId="118" hidden="1">#REF!</definedName>
    <definedName name="_Parse_In" localSheetId="122" hidden="1">#REF!</definedName>
    <definedName name="_Parse_In" localSheetId="123" hidden="1">#REF!</definedName>
    <definedName name="_Parse_In" localSheetId="101" hidden="1">#REF!</definedName>
    <definedName name="_Parse_In" localSheetId="106" hidden="1">#REF!</definedName>
    <definedName name="_Parse_In" localSheetId="124" hidden="1">#REF!</definedName>
    <definedName name="_Parse_In" localSheetId="134" hidden="1">#REF!</definedName>
    <definedName name="_Parse_In" localSheetId="126" hidden="1">#REF!</definedName>
    <definedName name="_Parse_In" localSheetId="132" hidden="1">#REF!</definedName>
    <definedName name="_Parse_In" localSheetId="133" hidden="1">#REF!</definedName>
    <definedName name="_Parse_In" localSheetId="192" hidden="1">#REF!</definedName>
    <definedName name="_Parse_In" localSheetId="201" hidden="1">#REF!</definedName>
    <definedName name="_Parse_In" localSheetId="203" hidden="1">#REF!</definedName>
    <definedName name="_Parse_In" localSheetId="204" hidden="1">#REF!</definedName>
    <definedName name="_Parse_In" localSheetId="207" hidden="1">#REF!</definedName>
    <definedName name="_Parse_In" localSheetId="208" hidden="1">#REF!</definedName>
    <definedName name="_Parse_In" localSheetId="209" hidden="1">#REF!</definedName>
    <definedName name="_Parse_In" localSheetId="194" hidden="1">#REF!</definedName>
    <definedName name="_Parse_In" localSheetId="195" hidden="1">#REF!</definedName>
    <definedName name="_Parse_In" localSheetId="198" hidden="1">#REF!</definedName>
    <definedName name="_Parse_In" localSheetId="205" hidden="1">#REF!</definedName>
    <definedName name="_Parse_In" localSheetId="172" hidden="1">#REF!</definedName>
    <definedName name="_Parse_In" localSheetId="180" hidden="1">#REF!</definedName>
    <definedName name="_Parse_In" localSheetId="182" hidden="1">#REF!</definedName>
    <definedName name="_Parse_In" localSheetId="185" hidden="1">#REF!</definedName>
    <definedName name="_Parse_In" localSheetId="187" hidden="1">#REF!</definedName>
    <definedName name="_Parse_In" localSheetId="175" hidden="1">#REF!</definedName>
    <definedName name="_Parse_In" localSheetId="191" hidden="1">#REF!</definedName>
    <definedName name="_Parse_In" localSheetId="176" hidden="1">#REF!</definedName>
    <definedName name="_Parse_In" localSheetId="178" hidden="1">#REF!</definedName>
    <definedName name="_Parse_In" localSheetId="179" hidden="1">#REF!</definedName>
    <definedName name="_Parse_In" localSheetId="158" hidden="1">#REF!</definedName>
    <definedName name="_Parse_In" localSheetId="159" hidden="1">#REF!</definedName>
    <definedName name="_Parse_In" localSheetId="25" hidden="1">#REF!</definedName>
    <definedName name="_Parse_In" localSheetId="27" hidden="1">#REF!</definedName>
    <definedName name="_Parse_In" localSheetId="28" hidden="1">#REF!</definedName>
    <definedName name="_Parse_In" localSheetId="29" hidden="1">#REF!</definedName>
    <definedName name="_Parse_In" localSheetId="35" hidden="1">#REF!</definedName>
    <definedName name="_Parse_In" localSheetId="63" hidden="1">#REF!</definedName>
    <definedName name="_Parse_In" localSheetId="65" hidden="1">#REF!</definedName>
    <definedName name="_Parse_In" localSheetId="66" hidden="1">#REF!</definedName>
    <definedName name="_Parse_In" localSheetId="67" hidden="1">#REF!</definedName>
    <definedName name="_Parse_In" localSheetId="90" hidden="1">#REF!</definedName>
    <definedName name="_Parse_In" localSheetId="95" hidden="1">#REF!</definedName>
    <definedName name="_Parse_In" localSheetId="96" hidden="1">#REF!</definedName>
    <definedName name="_Parse_In" localSheetId="77" hidden="1">#REF!</definedName>
    <definedName name="_Parse_In" localSheetId="79" hidden="1">#REF!</definedName>
    <definedName name="_Parse_In" localSheetId="80" hidden="1">#REF!</definedName>
    <definedName name="_Parse_In" localSheetId="153" hidden="1">#REF!</definedName>
    <definedName name="_Parse_In" localSheetId="157" hidden="1">#REF!</definedName>
    <definedName name="_Parse_In" hidden="1">#REF!</definedName>
    <definedName name="_Parse_Out" localSheetId="4" hidden="1">'[5]1'!#REF!</definedName>
    <definedName name="_Parse_Out" localSheetId="98" hidden="1">#REF!</definedName>
    <definedName name="_Parse_Out" localSheetId="116" hidden="1">'[5]1'!#REF!</definedName>
    <definedName name="_Parse_Out" localSheetId="118" hidden="1">'[5]1'!#REF!</definedName>
    <definedName name="_Parse_Out" localSheetId="120" hidden="1">'[6]1'!#REF!</definedName>
    <definedName name="_Parse_Out" localSheetId="123" hidden="1">'[5]1'!#REF!</definedName>
    <definedName name="_Parse_Out" localSheetId="106" hidden="1">'[5]1'!#REF!</definedName>
    <definedName name="_Parse_Out" localSheetId="124" hidden="1">'[5]1'!#REF!</definedName>
    <definedName name="_Parse_Out" localSheetId="134" hidden="1">'[5]1'!#REF!</definedName>
    <definedName name="_Parse_Out" localSheetId="126" hidden="1">'[7]1'!#REF!</definedName>
    <definedName name="_Parse_Out" localSheetId="131" hidden="1">'[7]1'!#REF!</definedName>
    <definedName name="_Parse_Out" localSheetId="132" hidden="1">'[7]1'!#REF!</definedName>
    <definedName name="_Parse_Out" localSheetId="133" hidden="1">'[7]1'!#REF!</definedName>
    <definedName name="_Parse_Out" localSheetId="202" hidden="1">'[5]1'!#REF!</definedName>
    <definedName name="_Parse_Out" localSheetId="203" hidden="1">'[5]1'!#REF!</definedName>
    <definedName name="_Parse_Out" localSheetId="206" hidden="1">'[5]1'!#REF!</definedName>
    <definedName name="_Parse_Out" localSheetId="207" hidden="1">'[5]1'!#REF!</definedName>
    <definedName name="_Parse_Out" localSheetId="208" hidden="1">'[5]1'!#REF!</definedName>
    <definedName name="_Parse_Out" localSheetId="209" hidden="1">'[5]1'!#REF!</definedName>
    <definedName name="_Parse_Out" localSheetId="194" hidden="1">'[5]1'!#REF!</definedName>
    <definedName name="_Parse_Out" localSheetId="195" hidden="1">'[5]1'!#REF!</definedName>
    <definedName name="_Parse_Out" localSheetId="198" hidden="1">'[5]1'!#REF!</definedName>
    <definedName name="_Parse_Out" localSheetId="199" hidden="1">'[6]1'!#REF!</definedName>
    <definedName name="_Parse_Out" localSheetId="180" hidden="1">'[5]1'!#REF!</definedName>
    <definedName name="_Parse_Out" localSheetId="181" hidden="1">'[6]1'!#REF!</definedName>
    <definedName name="_Parse_Out" localSheetId="182" hidden="1">'[5]1'!#REF!</definedName>
    <definedName name="_Parse_Out" localSheetId="183" hidden="1">'[5]1'!#REF!</definedName>
    <definedName name="_Parse_Out" localSheetId="184" hidden="1">'[6]1'!#REF!</definedName>
    <definedName name="_Parse_Out" localSheetId="185" hidden="1">#REF!</definedName>
    <definedName name="_Parse_Out" localSheetId="187" hidden="1">'[5]1'!#REF!</definedName>
    <definedName name="_Parse_Out" localSheetId="175" hidden="1">'[5]1'!#REF!</definedName>
    <definedName name="_Parse_Out" localSheetId="191" hidden="1">'[5]1'!#REF!</definedName>
    <definedName name="_Parse_Out" localSheetId="176" hidden="1">'[5]1'!#REF!</definedName>
    <definedName name="_Parse_Out" localSheetId="179" hidden="1">'[5]1'!#REF!</definedName>
    <definedName name="_Parse_Out" localSheetId="28" hidden="1">'[8]1'!#REF!</definedName>
    <definedName name="_Parse_Out" localSheetId="29" hidden="1">'[8]1'!#REF!</definedName>
    <definedName name="_Parse_Out" localSheetId="66" hidden="1">'[8]1'!#REF!</definedName>
    <definedName name="_Parse_Out" localSheetId="67" hidden="1">'[8]1'!#REF!</definedName>
    <definedName name="_Parse_Out" localSheetId="94" hidden="1">'[6]1'!#REF!</definedName>
    <definedName name="_Parse_Out" localSheetId="96" hidden="1">'[5]1'!#REF!</definedName>
    <definedName name="_Parse_Out" localSheetId="77" hidden="1">'[5]1'!#REF!</definedName>
    <definedName name="_Parse_Out" localSheetId="79" hidden="1">'[5]1'!#REF!</definedName>
    <definedName name="_Parse_Out" localSheetId="80" hidden="1">'[5]1'!#REF!</definedName>
    <definedName name="_Parse_Out" localSheetId="153" hidden="1">'[5]1'!#REF!</definedName>
    <definedName name="_Parse_Out" localSheetId="157" hidden="1">'[5]1'!#REF!</definedName>
    <definedName name="_Parse_Out" hidden="1">'[5]1'!#REF!</definedName>
    <definedName name="a" localSheetId="4">#REF!</definedName>
    <definedName name="a" localSheetId="116">#REF!</definedName>
    <definedName name="a" localSheetId="118">#REF!</definedName>
    <definedName name="a" localSheetId="122">#REF!</definedName>
    <definedName name="a" localSheetId="123">#REF!</definedName>
    <definedName name="a" localSheetId="101">#REF!</definedName>
    <definedName name="a" localSheetId="106">#REF!</definedName>
    <definedName name="a" localSheetId="124">#REF!</definedName>
    <definedName name="a" localSheetId="134">#REF!</definedName>
    <definedName name="a" localSheetId="126">#REF!</definedName>
    <definedName name="a" localSheetId="132">#REF!</definedName>
    <definedName name="a" localSheetId="133">#REF!</definedName>
    <definedName name="a" localSheetId="192">#REF!</definedName>
    <definedName name="a" localSheetId="201">#REF!</definedName>
    <definedName name="a" localSheetId="203">#REF!</definedName>
    <definedName name="a" localSheetId="204">#REF!</definedName>
    <definedName name="a" localSheetId="207">#REF!</definedName>
    <definedName name="a" localSheetId="208">#REF!</definedName>
    <definedName name="a" localSheetId="209">#REF!</definedName>
    <definedName name="a" localSheetId="194">#REF!</definedName>
    <definedName name="a" localSheetId="195">#REF!</definedName>
    <definedName name="a" localSheetId="198">#REF!</definedName>
    <definedName name="a" localSheetId="205">#REF!</definedName>
    <definedName name="a" localSheetId="172">#REF!</definedName>
    <definedName name="a" localSheetId="180">#REF!</definedName>
    <definedName name="a" localSheetId="182">#REF!</definedName>
    <definedName name="a" localSheetId="185">#REF!</definedName>
    <definedName name="a" localSheetId="187">#REF!</definedName>
    <definedName name="a" localSheetId="175">#REF!</definedName>
    <definedName name="a" localSheetId="191">#REF!</definedName>
    <definedName name="a" localSheetId="176">#REF!</definedName>
    <definedName name="a" localSheetId="178">#REF!</definedName>
    <definedName name="a" localSheetId="179">#REF!</definedName>
    <definedName name="a" localSheetId="158">#REF!</definedName>
    <definedName name="a" localSheetId="159">#REF!</definedName>
    <definedName name="a" localSheetId="25">#REF!</definedName>
    <definedName name="a" localSheetId="27">#REF!</definedName>
    <definedName name="a" localSheetId="28">#REF!</definedName>
    <definedName name="a" localSheetId="29">#REF!</definedName>
    <definedName name="a" localSheetId="35">#REF!</definedName>
    <definedName name="a" localSheetId="63">#REF!</definedName>
    <definedName name="a" localSheetId="65">#REF!</definedName>
    <definedName name="a" localSheetId="66">#REF!</definedName>
    <definedName name="a" localSheetId="67">#REF!</definedName>
    <definedName name="a" localSheetId="90">#REF!</definedName>
    <definedName name="a" localSheetId="95">#REF!</definedName>
    <definedName name="a" localSheetId="96">#REF!</definedName>
    <definedName name="a" localSheetId="77">#REF!</definedName>
    <definedName name="a" localSheetId="79">#REF!</definedName>
    <definedName name="a" localSheetId="80">#REF!</definedName>
    <definedName name="a" localSheetId="153">#REF!</definedName>
    <definedName name="a" localSheetId="157">#REF!</definedName>
    <definedName name="a">#REF!</definedName>
    <definedName name="aaa">[9]代碼表!$A$1:$D$13</definedName>
    <definedName name="b" localSheetId="4">#REF!</definedName>
    <definedName name="b" localSheetId="116">#REF!</definedName>
    <definedName name="b" localSheetId="118">#REF!</definedName>
    <definedName name="b" localSheetId="122">#REF!</definedName>
    <definedName name="b" localSheetId="123">#REF!</definedName>
    <definedName name="b" localSheetId="101">#REF!</definedName>
    <definedName name="b" localSheetId="106">#REF!</definedName>
    <definedName name="b" localSheetId="124">#REF!</definedName>
    <definedName name="b" localSheetId="134">#REF!</definedName>
    <definedName name="b" localSheetId="126">#REF!</definedName>
    <definedName name="b" localSheetId="132">#REF!</definedName>
    <definedName name="b" localSheetId="133">#REF!</definedName>
    <definedName name="b" localSheetId="192">#REF!</definedName>
    <definedName name="b" localSheetId="201">#REF!</definedName>
    <definedName name="b" localSheetId="203">#REF!</definedName>
    <definedName name="b" localSheetId="204">#REF!</definedName>
    <definedName name="b" localSheetId="207">#REF!</definedName>
    <definedName name="b" localSheetId="208">#REF!</definedName>
    <definedName name="b" localSheetId="209">#REF!</definedName>
    <definedName name="b" localSheetId="194">#REF!</definedName>
    <definedName name="b" localSheetId="195">#REF!</definedName>
    <definedName name="b" localSheetId="198">#REF!</definedName>
    <definedName name="b" localSheetId="205">#REF!</definedName>
    <definedName name="b" localSheetId="172">#REF!</definedName>
    <definedName name="b" localSheetId="180">#REF!</definedName>
    <definedName name="b" localSheetId="182">#REF!</definedName>
    <definedName name="b" localSheetId="185">#REF!</definedName>
    <definedName name="b" localSheetId="187">#REF!</definedName>
    <definedName name="b" localSheetId="175">#REF!</definedName>
    <definedName name="b" localSheetId="191">#REF!</definedName>
    <definedName name="b" localSheetId="176">#REF!</definedName>
    <definedName name="b" localSheetId="178">#REF!</definedName>
    <definedName name="b" localSheetId="179">#REF!</definedName>
    <definedName name="b" localSheetId="158">#REF!</definedName>
    <definedName name="b" localSheetId="159">#REF!</definedName>
    <definedName name="b" localSheetId="25">#REF!</definedName>
    <definedName name="b" localSheetId="27">#REF!</definedName>
    <definedName name="b" localSheetId="28">#REF!</definedName>
    <definedName name="b" localSheetId="29">#REF!</definedName>
    <definedName name="b" localSheetId="35">#REF!</definedName>
    <definedName name="b" localSheetId="63">#REF!</definedName>
    <definedName name="b" localSheetId="65">#REF!</definedName>
    <definedName name="b" localSheetId="66">#REF!</definedName>
    <definedName name="b" localSheetId="67">#REF!</definedName>
    <definedName name="b" localSheetId="90">#REF!</definedName>
    <definedName name="b" localSheetId="95">#REF!</definedName>
    <definedName name="b" localSheetId="96">#REF!</definedName>
    <definedName name="b" localSheetId="77">#REF!</definedName>
    <definedName name="b" localSheetId="79">#REF!</definedName>
    <definedName name="b" localSheetId="80">#REF!</definedName>
    <definedName name="b" localSheetId="153">#REF!</definedName>
    <definedName name="b" localSheetId="157">#REF!</definedName>
    <definedName name="b">#REF!</definedName>
    <definedName name="_xlnm.Database" localSheetId="116">#REF!</definedName>
    <definedName name="_xlnm.Database" localSheetId="118">#REF!</definedName>
    <definedName name="_xlnm.Database" localSheetId="122">#REF!</definedName>
    <definedName name="_xlnm.Database" localSheetId="123">#REF!</definedName>
    <definedName name="_xlnm.Database" localSheetId="101">#REF!</definedName>
    <definedName name="_xlnm.Database" localSheetId="106">#REF!</definedName>
    <definedName name="_xlnm.Database" localSheetId="124">#REF!</definedName>
    <definedName name="_xlnm.Database" localSheetId="134">#REF!</definedName>
    <definedName name="_xlnm.Database" localSheetId="126">#REF!</definedName>
    <definedName name="_xlnm.Database" localSheetId="131">#REF!</definedName>
    <definedName name="_xlnm.Database" localSheetId="132">#REF!</definedName>
    <definedName name="_xlnm.Database" localSheetId="133">#REF!</definedName>
    <definedName name="_xlnm.Database" localSheetId="192">#REF!</definedName>
    <definedName name="_xlnm.Database" localSheetId="201">#REF!</definedName>
    <definedName name="_xlnm.Database" localSheetId="202">#REF!</definedName>
    <definedName name="_xlnm.Database" localSheetId="203">#REF!</definedName>
    <definedName name="_xlnm.Database" localSheetId="204">#REF!</definedName>
    <definedName name="_xlnm.Database" localSheetId="207">#REF!</definedName>
    <definedName name="_xlnm.Database" localSheetId="208">#REF!</definedName>
    <definedName name="_xlnm.Database" localSheetId="209">#REF!</definedName>
    <definedName name="_xlnm.Database" localSheetId="194">#REF!</definedName>
    <definedName name="_xlnm.Database" localSheetId="198">#REF!</definedName>
    <definedName name="_xlnm.Database" localSheetId="205">#REF!</definedName>
    <definedName name="_xlnm.Database" localSheetId="172">#REF!</definedName>
    <definedName name="_xlnm.Database" localSheetId="180">#REF!</definedName>
    <definedName name="_xlnm.Database" localSheetId="182">#REF!</definedName>
    <definedName name="_xlnm.Database" localSheetId="183">#REF!</definedName>
    <definedName name="_xlnm.Database" localSheetId="185">#REF!</definedName>
    <definedName name="_xlnm.Database" localSheetId="187">#REF!</definedName>
    <definedName name="_xlnm.Database" localSheetId="175">#REF!</definedName>
    <definedName name="_xlnm.Database" localSheetId="191">#REF!</definedName>
    <definedName name="_xlnm.Database" localSheetId="176">#REF!</definedName>
    <definedName name="_xlnm.Database" localSheetId="178">#REF!</definedName>
    <definedName name="_xlnm.Database" localSheetId="179">#REF!</definedName>
    <definedName name="_xlnm.Database" localSheetId="158">#REF!</definedName>
    <definedName name="_xlnm.Database" localSheetId="159">#REF!</definedName>
    <definedName name="_xlnm.Database" localSheetId="25">#REF!</definedName>
    <definedName name="_xlnm.Database" localSheetId="27">#REF!</definedName>
    <definedName name="_xlnm.Database" localSheetId="35">#REF!</definedName>
    <definedName name="_xlnm.Database" localSheetId="63">#REF!</definedName>
    <definedName name="_xlnm.Database" localSheetId="65">#REF!</definedName>
    <definedName name="_xlnm.Database" localSheetId="90">#REF!</definedName>
    <definedName name="_xlnm.Database" localSheetId="95">#REF!</definedName>
    <definedName name="_xlnm.Database" localSheetId="96">#REF!</definedName>
    <definedName name="_xlnm.Database" localSheetId="77">#REF!</definedName>
    <definedName name="_xlnm.Database" localSheetId="79">#REF!</definedName>
    <definedName name="_xlnm.Database" localSheetId="80">#REF!</definedName>
    <definedName name="_xlnm.Database" localSheetId="153">#REF!</definedName>
    <definedName name="_xlnm.Database" localSheetId="157">#REF!</definedName>
    <definedName name="_xlnm.Database">#REF!</definedName>
    <definedName name="er" localSheetId="116">#REF!</definedName>
    <definedName name="er" localSheetId="118">#REF!</definedName>
    <definedName name="er" localSheetId="122">#REF!</definedName>
    <definedName name="er" localSheetId="123">#REF!</definedName>
    <definedName name="er" localSheetId="101">#REF!</definedName>
    <definedName name="er" localSheetId="106">#REF!</definedName>
    <definedName name="er" localSheetId="134">#REF!</definedName>
    <definedName name="er" localSheetId="126">#REF!</definedName>
    <definedName name="er" localSheetId="132">#REF!</definedName>
    <definedName name="er" localSheetId="133">#REF!</definedName>
    <definedName name="er" localSheetId="192">#REF!</definedName>
    <definedName name="er" localSheetId="201">#REF!</definedName>
    <definedName name="er" localSheetId="202">#REF!</definedName>
    <definedName name="er" localSheetId="203">#REF!</definedName>
    <definedName name="er" localSheetId="204">#REF!</definedName>
    <definedName name="er" localSheetId="207">#REF!</definedName>
    <definedName name="er" localSheetId="208">#REF!</definedName>
    <definedName name="er" localSheetId="209">#REF!</definedName>
    <definedName name="er" localSheetId="194">#REF!</definedName>
    <definedName name="er" localSheetId="205">#REF!</definedName>
    <definedName name="er" localSheetId="172">#REF!</definedName>
    <definedName name="er" localSheetId="180">#REF!</definedName>
    <definedName name="er" localSheetId="182">#REF!</definedName>
    <definedName name="er" localSheetId="183">#REF!</definedName>
    <definedName name="er" localSheetId="185">#REF!</definedName>
    <definedName name="er" localSheetId="187">#REF!</definedName>
    <definedName name="er" localSheetId="175">#REF!</definedName>
    <definedName name="er" localSheetId="191">#REF!</definedName>
    <definedName name="er" localSheetId="176">#REF!</definedName>
    <definedName name="er" localSheetId="178">#REF!</definedName>
    <definedName name="er" localSheetId="179">#REF!</definedName>
    <definedName name="er" localSheetId="158">#REF!</definedName>
    <definedName name="er" localSheetId="159">#REF!</definedName>
    <definedName name="er" localSheetId="25">#REF!</definedName>
    <definedName name="er" localSheetId="27">#REF!</definedName>
    <definedName name="er" localSheetId="35">#REF!</definedName>
    <definedName name="er" localSheetId="63">#REF!</definedName>
    <definedName name="er" localSheetId="65">#REF!</definedName>
    <definedName name="er" localSheetId="90">#REF!</definedName>
    <definedName name="er" localSheetId="95">#REF!</definedName>
    <definedName name="er" localSheetId="96">#REF!</definedName>
    <definedName name="er" localSheetId="77">#REF!</definedName>
    <definedName name="er" localSheetId="79">#REF!</definedName>
    <definedName name="er" localSheetId="80">#REF!</definedName>
    <definedName name="er" localSheetId="153">#REF!</definedName>
    <definedName name="er" localSheetId="157">#REF!</definedName>
    <definedName name="er">#REF!</definedName>
    <definedName name="f" localSheetId="116">#REF!</definedName>
    <definedName name="f" localSheetId="118">#REF!</definedName>
    <definedName name="f" localSheetId="123">#REF!</definedName>
    <definedName name="f" localSheetId="106">#REF!</definedName>
    <definedName name="f" localSheetId="134">#REF!</definedName>
    <definedName name="f" localSheetId="135">#REF!</definedName>
    <definedName name="f" localSheetId="132">#REF!</definedName>
    <definedName name="f" localSheetId="133">#REF!</definedName>
    <definedName name="f" localSheetId="201">#REF!</definedName>
    <definedName name="f" localSheetId="203">#REF!</definedName>
    <definedName name="f" localSheetId="206">#REF!</definedName>
    <definedName name="f" localSheetId="207">#REF!</definedName>
    <definedName name="f" localSheetId="208">#REF!</definedName>
    <definedName name="f" localSheetId="209">#REF!</definedName>
    <definedName name="f" localSheetId="194">#REF!</definedName>
    <definedName name="f" localSheetId="180">#REF!</definedName>
    <definedName name="f" localSheetId="182">#REF!</definedName>
    <definedName name="f" localSheetId="185">#REF!</definedName>
    <definedName name="f" localSheetId="186">#REF!</definedName>
    <definedName name="f" localSheetId="187">#REF!</definedName>
    <definedName name="f" localSheetId="175">#REF!</definedName>
    <definedName name="f" localSheetId="188">#REF!</definedName>
    <definedName name="f" localSheetId="189">#REF!</definedName>
    <definedName name="f" localSheetId="191">#REF!</definedName>
    <definedName name="f" localSheetId="176">#REF!</definedName>
    <definedName name="f" localSheetId="178">#REF!</definedName>
    <definedName name="f" localSheetId="179">#REF!</definedName>
    <definedName name="f" localSheetId="96">#REF!</definedName>
    <definedName name="f" localSheetId="77">#REF!</definedName>
    <definedName name="f" localSheetId="79">#REF!</definedName>
    <definedName name="f" localSheetId="80">#REF!</definedName>
    <definedName name="f" localSheetId="153">#REF!</definedName>
    <definedName name="f" localSheetId="157">#REF!</definedName>
    <definedName name="f">#REF!</definedName>
    <definedName name="pp" localSheetId="116">#REF!</definedName>
    <definedName name="pp" localSheetId="118">#REF!</definedName>
    <definedName name="pp" localSheetId="123">#REF!</definedName>
    <definedName name="pp" localSheetId="102">#REF!</definedName>
    <definedName name="pp" localSheetId="106">#REF!</definedName>
    <definedName name="pp" localSheetId="124">#REF!</definedName>
    <definedName name="pp" localSheetId="134">#REF!</definedName>
    <definedName name="pp" localSheetId="135">#REF!</definedName>
    <definedName name="pp" localSheetId="129">#REF!</definedName>
    <definedName name="pp" localSheetId="130">#REF!</definedName>
    <definedName name="pp" localSheetId="131">#REF!</definedName>
    <definedName name="pp" localSheetId="132">#REF!</definedName>
    <definedName name="pp" localSheetId="133">#REF!</definedName>
    <definedName name="pp" localSheetId="201">#REF!</definedName>
    <definedName name="pp" localSheetId="202">#REF!</definedName>
    <definedName name="pp" localSheetId="203">#REF!</definedName>
    <definedName name="pp" localSheetId="208">#REF!</definedName>
    <definedName name="pp" localSheetId="209">#REF!</definedName>
    <definedName name="pp" localSheetId="194">#REF!</definedName>
    <definedName name="pp" localSheetId="180">#REF!</definedName>
    <definedName name="pp" localSheetId="182">#REF!</definedName>
    <definedName name="pp" localSheetId="183">#REF!</definedName>
    <definedName name="pp" localSheetId="185">#REF!</definedName>
    <definedName name="pp" localSheetId="187">#REF!</definedName>
    <definedName name="pp" localSheetId="175">#REF!</definedName>
    <definedName name="pp" localSheetId="191">#REF!</definedName>
    <definedName name="pp" localSheetId="176">#REF!</definedName>
    <definedName name="pp" localSheetId="178">#REF!</definedName>
    <definedName name="pp" localSheetId="179">#REF!</definedName>
    <definedName name="pp" localSheetId="96">#REF!</definedName>
    <definedName name="pp" localSheetId="74">#REF!</definedName>
    <definedName name="pp" localSheetId="77">#REF!</definedName>
    <definedName name="pp" localSheetId="79">#REF!</definedName>
    <definedName name="pp" localSheetId="80">#REF!</definedName>
    <definedName name="pp" localSheetId="152">#REF!</definedName>
    <definedName name="pp" localSheetId="153">#REF!</definedName>
    <definedName name="pp" localSheetId="156">#REF!</definedName>
    <definedName name="pp" localSheetId="157">#REF!</definedName>
    <definedName name="pp">#REF!</definedName>
    <definedName name="_xlnm.Print_Area" localSheetId="0">'大專--1'!$A$1:$Y$33</definedName>
    <definedName name="_xlnm.Print_Area" localSheetId="1">'大專--2'!$A$1:$X$39</definedName>
    <definedName name="_xlnm.Print_Area" localSheetId="2">'大專--3'!$A$1:$K$33</definedName>
    <definedName name="_xlnm.Print_Area" localSheetId="4">'大專-5'!$A$1:$G$41</definedName>
    <definedName name="_xlnm.Print_Area" localSheetId="98">'小學-1 '!$A$1:$T$106</definedName>
    <definedName name="_xlnm.Print_Area" localSheetId="109">'小學-10.1'!$A$1:$M$29</definedName>
    <definedName name="_xlnm.Print_Area" localSheetId="110">'小學-10.2'!$A$1:$G$30</definedName>
    <definedName name="_xlnm.Print_Area" localSheetId="111">'小學-11'!$A$1:$J$35</definedName>
    <definedName name="_xlnm.Print_Area" localSheetId="112">'小學-12'!$A$1:$M$25</definedName>
    <definedName name="_xlnm.Print_Area" localSheetId="113">'小學-13'!$A$1:$M$22</definedName>
    <definedName name="_xlnm.Print_Area" localSheetId="114">'小學-14'!$A$1:$AC$21</definedName>
    <definedName name="_xlnm.Print_Area" localSheetId="115">'小學-15'!$A$1:$J$27</definedName>
    <definedName name="_xlnm.Print_Area" localSheetId="116">'小學-16 '!$A$1:$M$26</definedName>
    <definedName name="_xlnm.Print_Area" localSheetId="117">'小學-17'!$A$1:$F$26</definedName>
    <definedName name="_xlnm.Print_Area" localSheetId="118">'小學-18'!$A$1:$J$25</definedName>
    <definedName name="_xlnm.Print_Area" localSheetId="119">'小學-19'!$A$1:$N$33</definedName>
    <definedName name="_xlnm.Print_Area" localSheetId="99">'小學-2'!$A$1:$AC$25</definedName>
    <definedName name="_xlnm.Print_Area" localSheetId="120">'小學-20'!$A$1:$S$51</definedName>
    <definedName name="_xlnm.Print_Area" localSheetId="121">'小學-21'!$A$1:$G$25</definedName>
    <definedName name="_xlnm.Print_Area" localSheetId="122">'小學-22 '!$A$1:$J$32</definedName>
    <definedName name="_xlnm.Print_Area" localSheetId="123">'小學-23 '!$A$1:$V$32</definedName>
    <definedName name="_xlnm.Print_Area" localSheetId="100">'小學-3'!$A$1:$N$32</definedName>
    <definedName name="_xlnm.Print_Area" localSheetId="101">'小學-4'!$A$1:$S$25</definedName>
    <definedName name="_xlnm.Print_Area" localSheetId="102">'小學-5'!$A$1:$AB$64</definedName>
    <definedName name="_xlnm.Print_Area" localSheetId="103">'小學-6 '!$A$1:$AH$61</definedName>
    <definedName name="_xlnm.Print_Area" localSheetId="104">'小學-7'!$A$1:$G$37</definedName>
    <definedName name="_xlnm.Print_Area" localSheetId="105">'小學-7.1'!$A$1:$G$59</definedName>
    <definedName name="_xlnm.Print_Area" localSheetId="106">'小學-8'!$A$1:$M$60</definedName>
    <definedName name="_xlnm.Print_Area" localSheetId="107">'小學-9'!$A$1:$J$66</definedName>
    <definedName name="_xlnm.Print_Area" localSheetId="134">'幼兒-11'!$A$1:$J$26</definedName>
    <definedName name="_xlnm.Print_Area" localSheetId="128">'幼兒-3.1'!$A$1:$F$30</definedName>
    <definedName name="_xlnm.Print_Area" localSheetId="129">'幼兒-3.2'!$A$1:$M$59</definedName>
    <definedName name="_xlnm.Print_Area" localSheetId="130">'幼兒-4'!$A$1:$Y$72</definedName>
    <definedName name="_xlnm.Print_Area" localSheetId="131">'幼兒-4.1'!$A$1:$Y$70</definedName>
    <definedName name="_xlnm.Print_Area" localSheetId="132">'幼兒-6'!$A$1:$J$31</definedName>
    <definedName name="_xlnm.Print_Area" localSheetId="133">'幼兒-9'!$A$1:$J$31</definedName>
    <definedName name="_xlnm.Print_Area" localSheetId="192">'其他-1 '!$A$1:$J$29</definedName>
    <definedName name="_xlnm.Print_Area" localSheetId="201">'其他-10'!$A$1:$S$20</definedName>
    <definedName name="_xlnm.Print_Area" localSheetId="202">'其他-11'!$A$1:$U$16</definedName>
    <definedName name="_xlnm.Print_Area" localSheetId="204">'其他-12 '!$A$1:$F$21</definedName>
    <definedName name="_xlnm.Print_Area" localSheetId="206">'其他-14'!$A$1:$H$17</definedName>
    <definedName name="_xlnm.Print_Area" localSheetId="207">'其他-15'!$A$1:$R$19</definedName>
    <definedName name="_xlnm.Print_Area" localSheetId="208">'其他-16'!$A$1:$P$16</definedName>
    <definedName name="_xlnm.Print_Area" localSheetId="209">'其他-17'!$A$1:$H$19</definedName>
    <definedName name="_xlnm.Print_Area" localSheetId="194">'其他-3'!$A$1:$O$16</definedName>
    <definedName name="_xlnm.Print_Area" localSheetId="195">'其他-4'!$A$1:$F$36</definedName>
    <definedName name="_xlnm.Print_Area" localSheetId="196">'其他-5'!$A$1:$H$37</definedName>
    <definedName name="_xlnm.Print_Area" localSheetId="198">'其他-7'!$A$1:$H$16</definedName>
    <definedName name="_xlnm.Print_Area" localSheetId="200">'其他-9'!$A$1:$F$25</definedName>
    <definedName name="_xlnm.Print_Area" localSheetId="205">'其它-13 '!$A$1:$S$22</definedName>
    <definedName name="_xlnm.Print_Area" localSheetId="172">'社教-1'!$A$1:$R$54</definedName>
    <definedName name="_xlnm.Print_Area" localSheetId="173">'社教-1.1'!$A$1:$P$24</definedName>
    <definedName name="_xlnm.Print_Area" localSheetId="174">'社教-1.2'!$A$1:$K$13</definedName>
    <definedName name="_xlnm.Print_Area" localSheetId="180">'社教-11'!$A$1:$K$46</definedName>
    <definedName name="_xlnm.Print_Area" localSheetId="181">'社教-12'!$A$1:$O$43</definedName>
    <definedName name="_xlnm.Print_Area" localSheetId="182">'社教-12.1 '!$A$1:$U$61</definedName>
    <definedName name="_xlnm.Print_Area" localSheetId="183">'社教-13'!$A$1:$O$25</definedName>
    <definedName name="_xlnm.Print_Area" localSheetId="184">'社教-14'!$A$1:$O$15</definedName>
    <definedName name="_xlnm.Print_Area" localSheetId="185">'社教-17'!$A$1:$N$18</definedName>
    <definedName name="_xlnm.Print_Area" localSheetId="186">'社教-18'!$A$1:$N$15</definedName>
    <definedName name="_xlnm.Print_Area" localSheetId="187">'社教-19'!$A$1:$N$14</definedName>
    <definedName name="_xlnm.Print_Area" localSheetId="175">'社教-2'!$A$1:$P$27</definedName>
    <definedName name="_xlnm.Print_Area" localSheetId="190">'社教-22'!$A$1:$K$25</definedName>
    <definedName name="_xlnm.Print_Area" localSheetId="191">'社教-23'!$A$1:$M$25</definedName>
    <definedName name="_xlnm.Print_Area" localSheetId="176">'社教-3 '!$A$1:$O$26</definedName>
    <definedName name="_xlnm.Print_Area" localSheetId="177">'社教-4 '!$A$1:$N$15</definedName>
    <definedName name="_xlnm.Print_Area" localSheetId="178">'社教-4.1'!$A$1:$N$15</definedName>
    <definedName name="_xlnm.Print_Area" localSheetId="179">'社教-6'!$A$1:$H$26</definedName>
    <definedName name="_xlnm.Print_Area" localSheetId="158">'特教-1 '!$A$1:$U$32</definedName>
    <definedName name="_xlnm.Print_Area" localSheetId="168">'特教-10'!$A$1:$L$28</definedName>
    <definedName name="_xlnm.Print_Area" localSheetId="169">'特教-11'!$A$1:$M$25</definedName>
    <definedName name="_xlnm.Print_Area" localSheetId="170">'特教-12'!$A$1:$K$27</definedName>
    <definedName name="_xlnm.Print_Area" localSheetId="171">'特教-13'!$A$1:$S$58</definedName>
    <definedName name="_xlnm.Print_Area" localSheetId="159">'特教-2'!$A$1:$L$36</definedName>
    <definedName name="_xlnm.Print_Area" localSheetId="160">'特教-3'!$A$1:$P$32</definedName>
    <definedName name="_xlnm.Print_Area" localSheetId="161">'特教-4'!$A$1:$W$47</definedName>
    <definedName name="_xlnm.Print_Area" localSheetId="162">'特教-5'!$A$1:$W$47</definedName>
    <definedName name="_xlnm.Print_Area" localSheetId="163">'特教-6'!$A$1:$W$48</definedName>
    <definedName name="_xlnm.Print_Area" localSheetId="164">'特教-7'!$A$1:$W$48</definedName>
    <definedName name="_xlnm.Print_Area" localSheetId="165">'特教-8'!$A$1:$W$48</definedName>
    <definedName name="_xlnm.Print_Area" localSheetId="166">'特教-8.1'!$A$1:$V$49</definedName>
    <definedName name="_xlnm.Print_Area" localSheetId="167">'特教-9'!$A$1:$G$31</definedName>
    <definedName name="_xlnm.Print_Area" localSheetId="5">'高中-1'!$A$1:$V$32</definedName>
    <definedName name="_xlnm.Print_Area" localSheetId="15">'高中-10'!$A$1:$K$36</definedName>
    <definedName name="_xlnm.Print_Area" localSheetId="16">'高中-11'!$A$1:$Y$25</definedName>
    <definedName name="_xlnm.Print_Area" localSheetId="17">'高中-12'!$A$1:$J$62</definedName>
    <definedName name="_xlnm.Print_Area" localSheetId="18">'高中-13'!$A$1:$M$27</definedName>
    <definedName name="_xlnm.Print_Area" localSheetId="19">'高中-14'!$A$1:$I$28</definedName>
    <definedName name="_xlnm.Print_Area" localSheetId="20">'高中-15'!$A$1:$M$25</definedName>
    <definedName name="_xlnm.Print_Area" localSheetId="21">'高中-16'!$A$1:$I$34</definedName>
    <definedName name="_xlnm.Print_Area" localSheetId="22">'高中-17'!$A$1:$U$24</definedName>
    <definedName name="_xlnm.Print_Area" localSheetId="23">'高中--18'!$A$1:$I$23</definedName>
    <definedName name="_xlnm.Print_Area" localSheetId="24">'高中-19(1)'!$A$1:$F$29</definedName>
    <definedName name="_xlnm.Print_Area" localSheetId="25">'高中--19(2)'!$A$1:$F$30</definedName>
    <definedName name="_xlnm.Print_Area" localSheetId="6">'高中-2'!$A$1:$M$25</definedName>
    <definedName name="_xlnm.Print_Area" localSheetId="26">'高中-20(1)'!$A$1:$O$39</definedName>
    <definedName name="_xlnm.Print_Area" localSheetId="27">'高中--20(2)'!$A$1:$O$39</definedName>
    <definedName name="_xlnm.Print_Area" localSheetId="28">'高中--21'!$A$1:$N$26</definedName>
    <definedName name="_xlnm.Print_Area" localSheetId="29">'高中--22'!$A$1:$P$24</definedName>
    <definedName name="_xlnm.Print_Area" localSheetId="30">'高中--23'!$A$1:$S$46</definedName>
    <definedName name="_xlnm.Print_Area" localSheetId="31">'高中-24'!$A$1:$N$50</definedName>
    <definedName name="_xlnm.Print_Area" localSheetId="32">'高中-25'!$A$1:$AM$24</definedName>
    <definedName name="_xlnm.Print_Area" localSheetId="33">'高中-26'!$A$1:$R$76</definedName>
    <definedName name="_xlnm.Print_Area" localSheetId="34">'高中-27'!$A$1:$O$106</definedName>
    <definedName name="_xlnm.Print_Area" localSheetId="35">'高中-28'!$A$1:$S$64</definedName>
    <definedName name="_xlnm.Print_Area" localSheetId="36">'高中-29'!$A$1:$S$65</definedName>
    <definedName name="_xlnm.Print_Area" localSheetId="7">'高中-3'!$A$1:$F$23</definedName>
    <definedName name="_xlnm.Print_Area" localSheetId="37">'高中-30'!$A$1:$Y$58</definedName>
    <definedName name="_xlnm.Print_Area" localSheetId="38">'高中-31'!$A$1:$P$32</definedName>
    <definedName name="_xlnm.Print_Area" localSheetId="8">'高中-4'!$A$1:$N$45</definedName>
    <definedName name="_xlnm.Print_Area" localSheetId="9">'高中-5'!$A$1:$AF$25</definedName>
    <definedName name="_xlnm.Print_Area" localSheetId="10">'高中-6'!$A$1:$P$25</definedName>
    <definedName name="_xlnm.Print_Area" localSheetId="11">'高中-7'!$A$1:$L$25</definedName>
    <definedName name="_xlnm.Print_Area" localSheetId="12">'高中-8'!$A$1:$V$57</definedName>
    <definedName name="_xlnm.Print_Area" localSheetId="13">'高中-9'!$A$1:$N$37</definedName>
    <definedName name="_xlnm.Print_Area" localSheetId="14">'高中-9.1'!$A$1:$G$33</definedName>
    <definedName name="_xlnm.Print_Area" localSheetId="39">'高職-1'!$A$1:$V$32</definedName>
    <definedName name="_xlnm.Print_Area" localSheetId="48">'高職-10'!$A$1:$V$88</definedName>
    <definedName name="_xlnm.Print_Area" localSheetId="49">'高職-11'!$A$1:$V$88</definedName>
    <definedName name="_xlnm.Print_Area" localSheetId="50">'高職-13'!$A$1:$V$56</definedName>
    <definedName name="_xlnm.Print_Area" localSheetId="51">'高職-14'!$A$1:$N$37</definedName>
    <definedName name="_xlnm.Print_Area" localSheetId="52">'高職-14.1'!$A$1:$G$36</definedName>
    <definedName name="_xlnm.Print_Area" localSheetId="53">'高職-15'!$A$1:$M$35</definedName>
    <definedName name="_xlnm.Print_Area" localSheetId="54">'高職-16'!$A$1:$Y$25</definedName>
    <definedName name="_xlnm.Print_Area" localSheetId="55">'高職-17'!$A$1:$J$61</definedName>
    <definedName name="_xlnm.Print_Area" localSheetId="56">'高職-18'!$A$1:$M$27</definedName>
    <definedName name="_xlnm.Print_Area" localSheetId="57">'高職-19'!$A$1:$I$30</definedName>
    <definedName name="_xlnm.Print_Area" localSheetId="40">'高職-2'!$A$1:$O$25</definedName>
    <definedName name="_xlnm.Print_Area" localSheetId="58">'高職-20'!$A$1:$M$25</definedName>
    <definedName name="_xlnm.Print_Area" localSheetId="59">'高職-21'!$A$1:$I$33</definedName>
    <definedName name="_xlnm.Print_Area" localSheetId="60">'高職-22'!$A$1:$U$24</definedName>
    <definedName name="_xlnm.Print_Area" localSheetId="61">'高職--23'!$A$1:$I$23</definedName>
    <definedName name="_xlnm.Print_Area" localSheetId="62">'高職-24(1)'!$A$1:$F$29</definedName>
    <definedName name="_xlnm.Print_Area" localSheetId="63">'高職--24(2)'!$A$1:$F$30</definedName>
    <definedName name="_xlnm.Print_Area" localSheetId="64">'高職-25(1)'!$A$1:$O$39</definedName>
    <definedName name="_xlnm.Print_Area" localSheetId="65">'高職--25(2)'!$A$1:$O$39</definedName>
    <definedName name="_xlnm.Print_Area" localSheetId="66">'高職--26'!$A$1:$N$26</definedName>
    <definedName name="_xlnm.Print_Area" localSheetId="67">'高職--27'!$A$1:$P$24</definedName>
    <definedName name="_xlnm.Print_Area" localSheetId="68">'高職--28'!$A$1:$S$47</definedName>
    <definedName name="_xlnm.Print_Area" localSheetId="69">'高職-29'!$A$1:$Y$59</definedName>
    <definedName name="_xlnm.Print_Area" localSheetId="41">'高職-3'!$A$1:$F$23</definedName>
    <definedName name="_xlnm.Print_Area" localSheetId="70">'高職-30'!$A$1:$P$31</definedName>
    <definedName name="_xlnm.Print_Area" localSheetId="42">'高職-4'!$A$1:$K$46</definedName>
    <definedName name="_xlnm.Print_Area" localSheetId="43">'高職-5'!$A$1:$P$48</definedName>
    <definedName name="_xlnm.Print_Area" localSheetId="44">'高職-6'!$A$1:$O$24</definedName>
    <definedName name="_xlnm.Print_Area" localSheetId="45">'高職-7'!$A$1:$R$25</definedName>
    <definedName name="_xlnm.Print_Area" localSheetId="46">'高職-8'!$A$1:$L$25</definedName>
    <definedName name="_xlnm.Print_Area" localSheetId="47">'高職-9'!$A$1:$R$25</definedName>
    <definedName name="_xlnm.Print_Area" localSheetId="71">'國中-1 '!$A$1:$T$107</definedName>
    <definedName name="_xlnm.Print_Area" localSheetId="82">'國中-10'!$A$1:$Z$26</definedName>
    <definedName name="_xlnm.Print_Area" localSheetId="83">'國中-10.1'!$A$1:$M$29</definedName>
    <definedName name="_xlnm.Print_Area" localSheetId="84">'國中-10.2'!$A$1:$G$31</definedName>
    <definedName name="_xlnm.Print_Area" localSheetId="85">'國中-11'!$A$1:$J$33</definedName>
    <definedName name="_xlnm.Print_Area" localSheetId="86">'國中-12'!$A$1:$M$23</definedName>
    <definedName name="_xlnm.Print_Area" localSheetId="87">'國中-13'!$A$1:$M$22</definedName>
    <definedName name="_xlnm.Print_Area" localSheetId="88">'國中-14'!$A$1:$AC$22</definedName>
    <definedName name="_xlnm.Print_Area" localSheetId="89">'國中-15'!$A$1:$J$27</definedName>
    <definedName name="_xlnm.Print_Area" localSheetId="90">'國中-16'!$A$1:$M$26</definedName>
    <definedName name="_xlnm.Print_Area" localSheetId="91">'國中-17'!$A$1:$F$26</definedName>
    <definedName name="_xlnm.Print_Area" localSheetId="92">'國中-18'!$A$1:$J$24</definedName>
    <definedName name="_xlnm.Print_Area" localSheetId="93">'國中-19'!$A$1:$N$24</definedName>
    <definedName name="_xlnm.Print_Area" localSheetId="94">'國中-20'!$A$1:$S$49</definedName>
    <definedName name="_xlnm.Print_Area" localSheetId="95">'國中-21 '!$A$1:$J$32</definedName>
    <definedName name="_xlnm.Print_Area" localSheetId="96">'國中-22 '!$A$1:$P$32</definedName>
    <definedName name="_xlnm.Print_Area" localSheetId="97">'國中-23'!$A$1:$J$26</definedName>
    <definedName name="_xlnm.Print_Area" localSheetId="73">'國中-3'!$A$1:$L$23</definedName>
    <definedName name="_xlnm.Print_Area" localSheetId="74">'國中-4'!$A$1:$S$63</definedName>
    <definedName name="_xlnm.Print_Area" localSheetId="75">'國中-5 '!$A$1:$Y$60</definedName>
    <definedName name="_xlnm.Print_Area" localSheetId="76">'國中-6'!$A$1:$G$28</definedName>
    <definedName name="_xlnm.Print_Area" localSheetId="77">'國中-7 '!$A$1:$O$22</definedName>
    <definedName name="_xlnm.Print_Area" localSheetId="78">'國中-7.1'!$A$1:$G$59</definedName>
    <definedName name="_xlnm.Print_Area" localSheetId="79">'國中-7.2'!$A$1:$O$22</definedName>
    <definedName name="_xlnm.Print_Area" localSheetId="80">'國中-8'!$A$1:$M$41</definedName>
    <definedName name="_xlnm.Print_Area" localSheetId="81">'國中-9'!$A$1:$J$65</definedName>
    <definedName name="_xlnm.Print_Area" localSheetId="150">'國補-1'!$A$1:$L$31</definedName>
    <definedName name="_xlnm.Print_Area" localSheetId="151">'國補-2 '!$A$1:$R$41</definedName>
    <definedName name="_xlnm.Print_Area" localSheetId="152">'國補-2.1'!$A$1:$S$58</definedName>
    <definedName name="_xlnm.Print_Area" localSheetId="153">'國補-3'!$A$1:$M$75</definedName>
    <definedName name="_xlnm.Print_Area" localSheetId="154">'國補-4'!$A$1:$L$31</definedName>
    <definedName name="_xlnm.Print_Area" localSheetId="155">'國補-5'!$A$1:$R$41</definedName>
    <definedName name="_xlnm.Print_Area" localSheetId="156">'國補-5.1'!$A$1:$S$58</definedName>
    <definedName name="_xlnm.Print_Area" localSheetId="157">'國補-6 '!$A$1:$M$70</definedName>
    <definedName name="_xlnm.Print_Area" localSheetId="136">'進修-1'!$A$1:$V$62</definedName>
    <definedName name="_xlnm.Print_Area" localSheetId="137">'進修-1.1'!$A$1:$AC$26</definedName>
    <definedName name="_xlnm.Print_Area" localSheetId="138">'進修-2'!$A$1:$N$49</definedName>
    <definedName name="_xlnm.Print_Area" localSheetId="139">'進修-3'!$A$1:$M$26</definedName>
    <definedName name="_xlnm.Print_Area" localSheetId="140">'進修-3.1'!$A$1:$V$55</definedName>
    <definedName name="_xlnm.Print_Area" localSheetId="141">'進修-4'!$A$1:$V$88</definedName>
    <definedName name="_xlnm.Print_Area" localSheetId="142">'進修-5'!$A$1:$M$25</definedName>
    <definedName name="_xlnm.Print_Area" localSheetId="143">'進修-6'!$A$1:$Y$59</definedName>
    <definedName name="_xlnm.Print_Area" localSheetId="144">'實用-1'!$A$1:$AA$25</definedName>
    <definedName name="_xlnm.Print_Area" localSheetId="145">'實用-2'!$A$1:$F$49</definedName>
    <definedName name="_xlnm.Print_Area" localSheetId="146">'實用-3'!$A$1:$M$26</definedName>
    <definedName name="_xlnm.Print_Area" localSheetId="147">'實用-3.1'!$A$1:$V$55</definedName>
    <definedName name="_xlnm.Print_Area" localSheetId="148">'實用-4'!$A$1:$V$64</definedName>
    <definedName name="_xlnm.Print_Area" localSheetId="149">'實用-5'!$A$1:$Y$59</definedName>
    <definedName name="s" localSheetId="4">#REF!</definedName>
    <definedName name="s" localSheetId="108">#REF!</definedName>
    <definedName name="s" localSheetId="116">#REF!</definedName>
    <definedName name="s" localSheetId="118">#REF!</definedName>
    <definedName name="s" localSheetId="122">#REF!</definedName>
    <definedName name="s" localSheetId="123">#REF!</definedName>
    <definedName name="s" localSheetId="101">#REF!</definedName>
    <definedName name="s" localSheetId="102">#REF!</definedName>
    <definedName name="s" localSheetId="106">#REF!</definedName>
    <definedName name="s" localSheetId="134">#REF!</definedName>
    <definedName name="s" localSheetId="135">#REF!</definedName>
    <definedName name="s" localSheetId="129">#REF!</definedName>
    <definedName name="s" localSheetId="130">#REF!</definedName>
    <definedName name="s" localSheetId="131">#REF!</definedName>
    <definedName name="s" localSheetId="132">#REF!</definedName>
    <definedName name="s" localSheetId="133">#REF!</definedName>
    <definedName name="s" localSheetId="192">#REF!</definedName>
    <definedName name="s" localSheetId="201">#REF!</definedName>
    <definedName name="s" localSheetId="202">#REF!</definedName>
    <definedName name="s" localSheetId="203">#REF!</definedName>
    <definedName name="s" localSheetId="204">#REF!</definedName>
    <definedName name="s" localSheetId="206">#REF!</definedName>
    <definedName name="s" localSheetId="207">#REF!</definedName>
    <definedName name="s" localSheetId="208">#REF!</definedName>
    <definedName name="s" localSheetId="209">#REF!</definedName>
    <definedName name="s" localSheetId="194">#REF!</definedName>
    <definedName name="s" localSheetId="195">#REF!</definedName>
    <definedName name="s" localSheetId="198">#REF!</definedName>
    <definedName name="s" localSheetId="205">#REF!</definedName>
    <definedName name="s" localSheetId="172">#REF!</definedName>
    <definedName name="s" localSheetId="173">#REF!</definedName>
    <definedName name="s" localSheetId="180">#REF!</definedName>
    <definedName name="s" localSheetId="182">#REF!</definedName>
    <definedName name="s" localSheetId="183">#REF!</definedName>
    <definedName name="s" localSheetId="185">#REF!</definedName>
    <definedName name="s" localSheetId="187">#REF!</definedName>
    <definedName name="s" localSheetId="175">#REF!</definedName>
    <definedName name="s" localSheetId="190">#REF!</definedName>
    <definedName name="s" localSheetId="191">#REF!</definedName>
    <definedName name="s" localSheetId="176">#REF!</definedName>
    <definedName name="s" localSheetId="178">#REF!</definedName>
    <definedName name="s" localSheetId="179">#REF!</definedName>
    <definedName name="s" localSheetId="158">#REF!</definedName>
    <definedName name="s" localSheetId="159">#REF!</definedName>
    <definedName name="s" localSheetId="25">#REF!</definedName>
    <definedName name="s" localSheetId="27">#REF!</definedName>
    <definedName name="s" localSheetId="28">#REF!</definedName>
    <definedName name="s" localSheetId="29">#REF!</definedName>
    <definedName name="s" localSheetId="35">#REF!</definedName>
    <definedName name="s" localSheetId="38">#REF!</definedName>
    <definedName name="s" localSheetId="63">#REF!</definedName>
    <definedName name="s" localSheetId="65">#REF!</definedName>
    <definedName name="s" localSheetId="66">#REF!</definedName>
    <definedName name="s" localSheetId="67">#REF!</definedName>
    <definedName name="s" localSheetId="69">#REF!</definedName>
    <definedName name="s" localSheetId="70">#REF!</definedName>
    <definedName name="s" localSheetId="82">#REF!</definedName>
    <definedName name="s" localSheetId="90">#REF!</definedName>
    <definedName name="s" localSheetId="95">#REF!</definedName>
    <definedName name="s" localSheetId="96">#REF!</definedName>
    <definedName name="s" localSheetId="97">#REF!</definedName>
    <definedName name="s" localSheetId="74">#REF!</definedName>
    <definedName name="s" localSheetId="77">#REF!</definedName>
    <definedName name="s" localSheetId="79">#REF!</definedName>
    <definedName name="s" localSheetId="80">#REF!</definedName>
    <definedName name="s" localSheetId="152">#REF!</definedName>
    <definedName name="s" localSheetId="153">#REF!</definedName>
    <definedName name="s" localSheetId="156">#REF!</definedName>
    <definedName name="s" localSheetId="157">#REF!</definedName>
    <definedName name="s">#REF!</definedName>
    <definedName name="safasfas" localSheetId="116">#REF!</definedName>
    <definedName name="safasfas" localSheetId="118">#REF!</definedName>
    <definedName name="safasfas" localSheetId="106">#REF!</definedName>
    <definedName name="safasfas" localSheetId="175">#REF!</definedName>
    <definedName name="safasfas" localSheetId="176">#REF!</definedName>
    <definedName name="safasfas" localSheetId="158">#REF!</definedName>
    <definedName name="safasfas" localSheetId="159">#REF!</definedName>
    <definedName name="safasfas" localSheetId="25">#REF!</definedName>
    <definedName name="safasfas" localSheetId="27">#REF!</definedName>
    <definedName name="safasfas" localSheetId="63">#REF!</definedName>
    <definedName name="safasfas" localSheetId="65">#REF!</definedName>
    <definedName name="safasfas" localSheetId="90">#REF!</definedName>
    <definedName name="safasfas" localSheetId="77">#REF!</definedName>
    <definedName name="safasfas" localSheetId="79">#REF!</definedName>
    <definedName name="safasfas" localSheetId="80">#REF!</definedName>
    <definedName name="safasfas" localSheetId="153">#REF!</definedName>
    <definedName name="safasfas" localSheetId="157">#REF!</definedName>
    <definedName name="safasfas">#REF!</definedName>
    <definedName name="scode" localSheetId="4">[10]代碼表!$A$1:$D$13</definedName>
    <definedName name="scode" localSheetId="120">[11]代碼表!$A$1:$D$13</definedName>
    <definedName name="scode" localSheetId="124">[10]代碼表!$A$1:$D$13</definedName>
    <definedName name="scode" localSheetId="134">[10]代碼表!$A$1:$D$13</definedName>
    <definedName name="scode" localSheetId="126">[12]代碼表!$A$1:$D$13</definedName>
    <definedName name="scode" localSheetId="131">[12]代碼表!$A$1:$D$13</definedName>
    <definedName name="scode" localSheetId="202">[10]代碼表!$A$1:$D$13</definedName>
    <definedName name="scode" localSheetId="203">[10]代碼表!$A$1:$D$13</definedName>
    <definedName name="scode" localSheetId="207">[10]代碼表!$A$1:$D$13</definedName>
    <definedName name="scode" localSheetId="209">[10]代碼表!$A$1:$D$13</definedName>
    <definedName name="scode" localSheetId="194">[10]代碼表!$A$1:$D$13</definedName>
    <definedName name="scode" localSheetId="199">[11]代碼表!$A$1:$D$13</definedName>
    <definedName name="scode" localSheetId="180">[10]代碼表!$A$1:$D$13</definedName>
    <definedName name="scode" localSheetId="181">[11]代碼表!$A$1:$D$13</definedName>
    <definedName name="scode" localSheetId="182">[10]代碼表!$A$1:$D$13</definedName>
    <definedName name="scode" localSheetId="183">[10]代碼表!$A$1:$D$13</definedName>
    <definedName name="scode" localSheetId="184">[11]代碼表!$A$1:$D$13</definedName>
    <definedName name="scode" localSheetId="185">[13]代碼表!$A$1:$D$13</definedName>
    <definedName name="scode" localSheetId="187">[10]代碼表!$A$1:$D$13</definedName>
    <definedName name="scode" localSheetId="191">[10]代碼表!$A$1:$D$13</definedName>
    <definedName name="scode" localSheetId="179">[10]代碼表!$A$1:$D$13</definedName>
    <definedName name="scode" localSheetId="28">[14]代碼表!$A$1:$D$13</definedName>
    <definedName name="scode" localSheetId="29">[14]代碼表!$A$1:$D$13</definedName>
    <definedName name="scode" localSheetId="66">[14]代碼表!$A$1:$D$13</definedName>
    <definedName name="scode" localSheetId="67">[14]代碼表!$A$1:$D$13</definedName>
    <definedName name="scode" localSheetId="94">[11]代碼表!$A$1:$D$13</definedName>
    <definedName name="scode">[10]代碼表!$A$1:$D$13</definedName>
    <definedName name="scode1" localSheetId="4">#REF!</definedName>
    <definedName name="scode1" localSheetId="108">#REF!</definedName>
    <definedName name="scode1" localSheetId="116">#REF!</definedName>
    <definedName name="scode1" localSheetId="118">#REF!</definedName>
    <definedName name="scode1" localSheetId="122">#REF!</definedName>
    <definedName name="scode1" localSheetId="123">#REF!</definedName>
    <definedName name="scode1" localSheetId="101">#REF!</definedName>
    <definedName name="scode1" localSheetId="102">#REF!</definedName>
    <definedName name="scode1" localSheetId="106">#REF!</definedName>
    <definedName name="scode1" localSheetId="134">#REF!</definedName>
    <definedName name="scode1" localSheetId="135">#REF!</definedName>
    <definedName name="scode1" localSheetId="126">#REF!</definedName>
    <definedName name="scode1" localSheetId="129">#REF!</definedName>
    <definedName name="scode1" localSheetId="130">#REF!</definedName>
    <definedName name="scode1" localSheetId="131">#REF!</definedName>
    <definedName name="scode1" localSheetId="132">#REF!</definedName>
    <definedName name="scode1" localSheetId="133">#REF!</definedName>
    <definedName name="scode1" localSheetId="192">#REF!</definedName>
    <definedName name="scode1" localSheetId="201">#REF!</definedName>
    <definedName name="scode1" localSheetId="202">#REF!</definedName>
    <definedName name="scode1" localSheetId="203">#REF!</definedName>
    <definedName name="scode1" localSheetId="204">#REF!</definedName>
    <definedName name="scode1" localSheetId="206">#REF!</definedName>
    <definedName name="scode1" localSheetId="207">#REF!</definedName>
    <definedName name="scode1" localSheetId="208">#REF!</definedName>
    <definedName name="scode1" localSheetId="209">#REF!</definedName>
    <definedName name="scode1" localSheetId="194">#REF!</definedName>
    <definedName name="scode1" localSheetId="195">#REF!</definedName>
    <definedName name="scode1" localSheetId="198">#REF!</definedName>
    <definedName name="scode1" localSheetId="205">#REF!</definedName>
    <definedName name="scode1" localSheetId="172">#REF!</definedName>
    <definedName name="scode1" localSheetId="173">#REF!</definedName>
    <definedName name="scode1" localSheetId="180">#REF!</definedName>
    <definedName name="scode1" localSheetId="181">#REF!</definedName>
    <definedName name="scode1" localSheetId="182">#REF!</definedName>
    <definedName name="scode1" localSheetId="183">#REF!</definedName>
    <definedName name="scode1" localSheetId="184">#REF!</definedName>
    <definedName name="scode1" localSheetId="185">#REF!</definedName>
    <definedName name="scode1" localSheetId="187">#REF!</definedName>
    <definedName name="scode1" localSheetId="175">#REF!</definedName>
    <definedName name="scode1" localSheetId="190">#REF!</definedName>
    <definedName name="scode1" localSheetId="191">#REF!</definedName>
    <definedName name="scode1" localSheetId="176">#REF!</definedName>
    <definedName name="scode1" localSheetId="178">#REF!</definedName>
    <definedName name="scode1" localSheetId="179">#REF!</definedName>
    <definedName name="scode1" localSheetId="158">#REF!</definedName>
    <definedName name="scode1" localSheetId="159">#REF!</definedName>
    <definedName name="scode1" localSheetId="25">#REF!</definedName>
    <definedName name="scode1" localSheetId="27">#REF!</definedName>
    <definedName name="scode1" localSheetId="28">#REF!</definedName>
    <definedName name="scode1" localSheetId="29">#REF!</definedName>
    <definedName name="scode1" localSheetId="35">#REF!</definedName>
    <definedName name="scode1" localSheetId="38">#REF!</definedName>
    <definedName name="scode1" localSheetId="63">#REF!</definedName>
    <definedName name="scode1" localSheetId="65">#REF!</definedName>
    <definedName name="scode1" localSheetId="66">#REF!</definedName>
    <definedName name="scode1" localSheetId="67">#REF!</definedName>
    <definedName name="scode1" localSheetId="69">#REF!</definedName>
    <definedName name="scode1" localSheetId="70">#REF!</definedName>
    <definedName name="scode1" localSheetId="82">#REF!</definedName>
    <definedName name="scode1" localSheetId="90">#REF!</definedName>
    <definedName name="scode1" localSheetId="95">#REF!</definedName>
    <definedName name="scode1" localSheetId="96">#REF!</definedName>
    <definedName name="scode1" localSheetId="97">#REF!</definedName>
    <definedName name="scode1" localSheetId="74">#REF!</definedName>
    <definedName name="scode1" localSheetId="77">#REF!</definedName>
    <definedName name="scode1" localSheetId="79">#REF!</definedName>
    <definedName name="scode1" localSheetId="80">#REF!</definedName>
    <definedName name="scode1" localSheetId="152">#REF!</definedName>
    <definedName name="scode1" localSheetId="153">#REF!</definedName>
    <definedName name="scode1" localSheetId="156">#REF!</definedName>
    <definedName name="scode1" localSheetId="157">#REF!</definedName>
    <definedName name="scode1">#REF!</definedName>
    <definedName name="scode2" localSheetId="108">#REF!</definedName>
    <definedName name="scode2" localSheetId="116">#REF!</definedName>
    <definedName name="scode2" localSheetId="118">#REF!</definedName>
    <definedName name="scode2" localSheetId="122">#REF!</definedName>
    <definedName name="scode2" localSheetId="123">#REF!</definedName>
    <definedName name="scode2" localSheetId="101">#REF!</definedName>
    <definedName name="scode2" localSheetId="102">#REF!</definedName>
    <definedName name="scode2" localSheetId="106">#REF!</definedName>
    <definedName name="scode2" localSheetId="134">#REF!</definedName>
    <definedName name="scode2" localSheetId="135">#REF!</definedName>
    <definedName name="scode2" localSheetId="126">#REF!</definedName>
    <definedName name="scode2" localSheetId="129">#REF!</definedName>
    <definedName name="scode2" localSheetId="130">#REF!</definedName>
    <definedName name="scode2" localSheetId="131">#REF!</definedName>
    <definedName name="scode2" localSheetId="132">#REF!</definedName>
    <definedName name="scode2" localSheetId="133">#REF!</definedName>
    <definedName name="scode2" localSheetId="192">#REF!</definedName>
    <definedName name="scode2" localSheetId="201">#REF!</definedName>
    <definedName name="scode2" localSheetId="202">#REF!</definedName>
    <definedName name="scode2" localSheetId="203">#REF!</definedName>
    <definedName name="scode2" localSheetId="204">#REF!</definedName>
    <definedName name="scode2" localSheetId="206">#REF!</definedName>
    <definedName name="scode2" localSheetId="207">#REF!</definedName>
    <definedName name="scode2" localSheetId="208">#REF!</definedName>
    <definedName name="scode2" localSheetId="209">#REF!</definedName>
    <definedName name="scode2" localSheetId="194">#REF!</definedName>
    <definedName name="scode2" localSheetId="198">#REF!</definedName>
    <definedName name="scode2" localSheetId="172">#REF!</definedName>
    <definedName name="scode2" localSheetId="173">#REF!</definedName>
    <definedName name="scode2" localSheetId="180">#REF!</definedName>
    <definedName name="scode2" localSheetId="181">#REF!</definedName>
    <definedName name="scode2" localSheetId="182">#REF!</definedName>
    <definedName name="scode2" localSheetId="183">#REF!</definedName>
    <definedName name="scode2" localSheetId="184">#REF!</definedName>
    <definedName name="scode2" localSheetId="185">#REF!</definedName>
    <definedName name="scode2" localSheetId="187">#REF!</definedName>
    <definedName name="scode2" localSheetId="175">#REF!</definedName>
    <definedName name="scode2" localSheetId="190">#REF!</definedName>
    <definedName name="scode2" localSheetId="191">#REF!</definedName>
    <definedName name="scode2" localSheetId="176">#REF!</definedName>
    <definedName name="scode2" localSheetId="178">#REF!</definedName>
    <definedName name="scode2" localSheetId="179">#REF!</definedName>
    <definedName name="scode2" localSheetId="158">#REF!</definedName>
    <definedName name="scode2" localSheetId="159">#REF!</definedName>
    <definedName name="scode2" localSheetId="25">#REF!</definedName>
    <definedName name="scode2" localSheetId="27">#REF!</definedName>
    <definedName name="scode2" localSheetId="35">#REF!</definedName>
    <definedName name="scode2" localSheetId="38">#REF!</definedName>
    <definedName name="scode2" localSheetId="63">#REF!</definedName>
    <definedName name="scode2" localSheetId="65">#REF!</definedName>
    <definedName name="scode2" localSheetId="69">#REF!</definedName>
    <definedName name="scode2" localSheetId="70">#REF!</definedName>
    <definedName name="scode2" localSheetId="82">#REF!</definedName>
    <definedName name="scode2" localSheetId="90">#REF!</definedName>
    <definedName name="scode2" localSheetId="95">#REF!</definedName>
    <definedName name="scode2" localSheetId="96">#REF!</definedName>
    <definedName name="scode2" localSheetId="97">#REF!</definedName>
    <definedName name="scode2" localSheetId="74">#REF!</definedName>
    <definedName name="scode2" localSheetId="77">#REF!</definedName>
    <definedName name="scode2" localSheetId="79">#REF!</definedName>
    <definedName name="scode2" localSheetId="80">#REF!</definedName>
    <definedName name="scode2" localSheetId="152">#REF!</definedName>
    <definedName name="scode2" localSheetId="153">#REF!</definedName>
    <definedName name="scode2" localSheetId="156">#REF!</definedName>
    <definedName name="scode2" localSheetId="157">#REF!</definedName>
    <definedName name="scode2">#REF!</definedName>
    <definedName name="中" localSheetId="116">#REF!</definedName>
    <definedName name="中" localSheetId="118">#REF!</definedName>
    <definedName name="中" localSheetId="122">#REF!</definedName>
    <definedName name="中" localSheetId="123">#REF!</definedName>
    <definedName name="中" localSheetId="101">#REF!</definedName>
    <definedName name="中" localSheetId="106">#REF!</definedName>
    <definedName name="中" localSheetId="134">#REF!</definedName>
    <definedName name="中" localSheetId="126">#REF!</definedName>
    <definedName name="中" localSheetId="132">#REF!</definedName>
    <definedName name="中" localSheetId="133">#REF!</definedName>
    <definedName name="中" localSheetId="192">#REF!</definedName>
    <definedName name="中" localSheetId="201">#REF!</definedName>
    <definedName name="中" localSheetId="203">#REF!</definedName>
    <definedName name="中" localSheetId="204">#REF!</definedName>
    <definedName name="中" localSheetId="206">#REF!</definedName>
    <definedName name="中" localSheetId="208">#REF!</definedName>
    <definedName name="中" localSheetId="209">#REF!</definedName>
    <definedName name="中" localSheetId="194">#REF!</definedName>
    <definedName name="中" localSheetId="180">#REF!</definedName>
    <definedName name="中" localSheetId="182">#REF!</definedName>
    <definedName name="中" localSheetId="185">#REF!</definedName>
    <definedName name="中" localSheetId="187">#REF!</definedName>
    <definedName name="中" localSheetId="175">#REF!</definedName>
    <definedName name="中" localSheetId="191">#REF!</definedName>
    <definedName name="中" localSheetId="176">#REF!</definedName>
    <definedName name="中" localSheetId="178">#REF!</definedName>
    <definedName name="中" localSheetId="179">#REF!</definedName>
    <definedName name="中" localSheetId="158">#REF!</definedName>
    <definedName name="中" localSheetId="159">#REF!</definedName>
    <definedName name="中" localSheetId="25">#REF!</definedName>
    <definedName name="中" localSheetId="27">#REF!</definedName>
    <definedName name="中" localSheetId="35">#REF!</definedName>
    <definedName name="中" localSheetId="63">#REF!</definedName>
    <definedName name="中" localSheetId="65">#REF!</definedName>
    <definedName name="中" localSheetId="95">#REF!</definedName>
    <definedName name="中" localSheetId="96">#REF!</definedName>
    <definedName name="中" localSheetId="77">#REF!</definedName>
    <definedName name="中" localSheetId="79">#REF!</definedName>
    <definedName name="中" localSheetId="80">#REF!</definedName>
    <definedName name="中" localSheetId="153">#REF!</definedName>
    <definedName name="中" localSheetId="157">#REF!</definedName>
    <definedName name="中">#REF!</definedName>
    <definedName name="修改107" localSheetId="116">#REF!</definedName>
    <definedName name="修改107" localSheetId="118">#REF!</definedName>
    <definedName name="修改107" localSheetId="106">#REF!</definedName>
    <definedName name="修改107" localSheetId="77">#REF!</definedName>
    <definedName name="修改107" localSheetId="79">#REF!</definedName>
    <definedName name="修改107" localSheetId="80">#REF!</definedName>
    <definedName name="修改107" localSheetId="153">#REF!</definedName>
    <definedName name="修改107" localSheetId="157">#REF!</definedName>
    <definedName name="修改107">#REF!</definedName>
    <definedName name="特教" localSheetId="116">#REF!</definedName>
    <definedName name="特教" localSheetId="118">#REF!</definedName>
    <definedName name="特教" localSheetId="123">#REF!</definedName>
    <definedName name="特教" localSheetId="106">#REF!</definedName>
    <definedName name="特教" localSheetId="134">#REF!</definedName>
    <definedName name="特教" localSheetId="131">#REF!</definedName>
    <definedName name="特教" localSheetId="132">#REF!</definedName>
    <definedName name="特教" localSheetId="133">#REF!</definedName>
    <definedName name="特教" localSheetId="201">#REF!</definedName>
    <definedName name="特教" localSheetId="202">#REF!</definedName>
    <definedName name="特教" localSheetId="203">#REF!</definedName>
    <definedName name="特教" localSheetId="208">#REF!</definedName>
    <definedName name="特教" localSheetId="209">#REF!</definedName>
    <definedName name="特教" localSheetId="194">#REF!</definedName>
    <definedName name="特教" localSheetId="180">#REF!</definedName>
    <definedName name="特教" localSheetId="182">#REF!</definedName>
    <definedName name="特教" localSheetId="183">#REF!</definedName>
    <definedName name="特教" localSheetId="185">#REF!</definedName>
    <definedName name="特教" localSheetId="187">#REF!</definedName>
    <definedName name="特教" localSheetId="175">#REF!</definedName>
    <definedName name="特教" localSheetId="191">#REF!</definedName>
    <definedName name="特教" localSheetId="176">#REF!</definedName>
    <definedName name="特教" localSheetId="178">#REF!</definedName>
    <definedName name="特教" localSheetId="179">#REF!</definedName>
    <definedName name="特教" localSheetId="96">#REF!</definedName>
    <definedName name="特教" localSheetId="77">#REF!</definedName>
    <definedName name="特教" localSheetId="79">#REF!</definedName>
    <definedName name="特教" localSheetId="80">#REF!</definedName>
    <definedName name="特教" localSheetId="153">#REF!</definedName>
    <definedName name="特教" localSheetId="157">#REF!</definedName>
    <definedName name="特教">#REF!</definedName>
    <definedName name="單位資料" localSheetId="116">#REF!</definedName>
    <definedName name="單位資料" localSheetId="118">#REF!</definedName>
    <definedName name="單位資料" localSheetId="123">#REF!</definedName>
    <definedName name="單位資料" localSheetId="106">#REF!</definedName>
    <definedName name="單位資料" localSheetId="134">#REF!</definedName>
    <definedName name="單位資料" localSheetId="132">#REF!</definedName>
    <definedName name="單位資料" localSheetId="133">#REF!</definedName>
    <definedName name="單位資料" localSheetId="201">#REF!</definedName>
    <definedName name="單位資料" localSheetId="202">#REF!</definedName>
    <definedName name="單位資料" localSheetId="203">#REF!</definedName>
    <definedName name="單位資料" localSheetId="208">#REF!</definedName>
    <definedName name="單位資料" localSheetId="209">#REF!</definedName>
    <definedName name="單位資料" localSheetId="194">#REF!</definedName>
    <definedName name="單位資料" localSheetId="180">#REF!</definedName>
    <definedName name="單位資料" localSheetId="182">#REF!</definedName>
    <definedName name="單位資料" localSheetId="185">#REF!</definedName>
    <definedName name="單位資料" localSheetId="187">#REF!</definedName>
    <definedName name="單位資料" localSheetId="175">#REF!</definedName>
    <definedName name="單位資料" localSheetId="191">#REF!</definedName>
    <definedName name="單位資料" localSheetId="176">#REF!</definedName>
    <definedName name="單位資料" localSheetId="178">#REF!</definedName>
    <definedName name="單位資料" localSheetId="179">#REF!</definedName>
    <definedName name="單位資料" localSheetId="96">#REF!</definedName>
    <definedName name="單位資料" localSheetId="77">#REF!</definedName>
    <definedName name="單位資料" localSheetId="79">#REF!</definedName>
    <definedName name="單位資料" localSheetId="80">#REF!</definedName>
    <definedName name="單位資料" localSheetId="153">#REF!</definedName>
    <definedName name="單位資料" localSheetId="157">#REF!</definedName>
    <definedName name="單位資料">#REF!</definedName>
    <definedName name="填報資料" localSheetId="116">#REF!</definedName>
    <definedName name="填報資料" localSheetId="118">#REF!</definedName>
    <definedName name="填報資料" localSheetId="123">#REF!</definedName>
    <definedName name="填報資料" localSheetId="106">#REF!</definedName>
    <definedName name="填報資料" localSheetId="134">#REF!</definedName>
    <definedName name="填報資料" localSheetId="132">#REF!</definedName>
    <definedName name="填報資料" localSheetId="133">#REF!</definedName>
    <definedName name="填報資料" localSheetId="201">#REF!</definedName>
    <definedName name="填報資料" localSheetId="202">#REF!</definedName>
    <definedName name="填報資料" localSheetId="203">#REF!</definedName>
    <definedName name="填報資料" localSheetId="208">#REF!</definedName>
    <definedName name="填報資料" localSheetId="209">#REF!</definedName>
    <definedName name="填報資料" localSheetId="194">#REF!</definedName>
    <definedName name="填報資料" localSheetId="180">#REF!</definedName>
    <definedName name="填報資料" localSheetId="182">#REF!</definedName>
    <definedName name="填報資料" localSheetId="185">#REF!</definedName>
    <definedName name="填報資料" localSheetId="187">#REF!</definedName>
    <definedName name="填報資料" localSheetId="175">#REF!</definedName>
    <definedName name="填報資料" localSheetId="191">#REF!</definedName>
    <definedName name="填報資料" localSheetId="176">#REF!</definedName>
    <definedName name="填報資料" localSheetId="178">#REF!</definedName>
    <definedName name="填報資料" localSheetId="179">#REF!</definedName>
    <definedName name="填報資料" localSheetId="96">#REF!</definedName>
    <definedName name="填報資料" localSheetId="77">#REF!</definedName>
    <definedName name="填報資料" localSheetId="79">#REF!</definedName>
    <definedName name="填報資料" localSheetId="80">#REF!</definedName>
    <definedName name="填報資料" localSheetId="153">#REF!</definedName>
    <definedName name="填報資料" localSheetId="157">#REF!</definedName>
    <definedName name="填報資料">#REF!</definedName>
  </definedNames>
  <calcPr calcId="145621"/>
</workbook>
</file>

<file path=xl/calcChain.xml><?xml version="1.0" encoding="utf-8"?>
<calcChain xmlns="http://schemas.openxmlformats.org/spreadsheetml/2006/main">
  <c r="R20" i="446" l="1"/>
  <c r="Q20" i="446"/>
  <c r="G20" i="446"/>
  <c r="C20" i="446"/>
  <c r="P20" i="446" s="1"/>
  <c r="G19" i="446"/>
  <c r="Q19" i="446" s="1"/>
  <c r="C19" i="446"/>
  <c r="P19" i="446" s="1"/>
  <c r="P18" i="446"/>
  <c r="G18" i="446"/>
  <c r="R18" i="446" s="1"/>
  <c r="C18" i="446"/>
  <c r="Q17" i="446"/>
  <c r="P17" i="446"/>
  <c r="G17" i="446"/>
  <c r="R17" i="446" s="1"/>
  <c r="C17" i="446"/>
  <c r="R16" i="446"/>
  <c r="Q16" i="446"/>
  <c r="G16" i="446"/>
  <c r="C16" i="446"/>
  <c r="P16" i="446" s="1"/>
  <c r="G15" i="446"/>
  <c r="Q15" i="446" s="1"/>
  <c r="C15" i="446"/>
  <c r="P15" i="446" s="1"/>
  <c r="P14" i="446"/>
  <c r="G14" i="446"/>
  <c r="R14" i="446" s="1"/>
  <c r="C14" i="446"/>
  <c r="Q13" i="446"/>
  <c r="P13" i="446"/>
  <c r="G13" i="446"/>
  <c r="R13" i="446" s="1"/>
  <c r="C13" i="446"/>
  <c r="R12" i="446"/>
  <c r="Q12" i="446"/>
  <c r="G12" i="446"/>
  <c r="C12" i="446"/>
  <c r="P12" i="446" s="1"/>
  <c r="G11" i="446"/>
  <c r="Q11" i="446" s="1"/>
  <c r="C11" i="446"/>
  <c r="P11" i="446" s="1"/>
  <c r="P10" i="446"/>
  <c r="G10" i="446"/>
  <c r="R10" i="446" s="1"/>
  <c r="C10" i="446"/>
  <c r="Q9" i="446"/>
  <c r="P9" i="446"/>
  <c r="G9" i="446"/>
  <c r="R9" i="446" s="1"/>
  <c r="C9" i="446"/>
  <c r="O8" i="446"/>
  <c r="O26" i="446" s="1"/>
  <c r="N8" i="446"/>
  <c r="N26" i="446" s="1"/>
  <c r="M8" i="446"/>
  <c r="M26" i="446" s="1"/>
  <c r="L8" i="446"/>
  <c r="L26" i="446" s="1"/>
  <c r="K8" i="446"/>
  <c r="K26" i="446" s="1"/>
  <c r="J8" i="446"/>
  <c r="J26" i="446" s="1"/>
  <c r="I8" i="446"/>
  <c r="I26" i="446" s="1"/>
  <c r="H8" i="446"/>
  <c r="H26" i="446" s="1"/>
  <c r="F8" i="446"/>
  <c r="F26" i="446" s="1"/>
  <c r="E8" i="446"/>
  <c r="E26" i="446" s="1"/>
  <c r="D8" i="446"/>
  <c r="D26" i="446" s="1"/>
  <c r="B8" i="446"/>
  <c r="B26" i="446" s="1"/>
  <c r="R11" i="446" l="1"/>
  <c r="R15" i="446"/>
  <c r="R19" i="446"/>
  <c r="G8" i="446"/>
  <c r="Q10" i="446"/>
  <c r="Q14" i="446"/>
  <c r="Q18" i="446"/>
  <c r="C8" i="446"/>
  <c r="C26" i="446" l="1"/>
  <c r="P8" i="446"/>
  <c r="G26" i="446"/>
  <c r="R8" i="446"/>
  <c r="Q8" i="446"/>
  <c r="L41" i="445" l="1"/>
  <c r="L40" i="445"/>
  <c r="F40" i="445"/>
  <c r="H39" i="445"/>
  <c r="D31" i="445"/>
  <c r="N31" i="445" s="1"/>
  <c r="D30" i="445"/>
  <c r="N30" i="445" s="1"/>
  <c r="D29" i="445"/>
  <c r="N29" i="445" s="1"/>
  <c r="L28" i="445"/>
  <c r="L42" i="445" s="1"/>
  <c r="J28" i="445"/>
  <c r="J42" i="445" s="1"/>
  <c r="H28" i="445"/>
  <c r="D28" i="445" s="1"/>
  <c r="F28" i="445"/>
  <c r="F42" i="445" s="1"/>
  <c r="D26" i="445"/>
  <c r="N26" i="445" s="1"/>
  <c r="N25" i="445"/>
  <c r="D25" i="445"/>
  <c r="D24" i="445"/>
  <c r="N24" i="445" s="1"/>
  <c r="L23" i="445"/>
  <c r="J23" i="445"/>
  <c r="J41" i="445" s="1"/>
  <c r="H23" i="445"/>
  <c r="H41" i="445" s="1"/>
  <c r="F23" i="445"/>
  <c r="F41" i="445" s="1"/>
  <c r="D21" i="445"/>
  <c r="N21" i="445" s="1"/>
  <c r="N20" i="445"/>
  <c r="D20" i="445"/>
  <c r="D19" i="445"/>
  <c r="N19" i="445" s="1"/>
  <c r="L18" i="445"/>
  <c r="J18" i="445"/>
  <c r="J40" i="445" s="1"/>
  <c r="H18" i="445"/>
  <c r="H40" i="445" s="1"/>
  <c r="F18" i="445"/>
  <c r="D18" i="445" s="1"/>
  <c r="D16" i="445"/>
  <c r="N16" i="445" s="1"/>
  <c r="N15" i="445"/>
  <c r="D15" i="445"/>
  <c r="D14" i="445"/>
  <c r="N14" i="445" s="1"/>
  <c r="N13" i="445"/>
  <c r="D13" i="445"/>
  <c r="D12" i="445"/>
  <c r="N12" i="445" s="1"/>
  <c r="N11" i="445"/>
  <c r="D11" i="445"/>
  <c r="L10" i="445"/>
  <c r="L39" i="445" s="1"/>
  <c r="J10" i="445"/>
  <c r="J39" i="445" s="1"/>
  <c r="H10" i="445"/>
  <c r="F10" i="445"/>
  <c r="F39" i="445" s="1"/>
  <c r="D10" i="445"/>
  <c r="N10" i="445" s="1"/>
  <c r="N8" i="445"/>
  <c r="D8" i="445"/>
  <c r="L6" i="445"/>
  <c r="L38" i="445" s="1"/>
  <c r="F6" i="445"/>
  <c r="F38" i="445" s="1"/>
  <c r="AB27" i="444"/>
  <c r="AA27" i="444"/>
  <c r="Z27" i="444"/>
  <c r="Y27" i="444"/>
  <c r="X27" i="444"/>
  <c r="W27" i="444"/>
  <c r="R26" i="444"/>
  <c r="Q26" i="444"/>
  <c r="O26" i="444"/>
  <c r="N26" i="444"/>
  <c r="M26" i="444"/>
  <c r="K26" i="444"/>
  <c r="J26" i="444"/>
  <c r="H26" i="444"/>
  <c r="G26" i="444"/>
  <c r="E26" i="444"/>
  <c r="D26" i="444"/>
  <c r="B26" i="444"/>
  <c r="AB25" i="444"/>
  <c r="AA25" i="444"/>
  <c r="Z25" i="444"/>
  <c r="Y25" i="444"/>
  <c r="X25" i="444"/>
  <c r="W25" i="444"/>
  <c r="AB24" i="444"/>
  <c r="AA24" i="444"/>
  <c r="Z24" i="444"/>
  <c r="Y24" i="444"/>
  <c r="X24" i="444"/>
  <c r="W24" i="444"/>
  <c r="R23" i="444"/>
  <c r="Q23" i="444"/>
  <c r="O23" i="444"/>
  <c r="N23" i="444"/>
  <c r="M23" i="444"/>
  <c r="K23" i="444"/>
  <c r="J23" i="444"/>
  <c r="H23" i="444"/>
  <c r="G23" i="444"/>
  <c r="E23" i="444"/>
  <c r="D23" i="444"/>
  <c r="B23" i="444"/>
  <c r="AB22" i="444"/>
  <c r="AA22" i="444"/>
  <c r="Z22" i="444"/>
  <c r="Y22" i="444"/>
  <c r="X22" i="444"/>
  <c r="W22" i="444"/>
  <c r="R21" i="444"/>
  <c r="Q21" i="444"/>
  <c r="O21" i="444"/>
  <c r="N21" i="444"/>
  <c r="M21" i="444"/>
  <c r="K21" i="444"/>
  <c r="J21" i="444"/>
  <c r="H21" i="444"/>
  <c r="G21" i="444"/>
  <c r="E21" i="444"/>
  <c r="D21" i="444"/>
  <c r="B21" i="444"/>
  <c r="AB20" i="444"/>
  <c r="AA20" i="444"/>
  <c r="Z20" i="444"/>
  <c r="Y20" i="444"/>
  <c r="X20" i="444"/>
  <c r="W20" i="444"/>
  <c r="AB19" i="444"/>
  <c r="AA19" i="444"/>
  <c r="Z19" i="444"/>
  <c r="Y19" i="444"/>
  <c r="X19" i="444"/>
  <c r="W19" i="444"/>
  <c r="AB18" i="444"/>
  <c r="AA18" i="444"/>
  <c r="Z18" i="444"/>
  <c r="Y18" i="444"/>
  <c r="X18" i="444"/>
  <c r="W18" i="444"/>
  <c r="AB17" i="444"/>
  <c r="AA17" i="444"/>
  <c r="Z17" i="444"/>
  <c r="Y17" i="444"/>
  <c r="X17" i="444"/>
  <c r="W17" i="444"/>
  <c r="AB16" i="444"/>
  <c r="AA16" i="444"/>
  <c r="Z16" i="444"/>
  <c r="Y16" i="444"/>
  <c r="X16" i="444"/>
  <c r="W16" i="444"/>
  <c r="U13" i="444"/>
  <c r="T13" i="444"/>
  <c r="S13" i="444" s="1"/>
  <c r="AB13" i="444" s="1"/>
  <c r="P13" i="444"/>
  <c r="AA13" i="444" s="1"/>
  <c r="L13" i="444"/>
  <c r="Z13" i="444" s="1"/>
  <c r="I13" i="444"/>
  <c r="Y13" i="444" s="1"/>
  <c r="F13" i="444"/>
  <c r="X13" i="444" s="1"/>
  <c r="C13" i="444"/>
  <c r="W13" i="444" s="1"/>
  <c r="U12" i="444"/>
  <c r="U26" i="444" s="1"/>
  <c r="T12" i="444"/>
  <c r="T26" i="444" s="1"/>
  <c r="S12" i="444"/>
  <c r="S26" i="444" s="1"/>
  <c r="P12" i="444"/>
  <c r="P26" i="444" s="1"/>
  <c r="AA26" i="444" s="1"/>
  <c r="L12" i="444"/>
  <c r="Z12" i="444" s="1"/>
  <c r="I12" i="444"/>
  <c r="I26" i="444" s="1"/>
  <c r="Y26" i="444" s="1"/>
  <c r="F12" i="444"/>
  <c r="X12" i="444" s="1"/>
  <c r="C12" i="444"/>
  <c r="C26" i="444" s="1"/>
  <c r="W26" i="444" s="1"/>
  <c r="U11" i="444"/>
  <c r="U23" i="444" s="1"/>
  <c r="T11" i="444"/>
  <c r="S11" i="444" s="1"/>
  <c r="P11" i="444"/>
  <c r="AA11" i="444" s="1"/>
  <c r="L11" i="444"/>
  <c r="Z11" i="444" s="1"/>
  <c r="I11" i="444"/>
  <c r="I23" i="444" s="1"/>
  <c r="Y23" i="444" s="1"/>
  <c r="F11" i="444"/>
  <c r="X11" i="444" s="1"/>
  <c r="C11" i="444"/>
  <c r="C23" i="444" s="1"/>
  <c r="W23" i="444" s="1"/>
  <c r="U10" i="444"/>
  <c r="U21" i="444" s="1"/>
  <c r="T10" i="444"/>
  <c r="T21" i="444" s="1"/>
  <c r="S10" i="444"/>
  <c r="S21" i="444" s="1"/>
  <c r="AB21" i="444" s="1"/>
  <c r="P10" i="444"/>
  <c r="P21" i="444" s="1"/>
  <c r="AA21" i="444" s="1"/>
  <c r="L10" i="444"/>
  <c r="Z10" i="444" s="1"/>
  <c r="I10" i="444"/>
  <c r="Y10" i="444" s="1"/>
  <c r="F10" i="444"/>
  <c r="F21" i="444" s="1"/>
  <c r="X21" i="444" s="1"/>
  <c r="C10" i="444"/>
  <c r="C21" i="444" s="1"/>
  <c r="W21" i="444" s="1"/>
  <c r="U7" i="444"/>
  <c r="R7" i="444"/>
  <c r="R35" i="444" s="1"/>
  <c r="Q7" i="444"/>
  <c r="Q35" i="444" s="1"/>
  <c r="O7" i="444"/>
  <c r="O35" i="444" s="1"/>
  <c r="N7" i="444"/>
  <c r="N35" i="444" s="1"/>
  <c r="M7" i="444"/>
  <c r="M35" i="444" s="1"/>
  <c r="K7" i="444"/>
  <c r="K35" i="444" s="1"/>
  <c r="J7" i="444"/>
  <c r="J35" i="444" s="1"/>
  <c r="I7" i="444"/>
  <c r="H7" i="444"/>
  <c r="H35" i="444" s="1"/>
  <c r="G7" i="444"/>
  <c r="G35" i="444" s="1"/>
  <c r="F7" i="444"/>
  <c r="X7" i="444" s="1"/>
  <c r="E7" i="444"/>
  <c r="E35" i="444" s="1"/>
  <c r="D7" i="444"/>
  <c r="D35" i="444" s="1"/>
  <c r="B7" i="444"/>
  <c r="B35" i="444" s="1"/>
  <c r="O46" i="443"/>
  <c r="K46" i="443"/>
  <c r="G46" i="443"/>
  <c r="O45" i="443"/>
  <c r="K45" i="443"/>
  <c r="G45" i="443"/>
  <c r="O44" i="443"/>
  <c r="K44" i="443"/>
  <c r="G44" i="443"/>
  <c r="O43" i="443"/>
  <c r="K43" i="443"/>
  <c r="G43" i="443"/>
  <c r="O42" i="443"/>
  <c r="K42" i="443"/>
  <c r="G42" i="443"/>
  <c r="O41" i="443"/>
  <c r="K41" i="443"/>
  <c r="G41" i="443"/>
  <c r="C34" i="443"/>
  <c r="Q34" i="443" s="1"/>
  <c r="Q33" i="443"/>
  <c r="C33" i="443"/>
  <c r="C32" i="443"/>
  <c r="Q32" i="443" s="1"/>
  <c r="Q31" i="443"/>
  <c r="C31" i="443"/>
  <c r="C30" i="443"/>
  <c r="Q30" i="443" s="1"/>
  <c r="Q29" i="443"/>
  <c r="C29" i="443"/>
  <c r="C28" i="443"/>
  <c r="Q28" i="443" s="1"/>
  <c r="Q27" i="443"/>
  <c r="C27" i="443"/>
  <c r="C26" i="443"/>
  <c r="Q26" i="443" s="1"/>
  <c r="Q25" i="443"/>
  <c r="C25" i="443"/>
  <c r="C24" i="443"/>
  <c r="Q24" i="443" s="1"/>
  <c r="Q23" i="443"/>
  <c r="C23" i="443"/>
  <c r="C22" i="443"/>
  <c r="Q22" i="443" s="1"/>
  <c r="Q21" i="443"/>
  <c r="C21" i="443"/>
  <c r="L19" i="443"/>
  <c r="H19" i="443"/>
  <c r="H17" i="443" s="1"/>
  <c r="D19" i="443"/>
  <c r="C19" i="443" s="1"/>
  <c r="L18" i="443"/>
  <c r="C18" i="443" s="1"/>
  <c r="H18" i="443"/>
  <c r="D18" i="443"/>
  <c r="D17" i="443"/>
  <c r="C15" i="443"/>
  <c r="Q15" i="443" s="1"/>
  <c r="C14" i="443"/>
  <c r="Q14" i="443" s="1"/>
  <c r="C13" i="443"/>
  <c r="Q13" i="443" s="1"/>
  <c r="C12" i="443"/>
  <c r="Q12" i="443" s="1"/>
  <c r="C11" i="443"/>
  <c r="Q11" i="443" s="1"/>
  <c r="C10" i="443"/>
  <c r="Q10" i="443" s="1"/>
  <c r="L8" i="443"/>
  <c r="H8" i="443"/>
  <c r="D8" i="443"/>
  <c r="D6" i="443" s="1"/>
  <c r="L7" i="443"/>
  <c r="H7" i="443"/>
  <c r="C7" i="443" s="1"/>
  <c r="D7" i="443"/>
  <c r="L6" i="443"/>
  <c r="C23" i="442"/>
  <c r="H23" i="442" s="1"/>
  <c r="H22" i="442"/>
  <c r="C22" i="442"/>
  <c r="C20" i="442"/>
  <c r="H20" i="442" s="1"/>
  <c r="H19" i="442"/>
  <c r="C19" i="442"/>
  <c r="C18" i="442"/>
  <c r="H18" i="442" s="1"/>
  <c r="H17" i="442"/>
  <c r="C17" i="442"/>
  <c r="C16" i="442"/>
  <c r="H16" i="442" s="1"/>
  <c r="H15" i="442"/>
  <c r="C15" i="442"/>
  <c r="F14" i="442"/>
  <c r="F33" i="442" s="1"/>
  <c r="E14" i="442"/>
  <c r="E33" i="442" s="1"/>
  <c r="D14" i="442"/>
  <c r="D33" i="442" s="1"/>
  <c r="C12" i="442"/>
  <c r="H12" i="442" s="1"/>
  <c r="H11" i="442"/>
  <c r="C11" i="442"/>
  <c r="C10" i="442"/>
  <c r="H10" i="442" s="1"/>
  <c r="H9" i="442"/>
  <c r="C9" i="442"/>
  <c r="C8" i="442"/>
  <c r="H8" i="442" s="1"/>
  <c r="H7" i="442"/>
  <c r="C7" i="442"/>
  <c r="F6" i="442"/>
  <c r="F32" i="442" s="1"/>
  <c r="E6" i="442"/>
  <c r="E32" i="442" s="1"/>
  <c r="D6" i="442"/>
  <c r="D32" i="442" s="1"/>
  <c r="O46" i="441"/>
  <c r="K46" i="441"/>
  <c r="G46" i="441"/>
  <c r="O45" i="441"/>
  <c r="K45" i="441"/>
  <c r="G45" i="441"/>
  <c r="O44" i="441"/>
  <c r="K44" i="441"/>
  <c r="G44" i="441"/>
  <c r="O43" i="441"/>
  <c r="K43" i="441"/>
  <c r="G43" i="441"/>
  <c r="O42" i="441"/>
  <c r="K42" i="441"/>
  <c r="G42" i="441"/>
  <c r="O41" i="441"/>
  <c r="K41" i="441"/>
  <c r="G41" i="441"/>
  <c r="C34" i="441"/>
  <c r="Q34" i="441" s="1"/>
  <c r="Q33" i="441"/>
  <c r="C33" i="441"/>
  <c r="C32" i="441"/>
  <c r="Q32" i="441" s="1"/>
  <c r="Q31" i="441"/>
  <c r="C31" i="441"/>
  <c r="C30" i="441"/>
  <c r="Q30" i="441" s="1"/>
  <c r="Q29" i="441"/>
  <c r="C29" i="441"/>
  <c r="C28" i="441"/>
  <c r="Q28" i="441" s="1"/>
  <c r="Q27" i="441"/>
  <c r="C27" i="441"/>
  <c r="C26" i="441"/>
  <c r="Q26" i="441" s="1"/>
  <c r="Q25" i="441"/>
  <c r="C25" i="441"/>
  <c r="C24" i="441"/>
  <c r="Q24" i="441" s="1"/>
  <c r="Q23" i="441"/>
  <c r="C23" i="441"/>
  <c r="C22" i="441"/>
  <c r="Q22" i="441" s="1"/>
  <c r="Q21" i="441"/>
  <c r="C21" i="441"/>
  <c r="L19" i="441"/>
  <c r="H19" i="441"/>
  <c r="D19" i="441"/>
  <c r="C19" i="441" s="1"/>
  <c r="L18" i="441"/>
  <c r="C18" i="441" s="1"/>
  <c r="H18" i="441"/>
  <c r="H17" i="441" s="1"/>
  <c r="D18" i="441"/>
  <c r="D17" i="441"/>
  <c r="Q15" i="441"/>
  <c r="C15" i="441"/>
  <c r="C14" i="441"/>
  <c r="Q14" i="441" s="1"/>
  <c r="Q13" i="441"/>
  <c r="C13" i="441"/>
  <c r="C12" i="441"/>
  <c r="Q12" i="441" s="1"/>
  <c r="Q11" i="441"/>
  <c r="C11" i="441"/>
  <c r="C10" i="441"/>
  <c r="Q10" i="441" s="1"/>
  <c r="L8" i="441"/>
  <c r="H8" i="441"/>
  <c r="D8" i="441"/>
  <c r="C8" i="441" s="1"/>
  <c r="L7" i="441"/>
  <c r="H7" i="441"/>
  <c r="H6" i="441" s="1"/>
  <c r="D7" i="441"/>
  <c r="C7" i="441" s="1"/>
  <c r="L6" i="441"/>
  <c r="D32" i="440"/>
  <c r="C23" i="440"/>
  <c r="H23" i="440" s="1"/>
  <c r="H22" i="440"/>
  <c r="C22" i="440"/>
  <c r="C20" i="440"/>
  <c r="H20" i="440" s="1"/>
  <c r="H19" i="440"/>
  <c r="C19" i="440"/>
  <c r="C18" i="440"/>
  <c r="H18" i="440" s="1"/>
  <c r="H17" i="440"/>
  <c r="C17" i="440"/>
  <c r="C16" i="440"/>
  <c r="H16" i="440" s="1"/>
  <c r="H15" i="440"/>
  <c r="C15" i="440"/>
  <c r="F14" i="440"/>
  <c r="F33" i="440" s="1"/>
  <c r="E14" i="440"/>
  <c r="E33" i="440" s="1"/>
  <c r="D14" i="440"/>
  <c r="D33" i="440" s="1"/>
  <c r="C12" i="440"/>
  <c r="H12" i="440" s="1"/>
  <c r="H11" i="440"/>
  <c r="C11" i="440"/>
  <c r="C10" i="440"/>
  <c r="H10" i="440" s="1"/>
  <c r="H9" i="440"/>
  <c r="C9" i="440"/>
  <c r="C8" i="440"/>
  <c r="H8" i="440" s="1"/>
  <c r="H7" i="440"/>
  <c r="C7" i="440"/>
  <c r="F6" i="440"/>
  <c r="F32" i="440" s="1"/>
  <c r="E6" i="440"/>
  <c r="E32" i="440" s="1"/>
  <c r="D6" i="440"/>
  <c r="D40" i="445" l="1"/>
  <c r="N18" i="445"/>
  <c r="D42" i="445"/>
  <c r="N28" i="445"/>
  <c r="J6" i="445"/>
  <c r="J38" i="445" s="1"/>
  <c r="D39" i="445"/>
  <c r="H42" i="445"/>
  <c r="H6" i="445"/>
  <c r="D23" i="445"/>
  <c r="U35" i="444"/>
  <c r="AB26" i="444"/>
  <c r="S23" i="444"/>
  <c r="AB11" i="444"/>
  <c r="L7" i="444"/>
  <c r="P7" i="444"/>
  <c r="T7" i="444"/>
  <c r="Y7" i="444"/>
  <c r="W10" i="444"/>
  <c r="AA10" i="444"/>
  <c r="Y11" i="444"/>
  <c r="W12" i="444"/>
  <c r="AA12" i="444"/>
  <c r="L21" i="444"/>
  <c r="Z21" i="444" s="1"/>
  <c r="L23" i="444"/>
  <c r="Z23" i="444" s="1"/>
  <c r="P23" i="444"/>
  <c r="AA23" i="444" s="1"/>
  <c r="T23" i="444"/>
  <c r="F26" i="444"/>
  <c r="X26" i="444" s="1"/>
  <c r="B34" i="444"/>
  <c r="F34" i="444"/>
  <c r="J34" i="444"/>
  <c r="N34" i="444"/>
  <c r="R34" i="444"/>
  <c r="X10" i="444"/>
  <c r="AB10" i="444"/>
  <c r="AB12" i="444"/>
  <c r="I21" i="444"/>
  <c r="Y21" i="444" s="1"/>
  <c r="G34" i="444"/>
  <c r="K34" i="444"/>
  <c r="O34" i="444"/>
  <c r="W11" i="444"/>
  <c r="Y12" i="444"/>
  <c r="F23" i="444"/>
  <c r="X23" i="444" s="1"/>
  <c r="L26" i="444"/>
  <c r="Z26" i="444" s="1"/>
  <c r="D34" i="444"/>
  <c r="H34" i="444"/>
  <c r="C7" i="444"/>
  <c r="S7" i="444"/>
  <c r="E34" i="444"/>
  <c r="I34" i="444"/>
  <c r="M34" i="444"/>
  <c r="Q34" i="444"/>
  <c r="U34" i="444"/>
  <c r="Q18" i="443"/>
  <c r="C45" i="443"/>
  <c r="Q19" i="443"/>
  <c r="C46" i="443"/>
  <c r="Q7" i="443"/>
  <c r="C42" i="443"/>
  <c r="C6" i="443"/>
  <c r="H6" i="443"/>
  <c r="C8" i="443"/>
  <c r="L17" i="443"/>
  <c r="C17" i="443" s="1"/>
  <c r="C6" i="442"/>
  <c r="C14" i="442"/>
  <c r="Q18" i="441"/>
  <c r="C45" i="441"/>
  <c r="C43" i="441"/>
  <c r="Q8" i="441"/>
  <c r="Q19" i="441"/>
  <c r="C46" i="441"/>
  <c r="Q7" i="441"/>
  <c r="C42" i="441"/>
  <c r="L17" i="441"/>
  <c r="C17" i="441" s="1"/>
  <c r="D6" i="441"/>
  <c r="C6" i="441" s="1"/>
  <c r="C6" i="440"/>
  <c r="C14" i="440"/>
  <c r="D41" i="445" l="1"/>
  <c r="N23" i="445"/>
  <c r="H38" i="445"/>
  <c r="D6" i="445"/>
  <c r="L35" i="444"/>
  <c r="L34" i="444"/>
  <c r="Z7" i="444"/>
  <c r="F35" i="444"/>
  <c r="I35" i="444"/>
  <c r="AB7" i="444"/>
  <c r="S35" i="444"/>
  <c r="S34" i="444"/>
  <c r="T35" i="444"/>
  <c r="T34" i="444"/>
  <c r="AB23" i="444"/>
  <c r="W7" i="444"/>
  <c r="C35" i="444"/>
  <c r="C34" i="444"/>
  <c r="P35" i="444"/>
  <c r="P34" i="444"/>
  <c r="AA7" i="444"/>
  <c r="Q17" i="443"/>
  <c r="C44" i="443"/>
  <c r="Q6" i="443"/>
  <c r="C41" i="443"/>
  <c r="C43" i="443"/>
  <c r="Q8" i="443"/>
  <c r="H6" i="442"/>
  <c r="C32" i="442"/>
  <c r="H14" i="442"/>
  <c r="C33" i="442"/>
  <c r="Q17" i="441"/>
  <c r="C44" i="441"/>
  <c r="Q6" i="441"/>
  <c r="C41" i="441"/>
  <c r="H14" i="440"/>
  <c r="C33" i="440"/>
  <c r="H6" i="440"/>
  <c r="C32" i="440"/>
  <c r="D38" i="445" l="1"/>
  <c r="N6" i="445"/>
  <c r="M53" i="439" l="1"/>
  <c r="L53" i="439"/>
  <c r="L44" i="439" s="1"/>
  <c r="K53" i="439"/>
  <c r="K44" i="439" s="1"/>
  <c r="J53" i="439"/>
  <c r="I53" i="439"/>
  <c r="H53" i="439"/>
  <c r="H44" i="439" s="1"/>
  <c r="G53" i="439"/>
  <c r="G44" i="439" s="1"/>
  <c r="E53" i="439"/>
  <c r="D53" i="439"/>
  <c r="C53" i="439"/>
  <c r="C44" i="439" s="1"/>
  <c r="M50" i="439"/>
  <c r="L50" i="439"/>
  <c r="K50" i="439"/>
  <c r="J50" i="439"/>
  <c r="I50" i="439"/>
  <c r="H50" i="439"/>
  <c r="G50" i="439"/>
  <c r="E50" i="439"/>
  <c r="D50" i="439"/>
  <c r="C50" i="439"/>
  <c r="M47" i="439"/>
  <c r="L47" i="439"/>
  <c r="K47" i="439"/>
  <c r="J47" i="439"/>
  <c r="I47" i="439"/>
  <c r="H47" i="439"/>
  <c r="G47" i="439"/>
  <c r="E47" i="439"/>
  <c r="D47" i="439"/>
  <c r="C47" i="439"/>
  <c r="M44" i="439"/>
  <c r="J44" i="439"/>
  <c r="I44" i="439"/>
  <c r="E44" i="439"/>
  <c r="D44" i="439"/>
  <c r="C32" i="439"/>
  <c r="C31" i="439"/>
  <c r="C30" i="439"/>
  <c r="C29" i="439"/>
  <c r="C28" i="439"/>
  <c r="C27" i="439"/>
  <c r="C26" i="439"/>
  <c r="C25" i="439"/>
  <c r="C24" i="439"/>
  <c r="C23" i="439"/>
  <c r="C22" i="439"/>
  <c r="C21" i="439"/>
  <c r="C18" i="439"/>
  <c r="C17" i="439"/>
  <c r="M16" i="439"/>
  <c r="M7" i="439" s="1"/>
  <c r="L16" i="439"/>
  <c r="K16" i="439"/>
  <c r="J16" i="439"/>
  <c r="J7" i="439" s="1"/>
  <c r="H16" i="439"/>
  <c r="G16" i="439"/>
  <c r="F16" i="439"/>
  <c r="E16" i="439"/>
  <c r="D16" i="439"/>
  <c r="C16" i="439" s="1"/>
  <c r="C15" i="439"/>
  <c r="C14" i="439"/>
  <c r="M13" i="439"/>
  <c r="L13" i="439"/>
  <c r="K13" i="439"/>
  <c r="J13" i="439"/>
  <c r="H13" i="439"/>
  <c r="G13" i="439"/>
  <c r="F13" i="439"/>
  <c r="E13" i="439"/>
  <c r="D13" i="439"/>
  <c r="C13" i="439" s="1"/>
  <c r="C12" i="439"/>
  <c r="C11" i="439"/>
  <c r="M10" i="439"/>
  <c r="L10" i="439"/>
  <c r="K10" i="439"/>
  <c r="J10" i="439"/>
  <c r="H10" i="439"/>
  <c r="H7" i="439" s="1"/>
  <c r="G10" i="439"/>
  <c r="F10" i="439"/>
  <c r="E10" i="439"/>
  <c r="E7" i="439" s="1"/>
  <c r="D10" i="439"/>
  <c r="D7" i="439" s="1"/>
  <c r="L7" i="439"/>
  <c r="K7" i="439"/>
  <c r="G7" i="439"/>
  <c r="F7" i="439"/>
  <c r="M57" i="438"/>
  <c r="L57" i="438"/>
  <c r="K57" i="438"/>
  <c r="J57" i="438"/>
  <c r="I57" i="438"/>
  <c r="H57" i="438"/>
  <c r="G57" i="438"/>
  <c r="E57" i="438"/>
  <c r="D57" i="438"/>
  <c r="C57" i="438"/>
  <c r="M53" i="438"/>
  <c r="L53" i="438"/>
  <c r="K53" i="438"/>
  <c r="J53" i="438"/>
  <c r="I53" i="438"/>
  <c r="H53" i="438"/>
  <c r="G53" i="438"/>
  <c r="E53" i="438"/>
  <c r="D53" i="438"/>
  <c r="C53" i="438"/>
  <c r="M49" i="438"/>
  <c r="L49" i="438"/>
  <c r="L46" i="438" s="1"/>
  <c r="K49" i="438"/>
  <c r="K46" i="438" s="1"/>
  <c r="J49" i="438"/>
  <c r="I49" i="438"/>
  <c r="H49" i="438"/>
  <c r="H46" i="438" s="1"/>
  <c r="G49" i="438"/>
  <c r="G46" i="438" s="1"/>
  <c r="E49" i="438"/>
  <c r="D49" i="438"/>
  <c r="C49" i="438"/>
  <c r="C46" i="438" s="1"/>
  <c r="M46" i="438"/>
  <c r="J46" i="438"/>
  <c r="I46" i="438"/>
  <c r="E46" i="438"/>
  <c r="D46" i="438"/>
  <c r="C34" i="438"/>
  <c r="C33" i="438"/>
  <c r="C32" i="438"/>
  <c r="C31" i="438"/>
  <c r="C30" i="438"/>
  <c r="C29" i="438"/>
  <c r="C28" i="438"/>
  <c r="C27" i="438"/>
  <c r="C26" i="438"/>
  <c r="C25" i="438"/>
  <c r="C24" i="438"/>
  <c r="C23" i="438"/>
  <c r="C20" i="438"/>
  <c r="C19" i="438"/>
  <c r="C18" i="438" s="1"/>
  <c r="M18" i="438"/>
  <c r="L18" i="438"/>
  <c r="K18" i="438"/>
  <c r="J18" i="438"/>
  <c r="H18" i="438"/>
  <c r="G18" i="438"/>
  <c r="F18" i="438"/>
  <c r="E18" i="438"/>
  <c r="D18" i="438"/>
  <c r="C16" i="438"/>
  <c r="C15" i="438"/>
  <c r="C14" i="438" s="1"/>
  <c r="M14" i="438"/>
  <c r="L14" i="438"/>
  <c r="K14" i="438"/>
  <c r="J14" i="438"/>
  <c r="H14" i="438"/>
  <c r="G14" i="438"/>
  <c r="F14" i="438"/>
  <c r="E14" i="438"/>
  <c r="D14" i="438"/>
  <c r="C12" i="438"/>
  <c r="C11" i="438"/>
  <c r="C10" i="438" s="1"/>
  <c r="C7" i="438" s="1"/>
  <c r="M10" i="438"/>
  <c r="M7" i="438" s="1"/>
  <c r="L10" i="438"/>
  <c r="K10" i="438"/>
  <c r="J10" i="438"/>
  <c r="J7" i="438" s="1"/>
  <c r="H10" i="438"/>
  <c r="H7" i="438" s="1"/>
  <c r="G10" i="438"/>
  <c r="F10" i="438"/>
  <c r="E10" i="438"/>
  <c r="E7" i="438" s="1"/>
  <c r="D10" i="438"/>
  <c r="D7" i="438" s="1"/>
  <c r="L7" i="438"/>
  <c r="K7" i="438"/>
  <c r="G7" i="438"/>
  <c r="F7" i="438"/>
  <c r="D18" i="437"/>
  <c r="D17" i="437"/>
  <c r="D15" i="437" s="1"/>
  <c r="D14" i="437" s="1"/>
  <c r="D16" i="437"/>
  <c r="J15" i="437"/>
  <c r="H15" i="437"/>
  <c r="F15" i="437"/>
  <c r="J14" i="437"/>
  <c r="H14" i="437"/>
  <c r="F14" i="437"/>
  <c r="D11" i="437"/>
  <c r="D10" i="437"/>
  <c r="D9" i="437"/>
  <c r="J8" i="437"/>
  <c r="H8" i="437"/>
  <c r="F8" i="437"/>
  <c r="D8" i="437"/>
  <c r="J7" i="437"/>
  <c r="H7" i="437"/>
  <c r="F7" i="437"/>
  <c r="D7" i="437"/>
  <c r="D20" i="436"/>
  <c r="C20" i="436"/>
  <c r="B20" i="436"/>
  <c r="D19" i="436"/>
  <c r="C19" i="436"/>
  <c r="B19" i="436"/>
  <c r="D18" i="436"/>
  <c r="C18" i="436"/>
  <c r="B18" i="436"/>
  <c r="D17" i="436"/>
  <c r="C17" i="436"/>
  <c r="B17" i="436"/>
  <c r="D16" i="436"/>
  <c r="C16" i="436"/>
  <c r="B16" i="436"/>
  <c r="D15" i="436"/>
  <c r="C15" i="436"/>
  <c r="B15" i="436"/>
  <c r="D14" i="436"/>
  <c r="C14" i="436"/>
  <c r="B14" i="436"/>
  <c r="D13" i="436"/>
  <c r="C13" i="436"/>
  <c r="B13" i="436"/>
  <c r="D12" i="436"/>
  <c r="C12" i="436"/>
  <c r="B12" i="436"/>
  <c r="D11" i="436"/>
  <c r="C11" i="436"/>
  <c r="B11" i="436"/>
  <c r="B8" i="436" s="1"/>
  <c r="D10" i="436"/>
  <c r="C10" i="436"/>
  <c r="B10" i="436"/>
  <c r="D9" i="436"/>
  <c r="C9" i="436"/>
  <c r="B9" i="436"/>
  <c r="M8" i="436"/>
  <c r="L8" i="436"/>
  <c r="K8" i="436"/>
  <c r="J8" i="436"/>
  <c r="I8" i="436"/>
  <c r="H8" i="436"/>
  <c r="G8" i="436"/>
  <c r="F8" i="436"/>
  <c r="E8" i="436"/>
  <c r="D8" i="436"/>
  <c r="C8" i="436"/>
  <c r="H55" i="435"/>
  <c r="H53" i="435" s="1"/>
  <c r="G55" i="435"/>
  <c r="G53" i="435" s="1"/>
  <c r="C55" i="435"/>
  <c r="H54" i="435"/>
  <c r="G54" i="435"/>
  <c r="C54" i="435"/>
  <c r="M53" i="435"/>
  <c r="L53" i="435"/>
  <c r="K53" i="435"/>
  <c r="J53" i="435"/>
  <c r="I53" i="435"/>
  <c r="F53" i="435"/>
  <c r="C53" i="435" s="1"/>
  <c r="E53" i="435"/>
  <c r="D53" i="435"/>
  <c r="H51" i="435"/>
  <c r="H49" i="435" s="1"/>
  <c r="C51" i="435"/>
  <c r="H50" i="435"/>
  <c r="G50" i="435"/>
  <c r="C50" i="435"/>
  <c r="M49" i="435"/>
  <c r="L49" i="435"/>
  <c r="K49" i="435"/>
  <c r="J49" i="435"/>
  <c r="I49" i="435"/>
  <c r="E49" i="435"/>
  <c r="D49" i="435"/>
  <c r="C49" i="435"/>
  <c r="H48" i="435"/>
  <c r="H46" i="435" s="1"/>
  <c r="C48" i="435"/>
  <c r="H47" i="435"/>
  <c r="G47" i="435"/>
  <c r="C47" i="435"/>
  <c r="M46" i="435"/>
  <c r="L46" i="435"/>
  <c r="K46" i="435"/>
  <c r="J46" i="435"/>
  <c r="I46" i="435"/>
  <c r="F46" i="435"/>
  <c r="E46" i="435"/>
  <c r="C46" i="435" s="1"/>
  <c r="D46" i="435"/>
  <c r="H45" i="435"/>
  <c r="G45" i="435"/>
  <c r="C45" i="435"/>
  <c r="H44" i="435"/>
  <c r="G44" i="435" s="1"/>
  <c r="G43" i="435" s="1"/>
  <c r="C44" i="435"/>
  <c r="M43" i="435"/>
  <c r="L43" i="435"/>
  <c r="K43" i="435"/>
  <c r="J43" i="435"/>
  <c r="I43" i="435"/>
  <c r="H43" i="435"/>
  <c r="F43" i="435"/>
  <c r="E43" i="435"/>
  <c r="D43" i="435"/>
  <c r="C43" i="435" s="1"/>
  <c r="H42" i="435"/>
  <c r="G42" i="435" s="1"/>
  <c r="G40" i="435" s="1"/>
  <c r="C42" i="435"/>
  <c r="H41" i="435"/>
  <c r="G41" i="435"/>
  <c r="C41" i="435"/>
  <c r="M40" i="435"/>
  <c r="L40" i="435"/>
  <c r="K40" i="435"/>
  <c r="J40" i="435"/>
  <c r="I40" i="435"/>
  <c r="F40" i="435"/>
  <c r="E40" i="435"/>
  <c r="D40" i="435"/>
  <c r="C40" i="435"/>
  <c r="H39" i="435"/>
  <c r="G39" i="435"/>
  <c r="C39" i="435"/>
  <c r="H38" i="435"/>
  <c r="G38" i="435" s="1"/>
  <c r="C38" i="435"/>
  <c r="M37" i="435"/>
  <c r="L37" i="435"/>
  <c r="K37" i="435"/>
  <c r="J37" i="435"/>
  <c r="I37" i="435"/>
  <c r="H37" i="435"/>
  <c r="F37" i="435"/>
  <c r="E37" i="435"/>
  <c r="D37" i="435"/>
  <c r="C37" i="435" s="1"/>
  <c r="H36" i="435"/>
  <c r="H34" i="435" s="1"/>
  <c r="G36" i="435"/>
  <c r="C36" i="435"/>
  <c r="H35" i="435"/>
  <c r="G35" i="435"/>
  <c r="C35" i="435"/>
  <c r="M34" i="435"/>
  <c r="L34" i="435"/>
  <c r="K34" i="435"/>
  <c r="J34" i="435"/>
  <c r="I34" i="435"/>
  <c r="F34" i="435"/>
  <c r="E34" i="435"/>
  <c r="C34" i="435" s="1"/>
  <c r="D34" i="435"/>
  <c r="M33" i="435"/>
  <c r="L33" i="435"/>
  <c r="K33" i="435"/>
  <c r="J33" i="435"/>
  <c r="I33" i="435"/>
  <c r="H33" i="435"/>
  <c r="F33" i="435"/>
  <c r="E33" i="435"/>
  <c r="D33" i="435"/>
  <c r="C33" i="435" s="1"/>
  <c r="M32" i="435"/>
  <c r="M31" i="435" s="1"/>
  <c r="L32" i="435"/>
  <c r="L31" i="435" s="1"/>
  <c r="K32" i="435"/>
  <c r="K31" i="435" s="1"/>
  <c r="J32" i="435"/>
  <c r="I32" i="435"/>
  <c r="I31" i="435" s="1"/>
  <c r="F32" i="435"/>
  <c r="E32" i="435"/>
  <c r="E31" i="435" s="1"/>
  <c r="D32" i="435"/>
  <c r="D31" i="435" s="1"/>
  <c r="C31" i="435" s="1"/>
  <c r="C32" i="435"/>
  <c r="J31" i="435"/>
  <c r="F31" i="435"/>
  <c r="H23" i="435"/>
  <c r="G23" i="435" s="1"/>
  <c r="C23" i="435"/>
  <c r="H22" i="435"/>
  <c r="G22" i="435"/>
  <c r="C22" i="435"/>
  <c r="H21" i="435"/>
  <c r="G21" i="435"/>
  <c r="C21" i="435"/>
  <c r="H18" i="435"/>
  <c r="G18" i="435"/>
  <c r="C18" i="435"/>
  <c r="H17" i="435"/>
  <c r="G17" i="435" s="1"/>
  <c r="C17" i="435"/>
  <c r="H16" i="435"/>
  <c r="G16" i="435"/>
  <c r="C16" i="435"/>
  <c r="H15" i="435"/>
  <c r="G15" i="435"/>
  <c r="C15" i="435"/>
  <c r="H14" i="435"/>
  <c r="G14" i="435"/>
  <c r="C14" i="435"/>
  <c r="H13" i="435"/>
  <c r="G13" i="435" s="1"/>
  <c r="C13" i="435"/>
  <c r="H12" i="435"/>
  <c r="G12" i="435"/>
  <c r="C12" i="435"/>
  <c r="M11" i="435"/>
  <c r="L11" i="435"/>
  <c r="K11" i="435"/>
  <c r="J11" i="435"/>
  <c r="I11" i="435"/>
  <c r="F11" i="435"/>
  <c r="E11" i="435"/>
  <c r="D11" i="435"/>
  <c r="C11" i="435"/>
  <c r="G9" i="435"/>
  <c r="C9" i="435"/>
  <c r="H36" i="434"/>
  <c r="C36" i="434"/>
  <c r="H35" i="434"/>
  <c r="C35" i="434"/>
  <c r="H34" i="434"/>
  <c r="C34" i="434"/>
  <c r="M33" i="434"/>
  <c r="L33" i="434"/>
  <c r="K33" i="434"/>
  <c r="J33" i="434"/>
  <c r="I33" i="434"/>
  <c r="H33" i="434"/>
  <c r="G33" i="434"/>
  <c r="F33" i="434"/>
  <c r="E33" i="434"/>
  <c r="D33" i="434"/>
  <c r="C33" i="434" s="1"/>
  <c r="H31" i="434"/>
  <c r="C31" i="434"/>
  <c r="H30" i="434"/>
  <c r="H29" i="434" s="1"/>
  <c r="C30" i="434"/>
  <c r="M29" i="434"/>
  <c r="L29" i="434"/>
  <c r="K29" i="434"/>
  <c r="J29" i="434"/>
  <c r="I29" i="434"/>
  <c r="G29" i="434"/>
  <c r="F29" i="434"/>
  <c r="E29" i="434"/>
  <c r="C29" i="434" s="1"/>
  <c r="D29" i="434"/>
  <c r="H27" i="434"/>
  <c r="C27" i="434"/>
  <c r="H26" i="434"/>
  <c r="C26" i="434"/>
  <c r="M25" i="434"/>
  <c r="L25" i="434"/>
  <c r="K25" i="434"/>
  <c r="J25" i="434"/>
  <c r="I25" i="434"/>
  <c r="H25" i="434"/>
  <c r="G25" i="434"/>
  <c r="F25" i="434"/>
  <c r="E25" i="434"/>
  <c r="D25" i="434"/>
  <c r="C25" i="434" s="1"/>
  <c r="H24" i="434"/>
  <c r="C24" i="434"/>
  <c r="H23" i="434"/>
  <c r="H22" i="434" s="1"/>
  <c r="C23" i="434"/>
  <c r="M22" i="434"/>
  <c r="L22" i="434"/>
  <c r="K22" i="434"/>
  <c r="J22" i="434"/>
  <c r="I22" i="434"/>
  <c r="G22" i="434"/>
  <c r="F22" i="434"/>
  <c r="E22" i="434"/>
  <c r="D22" i="434"/>
  <c r="C22" i="434"/>
  <c r="H21" i="434"/>
  <c r="C21" i="434"/>
  <c r="H20" i="434"/>
  <c r="C20" i="434"/>
  <c r="M19" i="434"/>
  <c r="L19" i="434"/>
  <c r="K19" i="434"/>
  <c r="J19" i="434"/>
  <c r="I19" i="434"/>
  <c r="H19" i="434"/>
  <c r="G19" i="434"/>
  <c r="F19" i="434"/>
  <c r="E19" i="434"/>
  <c r="D19" i="434"/>
  <c r="C19" i="434" s="1"/>
  <c r="M18" i="434"/>
  <c r="M16" i="434" s="1"/>
  <c r="L18" i="434"/>
  <c r="K18" i="434"/>
  <c r="J18" i="434"/>
  <c r="I18" i="434"/>
  <c r="I16" i="434" s="1"/>
  <c r="H18" i="434"/>
  <c r="G18" i="434"/>
  <c r="F18" i="434"/>
  <c r="E18" i="434"/>
  <c r="E16" i="434" s="1"/>
  <c r="D18" i="434"/>
  <c r="C18" i="434" s="1"/>
  <c r="M17" i="434"/>
  <c r="L17" i="434"/>
  <c r="L16" i="434" s="1"/>
  <c r="K17" i="434"/>
  <c r="J17" i="434"/>
  <c r="I17" i="434"/>
  <c r="H17" i="434"/>
  <c r="H16" i="434" s="1"/>
  <c r="G17" i="434"/>
  <c r="F17" i="434"/>
  <c r="E17" i="434"/>
  <c r="D17" i="434"/>
  <c r="D16" i="434" s="1"/>
  <c r="C16" i="434" s="1"/>
  <c r="K16" i="434"/>
  <c r="J16" i="434"/>
  <c r="G16" i="434"/>
  <c r="F16" i="434"/>
  <c r="H14" i="434"/>
  <c r="C13" i="434"/>
  <c r="C12" i="434"/>
  <c r="C11" i="434"/>
  <c r="C10" i="434" s="1"/>
  <c r="M10" i="434"/>
  <c r="L10" i="434"/>
  <c r="K10" i="434"/>
  <c r="J10" i="434"/>
  <c r="I10" i="434"/>
  <c r="H10" i="434"/>
  <c r="G10" i="434"/>
  <c r="F10" i="434"/>
  <c r="E10" i="434"/>
  <c r="D10" i="434"/>
  <c r="H8" i="434"/>
  <c r="C8" i="434"/>
  <c r="M15" i="433"/>
  <c r="J14" i="433"/>
  <c r="H14" i="433"/>
  <c r="F14" i="433"/>
  <c r="D14" i="433"/>
  <c r="M14" i="433" s="1"/>
  <c r="B14" i="433"/>
  <c r="C10" i="433"/>
  <c r="O16" i="433" s="1"/>
  <c r="C9" i="433"/>
  <c r="O15" i="433" s="1"/>
  <c r="O8" i="433"/>
  <c r="N8" i="433"/>
  <c r="M8" i="433"/>
  <c r="L8" i="433"/>
  <c r="K8" i="433"/>
  <c r="J8" i="433"/>
  <c r="I8" i="433"/>
  <c r="H8" i="433"/>
  <c r="G8" i="433"/>
  <c r="F8" i="433"/>
  <c r="E8" i="433"/>
  <c r="D8" i="433"/>
  <c r="C8" i="433"/>
  <c r="O14" i="433" s="1"/>
  <c r="B8" i="433"/>
  <c r="M16" i="432"/>
  <c r="L16" i="432"/>
  <c r="K16" i="432"/>
  <c r="M15" i="432"/>
  <c r="L15" i="432"/>
  <c r="K15" i="432"/>
  <c r="M14" i="432"/>
  <c r="L14" i="432"/>
  <c r="K14" i="432"/>
  <c r="J14" i="432"/>
  <c r="I14" i="432"/>
  <c r="H14" i="432"/>
  <c r="G14" i="432"/>
  <c r="F14" i="432"/>
  <c r="D14" i="432"/>
  <c r="C14" i="432"/>
  <c r="B14" i="432"/>
  <c r="C10" i="432"/>
  <c r="O16" i="432" s="1"/>
  <c r="C9" i="432"/>
  <c r="O15" i="432" s="1"/>
  <c r="O8" i="432"/>
  <c r="N8" i="432"/>
  <c r="M8" i="432"/>
  <c r="L8" i="432"/>
  <c r="K8" i="432"/>
  <c r="J8" i="432"/>
  <c r="I8" i="432"/>
  <c r="H8" i="432"/>
  <c r="G8" i="432"/>
  <c r="F8" i="432"/>
  <c r="E8" i="432"/>
  <c r="D8" i="432"/>
  <c r="C8" i="432"/>
  <c r="O14" i="432" s="1"/>
  <c r="B8" i="432"/>
  <c r="C7" i="439" l="1"/>
  <c r="C10" i="439"/>
  <c r="G11" i="435"/>
  <c r="G37" i="435"/>
  <c r="G32" i="435"/>
  <c r="H40" i="435"/>
  <c r="G48" i="435"/>
  <c r="G46" i="435" s="1"/>
  <c r="G51" i="435"/>
  <c r="G49" i="435" s="1"/>
  <c r="H32" i="435"/>
  <c r="H31" i="435" s="1"/>
  <c r="G34" i="435"/>
  <c r="H11" i="435"/>
  <c r="C17" i="434"/>
  <c r="K15" i="433"/>
  <c r="K14" i="433"/>
  <c r="D20" i="431"/>
  <c r="C20" i="431"/>
  <c r="B20" i="431"/>
  <c r="D19" i="431"/>
  <c r="C19" i="431"/>
  <c r="B19" i="431"/>
  <c r="D18" i="431"/>
  <c r="C18" i="431"/>
  <c r="B18" i="431"/>
  <c r="D17" i="431"/>
  <c r="C17" i="431"/>
  <c r="B17" i="431"/>
  <c r="D16" i="431"/>
  <c r="C16" i="431"/>
  <c r="B16" i="431"/>
  <c r="D15" i="431"/>
  <c r="C15" i="431"/>
  <c r="B15" i="431"/>
  <c r="D14" i="431"/>
  <c r="C14" i="431"/>
  <c r="B14" i="431"/>
  <c r="D13" i="431"/>
  <c r="C13" i="431"/>
  <c r="B13" i="431"/>
  <c r="B8" i="431" s="1"/>
  <c r="D12" i="431"/>
  <c r="C12" i="431"/>
  <c r="B12" i="431"/>
  <c r="D11" i="431"/>
  <c r="C11" i="431"/>
  <c r="B11" i="431"/>
  <c r="D10" i="431"/>
  <c r="D8" i="431" s="1"/>
  <c r="C10" i="431"/>
  <c r="C8" i="431" s="1"/>
  <c r="B10" i="431"/>
  <c r="D9" i="431"/>
  <c r="C9" i="431"/>
  <c r="B9" i="431"/>
  <c r="M8" i="431"/>
  <c r="L8" i="431"/>
  <c r="K8" i="431"/>
  <c r="J8" i="431"/>
  <c r="I8" i="431"/>
  <c r="H8" i="431"/>
  <c r="G8" i="431"/>
  <c r="F8" i="431"/>
  <c r="E8" i="431"/>
  <c r="G33" i="435" l="1"/>
  <c r="G31" i="435"/>
  <c r="O28" i="430"/>
  <c r="N28" i="430"/>
  <c r="M28" i="430"/>
  <c r="L28" i="430"/>
  <c r="K28" i="430"/>
  <c r="J28" i="430"/>
  <c r="I28" i="430"/>
  <c r="H28" i="430"/>
  <c r="G28" i="430"/>
  <c r="F28" i="430"/>
  <c r="E28" i="430"/>
  <c r="D28" i="430"/>
  <c r="C28" i="430"/>
  <c r="B28" i="430"/>
  <c r="N8" i="430"/>
  <c r="M8" i="430"/>
  <c r="L8" i="430"/>
  <c r="K8" i="430"/>
  <c r="J8" i="430"/>
  <c r="I8" i="430"/>
  <c r="H8" i="430"/>
  <c r="G8" i="430"/>
  <c r="F8" i="430"/>
  <c r="E8" i="430"/>
  <c r="D8" i="430"/>
  <c r="C8" i="430"/>
  <c r="J14" i="429" l="1"/>
  <c r="J13" i="429"/>
  <c r="J12" i="429"/>
  <c r="J11" i="429"/>
  <c r="J10" i="429"/>
  <c r="J9" i="429"/>
  <c r="J8" i="429"/>
  <c r="J7" i="429"/>
  <c r="H7" i="429"/>
  <c r="G7" i="429"/>
  <c r="F7" i="429"/>
  <c r="E7" i="429"/>
  <c r="D7" i="429"/>
  <c r="C7" i="429"/>
  <c r="E7" i="427"/>
  <c r="H7" i="427"/>
  <c r="O9" i="426"/>
  <c r="Q9" i="426"/>
  <c r="S9" i="426"/>
  <c r="O11" i="426"/>
  <c r="Q11" i="426"/>
  <c r="S11" i="426"/>
  <c r="O13" i="426"/>
  <c r="Q13" i="426"/>
  <c r="S13" i="426"/>
  <c r="O15" i="426"/>
  <c r="Q15" i="426"/>
  <c r="S15" i="426"/>
  <c r="B6" i="425"/>
  <c r="D6" i="425"/>
  <c r="E6" i="425"/>
  <c r="D8" i="425"/>
  <c r="E8" i="425"/>
  <c r="D10" i="425"/>
  <c r="E10" i="425"/>
  <c r="D12" i="425"/>
  <c r="E12" i="425"/>
  <c r="D14" i="425"/>
  <c r="E14" i="425"/>
  <c r="C8" i="423"/>
  <c r="C18" i="423" s="1"/>
  <c r="D8" i="423"/>
  <c r="E8" i="423"/>
  <c r="F8" i="423"/>
  <c r="H8" i="423"/>
  <c r="I8" i="423"/>
  <c r="I18" i="423" s="1"/>
  <c r="J8" i="423"/>
  <c r="J18" i="423" s="1"/>
  <c r="K8" i="423"/>
  <c r="K18" i="423" s="1"/>
  <c r="M8" i="423"/>
  <c r="N8" i="423"/>
  <c r="O8" i="423"/>
  <c r="P8" i="423"/>
  <c r="P18" i="423" s="1"/>
  <c r="R8" i="423"/>
  <c r="S8" i="423"/>
  <c r="S18" i="423" s="1"/>
  <c r="T8" i="423"/>
  <c r="T18" i="423" s="1"/>
  <c r="U8" i="423"/>
  <c r="U18" i="423" s="1"/>
  <c r="B9" i="423"/>
  <c r="V9" i="423" s="1"/>
  <c r="G9" i="423"/>
  <c r="L9" i="423"/>
  <c r="Q9" i="423"/>
  <c r="Q8" i="423" s="1"/>
  <c r="W9" i="423"/>
  <c r="X9" i="423"/>
  <c r="B10" i="423"/>
  <c r="V10" i="423" s="1"/>
  <c r="G10" i="423"/>
  <c r="W10" i="423" s="1"/>
  <c r="L10" i="423"/>
  <c r="Q10" i="423"/>
  <c r="Y10" i="423" s="1"/>
  <c r="X10" i="423"/>
  <c r="B11" i="423"/>
  <c r="V11" i="423" s="1"/>
  <c r="G11" i="423"/>
  <c r="G8" i="423" s="1"/>
  <c r="W8" i="423" s="1"/>
  <c r="L11" i="423"/>
  <c r="X11" i="423" s="1"/>
  <c r="Q11" i="423"/>
  <c r="Y11" i="423" s="1"/>
  <c r="D18" i="423"/>
  <c r="E18" i="423"/>
  <c r="F18" i="423"/>
  <c r="H18" i="423"/>
  <c r="M18" i="423"/>
  <c r="N18" i="423"/>
  <c r="O18" i="423"/>
  <c r="R18" i="423"/>
  <c r="F7" i="422"/>
  <c r="F9" i="422"/>
  <c r="D12" i="422"/>
  <c r="D11" i="422" s="1"/>
  <c r="H12" i="422"/>
  <c r="D13" i="422"/>
  <c r="H13" i="422"/>
  <c r="F13" i="422" s="1"/>
  <c r="F14" i="422"/>
  <c r="F15" i="422"/>
  <c r="F16" i="422"/>
  <c r="F17" i="422"/>
  <c r="F18" i="422"/>
  <c r="F19" i="422"/>
  <c r="F20" i="422"/>
  <c r="F21" i="422"/>
  <c r="D24" i="422"/>
  <c r="H24" i="422"/>
  <c r="D25" i="422"/>
  <c r="H25" i="422"/>
  <c r="F26" i="422"/>
  <c r="F27" i="422"/>
  <c r="F28" i="422"/>
  <c r="F29" i="422"/>
  <c r="F30" i="422"/>
  <c r="F31" i="422"/>
  <c r="F32" i="422"/>
  <c r="F33" i="422"/>
  <c r="F7" i="421"/>
  <c r="H7" i="421"/>
  <c r="D8" i="421"/>
  <c r="D9" i="421"/>
  <c r="F11" i="421"/>
  <c r="H11" i="421"/>
  <c r="D12" i="421"/>
  <c r="D13" i="421"/>
  <c r="F15" i="421"/>
  <c r="H15" i="421"/>
  <c r="D16" i="421"/>
  <c r="D17" i="421"/>
  <c r="D8" i="420"/>
  <c r="D9" i="420"/>
  <c r="E10" i="420"/>
  <c r="F10" i="420"/>
  <c r="H10" i="420"/>
  <c r="D12" i="420"/>
  <c r="D13" i="420"/>
  <c r="E14" i="420"/>
  <c r="F14" i="420"/>
  <c r="H14" i="420"/>
  <c r="D16" i="420"/>
  <c r="D17" i="420"/>
  <c r="E18" i="420"/>
  <c r="F18" i="420"/>
  <c r="H18" i="420"/>
  <c r="D20" i="420"/>
  <c r="D22" i="420" s="1"/>
  <c r="D21" i="420"/>
  <c r="E22" i="420"/>
  <c r="F22" i="420"/>
  <c r="H22" i="420"/>
  <c r="D24" i="420"/>
  <c r="D25" i="420"/>
  <c r="E26" i="420"/>
  <c r="H26" i="420"/>
  <c r="D28" i="420"/>
  <c r="D29" i="420"/>
  <c r="E30" i="420"/>
  <c r="F30" i="420"/>
  <c r="H30" i="420"/>
  <c r="B7" i="418"/>
  <c r="C7" i="418"/>
  <c r="E7" i="418"/>
  <c r="D9" i="418"/>
  <c r="F9" i="418" s="1"/>
  <c r="D11" i="418"/>
  <c r="F11" i="418" s="1"/>
  <c r="D13" i="418"/>
  <c r="F13" i="418" s="1"/>
  <c r="D15" i="418"/>
  <c r="F15" i="418" s="1"/>
  <c r="D17" i="418"/>
  <c r="F17" i="418" s="1"/>
  <c r="D19" i="418"/>
  <c r="F19" i="418" s="1"/>
  <c r="D21" i="418"/>
  <c r="F21" i="418" s="1"/>
  <c r="D8" i="416"/>
  <c r="D19" i="416" s="1"/>
  <c r="E8" i="416"/>
  <c r="E19" i="416" s="1"/>
  <c r="F8" i="416"/>
  <c r="F19" i="416" s="1"/>
  <c r="I8" i="416"/>
  <c r="I19" i="416" s="1"/>
  <c r="J8" i="416"/>
  <c r="J19" i="416" s="1"/>
  <c r="K8" i="416"/>
  <c r="K19" i="416" s="1"/>
  <c r="L8" i="416"/>
  <c r="L19" i="416" s="1"/>
  <c r="M8" i="416"/>
  <c r="M19" i="416" s="1"/>
  <c r="N8" i="416"/>
  <c r="N19" i="416" s="1"/>
  <c r="C9" i="416"/>
  <c r="G9" i="416"/>
  <c r="P9" i="416" s="1"/>
  <c r="H9" i="416"/>
  <c r="Q9" i="416" s="1"/>
  <c r="C10" i="416"/>
  <c r="O10" i="416" s="1"/>
  <c r="G10" i="416"/>
  <c r="P10" i="416" s="1"/>
  <c r="H10" i="416"/>
  <c r="Q10" i="416" s="1"/>
  <c r="C11" i="416"/>
  <c r="O11" i="416" s="1"/>
  <c r="G11" i="416"/>
  <c r="P11" i="416" s="1"/>
  <c r="H11" i="416"/>
  <c r="Q11" i="416" s="1"/>
  <c r="C12" i="416"/>
  <c r="O12" i="416" s="1"/>
  <c r="G12" i="416"/>
  <c r="P12" i="416" s="1"/>
  <c r="H12" i="416"/>
  <c r="Q12" i="416" s="1"/>
  <c r="C13" i="416"/>
  <c r="O13" i="416" s="1"/>
  <c r="G13" i="416"/>
  <c r="P13" i="416" s="1"/>
  <c r="H13" i="416"/>
  <c r="Q13" i="416" s="1"/>
  <c r="C7" i="415"/>
  <c r="P7" i="415" s="1"/>
  <c r="C9" i="415"/>
  <c r="P9" i="415" s="1"/>
  <c r="E9" i="414"/>
  <c r="E44" i="414" s="1"/>
  <c r="F9" i="414"/>
  <c r="F44" i="414" s="1"/>
  <c r="G9" i="414"/>
  <c r="G44" i="414" s="1"/>
  <c r="I9" i="414"/>
  <c r="I44" i="414" s="1"/>
  <c r="J9" i="414"/>
  <c r="J44" i="414" s="1"/>
  <c r="K9" i="414"/>
  <c r="K44" i="414" s="1"/>
  <c r="L9" i="414"/>
  <c r="L44" i="414" s="1"/>
  <c r="M9" i="414"/>
  <c r="M44" i="414" s="1"/>
  <c r="N9" i="414"/>
  <c r="N44" i="414" s="1"/>
  <c r="O9" i="414"/>
  <c r="O44" i="414" s="1"/>
  <c r="D10" i="414"/>
  <c r="H10" i="414"/>
  <c r="R10" i="414" s="1"/>
  <c r="D11" i="414"/>
  <c r="Q11" i="414" s="1"/>
  <c r="H11" i="414"/>
  <c r="R11" i="414" s="1"/>
  <c r="D12" i="414"/>
  <c r="Q12" i="414" s="1"/>
  <c r="H12" i="414"/>
  <c r="E14" i="414"/>
  <c r="E45" i="414" s="1"/>
  <c r="F14" i="414"/>
  <c r="F45" i="414" s="1"/>
  <c r="G14" i="414"/>
  <c r="G45" i="414" s="1"/>
  <c r="I14" i="414"/>
  <c r="I45" i="414" s="1"/>
  <c r="J14" i="414"/>
  <c r="J45" i="414" s="1"/>
  <c r="K14" i="414"/>
  <c r="K45" i="414" s="1"/>
  <c r="L14" i="414"/>
  <c r="M14" i="414"/>
  <c r="M45" i="414" s="1"/>
  <c r="N14" i="414"/>
  <c r="N45" i="414" s="1"/>
  <c r="O14" i="414"/>
  <c r="O45" i="414" s="1"/>
  <c r="E15" i="414"/>
  <c r="F15" i="414"/>
  <c r="G15" i="414"/>
  <c r="I15" i="414"/>
  <c r="J15" i="414"/>
  <c r="K15" i="414"/>
  <c r="L15" i="414"/>
  <c r="M15" i="414"/>
  <c r="N15" i="414"/>
  <c r="O15" i="414"/>
  <c r="E16" i="414"/>
  <c r="F16" i="414"/>
  <c r="G16" i="414"/>
  <c r="I16" i="414"/>
  <c r="J16" i="414"/>
  <c r="K16" i="414"/>
  <c r="L16" i="414"/>
  <c r="M16" i="414"/>
  <c r="N16" i="414"/>
  <c r="O16" i="414"/>
  <c r="D17" i="414"/>
  <c r="H17" i="414"/>
  <c r="R17" i="414" s="1"/>
  <c r="D18" i="414"/>
  <c r="H18" i="414"/>
  <c r="R18" i="414" s="1"/>
  <c r="D19" i="414"/>
  <c r="H19" i="414"/>
  <c r="D20" i="414"/>
  <c r="Q20" i="414" s="1"/>
  <c r="H20" i="414"/>
  <c r="R20" i="414" s="1"/>
  <c r="D21" i="414"/>
  <c r="Q21" i="414" s="1"/>
  <c r="H21" i="414"/>
  <c r="R21" i="414"/>
  <c r="D22" i="414"/>
  <c r="H22" i="414"/>
  <c r="D23" i="414"/>
  <c r="H23" i="414"/>
  <c r="D24" i="414"/>
  <c r="Q24" i="414" s="1"/>
  <c r="H24" i="414"/>
  <c r="R24" i="414" s="1"/>
  <c r="D25" i="414"/>
  <c r="Q25" i="414" s="1"/>
  <c r="H25" i="414"/>
  <c r="R25" i="414" s="1"/>
  <c r="E28" i="414"/>
  <c r="F28" i="414"/>
  <c r="G28" i="414"/>
  <c r="I28" i="414"/>
  <c r="J28" i="414"/>
  <c r="K28" i="414"/>
  <c r="L28" i="414"/>
  <c r="M28" i="414"/>
  <c r="N28" i="414"/>
  <c r="O28" i="414"/>
  <c r="E29" i="414"/>
  <c r="F29" i="414"/>
  <c r="G29" i="414"/>
  <c r="I29" i="414"/>
  <c r="J29" i="414"/>
  <c r="K29" i="414"/>
  <c r="L29" i="414"/>
  <c r="M29" i="414"/>
  <c r="N29" i="414"/>
  <c r="O29" i="414"/>
  <c r="D30" i="414"/>
  <c r="H30" i="414"/>
  <c r="R30" i="414" s="1"/>
  <c r="D31" i="414"/>
  <c r="H31" i="414"/>
  <c r="R31" i="414" s="1"/>
  <c r="D32" i="414"/>
  <c r="Q32" i="414" s="1"/>
  <c r="H32" i="414"/>
  <c r="D33" i="414"/>
  <c r="Q33" i="414" s="1"/>
  <c r="H33" i="414"/>
  <c r="R33" i="414" s="1"/>
  <c r="D34" i="414"/>
  <c r="H34" i="414"/>
  <c r="D35" i="414"/>
  <c r="Q35" i="414" s="1"/>
  <c r="H35" i="414"/>
  <c r="R35" i="414" s="1"/>
  <c r="D36" i="414"/>
  <c r="Q36" i="414" s="1"/>
  <c r="H36" i="414"/>
  <c r="R36" i="414" s="1"/>
  <c r="D37" i="414"/>
  <c r="H37" i="414"/>
  <c r="R37" i="414" s="1"/>
  <c r="D38" i="414"/>
  <c r="H38" i="414"/>
  <c r="R38" i="414" s="1"/>
  <c r="E47" i="414"/>
  <c r="F47" i="414"/>
  <c r="G47" i="414"/>
  <c r="I47" i="414"/>
  <c r="J47" i="414"/>
  <c r="K47" i="414"/>
  <c r="L47" i="414"/>
  <c r="M47" i="414"/>
  <c r="N47" i="414"/>
  <c r="O47" i="414"/>
  <c r="E48" i="414"/>
  <c r="F48" i="414"/>
  <c r="G48" i="414"/>
  <c r="I48" i="414"/>
  <c r="J48" i="414"/>
  <c r="K48" i="414"/>
  <c r="L48" i="414"/>
  <c r="M48" i="414"/>
  <c r="N48" i="414"/>
  <c r="O48" i="414"/>
  <c r="E49" i="414"/>
  <c r="F49" i="414"/>
  <c r="G49" i="414"/>
  <c r="I49" i="414"/>
  <c r="J49" i="414"/>
  <c r="K49" i="414"/>
  <c r="L49" i="414"/>
  <c r="M49" i="414"/>
  <c r="N49" i="414"/>
  <c r="O49" i="414"/>
  <c r="E52" i="414"/>
  <c r="F52" i="414"/>
  <c r="G52" i="414"/>
  <c r="I52" i="414"/>
  <c r="J52" i="414"/>
  <c r="K52" i="414"/>
  <c r="L52" i="414"/>
  <c r="M52" i="414"/>
  <c r="N52" i="414"/>
  <c r="O52" i="414"/>
  <c r="E53" i="414"/>
  <c r="F53" i="414"/>
  <c r="G53" i="414"/>
  <c r="I53" i="414"/>
  <c r="J53" i="414"/>
  <c r="K53" i="414"/>
  <c r="L53" i="414"/>
  <c r="M53" i="414"/>
  <c r="N53" i="414"/>
  <c r="O53" i="414"/>
  <c r="E54" i="414"/>
  <c r="F54" i="414"/>
  <c r="G54" i="414"/>
  <c r="I54" i="414"/>
  <c r="J54" i="414"/>
  <c r="K54" i="414"/>
  <c r="L54" i="414"/>
  <c r="M54" i="414"/>
  <c r="N54" i="414"/>
  <c r="O54" i="414"/>
  <c r="K8" i="413"/>
  <c r="L8" i="413"/>
  <c r="N8" i="413"/>
  <c r="O8" i="413"/>
  <c r="B9" i="413"/>
  <c r="C9" i="413"/>
  <c r="E9" i="413"/>
  <c r="F9" i="413"/>
  <c r="G9" i="413"/>
  <c r="H9" i="413"/>
  <c r="I9" i="413"/>
  <c r="M9" i="413"/>
  <c r="B10" i="413"/>
  <c r="C10" i="413"/>
  <c r="E10" i="413"/>
  <c r="F10" i="413"/>
  <c r="G10" i="413"/>
  <c r="H10" i="413"/>
  <c r="I10" i="413"/>
  <c r="M10" i="413"/>
  <c r="B11" i="413"/>
  <c r="C11" i="413"/>
  <c r="E11" i="413"/>
  <c r="F11" i="413"/>
  <c r="G11" i="413"/>
  <c r="H11" i="413"/>
  <c r="I11" i="413"/>
  <c r="M11" i="413"/>
  <c r="B12" i="413"/>
  <c r="C12" i="413"/>
  <c r="E12" i="413"/>
  <c r="F12" i="413"/>
  <c r="G12" i="413"/>
  <c r="H12" i="413"/>
  <c r="I12" i="413"/>
  <c r="M12" i="413"/>
  <c r="B13" i="413"/>
  <c r="C13" i="413"/>
  <c r="E13" i="413"/>
  <c r="F13" i="413"/>
  <c r="G13" i="413"/>
  <c r="H13" i="413"/>
  <c r="I13" i="413"/>
  <c r="M13" i="413"/>
  <c r="B14" i="413"/>
  <c r="C14" i="413"/>
  <c r="E14" i="413"/>
  <c r="F14" i="413"/>
  <c r="G14" i="413"/>
  <c r="H14" i="413"/>
  <c r="I14" i="413"/>
  <c r="M14" i="413"/>
  <c r="B15" i="413"/>
  <c r="C15" i="413"/>
  <c r="E15" i="413"/>
  <c r="F15" i="413"/>
  <c r="G15" i="413"/>
  <c r="H15" i="413"/>
  <c r="I15" i="413"/>
  <c r="M15" i="413"/>
  <c r="B16" i="413"/>
  <c r="C16" i="413"/>
  <c r="E16" i="413"/>
  <c r="F16" i="413"/>
  <c r="G16" i="413"/>
  <c r="H16" i="413"/>
  <c r="I16" i="413"/>
  <c r="M16" i="413"/>
  <c r="B17" i="413"/>
  <c r="C17" i="413"/>
  <c r="E17" i="413"/>
  <c r="F17" i="413"/>
  <c r="G17" i="413"/>
  <c r="H17" i="413"/>
  <c r="I17" i="413"/>
  <c r="M17" i="413"/>
  <c r="B18" i="413"/>
  <c r="C18" i="413"/>
  <c r="E18" i="413"/>
  <c r="F18" i="413"/>
  <c r="G18" i="413"/>
  <c r="H18" i="413"/>
  <c r="I18" i="413"/>
  <c r="M18" i="413"/>
  <c r="B19" i="413"/>
  <c r="C19" i="413"/>
  <c r="E19" i="413"/>
  <c r="F19" i="413"/>
  <c r="G19" i="413"/>
  <c r="H19" i="413"/>
  <c r="I19" i="413"/>
  <c r="M19" i="413"/>
  <c r="B20" i="413"/>
  <c r="C20" i="413"/>
  <c r="E20" i="413"/>
  <c r="F20" i="413"/>
  <c r="G20" i="413"/>
  <c r="H20" i="413"/>
  <c r="I20" i="413"/>
  <c r="M20" i="413"/>
  <c r="B33" i="413"/>
  <c r="C33" i="413"/>
  <c r="E33" i="413"/>
  <c r="F33" i="413"/>
  <c r="G33" i="413"/>
  <c r="H33" i="413"/>
  <c r="I33" i="413"/>
  <c r="K33" i="413"/>
  <c r="L33" i="413"/>
  <c r="N33" i="413"/>
  <c r="O33" i="413"/>
  <c r="P33" i="413"/>
  <c r="Q33" i="413"/>
  <c r="R33" i="413"/>
  <c r="S33" i="413" s="1"/>
  <c r="D34" i="413"/>
  <c r="J34" i="413"/>
  <c r="M34" i="413"/>
  <c r="D35" i="413"/>
  <c r="J35" i="413"/>
  <c r="M35" i="413"/>
  <c r="D36" i="413"/>
  <c r="J36" i="413"/>
  <c r="M36" i="413"/>
  <c r="S36" i="413"/>
  <c r="D37" i="413"/>
  <c r="J37" i="413"/>
  <c r="M37" i="413"/>
  <c r="D38" i="413"/>
  <c r="J38" i="413"/>
  <c r="M38" i="413"/>
  <c r="D39" i="413"/>
  <c r="J39" i="413"/>
  <c r="M39" i="413"/>
  <c r="D40" i="413"/>
  <c r="J40" i="413"/>
  <c r="M40" i="413"/>
  <c r="S40" i="413"/>
  <c r="D41" i="413"/>
  <c r="J41" i="413"/>
  <c r="M41" i="413"/>
  <c r="S41" i="413"/>
  <c r="D42" i="413"/>
  <c r="J42" i="413"/>
  <c r="M42" i="413"/>
  <c r="D43" i="413"/>
  <c r="J43" i="413"/>
  <c r="M43" i="413"/>
  <c r="D44" i="413"/>
  <c r="J44" i="413"/>
  <c r="M44" i="413"/>
  <c r="S44" i="413"/>
  <c r="D45" i="413"/>
  <c r="J45" i="413"/>
  <c r="M45" i="413"/>
  <c r="S45" i="413"/>
  <c r="B8" i="412"/>
  <c r="C8" i="412"/>
  <c r="B9" i="412"/>
  <c r="C9" i="412"/>
  <c r="E9" i="412"/>
  <c r="F9" i="412"/>
  <c r="G9" i="412"/>
  <c r="H9" i="412"/>
  <c r="I9" i="412"/>
  <c r="B10" i="412"/>
  <c r="C10" i="412"/>
  <c r="E10" i="412"/>
  <c r="F10" i="412"/>
  <c r="G10" i="412"/>
  <c r="H10" i="412"/>
  <c r="I10" i="412"/>
  <c r="J10" i="412" s="1"/>
  <c r="B11" i="412"/>
  <c r="C11" i="412"/>
  <c r="E11" i="412"/>
  <c r="F11" i="412"/>
  <c r="G11" i="412"/>
  <c r="H11" i="412"/>
  <c r="I11" i="412"/>
  <c r="B12" i="412"/>
  <c r="C12" i="412"/>
  <c r="E12" i="412"/>
  <c r="F12" i="412"/>
  <c r="G12" i="412"/>
  <c r="H12" i="412"/>
  <c r="I12" i="412"/>
  <c r="B13" i="412"/>
  <c r="C13" i="412"/>
  <c r="E13" i="412"/>
  <c r="F13" i="412"/>
  <c r="G13" i="412"/>
  <c r="H13" i="412"/>
  <c r="I13" i="412"/>
  <c r="B14" i="412"/>
  <c r="C14" i="412"/>
  <c r="E14" i="412"/>
  <c r="F14" i="412"/>
  <c r="G14" i="412"/>
  <c r="H14" i="412"/>
  <c r="I14" i="412"/>
  <c r="B15" i="412"/>
  <c r="C15" i="412"/>
  <c r="E15" i="412"/>
  <c r="F15" i="412"/>
  <c r="G15" i="412"/>
  <c r="H15" i="412"/>
  <c r="I15" i="412"/>
  <c r="B16" i="412"/>
  <c r="C16" i="412"/>
  <c r="E16" i="412"/>
  <c r="F16" i="412"/>
  <c r="G16" i="412"/>
  <c r="H16" i="412"/>
  <c r="I16" i="412"/>
  <c r="B17" i="412"/>
  <c r="C17" i="412"/>
  <c r="E17" i="412"/>
  <c r="F17" i="412"/>
  <c r="G17" i="412"/>
  <c r="H17" i="412"/>
  <c r="I17" i="412"/>
  <c r="B18" i="412"/>
  <c r="C18" i="412"/>
  <c r="E18" i="412"/>
  <c r="F18" i="412"/>
  <c r="G18" i="412"/>
  <c r="H18" i="412"/>
  <c r="I18" i="412"/>
  <c r="B19" i="412"/>
  <c r="C19" i="412"/>
  <c r="E19" i="412"/>
  <c r="F19" i="412"/>
  <c r="G19" i="412"/>
  <c r="H19" i="412"/>
  <c r="I19" i="412"/>
  <c r="B20" i="412"/>
  <c r="C20" i="412"/>
  <c r="E20" i="412"/>
  <c r="F20" i="412"/>
  <c r="G20" i="412"/>
  <c r="H20" i="412"/>
  <c r="I20" i="412"/>
  <c r="E33" i="412"/>
  <c r="F33" i="412"/>
  <c r="G33" i="412"/>
  <c r="H33" i="412"/>
  <c r="I33" i="412"/>
  <c r="M33" i="412"/>
  <c r="N33" i="412"/>
  <c r="O33" i="412"/>
  <c r="P33" i="412"/>
  <c r="Q33" i="412"/>
  <c r="R33" i="412"/>
  <c r="D34" i="412"/>
  <c r="D9" i="412" s="1"/>
  <c r="J34" i="412"/>
  <c r="D35" i="412"/>
  <c r="D10" i="412" s="1"/>
  <c r="J35" i="412"/>
  <c r="D36" i="412"/>
  <c r="D11" i="412" s="1"/>
  <c r="J36" i="412"/>
  <c r="S36" i="412"/>
  <c r="D37" i="412"/>
  <c r="D12" i="412" s="1"/>
  <c r="J37" i="412"/>
  <c r="D38" i="412"/>
  <c r="D13" i="412" s="1"/>
  <c r="J38" i="412"/>
  <c r="D39" i="412"/>
  <c r="D14" i="412" s="1"/>
  <c r="J39" i="412"/>
  <c r="S39" i="412"/>
  <c r="D40" i="412"/>
  <c r="D15" i="412" s="1"/>
  <c r="J40" i="412"/>
  <c r="S40" i="412"/>
  <c r="D41" i="412"/>
  <c r="D16" i="412" s="1"/>
  <c r="J41" i="412"/>
  <c r="S41" i="412"/>
  <c r="D42" i="412"/>
  <c r="D17" i="412" s="1"/>
  <c r="J42" i="412"/>
  <c r="D43" i="412"/>
  <c r="D18" i="412" s="1"/>
  <c r="J43" i="412"/>
  <c r="S43" i="412"/>
  <c r="D44" i="412"/>
  <c r="D19" i="412" s="1"/>
  <c r="J44" i="412"/>
  <c r="S44" i="412"/>
  <c r="D45" i="412"/>
  <c r="D20" i="412" s="1"/>
  <c r="J45" i="412"/>
  <c r="AA8" i="411"/>
  <c r="AB8" i="411"/>
  <c r="AC8" i="411"/>
  <c r="AD8" i="411"/>
  <c r="AE8" i="411"/>
  <c r="AF8" i="411"/>
  <c r="B9" i="411"/>
  <c r="C9" i="411"/>
  <c r="E9" i="411"/>
  <c r="F9" i="411"/>
  <c r="G9" i="411"/>
  <c r="H9" i="411"/>
  <c r="I9" i="411"/>
  <c r="AA9" i="411"/>
  <c r="AB9" i="411"/>
  <c r="AC9" i="411"/>
  <c r="AD9" i="411"/>
  <c r="AE9" i="411"/>
  <c r="AF9" i="411"/>
  <c r="B10" i="411"/>
  <c r="C10" i="411"/>
  <c r="E10" i="411"/>
  <c r="F10" i="411"/>
  <c r="G10" i="411"/>
  <c r="H10" i="411"/>
  <c r="I10" i="411"/>
  <c r="AA10" i="411"/>
  <c r="AB10" i="411"/>
  <c r="AC10" i="411"/>
  <c r="AD10" i="411"/>
  <c r="AE10" i="411"/>
  <c r="AF10" i="411"/>
  <c r="B11" i="411"/>
  <c r="C11" i="411"/>
  <c r="E11" i="411"/>
  <c r="F11" i="411"/>
  <c r="G11" i="411"/>
  <c r="H11" i="411"/>
  <c r="I11" i="411"/>
  <c r="AA11" i="411"/>
  <c r="AB11" i="411"/>
  <c r="AC11" i="411"/>
  <c r="AD11" i="411"/>
  <c r="AE11" i="411"/>
  <c r="AF11" i="411"/>
  <c r="B12" i="411"/>
  <c r="C12" i="411"/>
  <c r="E12" i="411"/>
  <c r="F12" i="411"/>
  <c r="G12" i="411"/>
  <c r="H12" i="411"/>
  <c r="I12" i="411"/>
  <c r="AA12" i="411"/>
  <c r="AB12" i="411"/>
  <c r="AC12" i="411"/>
  <c r="AD12" i="411"/>
  <c r="AE12" i="411"/>
  <c r="AF12" i="411"/>
  <c r="B13" i="411"/>
  <c r="C13" i="411"/>
  <c r="E13" i="411"/>
  <c r="F13" i="411"/>
  <c r="G13" i="411"/>
  <c r="H13" i="411"/>
  <c r="I13" i="411"/>
  <c r="AA13" i="411"/>
  <c r="AB13" i="411"/>
  <c r="AC13" i="411"/>
  <c r="AD13" i="411"/>
  <c r="AE13" i="411"/>
  <c r="AF13" i="411"/>
  <c r="B14" i="411"/>
  <c r="C14" i="411"/>
  <c r="E14" i="411"/>
  <c r="F14" i="411"/>
  <c r="G14" i="411"/>
  <c r="H14" i="411"/>
  <c r="I14" i="411"/>
  <c r="AA14" i="411"/>
  <c r="AB14" i="411"/>
  <c r="AC14" i="411"/>
  <c r="AD14" i="411"/>
  <c r="AE14" i="411"/>
  <c r="AF14" i="411"/>
  <c r="B15" i="411"/>
  <c r="C15" i="411"/>
  <c r="E15" i="411"/>
  <c r="F15" i="411"/>
  <c r="G15" i="411"/>
  <c r="H15" i="411"/>
  <c r="I15" i="411"/>
  <c r="Z15" i="411"/>
  <c r="AA15" i="411"/>
  <c r="AB15" i="411"/>
  <c r="AC15" i="411"/>
  <c r="AD15" i="411"/>
  <c r="AE15" i="411"/>
  <c r="AF15" i="411"/>
  <c r="B16" i="411"/>
  <c r="C16" i="411"/>
  <c r="E16" i="411"/>
  <c r="F16" i="411"/>
  <c r="G16" i="411"/>
  <c r="H16" i="411"/>
  <c r="I16" i="411"/>
  <c r="AA16" i="411"/>
  <c r="AB16" i="411"/>
  <c r="AC16" i="411"/>
  <c r="AD16" i="411"/>
  <c r="AE16" i="411"/>
  <c r="AF16" i="411"/>
  <c r="B17" i="411"/>
  <c r="C17" i="411"/>
  <c r="E17" i="411"/>
  <c r="F17" i="411"/>
  <c r="G17" i="411"/>
  <c r="H17" i="411"/>
  <c r="I17" i="411"/>
  <c r="AA17" i="411"/>
  <c r="AB17" i="411"/>
  <c r="AC17" i="411"/>
  <c r="AD17" i="411"/>
  <c r="AE17" i="411"/>
  <c r="AF17" i="411"/>
  <c r="B18" i="411"/>
  <c r="C18" i="411"/>
  <c r="E18" i="411"/>
  <c r="F18" i="411"/>
  <c r="G18" i="411"/>
  <c r="H18" i="411"/>
  <c r="I18" i="411"/>
  <c r="AA18" i="411"/>
  <c r="AB18" i="411"/>
  <c r="AC18" i="411"/>
  <c r="AD18" i="411"/>
  <c r="AE18" i="411"/>
  <c r="AF18" i="411"/>
  <c r="B19" i="411"/>
  <c r="C19" i="411"/>
  <c r="E19" i="411"/>
  <c r="F19" i="411"/>
  <c r="G19" i="411"/>
  <c r="H19" i="411"/>
  <c r="I19" i="411"/>
  <c r="AA19" i="411"/>
  <c r="AB19" i="411"/>
  <c r="AC19" i="411"/>
  <c r="AD19" i="411"/>
  <c r="AE19" i="411"/>
  <c r="AF19" i="411"/>
  <c r="B20" i="411"/>
  <c r="C20" i="411"/>
  <c r="E20" i="411"/>
  <c r="F20" i="411"/>
  <c r="G20" i="411"/>
  <c r="H20" i="411"/>
  <c r="I20" i="411"/>
  <c r="AA20" i="411"/>
  <c r="AB20" i="411"/>
  <c r="AC20" i="411"/>
  <c r="AD20" i="411"/>
  <c r="AE20" i="411"/>
  <c r="AF20" i="411"/>
  <c r="B34" i="411"/>
  <c r="C34" i="411"/>
  <c r="E34" i="411"/>
  <c r="F34" i="411"/>
  <c r="G34" i="411"/>
  <c r="H34" i="411"/>
  <c r="I34" i="411"/>
  <c r="K34" i="411"/>
  <c r="L34" i="411"/>
  <c r="N34" i="411"/>
  <c r="O34" i="411"/>
  <c r="P34" i="411"/>
  <c r="Q34" i="411"/>
  <c r="R34" i="411"/>
  <c r="D35" i="411"/>
  <c r="M35" i="411"/>
  <c r="S35" i="411"/>
  <c r="AF35" i="411" s="1"/>
  <c r="U35" i="411"/>
  <c r="X35" i="411"/>
  <c r="Y35" i="411"/>
  <c r="Z35" i="411"/>
  <c r="AA35" i="411"/>
  <c r="AD35" i="411"/>
  <c r="AE35" i="411"/>
  <c r="D36" i="411"/>
  <c r="V36" i="411" s="1"/>
  <c r="J36" i="411"/>
  <c r="Z36" i="411" s="1"/>
  <c r="M36" i="411"/>
  <c r="U36" i="411"/>
  <c r="X36" i="411"/>
  <c r="Y36" i="411"/>
  <c r="AA36" i="411"/>
  <c r="AD36" i="411"/>
  <c r="AE36" i="411"/>
  <c r="AF36" i="411"/>
  <c r="D37" i="411"/>
  <c r="J37" i="411"/>
  <c r="Z37" i="411" s="1"/>
  <c r="M37" i="411"/>
  <c r="AB37" i="411" s="1"/>
  <c r="S37" i="411"/>
  <c r="AF37" i="411" s="1"/>
  <c r="U37" i="411"/>
  <c r="X37" i="411"/>
  <c r="Y37" i="411"/>
  <c r="AA37" i="411"/>
  <c r="AD37" i="411"/>
  <c r="AE37" i="411"/>
  <c r="D38" i="411"/>
  <c r="V38" i="411" s="1"/>
  <c r="M38" i="411"/>
  <c r="S38" i="411"/>
  <c r="AF38" i="411" s="1"/>
  <c r="U38" i="411"/>
  <c r="X38" i="411"/>
  <c r="Y38" i="411"/>
  <c r="Z38" i="411"/>
  <c r="AA38" i="411"/>
  <c r="AD38" i="411"/>
  <c r="AE38" i="411"/>
  <c r="D39" i="411"/>
  <c r="W39" i="411" s="1"/>
  <c r="M39" i="411"/>
  <c r="AB39" i="411" s="1"/>
  <c r="S39" i="411"/>
  <c r="AF39" i="411" s="1"/>
  <c r="U39" i="411"/>
  <c r="X39" i="411"/>
  <c r="Y39" i="411"/>
  <c r="Z39" i="411"/>
  <c r="AA39" i="411"/>
  <c r="AD39" i="411"/>
  <c r="AE39" i="411"/>
  <c r="D40" i="411"/>
  <c r="M40" i="411"/>
  <c r="S40" i="411"/>
  <c r="AF40" i="411" s="1"/>
  <c r="U40" i="411"/>
  <c r="X40" i="411"/>
  <c r="Y40" i="411"/>
  <c r="Z40" i="411"/>
  <c r="AA40" i="411"/>
  <c r="AD40" i="411"/>
  <c r="AE40" i="411"/>
  <c r="D41" i="411"/>
  <c r="M41" i="411"/>
  <c r="AB41" i="411" s="1"/>
  <c r="U41" i="411"/>
  <c r="X41" i="411"/>
  <c r="Y41" i="411"/>
  <c r="Z41" i="411"/>
  <c r="AA41" i="411"/>
  <c r="AD41" i="411"/>
  <c r="AE41" i="411"/>
  <c r="AF41" i="411"/>
  <c r="D42" i="411"/>
  <c r="J42" i="411"/>
  <c r="Z42" i="411" s="1"/>
  <c r="M42" i="411"/>
  <c r="AC42" i="411" s="1"/>
  <c r="U42" i="411"/>
  <c r="X42" i="411"/>
  <c r="Y42" i="411"/>
  <c r="AA42" i="411"/>
  <c r="AD42" i="411"/>
  <c r="AE42" i="411"/>
  <c r="AF42" i="411"/>
  <c r="D43" i="411"/>
  <c r="J43" i="411"/>
  <c r="Z43" i="411" s="1"/>
  <c r="M43" i="411"/>
  <c r="AC43" i="411" s="1"/>
  <c r="U43" i="411"/>
  <c r="X43" i="411"/>
  <c r="Y43" i="411"/>
  <c r="AA43" i="411"/>
  <c r="AD43" i="411"/>
  <c r="AE43" i="411"/>
  <c r="AF43" i="411"/>
  <c r="D44" i="411"/>
  <c r="V44" i="411" s="1"/>
  <c r="J44" i="411"/>
  <c r="Z44" i="411" s="1"/>
  <c r="M44" i="411"/>
  <c r="AC44" i="411" s="1"/>
  <c r="U44" i="411"/>
  <c r="X44" i="411"/>
  <c r="Y44" i="411"/>
  <c r="AA44" i="411"/>
  <c r="AD44" i="411"/>
  <c r="AE44" i="411"/>
  <c r="AF44" i="411"/>
  <c r="D45" i="411"/>
  <c r="W45" i="411" s="1"/>
  <c r="J45" i="411"/>
  <c r="Z45" i="411" s="1"/>
  <c r="M45" i="411"/>
  <c r="AB45" i="411" s="1"/>
  <c r="S45" i="411"/>
  <c r="AF45" i="411" s="1"/>
  <c r="U45" i="411"/>
  <c r="X45" i="411"/>
  <c r="Y45" i="411"/>
  <c r="AA45" i="411"/>
  <c r="AD45" i="411"/>
  <c r="AE45" i="411"/>
  <c r="D46" i="411"/>
  <c r="W46" i="411" s="1"/>
  <c r="M46" i="411"/>
  <c r="AB46" i="411" s="1"/>
  <c r="S46" i="411"/>
  <c r="AF46" i="411" s="1"/>
  <c r="U46" i="411"/>
  <c r="X46" i="411"/>
  <c r="Y46" i="411"/>
  <c r="Z46" i="411"/>
  <c r="AA46" i="411"/>
  <c r="AD46" i="411"/>
  <c r="AE46" i="411"/>
  <c r="E7" i="410"/>
  <c r="E26" i="410" s="1"/>
  <c r="F7" i="410"/>
  <c r="H7" i="410"/>
  <c r="I7" i="410"/>
  <c r="I26" i="410" s="1"/>
  <c r="K7" i="410"/>
  <c r="K26" i="410" s="1"/>
  <c r="L7" i="410"/>
  <c r="B8" i="410"/>
  <c r="R8" i="410" s="1"/>
  <c r="C8" i="410"/>
  <c r="G8" i="410"/>
  <c r="J8" i="410"/>
  <c r="M8" i="410"/>
  <c r="B9" i="410"/>
  <c r="R9" i="410" s="1"/>
  <c r="C9" i="410"/>
  <c r="S9" i="410" s="1"/>
  <c r="G9" i="410"/>
  <c r="J9" i="410"/>
  <c r="M9" i="410"/>
  <c r="B10" i="410"/>
  <c r="C10" i="410"/>
  <c r="S10" i="410" s="1"/>
  <c r="G10" i="410"/>
  <c r="J10" i="410"/>
  <c r="M10" i="410"/>
  <c r="B11" i="410"/>
  <c r="R11" i="410" s="1"/>
  <c r="C11" i="410"/>
  <c r="S11" i="410" s="1"/>
  <c r="G11" i="410"/>
  <c r="J11" i="410"/>
  <c r="M11" i="410"/>
  <c r="B12" i="410"/>
  <c r="R12" i="410" s="1"/>
  <c r="C12" i="410"/>
  <c r="S12" i="410" s="1"/>
  <c r="G12" i="410"/>
  <c r="J12" i="410"/>
  <c r="M12" i="410"/>
  <c r="B13" i="410"/>
  <c r="R13" i="410" s="1"/>
  <c r="C13" i="410"/>
  <c r="S13" i="410" s="1"/>
  <c r="G13" i="410"/>
  <c r="J13" i="410"/>
  <c r="M13" i="410"/>
  <c r="B14" i="410"/>
  <c r="R14" i="410" s="1"/>
  <c r="C14" i="410"/>
  <c r="S14" i="410" s="1"/>
  <c r="B15" i="410"/>
  <c r="C15" i="410"/>
  <c r="S15" i="410" s="1"/>
  <c r="G15" i="410"/>
  <c r="J15" i="410"/>
  <c r="M15" i="410"/>
  <c r="B16" i="410"/>
  <c r="R16" i="410" s="1"/>
  <c r="C16" i="410"/>
  <c r="S16" i="410" s="1"/>
  <c r="G16" i="410"/>
  <c r="J16" i="410"/>
  <c r="M16" i="410"/>
  <c r="B17" i="410"/>
  <c r="R17" i="410" s="1"/>
  <c r="C17" i="410"/>
  <c r="S17" i="410" s="1"/>
  <c r="G17" i="410"/>
  <c r="J17" i="410"/>
  <c r="M17" i="410"/>
  <c r="B18" i="410"/>
  <c r="R18" i="410" s="1"/>
  <c r="C18" i="410"/>
  <c r="S18" i="410" s="1"/>
  <c r="G18" i="410"/>
  <c r="J18" i="410"/>
  <c r="M18" i="410"/>
  <c r="B19" i="410"/>
  <c r="R19" i="410" s="1"/>
  <c r="C19" i="410"/>
  <c r="G19" i="410"/>
  <c r="J19" i="410"/>
  <c r="M19" i="410"/>
  <c r="N26" i="410"/>
  <c r="O26" i="410"/>
  <c r="F8" i="409"/>
  <c r="F34" i="409" s="1"/>
  <c r="G8" i="409"/>
  <c r="I8" i="409"/>
  <c r="J8" i="409"/>
  <c r="J34" i="409" s="1"/>
  <c r="L8" i="409"/>
  <c r="M8" i="409"/>
  <c r="F9" i="409"/>
  <c r="G9" i="409"/>
  <c r="I9" i="409"/>
  <c r="I35" i="409" s="1"/>
  <c r="J9" i="409"/>
  <c r="L9" i="409"/>
  <c r="M9" i="409"/>
  <c r="M35" i="409" s="1"/>
  <c r="F10" i="409"/>
  <c r="G10" i="409"/>
  <c r="I10" i="409"/>
  <c r="J10" i="409"/>
  <c r="J30" i="409" s="1"/>
  <c r="L10" i="409"/>
  <c r="L30" i="409" s="1"/>
  <c r="M10" i="409"/>
  <c r="M30" i="409" s="1"/>
  <c r="C11" i="409"/>
  <c r="D11" i="409"/>
  <c r="Q11" i="409" s="1"/>
  <c r="H11" i="409"/>
  <c r="K11" i="409"/>
  <c r="N11" i="409"/>
  <c r="C12" i="409"/>
  <c r="D12" i="409"/>
  <c r="Q12" i="409" s="1"/>
  <c r="H12" i="409"/>
  <c r="K12" i="409"/>
  <c r="N12" i="409"/>
  <c r="F13" i="409"/>
  <c r="F31" i="409" s="1"/>
  <c r="G13" i="409"/>
  <c r="I13" i="409"/>
  <c r="I31" i="409" s="1"/>
  <c r="J13" i="409"/>
  <c r="L13" i="409"/>
  <c r="M13" i="409"/>
  <c r="M31" i="409" s="1"/>
  <c r="C14" i="409"/>
  <c r="P14" i="409" s="1"/>
  <c r="D14" i="409"/>
  <c r="Q14" i="409" s="1"/>
  <c r="H14" i="409"/>
  <c r="K14" i="409"/>
  <c r="N14" i="409"/>
  <c r="C15" i="409"/>
  <c r="P15" i="409" s="1"/>
  <c r="D15" i="409"/>
  <c r="Q15" i="409" s="1"/>
  <c r="H15" i="409"/>
  <c r="K15" i="409"/>
  <c r="N15" i="409"/>
  <c r="F16" i="409"/>
  <c r="F32" i="409" s="1"/>
  <c r="G16" i="409"/>
  <c r="I16" i="409"/>
  <c r="I32" i="409" s="1"/>
  <c r="J16" i="409"/>
  <c r="L16" i="409"/>
  <c r="M16" i="409"/>
  <c r="C17" i="409"/>
  <c r="P17" i="409" s="1"/>
  <c r="D17" i="409"/>
  <c r="H17" i="409"/>
  <c r="K17" i="409"/>
  <c r="N17" i="409"/>
  <c r="C18" i="409"/>
  <c r="P18" i="409" s="1"/>
  <c r="D18" i="409"/>
  <c r="Q18" i="409" s="1"/>
  <c r="H18" i="409"/>
  <c r="K18" i="409"/>
  <c r="N18" i="409"/>
  <c r="E19" i="409"/>
  <c r="F19" i="409"/>
  <c r="G19" i="409"/>
  <c r="H19" i="409"/>
  <c r="I19" i="409"/>
  <c r="J19" i="409"/>
  <c r="K19" i="409"/>
  <c r="L19" i="409"/>
  <c r="M19" i="409"/>
  <c r="N19" i="409"/>
  <c r="C20" i="409"/>
  <c r="P20" i="409" s="1"/>
  <c r="D20" i="409"/>
  <c r="Q20" i="409" s="1"/>
  <c r="C21" i="409"/>
  <c r="P21" i="409" s="1"/>
  <c r="D21" i="409"/>
  <c r="Q21" i="409" s="1"/>
  <c r="L31" i="409"/>
  <c r="D8" i="406"/>
  <c r="E25" i="406" s="1"/>
  <c r="F8" i="406"/>
  <c r="G25" i="406" s="1"/>
  <c r="H8" i="406"/>
  <c r="I25" i="406" s="1"/>
  <c r="B9" i="406"/>
  <c r="B10" i="406"/>
  <c r="K10" i="406" s="1"/>
  <c r="B11" i="406"/>
  <c r="K11" i="406" s="1"/>
  <c r="D14" i="406"/>
  <c r="E26" i="406" s="1"/>
  <c r="F14" i="406"/>
  <c r="G26" i="406" s="1"/>
  <c r="H14" i="406"/>
  <c r="I26" i="406" s="1"/>
  <c r="B15" i="406"/>
  <c r="B16" i="406"/>
  <c r="K16" i="406" s="1"/>
  <c r="B17" i="406"/>
  <c r="K17" i="406" s="1"/>
  <c r="K8" i="405"/>
  <c r="L8" i="405"/>
  <c r="L49" i="405" s="1"/>
  <c r="N8" i="405"/>
  <c r="N49" i="405" s="1"/>
  <c r="O8" i="405"/>
  <c r="O49" i="405" s="1"/>
  <c r="AE8" i="405"/>
  <c r="AF8" i="405"/>
  <c r="B9" i="405"/>
  <c r="C9" i="405"/>
  <c r="E9" i="405"/>
  <c r="F9" i="405"/>
  <c r="G9" i="405"/>
  <c r="H9" i="405"/>
  <c r="I9" i="405"/>
  <c r="M9" i="405"/>
  <c r="AA9" i="405"/>
  <c r="AD9" i="405"/>
  <c r="AE9" i="405"/>
  <c r="AF9" i="405"/>
  <c r="B10" i="405"/>
  <c r="C10" i="405"/>
  <c r="E10" i="405"/>
  <c r="F10" i="405"/>
  <c r="G10" i="405"/>
  <c r="H10" i="405"/>
  <c r="I10" i="405"/>
  <c r="M10" i="405"/>
  <c r="AB10" i="405" s="1"/>
  <c r="AA10" i="405"/>
  <c r="AD10" i="405"/>
  <c r="AE10" i="405"/>
  <c r="AF10" i="405"/>
  <c r="B11" i="405"/>
  <c r="C11" i="405"/>
  <c r="E11" i="405"/>
  <c r="F11" i="405"/>
  <c r="G11" i="405"/>
  <c r="H11" i="405"/>
  <c r="I11" i="405"/>
  <c r="M11" i="405"/>
  <c r="AA11" i="405"/>
  <c r="AD11" i="405"/>
  <c r="AE11" i="405"/>
  <c r="AF11" i="405"/>
  <c r="B12" i="405"/>
  <c r="C12" i="405"/>
  <c r="E12" i="405"/>
  <c r="F12" i="405"/>
  <c r="G12" i="405"/>
  <c r="H12" i="405"/>
  <c r="I12" i="405"/>
  <c r="M12" i="405"/>
  <c r="AA12" i="405"/>
  <c r="AD12" i="405"/>
  <c r="AE12" i="405"/>
  <c r="AF12" i="405"/>
  <c r="B13" i="405"/>
  <c r="C13" i="405"/>
  <c r="E13" i="405"/>
  <c r="F13" i="405"/>
  <c r="G13" i="405"/>
  <c r="H13" i="405"/>
  <c r="I13" i="405"/>
  <c r="M13" i="405"/>
  <c r="AB13" i="405" s="1"/>
  <c r="AA13" i="405"/>
  <c r="AD13" i="405"/>
  <c r="AE13" i="405"/>
  <c r="AF13" i="405"/>
  <c r="B14" i="405"/>
  <c r="C14" i="405"/>
  <c r="E14" i="405"/>
  <c r="F14" i="405"/>
  <c r="G14" i="405"/>
  <c r="H14" i="405"/>
  <c r="I14" i="405"/>
  <c r="M14" i="405"/>
  <c r="AA14" i="405"/>
  <c r="AD14" i="405"/>
  <c r="AE14" i="405"/>
  <c r="AF14" i="405"/>
  <c r="B15" i="405"/>
  <c r="C15" i="405"/>
  <c r="E15" i="405"/>
  <c r="F15" i="405"/>
  <c r="G15" i="405"/>
  <c r="H15" i="405"/>
  <c r="I15" i="405"/>
  <c r="M15" i="405"/>
  <c r="AB15" i="405" s="1"/>
  <c r="AA15" i="405"/>
  <c r="AD15" i="405"/>
  <c r="AE15" i="405"/>
  <c r="AF15" i="405"/>
  <c r="B16" i="405"/>
  <c r="C16" i="405"/>
  <c r="E16" i="405"/>
  <c r="F16" i="405"/>
  <c r="G16" i="405"/>
  <c r="H16" i="405"/>
  <c r="I16" i="405"/>
  <c r="M16" i="405"/>
  <c r="AC16" i="405" s="1"/>
  <c r="AA16" i="405"/>
  <c r="AD16" i="405"/>
  <c r="AE16" i="405"/>
  <c r="AF16" i="405"/>
  <c r="B17" i="405"/>
  <c r="C17" i="405"/>
  <c r="E17" i="405"/>
  <c r="F17" i="405"/>
  <c r="G17" i="405"/>
  <c r="H17" i="405"/>
  <c r="I17" i="405"/>
  <c r="M17" i="405"/>
  <c r="AA17" i="405"/>
  <c r="AD17" i="405"/>
  <c r="AE17" i="405"/>
  <c r="AF17" i="405"/>
  <c r="B18" i="405"/>
  <c r="C18" i="405"/>
  <c r="E18" i="405"/>
  <c r="F18" i="405"/>
  <c r="G18" i="405"/>
  <c r="H18" i="405"/>
  <c r="I18" i="405"/>
  <c r="M18" i="405"/>
  <c r="AA18" i="405"/>
  <c r="AD18" i="405"/>
  <c r="AE18" i="405"/>
  <c r="AF18" i="405"/>
  <c r="B19" i="405"/>
  <c r="C19" i="405"/>
  <c r="E19" i="405"/>
  <c r="F19" i="405"/>
  <c r="G19" i="405"/>
  <c r="H19" i="405"/>
  <c r="I19" i="405"/>
  <c r="M19" i="405"/>
  <c r="AB19" i="405" s="1"/>
  <c r="AA19" i="405"/>
  <c r="AD19" i="405"/>
  <c r="AE19" i="405"/>
  <c r="AF19" i="405"/>
  <c r="B20" i="405"/>
  <c r="C20" i="405"/>
  <c r="E20" i="405"/>
  <c r="F20" i="405"/>
  <c r="G20" i="405"/>
  <c r="H20" i="405"/>
  <c r="I20" i="405"/>
  <c r="M20" i="405"/>
  <c r="AB20" i="405" s="1"/>
  <c r="AA20" i="405"/>
  <c r="AD20" i="405"/>
  <c r="AE20" i="405"/>
  <c r="AF20" i="405"/>
  <c r="B34" i="405"/>
  <c r="C34" i="405"/>
  <c r="C50" i="405" s="1"/>
  <c r="E34" i="405"/>
  <c r="E50" i="405" s="1"/>
  <c r="F34" i="405"/>
  <c r="F50" i="405" s="1"/>
  <c r="G34" i="405"/>
  <c r="H34" i="405"/>
  <c r="I34" i="405"/>
  <c r="K34" i="405"/>
  <c r="K50" i="405" s="1"/>
  <c r="L34" i="405"/>
  <c r="N34" i="405"/>
  <c r="N50" i="405" s="1"/>
  <c r="O34" i="405"/>
  <c r="O50" i="405" s="1"/>
  <c r="P34" i="405"/>
  <c r="P50" i="405" s="1"/>
  <c r="Q34" i="405"/>
  <c r="Q50" i="405" s="1"/>
  <c r="R34" i="405"/>
  <c r="D35" i="405"/>
  <c r="V35" i="405" s="1"/>
  <c r="J35" i="405"/>
  <c r="Z35" i="405" s="1"/>
  <c r="M35" i="405"/>
  <c r="AC35" i="405" s="1"/>
  <c r="U35" i="405"/>
  <c r="X35" i="405"/>
  <c r="Y35" i="405"/>
  <c r="AA35" i="405"/>
  <c r="AD35" i="405"/>
  <c r="AE35" i="405"/>
  <c r="AF35" i="405"/>
  <c r="D36" i="405"/>
  <c r="J36" i="405"/>
  <c r="Z36" i="405" s="1"/>
  <c r="M36" i="405"/>
  <c r="AB36" i="405" s="1"/>
  <c r="S36" i="405"/>
  <c r="AF36" i="405" s="1"/>
  <c r="U36" i="405"/>
  <c r="X36" i="405"/>
  <c r="Y36" i="405"/>
  <c r="AA36" i="405"/>
  <c r="AD36" i="405"/>
  <c r="AE36" i="405"/>
  <c r="D37" i="405"/>
  <c r="M37" i="405"/>
  <c r="AB37" i="405" s="1"/>
  <c r="S37" i="405"/>
  <c r="AF37" i="405" s="1"/>
  <c r="U37" i="405"/>
  <c r="X37" i="405"/>
  <c r="Y37" i="405"/>
  <c r="Z37" i="405"/>
  <c r="AA37" i="405"/>
  <c r="AD37" i="405"/>
  <c r="AE37" i="405"/>
  <c r="D38" i="405"/>
  <c r="W38" i="405" s="1"/>
  <c r="J38" i="405"/>
  <c r="Z38" i="405" s="1"/>
  <c r="M38" i="405"/>
  <c r="AB38" i="405" s="1"/>
  <c r="S38" i="405"/>
  <c r="AF38" i="405" s="1"/>
  <c r="U38" i="405"/>
  <c r="X38" i="405"/>
  <c r="Y38" i="405"/>
  <c r="AA38" i="405"/>
  <c r="AD38" i="405"/>
  <c r="AE38" i="405"/>
  <c r="D39" i="405"/>
  <c r="J39" i="405"/>
  <c r="Z39" i="405" s="1"/>
  <c r="M39" i="405"/>
  <c r="AB39" i="405" s="1"/>
  <c r="S39" i="405"/>
  <c r="AF39" i="405" s="1"/>
  <c r="U39" i="405"/>
  <c r="X39" i="405"/>
  <c r="Y39" i="405"/>
  <c r="AA39" i="405"/>
  <c r="AD39" i="405"/>
  <c r="AE39" i="405"/>
  <c r="D40" i="405"/>
  <c r="V40" i="405" s="1"/>
  <c r="J40" i="405"/>
  <c r="Z40" i="405" s="1"/>
  <c r="M40" i="405"/>
  <c r="AB40" i="405" s="1"/>
  <c r="S40" i="405"/>
  <c r="AF40" i="405" s="1"/>
  <c r="U40" i="405"/>
  <c r="X40" i="405"/>
  <c r="Y40" i="405"/>
  <c r="AA40" i="405"/>
  <c r="AD40" i="405"/>
  <c r="AE40" i="405"/>
  <c r="D41" i="405"/>
  <c r="V41" i="405" s="1"/>
  <c r="J41" i="405"/>
  <c r="Z41" i="405" s="1"/>
  <c r="M41" i="405"/>
  <c r="AC41" i="405" s="1"/>
  <c r="U41" i="405"/>
  <c r="X41" i="405"/>
  <c r="Y41" i="405"/>
  <c r="AA41" i="405"/>
  <c r="AD41" i="405"/>
  <c r="AE41" i="405"/>
  <c r="AF41" i="405"/>
  <c r="D42" i="405"/>
  <c r="V42" i="405" s="1"/>
  <c r="J42" i="405"/>
  <c r="Z42" i="405" s="1"/>
  <c r="M42" i="405"/>
  <c r="S42" i="405"/>
  <c r="AF42" i="405" s="1"/>
  <c r="U42" i="405"/>
  <c r="X42" i="405"/>
  <c r="Y42" i="405"/>
  <c r="AA42" i="405"/>
  <c r="AD42" i="405"/>
  <c r="AE42" i="405"/>
  <c r="D43" i="405"/>
  <c r="V43" i="405" s="1"/>
  <c r="J43" i="405"/>
  <c r="Z43" i="405" s="1"/>
  <c r="M43" i="405"/>
  <c r="AC43" i="405" s="1"/>
  <c r="U43" i="405"/>
  <c r="X43" i="405"/>
  <c r="Y43" i="405"/>
  <c r="AA43" i="405"/>
  <c r="AD43" i="405"/>
  <c r="AE43" i="405"/>
  <c r="AF43" i="405"/>
  <c r="D44" i="405"/>
  <c r="V44" i="405" s="1"/>
  <c r="J44" i="405"/>
  <c r="Z44" i="405" s="1"/>
  <c r="M44" i="405"/>
  <c r="AC44" i="405" s="1"/>
  <c r="S44" i="405"/>
  <c r="AF44" i="405" s="1"/>
  <c r="U44" i="405"/>
  <c r="X44" i="405"/>
  <c r="Y44" i="405"/>
  <c r="AA44" i="405"/>
  <c r="AD44" i="405"/>
  <c r="AE44" i="405"/>
  <c r="D45" i="405"/>
  <c r="V45" i="405" s="1"/>
  <c r="J45" i="405"/>
  <c r="Z45" i="405" s="1"/>
  <c r="M45" i="405"/>
  <c r="AC45" i="405" s="1"/>
  <c r="S45" i="405"/>
  <c r="AF45" i="405" s="1"/>
  <c r="U45" i="405"/>
  <c r="X45" i="405"/>
  <c r="Y45" i="405"/>
  <c r="AA45" i="405"/>
  <c r="AD45" i="405"/>
  <c r="AE45" i="405"/>
  <c r="D46" i="405"/>
  <c r="V46" i="405" s="1"/>
  <c r="J46" i="405"/>
  <c r="Z46" i="405" s="1"/>
  <c r="M46" i="405"/>
  <c r="AC46" i="405" s="1"/>
  <c r="S46" i="405"/>
  <c r="AF46" i="405" s="1"/>
  <c r="U46" i="405"/>
  <c r="X46" i="405"/>
  <c r="Y46" i="405"/>
  <c r="AA46" i="405"/>
  <c r="AD46" i="405"/>
  <c r="AE46" i="405"/>
  <c r="P49" i="405"/>
  <c r="Q49" i="405"/>
  <c r="R49" i="405"/>
  <c r="E7" i="404"/>
  <c r="E26" i="404" s="1"/>
  <c r="F7" i="404"/>
  <c r="F26" i="404" s="1"/>
  <c r="H7" i="404"/>
  <c r="H26" i="404" s="1"/>
  <c r="I7" i="404"/>
  <c r="K7" i="404"/>
  <c r="L7" i="404"/>
  <c r="L26" i="404" s="1"/>
  <c r="B8" i="404"/>
  <c r="R8" i="404" s="1"/>
  <c r="C8" i="404"/>
  <c r="G8" i="404"/>
  <c r="J8" i="404"/>
  <c r="M8" i="404"/>
  <c r="B9" i="404"/>
  <c r="C9" i="404"/>
  <c r="S9" i="404" s="1"/>
  <c r="G9" i="404"/>
  <c r="J9" i="404"/>
  <c r="M9" i="404"/>
  <c r="B10" i="404"/>
  <c r="R10" i="404" s="1"/>
  <c r="C10" i="404"/>
  <c r="G10" i="404"/>
  <c r="J10" i="404"/>
  <c r="M10" i="404"/>
  <c r="B11" i="404"/>
  <c r="R11" i="404" s="1"/>
  <c r="C11" i="404"/>
  <c r="G11" i="404"/>
  <c r="J11" i="404"/>
  <c r="M11" i="404"/>
  <c r="B12" i="404"/>
  <c r="R12" i="404" s="1"/>
  <c r="C12" i="404"/>
  <c r="S12" i="404" s="1"/>
  <c r="G12" i="404"/>
  <c r="J12" i="404"/>
  <c r="M12" i="404"/>
  <c r="B13" i="404"/>
  <c r="C13" i="404"/>
  <c r="S13" i="404" s="1"/>
  <c r="G13" i="404"/>
  <c r="J13" i="404"/>
  <c r="M13" i="404"/>
  <c r="B14" i="404"/>
  <c r="R14" i="404" s="1"/>
  <c r="C14" i="404"/>
  <c r="G14" i="404"/>
  <c r="J14" i="404"/>
  <c r="M14" i="404"/>
  <c r="B15" i="404"/>
  <c r="R15" i="404" s="1"/>
  <c r="C15" i="404"/>
  <c r="S15" i="404" s="1"/>
  <c r="G15" i="404"/>
  <c r="J15" i="404"/>
  <c r="M15" i="404"/>
  <c r="B16" i="404"/>
  <c r="R16" i="404" s="1"/>
  <c r="C16" i="404"/>
  <c r="G16" i="404"/>
  <c r="J16" i="404"/>
  <c r="M16" i="404"/>
  <c r="B17" i="404"/>
  <c r="R17" i="404" s="1"/>
  <c r="C17" i="404"/>
  <c r="S17" i="404" s="1"/>
  <c r="G17" i="404"/>
  <c r="J17" i="404"/>
  <c r="M17" i="404"/>
  <c r="B18" i="404"/>
  <c r="R18" i="404" s="1"/>
  <c r="C18" i="404"/>
  <c r="G18" i="404"/>
  <c r="J18" i="404"/>
  <c r="M18" i="404"/>
  <c r="B19" i="404"/>
  <c r="R19" i="404" s="1"/>
  <c r="C19" i="404"/>
  <c r="S19" i="404" s="1"/>
  <c r="G19" i="404"/>
  <c r="J19" i="404"/>
  <c r="M19" i="404"/>
  <c r="N26" i="404"/>
  <c r="O26" i="404"/>
  <c r="F8" i="403"/>
  <c r="F34" i="403" s="1"/>
  <c r="G8" i="403"/>
  <c r="G34" i="403" s="1"/>
  <c r="I8" i="403"/>
  <c r="J8" i="403"/>
  <c r="J34" i="403" s="1"/>
  <c r="L8" i="403"/>
  <c r="L34" i="403" s="1"/>
  <c r="M8" i="403"/>
  <c r="F9" i="403"/>
  <c r="F35" i="403" s="1"/>
  <c r="G9" i="403"/>
  <c r="I9" i="403"/>
  <c r="J9" i="403"/>
  <c r="L9" i="403"/>
  <c r="L35" i="403" s="1"/>
  <c r="M9" i="403"/>
  <c r="F10" i="403"/>
  <c r="F30" i="403" s="1"/>
  <c r="G10" i="403"/>
  <c r="I10" i="403"/>
  <c r="J10" i="403"/>
  <c r="L10" i="403"/>
  <c r="M10" i="403"/>
  <c r="C11" i="403"/>
  <c r="P11" i="403" s="1"/>
  <c r="D11" i="403"/>
  <c r="Q11" i="403" s="1"/>
  <c r="H11" i="403"/>
  <c r="K11" i="403"/>
  <c r="N11" i="403"/>
  <c r="C12" i="403"/>
  <c r="P12" i="403" s="1"/>
  <c r="D12" i="403"/>
  <c r="H12" i="403"/>
  <c r="K12" i="403"/>
  <c r="N12" i="403"/>
  <c r="F13" i="403"/>
  <c r="G13" i="403"/>
  <c r="I13" i="403"/>
  <c r="I31" i="403" s="1"/>
  <c r="J13" i="403"/>
  <c r="L13" i="403"/>
  <c r="L31" i="403" s="1"/>
  <c r="M13" i="403"/>
  <c r="M31" i="403" s="1"/>
  <c r="C14" i="403"/>
  <c r="P14" i="403" s="1"/>
  <c r="D14" i="403"/>
  <c r="Q14" i="403" s="1"/>
  <c r="H14" i="403"/>
  <c r="K14" i="403"/>
  <c r="N14" i="403"/>
  <c r="C15" i="403"/>
  <c r="P15" i="403" s="1"/>
  <c r="D15" i="403"/>
  <c r="Q15" i="403" s="1"/>
  <c r="H15" i="403"/>
  <c r="K15" i="403"/>
  <c r="N15" i="403"/>
  <c r="F16" i="403"/>
  <c r="F32" i="403" s="1"/>
  <c r="G16" i="403"/>
  <c r="I16" i="403"/>
  <c r="J16" i="403"/>
  <c r="J32" i="403" s="1"/>
  <c r="L16" i="403"/>
  <c r="L32" i="403" s="1"/>
  <c r="M16" i="403"/>
  <c r="M32" i="403" s="1"/>
  <c r="C17" i="403"/>
  <c r="D17" i="403"/>
  <c r="Q17" i="403" s="1"/>
  <c r="H17" i="403"/>
  <c r="K17" i="403"/>
  <c r="N17" i="403"/>
  <c r="C18" i="403"/>
  <c r="D18" i="403"/>
  <c r="Q18" i="403" s="1"/>
  <c r="H18" i="403"/>
  <c r="K18" i="403"/>
  <c r="N18" i="403"/>
  <c r="E19" i="403"/>
  <c r="F19" i="403"/>
  <c r="G19" i="403"/>
  <c r="H19" i="403"/>
  <c r="I19" i="403"/>
  <c r="J19" i="403"/>
  <c r="K19" i="403"/>
  <c r="L19" i="403"/>
  <c r="M19" i="403"/>
  <c r="N19" i="403"/>
  <c r="C20" i="403"/>
  <c r="P20" i="403" s="1"/>
  <c r="D20" i="403"/>
  <c r="Q20" i="403" s="1"/>
  <c r="C21" i="403"/>
  <c r="D21" i="403"/>
  <c r="Q21" i="403" s="1"/>
  <c r="P21" i="403"/>
  <c r="M34" i="403"/>
  <c r="D8" i="400"/>
  <c r="E26" i="400" s="1"/>
  <c r="F8" i="400"/>
  <c r="G26" i="400" s="1"/>
  <c r="H8" i="400"/>
  <c r="I26" i="400" s="1"/>
  <c r="B9" i="400"/>
  <c r="B10" i="400"/>
  <c r="K10" i="400" s="1"/>
  <c r="B11" i="400"/>
  <c r="K11" i="400" s="1"/>
  <c r="D14" i="400"/>
  <c r="E27" i="400" s="1"/>
  <c r="F14" i="400"/>
  <c r="G27" i="400" s="1"/>
  <c r="H14" i="400"/>
  <c r="I27" i="400" s="1"/>
  <c r="B15" i="400"/>
  <c r="B16" i="400"/>
  <c r="K16" i="400" s="1"/>
  <c r="B17" i="400"/>
  <c r="K17" i="400" s="1"/>
  <c r="C7" i="399"/>
  <c r="C43" i="399" s="1"/>
  <c r="D7" i="399"/>
  <c r="D43" i="399" s="1"/>
  <c r="B8" i="399"/>
  <c r="I8" i="399" s="1"/>
  <c r="B9" i="399"/>
  <c r="I9" i="399" s="1"/>
  <c r="B10" i="399"/>
  <c r="I10" i="399" s="1"/>
  <c r="B11" i="399"/>
  <c r="I11" i="399" s="1"/>
  <c r="B12" i="399"/>
  <c r="I12" i="399" s="1"/>
  <c r="B13" i="399"/>
  <c r="I13" i="399" s="1"/>
  <c r="B14" i="399"/>
  <c r="I14" i="399" s="1"/>
  <c r="B15" i="399"/>
  <c r="I15" i="399" s="1"/>
  <c r="B16" i="399"/>
  <c r="I16" i="399" s="1"/>
  <c r="B17" i="399"/>
  <c r="I17" i="399" s="1"/>
  <c r="B18" i="399"/>
  <c r="I18" i="399" s="1"/>
  <c r="B19" i="399"/>
  <c r="I19" i="399" s="1"/>
  <c r="B20" i="399"/>
  <c r="I20" i="399" s="1"/>
  <c r="B21" i="399"/>
  <c r="I21" i="399" s="1"/>
  <c r="B22" i="399"/>
  <c r="I22" i="399" s="1"/>
  <c r="B23" i="399"/>
  <c r="I23" i="399" s="1"/>
  <c r="B24" i="399"/>
  <c r="I24" i="399" s="1"/>
  <c r="B25" i="399"/>
  <c r="I25" i="399" s="1"/>
  <c r="B26" i="399"/>
  <c r="I26" i="399" s="1"/>
  <c r="B27" i="399"/>
  <c r="I27" i="399" s="1"/>
  <c r="B28" i="399"/>
  <c r="I28" i="399" s="1"/>
  <c r="B29" i="399"/>
  <c r="I29" i="399" s="1"/>
  <c r="B30" i="399"/>
  <c r="I30" i="399" s="1"/>
  <c r="B31" i="399"/>
  <c r="I31" i="399" s="1"/>
  <c r="B32" i="399"/>
  <c r="I32" i="399" s="1"/>
  <c r="B33" i="399"/>
  <c r="I33" i="399" s="1"/>
  <c r="B34" i="399"/>
  <c r="I34" i="399" s="1"/>
  <c r="B7" i="398"/>
  <c r="C7" i="398"/>
  <c r="D7" i="398"/>
  <c r="E7" i="398"/>
  <c r="F7" i="398"/>
  <c r="B8" i="397"/>
  <c r="C8" i="397"/>
  <c r="C35" i="397" s="1"/>
  <c r="D8" i="397"/>
  <c r="D35" i="397" s="1"/>
  <c r="E8" i="397"/>
  <c r="E35" i="397" s="1"/>
  <c r="F8" i="397"/>
  <c r="F35" i="397" s="1"/>
  <c r="G8" i="397"/>
  <c r="H8" i="397"/>
  <c r="I8" i="397"/>
  <c r="I35" i="397" s="1"/>
  <c r="J8" i="397"/>
  <c r="K8" i="397"/>
  <c r="K35" i="397" s="1"/>
  <c r="M10" i="397"/>
  <c r="N10" i="397"/>
  <c r="M11" i="397"/>
  <c r="N11" i="397"/>
  <c r="M12" i="397"/>
  <c r="N12" i="397"/>
  <c r="B15" i="397"/>
  <c r="B37" i="397" s="1"/>
  <c r="C15" i="397"/>
  <c r="C37" i="397" s="1"/>
  <c r="D15" i="397"/>
  <c r="E15" i="397"/>
  <c r="E37" i="397" s="1"/>
  <c r="F15" i="397"/>
  <c r="G15" i="397"/>
  <c r="G37" i="397" s="1"/>
  <c r="H15" i="397"/>
  <c r="H37" i="397" s="1"/>
  <c r="I15" i="397"/>
  <c r="J15" i="397"/>
  <c r="J37" i="397" s="1"/>
  <c r="K15" i="397"/>
  <c r="K37" i="397" s="1"/>
  <c r="M16" i="397"/>
  <c r="N16" i="397"/>
  <c r="M17" i="397"/>
  <c r="N17" i="397"/>
  <c r="M18" i="397"/>
  <c r="N18" i="397"/>
  <c r="M19" i="397"/>
  <c r="N19" i="397"/>
  <c r="M20" i="397"/>
  <c r="N20" i="397"/>
  <c r="M21" i="397"/>
  <c r="N21" i="397"/>
  <c r="M22" i="397"/>
  <c r="N22" i="397"/>
  <c r="M23" i="397"/>
  <c r="N23" i="397"/>
  <c r="M24" i="397"/>
  <c r="N24" i="397"/>
  <c r="M25" i="397"/>
  <c r="N25" i="397"/>
  <c r="M26" i="397"/>
  <c r="N26" i="397"/>
  <c r="M27" i="397"/>
  <c r="N27" i="397"/>
  <c r="I37" i="397"/>
  <c r="C8" i="396"/>
  <c r="C41" i="396" s="1"/>
  <c r="D8" i="396"/>
  <c r="F8" i="396"/>
  <c r="F41" i="396" s="1"/>
  <c r="G8" i="396"/>
  <c r="G41" i="396" s="1"/>
  <c r="H8" i="396"/>
  <c r="H41" i="396" s="1"/>
  <c r="I8" i="396"/>
  <c r="I41" i="396" s="1"/>
  <c r="J8" i="396"/>
  <c r="J41" i="396" s="1"/>
  <c r="N8" i="396"/>
  <c r="N41" i="396" s="1"/>
  <c r="O8" i="396"/>
  <c r="O41" i="396" s="1"/>
  <c r="P8" i="396"/>
  <c r="P41" i="396" s="1"/>
  <c r="Q8" i="396"/>
  <c r="Q41" i="396" s="1"/>
  <c r="U8" i="396"/>
  <c r="U41" i="396" s="1"/>
  <c r="V8" i="396"/>
  <c r="V41" i="396" s="1"/>
  <c r="W8" i="396"/>
  <c r="W41" i="396" s="1"/>
  <c r="X8" i="396"/>
  <c r="X41" i="396" s="1"/>
  <c r="B9" i="396"/>
  <c r="Z9" i="396" s="1"/>
  <c r="E9" i="396"/>
  <c r="L9" i="396"/>
  <c r="M9" i="396"/>
  <c r="K9" i="396" s="1"/>
  <c r="S9" i="396"/>
  <c r="AF9" i="396" s="1"/>
  <c r="T9" i="396"/>
  <c r="B10" i="396"/>
  <c r="Z10" i="396" s="1"/>
  <c r="E10" i="396"/>
  <c r="AA10" i="396" s="1"/>
  <c r="L10" i="396"/>
  <c r="AC10" i="396" s="1"/>
  <c r="M10" i="396"/>
  <c r="S10" i="396"/>
  <c r="T10" i="396"/>
  <c r="AG10" i="396" s="1"/>
  <c r="B11" i="396"/>
  <c r="Z11" i="396" s="1"/>
  <c r="E11" i="396"/>
  <c r="AA11" i="396" s="1"/>
  <c r="L11" i="396"/>
  <c r="AC11" i="396" s="1"/>
  <c r="M11" i="396"/>
  <c r="K11" i="396" s="1"/>
  <c r="AB11" i="396" s="1"/>
  <c r="S11" i="396"/>
  <c r="T11" i="396"/>
  <c r="AG11" i="396" s="1"/>
  <c r="B12" i="396"/>
  <c r="Z12" i="396" s="1"/>
  <c r="E12" i="396"/>
  <c r="AA12" i="396" s="1"/>
  <c r="L12" i="396"/>
  <c r="AC12" i="396" s="1"/>
  <c r="M12" i="396"/>
  <c r="AD12" i="396" s="1"/>
  <c r="S12" i="396"/>
  <c r="T12" i="396"/>
  <c r="AG12" i="396" s="1"/>
  <c r="B13" i="396"/>
  <c r="Z13" i="396" s="1"/>
  <c r="E13" i="396"/>
  <c r="AA13" i="396" s="1"/>
  <c r="L13" i="396"/>
  <c r="AC13" i="396" s="1"/>
  <c r="M13" i="396"/>
  <c r="AD13" i="396" s="1"/>
  <c r="S13" i="396"/>
  <c r="T13" i="396"/>
  <c r="AG13" i="396" s="1"/>
  <c r="B14" i="396"/>
  <c r="Z14" i="396" s="1"/>
  <c r="E14" i="396"/>
  <c r="AA14" i="396" s="1"/>
  <c r="L14" i="396"/>
  <c r="AC14" i="396" s="1"/>
  <c r="M14" i="396"/>
  <c r="AD14" i="396" s="1"/>
  <c r="S14" i="396"/>
  <c r="T14" i="396"/>
  <c r="AG14" i="396" s="1"/>
  <c r="B15" i="396"/>
  <c r="Z15" i="396" s="1"/>
  <c r="E15" i="396"/>
  <c r="AA15" i="396" s="1"/>
  <c r="L15" i="396"/>
  <c r="AC15" i="396" s="1"/>
  <c r="M15" i="396"/>
  <c r="S15" i="396"/>
  <c r="T15" i="396"/>
  <c r="AG15" i="396" s="1"/>
  <c r="B16" i="396"/>
  <c r="Z16" i="396" s="1"/>
  <c r="E16" i="396"/>
  <c r="AA16" i="396" s="1"/>
  <c r="L16" i="396"/>
  <c r="AC16" i="396" s="1"/>
  <c r="M16" i="396"/>
  <c r="S16" i="396"/>
  <c r="T16" i="396"/>
  <c r="AG16" i="396" s="1"/>
  <c r="B17" i="396"/>
  <c r="Z17" i="396" s="1"/>
  <c r="E17" i="396"/>
  <c r="AA17" i="396" s="1"/>
  <c r="L17" i="396"/>
  <c r="AC17" i="396" s="1"/>
  <c r="M17" i="396"/>
  <c r="S17" i="396"/>
  <c r="T17" i="396"/>
  <c r="AG17" i="396" s="1"/>
  <c r="B18" i="396"/>
  <c r="Z18" i="396" s="1"/>
  <c r="E18" i="396"/>
  <c r="AA18" i="396" s="1"/>
  <c r="L18" i="396"/>
  <c r="AC18" i="396" s="1"/>
  <c r="M18" i="396"/>
  <c r="S18" i="396"/>
  <c r="T18" i="396"/>
  <c r="AG18" i="396" s="1"/>
  <c r="B19" i="396"/>
  <c r="Z19" i="396" s="1"/>
  <c r="E19" i="396"/>
  <c r="AA19" i="396" s="1"/>
  <c r="L19" i="396"/>
  <c r="AC19" i="396" s="1"/>
  <c r="M19" i="396"/>
  <c r="AD19" i="396" s="1"/>
  <c r="S19" i="396"/>
  <c r="T19" i="396"/>
  <c r="AG19" i="396" s="1"/>
  <c r="B20" i="396"/>
  <c r="Z20" i="396" s="1"/>
  <c r="E20" i="396"/>
  <c r="AA20" i="396" s="1"/>
  <c r="L20" i="396"/>
  <c r="AC20" i="396" s="1"/>
  <c r="M20" i="396"/>
  <c r="AD20" i="396" s="1"/>
  <c r="S20" i="396"/>
  <c r="T20" i="396"/>
  <c r="AG20" i="396" s="1"/>
  <c r="B21" i="396"/>
  <c r="Z21" i="396" s="1"/>
  <c r="E21" i="396"/>
  <c r="AA21" i="396" s="1"/>
  <c r="L21" i="396"/>
  <c r="AC21" i="396" s="1"/>
  <c r="M21" i="396"/>
  <c r="S21" i="396"/>
  <c r="T21" i="396"/>
  <c r="AG21" i="396" s="1"/>
  <c r="B22" i="396"/>
  <c r="Z22" i="396" s="1"/>
  <c r="E22" i="396"/>
  <c r="AA22" i="396" s="1"/>
  <c r="L22" i="396"/>
  <c r="AC22" i="396" s="1"/>
  <c r="M22" i="396"/>
  <c r="S22" i="396"/>
  <c r="T22" i="396"/>
  <c r="AG22" i="396" s="1"/>
  <c r="B23" i="396"/>
  <c r="Z23" i="396" s="1"/>
  <c r="E23" i="396"/>
  <c r="AA23" i="396" s="1"/>
  <c r="L23" i="396"/>
  <c r="AC23" i="396" s="1"/>
  <c r="M23" i="396"/>
  <c r="S23" i="396"/>
  <c r="T23" i="396"/>
  <c r="AG23" i="396" s="1"/>
  <c r="B24" i="396"/>
  <c r="Z24" i="396" s="1"/>
  <c r="E24" i="396"/>
  <c r="AA24" i="396" s="1"/>
  <c r="L24" i="396"/>
  <c r="AC24" i="396" s="1"/>
  <c r="M24" i="396"/>
  <c r="AD24" i="396" s="1"/>
  <c r="S24" i="396"/>
  <c r="T24" i="396"/>
  <c r="AG24" i="396" s="1"/>
  <c r="B25" i="396"/>
  <c r="Z25" i="396" s="1"/>
  <c r="E25" i="396"/>
  <c r="AA25" i="396" s="1"/>
  <c r="L25" i="396"/>
  <c r="AC25" i="396" s="1"/>
  <c r="M25" i="396"/>
  <c r="S25" i="396"/>
  <c r="T25" i="396"/>
  <c r="AG25" i="396" s="1"/>
  <c r="B26" i="396"/>
  <c r="Z26" i="396" s="1"/>
  <c r="E26" i="396"/>
  <c r="AA26" i="396" s="1"/>
  <c r="L26" i="396"/>
  <c r="AC26" i="396" s="1"/>
  <c r="M26" i="396"/>
  <c r="AD26" i="396" s="1"/>
  <c r="S26" i="396"/>
  <c r="T26" i="396"/>
  <c r="AG26" i="396" s="1"/>
  <c r="B27" i="396"/>
  <c r="Z27" i="396" s="1"/>
  <c r="E27" i="396"/>
  <c r="AA27" i="396" s="1"/>
  <c r="L27" i="396"/>
  <c r="AC27" i="396" s="1"/>
  <c r="M27" i="396"/>
  <c r="AD27" i="396" s="1"/>
  <c r="S27" i="396"/>
  <c r="T27" i="396"/>
  <c r="AG27" i="396" s="1"/>
  <c r="B28" i="396"/>
  <c r="Z28" i="396" s="1"/>
  <c r="E28" i="396"/>
  <c r="AA28" i="396" s="1"/>
  <c r="L28" i="396"/>
  <c r="AC28" i="396" s="1"/>
  <c r="M28" i="396"/>
  <c r="S28" i="396"/>
  <c r="T28" i="396"/>
  <c r="AG28" i="396" s="1"/>
  <c r="B29" i="396"/>
  <c r="Z29" i="396" s="1"/>
  <c r="E29" i="396"/>
  <c r="AA29" i="396" s="1"/>
  <c r="L29" i="396"/>
  <c r="AC29" i="396" s="1"/>
  <c r="M29" i="396"/>
  <c r="S29" i="396"/>
  <c r="AF29" i="396" s="1"/>
  <c r="T29" i="396"/>
  <c r="AG29" i="396" s="1"/>
  <c r="B30" i="396"/>
  <c r="Z30" i="396" s="1"/>
  <c r="E30" i="396"/>
  <c r="AA30" i="396" s="1"/>
  <c r="L30" i="396"/>
  <c r="AC30" i="396" s="1"/>
  <c r="M30" i="396"/>
  <c r="S30" i="396"/>
  <c r="T30" i="396"/>
  <c r="AG30" i="396" s="1"/>
  <c r="B31" i="396"/>
  <c r="Z31" i="396" s="1"/>
  <c r="E31" i="396"/>
  <c r="AA31" i="396" s="1"/>
  <c r="L31" i="396"/>
  <c r="AC31" i="396" s="1"/>
  <c r="M31" i="396"/>
  <c r="AD31" i="396" s="1"/>
  <c r="S31" i="396"/>
  <c r="T31" i="396"/>
  <c r="AG31" i="396" s="1"/>
  <c r="B32" i="396"/>
  <c r="Z32" i="396" s="1"/>
  <c r="E32" i="396"/>
  <c r="AA32" i="396" s="1"/>
  <c r="L32" i="396"/>
  <c r="AC32" i="396" s="1"/>
  <c r="M32" i="396"/>
  <c r="S32" i="396"/>
  <c r="T32" i="396"/>
  <c r="AG32" i="396" s="1"/>
  <c r="B33" i="396"/>
  <c r="Z33" i="396" s="1"/>
  <c r="E33" i="396"/>
  <c r="AA33" i="396" s="1"/>
  <c r="L33" i="396"/>
  <c r="AC33" i="396" s="1"/>
  <c r="M33" i="396"/>
  <c r="S33" i="396"/>
  <c r="T33" i="396"/>
  <c r="AG33" i="396" s="1"/>
  <c r="D41" i="396"/>
  <c r="B8" i="395"/>
  <c r="B35" i="395" s="1"/>
  <c r="D8" i="395"/>
  <c r="D36" i="395" s="1"/>
  <c r="E8" i="395"/>
  <c r="G8" i="395"/>
  <c r="G35" i="395" s="1"/>
  <c r="H8" i="395"/>
  <c r="I8" i="395"/>
  <c r="J8" i="395"/>
  <c r="J36" i="395" s="1"/>
  <c r="K8" i="395"/>
  <c r="K36" i="395" s="1"/>
  <c r="O8" i="395"/>
  <c r="O35" i="395" s="1"/>
  <c r="P8" i="395"/>
  <c r="Q8" i="395"/>
  <c r="R8" i="395"/>
  <c r="R36" i="395" s="1"/>
  <c r="V8" i="395"/>
  <c r="W8" i="395"/>
  <c r="W35" i="395" s="1"/>
  <c r="X8" i="395"/>
  <c r="Y8" i="395"/>
  <c r="C11" i="395"/>
  <c r="AA11" i="395" s="1"/>
  <c r="F11" i="395"/>
  <c r="AB11" i="395" s="1"/>
  <c r="M11" i="395"/>
  <c r="N11" i="395"/>
  <c r="AE11" i="395" s="1"/>
  <c r="T11" i="395"/>
  <c r="AG11" i="395" s="1"/>
  <c r="U11" i="395"/>
  <c r="AH11" i="395" s="1"/>
  <c r="C12" i="395"/>
  <c r="AA12" i="395" s="1"/>
  <c r="F12" i="395"/>
  <c r="AB12" i="395" s="1"/>
  <c r="M12" i="395"/>
  <c r="N12" i="395"/>
  <c r="AE12" i="395" s="1"/>
  <c r="T12" i="395"/>
  <c r="U12" i="395"/>
  <c r="AH12" i="395" s="1"/>
  <c r="C13" i="395"/>
  <c r="AA13" i="395" s="1"/>
  <c r="F13" i="395"/>
  <c r="AB13" i="395" s="1"/>
  <c r="M13" i="395"/>
  <c r="AD13" i="395" s="1"/>
  <c r="N13" i="395"/>
  <c r="AE13" i="395" s="1"/>
  <c r="T13" i="395"/>
  <c r="U13" i="395"/>
  <c r="AH13" i="395" s="1"/>
  <c r="C16" i="395"/>
  <c r="AA16" i="395" s="1"/>
  <c r="F16" i="395"/>
  <c r="AB16" i="395" s="1"/>
  <c r="L16" i="395"/>
  <c r="AC16" i="395" s="1"/>
  <c r="S16" i="395"/>
  <c r="AF16" i="395" s="1"/>
  <c r="AD16" i="395"/>
  <c r="AE16" i="395"/>
  <c r="AG16" i="395"/>
  <c r="AH16" i="395"/>
  <c r="C17" i="395"/>
  <c r="AA17" i="395" s="1"/>
  <c r="F17" i="395"/>
  <c r="AB17" i="395" s="1"/>
  <c r="M17" i="395"/>
  <c r="AD17" i="395" s="1"/>
  <c r="N17" i="395"/>
  <c r="AE17" i="395" s="1"/>
  <c r="T17" i="395"/>
  <c r="AG17" i="395" s="1"/>
  <c r="U17" i="395"/>
  <c r="AH17" i="395" s="1"/>
  <c r="C18" i="395"/>
  <c r="AA18" i="395" s="1"/>
  <c r="F18" i="395"/>
  <c r="AB18" i="395" s="1"/>
  <c r="M18" i="395"/>
  <c r="N18" i="395"/>
  <c r="AE18" i="395" s="1"/>
  <c r="T18" i="395"/>
  <c r="U18" i="395"/>
  <c r="AH18" i="395" s="1"/>
  <c r="C19" i="395"/>
  <c r="AA19" i="395" s="1"/>
  <c r="F19" i="395"/>
  <c r="AB19" i="395" s="1"/>
  <c r="M19" i="395"/>
  <c r="AD19" i="395" s="1"/>
  <c r="N19" i="395"/>
  <c r="AE19" i="395" s="1"/>
  <c r="T19" i="395"/>
  <c r="AG19" i="395" s="1"/>
  <c r="U19" i="395"/>
  <c r="AH19" i="395" s="1"/>
  <c r="C20" i="395"/>
  <c r="AA20" i="395" s="1"/>
  <c r="F20" i="395"/>
  <c r="AB20" i="395" s="1"/>
  <c r="M20" i="395"/>
  <c r="AD20" i="395" s="1"/>
  <c r="N20" i="395"/>
  <c r="AE20" i="395" s="1"/>
  <c r="T20" i="395"/>
  <c r="U20" i="395"/>
  <c r="AH20" i="395" s="1"/>
  <c r="C21" i="395"/>
  <c r="AA21" i="395" s="1"/>
  <c r="F21" i="395"/>
  <c r="AB21" i="395" s="1"/>
  <c r="L21" i="395"/>
  <c r="AC21" i="395" s="1"/>
  <c r="S21" i="395"/>
  <c r="AF21" i="395" s="1"/>
  <c r="AD21" i="395"/>
  <c r="AE21" i="395"/>
  <c r="AG21" i="395"/>
  <c r="AH21" i="395"/>
  <c r="C22" i="395"/>
  <c r="AA22" i="395" s="1"/>
  <c r="F22" i="395"/>
  <c r="AB22" i="395" s="1"/>
  <c r="L22" i="395"/>
  <c r="AC22" i="395" s="1"/>
  <c r="S22" i="395"/>
  <c r="AF22" i="395" s="1"/>
  <c r="AD22" i="395"/>
  <c r="AE22" i="395"/>
  <c r="AG22" i="395"/>
  <c r="AH22" i="395"/>
  <c r="C23" i="395"/>
  <c r="AA23" i="395" s="1"/>
  <c r="F23" i="395"/>
  <c r="AB23" i="395" s="1"/>
  <c r="M23" i="395"/>
  <c r="AD23" i="395" s="1"/>
  <c r="N23" i="395"/>
  <c r="AE23" i="395" s="1"/>
  <c r="T23" i="395"/>
  <c r="U23" i="395"/>
  <c r="AH23" i="395" s="1"/>
  <c r="C24" i="395"/>
  <c r="AA24" i="395" s="1"/>
  <c r="F24" i="395"/>
  <c r="AB24" i="395" s="1"/>
  <c r="M24" i="395"/>
  <c r="N24" i="395"/>
  <c r="AE24" i="395" s="1"/>
  <c r="T24" i="395"/>
  <c r="U24" i="395"/>
  <c r="AH24" i="395" s="1"/>
  <c r="C25" i="395"/>
  <c r="AA25" i="395" s="1"/>
  <c r="F25" i="395"/>
  <c r="AB25" i="395" s="1"/>
  <c r="M25" i="395"/>
  <c r="AD25" i="395" s="1"/>
  <c r="N25" i="395"/>
  <c r="AE25" i="395" s="1"/>
  <c r="T25" i="395"/>
  <c r="U25" i="395"/>
  <c r="AH25" i="395" s="1"/>
  <c r="C26" i="395"/>
  <c r="AA26" i="395" s="1"/>
  <c r="F26" i="395"/>
  <c r="AB26" i="395" s="1"/>
  <c r="M26" i="395"/>
  <c r="AD26" i="395" s="1"/>
  <c r="N26" i="395"/>
  <c r="AE26" i="395" s="1"/>
  <c r="T26" i="395"/>
  <c r="AG26" i="395" s="1"/>
  <c r="U26" i="395"/>
  <c r="AH26" i="395" s="1"/>
  <c r="C27" i="395"/>
  <c r="AA27" i="395" s="1"/>
  <c r="F27" i="395"/>
  <c r="AB27" i="395" s="1"/>
  <c r="M27" i="395"/>
  <c r="AD27" i="395" s="1"/>
  <c r="N27" i="395"/>
  <c r="AE27" i="395" s="1"/>
  <c r="T27" i="395"/>
  <c r="AG27" i="395" s="1"/>
  <c r="U27" i="395"/>
  <c r="AH27" i="395" s="1"/>
  <c r="R35" i="395"/>
  <c r="D11" i="421" l="1"/>
  <c r="D30" i="420"/>
  <c r="H23" i="422"/>
  <c r="W11" i="423"/>
  <c r="L8" i="423"/>
  <c r="D15" i="421"/>
  <c r="H48" i="414"/>
  <c r="B8" i="423"/>
  <c r="B18" i="423" s="1"/>
  <c r="Y8" i="423"/>
  <c r="Q18" i="423"/>
  <c r="X8" i="423"/>
  <c r="L18" i="423"/>
  <c r="G18" i="423"/>
  <c r="F24" i="422"/>
  <c r="U12" i="405"/>
  <c r="N27" i="414"/>
  <c r="N51" i="414" s="1"/>
  <c r="E27" i="414"/>
  <c r="E51" i="414" s="1"/>
  <c r="D23" i="422"/>
  <c r="F23" i="422" s="1"/>
  <c r="Y34" i="411"/>
  <c r="I8" i="413"/>
  <c r="D26" i="420"/>
  <c r="D14" i="420"/>
  <c r="U17" i="405"/>
  <c r="F25" i="422"/>
  <c r="F12" i="422"/>
  <c r="Y9" i="423"/>
  <c r="D7" i="421"/>
  <c r="J13" i="412"/>
  <c r="D18" i="420"/>
  <c r="H11" i="422"/>
  <c r="F11" i="422" s="1"/>
  <c r="X13" i="405"/>
  <c r="X12" i="405"/>
  <c r="J15" i="412"/>
  <c r="I46" i="414"/>
  <c r="D10" i="420"/>
  <c r="D8" i="404"/>
  <c r="S33" i="412"/>
  <c r="O27" i="414"/>
  <c r="O50" i="414" s="1"/>
  <c r="F27" i="414"/>
  <c r="F51" i="414" s="1"/>
  <c r="R22" i="414"/>
  <c r="H16" i="414"/>
  <c r="R16" i="414" s="1"/>
  <c r="H28" i="397"/>
  <c r="H36" i="397" s="1"/>
  <c r="AC20" i="405"/>
  <c r="J14" i="412"/>
  <c r="AA8" i="405"/>
  <c r="D7" i="418"/>
  <c r="F7" i="418" s="1"/>
  <c r="J9" i="412"/>
  <c r="D47" i="414"/>
  <c r="Y14" i="411"/>
  <c r="G8" i="416"/>
  <c r="P8" i="416" s="1"/>
  <c r="K21" i="396"/>
  <c r="AB21" i="396" s="1"/>
  <c r="H35" i="397"/>
  <c r="J16" i="405"/>
  <c r="Z16" i="405" s="1"/>
  <c r="J33" i="413"/>
  <c r="C8" i="416"/>
  <c r="C19" i="416" s="1"/>
  <c r="R33" i="396"/>
  <c r="AE33" i="396" s="1"/>
  <c r="AC13" i="405"/>
  <c r="H8" i="413"/>
  <c r="J8" i="413" s="1"/>
  <c r="C18" i="414"/>
  <c r="P18" i="414" s="1"/>
  <c r="U14" i="405"/>
  <c r="Y9" i="405"/>
  <c r="B28" i="397"/>
  <c r="B36" i="397" s="1"/>
  <c r="C8" i="395"/>
  <c r="AA8" i="395" s="1"/>
  <c r="J19" i="405"/>
  <c r="Z19" i="405" s="1"/>
  <c r="H49" i="414"/>
  <c r="H47" i="414"/>
  <c r="G19" i="416"/>
  <c r="D9" i="411"/>
  <c r="V9" i="411" s="1"/>
  <c r="H53" i="414"/>
  <c r="H28" i="414"/>
  <c r="R28" i="414" s="1"/>
  <c r="H8" i="416"/>
  <c r="R13" i="396"/>
  <c r="AE13" i="396" s="1"/>
  <c r="N10" i="403"/>
  <c r="H8" i="403"/>
  <c r="D19" i="404"/>
  <c r="J34" i="411"/>
  <c r="Z34" i="411" s="1"/>
  <c r="H8" i="412"/>
  <c r="J20" i="413"/>
  <c r="J19" i="413"/>
  <c r="J17" i="413"/>
  <c r="J16" i="413"/>
  <c r="J15" i="413"/>
  <c r="J13" i="413"/>
  <c r="J12" i="413"/>
  <c r="J11" i="413"/>
  <c r="J9" i="413"/>
  <c r="R19" i="414"/>
  <c r="C17" i="414"/>
  <c r="P17" i="414" s="1"/>
  <c r="M46" i="414"/>
  <c r="AC39" i="411"/>
  <c r="U34" i="411"/>
  <c r="AC41" i="411"/>
  <c r="K33" i="396"/>
  <c r="AB33" i="396" s="1"/>
  <c r="D10" i="410"/>
  <c r="V45" i="411"/>
  <c r="Y19" i="411"/>
  <c r="U9" i="411"/>
  <c r="C19" i="414"/>
  <c r="F46" i="414"/>
  <c r="O9" i="416"/>
  <c r="J35" i="395"/>
  <c r="L11" i="395"/>
  <c r="AC11" i="395" s="1"/>
  <c r="D19" i="403"/>
  <c r="Q19" i="403" s="1"/>
  <c r="D52" i="414"/>
  <c r="J46" i="414"/>
  <c r="D48" i="414"/>
  <c r="L46" i="414"/>
  <c r="K25" i="396"/>
  <c r="AB25" i="396" s="1"/>
  <c r="K15" i="396"/>
  <c r="AB15" i="396" s="1"/>
  <c r="AB41" i="405"/>
  <c r="U15" i="411"/>
  <c r="J14" i="411"/>
  <c r="Z14" i="411" s="1"/>
  <c r="J20" i="412"/>
  <c r="E8" i="413"/>
  <c r="G27" i="414"/>
  <c r="G50" i="414" s="1"/>
  <c r="R23" i="414"/>
  <c r="H15" i="414"/>
  <c r="R15" i="414" s="1"/>
  <c r="Y16" i="405"/>
  <c r="C10" i="414"/>
  <c r="P10" i="414" s="1"/>
  <c r="D35" i="395"/>
  <c r="D13" i="404"/>
  <c r="AB35" i="405"/>
  <c r="U19" i="411"/>
  <c r="Y15" i="411"/>
  <c r="U10" i="411"/>
  <c r="H54" i="414"/>
  <c r="M27" i="414"/>
  <c r="M51" i="414" s="1"/>
  <c r="S20" i="395"/>
  <c r="AF20" i="395" s="1"/>
  <c r="K23" i="396"/>
  <c r="AB23" i="396" s="1"/>
  <c r="K17" i="396"/>
  <c r="AB17" i="396" s="1"/>
  <c r="AD34" i="405"/>
  <c r="AC46" i="411"/>
  <c r="X18" i="411"/>
  <c r="X15" i="411"/>
  <c r="O51" i="414"/>
  <c r="L27" i="414"/>
  <c r="L51" i="414" s="1"/>
  <c r="C21" i="414"/>
  <c r="P21" i="414" s="1"/>
  <c r="K46" i="414"/>
  <c r="E35" i="395"/>
  <c r="N46" i="414"/>
  <c r="C37" i="414"/>
  <c r="P37" i="414" s="1"/>
  <c r="C23" i="414"/>
  <c r="P23" i="414" s="1"/>
  <c r="E36" i="395"/>
  <c r="L20" i="395"/>
  <c r="AC20" i="395" s="1"/>
  <c r="W38" i="411"/>
  <c r="F50" i="414"/>
  <c r="C38" i="414"/>
  <c r="P38" i="414" s="1"/>
  <c r="C33" i="414"/>
  <c r="C30" i="414"/>
  <c r="P30" i="414" s="1"/>
  <c r="R22" i="396"/>
  <c r="AE22" i="396" s="1"/>
  <c r="T8" i="395"/>
  <c r="AG8" i="395" s="1"/>
  <c r="K32" i="396"/>
  <c r="AB32" i="396" s="1"/>
  <c r="W35" i="405"/>
  <c r="X17" i="405"/>
  <c r="Y13" i="411"/>
  <c r="F8" i="412"/>
  <c r="E46" i="414"/>
  <c r="I27" i="414"/>
  <c r="I50" i="414" s="1"/>
  <c r="C25" i="414"/>
  <c r="P25" i="414" s="1"/>
  <c r="Q17" i="414"/>
  <c r="C11" i="414"/>
  <c r="P11" i="414" s="1"/>
  <c r="Y20" i="405"/>
  <c r="C34" i="414"/>
  <c r="P34" i="414" s="1"/>
  <c r="K27" i="414"/>
  <c r="K51" i="414" s="1"/>
  <c r="M15" i="397"/>
  <c r="J13" i="405"/>
  <c r="Z13" i="405" s="1"/>
  <c r="D13" i="410"/>
  <c r="J20" i="411"/>
  <c r="Z20" i="411" s="1"/>
  <c r="U12" i="411"/>
  <c r="J11" i="411"/>
  <c r="Z11" i="411" s="1"/>
  <c r="G8" i="412"/>
  <c r="E8" i="412"/>
  <c r="J18" i="412"/>
  <c r="Q37" i="414"/>
  <c r="R34" i="414"/>
  <c r="C22" i="414"/>
  <c r="P22" i="414" s="1"/>
  <c r="N9" i="409"/>
  <c r="K8" i="409"/>
  <c r="R14" i="396"/>
  <c r="AE14" i="396" s="1"/>
  <c r="AB18" i="405"/>
  <c r="AC18" i="405"/>
  <c r="AC9" i="405"/>
  <c r="AB9" i="405"/>
  <c r="D16" i="409"/>
  <c r="Q16" i="409" s="1"/>
  <c r="R31" i="396"/>
  <c r="AE31" i="396" s="1"/>
  <c r="S16" i="404"/>
  <c r="D16" i="404"/>
  <c r="J20" i="405"/>
  <c r="Z20" i="405" s="1"/>
  <c r="J11" i="405"/>
  <c r="Z11" i="405" s="1"/>
  <c r="J9" i="405"/>
  <c r="Z9" i="405" s="1"/>
  <c r="K9" i="406"/>
  <c r="B8" i="406"/>
  <c r="C25" i="406" s="1"/>
  <c r="R12" i="414"/>
  <c r="H9" i="414"/>
  <c r="K15" i="400"/>
  <c r="B14" i="400"/>
  <c r="C27" i="400" s="1"/>
  <c r="S8" i="410"/>
  <c r="D8" i="410"/>
  <c r="AB38" i="411"/>
  <c r="AC38" i="411"/>
  <c r="D28" i="414"/>
  <c r="Q31" i="414"/>
  <c r="J27" i="414"/>
  <c r="S25" i="395"/>
  <c r="AF25" i="395" s="1"/>
  <c r="L23" i="395"/>
  <c r="AC23" i="395" s="1"/>
  <c r="K16" i="396"/>
  <c r="AB16" i="396" s="1"/>
  <c r="AD16" i="396"/>
  <c r="N8" i="403"/>
  <c r="D17" i="404"/>
  <c r="S11" i="404"/>
  <c r="D11" i="404"/>
  <c r="I34" i="409"/>
  <c r="C31" i="414"/>
  <c r="Q19" i="414"/>
  <c r="D16" i="414"/>
  <c r="Q16" i="414" s="1"/>
  <c r="J17" i="405"/>
  <c r="Z17" i="405" s="1"/>
  <c r="Y17" i="405"/>
  <c r="H52" i="414"/>
  <c r="R32" i="414"/>
  <c r="H29" i="414"/>
  <c r="R29" i="414" s="1"/>
  <c r="AA34" i="405"/>
  <c r="L50" i="405"/>
  <c r="B36" i="395"/>
  <c r="N50" i="414"/>
  <c r="H14" i="414"/>
  <c r="K26" i="404"/>
  <c r="M7" i="404"/>
  <c r="E8" i="396"/>
  <c r="AA8" i="396" s="1"/>
  <c r="B50" i="405"/>
  <c r="U34" i="405"/>
  <c r="J32" i="409"/>
  <c r="K16" i="409"/>
  <c r="V35" i="395"/>
  <c r="AA9" i="396"/>
  <c r="N9" i="403"/>
  <c r="M35" i="403"/>
  <c r="AC36" i="405"/>
  <c r="F30" i="409"/>
  <c r="H10" i="409"/>
  <c r="D15" i="410"/>
  <c r="D12" i="410"/>
  <c r="AC36" i="411"/>
  <c r="AB36" i="411"/>
  <c r="U17" i="411"/>
  <c r="J16" i="411"/>
  <c r="Z16" i="411" s="1"/>
  <c r="C35" i="414"/>
  <c r="P35" i="414" s="1"/>
  <c r="D49" i="414"/>
  <c r="Q23" i="414"/>
  <c r="O46" i="414"/>
  <c r="G46" i="414"/>
  <c r="K30" i="396"/>
  <c r="AB30" i="396" s="1"/>
  <c r="N16" i="403"/>
  <c r="I8" i="405"/>
  <c r="I49" i="405" s="1"/>
  <c r="Y13" i="405"/>
  <c r="U13" i="405"/>
  <c r="H8" i="409"/>
  <c r="D14" i="411"/>
  <c r="W14" i="411" s="1"/>
  <c r="Y10" i="411"/>
  <c r="J16" i="412"/>
  <c r="J11" i="412"/>
  <c r="D33" i="413"/>
  <c r="D53" i="414"/>
  <c r="L45" i="414"/>
  <c r="Q38" i="414"/>
  <c r="C36" i="414"/>
  <c r="Q34" i="414"/>
  <c r="C32" i="414"/>
  <c r="Q30" i="414"/>
  <c r="C24" i="414"/>
  <c r="P24" i="414" s="1"/>
  <c r="Q22" i="414"/>
  <c r="C20" i="414"/>
  <c r="Q18" i="414"/>
  <c r="C12" i="414"/>
  <c r="P12" i="414" s="1"/>
  <c r="Q10" i="414"/>
  <c r="D16" i="413"/>
  <c r="D17" i="413"/>
  <c r="D9" i="413"/>
  <c r="D15" i="414"/>
  <c r="Q15" i="414" s="1"/>
  <c r="D14" i="414"/>
  <c r="L18" i="395"/>
  <c r="AC18" i="395" s="1"/>
  <c r="K28" i="396"/>
  <c r="AB28" i="396" s="1"/>
  <c r="K26" i="396"/>
  <c r="AB26" i="396" s="1"/>
  <c r="R23" i="396"/>
  <c r="AE23" i="396" s="1"/>
  <c r="R12" i="396"/>
  <c r="AE12" i="396" s="1"/>
  <c r="R10" i="396"/>
  <c r="AE10" i="396" s="1"/>
  <c r="N15" i="397"/>
  <c r="K16" i="403"/>
  <c r="E15" i="403"/>
  <c r="AE34" i="405"/>
  <c r="X34" i="405"/>
  <c r="C19" i="409"/>
  <c r="P19" i="409" s="1"/>
  <c r="J17" i="412"/>
  <c r="D19" i="413"/>
  <c r="D14" i="413"/>
  <c r="U20" i="405"/>
  <c r="X10" i="405"/>
  <c r="X17" i="411"/>
  <c r="C8" i="413"/>
  <c r="D54" i="414"/>
  <c r="D29" i="414"/>
  <c r="Q29" i="414" s="1"/>
  <c r="D9" i="414"/>
  <c r="D20" i="413"/>
  <c r="D15" i="413"/>
  <c r="D12" i="413"/>
  <c r="AD30" i="396"/>
  <c r="K22" i="396"/>
  <c r="AB22" i="396" s="1"/>
  <c r="R20" i="396"/>
  <c r="AE20" i="396" s="1"/>
  <c r="R19" i="396"/>
  <c r="AE19" i="396" s="1"/>
  <c r="R18" i="396"/>
  <c r="AE18" i="396" s="1"/>
  <c r="AB46" i="405"/>
  <c r="G8" i="413"/>
  <c r="Y12" i="405"/>
  <c r="J12" i="405"/>
  <c r="Z12" i="405" s="1"/>
  <c r="S24" i="395"/>
  <c r="AF24" i="395" s="1"/>
  <c r="R30" i="396"/>
  <c r="AE30" i="396" s="1"/>
  <c r="K18" i="396"/>
  <c r="AB18" i="396" s="1"/>
  <c r="AD18" i="396"/>
  <c r="J31" i="403"/>
  <c r="K13" i="403"/>
  <c r="S14" i="404"/>
  <c r="D14" i="404"/>
  <c r="S10" i="404"/>
  <c r="D10" i="404"/>
  <c r="U18" i="405"/>
  <c r="D14" i="405"/>
  <c r="W14" i="405" s="1"/>
  <c r="AB14" i="405"/>
  <c r="Q17" i="409"/>
  <c r="E17" i="409"/>
  <c r="J35" i="409"/>
  <c r="K9" i="409"/>
  <c r="AA34" i="411"/>
  <c r="U13" i="411"/>
  <c r="E8" i="411"/>
  <c r="M8" i="413"/>
  <c r="V36" i="395"/>
  <c r="L19" i="395"/>
  <c r="AC19" i="395" s="1"/>
  <c r="S18" i="395"/>
  <c r="AF18" i="395" s="1"/>
  <c r="AD28" i="396"/>
  <c r="R27" i="396"/>
  <c r="AE27" i="396" s="1"/>
  <c r="R24" i="396"/>
  <c r="AE24" i="396" s="1"/>
  <c r="AD22" i="396"/>
  <c r="AD15" i="396"/>
  <c r="K10" i="396"/>
  <c r="AB10" i="396" s="1"/>
  <c r="AD10" i="396"/>
  <c r="T8" i="396"/>
  <c r="AG8" i="396" s="1"/>
  <c r="E17" i="403"/>
  <c r="H9" i="403"/>
  <c r="R10" i="410"/>
  <c r="J7" i="410"/>
  <c r="H26" i="410"/>
  <c r="V41" i="411"/>
  <c r="D15" i="411"/>
  <c r="V15" i="411" s="1"/>
  <c r="W37" i="411"/>
  <c r="V37" i="411"/>
  <c r="X34" i="411"/>
  <c r="D18" i="413"/>
  <c r="K35" i="395"/>
  <c r="L24" i="395"/>
  <c r="AC24" i="395" s="1"/>
  <c r="S17" i="395"/>
  <c r="AF17" i="395" s="1"/>
  <c r="L12" i="395"/>
  <c r="AC12" i="395" s="1"/>
  <c r="AD33" i="396"/>
  <c r="R32" i="396"/>
  <c r="AE32" i="396" s="1"/>
  <c r="K27" i="396"/>
  <c r="AB27" i="396" s="1"/>
  <c r="AD25" i="396"/>
  <c r="K24" i="396"/>
  <c r="AB24" i="396" s="1"/>
  <c r="K14" i="396"/>
  <c r="AB14" i="396" s="1"/>
  <c r="AD11" i="396"/>
  <c r="F37" i="397"/>
  <c r="K28" i="397"/>
  <c r="K36" i="397" s="1"/>
  <c r="C28" i="397"/>
  <c r="C36" i="397" s="1"/>
  <c r="I7" i="403"/>
  <c r="I33" i="403" s="1"/>
  <c r="K10" i="403"/>
  <c r="D9" i="403"/>
  <c r="D35" i="403" s="1"/>
  <c r="D15" i="404"/>
  <c r="R13" i="404"/>
  <c r="J7" i="404"/>
  <c r="I26" i="404"/>
  <c r="I50" i="405"/>
  <c r="S34" i="405"/>
  <c r="AF34" i="405" s="1"/>
  <c r="R50" i="405"/>
  <c r="J34" i="405"/>
  <c r="Z34" i="405" s="1"/>
  <c r="Y34" i="405"/>
  <c r="AB16" i="405"/>
  <c r="E18" i="409"/>
  <c r="S19" i="410"/>
  <c r="D19" i="410"/>
  <c r="AB43" i="411"/>
  <c r="J18" i="413"/>
  <c r="B8" i="413"/>
  <c r="S18" i="404"/>
  <c r="D18" i="404"/>
  <c r="B7" i="404"/>
  <c r="R7" i="404" s="1"/>
  <c r="R9" i="404"/>
  <c r="L13" i="395"/>
  <c r="AC13" i="395" s="1"/>
  <c r="R21" i="396"/>
  <c r="AE21" i="396" s="1"/>
  <c r="H10" i="403"/>
  <c r="D10" i="403"/>
  <c r="D30" i="403" s="1"/>
  <c r="C13" i="409"/>
  <c r="C31" i="409" s="1"/>
  <c r="X14" i="411"/>
  <c r="AG24" i="395"/>
  <c r="S23" i="395"/>
  <c r="AF23" i="395" s="1"/>
  <c r="N8" i="395"/>
  <c r="AE8" i="395" s="1"/>
  <c r="K29" i="396"/>
  <c r="AB29" i="396" s="1"/>
  <c r="R26" i="396"/>
  <c r="AE26" i="396" s="1"/>
  <c r="AD21" i="396"/>
  <c r="R16" i="396"/>
  <c r="AE16" i="396" s="1"/>
  <c r="K13" i="396"/>
  <c r="AB13" i="396" s="1"/>
  <c r="L8" i="396"/>
  <c r="L41" i="396" s="1"/>
  <c r="AC9" i="396"/>
  <c r="I28" i="397"/>
  <c r="I36" i="397" s="1"/>
  <c r="G30" i="403"/>
  <c r="P17" i="403"/>
  <c r="E11" i="403"/>
  <c r="X16" i="405"/>
  <c r="U16" i="405"/>
  <c r="Y11" i="405"/>
  <c r="K49" i="405"/>
  <c r="B8" i="405"/>
  <c r="AD8" i="405"/>
  <c r="D9" i="410"/>
  <c r="V46" i="411"/>
  <c r="AC40" i="411"/>
  <c r="V40" i="411"/>
  <c r="W40" i="411"/>
  <c r="J10" i="411"/>
  <c r="Z10" i="411" s="1"/>
  <c r="F8" i="411"/>
  <c r="J14" i="413"/>
  <c r="G32" i="403"/>
  <c r="H16" i="403"/>
  <c r="Q12" i="403"/>
  <c r="E12" i="403"/>
  <c r="J7" i="409"/>
  <c r="J33" i="409" s="1"/>
  <c r="K13" i="409"/>
  <c r="S12" i="395"/>
  <c r="AF12" i="395" s="1"/>
  <c r="J35" i="397"/>
  <c r="M30" i="403"/>
  <c r="E18" i="403"/>
  <c r="P18" i="403"/>
  <c r="J33" i="412"/>
  <c r="I8" i="412"/>
  <c r="D13" i="413"/>
  <c r="AD17" i="396"/>
  <c r="B35" i="397"/>
  <c r="N13" i="403"/>
  <c r="D9" i="404"/>
  <c r="S8" i="404"/>
  <c r="C7" i="404"/>
  <c r="C26" i="404" s="1"/>
  <c r="AB45" i="405"/>
  <c r="U9" i="405"/>
  <c r="X9" i="405"/>
  <c r="L35" i="409"/>
  <c r="C8" i="409"/>
  <c r="P8" i="409" s="1"/>
  <c r="L34" i="409"/>
  <c r="X19" i="411"/>
  <c r="J18" i="411"/>
  <c r="Z18" i="411" s="1"/>
  <c r="Y18" i="411"/>
  <c r="M33" i="413"/>
  <c r="D11" i="413"/>
  <c r="D10" i="413"/>
  <c r="AB17" i="405"/>
  <c r="AC17" i="405"/>
  <c r="X14" i="405"/>
  <c r="AG25" i="395"/>
  <c r="Y15" i="405"/>
  <c r="J15" i="405"/>
  <c r="Z15" i="405" s="1"/>
  <c r="S27" i="395"/>
  <c r="AF27" i="395" s="1"/>
  <c r="AG18" i="395"/>
  <c r="AD32" i="396"/>
  <c r="AG9" i="396"/>
  <c r="S26" i="395"/>
  <c r="AF26" i="395" s="1"/>
  <c r="AG23" i="395"/>
  <c r="AG20" i="395"/>
  <c r="S19" i="395"/>
  <c r="AF19" i="395" s="1"/>
  <c r="K31" i="396"/>
  <c r="AB31" i="396" s="1"/>
  <c r="AD29" i="396"/>
  <c r="R28" i="396"/>
  <c r="AE28" i="396" s="1"/>
  <c r="AD23" i="396"/>
  <c r="K19" i="396"/>
  <c r="AB19" i="396" s="1"/>
  <c r="R15" i="396"/>
  <c r="AE15" i="396" s="1"/>
  <c r="R11" i="396"/>
  <c r="AE11" i="396" s="1"/>
  <c r="AD9" i="396"/>
  <c r="J28" i="397"/>
  <c r="J36" i="397" s="1"/>
  <c r="AB12" i="405"/>
  <c r="AC12" i="405"/>
  <c r="D9" i="405"/>
  <c r="V9" i="405" s="1"/>
  <c r="H8" i="405"/>
  <c r="H49" i="405" s="1"/>
  <c r="D11" i="410"/>
  <c r="L26" i="410"/>
  <c r="M7" i="410"/>
  <c r="W41" i="411"/>
  <c r="U20" i="411"/>
  <c r="X20" i="411"/>
  <c r="J19" i="411"/>
  <c r="Z19" i="411" s="1"/>
  <c r="D17" i="411"/>
  <c r="D12" i="411"/>
  <c r="G8" i="411"/>
  <c r="J10" i="413"/>
  <c r="F8" i="413"/>
  <c r="R25" i="396"/>
  <c r="AE25" i="396" s="1"/>
  <c r="K20" i="396"/>
  <c r="AB20" i="396" s="1"/>
  <c r="R17" i="396"/>
  <c r="AE17" i="396" s="1"/>
  <c r="K12" i="396"/>
  <c r="AB12" i="396" s="1"/>
  <c r="D18" i="405"/>
  <c r="W18" i="405" s="1"/>
  <c r="J14" i="405"/>
  <c r="Z14" i="405" s="1"/>
  <c r="B14" i="406"/>
  <c r="C26" i="406" s="1"/>
  <c r="D19" i="409"/>
  <c r="Q19" i="409" s="1"/>
  <c r="C16" i="409"/>
  <c r="V39" i="411"/>
  <c r="Y20" i="411"/>
  <c r="Y12" i="411"/>
  <c r="E14" i="403"/>
  <c r="D12" i="404"/>
  <c r="U10" i="405"/>
  <c r="AD34" i="411"/>
  <c r="J13" i="411"/>
  <c r="Z13" i="411" s="1"/>
  <c r="X12" i="411"/>
  <c r="J19" i="412"/>
  <c r="G7" i="403"/>
  <c r="G29" i="403" s="1"/>
  <c r="X20" i="405"/>
  <c r="X18" i="405"/>
  <c r="E8" i="405"/>
  <c r="E49" i="405" s="1"/>
  <c r="D10" i="409"/>
  <c r="Q10" i="409" s="1"/>
  <c r="B7" i="410"/>
  <c r="B26" i="410" s="1"/>
  <c r="U18" i="411"/>
  <c r="X13" i="411"/>
  <c r="J12" i="412"/>
  <c r="B8" i="396"/>
  <c r="Z8" i="396" s="1"/>
  <c r="B7" i="399"/>
  <c r="B43" i="399" s="1"/>
  <c r="C19" i="403"/>
  <c r="P19" i="403" s="1"/>
  <c r="F7" i="403"/>
  <c r="F29" i="403" s="1"/>
  <c r="C9" i="403"/>
  <c r="K8" i="403"/>
  <c r="AB44" i="405"/>
  <c r="D13" i="405"/>
  <c r="V13" i="405" s="1"/>
  <c r="Y19" i="405"/>
  <c r="C8" i="405"/>
  <c r="C49" i="405" s="1"/>
  <c r="H16" i="409"/>
  <c r="F7" i="409"/>
  <c r="F29" i="409" s="1"/>
  <c r="D20" i="411"/>
  <c r="AB42" i="411"/>
  <c r="Y17" i="411"/>
  <c r="Y9" i="411"/>
  <c r="D33" i="412"/>
  <c r="D8" i="412" s="1"/>
  <c r="AC37" i="411"/>
  <c r="D11" i="411"/>
  <c r="U14" i="411"/>
  <c r="Y11" i="411"/>
  <c r="F35" i="409"/>
  <c r="C9" i="409"/>
  <c r="J31" i="409"/>
  <c r="E14" i="409"/>
  <c r="D13" i="409"/>
  <c r="E12" i="409"/>
  <c r="P12" i="409"/>
  <c r="N8" i="409"/>
  <c r="M34" i="409"/>
  <c r="D8" i="409"/>
  <c r="D16" i="410"/>
  <c r="V43" i="411"/>
  <c r="W43" i="411"/>
  <c r="N16" i="409"/>
  <c r="M32" i="409"/>
  <c r="D19" i="411"/>
  <c r="W19" i="411" s="1"/>
  <c r="AC45" i="411"/>
  <c r="S34" i="411"/>
  <c r="AF34" i="411" s="1"/>
  <c r="AE34" i="411"/>
  <c r="K15" i="406"/>
  <c r="E15" i="409"/>
  <c r="D17" i="410"/>
  <c r="C8" i="411"/>
  <c r="H9" i="409"/>
  <c r="D9" i="409"/>
  <c r="G35" i="409"/>
  <c r="L32" i="409"/>
  <c r="C10" i="409"/>
  <c r="K10" i="409"/>
  <c r="I7" i="409"/>
  <c r="I30" i="409"/>
  <c r="C7" i="410"/>
  <c r="AB35" i="411"/>
  <c r="AC35" i="411"/>
  <c r="M34" i="411"/>
  <c r="U16" i="411"/>
  <c r="X16" i="411"/>
  <c r="U11" i="411"/>
  <c r="X11" i="411"/>
  <c r="X10" i="411"/>
  <c r="B8" i="411"/>
  <c r="I8" i="411"/>
  <c r="E11" i="409"/>
  <c r="P11" i="409"/>
  <c r="Y16" i="411"/>
  <c r="L7" i="409"/>
  <c r="D18" i="410"/>
  <c r="G7" i="410"/>
  <c r="F26" i="410"/>
  <c r="AB44" i="411"/>
  <c r="D16" i="411"/>
  <c r="V42" i="411"/>
  <c r="W42" i="411"/>
  <c r="D34" i="411"/>
  <c r="V35" i="411"/>
  <c r="W35" i="411"/>
  <c r="H8" i="411"/>
  <c r="J9" i="411"/>
  <c r="Z9" i="411" s="1"/>
  <c r="G34" i="409"/>
  <c r="G32" i="409"/>
  <c r="G31" i="409"/>
  <c r="G30" i="409"/>
  <c r="H13" i="409"/>
  <c r="N10" i="409"/>
  <c r="AB40" i="411"/>
  <c r="J17" i="411"/>
  <c r="Z17" i="411" s="1"/>
  <c r="J12" i="411"/>
  <c r="Z12" i="411" s="1"/>
  <c r="D10" i="411"/>
  <c r="W10" i="411" s="1"/>
  <c r="G7" i="409"/>
  <c r="R15" i="410"/>
  <c r="D18" i="411"/>
  <c r="D13" i="411"/>
  <c r="N13" i="409"/>
  <c r="W44" i="411"/>
  <c r="W36" i="411"/>
  <c r="M7" i="409"/>
  <c r="X9" i="411"/>
  <c r="D11" i="405"/>
  <c r="W11" i="405" s="1"/>
  <c r="AC11" i="405"/>
  <c r="D10" i="405"/>
  <c r="D19" i="405"/>
  <c r="W19" i="405" s="1"/>
  <c r="AC19" i="405"/>
  <c r="U15" i="405"/>
  <c r="J18" i="405"/>
  <c r="Z18" i="405" s="1"/>
  <c r="Y18" i="405"/>
  <c r="L7" i="403"/>
  <c r="L30" i="403"/>
  <c r="C10" i="403"/>
  <c r="G7" i="404"/>
  <c r="Y14" i="405"/>
  <c r="W36" i="405"/>
  <c r="D34" i="405"/>
  <c r="V36" i="405"/>
  <c r="W37" i="405"/>
  <c r="V37" i="405"/>
  <c r="U19" i="405"/>
  <c r="J10" i="405"/>
  <c r="Z10" i="405" s="1"/>
  <c r="Y10" i="405"/>
  <c r="K9" i="400"/>
  <c r="B8" i="400"/>
  <c r="K9" i="403"/>
  <c r="J35" i="403"/>
  <c r="U11" i="405"/>
  <c r="D15" i="405"/>
  <c r="W15" i="405" s="1"/>
  <c r="AC15" i="405"/>
  <c r="M8" i="405"/>
  <c r="F31" i="403"/>
  <c r="C13" i="403"/>
  <c r="J7" i="403"/>
  <c r="AB43" i="405"/>
  <c r="AB42" i="405"/>
  <c r="D16" i="405"/>
  <c r="AC42" i="405"/>
  <c r="M34" i="405"/>
  <c r="G50" i="405"/>
  <c r="G8" i="405"/>
  <c r="G49" i="405" s="1"/>
  <c r="AB11" i="405"/>
  <c r="M7" i="403"/>
  <c r="D12" i="405"/>
  <c r="D13" i="403"/>
  <c r="W40" i="405"/>
  <c r="J30" i="403"/>
  <c r="D16" i="403"/>
  <c r="D8" i="403"/>
  <c r="W42" i="405"/>
  <c r="W41" i="405"/>
  <c r="V39" i="405"/>
  <c r="V38" i="405"/>
  <c r="X19" i="405"/>
  <c r="X15" i="405"/>
  <c r="X11" i="405"/>
  <c r="W39" i="405"/>
  <c r="F8" i="405"/>
  <c r="F49" i="405" s="1"/>
  <c r="I35" i="403"/>
  <c r="I34" i="403"/>
  <c r="I32" i="403"/>
  <c r="I30" i="403"/>
  <c r="C16" i="403"/>
  <c r="C8" i="403"/>
  <c r="H50" i="405"/>
  <c r="W46" i="405"/>
  <c r="W45" i="405"/>
  <c r="W44" i="405"/>
  <c r="W43" i="405"/>
  <c r="AC40" i="405"/>
  <c r="AC39" i="405"/>
  <c r="AC38" i="405"/>
  <c r="AC37" i="405"/>
  <c r="AC14" i="405"/>
  <c r="AC10" i="405"/>
  <c r="D17" i="405"/>
  <c r="G35" i="403"/>
  <c r="G31" i="403"/>
  <c r="H13" i="403"/>
  <c r="D20" i="405"/>
  <c r="S13" i="395"/>
  <c r="AF13" i="395" s="1"/>
  <c r="AF33" i="396"/>
  <c r="R29" i="396"/>
  <c r="AE29" i="396" s="1"/>
  <c r="L26" i="395"/>
  <c r="AC26" i="395" s="1"/>
  <c r="AF23" i="396"/>
  <c r="AF21" i="396"/>
  <c r="AF19" i="396"/>
  <c r="AF17" i="396"/>
  <c r="AF15" i="396"/>
  <c r="AF13" i="396"/>
  <c r="AF11" i="396"/>
  <c r="G35" i="397"/>
  <c r="N8" i="397"/>
  <c r="G28" i="397"/>
  <c r="AD24" i="395"/>
  <c r="AG13" i="395"/>
  <c r="Q36" i="395"/>
  <c r="Q35" i="395"/>
  <c r="AF30" i="396"/>
  <c r="AF26" i="396"/>
  <c r="AB9" i="396"/>
  <c r="AD18" i="395"/>
  <c r="P35" i="395"/>
  <c r="P36" i="395"/>
  <c r="L17" i="395"/>
  <c r="AC17" i="395" s="1"/>
  <c r="AF31" i="396"/>
  <c r="AF27" i="396"/>
  <c r="AF25" i="396"/>
  <c r="Y35" i="395"/>
  <c r="Y36" i="395"/>
  <c r="AF24" i="396"/>
  <c r="AF22" i="396"/>
  <c r="AF20" i="396"/>
  <c r="AF18" i="396"/>
  <c r="AF16" i="396"/>
  <c r="AF14" i="396"/>
  <c r="AF12" i="396"/>
  <c r="AF10" i="396"/>
  <c r="I36" i="395"/>
  <c r="I35" i="395"/>
  <c r="S8" i="396"/>
  <c r="R9" i="396"/>
  <c r="H35" i="395"/>
  <c r="H36" i="395"/>
  <c r="L27" i="395"/>
  <c r="AC27" i="395" s="1"/>
  <c r="L25" i="395"/>
  <c r="AC25" i="395" s="1"/>
  <c r="AG12" i="395"/>
  <c r="S11" i="395"/>
  <c r="AF11" i="395" s="1"/>
  <c r="X35" i="395"/>
  <c r="X36" i="395"/>
  <c r="AF32" i="396"/>
  <c r="AF28" i="396"/>
  <c r="M8" i="396"/>
  <c r="F8" i="395"/>
  <c r="F28" i="397"/>
  <c r="M8" i="397"/>
  <c r="AD12" i="395"/>
  <c r="AD11" i="395"/>
  <c r="U8" i="395"/>
  <c r="M8" i="395"/>
  <c r="E28" i="397"/>
  <c r="E36" i="397" s="1"/>
  <c r="D37" i="397"/>
  <c r="D28" i="397"/>
  <c r="D36" i="397" s="1"/>
  <c r="W36" i="395"/>
  <c r="O36" i="395"/>
  <c r="G36" i="395"/>
  <c r="V8" i="423" l="1"/>
  <c r="E50" i="414"/>
  <c r="K50" i="414"/>
  <c r="W15" i="411"/>
  <c r="L50" i="414"/>
  <c r="G51" i="414"/>
  <c r="C36" i="395"/>
  <c r="AC8" i="396"/>
  <c r="M50" i="414"/>
  <c r="C47" i="414"/>
  <c r="B26" i="404"/>
  <c r="J8" i="405"/>
  <c r="Z8" i="405" s="1"/>
  <c r="J8" i="412"/>
  <c r="C14" i="414"/>
  <c r="P14" i="414" s="1"/>
  <c r="O8" i="416"/>
  <c r="W9" i="411"/>
  <c r="Q10" i="403"/>
  <c r="C53" i="414"/>
  <c r="C35" i="395"/>
  <c r="I7" i="399"/>
  <c r="P19" i="414"/>
  <c r="Q8" i="416"/>
  <c r="H19" i="416"/>
  <c r="C15" i="414"/>
  <c r="P15" i="414" s="1"/>
  <c r="E16" i="409"/>
  <c r="D32" i="409"/>
  <c r="P33" i="414"/>
  <c r="V15" i="405"/>
  <c r="P13" i="409"/>
  <c r="T35" i="395"/>
  <c r="S8" i="395"/>
  <c r="S36" i="395" s="1"/>
  <c r="Y8" i="405"/>
  <c r="U8" i="405"/>
  <c r="I51" i="414"/>
  <c r="Q9" i="403"/>
  <c r="W13" i="405"/>
  <c r="C52" i="414"/>
  <c r="M28" i="397"/>
  <c r="C16" i="414"/>
  <c r="P16" i="414" s="1"/>
  <c r="T36" i="395"/>
  <c r="C54" i="414"/>
  <c r="P36" i="414"/>
  <c r="J51" i="414"/>
  <c r="J50" i="414"/>
  <c r="E41" i="396"/>
  <c r="C34" i="409"/>
  <c r="Q9" i="414"/>
  <c r="D44" i="414"/>
  <c r="Q14" i="414"/>
  <c r="D46" i="414"/>
  <c r="D45" i="414"/>
  <c r="C48" i="414"/>
  <c r="P20" i="414"/>
  <c r="G33" i="403"/>
  <c r="V11" i="405"/>
  <c r="V18" i="405"/>
  <c r="F33" i="409"/>
  <c r="H45" i="414"/>
  <c r="R14" i="414"/>
  <c r="H46" i="414"/>
  <c r="D27" i="414"/>
  <c r="Q28" i="414"/>
  <c r="J29" i="409"/>
  <c r="C9" i="414"/>
  <c r="H44" i="414"/>
  <c r="R9" i="414"/>
  <c r="J8" i="411"/>
  <c r="Z8" i="411" s="1"/>
  <c r="C49" i="414"/>
  <c r="T41" i="396"/>
  <c r="I29" i="403"/>
  <c r="C29" i="414"/>
  <c r="P29" i="414" s="1"/>
  <c r="P32" i="414"/>
  <c r="H27" i="414"/>
  <c r="V14" i="411"/>
  <c r="K14" i="400"/>
  <c r="C45" i="414"/>
  <c r="N36" i="395"/>
  <c r="B49" i="405"/>
  <c r="N35" i="395"/>
  <c r="E9" i="403"/>
  <c r="K8" i="406"/>
  <c r="D8" i="413"/>
  <c r="C28" i="414"/>
  <c r="P31" i="414"/>
  <c r="H7" i="403"/>
  <c r="K14" i="406"/>
  <c r="R7" i="410"/>
  <c r="V19" i="405"/>
  <c r="D30" i="409"/>
  <c r="V14" i="405"/>
  <c r="C7" i="403"/>
  <c r="P7" i="403" s="1"/>
  <c r="W9" i="405"/>
  <c r="B41" i="396"/>
  <c r="F33" i="403"/>
  <c r="C7" i="409"/>
  <c r="C29" i="409" s="1"/>
  <c r="P16" i="409"/>
  <c r="K8" i="396"/>
  <c r="K41" i="396" s="1"/>
  <c r="C32" i="409"/>
  <c r="D8" i="411"/>
  <c r="W8" i="411" s="1"/>
  <c r="V12" i="411"/>
  <c r="W12" i="411"/>
  <c r="S7" i="404"/>
  <c r="D7" i="404"/>
  <c r="N28" i="397"/>
  <c r="V20" i="411"/>
  <c r="W20" i="411"/>
  <c r="P9" i="403"/>
  <c r="C35" i="403"/>
  <c r="V17" i="411"/>
  <c r="W17" i="411"/>
  <c r="D7" i="409"/>
  <c r="H7" i="409"/>
  <c r="G29" i="409"/>
  <c r="G33" i="409"/>
  <c r="M29" i="409"/>
  <c r="M33" i="409"/>
  <c r="N7" i="409"/>
  <c r="E13" i="409"/>
  <c r="D31" i="409"/>
  <c r="Q13" i="409"/>
  <c r="U8" i="411"/>
  <c r="X8" i="411"/>
  <c r="S7" i="410"/>
  <c r="D7" i="410"/>
  <c r="C26" i="410"/>
  <c r="AB34" i="411"/>
  <c r="AC34" i="411"/>
  <c r="C30" i="409"/>
  <c r="P10" i="409"/>
  <c r="V34" i="411"/>
  <c r="W34" i="411"/>
  <c r="L33" i="409"/>
  <c r="L29" i="409"/>
  <c r="V10" i="411"/>
  <c r="Y8" i="411"/>
  <c r="V16" i="411"/>
  <c r="W16" i="411"/>
  <c r="Q8" i="409"/>
  <c r="D34" i="409"/>
  <c r="E8" i="409"/>
  <c r="V13" i="411"/>
  <c r="W13" i="411"/>
  <c r="Q9" i="409"/>
  <c r="D35" i="409"/>
  <c r="E9" i="409"/>
  <c r="E10" i="409"/>
  <c r="V18" i="411"/>
  <c r="W18" i="411"/>
  <c r="V19" i="411"/>
  <c r="I29" i="409"/>
  <c r="I33" i="409"/>
  <c r="C35" i="409"/>
  <c r="P9" i="409"/>
  <c r="V11" i="411"/>
  <c r="W11" i="411"/>
  <c r="K7" i="409"/>
  <c r="M29" i="403"/>
  <c r="M33" i="403"/>
  <c r="N7" i="403"/>
  <c r="M50" i="405"/>
  <c r="AC34" i="405"/>
  <c r="P10" i="403"/>
  <c r="C30" i="403"/>
  <c r="P16" i="403"/>
  <c r="C32" i="403"/>
  <c r="E8" i="403"/>
  <c r="D34" i="403"/>
  <c r="Q8" i="403"/>
  <c r="X8" i="405"/>
  <c r="W17" i="405"/>
  <c r="V17" i="405"/>
  <c r="E16" i="403"/>
  <c r="D32" i="403"/>
  <c r="Q16" i="403"/>
  <c r="W16" i="405"/>
  <c r="V16" i="405"/>
  <c r="D50" i="405"/>
  <c r="W34" i="405"/>
  <c r="V34" i="405"/>
  <c r="L33" i="403"/>
  <c r="L29" i="403"/>
  <c r="P8" i="403"/>
  <c r="C34" i="403"/>
  <c r="W20" i="405"/>
  <c r="V20" i="405"/>
  <c r="K7" i="403"/>
  <c r="J29" i="403"/>
  <c r="J33" i="403"/>
  <c r="D7" i="403"/>
  <c r="M49" i="405"/>
  <c r="D8" i="405"/>
  <c r="AB8" i="405"/>
  <c r="AC8" i="405"/>
  <c r="Q13" i="403"/>
  <c r="E13" i="403"/>
  <c r="D31" i="403"/>
  <c r="P13" i="403"/>
  <c r="C31" i="403"/>
  <c r="C26" i="400"/>
  <c r="K8" i="400"/>
  <c r="E10" i="403"/>
  <c r="AB34" i="405"/>
  <c r="W12" i="405"/>
  <c r="V12" i="405"/>
  <c r="V10" i="405"/>
  <c r="W10" i="405"/>
  <c r="F35" i="395"/>
  <c r="F36" i="395"/>
  <c r="AB8" i="395"/>
  <c r="U36" i="395"/>
  <c r="AH8" i="395"/>
  <c r="U35" i="395"/>
  <c r="S41" i="396"/>
  <c r="AF8" i="396"/>
  <c r="F36" i="397"/>
  <c r="M41" i="396"/>
  <c r="AD8" i="396"/>
  <c r="G36" i="397"/>
  <c r="AD8" i="395"/>
  <c r="L8" i="395"/>
  <c r="M35" i="395"/>
  <c r="M36" i="395"/>
  <c r="R8" i="396"/>
  <c r="AE9" i="396"/>
  <c r="S35" i="395" l="1"/>
  <c r="AF8" i="395"/>
  <c r="C46" i="414"/>
  <c r="C33" i="403"/>
  <c r="C29" i="403"/>
  <c r="P7" i="409"/>
  <c r="AB8" i="396"/>
  <c r="D51" i="414"/>
  <c r="D50" i="414"/>
  <c r="Q27" i="414"/>
  <c r="C27" i="414"/>
  <c r="P28" i="414"/>
  <c r="V8" i="411"/>
  <c r="H50" i="414"/>
  <c r="H51" i="414"/>
  <c r="R27" i="414"/>
  <c r="P9" i="414"/>
  <c r="C44" i="414"/>
  <c r="C33" i="409"/>
  <c r="E7" i="409"/>
  <c r="D29" i="409"/>
  <c r="D33" i="409"/>
  <c r="Q7" i="409"/>
  <c r="W8" i="405"/>
  <c r="D49" i="405"/>
  <c r="V8" i="405"/>
  <c r="Q7" i="403"/>
  <c r="E7" i="403"/>
  <c r="D33" i="403"/>
  <c r="D29" i="403"/>
  <c r="AC8" i="395"/>
  <c r="L36" i="395"/>
  <c r="L35" i="395"/>
  <c r="R41" i="396"/>
  <c r="AE8" i="396"/>
  <c r="C51" i="414" l="1"/>
  <c r="C50" i="414"/>
  <c r="P27" i="414"/>
  <c r="J6" i="394" l="1"/>
  <c r="C6" i="394"/>
  <c r="H7" i="393"/>
  <c r="E7" i="393"/>
  <c r="C30" i="392"/>
  <c r="C29" i="392"/>
  <c r="C27" i="392"/>
  <c r="C26" i="392"/>
  <c r="C24" i="392"/>
  <c r="C23" i="392"/>
  <c r="C21" i="392"/>
  <c r="C20" i="392"/>
  <c r="F18" i="392"/>
  <c r="E18" i="392"/>
  <c r="E10" i="392" s="1"/>
  <c r="D18" i="392"/>
  <c r="D10" i="392" s="1"/>
  <c r="F17" i="392"/>
  <c r="F16" i="392" s="1"/>
  <c r="E17" i="392"/>
  <c r="E16" i="392" s="1"/>
  <c r="D17" i="392"/>
  <c r="C17" i="392" s="1"/>
  <c r="C14" i="392"/>
  <c r="C13" i="392"/>
  <c r="F12" i="392"/>
  <c r="E12" i="392"/>
  <c r="D12" i="392"/>
  <c r="F10" i="392"/>
  <c r="C6" i="392"/>
  <c r="M26" i="391"/>
  <c r="L26" i="391"/>
  <c r="K26" i="391"/>
  <c r="J26" i="391"/>
  <c r="I26" i="391"/>
  <c r="H26" i="391"/>
  <c r="G26" i="391"/>
  <c r="F26" i="391"/>
  <c r="E26" i="391"/>
  <c r="D26" i="391"/>
  <c r="C26" i="391"/>
  <c r="B26" i="391"/>
  <c r="N19" i="391"/>
  <c r="N18" i="391"/>
  <c r="N17" i="391"/>
  <c r="N16" i="391"/>
  <c r="N15" i="391"/>
  <c r="N14" i="391"/>
  <c r="N13" i="391"/>
  <c r="N12" i="391"/>
  <c r="N11" i="391"/>
  <c r="N10" i="391"/>
  <c r="N9" i="391"/>
  <c r="N8" i="391"/>
  <c r="N7" i="391"/>
  <c r="I20" i="390"/>
  <c r="M20" i="390" s="1"/>
  <c r="D20" i="390"/>
  <c r="L20" i="390" s="1"/>
  <c r="I19" i="390"/>
  <c r="M19" i="390" s="1"/>
  <c r="D19" i="390"/>
  <c r="L19" i="390" s="1"/>
  <c r="I18" i="390"/>
  <c r="M18" i="390" s="1"/>
  <c r="D18" i="390"/>
  <c r="L18" i="390" s="1"/>
  <c r="I17" i="390"/>
  <c r="M17" i="390" s="1"/>
  <c r="D17" i="390"/>
  <c r="L17" i="390" s="1"/>
  <c r="I16" i="390"/>
  <c r="M16" i="390" s="1"/>
  <c r="D16" i="390"/>
  <c r="L16" i="390" s="1"/>
  <c r="I15" i="390"/>
  <c r="M15" i="390" s="1"/>
  <c r="D15" i="390"/>
  <c r="L15" i="390" s="1"/>
  <c r="I14" i="390"/>
  <c r="M14" i="390" s="1"/>
  <c r="D14" i="390"/>
  <c r="L14" i="390" s="1"/>
  <c r="I13" i="390"/>
  <c r="M13" i="390" s="1"/>
  <c r="D13" i="390"/>
  <c r="L13" i="390" s="1"/>
  <c r="I12" i="390"/>
  <c r="M12" i="390" s="1"/>
  <c r="D12" i="390"/>
  <c r="L12" i="390" s="1"/>
  <c r="I11" i="390"/>
  <c r="M11" i="390" s="1"/>
  <c r="D11" i="390"/>
  <c r="L11" i="390" s="1"/>
  <c r="I10" i="390"/>
  <c r="M10" i="390" s="1"/>
  <c r="D10" i="390"/>
  <c r="L10" i="390" s="1"/>
  <c r="I9" i="390"/>
  <c r="D9" i="390"/>
  <c r="L9" i="390" s="1"/>
  <c r="K8" i="390"/>
  <c r="K27" i="390" s="1"/>
  <c r="J8" i="390"/>
  <c r="J27" i="390" s="1"/>
  <c r="H8" i="390"/>
  <c r="H27" i="390" s="1"/>
  <c r="G8" i="390"/>
  <c r="G27" i="390" s="1"/>
  <c r="F8" i="390"/>
  <c r="F27" i="390" s="1"/>
  <c r="E8" i="390"/>
  <c r="E27" i="390" s="1"/>
  <c r="C8" i="390"/>
  <c r="C27" i="390" s="1"/>
  <c r="B8" i="390"/>
  <c r="B27" i="390" s="1"/>
  <c r="N6" i="387"/>
  <c r="N15" i="387" s="1"/>
  <c r="J6" i="387"/>
  <c r="J15" i="387" s="1"/>
  <c r="F6" i="387"/>
  <c r="F15" i="387" s="1"/>
  <c r="J32" i="384"/>
  <c r="I32" i="384"/>
  <c r="H32" i="384"/>
  <c r="G32" i="384"/>
  <c r="F32" i="384"/>
  <c r="E32" i="384"/>
  <c r="D32" i="384"/>
  <c r="C32" i="384"/>
  <c r="B32" i="384"/>
  <c r="G19" i="384"/>
  <c r="N19" i="384" s="1"/>
  <c r="C19" i="384"/>
  <c r="G18" i="384"/>
  <c r="N18" i="384" s="1"/>
  <c r="C18" i="384"/>
  <c r="M18" i="384" s="1"/>
  <c r="G17" i="384"/>
  <c r="N17" i="384" s="1"/>
  <c r="C17" i="384"/>
  <c r="M17" i="384" s="1"/>
  <c r="G16" i="384"/>
  <c r="C16" i="384"/>
  <c r="M16" i="384" s="1"/>
  <c r="G15" i="384"/>
  <c r="N15" i="384" s="1"/>
  <c r="C15" i="384"/>
  <c r="G14" i="384"/>
  <c r="N14" i="384" s="1"/>
  <c r="C14" i="384"/>
  <c r="M14" i="384" s="1"/>
  <c r="G13" i="384"/>
  <c r="N13" i="384" s="1"/>
  <c r="C13" i="384"/>
  <c r="M13" i="384" s="1"/>
  <c r="G12" i="384"/>
  <c r="C12" i="384"/>
  <c r="M12" i="384" s="1"/>
  <c r="G11" i="384"/>
  <c r="N11" i="384" s="1"/>
  <c r="C11" i="384"/>
  <c r="G10" i="384"/>
  <c r="N10" i="384" s="1"/>
  <c r="C10" i="384"/>
  <c r="M10" i="384" s="1"/>
  <c r="G9" i="384"/>
  <c r="N9" i="384" s="1"/>
  <c r="C9" i="384"/>
  <c r="M9" i="384" s="1"/>
  <c r="G8" i="384"/>
  <c r="C8" i="384"/>
  <c r="M8" i="384" s="1"/>
  <c r="K7" i="384"/>
  <c r="J7" i="384"/>
  <c r="I7" i="384"/>
  <c r="H7" i="384"/>
  <c r="F7" i="384"/>
  <c r="E7" i="384"/>
  <c r="D7" i="384"/>
  <c r="H28" i="383"/>
  <c r="G28" i="383"/>
  <c r="F28" i="383"/>
  <c r="E28" i="383"/>
  <c r="D28" i="383"/>
  <c r="C28" i="383"/>
  <c r="K21" i="383"/>
  <c r="J21" i="383"/>
  <c r="K20" i="383"/>
  <c r="J20" i="383"/>
  <c r="K19" i="383"/>
  <c r="J19" i="383"/>
  <c r="K18" i="383"/>
  <c r="J18" i="383"/>
  <c r="K17" i="383"/>
  <c r="J17" i="383"/>
  <c r="K16" i="383"/>
  <c r="J16" i="383"/>
  <c r="K15" i="383"/>
  <c r="J15" i="383"/>
  <c r="K14" i="383"/>
  <c r="J14" i="383"/>
  <c r="K13" i="383"/>
  <c r="J13" i="383"/>
  <c r="K12" i="383"/>
  <c r="J12" i="383"/>
  <c r="K11" i="383"/>
  <c r="J11" i="383"/>
  <c r="K10" i="383"/>
  <c r="J10" i="383"/>
  <c r="K9" i="383"/>
  <c r="J9" i="383"/>
  <c r="Q8" i="382"/>
  <c r="P8" i="382"/>
  <c r="R8" i="381"/>
  <c r="Q8" i="381"/>
  <c r="P8" i="381"/>
  <c r="P29" i="379"/>
  <c r="O29" i="379"/>
  <c r="N29" i="379"/>
  <c r="M29" i="379"/>
  <c r="L29" i="379"/>
  <c r="K29" i="379"/>
  <c r="J29" i="379"/>
  <c r="I29" i="379"/>
  <c r="H29" i="379"/>
  <c r="G29" i="379"/>
  <c r="F29" i="379"/>
  <c r="E29" i="379"/>
  <c r="D29" i="379"/>
  <c r="C29" i="379"/>
  <c r="B29" i="379"/>
  <c r="Q21" i="379"/>
  <c r="Q20" i="379"/>
  <c r="Q19" i="379"/>
  <c r="Q18" i="379"/>
  <c r="Q17" i="379"/>
  <c r="Q16" i="379"/>
  <c r="Q15" i="379"/>
  <c r="Q14" i="379"/>
  <c r="Q13" i="379"/>
  <c r="Q12" i="379"/>
  <c r="Q11" i="379"/>
  <c r="Q10" i="379"/>
  <c r="Q9" i="379"/>
  <c r="B8" i="378"/>
  <c r="M8" i="378" s="1"/>
  <c r="B7" i="378"/>
  <c r="M7" i="378" s="1"/>
  <c r="K6" i="378"/>
  <c r="K15" i="378" s="1"/>
  <c r="J6" i="378"/>
  <c r="J15" i="378" s="1"/>
  <c r="I6" i="378"/>
  <c r="I15" i="378" s="1"/>
  <c r="H6" i="378"/>
  <c r="H15" i="378" s="1"/>
  <c r="G6" i="378"/>
  <c r="G15" i="378" s="1"/>
  <c r="F6" i="378"/>
  <c r="F15" i="378" s="1"/>
  <c r="E6" i="378"/>
  <c r="E15" i="378" s="1"/>
  <c r="D6" i="378"/>
  <c r="D15" i="378" s="1"/>
  <c r="C6" i="378"/>
  <c r="C15" i="378" s="1"/>
  <c r="G25" i="377"/>
  <c r="P7" i="377"/>
  <c r="P25" i="377" s="1"/>
  <c r="N7" i="377"/>
  <c r="N25" i="377" s="1"/>
  <c r="M7" i="377"/>
  <c r="M25" i="377" s="1"/>
  <c r="L7" i="377"/>
  <c r="L25" i="377" s="1"/>
  <c r="K7" i="377"/>
  <c r="K25" i="377" s="1"/>
  <c r="J7" i="377"/>
  <c r="J25" i="377" s="1"/>
  <c r="I7" i="377"/>
  <c r="I25" i="377" s="1"/>
  <c r="H7" i="377"/>
  <c r="H25" i="377" s="1"/>
  <c r="F7" i="377"/>
  <c r="F25" i="377" s="1"/>
  <c r="E7" i="377"/>
  <c r="E25" i="377" s="1"/>
  <c r="D7" i="377"/>
  <c r="D25" i="377" s="1"/>
  <c r="C7" i="377"/>
  <c r="C25" i="377" s="1"/>
  <c r="B7" i="377"/>
  <c r="B25" i="377" s="1"/>
  <c r="R58" i="376"/>
  <c r="Q58" i="376"/>
  <c r="P58" i="376"/>
  <c r="O58" i="376"/>
  <c r="N58" i="376"/>
  <c r="M58" i="376"/>
  <c r="L58" i="376"/>
  <c r="K58" i="376"/>
  <c r="J58" i="376"/>
  <c r="G58" i="376"/>
  <c r="F58" i="376"/>
  <c r="E58" i="376"/>
  <c r="C58" i="376"/>
  <c r="R57" i="376"/>
  <c r="Q57" i="376"/>
  <c r="P57" i="376"/>
  <c r="O57" i="376"/>
  <c r="N57" i="376"/>
  <c r="M57" i="376"/>
  <c r="L57" i="376"/>
  <c r="K57" i="376"/>
  <c r="J57" i="376"/>
  <c r="I57" i="376"/>
  <c r="H57" i="376"/>
  <c r="G57" i="376"/>
  <c r="F57" i="376"/>
  <c r="E57" i="376"/>
  <c r="D57" i="376"/>
  <c r="C57" i="376"/>
  <c r="B57" i="376"/>
  <c r="T20" i="376"/>
  <c r="T19" i="376"/>
  <c r="T18" i="376"/>
  <c r="T17" i="376"/>
  <c r="T16" i="376"/>
  <c r="T15" i="376"/>
  <c r="T14" i="376"/>
  <c r="T13" i="376"/>
  <c r="T12" i="376"/>
  <c r="T11" i="376"/>
  <c r="T10" i="376"/>
  <c r="T9" i="376"/>
  <c r="T8" i="376"/>
  <c r="J8" i="375"/>
  <c r="B8" i="375"/>
  <c r="B15" i="384" l="1"/>
  <c r="L15" i="384" s="1"/>
  <c r="D9" i="392"/>
  <c r="D8" i="392" s="1"/>
  <c r="I8" i="390"/>
  <c r="M8" i="390" s="1"/>
  <c r="C12" i="392"/>
  <c r="B16" i="384"/>
  <c r="L16" i="384" s="1"/>
  <c r="B19" i="384"/>
  <c r="L19" i="384" s="1"/>
  <c r="B6" i="378"/>
  <c r="B15" i="378" s="1"/>
  <c r="B14" i="384"/>
  <c r="L14" i="384" s="1"/>
  <c r="N16" i="384"/>
  <c r="B12" i="384"/>
  <c r="L12" i="384" s="1"/>
  <c r="M9" i="390"/>
  <c r="E9" i="392"/>
  <c r="C18" i="392"/>
  <c r="B10" i="384"/>
  <c r="L10" i="384" s="1"/>
  <c r="F9" i="392"/>
  <c r="F8" i="392" s="1"/>
  <c r="N12" i="384"/>
  <c r="B8" i="384"/>
  <c r="L8" i="384" s="1"/>
  <c r="B18" i="384"/>
  <c r="L18" i="384" s="1"/>
  <c r="N8" i="384"/>
  <c r="B11" i="384"/>
  <c r="L11" i="384" s="1"/>
  <c r="D8" i="390"/>
  <c r="L8" i="390" s="1"/>
  <c r="C10" i="392"/>
  <c r="D16" i="392"/>
  <c r="C16" i="392" s="1"/>
  <c r="D27" i="390"/>
  <c r="B9" i="384"/>
  <c r="L9" i="384" s="1"/>
  <c r="M11" i="384"/>
  <c r="B13" i="384"/>
  <c r="L13" i="384" s="1"/>
  <c r="M15" i="384"/>
  <c r="B17" i="384"/>
  <c r="L17" i="384" s="1"/>
  <c r="M19" i="384"/>
  <c r="C7" i="384"/>
  <c r="M7" i="384" s="1"/>
  <c r="I27" i="390"/>
  <c r="G7" i="384"/>
  <c r="N7" i="384" s="1"/>
  <c r="M6" i="378" l="1"/>
  <c r="E8" i="392"/>
  <c r="C8" i="392" s="1"/>
  <c r="C9" i="392"/>
  <c r="B7" i="384"/>
  <c r="L7" i="384" s="1"/>
  <c r="S20" i="374" l="1"/>
  <c r="R20" i="374"/>
  <c r="N20" i="374"/>
  <c r="K20" i="374"/>
  <c r="J20" i="374"/>
  <c r="I20" i="374"/>
  <c r="E20" i="374"/>
  <c r="B20" i="374"/>
  <c r="S19" i="374"/>
  <c r="R19" i="374"/>
  <c r="N19" i="374"/>
  <c r="K19" i="374"/>
  <c r="J19" i="374"/>
  <c r="I19" i="374"/>
  <c r="E19" i="374"/>
  <c r="B19" i="374"/>
  <c r="S18" i="374"/>
  <c r="R18" i="374"/>
  <c r="N18" i="374"/>
  <c r="K18" i="374"/>
  <c r="J18" i="374"/>
  <c r="I18" i="374"/>
  <c r="E18" i="374"/>
  <c r="B18" i="374"/>
  <c r="S17" i="374"/>
  <c r="R17" i="374"/>
  <c r="N17" i="374"/>
  <c r="K17" i="374"/>
  <c r="Q17" i="374" s="1"/>
  <c r="J17" i="374"/>
  <c r="I17" i="374"/>
  <c r="E17" i="374"/>
  <c r="B17" i="374"/>
  <c r="S16" i="374"/>
  <c r="R16" i="374"/>
  <c r="N16" i="374"/>
  <c r="K16" i="374"/>
  <c r="Q16" i="374" s="1"/>
  <c r="J16" i="374"/>
  <c r="I16" i="374"/>
  <c r="E16" i="374"/>
  <c r="B16" i="374"/>
  <c r="S15" i="374"/>
  <c r="R15" i="374"/>
  <c r="N15" i="374"/>
  <c r="K15" i="374"/>
  <c r="J15" i="374"/>
  <c r="I15" i="374"/>
  <c r="E15" i="374"/>
  <c r="B15" i="374"/>
  <c r="S14" i="374"/>
  <c r="R14" i="374"/>
  <c r="N14" i="374"/>
  <c r="K14" i="374"/>
  <c r="J14" i="374"/>
  <c r="I14" i="374"/>
  <c r="E14" i="374"/>
  <c r="B14" i="374"/>
  <c r="S13" i="374"/>
  <c r="R13" i="374"/>
  <c r="N13" i="374"/>
  <c r="K13" i="374"/>
  <c r="J13" i="374"/>
  <c r="I13" i="374"/>
  <c r="E13" i="374"/>
  <c r="B13" i="374"/>
  <c r="S12" i="374"/>
  <c r="R12" i="374"/>
  <c r="N12" i="374"/>
  <c r="K12" i="374"/>
  <c r="Q12" i="374" s="1"/>
  <c r="J12" i="374"/>
  <c r="I12" i="374"/>
  <c r="E12" i="374"/>
  <c r="B12" i="374"/>
  <c r="S11" i="374"/>
  <c r="R11" i="374"/>
  <c r="N11" i="374"/>
  <c r="K11" i="374"/>
  <c r="J11" i="374"/>
  <c r="I11" i="374"/>
  <c r="E11" i="374"/>
  <c r="B11" i="374"/>
  <c r="H11" i="374" s="1"/>
  <c r="S10" i="374"/>
  <c r="R10" i="374"/>
  <c r="N10" i="374"/>
  <c r="K10" i="374"/>
  <c r="J10" i="374"/>
  <c r="I10" i="374"/>
  <c r="E10" i="374"/>
  <c r="B10" i="374"/>
  <c r="S9" i="374"/>
  <c r="R9" i="374"/>
  <c r="N9" i="374"/>
  <c r="K9" i="374"/>
  <c r="J9" i="374"/>
  <c r="I9" i="374"/>
  <c r="E9" i="374"/>
  <c r="B9" i="374"/>
  <c r="P8" i="374"/>
  <c r="O8" i="374"/>
  <c r="M8" i="374"/>
  <c r="L8" i="374"/>
  <c r="K8" i="374" s="1"/>
  <c r="G8" i="374"/>
  <c r="F8" i="374"/>
  <c r="D8" i="374"/>
  <c r="C8" i="374"/>
  <c r="E8" i="374" l="1"/>
  <c r="I8" i="374"/>
  <c r="N8" i="374"/>
  <c r="Q8" i="374" s="1"/>
  <c r="H19" i="374"/>
  <c r="H14" i="374"/>
  <c r="H17" i="374"/>
  <c r="Q9" i="374"/>
  <c r="Q11" i="374"/>
  <c r="Q13" i="374"/>
  <c r="Q18" i="374"/>
  <c r="Q19" i="374"/>
  <c r="H12" i="374"/>
  <c r="H16" i="374"/>
  <c r="H20" i="374"/>
  <c r="H15" i="374"/>
  <c r="H18" i="374"/>
  <c r="Q15" i="374"/>
  <c r="J8" i="374"/>
  <c r="H10" i="374"/>
  <c r="S8" i="374"/>
  <c r="H13" i="374"/>
  <c r="Q20" i="374"/>
  <c r="H9" i="374"/>
  <c r="Q14" i="374"/>
  <c r="B8" i="374"/>
  <c r="H8" i="374" s="1"/>
  <c r="R8" i="374"/>
  <c r="Q10" i="374"/>
  <c r="M53" i="373" l="1"/>
  <c r="AB53" i="373" s="1"/>
  <c r="L53" i="373"/>
  <c r="D53" i="373"/>
  <c r="X53" i="373" s="1"/>
  <c r="C53" i="373"/>
  <c r="W53" i="373" s="1"/>
  <c r="M52" i="373"/>
  <c r="AB52" i="373" s="1"/>
  <c r="L52" i="373"/>
  <c r="AA52" i="373" s="1"/>
  <c r="D52" i="373"/>
  <c r="C52" i="373"/>
  <c r="W52" i="373" s="1"/>
  <c r="M51" i="373"/>
  <c r="AB51" i="373" s="1"/>
  <c r="L51" i="373"/>
  <c r="D51" i="373"/>
  <c r="X51" i="373" s="1"/>
  <c r="C51" i="373"/>
  <c r="S50" i="373"/>
  <c r="S71" i="373" s="1"/>
  <c r="R50" i="373"/>
  <c r="R71" i="373" s="1"/>
  <c r="Q50" i="373"/>
  <c r="Q71" i="373" s="1"/>
  <c r="P50" i="373"/>
  <c r="P71" i="373" s="1"/>
  <c r="O50" i="373"/>
  <c r="O71" i="373" s="1"/>
  <c r="N50" i="373"/>
  <c r="N71" i="373" s="1"/>
  <c r="J50" i="373"/>
  <c r="J71" i="373" s="1"/>
  <c r="I50" i="373"/>
  <c r="I71" i="373" s="1"/>
  <c r="H50" i="373"/>
  <c r="H71" i="373" s="1"/>
  <c r="G50" i="373"/>
  <c r="G71" i="373" s="1"/>
  <c r="F50" i="373"/>
  <c r="F71" i="373" s="1"/>
  <c r="E50" i="373"/>
  <c r="E71" i="373" s="1"/>
  <c r="M49" i="373"/>
  <c r="AB49" i="373" s="1"/>
  <c r="L49" i="373"/>
  <c r="AA49" i="373" s="1"/>
  <c r="D49" i="373"/>
  <c r="X49" i="373" s="1"/>
  <c r="C49" i="373"/>
  <c r="W49" i="373" s="1"/>
  <c r="M48" i="373"/>
  <c r="AB48" i="373" s="1"/>
  <c r="L48" i="373"/>
  <c r="AA48" i="373" s="1"/>
  <c r="D48" i="373"/>
  <c r="X48" i="373" s="1"/>
  <c r="C48" i="373"/>
  <c r="W48" i="373" s="1"/>
  <c r="M47" i="373"/>
  <c r="AB47" i="373" s="1"/>
  <c r="L47" i="373"/>
  <c r="D47" i="373"/>
  <c r="X47" i="373" s="1"/>
  <c r="C47" i="373"/>
  <c r="W47" i="373" s="1"/>
  <c r="M46" i="373"/>
  <c r="AB46" i="373" s="1"/>
  <c r="L46" i="373"/>
  <c r="D46" i="373"/>
  <c r="X46" i="373" s="1"/>
  <c r="C46" i="373"/>
  <c r="M45" i="373"/>
  <c r="AB45" i="373" s="1"/>
  <c r="L45" i="373"/>
  <c r="AA45" i="373" s="1"/>
  <c r="D45" i="373"/>
  <c r="X45" i="373" s="1"/>
  <c r="C45" i="373"/>
  <c r="M44" i="373"/>
  <c r="AB44" i="373" s="1"/>
  <c r="L44" i="373"/>
  <c r="AA44" i="373" s="1"/>
  <c r="D44" i="373"/>
  <c r="X44" i="373" s="1"/>
  <c r="C44" i="373"/>
  <c r="W44" i="373" s="1"/>
  <c r="M43" i="373"/>
  <c r="AB43" i="373" s="1"/>
  <c r="L43" i="373"/>
  <c r="D43" i="373"/>
  <c r="C43" i="373"/>
  <c r="W43" i="373" s="1"/>
  <c r="S42" i="373"/>
  <c r="S70" i="373" s="1"/>
  <c r="R42" i="373"/>
  <c r="R70" i="373" s="1"/>
  <c r="Q42" i="373"/>
  <c r="Q70" i="373" s="1"/>
  <c r="P42" i="373"/>
  <c r="P70" i="373" s="1"/>
  <c r="O42" i="373"/>
  <c r="O70" i="373" s="1"/>
  <c r="N42" i="373"/>
  <c r="J42" i="373"/>
  <c r="J70" i="373" s="1"/>
  <c r="I42" i="373"/>
  <c r="I70" i="373" s="1"/>
  <c r="H42" i="373"/>
  <c r="H70" i="373" s="1"/>
  <c r="G42" i="373"/>
  <c r="G70" i="373" s="1"/>
  <c r="F42" i="373"/>
  <c r="E42" i="373"/>
  <c r="E70" i="373" s="1"/>
  <c r="M34" i="373"/>
  <c r="AB34" i="373" s="1"/>
  <c r="L34" i="373"/>
  <c r="AA34" i="373" s="1"/>
  <c r="D34" i="373"/>
  <c r="X34" i="373" s="1"/>
  <c r="C34" i="373"/>
  <c r="W34" i="373" s="1"/>
  <c r="M33" i="373"/>
  <c r="AB33" i="373" s="1"/>
  <c r="L33" i="373"/>
  <c r="D33" i="373"/>
  <c r="X33" i="373" s="1"/>
  <c r="C33" i="373"/>
  <c r="W33" i="373" s="1"/>
  <c r="M32" i="373"/>
  <c r="AB32" i="373" s="1"/>
  <c r="L32" i="373"/>
  <c r="D32" i="373"/>
  <c r="X32" i="373" s="1"/>
  <c r="C32" i="373"/>
  <c r="M31" i="373"/>
  <c r="AB31" i="373" s="1"/>
  <c r="L31" i="373"/>
  <c r="AA31" i="373" s="1"/>
  <c r="D31" i="373"/>
  <c r="X31" i="373" s="1"/>
  <c r="C31" i="373"/>
  <c r="M30" i="373"/>
  <c r="AB30" i="373" s="1"/>
  <c r="L30" i="373"/>
  <c r="D30" i="373"/>
  <c r="C30" i="373"/>
  <c r="W30" i="373" s="1"/>
  <c r="M29" i="373"/>
  <c r="AB29" i="373" s="1"/>
  <c r="L29" i="373"/>
  <c r="D29" i="373"/>
  <c r="X29" i="373" s="1"/>
  <c r="C29" i="373"/>
  <c r="W29" i="373" s="1"/>
  <c r="M28" i="373"/>
  <c r="AB28" i="373" s="1"/>
  <c r="L28" i="373"/>
  <c r="D28" i="373"/>
  <c r="C28" i="373"/>
  <c r="W28" i="373" s="1"/>
  <c r="M27" i="373"/>
  <c r="AB27" i="373" s="1"/>
  <c r="L27" i="373"/>
  <c r="AA27" i="373" s="1"/>
  <c r="D27" i="373"/>
  <c r="X27" i="373" s="1"/>
  <c r="C27" i="373"/>
  <c r="M26" i="373"/>
  <c r="AB26" i="373" s="1"/>
  <c r="L26" i="373"/>
  <c r="D26" i="373"/>
  <c r="X26" i="373" s="1"/>
  <c r="C26" i="373"/>
  <c r="W26" i="373" s="1"/>
  <c r="M25" i="373"/>
  <c r="AB25" i="373" s="1"/>
  <c r="L25" i="373"/>
  <c r="D25" i="373"/>
  <c r="C25" i="373"/>
  <c r="W25" i="373" s="1"/>
  <c r="M24" i="373"/>
  <c r="AB24" i="373" s="1"/>
  <c r="L24" i="373"/>
  <c r="AA24" i="373" s="1"/>
  <c r="D24" i="373"/>
  <c r="X24" i="373" s="1"/>
  <c r="C24" i="373"/>
  <c r="W24" i="373" s="1"/>
  <c r="M23" i="373"/>
  <c r="AB23" i="373" s="1"/>
  <c r="L23" i="373"/>
  <c r="D23" i="373"/>
  <c r="X23" i="373" s="1"/>
  <c r="C23" i="373"/>
  <c r="W23" i="373" s="1"/>
  <c r="M22" i="373"/>
  <c r="AB22" i="373" s="1"/>
  <c r="L22" i="373"/>
  <c r="AA22" i="373" s="1"/>
  <c r="D22" i="373"/>
  <c r="X22" i="373" s="1"/>
  <c r="C22" i="373"/>
  <c r="W22" i="373" s="1"/>
  <c r="M21" i="373"/>
  <c r="L21" i="373"/>
  <c r="AA21" i="373" s="1"/>
  <c r="D21" i="373"/>
  <c r="X21" i="373" s="1"/>
  <c r="C21" i="373"/>
  <c r="W21" i="373" s="1"/>
  <c r="M20" i="373"/>
  <c r="AB20" i="373" s="1"/>
  <c r="L20" i="373"/>
  <c r="K20" i="373" s="1"/>
  <c r="D20" i="373"/>
  <c r="X20" i="373" s="1"/>
  <c r="C20" i="373"/>
  <c r="M19" i="373"/>
  <c r="AB19" i="373" s="1"/>
  <c r="L19" i="373"/>
  <c r="AA19" i="373" s="1"/>
  <c r="D19" i="373"/>
  <c r="X19" i="373" s="1"/>
  <c r="C19" i="373"/>
  <c r="W19" i="373" s="1"/>
  <c r="M18" i="373"/>
  <c r="AB18" i="373" s="1"/>
  <c r="L18" i="373"/>
  <c r="D18" i="373"/>
  <c r="X18" i="373" s="1"/>
  <c r="C18" i="373"/>
  <c r="M17" i="373"/>
  <c r="AB17" i="373" s="1"/>
  <c r="L17" i="373"/>
  <c r="AA17" i="373" s="1"/>
  <c r="D17" i="373"/>
  <c r="X17" i="373" s="1"/>
  <c r="C17" i="373"/>
  <c r="W17" i="373" s="1"/>
  <c r="M16" i="373"/>
  <c r="AB16" i="373" s="1"/>
  <c r="L16" i="373"/>
  <c r="AA16" i="373" s="1"/>
  <c r="D16" i="373"/>
  <c r="X16" i="373" s="1"/>
  <c r="C16" i="373"/>
  <c r="W16" i="373" s="1"/>
  <c r="S15" i="373"/>
  <c r="S69" i="373" s="1"/>
  <c r="R15" i="373"/>
  <c r="R69" i="373" s="1"/>
  <c r="Q15" i="373"/>
  <c r="Q69" i="373" s="1"/>
  <c r="P15" i="373"/>
  <c r="O15" i="373"/>
  <c r="O69" i="373" s="1"/>
  <c r="N15" i="373"/>
  <c r="J15" i="373"/>
  <c r="J69" i="373" s="1"/>
  <c r="I15" i="373"/>
  <c r="I69" i="373" s="1"/>
  <c r="H15" i="373"/>
  <c r="H69" i="373" s="1"/>
  <c r="G15" i="373"/>
  <c r="G69" i="373" s="1"/>
  <c r="F15" i="373"/>
  <c r="F69" i="373" s="1"/>
  <c r="E15" i="373"/>
  <c r="E69" i="373" s="1"/>
  <c r="M14" i="373"/>
  <c r="AB14" i="373" s="1"/>
  <c r="L14" i="373"/>
  <c r="D14" i="373"/>
  <c r="X14" i="373" s="1"/>
  <c r="C14" i="373"/>
  <c r="M13" i="373"/>
  <c r="AB13" i="373" s="1"/>
  <c r="L13" i="373"/>
  <c r="AA13" i="373" s="1"/>
  <c r="D13" i="373"/>
  <c r="X13" i="373" s="1"/>
  <c r="C13" i="373"/>
  <c r="W13" i="373" s="1"/>
  <c r="M12" i="373"/>
  <c r="AB12" i="373" s="1"/>
  <c r="L12" i="373"/>
  <c r="D12" i="373"/>
  <c r="C12" i="373"/>
  <c r="W12" i="373" s="1"/>
  <c r="M11" i="373"/>
  <c r="AB11" i="373" s="1"/>
  <c r="L11" i="373"/>
  <c r="AA11" i="373" s="1"/>
  <c r="D11" i="373"/>
  <c r="X11" i="373" s="1"/>
  <c r="C11" i="373"/>
  <c r="W11" i="373" s="1"/>
  <c r="M10" i="373"/>
  <c r="AB10" i="373" s="1"/>
  <c r="L10" i="373"/>
  <c r="D10" i="373"/>
  <c r="X10" i="373" s="1"/>
  <c r="C10" i="373"/>
  <c r="W10" i="373" s="1"/>
  <c r="S9" i="373"/>
  <c r="S68" i="373" s="1"/>
  <c r="R9" i="373"/>
  <c r="R68" i="373" s="1"/>
  <c r="Q9" i="373"/>
  <c r="Q68" i="373" s="1"/>
  <c r="P9" i="373"/>
  <c r="P68" i="373" s="1"/>
  <c r="O9" i="373"/>
  <c r="N9" i="373"/>
  <c r="N68" i="373" s="1"/>
  <c r="J9" i="373"/>
  <c r="I9" i="373"/>
  <c r="H9" i="373"/>
  <c r="H68" i="373" s="1"/>
  <c r="G9" i="373"/>
  <c r="G68" i="373" s="1"/>
  <c r="F9" i="373"/>
  <c r="F68" i="373" s="1"/>
  <c r="E9" i="373"/>
  <c r="K30" i="373" l="1"/>
  <c r="Z30" i="373" s="1"/>
  <c r="K51" i="373"/>
  <c r="Y51" i="373" s="1"/>
  <c r="B51" i="373"/>
  <c r="U51" i="373" s="1"/>
  <c r="K17" i="373"/>
  <c r="Y17" i="373" s="1"/>
  <c r="B14" i="373"/>
  <c r="V14" i="373" s="1"/>
  <c r="B18" i="373"/>
  <c r="V18" i="373" s="1"/>
  <c r="B20" i="373"/>
  <c r="B22" i="373"/>
  <c r="V22" i="373" s="1"/>
  <c r="K12" i="373"/>
  <c r="Z12" i="373" s="1"/>
  <c r="K14" i="373"/>
  <c r="Y14" i="373" s="1"/>
  <c r="B24" i="373"/>
  <c r="W51" i="373"/>
  <c r="B23" i="373"/>
  <c r="U23" i="373" s="1"/>
  <c r="B10" i="373"/>
  <c r="U10" i="373" s="1"/>
  <c r="B13" i="373"/>
  <c r="V13" i="373" s="1"/>
  <c r="K25" i="373"/>
  <c r="Z25" i="373" s="1"/>
  <c r="K53" i="373"/>
  <c r="Z53" i="373" s="1"/>
  <c r="K19" i="373"/>
  <c r="Y19" i="373" s="1"/>
  <c r="B26" i="373"/>
  <c r="V26" i="373" s="1"/>
  <c r="B16" i="373"/>
  <c r="U16" i="373" s="1"/>
  <c r="S8" i="373"/>
  <c r="S67" i="373" s="1"/>
  <c r="O8" i="373"/>
  <c r="O67" i="373" s="1"/>
  <c r="K29" i="373"/>
  <c r="Y29" i="373" s="1"/>
  <c r="K23" i="373"/>
  <c r="Y23" i="373" s="1"/>
  <c r="B31" i="373"/>
  <c r="U31" i="373" s="1"/>
  <c r="B44" i="373"/>
  <c r="V44" i="373" s="1"/>
  <c r="B12" i="373"/>
  <c r="V12" i="373" s="1"/>
  <c r="K13" i="373"/>
  <c r="Z13" i="373" s="1"/>
  <c r="K26" i="373"/>
  <c r="B46" i="373"/>
  <c r="U46" i="373" s="1"/>
  <c r="B49" i="373"/>
  <c r="U49" i="373" s="1"/>
  <c r="K11" i="373"/>
  <c r="Z11" i="373" s="1"/>
  <c r="AA14" i="373"/>
  <c r="N8" i="373"/>
  <c r="N67" i="373" s="1"/>
  <c r="K43" i="373"/>
  <c r="Z43" i="373" s="1"/>
  <c r="W14" i="373"/>
  <c r="AA51" i="373"/>
  <c r="J8" i="373"/>
  <c r="J67" i="373" s="1"/>
  <c r="K48" i="373"/>
  <c r="AA20" i="373"/>
  <c r="W31" i="373"/>
  <c r="M42" i="373"/>
  <c r="AB42" i="373" s="1"/>
  <c r="AA25" i="373"/>
  <c r="B28" i="373"/>
  <c r="V28" i="373" s="1"/>
  <c r="M50" i="373"/>
  <c r="AB50" i="373" s="1"/>
  <c r="K52" i="373"/>
  <c r="Y52" i="373" s="1"/>
  <c r="V20" i="373"/>
  <c r="U20" i="373"/>
  <c r="Z51" i="373"/>
  <c r="Y20" i="373"/>
  <c r="Z20" i="373"/>
  <c r="W20" i="373"/>
  <c r="K27" i="373"/>
  <c r="B33" i="373"/>
  <c r="W46" i="373"/>
  <c r="B48" i="373"/>
  <c r="AA23" i="373"/>
  <c r="B34" i="373"/>
  <c r="U34" i="373" s="1"/>
  <c r="B47" i="373"/>
  <c r="V47" i="373" s="1"/>
  <c r="X28" i="373"/>
  <c r="D50" i="373"/>
  <c r="X50" i="373" s="1"/>
  <c r="I8" i="373"/>
  <c r="I67" i="373" s="1"/>
  <c r="X12" i="373"/>
  <c r="L15" i="373"/>
  <c r="L69" i="373" s="1"/>
  <c r="AA26" i="373"/>
  <c r="K34" i="373"/>
  <c r="K47" i="373"/>
  <c r="Z47" i="373" s="1"/>
  <c r="B53" i="373"/>
  <c r="U53" i="373" s="1"/>
  <c r="I68" i="373"/>
  <c r="AA53" i="373"/>
  <c r="AA12" i="373"/>
  <c r="M15" i="373"/>
  <c r="AB15" i="373" s="1"/>
  <c r="K24" i="373"/>
  <c r="Z24" i="373" s="1"/>
  <c r="B29" i="373"/>
  <c r="L50" i="373"/>
  <c r="AA50" i="373" s="1"/>
  <c r="J68" i="373"/>
  <c r="N69" i="373"/>
  <c r="W18" i="373"/>
  <c r="K22" i="373"/>
  <c r="K31" i="373"/>
  <c r="Z31" i="373" s="1"/>
  <c r="K32" i="373"/>
  <c r="Y32" i="373" s="1"/>
  <c r="K44" i="373"/>
  <c r="AA47" i="373"/>
  <c r="K49" i="373"/>
  <c r="Z49" i="373" s="1"/>
  <c r="X30" i="373"/>
  <c r="B30" i="373"/>
  <c r="F8" i="373"/>
  <c r="H8" i="373"/>
  <c r="H67" i="373" s="1"/>
  <c r="R8" i="373"/>
  <c r="R67" i="373" s="1"/>
  <c r="L9" i="373"/>
  <c r="V24" i="373"/>
  <c r="U24" i="373"/>
  <c r="AA28" i="373"/>
  <c r="K28" i="373"/>
  <c r="B32" i="373"/>
  <c r="W32" i="373"/>
  <c r="AA32" i="373"/>
  <c r="D42" i="373"/>
  <c r="D9" i="373"/>
  <c r="M9" i="373"/>
  <c r="AA10" i="373"/>
  <c r="K10" i="373"/>
  <c r="B11" i="373"/>
  <c r="D15" i="373"/>
  <c r="K16" i="373"/>
  <c r="K18" i="373"/>
  <c r="AA18" i="373"/>
  <c r="B19" i="373"/>
  <c r="B21" i="373"/>
  <c r="AA29" i="373"/>
  <c r="AA43" i="373"/>
  <c r="U44" i="373"/>
  <c r="K45" i="373"/>
  <c r="C15" i="373"/>
  <c r="B17" i="373"/>
  <c r="AA30" i="373"/>
  <c r="P69" i="373"/>
  <c r="X43" i="373"/>
  <c r="B43" i="373"/>
  <c r="AB21" i="373"/>
  <c r="K21" i="373"/>
  <c r="X25" i="373"/>
  <c r="B25" i="373"/>
  <c r="P8" i="373"/>
  <c r="P67" i="373" s="1"/>
  <c r="L42" i="373"/>
  <c r="N70" i="373"/>
  <c r="V51" i="373"/>
  <c r="F70" i="373"/>
  <c r="W27" i="373"/>
  <c r="B27" i="373"/>
  <c r="AA46" i="373"/>
  <c r="K46" i="373"/>
  <c r="AA33" i="373"/>
  <c r="K33" i="373"/>
  <c r="Q8" i="373"/>
  <c r="Q67" i="373" s="1"/>
  <c r="C42" i="373"/>
  <c r="B45" i="373"/>
  <c r="W45" i="373"/>
  <c r="O68" i="373"/>
  <c r="Z52" i="373"/>
  <c r="G8" i="373"/>
  <c r="G67" i="373" s="1"/>
  <c r="C50" i="373"/>
  <c r="E68" i="373"/>
  <c r="C9" i="373"/>
  <c r="E8" i="373"/>
  <c r="X52" i="373"/>
  <c r="B52" i="373"/>
  <c r="U14" i="373" l="1"/>
  <c r="Y30" i="373"/>
  <c r="Y11" i="373"/>
  <c r="Z17" i="373"/>
  <c r="Y25" i="373"/>
  <c r="Z23" i="373"/>
  <c r="Z29" i="373"/>
  <c r="M71" i="373"/>
  <c r="Y12" i="373"/>
  <c r="U18" i="373"/>
  <c r="Z14" i="373"/>
  <c r="V16" i="373"/>
  <c r="U22" i="373"/>
  <c r="D71" i="373"/>
  <c r="U12" i="373"/>
  <c r="V49" i="373"/>
  <c r="Y53" i="373"/>
  <c r="V23" i="373"/>
  <c r="Y49" i="373"/>
  <c r="V10" i="373"/>
  <c r="U26" i="373"/>
  <c r="Y13" i="373"/>
  <c r="M70" i="373"/>
  <c r="Z19" i="373"/>
  <c r="Y43" i="373"/>
  <c r="K50" i="373"/>
  <c r="K71" i="373" s="1"/>
  <c r="V46" i="373"/>
  <c r="V31" i="373"/>
  <c r="U13" i="373"/>
  <c r="Y47" i="373"/>
  <c r="AA15" i="373"/>
  <c r="U28" i="373"/>
  <c r="Z26" i="373"/>
  <c r="Y26" i="373"/>
  <c r="Y48" i="373"/>
  <c r="Z48" i="373"/>
  <c r="V53" i="373"/>
  <c r="U47" i="373"/>
  <c r="Z32" i="373"/>
  <c r="L71" i="373"/>
  <c r="K15" i="373"/>
  <c r="K69" i="373" s="1"/>
  <c r="Z22" i="373"/>
  <c r="Y22" i="373"/>
  <c r="Z34" i="373"/>
  <c r="Y34" i="373"/>
  <c r="V34" i="373"/>
  <c r="Y31" i="373"/>
  <c r="M8" i="373"/>
  <c r="AB8" i="373" s="1"/>
  <c r="V33" i="373"/>
  <c r="U33" i="373"/>
  <c r="U48" i="373"/>
  <c r="V48" i="373"/>
  <c r="Y27" i="373"/>
  <c r="Z27" i="373"/>
  <c r="Y24" i="373"/>
  <c r="M69" i="373"/>
  <c r="Z44" i="373"/>
  <c r="Y44" i="373"/>
  <c r="U29" i="373"/>
  <c r="V29" i="373"/>
  <c r="C8" i="373"/>
  <c r="E67" i="373"/>
  <c r="Z21" i="373"/>
  <c r="Y21" i="373"/>
  <c r="U19" i="373"/>
  <c r="V19" i="373"/>
  <c r="K42" i="373"/>
  <c r="AA42" i="373"/>
  <c r="L70" i="373"/>
  <c r="M68" i="373"/>
  <c r="AB9" i="373"/>
  <c r="F67" i="373"/>
  <c r="D8" i="373"/>
  <c r="V45" i="373"/>
  <c r="U45" i="373"/>
  <c r="V17" i="373"/>
  <c r="U17" i="373"/>
  <c r="Z18" i="373"/>
  <c r="Y18" i="373"/>
  <c r="D68" i="373"/>
  <c r="X9" i="373"/>
  <c r="C71" i="373"/>
  <c r="B50" i="373"/>
  <c r="W50" i="373"/>
  <c r="C70" i="373"/>
  <c r="W42" i="373"/>
  <c r="B42" i="373"/>
  <c r="V27" i="373"/>
  <c r="U27" i="373"/>
  <c r="C69" i="373"/>
  <c r="W15" i="373"/>
  <c r="B15" i="373"/>
  <c r="Z16" i="373"/>
  <c r="Y16" i="373"/>
  <c r="X42" i="373"/>
  <c r="D70" i="373"/>
  <c r="U30" i="373"/>
  <c r="V30" i="373"/>
  <c r="V43" i="373"/>
  <c r="U43" i="373"/>
  <c r="X15" i="373"/>
  <c r="D69" i="373"/>
  <c r="Z33" i="373"/>
  <c r="Y33" i="373"/>
  <c r="L8" i="373"/>
  <c r="V52" i="373"/>
  <c r="U52" i="373"/>
  <c r="V25" i="373"/>
  <c r="U25" i="373"/>
  <c r="U11" i="373"/>
  <c r="V11" i="373"/>
  <c r="V32" i="373"/>
  <c r="U32" i="373"/>
  <c r="K9" i="373"/>
  <c r="L68" i="373"/>
  <c r="AA9" i="373"/>
  <c r="Z28" i="373"/>
  <c r="Y28" i="373"/>
  <c r="Z46" i="373"/>
  <c r="Y46" i="373"/>
  <c r="Z45" i="373"/>
  <c r="Y45" i="373"/>
  <c r="W9" i="373"/>
  <c r="B9" i="373"/>
  <c r="C68" i="373"/>
  <c r="V21" i="373"/>
  <c r="U21" i="373"/>
  <c r="Z10" i="373"/>
  <c r="Y10" i="373"/>
  <c r="F12" i="372"/>
  <c r="B12" i="372"/>
  <c r="F10" i="372"/>
  <c r="B10" i="372"/>
  <c r="F8" i="372"/>
  <c r="B8" i="372"/>
  <c r="Y50" i="373" l="1"/>
  <c r="Z15" i="373"/>
  <c r="Z50" i="373"/>
  <c r="Y15" i="373"/>
  <c r="M67" i="373"/>
  <c r="Z42" i="373"/>
  <c r="Y42" i="373"/>
  <c r="K70" i="373"/>
  <c r="B68" i="373"/>
  <c r="V9" i="373"/>
  <c r="U9" i="373"/>
  <c r="D67" i="373"/>
  <c r="X8" i="373"/>
  <c r="Y9" i="373"/>
  <c r="K68" i="373"/>
  <c r="Z9" i="373"/>
  <c r="AA8" i="373"/>
  <c r="L67" i="373"/>
  <c r="K8" i="373"/>
  <c r="V50" i="373"/>
  <c r="B71" i="373"/>
  <c r="U50" i="373"/>
  <c r="U42" i="373"/>
  <c r="B70" i="373"/>
  <c r="V42" i="373"/>
  <c r="B69" i="373"/>
  <c r="U15" i="373"/>
  <c r="V15" i="373"/>
  <c r="W8" i="373"/>
  <c r="C67" i="373"/>
  <c r="B8" i="373"/>
  <c r="E58" i="371"/>
  <c r="B58" i="371"/>
  <c r="E57" i="371"/>
  <c r="B57" i="371"/>
  <c r="E56" i="371"/>
  <c r="B56" i="371"/>
  <c r="E55" i="371"/>
  <c r="B55" i="371"/>
  <c r="E54" i="371"/>
  <c r="B54" i="371"/>
  <c r="E53" i="371"/>
  <c r="B53" i="371"/>
  <c r="E52" i="371"/>
  <c r="B52" i="371"/>
  <c r="E51" i="371"/>
  <c r="B51" i="371"/>
  <c r="E50" i="371"/>
  <c r="B50" i="371"/>
  <c r="E49" i="371"/>
  <c r="B49" i="371"/>
  <c r="E48" i="371"/>
  <c r="B48" i="371"/>
  <c r="E47" i="371"/>
  <c r="B47" i="371"/>
  <c r="U44" i="371"/>
  <c r="U40" i="371" s="1"/>
  <c r="T44" i="371"/>
  <c r="T40" i="371" s="1"/>
  <c r="S44" i="371"/>
  <c r="S40" i="371" s="1"/>
  <c r="R44" i="371"/>
  <c r="R40" i="371" s="1"/>
  <c r="Q44" i="371"/>
  <c r="Q40" i="371" s="1"/>
  <c r="P44" i="371"/>
  <c r="P40" i="371" s="1"/>
  <c r="O44" i="371"/>
  <c r="N44" i="371"/>
  <c r="N40" i="371" s="1"/>
  <c r="M44" i="371"/>
  <c r="M40" i="371" s="1"/>
  <c r="L44" i="371"/>
  <c r="L40" i="371" s="1"/>
  <c r="K44" i="371"/>
  <c r="K40" i="371" s="1"/>
  <c r="J44" i="371"/>
  <c r="J40" i="371" s="1"/>
  <c r="I44" i="371"/>
  <c r="I40" i="371" s="1"/>
  <c r="H44" i="371"/>
  <c r="H40" i="371" s="1"/>
  <c r="D44" i="371"/>
  <c r="D40" i="371" s="1"/>
  <c r="C44" i="371"/>
  <c r="C40" i="371" s="1"/>
  <c r="O40" i="371"/>
  <c r="S26" i="371"/>
  <c r="N26" i="371"/>
  <c r="I26" i="371"/>
  <c r="F26" i="371"/>
  <c r="E26" i="371"/>
  <c r="S25" i="371"/>
  <c r="N25" i="371"/>
  <c r="I25" i="371"/>
  <c r="F25" i="371"/>
  <c r="E25" i="371"/>
  <c r="S24" i="371"/>
  <c r="N24" i="371"/>
  <c r="I24" i="371"/>
  <c r="F24" i="371"/>
  <c r="E24" i="371"/>
  <c r="S23" i="371"/>
  <c r="N23" i="371"/>
  <c r="I23" i="371"/>
  <c r="F23" i="371"/>
  <c r="E23" i="371"/>
  <c r="S22" i="371"/>
  <c r="N22" i="371"/>
  <c r="I22" i="371"/>
  <c r="F22" i="371"/>
  <c r="E22" i="371"/>
  <c r="S21" i="371"/>
  <c r="N21" i="371"/>
  <c r="I21" i="371"/>
  <c r="F21" i="371"/>
  <c r="E21" i="371"/>
  <c r="S20" i="371"/>
  <c r="N20" i="371"/>
  <c r="I20" i="371"/>
  <c r="F20" i="371"/>
  <c r="E20" i="371"/>
  <c r="S19" i="371"/>
  <c r="N19" i="371"/>
  <c r="I19" i="371"/>
  <c r="F19" i="371"/>
  <c r="E19" i="371"/>
  <c r="S18" i="371"/>
  <c r="N18" i="371"/>
  <c r="I18" i="371"/>
  <c r="F18" i="371"/>
  <c r="E18" i="371"/>
  <c r="S17" i="371"/>
  <c r="N17" i="371"/>
  <c r="I17" i="371"/>
  <c r="F17" i="371"/>
  <c r="E17" i="371"/>
  <c r="S16" i="371"/>
  <c r="N16" i="371"/>
  <c r="I16" i="371"/>
  <c r="F16" i="371"/>
  <c r="E16" i="371"/>
  <c r="S15" i="371"/>
  <c r="N15" i="371"/>
  <c r="I15" i="371"/>
  <c r="F15" i="371"/>
  <c r="E15" i="371"/>
  <c r="U12" i="371"/>
  <c r="U8" i="371" s="1"/>
  <c r="T12" i="371"/>
  <c r="T8" i="371" s="1"/>
  <c r="P12" i="371"/>
  <c r="O12" i="371"/>
  <c r="O8" i="371" s="1"/>
  <c r="K12" i="371"/>
  <c r="J12" i="371"/>
  <c r="J8" i="371" s="1"/>
  <c r="S11" i="371"/>
  <c r="N11" i="371"/>
  <c r="I11" i="371"/>
  <c r="F11" i="371"/>
  <c r="G43" i="371" s="1"/>
  <c r="E11" i="371"/>
  <c r="F43" i="371" s="1"/>
  <c r="K35" i="370"/>
  <c r="C35" i="370"/>
  <c r="K34" i="370"/>
  <c r="C34" i="370"/>
  <c r="K33" i="370"/>
  <c r="C33" i="370"/>
  <c r="K32" i="370"/>
  <c r="C32" i="370"/>
  <c r="K31" i="370"/>
  <c r="C31" i="370"/>
  <c r="K30" i="370"/>
  <c r="C30" i="370"/>
  <c r="K29" i="370"/>
  <c r="C29" i="370"/>
  <c r="K28" i="370"/>
  <c r="C28" i="370"/>
  <c r="K27" i="370"/>
  <c r="C27" i="370"/>
  <c r="K26" i="370"/>
  <c r="C26" i="370"/>
  <c r="K25" i="370"/>
  <c r="C25" i="370"/>
  <c r="K24" i="370"/>
  <c r="C24" i="370"/>
  <c r="K23" i="370"/>
  <c r="C23" i="370"/>
  <c r="K22" i="370"/>
  <c r="C22" i="370"/>
  <c r="K21" i="370"/>
  <c r="C21" i="370"/>
  <c r="K20" i="370"/>
  <c r="C20" i="370"/>
  <c r="K19" i="370"/>
  <c r="C19" i="370"/>
  <c r="K18" i="370"/>
  <c r="C18" i="370"/>
  <c r="K17" i="370"/>
  <c r="C17" i="370"/>
  <c r="K16" i="370"/>
  <c r="C16" i="370"/>
  <c r="K15" i="370"/>
  <c r="C15" i="370"/>
  <c r="K14" i="370"/>
  <c r="C14" i="370"/>
  <c r="K13" i="370"/>
  <c r="C13" i="370"/>
  <c r="K12" i="370"/>
  <c r="C12" i="370"/>
  <c r="K11" i="370"/>
  <c r="C11" i="370"/>
  <c r="K10" i="370"/>
  <c r="C10" i="370"/>
  <c r="K9" i="370"/>
  <c r="C9" i="370"/>
  <c r="K8" i="370"/>
  <c r="C8" i="370"/>
  <c r="N7" i="370"/>
  <c r="M7" i="370"/>
  <c r="L7" i="370"/>
  <c r="C7" i="370"/>
  <c r="R105" i="369"/>
  <c r="O105" i="369"/>
  <c r="B105" i="369"/>
  <c r="K105" i="369" s="1"/>
  <c r="R104" i="369"/>
  <c r="O104" i="369"/>
  <c r="B104" i="369"/>
  <c r="K104" i="369" s="1"/>
  <c r="R103" i="369"/>
  <c r="O103" i="369"/>
  <c r="B103" i="369"/>
  <c r="K103" i="369" s="1"/>
  <c r="R102" i="369"/>
  <c r="O102" i="369"/>
  <c r="B102" i="369"/>
  <c r="K102" i="369" s="1"/>
  <c r="R101" i="369"/>
  <c r="O101" i="369"/>
  <c r="B101" i="369"/>
  <c r="K101" i="369" s="1"/>
  <c r="R100" i="369"/>
  <c r="O100" i="369"/>
  <c r="B100" i="369"/>
  <c r="K100" i="369" s="1"/>
  <c r="R99" i="369"/>
  <c r="O99" i="369"/>
  <c r="B99" i="369"/>
  <c r="K99" i="369" s="1"/>
  <c r="R98" i="369"/>
  <c r="O98" i="369"/>
  <c r="B98" i="369"/>
  <c r="K98" i="369" s="1"/>
  <c r="R97" i="369"/>
  <c r="O97" i="369"/>
  <c r="B97" i="369"/>
  <c r="K97" i="369" s="1"/>
  <c r="R96" i="369"/>
  <c r="O96" i="369"/>
  <c r="B96" i="369"/>
  <c r="K96" i="369" s="1"/>
  <c r="R95" i="369"/>
  <c r="O95" i="369"/>
  <c r="B95" i="369"/>
  <c r="K95" i="369" s="1"/>
  <c r="R94" i="369"/>
  <c r="O94" i="369"/>
  <c r="B94" i="369"/>
  <c r="K94" i="369" s="1"/>
  <c r="R91" i="369"/>
  <c r="O91" i="369"/>
  <c r="B91" i="369"/>
  <c r="K91" i="369" s="1"/>
  <c r="R90" i="369"/>
  <c r="O90" i="369"/>
  <c r="B90" i="369"/>
  <c r="K90" i="369" s="1"/>
  <c r="R87" i="369"/>
  <c r="O87" i="369"/>
  <c r="B87" i="369"/>
  <c r="K87" i="369" s="1"/>
  <c r="R86" i="369"/>
  <c r="O86" i="369"/>
  <c r="B86" i="369"/>
  <c r="R85" i="369"/>
  <c r="O85" i="369"/>
  <c r="B85" i="369"/>
  <c r="K85" i="369" s="1"/>
  <c r="T82" i="369"/>
  <c r="S82" i="369"/>
  <c r="Q82" i="369"/>
  <c r="P82" i="369"/>
  <c r="N82" i="369"/>
  <c r="M82" i="369"/>
  <c r="L82" i="369"/>
  <c r="J82" i="369"/>
  <c r="I82" i="369"/>
  <c r="H82" i="369"/>
  <c r="G82" i="369"/>
  <c r="F82" i="369"/>
  <c r="E82" i="369"/>
  <c r="D82" i="369"/>
  <c r="C82" i="369"/>
  <c r="C69" i="369"/>
  <c r="C68" i="369"/>
  <c r="C67" i="369"/>
  <c r="C66" i="369"/>
  <c r="C65" i="369"/>
  <c r="C64" i="369"/>
  <c r="C63" i="369"/>
  <c r="C62" i="369"/>
  <c r="C61" i="369"/>
  <c r="C60" i="369"/>
  <c r="C59" i="369"/>
  <c r="C58" i="369"/>
  <c r="C55" i="369"/>
  <c r="C54" i="369"/>
  <c r="C51" i="369"/>
  <c r="C50" i="369"/>
  <c r="C49" i="369"/>
  <c r="T46" i="369"/>
  <c r="R46" i="369"/>
  <c r="O46" i="369"/>
  <c r="L46" i="369"/>
  <c r="I46" i="369"/>
  <c r="H46" i="369"/>
  <c r="G46" i="369"/>
  <c r="F46" i="369"/>
  <c r="E46" i="369"/>
  <c r="D46" i="369"/>
  <c r="P31" i="369"/>
  <c r="J31" i="369"/>
  <c r="H31" i="369"/>
  <c r="P30" i="369"/>
  <c r="J30" i="369"/>
  <c r="H30" i="369"/>
  <c r="P29" i="369"/>
  <c r="J29" i="369"/>
  <c r="H29" i="369"/>
  <c r="P28" i="369"/>
  <c r="J28" i="369"/>
  <c r="H28" i="369"/>
  <c r="P27" i="369"/>
  <c r="J27" i="369"/>
  <c r="H27" i="369"/>
  <c r="P26" i="369"/>
  <c r="J26" i="369"/>
  <c r="H26" i="369"/>
  <c r="P25" i="369"/>
  <c r="J25" i="369"/>
  <c r="H25" i="369"/>
  <c r="P24" i="369"/>
  <c r="J24" i="369"/>
  <c r="H24" i="369"/>
  <c r="P23" i="369"/>
  <c r="J23" i="369"/>
  <c r="H23" i="369"/>
  <c r="P22" i="369"/>
  <c r="J22" i="369"/>
  <c r="H22" i="369"/>
  <c r="P21" i="369"/>
  <c r="J21" i="369"/>
  <c r="H21" i="369"/>
  <c r="P20" i="369"/>
  <c r="J20" i="369"/>
  <c r="H20" i="369"/>
  <c r="P17" i="369"/>
  <c r="J17" i="369"/>
  <c r="H17" i="369"/>
  <c r="J16" i="369"/>
  <c r="H16" i="369"/>
  <c r="P13" i="369"/>
  <c r="J13" i="369"/>
  <c r="H13" i="369"/>
  <c r="P12" i="369"/>
  <c r="J12" i="369"/>
  <c r="H12" i="369"/>
  <c r="P11" i="369"/>
  <c r="J11" i="369"/>
  <c r="H11" i="369"/>
  <c r="T8" i="369"/>
  <c r="T16" i="369" s="1"/>
  <c r="R8" i="369"/>
  <c r="R16" i="369" s="1"/>
  <c r="N8" i="369"/>
  <c r="M8" i="369"/>
  <c r="L8" i="369"/>
  <c r="K8" i="369"/>
  <c r="F8" i="369"/>
  <c r="C8" i="369"/>
  <c r="R107" i="368"/>
  <c r="O107" i="368"/>
  <c r="B107" i="368"/>
  <c r="H107" i="368" s="1"/>
  <c r="R106" i="368"/>
  <c r="O106" i="368"/>
  <c r="B106" i="368"/>
  <c r="H106" i="368" s="1"/>
  <c r="R105" i="368"/>
  <c r="O105" i="368"/>
  <c r="B105" i="368"/>
  <c r="H105" i="368" s="1"/>
  <c r="R104" i="368"/>
  <c r="O104" i="368"/>
  <c r="B104" i="368"/>
  <c r="H104" i="368" s="1"/>
  <c r="R103" i="368"/>
  <c r="O103" i="368"/>
  <c r="B103" i="368"/>
  <c r="H103" i="368" s="1"/>
  <c r="R102" i="368"/>
  <c r="O102" i="368"/>
  <c r="B102" i="368"/>
  <c r="H102" i="368" s="1"/>
  <c r="R101" i="368"/>
  <c r="O101" i="368"/>
  <c r="B101" i="368"/>
  <c r="H101" i="368" s="1"/>
  <c r="R100" i="368"/>
  <c r="O100" i="368"/>
  <c r="B100" i="368"/>
  <c r="H100" i="368" s="1"/>
  <c r="R99" i="368"/>
  <c r="O99" i="368"/>
  <c r="B99" i="368"/>
  <c r="H99" i="368" s="1"/>
  <c r="R98" i="368"/>
  <c r="O98" i="368"/>
  <c r="B98" i="368"/>
  <c r="H98" i="368" s="1"/>
  <c r="R97" i="368"/>
  <c r="O97" i="368"/>
  <c r="B97" i="368"/>
  <c r="H97" i="368" s="1"/>
  <c r="R96" i="368"/>
  <c r="O96" i="368"/>
  <c r="B96" i="368"/>
  <c r="H96" i="368" s="1"/>
  <c r="R93" i="368"/>
  <c r="O93" i="368"/>
  <c r="B93" i="368"/>
  <c r="H93" i="368" s="1"/>
  <c r="R92" i="368"/>
  <c r="O92" i="368"/>
  <c r="B92" i="368"/>
  <c r="H92" i="368" s="1"/>
  <c r="R91" i="368"/>
  <c r="O91" i="368"/>
  <c r="B91" i="368"/>
  <c r="H91" i="368" s="1"/>
  <c r="R88" i="368"/>
  <c r="O88" i="368"/>
  <c r="B88" i="368"/>
  <c r="H88" i="368" s="1"/>
  <c r="R87" i="368"/>
  <c r="O87" i="368"/>
  <c r="B87" i="368"/>
  <c r="R86" i="368"/>
  <c r="O86" i="368"/>
  <c r="B86" i="368"/>
  <c r="H86" i="368" s="1"/>
  <c r="T83" i="368"/>
  <c r="S83" i="368"/>
  <c r="Q83" i="368"/>
  <c r="P83" i="368"/>
  <c r="N83" i="368"/>
  <c r="M83" i="368"/>
  <c r="L83" i="368"/>
  <c r="K83" i="368"/>
  <c r="J83" i="368"/>
  <c r="I83" i="368"/>
  <c r="G83" i="368"/>
  <c r="F83" i="368"/>
  <c r="E83" i="368"/>
  <c r="D83" i="368"/>
  <c r="C83" i="368"/>
  <c r="C70" i="368"/>
  <c r="C69" i="368"/>
  <c r="C68" i="368"/>
  <c r="C67" i="368"/>
  <c r="C66" i="368"/>
  <c r="C65" i="368"/>
  <c r="C64" i="368"/>
  <c r="C63" i="368"/>
  <c r="C62" i="368"/>
  <c r="C61" i="368"/>
  <c r="C60" i="368"/>
  <c r="C59" i="368"/>
  <c r="C56" i="368"/>
  <c r="C55" i="368"/>
  <c r="C54" i="368"/>
  <c r="C51" i="368"/>
  <c r="C50" i="368"/>
  <c r="C49" i="368"/>
  <c r="T46" i="368"/>
  <c r="R46" i="368"/>
  <c r="O46" i="368"/>
  <c r="L46" i="368"/>
  <c r="I46" i="368"/>
  <c r="G46" i="368"/>
  <c r="E46" i="368"/>
  <c r="P32" i="368"/>
  <c r="J32" i="368"/>
  <c r="H32" i="368"/>
  <c r="P31" i="368"/>
  <c r="J31" i="368"/>
  <c r="H31" i="368"/>
  <c r="P30" i="368"/>
  <c r="J30" i="368"/>
  <c r="H30" i="368"/>
  <c r="P29" i="368"/>
  <c r="J29" i="368"/>
  <c r="H29" i="368"/>
  <c r="P28" i="368"/>
  <c r="J28" i="368"/>
  <c r="H28" i="368"/>
  <c r="P27" i="368"/>
  <c r="J27" i="368"/>
  <c r="H27" i="368"/>
  <c r="P26" i="368"/>
  <c r="J26" i="368"/>
  <c r="H26" i="368"/>
  <c r="P25" i="368"/>
  <c r="J25" i="368"/>
  <c r="H25" i="368"/>
  <c r="P24" i="368"/>
  <c r="J24" i="368"/>
  <c r="H24" i="368"/>
  <c r="P23" i="368"/>
  <c r="J23" i="368"/>
  <c r="H23" i="368"/>
  <c r="P22" i="368"/>
  <c r="J22" i="368"/>
  <c r="H22" i="368"/>
  <c r="P21" i="368"/>
  <c r="J21" i="368"/>
  <c r="H21" i="368"/>
  <c r="P18" i="368"/>
  <c r="J18" i="368"/>
  <c r="H18" i="368"/>
  <c r="P17" i="368"/>
  <c r="J17" i="368"/>
  <c r="H17" i="368"/>
  <c r="H16" i="368"/>
  <c r="P13" i="368"/>
  <c r="J13" i="368"/>
  <c r="H13" i="368"/>
  <c r="P12" i="368"/>
  <c r="J12" i="368"/>
  <c r="H12" i="368"/>
  <c r="P11" i="368"/>
  <c r="T8" i="368"/>
  <c r="T16" i="368" s="1"/>
  <c r="R8" i="368"/>
  <c r="R16" i="368" s="1"/>
  <c r="N8" i="368"/>
  <c r="N16" i="368" s="1"/>
  <c r="M8" i="368"/>
  <c r="L8" i="368"/>
  <c r="L16" i="368" s="1"/>
  <c r="K8" i="368"/>
  <c r="F8" i="368"/>
  <c r="D8" i="368"/>
  <c r="B8" i="368"/>
  <c r="C46" i="369" l="1"/>
  <c r="K7" i="370"/>
  <c r="B83" i="368"/>
  <c r="H87" i="368"/>
  <c r="H83" i="368" s="1"/>
  <c r="D11" i="371"/>
  <c r="D16" i="371"/>
  <c r="P8" i="369"/>
  <c r="R83" i="368"/>
  <c r="O82" i="369"/>
  <c r="O83" i="368"/>
  <c r="D23" i="371"/>
  <c r="R82" i="369"/>
  <c r="E43" i="371"/>
  <c r="N12" i="371"/>
  <c r="D22" i="371"/>
  <c r="S8" i="371"/>
  <c r="D19" i="371"/>
  <c r="D25" i="371"/>
  <c r="H8" i="368"/>
  <c r="D21" i="371"/>
  <c r="D24" i="371"/>
  <c r="B82" i="369"/>
  <c r="D15" i="371"/>
  <c r="D17" i="371"/>
  <c r="D20" i="371"/>
  <c r="H8" i="369"/>
  <c r="S12" i="371"/>
  <c r="K86" i="369"/>
  <c r="K82" i="369" s="1"/>
  <c r="P16" i="369"/>
  <c r="D26" i="371"/>
  <c r="P8" i="368"/>
  <c r="P16" i="368" s="1"/>
  <c r="J8" i="369"/>
  <c r="F12" i="371"/>
  <c r="G44" i="371" s="1"/>
  <c r="J16" i="368"/>
  <c r="C46" i="368"/>
  <c r="J8" i="368"/>
  <c r="D18" i="371"/>
  <c r="V8" i="373"/>
  <c r="B67" i="373"/>
  <c r="U8" i="373"/>
  <c r="Y8" i="373"/>
  <c r="Z8" i="373"/>
  <c r="K67" i="373"/>
  <c r="B44" i="371"/>
  <c r="B40" i="371" s="1"/>
  <c r="E8" i="371"/>
  <c r="F40" i="371" s="1"/>
  <c r="K8" i="371"/>
  <c r="I8" i="371" s="1"/>
  <c r="I12" i="371"/>
  <c r="E12" i="371"/>
  <c r="F44" i="371" s="1"/>
  <c r="P8" i="371"/>
  <c r="N8" i="371" s="1"/>
  <c r="D12" i="371" l="1"/>
  <c r="E44" i="371"/>
  <c r="E40" i="371" s="1"/>
  <c r="D8" i="371"/>
  <c r="F8" i="371"/>
  <c r="G40" i="371" s="1"/>
  <c r="B53" i="367" l="1"/>
  <c r="U53" i="367" s="1"/>
  <c r="B52" i="367"/>
  <c r="U52" i="367" s="1"/>
  <c r="B51" i="367"/>
  <c r="U51" i="367" s="1"/>
  <c r="B50" i="367"/>
  <c r="U50" i="367" s="1"/>
  <c r="B49" i="367"/>
  <c r="U49" i="367" s="1"/>
  <c r="B48" i="367"/>
  <c r="U48" i="367" s="1"/>
  <c r="B47" i="367"/>
  <c r="U47" i="367" s="1"/>
  <c r="B46" i="367"/>
  <c r="U46" i="367" s="1"/>
  <c r="B45" i="367"/>
  <c r="U45" i="367" s="1"/>
  <c r="B44" i="367"/>
  <c r="U44" i="367" s="1"/>
  <c r="B43" i="367"/>
  <c r="U43" i="367" s="1"/>
  <c r="B42" i="367"/>
  <c r="U42" i="367" s="1"/>
  <c r="S41" i="367"/>
  <c r="Q41" i="367"/>
  <c r="P41" i="367"/>
  <c r="O41" i="367"/>
  <c r="N41" i="367"/>
  <c r="M41" i="367"/>
  <c r="L41" i="367"/>
  <c r="J41" i="367"/>
  <c r="I41" i="367"/>
  <c r="H41" i="367"/>
  <c r="G41" i="367"/>
  <c r="F41" i="367"/>
  <c r="E41" i="367"/>
  <c r="D41" i="367"/>
  <c r="Q35" i="367"/>
  <c r="Z35" i="367" s="1"/>
  <c r="N35" i="367"/>
  <c r="Y35" i="367" s="1"/>
  <c r="K35" i="367"/>
  <c r="X35" i="367" s="1"/>
  <c r="H35" i="367"/>
  <c r="W35" i="367" s="1"/>
  <c r="E35" i="367"/>
  <c r="V35" i="367" s="1"/>
  <c r="D35" i="367"/>
  <c r="AC35" i="367" s="1"/>
  <c r="C35" i="367"/>
  <c r="Q34" i="367"/>
  <c r="Z34" i="367" s="1"/>
  <c r="N34" i="367"/>
  <c r="Y34" i="367" s="1"/>
  <c r="K34" i="367"/>
  <c r="X34" i="367" s="1"/>
  <c r="H34" i="367"/>
  <c r="W34" i="367" s="1"/>
  <c r="E34" i="367"/>
  <c r="V34" i="367" s="1"/>
  <c r="D34" i="367"/>
  <c r="AC34" i="367" s="1"/>
  <c r="C34" i="367"/>
  <c r="AB34" i="367" s="1"/>
  <c r="Q33" i="367"/>
  <c r="Z33" i="367" s="1"/>
  <c r="N33" i="367"/>
  <c r="Y33" i="367" s="1"/>
  <c r="K33" i="367"/>
  <c r="X33" i="367" s="1"/>
  <c r="H33" i="367"/>
  <c r="W33" i="367" s="1"/>
  <c r="E33" i="367"/>
  <c r="V33" i="367" s="1"/>
  <c r="D33" i="367"/>
  <c r="AC33" i="367" s="1"/>
  <c r="C33" i="367"/>
  <c r="Q32" i="367"/>
  <c r="Z32" i="367" s="1"/>
  <c r="N32" i="367"/>
  <c r="Y32" i="367" s="1"/>
  <c r="K32" i="367"/>
  <c r="X32" i="367" s="1"/>
  <c r="H32" i="367"/>
  <c r="W32" i="367" s="1"/>
  <c r="E32" i="367"/>
  <c r="V32" i="367" s="1"/>
  <c r="D32" i="367"/>
  <c r="AC32" i="367" s="1"/>
  <c r="C32" i="367"/>
  <c r="AB32" i="367" s="1"/>
  <c r="Q31" i="367"/>
  <c r="Z31" i="367" s="1"/>
  <c r="N31" i="367"/>
  <c r="Y31" i="367" s="1"/>
  <c r="K31" i="367"/>
  <c r="X31" i="367" s="1"/>
  <c r="H31" i="367"/>
  <c r="W31" i="367" s="1"/>
  <c r="E31" i="367"/>
  <c r="V31" i="367" s="1"/>
  <c r="D31" i="367"/>
  <c r="AC31" i="367" s="1"/>
  <c r="C31" i="367"/>
  <c r="Q30" i="367"/>
  <c r="Z30" i="367" s="1"/>
  <c r="N30" i="367"/>
  <c r="Y30" i="367" s="1"/>
  <c r="K30" i="367"/>
  <c r="X30" i="367" s="1"/>
  <c r="H30" i="367"/>
  <c r="W30" i="367" s="1"/>
  <c r="E30" i="367"/>
  <c r="V30" i="367" s="1"/>
  <c r="D30" i="367"/>
  <c r="AC30" i="367" s="1"/>
  <c r="C30" i="367"/>
  <c r="AB30" i="367" s="1"/>
  <c r="Q29" i="367"/>
  <c r="Z29" i="367" s="1"/>
  <c r="N29" i="367"/>
  <c r="Y29" i="367" s="1"/>
  <c r="K29" i="367"/>
  <c r="X29" i="367" s="1"/>
  <c r="H29" i="367"/>
  <c r="W29" i="367" s="1"/>
  <c r="E29" i="367"/>
  <c r="V29" i="367" s="1"/>
  <c r="D29" i="367"/>
  <c r="AC29" i="367" s="1"/>
  <c r="C29" i="367"/>
  <c r="Q28" i="367"/>
  <c r="Z28" i="367" s="1"/>
  <c r="N28" i="367"/>
  <c r="Y28" i="367" s="1"/>
  <c r="K28" i="367"/>
  <c r="X28" i="367" s="1"/>
  <c r="H28" i="367"/>
  <c r="W28" i="367" s="1"/>
  <c r="E28" i="367"/>
  <c r="V28" i="367" s="1"/>
  <c r="D28" i="367"/>
  <c r="AC28" i="367" s="1"/>
  <c r="C28" i="367"/>
  <c r="Q27" i="367"/>
  <c r="Z27" i="367" s="1"/>
  <c r="N27" i="367"/>
  <c r="Y27" i="367" s="1"/>
  <c r="K27" i="367"/>
  <c r="X27" i="367" s="1"/>
  <c r="H27" i="367"/>
  <c r="W27" i="367" s="1"/>
  <c r="E27" i="367"/>
  <c r="V27" i="367" s="1"/>
  <c r="D27" i="367"/>
  <c r="AC27" i="367" s="1"/>
  <c r="C27" i="367"/>
  <c r="Q26" i="367"/>
  <c r="Z26" i="367" s="1"/>
  <c r="N26" i="367"/>
  <c r="Y26" i="367" s="1"/>
  <c r="K26" i="367"/>
  <c r="X26" i="367" s="1"/>
  <c r="H26" i="367"/>
  <c r="W26" i="367" s="1"/>
  <c r="E26" i="367"/>
  <c r="V26" i="367" s="1"/>
  <c r="D26" i="367"/>
  <c r="AC26" i="367" s="1"/>
  <c r="C26" i="367"/>
  <c r="AB26" i="367" s="1"/>
  <c r="Q25" i="367"/>
  <c r="Z25" i="367" s="1"/>
  <c r="N25" i="367"/>
  <c r="Y25" i="367" s="1"/>
  <c r="K25" i="367"/>
  <c r="X25" i="367" s="1"/>
  <c r="H25" i="367"/>
  <c r="W25" i="367" s="1"/>
  <c r="E25" i="367"/>
  <c r="V25" i="367" s="1"/>
  <c r="D25" i="367"/>
  <c r="AC25" i="367" s="1"/>
  <c r="C25" i="367"/>
  <c r="AB25" i="367" s="1"/>
  <c r="Q24" i="367"/>
  <c r="Z24" i="367" s="1"/>
  <c r="N24" i="367"/>
  <c r="Y24" i="367" s="1"/>
  <c r="K24" i="367"/>
  <c r="X24" i="367" s="1"/>
  <c r="H24" i="367"/>
  <c r="W24" i="367" s="1"/>
  <c r="E24" i="367"/>
  <c r="V24" i="367" s="1"/>
  <c r="D24" i="367"/>
  <c r="AC24" i="367" s="1"/>
  <c r="C24" i="367"/>
  <c r="Q23" i="367"/>
  <c r="Z23" i="367" s="1"/>
  <c r="N23" i="367"/>
  <c r="Y23" i="367" s="1"/>
  <c r="K23" i="367"/>
  <c r="X23" i="367" s="1"/>
  <c r="H23" i="367"/>
  <c r="W23" i="367" s="1"/>
  <c r="E23" i="367"/>
  <c r="V23" i="367" s="1"/>
  <c r="D23" i="367"/>
  <c r="AC23" i="367" s="1"/>
  <c r="C23" i="367"/>
  <c r="Q22" i="367"/>
  <c r="Z22" i="367" s="1"/>
  <c r="N22" i="367"/>
  <c r="Y22" i="367" s="1"/>
  <c r="K22" i="367"/>
  <c r="X22" i="367" s="1"/>
  <c r="H22" i="367"/>
  <c r="W22" i="367" s="1"/>
  <c r="E22" i="367"/>
  <c r="V22" i="367" s="1"/>
  <c r="D22" i="367"/>
  <c r="AC22" i="367" s="1"/>
  <c r="C22" i="367"/>
  <c r="AB22" i="367" s="1"/>
  <c r="Q20" i="367"/>
  <c r="Z20" i="367" s="1"/>
  <c r="N20" i="367"/>
  <c r="Y20" i="367" s="1"/>
  <c r="K20" i="367"/>
  <c r="X20" i="367" s="1"/>
  <c r="H20" i="367"/>
  <c r="W20" i="367" s="1"/>
  <c r="E20" i="367"/>
  <c r="V20" i="367" s="1"/>
  <c r="D20" i="367"/>
  <c r="AC20" i="367" s="1"/>
  <c r="C20" i="367"/>
  <c r="Q19" i="367"/>
  <c r="Z19" i="367" s="1"/>
  <c r="N19" i="367"/>
  <c r="Y19" i="367" s="1"/>
  <c r="K19" i="367"/>
  <c r="X19" i="367" s="1"/>
  <c r="H19" i="367"/>
  <c r="W19" i="367" s="1"/>
  <c r="E19" i="367"/>
  <c r="V19" i="367" s="1"/>
  <c r="D19" i="367"/>
  <c r="AC19" i="367" s="1"/>
  <c r="C19" i="367"/>
  <c r="Q18" i="367"/>
  <c r="Z18" i="367" s="1"/>
  <c r="N18" i="367"/>
  <c r="Y18" i="367" s="1"/>
  <c r="K18" i="367"/>
  <c r="X18" i="367" s="1"/>
  <c r="H18" i="367"/>
  <c r="W18" i="367" s="1"/>
  <c r="E18" i="367"/>
  <c r="V18" i="367" s="1"/>
  <c r="D18" i="367"/>
  <c r="AC18" i="367" s="1"/>
  <c r="C18" i="367"/>
  <c r="Q17" i="367"/>
  <c r="Z17" i="367" s="1"/>
  <c r="N17" i="367"/>
  <c r="Y17" i="367" s="1"/>
  <c r="K17" i="367"/>
  <c r="X17" i="367" s="1"/>
  <c r="H17" i="367"/>
  <c r="W17" i="367" s="1"/>
  <c r="E17" i="367"/>
  <c r="V17" i="367" s="1"/>
  <c r="D17" i="367"/>
  <c r="AC17" i="367" s="1"/>
  <c r="C17" i="367"/>
  <c r="AB17" i="367" s="1"/>
  <c r="Q16" i="367"/>
  <c r="Z16" i="367" s="1"/>
  <c r="N16" i="367"/>
  <c r="Y16" i="367" s="1"/>
  <c r="K16" i="367"/>
  <c r="X16" i="367" s="1"/>
  <c r="H16" i="367"/>
  <c r="W16" i="367" s="1"/>
  <c r="E16" i="367"/>
  <c r="V16" i="367" s="1"/>
  <c r="D16" i="367"/>
  <c r="AC16" i="367" s="1"/>
  <c r="C16" i="367"/>
  <c r="Q15" i="367"/>
  <c r="Z15" i="367" s="1"/>
  <c r="N15" i="367"/>
  <c r="Y15" i="367" s="1"/>
  <c r="K15" i="367"/>
  <c r="X15" i="367" s="1"/>
  <c r="H15" i="367"/>
  <c r="W15" i="367" s="1"/>
  <c r="E15" i="367"/>
  <c r="V15" i="367" s="1"/>
  <c r="D15" i="367"/>
  <c r="AC15" i="367" s="1"/>
  <c r="C15" i="367"/>
  <c r="AB15" i="367" s="1"/>
  <c r="Q14" i="367"/>
  <c r="Z14" i="367" s="1"/>
  <c r="N14" i="367"/>
  <c r="Y14" i="367" s="1"/>
  <c r="K14" i="367"/>
  <c r="X14" i="367" s="1"/>
  <c r="H14" i="367"/>
  <c r="W14" i="367" s="1"/>
  <c r="E14" i="367"/>
  <c r="V14" i="367" s="1"/>
  <c r="D14" i="367"/>
  <c r="AC14" i="367" s="1"/>
  <c r="C14" i="367"/>
  <c r="Q13" i="367"/>
  <c r="Z13" i="367" s="1"/>
  <c r="N13" i="367"/>
  <c r="Y13" i="367" s="1"/>
  <c r="K13" i="367"/>
  <c r="X13" i="367" s="1"/>
  <c r="H13" i="367"/>
  <c r="W13" i="367" s="1"/>
  <c r="E13" i="367"/>
  <c r="V13" i="367" s="1"/>
  <c r="D13" i="367"/>
  <c r="AC13" i="367" s="1"/>
  <c r="C13" i="367"/>
  <c r="AB13" i="367" s="1"/>
  <c r="Q12" i="367"/>
  <c r="Z12" i="367" s="1"/>
  <c r="N12" i="367"/>
  <c r="Y12" i="367" s="1"/>
  <c r="K12" i="367"/>
  <c r="X12" i="367" s="1"/>
  <c r="H12" i="367"/>
  <c r="W12" i="367" s="1"/>
  <c r="E12" i="367"/>
  <c r="V12" i="367" s="1"/>
  <c r="D12" i="367"/>
  <c r="AC12" i="367" s="1"/>
  <c r="C12" i="367"/>
  <c r="AB12" i="367" s="1"/>
  <c r="Q11" i="367"/>
  <c r="Z11" i="367" s="1"/>
  <c r="N11" i="367"/>
  <c r="Y11" i="367" s="1"/>
  <c r="K11" i="367"/>
  <c r="H11" i="367"/>
  <c r="W11" i="367" s="1"/>
  <c r="E11" i="367"/>
  <c r="V11" i="367" s="1"/>
  <c r="D11" i="367"/>
  <c r="C11" i="367"/>
  <c r="AB11" i="367" s="1"/>
  <c r="Q10" i="367"/>
  <c r="Z10" i="367" s="1"/>
  <c r="N10" i="367"/>
  <c r="Y10" i="367" s="1"/>
  <c r="K10" i="367"/>
  <c r="X10" i="367" s="1"/>
  <c r="H10" i="367"/>
  <c r="W10" i="367" s="1"/>
  <c r="E10" i="367"/>
  <c r="V10" i="367" s="1"/>
  <c r="D10" i="367"/>
  <c r="AC10" i="367" s="1"/>
  <c r="C10" i="367"/>
  <c r="AB10" i="367" s="1"/>
  <c r="Q9" i="367"/>
  <c r="N9" i="367"/>
  <c r="Y9" i="367" s="1"/>
  <c r="K9" i="367"/>
  <c r="X9" i="367" s="1"/>
  <c r="H9" i="367"/>
  <c r="W9" i="367" s="1"/>
  <c r="E9" i="367"/>
  <c r="D9" i="367"/>
  <c r="AC9" i="367" s="1"/>
  <c r="C9" i="367"/>
  <c r="S7" i="367"/>
  <c r="R7" i="367"/>
  <c r="P7" i="367"/>
  <c r="O7" i="367"/>
  <c r="M7" i="367"/>
  <c r="L7" i="367"/>
  <c r="J7" i="367"/>
  <c r="I7" i="367"/>
  <c r="G7" i="367"/>
  <c r="F7" i="367"/>
  <c r="C21" i="366"/>
  <c r="M21" i="366" s="1"/>
  <c r="C20" i="366"/>
  <c r="M20" i="366" s="1"/>
  <c r="C19" i="366"/>
  <c r="M19" i="366" s="1"/>
  <c r="C17" i="366"/>
  <c r="M17" i="366" s="1"/>
  <c r="C16" i="366"/>
  <c r="M16" i="366" s="1"/>
  <c r="C15" i="366"/>
  <c r="M15" i="366" s="1"/>
  <c r="C14" i="366"/>
  <c r="M14" i="366" s="1"/>
  <c r="C13" i="366"/>
  <c r="M13" i="366" s="1"/>
  <c r="C12" i="366"/>
  <c r="M12" i="366" s="1"/>
  <c r="C11" i="366"/>
  <c r="M11" i="366" s="1"/>
  <c r="C10" i="366"/>
  <c r="M10" i="366" s="1"/>
  <c r="C9" i="366"/>
  <c r="M9" i="366" s="1"/>
  <c r="C8" i="366"/>
  <c r="M8" i="366" s="1"/>
  <c r="K7" i="366"/>
  <c r="K30" i="366" s="1"/>
  <c r="I7" i="366"/>
  <c r="I6" i="366" s="1"/>
  <c r="I29" i="366" s="1"/>
  <c r="G7" i="366"/>
  <c r="G6" i="366" s="1"/>
  <c r="G29" i="366" s="1"/>
  <c r="E7" i="366"/>
  <c r="M27" i="365"/>
  <c r="L27" i="365"/>
  <c r="K27" i="365"/>
  <c r="G27" i="365"/>
  <c r="F27" i="365"/>
  <c r="E27" i="365"/>
  <c r="Q20" i="365"/>
  <c r="P20" i="365"/>
  <c r="O20" i="365"/>
  <c r="D19" i="365"/>
  <c r="Q19" i="365" s="1"/>
  <c r="C19" i="365"/>
  <c r="P19" i="365" s="1"/>
  <c r="B19" i="365"/>
  <c r="O19" i="365" s="1"/>
  <c r="Q18" i="365"/>
  <c r="P18" i="365"/>
  <c r="O18" i="365"/>
  <c r="Q17" i="365"/>
  <c r="P17" i="365"/>
  <c r="O17" i="365"/>
  <c r="D16" i="365"/>
  <c r="Q16" i="365" s="1"/>
  <c r="C16" i="365"/>
  <c r="P16" i="365" s="1"/>
  <c r="B16" i="365"/>
  <c r="O16" i="365" s="1"/>
  <c r="Q15" i="365"/>
  <c r="P15" i="365"/>
  <c r="O15" i="365"/>
  <c r="D14" i="365"/>
  <c r="Q14" i="365" s="1"/>
  <c r="C14" i="365"/>
  <c r="P14" i="365" s="1"/>
  <c r="B14" i="365"/>
  <c r="O14" i="365" s="1"/>
  <c r="Q13" i="365"/>
  <c r="P13" i="365"/>
  <c r="O13" i="365"/>
  <c r="Q12" i="365"/>
  <c r="P12" i="365"/>
  <c r="O12" i="365"/>
  <c r="Q11" i="365"/>
  <c r="P11" i="365"/>
  <c r="O11" i="365"/>
  <c r="Q10" i="365"/>
  <c r="P10" i="365"/>
  <c r="O10" i="365"/>
  <c r="Q9" i="365"/>
  <c r="P9" i="365"/>
  <c r="O9" i="365"/>
  <c r="J8" i="365"/>
  <c r="J27" i="365" s="1"/>
  <c r="I8" i="365"/>
  <c r="I27" i="365" s="1"/>
  <c r="H8" i="365"/>
  <c r="H27" i="365" s="1"/>
  <c r="L30" i="364"/>
  <c r="J30" i="364"/>
  <c r="H30" i="364"/>
  <c r="F30" i="364"/>
  <c r="O23" i="364"/>
  <c r="C23" i="364"/>
  <c r="N23" i="364" s="1"/>
  <c r="D22" i="364"/>
  <c r="O22" i="364" s="1"/>
  <c r="C22" i="364"/>
  <c r="N22" i="364" s="1"/>
  <c r="N21" i="364"/>
  <c r="D21" i="364"/>
  <c r="O21" i="364" s="1"/>
  <c r="N20" i="364"/>
  <c r="D20" i="364"/>
  <c r="O20" i="364" s="1"/>
  <c r="N19" i="364"/>
  <c r="D19" i="364"/>
  <c r="O19" i="364" s="1"/>
  <c r="N17" i="364"/>
  <c r="D17" i="364"/>
  <c r="O17" i="364" s="1"/>
  <c r="D16" i="364"/>
  <c r="O16" i="364" s="1"/>
  <c r="C16" i="364"/>
  <c r="N16" i="364" s="1"/>
  <c r="D15" i="364"/>
  <c r="O15" i="364" s="1"/>
  <c r="C15" i="364"/>
  <c r="N15" i="364" s="1"/>
  <c r="D14" i="364"/>
  <c r="O14" i="364" s="1"/>
  <c r="C14" i="364"/>
  <c r="N14" i="364" s="1"/>
  <c r="N13" i="364"/>
  <c r="D13" i="364"/>
  <c r="O13" i="364" s="1"/>
  <c r="D12" i="364"/>
  <c r="O12" i="364" s="1"/>
  <c r="C12" i="364"/>
  <c r="N12" i="364" s="1"/>
  <c r="D11" i="364"/>
  <c r="O11" i="364" s="1"/>
  <c r="C11" i="364"/>
  <c r="N11" i="364" s="1"/>
  <c r="D10" i="364"/>
  <c r="O10" i="364" s="1"/>
  <c r="C10" i="364"/>
  <c r="N10" i="364" s="1"/>
  <c r="D9" i="364"/>
  <c r="O9" i="364" s="1"/>
  <c r="C9" i="364"/>
  <c r="N9" i="364" s="1"/>
  <c r="D8" i="364"/>
  <c r="O8" i="364" s="1"/>
  <c r="C8" i="364"/>
  <c r="N8" i="364" s="1"/>
  <c r="D7" i="364"/>
  <c r="O7" i="364" s="1"/>
  <c r="C7" i="364"/>
  <c r="N7" i="364" s="1"/>
  <c r="C26" i="363"/>
  <c r="I26" i="363" s="1"/>
  <c r="C25" i="363"/>
  <c r="G24" i="363"/>
  <c r="G38" i="363" s="1"/>
  <c r="F24" i="363"/>
  <c r="F38" i="363" s="1"/>
  <c r="E24" i="363"/>
  <c r="E38" i="363" s="1"/>
  <c r="D24" i="363"/>
  <c r="D38" i="363" s="1"/>
  <c r="C22" i="363"/>
  <c r="I22" i="363" s="1"/>
  <c r="C21" i="363"/>
  <c r="G20" i="363"/>
  <c r="G37" i="363" s="1"/>
  <c r="F20" i="363"/>
  <c r="F37" i="363" s="1"/>
  <c r="E20" i="363"/>
  <c r="E37" i="363" s="1"/>
  <c r="D20" i="363"/>
  <c r="D37" i="363" s="1"/>
  <c r="C18" i="363"/>
  <c r="I18" i="363" s="1"/>
  <c r="C17" i="363"/>
  <c r="G16" i="363"/>
  <c r="G36" i="363" s="1"/>
  <c r="F16" i="363"/>
  <c r="F36" i="363" s="1"/>
  <c r="E16" i="363"/>
  <c r="E36" i="363" s="1"/>
  <c r="D16" i="363"/>
  <c r="D36" i="363" s="1"/>
  <c r="C14" i="363"/>
  <c r="I14" i="363" s="1"/>
  <c r="C13" i="363"/>
  <c r="G12" i="363"/>
  <c r="G35" i="363" s="1"/>
  <c r="F12" i="363"/>
  <c r="F35" i="363" s="1"/>
  <c r="E12" i="363"/>
  <c r="E35" i="363" s="1"/>
  <c r="D12" i="363"/>
  <c r="D35" i="363" s="1"/>
  <c r="C10" i="363"/>
  <c r="I10" i="363" s="1"/>
  <c r="C9" i="363"/>
  <c r="G8" i="363"/>
  <c r="G34" i="363" s="1"/>
  <c r="F8" i="363"/>
  <c r="E8" i="363"/>
  <c r="D8" i="363"/>
  <c r="D34" i="363" s="1"/>
  <c r="T45" i="362"/>
  <c r="AB45" i="362" s="1"/>
  <c r="Q45" i="362"/>
  <c r="N45" i="362"/>
  <c r="K45" i="362"/>
  <c r="H45" i="362"/>
  <c r="E45" i="362"/>
  <c r="D45" i="362"/>
  <c r="AA45" i="362" s="1"/>
  <c r="C45" i="362"/>
  <c r="Z45" i="362" s="1"/>
  <c r="T44" i="362"/>
  <c r="AB44" i="362" s="1"/>
  <c r="Q44" i="362"/>
  <c r="N44" i="362"/>
  <c r="K44" i="362"/>
  <c r="H44" i="362"/>
  <c r="E44" i="362"/>
  <c r="D44" i="362"/>
  <c r="AA44" i="362" s="1"/>
  <c r="C44" i="362"/>
  <c r="T43" i="362"/>
  <c r="AB43" i="362" s="1"/>
  <c r="Q43" i="362"/>
  <c r="N43" i="362"/>
  <c r="K43" i="362"/>
  <c r="H43" i="362"/>
  <c r="E43" i="362"/>
  <c r="D43" i="362"/>
  <c r="AA43" i="362" s="1"/>
  <c r="C43" i="362"/>
  <c r="Z43" i="362" s="1"/>
  <c r="T42" i="362"/>
  <c r="AB42" i="362" s="1"/>
  <c r="Q42" i="362"/>
  <c r="N42" i="362"/>
  <c r="K42" i="362"/>
  <c r="H42" i="362"/>
  <c r="E42" i="362"/>
  <c r="D42" i="362"/>
  <c r="AA42" i="362" s="1"/>
  <c r="C42" i="362"/>
  <c r="T41" i="362"/>
  <c r="AB41" i="362" s="1"/>
  <c r="Q41" i="362"/>
  <c r="N41" i="362"/>
  <c r="K41" i="362"/>
  <c r="H41" i="362"/>
  <c r="E41" i="362"/>
  <c r="D41" i="362"/>
  <c r="AA41" i="362" s="1"/>
  <c r="C41" i="362"/>
  <c r="T40" i="362"/>
  <c r="AB40" i="362" s="1"/>
  <c r="Q40" i="362"/>
  <c r="N40" i="362"/>
  <c r="K40" i="362"/>
  <c r="H40" i="362"/>
  <c r="E40" i="362"/>
  <c r="D40" i="362"/>
  <c r="AA40" i="362" s="1"/>
  <c r="C40" i="362"/>
  <c r="T39" i="362"/>
  <c r="AB39" i="362" s="1"/>
  <c r="Q39" i="362"/>
  <c r="N39" i="362"/>
  <c r="K39" i="362"/>
  <c r="H39" i="362"/>
  <c r="E39" i="362"/>
  <c r="D39" i="362"/>
  <c r="AA39" i="362" s="1"/>
  <c r="C39" i="362"/>
  <c r="T38" i="362"/>
  <c r="AB38" i="362" s="1"/>
  <c r="Q38" i="362"/>
  <c r="N38" i="362"/>
  <c r="K38" i="362"/>
  <c r="H38" i="362"/>
  <c r="E38" i="362"/>
  <c r="D38" i="362"/>
  <c r="AA38" i="362" s="1"/>
  <c r="C38" i="362"/>
  <c r="T37" i="362"/>
  <c r="AB37" i="362" s="1"/>
  <c r="Q37" i="362"/>
  <c r="N37" i="362"/>
  <c r="K37" i="362"/>
  <c r="H37" i="362"/>
  <c r="E37" i="362"/>
  <c r="D37" i="362"/>
  <c r="AA37" i="362" s="1"/>
  <c r="C37" i="362"/>
  <c r="T36" i="362"/>
  <c r="AB36" i="362" s="1"/>
  <c r="Q36" i="362"/>
  <c r="N36" i="362"/>
  <c r="K36" i="362"/>
  <c r="H36" i="362"/>
  <c r="E36" i="362"/>
  <c r="D36" i="362"/>
  <c r="AA36" i="362" s="1"/>
  <c r="C36" i="362"/>
  <c r="T35" i="362"/>
  <c r="AB35" i="362" s="1"/>
  <c r="Q35" i="362"/>
  <c r="N35" i="362"/>
  <c r="K35" i="362"/>
  <c r="H35" i="362"/>
  <c r="E35" i="362"/>
  <c r="D35" i="362"/>
  <c r="AA35" i="362" s="1"/>
  <c r="C35" i="362"/>
  <c r="T34" i="362"/>
  <c r="AB34" i="362" s="1"/>
  <c r="Q34" i="362"/>
  <c r="N34" i="362"/>
  <c r="K34" i="362"/>
  <c r="H34" i="362"/>
  <c r="E34" i="362"/>
  <c r="D34" i="362"/>
  <c r="AA34" i="362" s="1"/>
  <c r="C34" i="362"/>
  <c r="T33" i="362"/>
  <c r="AB33" i="362" s="1"/>
  <c r="Q33" i="362"/>
  <c r="N33" i="362"/>
  <c r="K33" i="362"/>
  <c r="H33" i="362"/>
  <c r="E33" i="362"/>
  <c r="D33" i="362"/>
  <c r="AA33" i="362" s="1"/>
  <c r="C33" i="362"/>
  <c r="T32" i="362"/>
  <c r="AB32" i="362" s="1"/>
  <c r="Q32" i="362"/>
  <c r="N32" i="362"/>
  <c r="K32" i="362"/>
  <c r="H32" i="362"/>
  <c r="E32" i="362"/>
  <c r="D32" i="362"/>
  <c r="AA32" i="362" s="1"/>
  <c r="C32" i="362"/>
  <c r="T31" i="362"/>
  <c r="AB31" i="362" s="1"/>
  <c r="Q31" i="362"/>
  <c r="N31" i="362"/>
  <c r="K31" i="362"/>
  <c r="H31" i="362"/>
  <c r="E31" i="362"/>
  <c r="D31" i="362"/>
  <c r="C31" i="362"/>
  <c r="Z31" i="362" s="1"/>
  <c r="T30" i="362"/>
  <c r="AB30" i="362" s="1"/>
  <c r="Q30" i="362"/>
  <c r="N30" i="362"/>
  <c r="K30" i="362"/>
  <c r="H30" i="362"/>
  <c r="E30" i="362"/>
  <c r="D30" i="362"/>
  <c r="AA30" i="362" s="1"/>
  <c r="C30" i="362"/>
  <c r="T29" i="362"/>
  <c r="AB29" i="362" s="1"/>
  <c r="Q29" i="362"/>
  <c r="N29" i="362"/>
  <c r="K29" i="362"/>
  <c r="H29" i="362"/>
  <c r="E29" i="362"/>
  <c r="D29" i="362"/>
  <c r="AA29" i="362" s="1"/>
  <c r="C29" i="362"/>
  <c r="T20" i="362"/>
  <c r="AB20" i="362" s="1"/>
  <c r="Q20" i="362"/>
  <c r="N20" i="362"/>
  <c r="K20" i="362"/>
  <c r="H20" i="362"/>
  <c r="E20" i="362"/>
  <c r="D20" i="362"/>
  <c r="AA20" i="362" s="1"/>
  <c r="C20" i="362"/>
  <c r="T19" i="362"/>
  <c r="AB19" i="362" s="1"/>
  <c r="Q19" i="362"/>
  <c r="N19" i="362"/>
  <c r="K19" i="362"/>
  <c r="H19" i="362"/>
  <c r="E19" i="362"/>
  <c r="D19" i="362"/>
  <c r="AA19" i="362" s="1"/>
  <c r="C19" i="362"/>
  <c r="Z19" i="362" s="1"/>
  <c r="T18" i="362"/>
  <c r="AB18" i="362" s="1"/>
  <c r="Q18" i="362"/>
  <c r="N18" i="362"/>
  <c r="K18" i="362"/>
  <c r="H18" i="362"/>
  <c r="E18" i="362"/>
  <c r="D18" i="362"/>
  <c r="AA18" i="362" s="1"/>
  <c r="C18" i="362"/>
  <c r="Z18" i="362" s="1"/>
  <c r="T17" i="362"/>
  <c r="AB17" i="362" s="1"/>
  <c r="Q17" i="362"/>
  <c r="N17" i="362"/>
  <c r="K17" i="362"/>
  <c r="H17" i="362"/>
  <c r="E17" i="362"/>
  <c r="D17" i="362"/>
  <c r="AA17" i="362" s="1"/>
  <c r="C17" i="362"/>
  <c r="Z17" i="362" s="1"/>
  <c r="T16" i="362"/>
  <c r="AB16" i="362" s="1"/>
  <c r="Q16" i="362"/>
  <c r="N16" i="362"/>
  <c r="K16" i="362"/>
  <c r="H16" i="362"/>
  <c r="E16" i="362"/>
  <c r="D16" i="362"/>
  <c r="AA16" i="362" s="1"/>
  <c r="C16" i="362"/>
  <c r="T15" i="362"/>
  <c r="AB15" i="362" s="1"/>
  <c r="Q15" i="362"/>
  <c r="N15" i="362"/>
  <c r="K15" i="362"/>
  <c r="H15" i="362"/>
  <c r="E15" i="362"/>
  <c r="D15" i="362"/>
  <c r="AA15" i="362" s="1"/>
  <c r="C15" i="362"/>
  <c r="Z15" i="362" s="1"/>
  <c r="T14" i="362"/>
  <c r="AB14" i="362" s="1"/>
  <c r="Q14" i="362"/>
  <c r="N14" i="362"/>
  <c r="K14" i="362"/>
  <c r="H14" i="362"/>
  <c r="E14" i="362"/>
  <c r="D14" i="362"/>
  <c r="AA14" i="362" s="1"/>
  <c r="C14" i="362"/>
  <c r="T13" i="362"/>
  <c r="AB13" i="362" s="1"/>
  <c r="Q13" i="362"/>
  <c r="N13" i="362"/>
  <c r="K13" i="362"/>
  <c r="H13" i="362"/>
  <c r="E13" i="362"/>
  <c r="D13" i="362"/>
  <c r="AA13" i="362" s="1"/>
  <c r="C13" i="362"/>
  <c r="Z13" i="362" s="1"/>
  <c r="T12" i="362"/>
  <c r="AB12" i="362" s="1"/>
  <c r="Q12" i="362"/>
  <c r="N12" i="362"/>
  <c r="K12" i="362"/>
  <c r="H12" i="362"/>
  <c r="E12" i="362"/>
  <c r="D12" i="362"/>
  <c r="AA12" i="362" s="1"/>
  <c r="C12" i="362"/>
  <c r="T11" i="362"/>
  <c r="AB11" i="362" s="1"/>
  <c r="Q11" i="362"/>
  <c r="N11" i="362"/>
  <c r="K11" i="362"/>
  <c r="H11" i="362"/>
  <c r="E11" i="362"/>
  <c r="D11" i="362"/>
  <c r="AA11" i="362" s="1"/>
  <c r="C11" i="362"/>
  <c r="Z11" i="362" s="1"/>
  <c r="T10" i="362"/>
  <c r="Q10" i="362"/>
  <c r="N10" i="362"/>
  <c r="K10" i="362"/>
  <c r="H10" i="362"/>
  <c r="E10" i="362"/>
  <c r="D10" i="362"/>
  <c r="AA10" i="362" s="1"/>
  <c r="C10" i="362"/>
  <c r="Z10" i="362" s="1"/>
  <c r="T9" i="362"/>
  <c r="AB9" i="362" s="1"/>
  <c r="Q9" i="362"/>
  <c r="N9" i="362"/>
  <c r="K9" i="362"/>
  <c r="H9" i="362"/>
  <c r="E9" i="362"/>
  <c r="D9" i="362"/>
  <c r="C9" i="362"/>
  <c r="Z9" i="362" s="1"/>
  <c r="V8" i="362"/>
  <c r="U8" i="362"/>
  <c r="S8" i="362"/>
  <c r="R8" i="362"/>
  <c r="P8" i="362"/>
  <c r="O8" i="362"/>
  <c r="M8" i="362"/>
  <c r="L8" i="362"/>
  <c r="J8" i="362"/>
  <c r="I8" i="362"/>
  <c r="G8" i="362"/>
  <c r="F8" i="362"/>
  <c r="T43" i="361"/>
  <c r="AB43" i="361" s="1"/>
  <c r="P43" i="361"/>
  <c r="AA43" i="361" s="1"/>
  <c r="L43" i="361"/>
  <c r="Z43" i="361" s="1"/>
  <c r="E43" i="361"/>
  <c r="T42" i="361"/>
  <c r="AB42" i="361" s="1"/>
  <c r="P42" i="361"/>
  <c r="AA42" i="361" s="1"/>
  <c r="L42" i="361"/>
  <c r="Z42" i="361" s="1"/>
  <c r="E42" i="361"/>
  <c r="Y42" i="361" s="1"/>
  <c r="T41" i="361"/>
  <c r="AB41" i="361" s="1"/>
  <c r="P41" i="361"/>
  <c r="AA41" i="361" s="1"/>
  <c r="L41" i="361"/>
  <c r="Z41" i="361" s="1"/>
  <c r="E41" i="361"/>
  <c r="T40" i="361"/>
  <c r="AB40" i="361" s="1"/>
  <c r="P40" i="361"/>
  <c r="AA40" i="361" s="1"/>
  <c r="L40" i="361"/>
  <c r="Z40" i="361" s="1"/>
  <c r="E40" i="361"/>
  <c r="T39" i="361"/>
  <c r="AB39" i="361" s="1"/>
  <c r="P39" i="361"/>
  <c r="AA39" i="361" s="1"/>
  <c r="L39" i="361"/>
  <c r="Z39" i="361" s="1"/>
  <c r="E39" i="361"/>
  <c r="T38" i="361"/>
  <c r="AB38" i="361" s="1"/>
  <c r="P38" i="361"/>
  <c r="AA38" i="361" s="1"/>
  <c r="L38" i="361"/>
  <c r="Z38" i="361" s="1"/>
  <c r="E38" i="361"/>
  <c r="Y38" i="361" s="1"/>
  <c r="T37" i="361"/>
  <c r="AB37" i="361" s="1"/>
  <c r="P37" i="361"/>
  <c r="AA37" i="361" s="1"/>
  <c r="L37" i="361"/>
  <c r="Z37" i="361" s="1"/>
  <c r="E37" i="361"/>
  <c r="T36" i="361"/>
  <c r="AB36" i="361" s="1"/>
  <c r="P36" i="361"/>
  <c r="AA36" i="361" s="1"/>
  <c r="L36" i="361"/>
  <c r="Z36" i="361" s="1"/>
  <c r="E36" i="361"/>
  <c r="Y36" i="361" s="1"/>
  <c r="T35" i="361"/>
  <c r="AB35" i="361" s="1"/>
  <c r="P35" i="361"/>
  <c r="AA35" i="361" s="1"/>
  <c r="L35" i="361"/>
  <c r="Z35" i="361" s="1"/>
  <c r="E35" i="361"/>
  <c r="T34" i="361"/>
  <c r="AB34" i="361" s="1"/>
  <c r="P34" i="361"/>
  <c r="AA34" i="361" s="1"/>
  <c r="L34" i="361"/>
  <c r="Z34" i="361" s="1"/>
  <c r="E34" i="361"/>
  <c r="Y34" i="361" s="1"/>
  <c r="T33" i="361"/>
  <c r="AB33" i="361" s="1"/>
  <c r="P33" i="361"/>
  <c r="AA33" i="361" s="1"/>
  <c r="L33" i="361"/>
  <c r="Z33" i="361" s="1"/>
  <c r="E33" i="361"/>
  <c r="T32" i="361"/>
  <c r="AB32" i="361" s="1"/>
  <c r="P32" i="361"/>
  <c r="L32" i="361"/>
  <c r="Z32" i="361" s="1"/>
  <c r="E32" i="361"/>
  <c r="Y32" i="361" s="1"/>
  <c r="T31" i="361"/>
  <c r="AB31" i="361" s="1"/>
  <c r="P31" i="361"/>
  <c r="AA31" i="361" s="1"/>
  <c r="L31" i="361"/>
  <c r="Z31" i="361" s="1"/>
  <c r="E31" i="361"/>
  <c r="T30" i="361"/>
  <c r="AB30" i="361" s="1"/>
  <c r="P30" i="361"/>
  <c r="AA30" i="361" s="1"/>
  <c r="L30" i="361"/>
  <c r="Z30" i="361" s="1"/>
  <c r="E30" i="361"/>
  <c r="Y30" i="361" s="1"/>
  <c r="T29" i="361"/>
  <c r="AB29" i="361" s="1"/>
  <c r="P29" i="361"/>
  <c r="AA29" i="361" s="1"/>
  <c r="L29" i="361"/>
  <c r="Z29" i="361" s="1"/>
  <c r="E29" i="361"/>
  <c r="T28" i="361"/>
  <c r="AB28" i="361" s="1"/>
  <c r="P28" i="361"/>
  <c r="AA28" i="361" s="1"/>
  <c r="L28" i="361"/>
  <c r="Z28" i="361" s="1"/>
  <c r="E28" i="361"/>
  <c r="Y28" i="361" s="1"/>
  <c r="T27" i="361"/>
  <c r="AB27" i="361" s="1"/>
  <c r="P27" i="361"/>
  <c r="AA27" i="361" s="1"/>
  <c r="L27" i="361"/>
  <c r="Z27" i="361" s="1"/>
  <c r="E27" i="361"/>
  <c r="T26" i="361"/>
  <c r="AB26" i="361" s="1"/>
  <c r="P26" i="361"/>
  <c r="AA26" i="361" s="1"/>
  <c r="L26" i="361"/>
  <c r="Z26" i="361" s="1"/>
  <c r="E26" i="361"/>
  <c r="Y26" i="361" s="1"/>
  <c r="T25" i="361"/>
  <c r="AB25" i="361" s="1"/>
  <c r="P25" i="361"/>
  <c r="AA25" i="361" s="1"/>
  <c r="L25" i="361"/>
  <c r="Z25" i="361" s="1"/>
  <c r="E25" i="361"/>
  <c r="T24" i="361"/>
  <c r="AB24" i="361" s="1"/>
  <c r="P24" i="361"/>
  <c r="AA24" i="361" s="1"/>
  <c r="L24" i="361"/>
  <c r="Z24" i="361" s="1"/>
  <c r="E24" i="361"/>
  <c r="T23" i="361"/>
  <c r="AB23" i="361" s="1"/>
  <c r="P23" i="361"/>
  <c r="AA23" i="361" s="1"/>
  <c r="L23" i="361"/>
  <c r="Z23" i="361" s="1"/>
  <c r="E23" i="361"/>
  <c r="T22" i="361"/>
  <c r="AB22" i="361" s="1"/>
  <c r="P22" i="361"/>
  <c r="AA22" i="361" s="1"/>
  <c r="L22" i="361"/>
  <c r="Z22" i="361" s="1"/>
  <c r="E22" i="361"/>
  <c r="Y22" i="361" s="1"/>
  <c r="T21" i="361"/>
  <c r="AB21" i="361" s="1"/>
  <c r="P21" i="361"/>
  <c r="AA21" i="361" s="1"/>
  <c r="L21" i="361"/>
  <c r="Z21" i="361" s="1"/>
  <c r="E21" i="361"/>
  <c r="T20" i="361"/>
  <c r="AB20" i="361" s="1"/>
  <c r="P20" i="361"/>
  <c r="AA20" i="361" s="1"/>
  <c r="L20" i="361"/>
  <c r="Z20" i="361" s="1"/>
  <c r="E20" i="361"/>
  <c r="Y20" i="361" s="1"/>
  <c r="T19" i="361"/>
  <c r="AB19" i="361" s="1"/>
  <c r="P19" i="361"/>
  <c r="AA19" i="361" s="1"/>
  <c r="L19" i="361"/>
  <c r="Z19" i="361" s="1"/>
  <c r="E19" i="361"/>
  <c r="T18" i="361"/>
  <c r="AB18" i="361" s="1"/>
  <c r="P18" i="361"/>
  <c r="AA18" i="361" s="1"/>
  <c r="L18" i="361"/>
  <c r="Z18" i="361" s="1"/>
  <c r="E18" i="361"/>
  <c r="Y18" i="361" s="1"/>
  <c r="T17" i="361"/>
  <c r="AB17" i="361" s="1"/>
  <c r="P17" i="361"/>
  <c r="AA17" i="361" s="1"/>
  <c r="L17" i="361"/>
  <c r="Z17" i="361" s="1"/>
  <c r="E17" i="361"/>
  <c r="T16" i="361"/>
  <c r="AB16" i="361" s="1"/>
  <c r="P16" i="361"/>
  <c r="L16" i="361"/>
  <c r="Z16" i="361" s="1"/>
  <c r="E16" i="361"/>
  <c r="Y16" i="361" s="1"/>
  <c r="T15" i="361"/>
  <c r="AB15" i="361" s="1"/>
  <c r="P15" i="361"/>
  <c r="AA15" i="361" s="1"/>
  <c r="L15" i="361"/>
  <c r="Z15" i="361" s="1"/>
  <c r="E15" i="361"/>
  <c r="T14" i="361"/>
  <c r="AB14" i="361" s="1"/>
  <c r="P14" i="361"/>
  <c r="AA14" i="361" s="1"/>
  <c r="L14" i="361"/>
  <c r="Z14" i="361" s="1"/>
  <c r="E14" i="361"/>
  <c r="Y14" i="361" s="1"/>
  <c r="T13" i="361"/>
  <c r="AB13" i="361" s="1"/>
  <c r="P13" i="361"/>
  <c r="AA13" i="361" s="1"/>
  <c r="L13" i="361"/>
  <c r="Z13" i="361" s="1"/>
  <c r="E13" i="361"/>
  <c r="T12" i="361"/>
  <c r="AB12" i="361" s="1"/>
  <c r="P12" i="361"/>
  <c r="AA12" i="361" s="1"/>
  <c r="L12" i="361"/>
  <c r="Z12" i="361" s="1"/>
  <c r="E12" i="361"/>
  <c r="T11" i="361"/>
  <c r="AB11" i="361" s="1"/>
  <c r="P11" i="361"/>
  <c r="AA11" i="361" s="1"/>
  <c r="L11" i="361"/>
  <c r="Z11" i="361" s="1"/>
  <c r="E11" i="361"/>
  <c r="Y11" i="361" s="1"/>
  <c r="T10" i="361"/>
  <c r="AB10" i="361" s="1"/>
  <c r="P10" i="361"/>
  <c r="AA10" i="361" s="1"/>
  <c r="L10" i="361"/>
  <c r="Z10" i="361" s="1"/>
  <c r="E10" i="361"/>
  <c r="W9" i="361"/>
  <c r="W53" i="361" s="1"/>
  <c r="V9" i="361"/>
  <c r="V53" i="361" s="1"/>
  <c r="U9" i="361"/>
  <c r="S9" i="361"/>
  <c r="S53" i="361" s="1"/>
  <c r="R9" i="361"/>
  <c r="R53" i="361" s="1"/>
  <c r="Q9" i="361"/>
  <c r="O9" i="361"/>
  <c r="O53" i="361" s="1"/>
  <c r="N9" i="361"/>
  <c r="N53" i="361" s="1"/>
  <c r="M9" i="361"/>
  <c r="K9" i="361"/>
  <c r="K53" i="361" s="1"/>
  <c r="J9" i="361"/>
  <c r="J53" i="361" s="1"/>
  <c r="I9" i="361"/>
  <c r="I53" i="361" s="1"/>
  <c r="H9" i="361"/>
  <c r="H53" i="361" s="1"/>
  <c r="G9" i="361"/>
  <c r="G53" i="361" s="1"/>
  <c r="F9" i="361"/>
  <c r="F53" i="361" s="1"/>
  <c r="D9" i="361"/>
  <c r="D53" i="361" s="1"/>
  <c r="W8" i="361"/>
  <c r="W52" i="361" s="1"/>
  <c r="V8" i="361"/>
  <c r="V52" i="361" s="1"/>
  <c r="U8" i="361"/>
  <c r="U7" i="361" s="1"/>
  <c r="S8" i="361"/>
  <c r="R8" i="361"/>
  <c r="R52" i="361" s="1"/>
  <c r="Q8" i="361"/>
  <c r="O8" i="361"/>
  <c r="O52" i="361" s="1"/>
  <c r="N8" i="361"/>
  <c r="N52" i="361" s="1"/>
  <c r="M8" i="361"/>
  <c r="K8" i="361"/>
  <c r="K52" i="361" s="1"/>
  <c r="J8" i="361"/>
  <c r="J52" i="361" s="1"/>
  <c r="I8" i="361"/>
  <c r="I7" i="361" s="1"/>
  <c r="H8" i="361"/>
  <c r="H52" i="361" s="1"/>
  <c r="G8" i="361"/>
  <c r="F8" i="361"/>
  <c r="D8" i="361"/>
  <c r="T43" i="360"/>
  <c r="AB43" i="360" s="1"/>
  <c r="P43" i="360"/>
  <c r="AA43" i="360" s="1"/>
  <c r="L43" i="360"/>
  <c r="Z43" i="360" s="1"/>
  <c r="E43" i="360"/>
  <c r="T42" i="360"/>
  <c r="AB42" i="360" s="1"/>
  <c r="P42" i="360"/>
  <c r="AA42" i="360" s="1"/>
  <c r="L42" i="360"/>
  <c r="Z42" i="360" s="1"/>
  <c r="E42" i="360"/>
  <c r="T41" i="360"/>
  <c r="AB41" i="360" s="1"/>
  <c r="P41" i="360"/>
  <c r="AA41" i="360" s="1"/>
  <c r="L41" i="360"/>
  <c r="Z41" i="360" s="1"/>
  <c r="E41" i="360"/>
  <c r="T40" i="360"/>
  <c r="AB40" i="360" s="1"/>
  <c r="P40" i="360"/>
  <c r="AA40" i="360" s="1"/>
  <c r="L40" i="360"/>
  <c r="Z40" i="360" s="1"/>
  <c r="E40" i="360"/>
  <c r="T39" i="360"/>
  <c r="AB39" i="360" s="1"/>
  <c r="P39" i="360"/>
  <c r="AA39" i="360" s="1"/>
  <c r="L39" i="360"/>
  <c r="Z39" i="360" s="1"/>
  <c r="E39" i="360"/>
  <c r="T38" i="360"/>
  <c r="AB38" i="360" s="1"/>
  <c r="P38" i="360"/>
  <c r="AA38" i="360" s="1"/>
  <c r="L38" i="360"/>
  <c r="Z38" i="360" s="1"/>
  <c r="E38" i="360"/>
  <c r="T37" i="360"/>
  <c r="AB37" i="360" s="1"/>
  <c r="P37" i="360"/>
  <c r="AA37" i="360" s="1"/>
  <c r="L37" i="360"/>
  <c r="Z37" i="360" s="1"/>
  <c r="E37" i="360"/>
  <c r="T36" i="360"/>
  <c r="AB36" i="360" s="1"/>
  <c r="P36" i="360"/>
  <c r="AA36" i="360" s="1"/>
  <c r="L36" i="360"/>
  <c r="Z36" i="360" s="1"/>
  <c r="E36" i="360"/>
  <c r="T35" i="360"/>
  <c r="AB35" i="360" s="1"/>
  <c r="P35" i="360"/>
  <c r="AA35" i="360" s="1"/>
  <c r="L35" i="360"/>
  <c r="Z35" i="360" s="1"/>
  <c r="E35" i="360"/>
  <c r="T34" i="360"/>
  <c r="AB34" i="360" s="1"/>
  <c r="P34" i="360"/>
  <c r="AA34" i="360" s="1"/>
  <c r="L34" i="360"/>
  <c r="Z34" i="360" s="1"/>
  <c r="E34" i="360"/>
  <c r="T33" i="360"/>
  <c r="AB33" i="360" s="1"/>
  <c r="P33" i="360"/>
  <c r="AA33" i="360" s="1"/>
  <c r="L33" i="360"/>
  <c r="Z33" i="360" s="1"/>
  <c r="E33" i="360"/>
  <c r="T32" i="360"/>
  <c r="P32" i="360"/>
  <c r="AA32" i="360" s="1"/>
  <c r="L32" i="360"/>
  <c r="Z32" i="360" s="1"/>
  <c r="E32" i="360"/>
  <c r="Y32" i="360" s="1"/>
  <c r="T31" i="360"/>
  <c r="AB31" i="360" s="1"/>
  <c r="P31" i="360"/>
  <c r="AA31" i="360" s="1"/>
  <c r="L31" i="360"/>
  <c r="Z31" i="360" s="1"/>
  <c r="E31" i="360"/>
  <c r="T30" i="360"/>
  <c r="AB30" i="360" s="1"/>
  <c r="P30" i="360"/>
  <c r="AA30" i="360" s="1"/>
  <c r="L30" i="360"/>
  <c r="Z30" i="360" s="1"/>
  <c r="E30" i="360"/>
  <c r="Y30" i="360" s="1"/>
  <c r="T29" i="360"/>
  <c r="AB29" i="360" s="1"/>
  <c r="P29" i="360"/>
  <c r="AA29" i="360" s="1"/>
  <c r="L29" i="360"/>
  <c r="Z29" i="360" s="1"/>
  <c r="E29" i="360"/>
  <c r="T28" i="360"/>
  <c r="AB28" i="360" s="1"/>
  <c r="P28" i="360"/>
  <c r="AA28" i="360" s="1"/>
  <c r="L28" i="360"/>
  <c r="E28" i="360"/>
  <c r="Y28" i="360" s="1"/>
  <c r="T27" i="360"/>
  <c r="AB27" i="360" s="1"/>
  <c r="P27" i="360"/>
  <c r="AA27" i="360" s="1"/>
  <c r="L27" i="360"/>
  <c r="Z27" i="360" s="1"/>
  <c r="E27" i="360"/>
  <c r="T26" i="360"/>
  <c r="AB26" i="360" s="1"/>
  <c r="P26" i="360"/>
  <c r="AA26" i="360" s="1"/>
  <c r="L26" i="360"/>
  <c r="Z26" i="360" s="1"/>
  <c r="E26" i="360"/>
  <c r="Y26" i="360" s="1"/>
  <c r="T25" i="360"/>
  <c r="AB25" i="360" s="1"/>
  <c r="P25" i="360"/>
  <c r="AA25" i="360" s="1"/>
  <c r="L25" i="360"/>
  <c r="Z25" i="360" s="1"/>
  <c r="E25" i="360"/>
  <c r="T24" i="360"/>
  <c r="AB24" i="360" s="1"/>
  <c r="P24" i="360"/>
  <c r="AA24" i="360" s="1"/>
  <c r="L24" i="360"/>
  <c r="Z24" i="360" s="1"/>
  <c r="E24" i="360"/>
  <c r="T23" i="360"/>
  <c r="AB23" i="360" s="1"/>
  <c r="P23" i="360"/>
  <c r="AA23" i="360" s="1"/>
  <c r="L23" i="360"/>
  <c r="Z23" i="360" s="1"/>
  <c r="E23" i="360"/>
  <c r="T22" i="360"/>
  <c r="AB22" i="360" s="1"/>
  <c r="P22" i="360"/>
  <c r="AA22" i="360" s="1"/>
  <c r="L22" i="360"/>
  <c r="Z22" i="360" s="1"/>
  <c r="E22" i="360"/>
  <c r="Y22" i="360" s="1"/>
  <c r="T21" i="360"/>
  <c r="AB21" i="360" s="1"/>
  <c r="P21" i="360"/>
  <c r="AA21" i="360" s="1"/>
  <c r="L21" i="360"/>
  <c r="Z21" i="360" s="1"/>
  <c r="E21" i="360"/>
  <c r="T20" i="360"/>
  <c r="AB20" i="360" s="1"/>
  <c r="P20" i="360"/>
  <c r="AA20" i="360" s="1"/>
  <c r="L20" i="360"/>
  <c r="Z20" i="360" s="1"/>
  <c r="E20" i="360"/>
  <c r="Y20" i="360" s="1"/>
  <c r="T19" i="360"/>
  <c r="AB19" i="360" s="1"/>
  <c r="P19" i="360"/>
  <c r="AA19" i="360" s="1"/>
  <c r="L19" i="360"/>
  <c r="Z19" i="360" s="1"/>
  <c r="E19" i="360"/>
  <c r="T18" i="360"/>
  <c r="AB18" i="360" s="1"/>
  <c r="P18" i="360"/>
  <c r="AA18" i="360" s="1"/>
  <c r="L18" i="360"/>
  <c r="Z18" i="360" s="1"/>
  <c r="E18" i="360"/>
  <c r="T17" i="360"/>
  <c r="AB17" i="360" s="1"/>
  <c r="P17" i="360"/>
  <c r="AA17" i="360" s="1"/>
  <c r="L17" i="360"/>
  <c r="Z17" i="360" s="1"/>
  <c r="E17" i="360"/>
  <c r="T16" i="360"/>
  <c r="AB16" i="360" s="1"/>
  <c r="P16" i="360"/>
  <c r="AA16" i="360" s="1"/>
  <c r="L16" i="360"/>
  <c r="Z16" i="360" s="1"/>
  <c r="E16" i="360"/>
  <c r="Y16" i="360" s="1"/>
  <c r="T15" i="360"/>
  <c r="AB15" i="360" s="1"/>
  <c r="P15" i="360"/>
  <c r="AA15" i="360" s="1"/>
  <c r="L15" i="360"/>
  <c r="Z15" i="360" s="1"/>
  <c r="E15" i="360"/>
  <c r="T14" i="360"/>
  <c r="AB14" i="360" s="1"/>
  <c r="P14" i="360"/>
  <c r="L14" i="360"/>
  <c r="Z14" i="360" s="1"/>
  <c r="E14" i="360"/>
  <c r="Y14" i="360" s="1"/>
  <c r="T13" i="360"/>
  <c r="AB13" i="360" s="1"/>
  <c r="P13" i="360"/>
  <c r="AA13" i="360" s="1"/>
  <c r="L13" i="360"/>
  <c r="Z13" i="360" s="1"/>
  <c r="E13" i="360"/>
  <c r="T12" i="360"/>
  <c r="AB12" i="360" s="1"/>
  <c r="P12" i="360"/>
  <c r="L12" i="360"/>
  <c r="Z12" i="360" s="1"/>
  <c r="E12" i="360"/>
  <c r="Y12" i="360" s="1"/>
  <c r="T11" i="360"/>
  <c r="AB11" i="360" s="1"/>
  <c r="P11" i="360"/>
  <c r="AA11" i="360" s="1"/>
  <c r="L11" i="360"/>
  <c r="Z11" i="360" s="1"/>
  <c r="E11" i="360"/>
  <c r="T10" i="360"/>
  <c r="AB10" i="360" s="1"/>
  <c r="P10" i="360"/>
  <c r="AA10" i="360" s="1"/>
  <c r="L10" i="360"/>
  <c r="Z10" i="360" s="1"/>
  <c r="E10" i="360"/>
  <c r="W9" i="360"/>
  <c r="W53" i="360" s="1"/>
  <c r="V9" i="360"/>
  <c r="V53" i="360" s="1"/>
  <c r="U9" i="360"/>
  <c r="S9" i="360"/>
  <c r="S53" i="360" s="1"/>
  <c r="R9" i="360"/>
  <c r="R53" i="360" s="1"/>
  <c r="Q9" i="360"/>
  <c r="O9" i="360"/>
  <c r="O53" i="360" s="1"/>
  <c r="N9" i="360"/>
  <c r="N53" i="360" s="1"/>
  <c r="M9" i="360"/>
  <c r="K9" i="360"/>
  <c r="K53" i="360" s="1"/>
  <c r="J9" i="360"/>
  <c r="J53" i="360" s="1"/>
  <c r="I9" i="360"/>
  <c r="I53" i="360" s="1"/>
  <c r="H9" i="360"/>
  <c r="H53" i="360" s="1"/>
  <c r="G9" i="360"/>
  <c r="G53" i="360" s="1"/>
  <c r="F9" i="360"/>
  <c r="F53" i="360" s="1"/>
  <c r="D9" i="360"/>
  <c r="D53" i="360" s="1"/>
  <c r="W8" i="360"/>
  <c r="W52" i="360" s="1"/>
  <c r="V8" i="360"/>
  <c r="U8" i="360"/>
  <c r="S8" i="360"/>
  <c r="S52" i="360" s="1"/>
  <c r="R8" i="360"/>
  <c r="Q8" i="360"/>
  <c r="O8" i="360"/>
  <c r="O52" i="360" s="1"/>
  <c r="N8" i="360"/>
  <c r="N7" i="360" s="1"/>
  <c r="M8" i="360"/>
  <c r="M52" i="360" s="1"/>
  <c r="K8" i="360"/>
  <c r="K52" i="360" s="1"/>
  <c r="J8" i="360"/>
  <c r="J52" i="360" s="1"/>
  <c r="I8" i="360"/>
  <c r="I52" i="360" s="1"/>
  <c r="H8" i="360"/>
  <c r="G8" i="360"/>
  <c r="G52" i="360" s="1"/>
  <c r="F8" i="360"/>
  <c r="D8" i="360"/>
  <c r="T43" i="359"/>
  <c r="AB43" i="359" s="1"/>
  <c r="P43" i="359"/>
  <c r="L43" i="359"/>
  <c r="Z43" i="359" s="1"/>
  <c r="E43" i="359"/>
  <c r="Y43" i="359" s="1"/>
  <c r="T42" i="359"/>
  <c r="AB42" i="359" s="1"/>
  <c r="P42" i="359"/>
  <c r="AA42" i="359" s="1"/>
  <c r="L42" i="359"/>
  <c r="Z42" i="359" s="1"/>
  <c r="E42" i="359"/>
  <c r="Y42" i="359" s="1"/>
  <c r="T41" i="359"/>
  <c r="AB41" i="359" s="1"/>
  <c r="P41" i="359"/>
  <c r="L41" i="359"/>
  <c r="Z41" i="359" s="1"/>
  <c r="E41" i="359"/>
  <c r="Y41" i="359" s="1"/>
  <c r="T40" i="359"/>
  <c r="AB40" i="359" s="1"/>
  <c r="P40" i="359"/>
  <c r="AA40" i="359" s="1"/>
  <c r="L40" i="359"/>
  <c r="Z40" i="359" s="1"/>
  <c r="E40" i="359"/>
  <c r="Y40" i="359" s="1"/>
  <c r="T39" i="359"/>
  <c r="AB39" i="359" s="1"/>
  <c r="P39" i="359"/>
  <c r="L39" i="359"/>
  <c r="Z39" i="359" s="1"/>
  <c r="E39" i="359"/>
  <c r="Y39" i="359" s="1"/>
  <c r="T38" i="359"/>
  <c r="AB38" i="359" s="1"/>
  <c r="P38" i="359"/>
  <c r="AA38" i="359" s="1"/>
  <c r="L38" i="359"/>
  <c r="Z38" i="359" s="1"/>
  <c r="E38" i="359"/>
  <c r="Y38" i="359" s="1"/>
  <c r="T37" i="359"/>
  <c r="AB37" i="359" s="1"/>
  <c r="P37" i="359"/>
  <c r="L37" i="359"/>
  <c r="Z37" i="359" s="1"/>
  <c r="E37" i="359"/>
  <c r="Y37" i="359" s="1"/>
  <c r="T36" i="359"/>
  <c r="AB36" i="359" s="1"/>
  <c r="P36" i="359"/>
  <c r="AA36" i="359" s="1"/>
  <c r="L36" i="359"/>
  <c r="Z36" i="359" s="1"/>
  <c r="E36" i="359"/>
  <c r="T35" i="359"/>
  <c r="AB35" i="359" s="1"/>
  <c r="P35" i="359"/>
  <c r="L35" i="359"/>
  <c r="Z35" i="359" s="1"/>
  <c r="E35" i="359"/>
  <c r="Y35" i="359" s="1"/>
  <c r="T34" i="359"/>
  <c r="AB34" i="359" s="1"/>
  <c r="P34" i="359"/>
  <c r="AA34" i="359" s="1"/>
  <c r="L34" i="359"/>
  <c r="Z34" i="359" s="1"/>
  <c r="E34" i="359"/>
  <c r="T33" i="359"/>
  <c r="AB33" i="359" s="1"/>
  <c r="P33" i="359"/>
  <c r="AA33" i="359" s="1"/>
  <c r="L33" i="359"/>
  <c r="Z33" i="359" s="1"/>
  <c r="E33" i="359"/>
  <c r="Y33" i="359" s="1"/>
  <c r="T32" i="359"/>
  <c r="AB32" i="359" s="1"/>
  <c r="P32" i="359"/>
  <c r="AA32" i="359" s="1"/>
  <c r="L32" i="359"/>
  <c r="Z32" i="359" s="1"/>
  <c r="E32" i="359"/>
  <c r="T31" i="359"/>
  <c r="AB31" i="359" s="1"/>
  <c r="P31" i="359"/>
  <c r="L31" i="359"/>
  <c r="Z31" i="359" s="1"/>
  <c r="E31" i="359"/>
  <c r="Y31" i="359" s="1"/>
  <c r="T30" i="359"/>
  <c r="AB30" i="359" s="1"/>
  <c r="P30" i="359"/>
  <c r="AA30" i="359" s="1"/>
  <c r="L30" i="359"/>
  <c r="Z30" i="359" s="1"/>
  <c r="E30" i="359"/>
  <c r="T29" i="359"/>
  <c r="AB29" i="359" s="1"/>
  <c r="P29" i="359"/>
  <c r="L29" i="359"/>
  <c r="Z29" i="359" s="1"/>
  <c r="E29" i="359"/>
  <c r="Y29" i="359" s="1"/>
  <c r="T28" i="359"/>
  <c r="AB28" i="359" s="1"/>
  <c r="P28" i="359"/>
  <c r="AA28" i="359" s="1"/>
  <c r="L28" i="359"/>
  <c r="Z28" i="359" s="1"/>
  <c r="E28" i="359"/>
  <c r="T27" i="359"/>
  <c r="AB27" i="359" s="1"/>
  <c r="P27" i="359"/>
  <c r="L27" i="359"/>
  <c r="Z27" i="359" s="1"/>
  <c r="E27" i="359"/>
  <c r="Y27" i="359" s="1"/>
  <c r="T26" i="359"/>
  <c r="AB26" i="359" s="1"/>
  <c r="P26" i="359"/>
  <c r="AA26" i="359" s="1"/>
  <c r="L26" i="359"/>
  <c r="Z26" i="359" s="1"/>
  <c r="E26" i="359"/>
  <c r="T25" i="359"/>
  <c r="AB25" i="359" s="1"/>
  <c r="P25" i="359"/>
  <c r="AA25" i="359" s="1"/>
  <c r="L25" i="359"/>
  <c r="Z25" i="359" s="1"/>
  <c r="E25" i="359"/>
  <c r="Y25" i="359" s="1"/>
  <c r="T24" i="359"/>
  <c r="AB24" i="359" s="1"/>
  <c r="P24" i="359"/>
  <c r="AA24" i="359" s="1"/>
  <c r="L24" i="359"/>
  <c r="Z24" i="359" s="1"/>
  <c r="E24" i="359"/>
  <c r="T23" i="359"/>
  <c r="AB23" i="359" s="1"/>
  <c r="P23" i="359"/>
  <c r="AA23" i="359" s="1"/>
  <c r="L23" i="359"/>
  <c r="Z23" i="359" s="1"/>
  <c r="E23" i="359"/>
  <c r="Y23" i="359" s="1"/>
  <c r="T22" i="359"/>
  <c r="AB22" i="359" s="1"/>
  <c r="P22" i="359"/>
  <c r="AA22" i="359" s="1"/>
  <c r="L22" i="359"/>
  <c r="Z22" i="359" s="1"/>
  <c r="E22" i="359"/>
  <c r="T21" i="359"/>
  <c r="AB21" i="359" s="1"/>
  <c r="P21" i="359"/>
  <c r="L21" i="359"/>
  <c r="Z21" i="359" s="1"/>
  <c r="E21" i="359"/>
  <c r="Y21" i="359" s="1"/>
  <c r="T20" i="359"/>
  <c r="AB20" i="359" s="1"/>
  <c r="P20" i="359"/>
  <c r="AA20" i="359" s="1"/>
  <c r="L20" i="359"/>
  <c r="Z20" i="359" s="1"/>
  <c r="E20" i="359"/>
  <c r="T19" i="359"/>
  <c r="AB19" i="359" s="1"/>
  <c r="P19" i="359"/>
  <c r="L19" i="359"/>
  <c r="Z19" i="359" s="1"/>
  <c r="E19" i="359"/>
  <c r="Y19" i="359" s="1"/>
  <c r="T18" i="359"/>
  <c r="AB18" i="359" s="1"/>
  <c r="P18" i="359"/>
  <c r="AA18" i="359" s="1"/>
  <c r="L18" i="359"/>
  <c r="Z18" i="359" s="1"/>
  <c r="E18" i="359"/>
  <c r="T17" i="359"/>
  <c r="AB17" i="359" s="1"/>
  <c r="P17" i="359"/>
  <c r="L17" i="359"/>
  <c r="Z17" i="359" s="1"/>
  <c r="E17" i="359"/>
  <c r="Y17" i="359" s="1"/>
  <c r="T16" i="359"/>
  <c r="AB16" i="359" s="1"/>
  <c r="P16" i="359"/>
  <c r="AA16" i="359" s="1"/>
  <c r="L16" i="359"/>
  <c r="Z16" i="359" s="1"/>
  <c r="E16" i="359"/>
  <c r="T15" i="359"/>
  <c r="AB15" i="359" s="1"/>
  <c r="P15" i="359"/>
  <c r="AA15" i="359" s="1"/>
  <c r="L15" i="359"/>
  <c r="Z15" i="359" s="1"/>
  <c r="E15" i="359"/>
  <c r="Y15" i="359" s="1"/>
  <c r="T14" i="359"/>
  <c r="AB14" i="359" s="1"/>
  <c r="P14" i="359"/>
  <c r="AA14" i="359" s="1"/>
  <c r="L14" i="359"/>
  <c r="Z14" i="359" s="1"/>
  <c r="E14" i="359"/>
  <c r="T13" i="359"/>
  <c r="AB13" i="359" s="1"/>
  <c r="P13" i="359"/>
  <c r="L13" i="359"/>
  <c r="Z13" i="359" s="1"/>
  <c r="E13" i="359"/>
  <c r="Y13" i="359" s="1"/>
  <c r="T12" i="359"/>
  <c r="AB12" i="359" s="1"/>
  <c r="P12" i="359"/>
  <c r="AA12" i="359" s="1"/>
  <c r="L12" i="359"/>
  <c r="Z12" i="359" s="1"/>
  <c r="E12" i="359"/>
  <c r="T11" i="359"/>
  <c r="AB11" i="359" s="1"/>
  <c r="P11" i="359"/>
  <c r="AA11" i="359" s="1"/>
  <c r="L11" i="359"/>
  <c r="Z11" i="359" s="1"/>
  <c r="E11" i="359"/>
  <c r="Y11" i="359" s="1"/>
  <c r="T10" i="359"/>
  <c r="AB10" i="359" s="1"/>
  <c r="P10" i="359"/>
  <c r="AA10" i="359" s="1"/>
  <c r="L10" i="359"/>
  <c r="Z10" i="359" s="1"/>
  <c r="E10" i="359"/>
  <c r="W9" i="359"/>
  <c r="W53" i="359" s="1"/>
  <c r="V9" i="359"/>
  <c r="V53" i="359" s="1"/>
  <c r="U9" i="359"/>
  <c r="S9" i="359"/>
  <c r="S53" i="359" s="1"/>
  <c r="R9" i="359"/>
  <c r="R53" i="359" s="1"/>
  <c r="Q9" i="359"/>
  <c r="Q53" i="359" s="1"/>
  <c r="O9" i="359"/>
  <c r="O53" i="359" s="1"/>
  <c r="N9" i="359"/>
  <c r="N53" i="359" s="1"/>
  <c r="M9" i="359"/>
  <c r="M53" i="359" s="1"/>
  <c r="K9" i="359"/>
  <c r="J9" i="359"/>
  <c r="J53" i="359" s="1"/>
  <c r="I9" i="359"/>
  <c r="I53" i="359" s="1"/>
  <c r="H9" i="359"/>
  <c r="H53" i="359" s="1"/>
  <c r="G9" i="359"/>
  <c r="G53" i="359" s="1"/>
  <c r="F9" i="359"/>
  <c r="D9" i="359"/>
  <c r="D53" i="359" s="1"/>
  <c r="W8" i="359"/>
  <c r="V8" i="359"/>
  <c r="V7" i="359" s="1"/>
  <c r="U8" i="359"/>
  <c r="S8" i="359"/>
  <c r="S52" i="359" s="1"/>
  <c r="R8" i="359"/>
  <c r="R7" i="359" s="1"/>
  <c r="Q8" i="359"/>
  <c r="O8" i="359"/>
  <c r="N8" i="359"/>
  <c r="M8" i="359"/>
  <c r="K8" i="359"/>
  <c r="K52" i="359" s="1"/>
  <c r="J8" i="359"/>
  <c r="J52" i="359" s="1"/>
  <c r="I8" i="359"/>
  <c r="H8" i="359"/>
  <c r="G8" i="359"/>
  <c r="G52" i="359" s="1"/>
  <c r="F8" i="359"/>
  <c r="F52" i="359" s="1"/>
  <c r="D8" i="359"/>
  <c r="T43" i="358"/>
  <c r="AB43" i="358" s="1"/>
  <c r="P43" i="358"/>
  <c r="AA43" i="358" s="1"/>
  <c r="L43" i="358"/>
  <c r="Z43" i="358" s="1"/>
  <c r="E43" i="358"/>
  <c r="T42" i="358"/>
  <c r="AB42" i="358" s="1"/>
  <c r="P42" i="358"/>
  <c r="AA42" i="358" s="1"/>
  <c r="L42" i="358"/>
  <c r="Z42" i="358" s="1"/>
  <c r="E42" i="358"/>
  <c r="Y42" i="358" s="1"/>
  <c r="T41" i="358"/>
  <c r="AB41" i="358" s="1"/>
  <c r="P41" i="358"/>
  <c r="AA41" i="358" s="1"/>
  <c r="L41" i="358"/>
  <c r="Z41" i="358" s="1"/>
  <c r="E41" i="358"/>
  <c r="T40" i="358"/>
  <c r="AB40" i="358" s="1"/>
  <c r="P40" i="358"/>
  <c r="AA40" i="358" s="1"/>
  <c r="L40" i="358"/>
  <c r="Z40" i="358" s="1"/>
  <c r="E40" i="358"/>
  <c r="Y40" i="358" s="1"/>
  <c r="T39" i="358"/>
  <c r="AB39" i="358" s="1"/>
  <c r="P39" i="358"/>
  <c r="AA39" i="358" s="1"/>
  <c r="L39" i="358"/>
  <c r="Z39" i="358" s="1"/>
  <c r="E39" i="358"/>
  <c r="T38" i="358"/>
  <c r="AB38" i="358" s="1"/>
  <c r="P38" i="358"/>
  <c r="AA38" i="358" s="1"/>
  <c r="L38" i="358"/>
  <c r="Z38" i="358" s="1"/>
  <c r="E38" i="358"/>
  <c r="T37" i="358"/>
  <c r="AB37" i="358" s="1"/>
  <c r="P37" i="358"/>
  <c r="AA37" i="358" s="1"/>
  <c r="L37" i="358"/>
  <c r="Z37" i="358" s="1"/>
  <c r="E37" i="358"/>
  <c r="T36" i="358"/>
  <c r="AB36" i="358" s="1"/>
  <c r="P36" i="358"/>
  <c r="AA36" i="358" s="1"/>
  <c r="L36" i="358"/>
  <c r="Z36" i="358" s="1"/>
  <c r="E36" i="358"/>
  <c r="Y36" i="358" s="1"/>
  <c r="T35" i="358"/>
  <c r="AB35" i="358" s="1"/>
  <c r="P35" i="358"/>
  <c r="AA35" i="358" s="1"/>
  <c r="L35" i="358"/>
  <c r="Z35" i="358" s="1"/>
  <c r="E35" i="358"/>
  <c r="T34" i="358"/>
  <c r="AB34" i="358" s="1"/>
  <c r="P34" i="358"/>
  <c r="AA34" i="358" s="1"/>
  <c r="L34" i="358"/>
  <c r="E34" i="358"/>
  <c r="Y34" i="358" s="1"/>
  <c r="T33" i="358"/>
  <c r="AB33" i="358" s="1"/>
  <c r="P33" i="358"/>
  <c r="AA33" i="358" s="1"/>
  <c r="L33" i="358"/>
  <c r="Z33" i="358" s="1"/>
  <c r="E33" i="358"/>
  <c r="T32" i="358"/>
  <c r="AB32" i="358" s="1"/>
  <c r="P32" i="358"/>
  <c r="AA32" i="358" s="1"/>
  <c r="L32" i="358"/>
  <c r="Z32" i="358" s="1"/>
  <c r="E32" i="358"/>
  <c r="Y32" i="358" s="1"/>
  <c r="T31" i="358"/>
  <c r="P31" i="358"/>
  <c r="AA31" i="358" s="1"/>
  <c r="L31" i="358"/>
  <c r="Z31" i="358" s="1"/>
  <c r="E31" i="358"/>
  <c r="Y31" i="358" s="1"/>
  <c r="T30" i="358"/>
  <c r="AB30" i="358" s="1"/>
  <c r="P30" i="358"/>
  <c r="L30" i="358"/>
  <c r="Z30" i="358" s="1"/>
  <c r="E30" i="358"/>
  <c r="Y30" i="358" s="1"/>
  <c r="T29" i="358"/>
  <c r="AB29" i="358" s="1"/>
  <c r="P29" i="358"/>
  <c r="AA29" i="358" s="1"/>
  <c r="L29" i="358"/>
  <c r="E29" i="358"/>
  <c r="Y29" i="358" s="1"/>
  <c r="T28" i="358"/>
  <c r="AB28" i="358" s="1"/>
  <c r="P28" i="358"/>
  <c r="AA28" i="358" s="1"/>
  <c r="L28" i="358"/>
  <c r="Z28" i="358" s="1"/>
  <c r="E28" i="358"/>
  <c r="Y28" i="358" s="1"/>
  <c r="T27" i="358"/>
  <c r="AB27" i="358" s="1"/>
  <c r="P27" i="358"/>
  <c r="L27" i="358"/>
  <c r="Z27" i="358" s="1"/>
  <c r="E27" i="358"/>
  <c r="Y27" i="358" s="1"/>
  <c r="T26" i="358"/>
  <c r="AB26" i="358" s="1"/>
  <c r="P26" i="358"/>
  <c r="AA26" i="358" s="1"/>
  <c r="L26" i="358"/>
  <c r="Z26" i="358" s="1"/>
  <c r="E26" i="358"/>
  <c r="Y26" i="358" s="1"/>
  <c r="T25" i="358"/>
  <c r="AB25" i="358" s="1"/>
  <c r="P25" i="358"/>
  <c r="L25" i="358"/>
  <c r="Z25" i="358" s="1"/>
  <c r="E25" i="358"/>
  <c r="Y25" i="358" s="1"/>
  <c r="T24" i="358"/>
  <c r="AB24" i="358" s="1"/>
  <c r="P24" i="358"/>
  <c r="AA24" i="358" s="1"/>
  <c r="L24" i="358"/>
  <c r="Z24" i="358" s="1"/>
  <c r="E24" i="358"/>
  <c r="Y24" i="358" s="1"/>
  <c r="T23" i="358"/>
  <c r="AB23" i="358" s="1"/>
  <c r="P23" i="358"/>
  <c r="L23" i="358"/>
  <c r="Z23" i="358" s="1"/>
  <c r="E23" i="358"/>
  <c r="Y23" i="358" s="1"/>
  <c r="T22" i="358"/>
  <c r="AB22" i="358" s="1"/>
  <c r="P22" i="358"/>
  <c r="AA22" i="358" s="1"/>
  <c r="L22" i="358"/>
  <c r="Z22" i="358" s="1"/>
  <c r="E22" i="358"/>
  <c r="Y22" i="358" s="1"/>
  <c r="T21" i="358"/>
  <c r="AB21" i="358" s="1"/>
  <c r="P21" i="358"/>
  <c r="L21" i="358"/>
  <c r="Z21" i="358" s="1"/>
  <c r="E21" i="358"/>
  <c r="Y21" i="358" s="1"/>
  <c r="T20" i="358"/>
  <c r="AB20" i="358" s="1"/>
  <c r="P20" i="358"/>
  <c r="AA20" i="358" s="1"/>
  <c r="L20" i="358"/>
  <c r="Z20" i="358" s="1"/>
  <c r="E20" i="358"/>
  <c r="Y20" i="358" s="1"/>
  <c r="T19" i="358"/>
  <c r="AB19" i="358" s="1"/>
  <c r="P19" i="358"/>
  <c r="L19" i="358"/>
  <c r="Z19" i="358" s="1"/>
  <c r="E19" i="358"/>
  <c r="Y19" i="358" s="1"/>
  <c r="T18" i="358"/>
  <c r="AB18" i="358" s="1"/>
  <c r="P18" i="358"/>
  <c r="AA18" i="358" s="1"/>
  <c r="L18" i="358"/>
  <c r="Z18" i="358" s="1"/>
  <c r="E18" i="358"/>
  <c r="Y18" i="358" s="1"/>
  <c r="T17" i="358"/>
  <c r="AB17" i="358" s="1"/>
  <c r="P17" i="358"/>
  <c r="L17" i="358"/>
  <c r="Z17" i="358" s="1"/>
  <c r="E17" i="358"/>
  <c r="Y17" i="358" s="1"/>
  <c r="T16" i="358"/>
  <c r="AB16" i="358" s="1"/>
  <c r="P16" i="358"/>
  <c r="AA16" i="358" s="1"/>
  <c r="L16" i="358"/>
  <c r="Z16" i="358" s="1"/>
  <c r="E16" i="358"/>
  <c r="Y16" i="358" s="1"/>
  <c r="T15" i="358"/>
  <c r="AB15" i="358" s="1"/>
  <c r="P15" i="358"/>
  <c r="L15" i="358"/>
  <c r="Z15" i="358" s="1"/>
  <c r="E15" i="358"/>
  <c r="Y15" i="358" s="1"/>
  <c r="T14" i="358"/>
  <c r="AB14" i="358" s="1"/>
  <c r="P14" i="358"/>
  <c r="AA14" i="358" s="1"/>
  <c r="L14" i="358"/>
  <c r="Z14" i="358" s="1"/>
  <c r="E14" i="358"/>
  <c r="Y14" i="358" s="1"/>
  <c r="T13" i="358"/>
  <c r="AB13" i="358" s="1"/>
  <c r="P13" i="358"/>
  <c r="L13" i="358"/>
  <c r="Z13" i="358" s="1"/>
  <c r="E13" i="358"/>
  <c r="Y13" i="358" s="1"/>
  <c r="T12" i="358"/>
  <c r="AB12" i="358" s="1"/>
  <c r="P12" i="358"/>
  <c r="AA12" i="358" s="1"/>
  <c r="L12" i="358"/>
  <c r="Z12" i="358" s="1"/>
  <c r="E12" i="358"/>
  <c r="Y12" i="358" s="1"/>
  <c r="T11" i="358"/>
  <c r="AB11" i="358" s="1"/>
  <c r="P11" i="358"/>
  <c r="L11" i="358"/>
  <c r="Z11" i="358" s="1"/>
  <c r="E11" i="358"/>
  <c r="Y11" i="358" s="1"/>
  <c r="T10" i="358"/>
  <c r="AB10" i="358" s="1"/>
  <c r="P10" i="358"/>
  <c r="AA10" i="358" s="1"/>
  <c r="L10" i="358"/>
  <c r="Z10" i="358" s="1"/>
  <c r="E10" i="358"/>
  <c r="Y10" i="358" s="1"/>
  <c r="W9" i="358"/>
  <c r="W52" i="358" s="1"/>
  <c r="V9" i="358"/>
  <c r="V52" i="358" s="1"/>
  <c r="U9" i="358"/>
  <c r="U52" i="358" s="1"/>
  <c r="S9" i="358"/>
  <c r="S52" i="358" s="1"/>
  <c r="R9" i="358"/>
  <c r="R52" i="358" s="1"/>
  <c r="Q9" i="358"/>
  <c r="Q52" i="358" s="1"/>
  <c r="O9" i="358"/>
  <c r="O52" i="358" s="1"/>
  <c r="N9" i="358"/>
  <c r="N52" i="358" s="1"/>
  <c r="M9" i="358"/>
  <c r="M52" i="358" s="1"/>
  <c r="K9" i="358"/>
  <c r="K52" i="358" s="1"/>
  <c r="J9" i="358"/>
  <c r="J52" i="358" s="1"/>
  <c r="I9" i="358"/>
  <c r="I52" i="358" s="1"/>
  <c r="H9" i="358"/>
  <c r="H52" i="358" s="1"/>
  <c r="G9" i="358"/>
  <c r="G52" i="358" s="1"/>
  <c r="F9" i="358"/>
  <c r="F52" i="358" s="1"/>
  <c r="D9" i="358"/>
  <c r="D52" i="358" s="1"/>
  <c r="W8" i="358"/>
  <c r="V8" i="358"/>
  <c r="U8" i="358"/>
  <c r="U51" i="358" s="1"/>
  <c r="S8" i="358"/>
  <c r="S51" i="358" s="1"/>
  <c r="R8" i="358"/>
  <c r="Q8" i="358"/>
  <c r="Q51" i="358" s="1"/>
  <c r="O8" i="358"/>
  <c r="N8" i="358"/>
  <c r="M8" i="358"/>
  <c r="M51" i="358" s="1"/>
  <c r="K8" i="358"/>
  <c r="K51" i="358" s="1"/>
  <c r="J8" i="358"/>
  <c r="I8" i="358"/>
  <c r="I51" i="358" s="1"/>
  <c r="H8" i="358"/>
  <c r="G8" i="358"/>
  <c r="F8" i="358"/>
  <c r="D8" i="358"/>
  <c r="D51" i="358" s="1"/>
  <c r="W43" i="357"/>
  <c r="V43" i="357"/>
  <c r="U43" i="357"/>
  <c r="S43" i="357"/>
  <c r="R43" i="357"/>
  <c r="Q43" i="357"/>
  <c r="O43" i="357"/>
  <c r="N43" i="357"/>
  <c r="M43" i="357"/>
  <c r="K43" i="357"/>
  <c r="J43" i="357"/>
  <c r="I43" i="357"/>
  <c r="H43" i="357"/>
  <c r="G43" i="357"/>
  <c r="F43" i="357"/>
  <c r="D43" i="357"/>
  <c r="W42" i="357"/>
  <c r="V42" i="357"/>
  <c r="U42" i="357"/>
  <c r="S42" i="357"/>
  <c r="R42" i="357"/>
  <c r="Q42" i="357"/>
  <c r="O42" i="357"/>
  <c r="N42" i="357"/>
  <c r="M42" i="357"/>
  <c r="K42" i="357"/>
  <c r="J42" i="357"/>
  <c r="I42" i="357"/>
  <c r="H42" i="357"/>
  <c r="G42" i="357"/>
  <c r="F42" i="357"/>
  <c r="D42" i="357"/>
  <c r="W41" i="357"/>
  <c r="V41" i="357"/>
  <c r="U41" i="357"/>
  <c r="S41" i="357"/>
  <c r="R41" i="357"/>
  <c r="Q41" i="357"/>
  <c r="O41" i="357"/>
  <c r="N41" i="357"/>
  <c r="M41" i="357"/>
  <c r="K41" i="357"/>
  <c r="J41" i="357"/>
  <c r="I41" i="357"/>
  <c r="H41" i="357"/>
  <c r="G41" i="357"/>
  <c r="F41" i="357"/>
  <c r="D41" i="357"/>
  <c r="W40" i="357"/>
  <c r="V40" i="357"/>
  <c r="U40" i="357"/>
  <c r="S40" i="357"/>
  <c r="R40" i="357"/>
  <c r="Q40" i="357"/>
  <c r="O40" i="357"/>
  <c r="N40" i="357"/>
  <c r="M40" i="357"/>
  <c r="K40" i="357"/>
  <c r="J40" i="357"/>
  <c r="I40" i="357"/>
  <c r="H40" i="357"/>
  <c r="G40" i="357"/>
  <c r="F40" i="357"/>
  <c r="D40" i="357"/>
  <c r="W39" i="357"/>
  <c r="V39" i="357"/>
  <c r="U39" i="357"/>
  <c r="S39" i="357"/>
  <c r="R39" i="357"/>
  <c r="Q39" i="357"/>
  <c r="O39" i="357"/>
  <c r="N39" i="357"/>
  <c r="M39" i="357"/>
  <c r="K39" i="357"/>
  <c r="J39" i="357"/>
  <c r="I39" i="357"/>
  <c r="H39" i="357"/>
  <c r="G39" i="357"/>
  <c r="F39" i="357"/>
  <c r="D39" i="357"/>
  <c r="W38" i="357"/>
  <c r="V38" i="357"/>
  <c r="U38" i="357"/>
  <c r="S38" i="357"/>
  <c r="R38" i="357"/>
  <c r="Q38" i="357"/>
  <c r="O38" i="357"/>
  <c r="N38" i="357"/>
  <c r="M38" i="357"/>
  <c r="K38" i="357"/>
  <c r="J38" i="357"/>
  <c r="I38" i="357"/>
  <c r="H38" i="357"/>
  <c r="G38" i="357"/>
  <c r="F38" i="357"/>
  <c r="D38" i="357"/>
  <c r="W37" i="357"/>
  <c r="V37" i="357"/>
  <c r="U37" i="357"/>
  <c r="S37" i="357"/>
  <c r="R37" i="357"/>
  <c r="Q37" i="357"/>
  <c r="O37" i="357"/>
  <c r="N37" i="357"/>
  <c r="M37" i="357"/>
  <c r="K37" i="357"/>
  <c r="J37" i="357"/>
  <c r="I37" i="357"/>
  <c r="H37" i="357"/>
  <c r="G37" i="357"/>
  <c r="F37" i="357"/>
  <c r="D37" i="357"/>
  <c r="W36" i="357"/>
  <c r="V36" i="357"/>
  <c r="U36" i="357"/>
  <c r="S36" i="357"/>
  <c r="R36" i="357"/>
  <c r="Q36" i="357"/>
  <c r="O36" i="357"/>
  <c r="N36" i="357"/>
  <c r="M36" i="357"/>
  <c r="K36" i="357"/>
  <c r="J36" i="357"/>
  <c r="I36" i="357"/>
  <c r="H36" i="357"/>
  <c r="G36" i="357"/>
  <c r="F36" i="357"/>
  <c r="D36" i="357"/>
  <c r="W35" i="357"/>
  <c r="V35" i="357"/>
  <c r="U35" i="357"/>
  <c r="S35" i="357"/>
  <c r="R35" i="357"/>
  <c r="Q35" i="357"/>
  <c r="O35" i="357"/>
  <c r="N35" i="357"/>
  <c r="M35" i="357"/>
  <c r="K35" i="357"/>
  <c r="J35" i="357"/>
  <c r="I35" i="357"/>
  <c r="H35" i="357"/>
  <c r="G35" i="357"/>
  <c r="F35" i="357"/>
  <c r="D35" i="357"/>
  <c r="W34" i="357"/>
  <c r="V34" i="357"/>
  <c r="U34" i="357"/>
  <c r="S34" i="357"/>
  <c r="R34" i="357"/>
  <c r="Q34" i="357"/>
  <c r="O34" i="357"/>
  <c r="N34" i="357"/>
  <c r="M34" i="357"/>
  <c r="K34" i="357"/>
  <c r="J34" i="357"/>
  <c r="I34" i="357"/>
  <c r="H34" i="357"/>
  <c r="G34" i="357"/>
  <c r="F34" i="357"/>
  <c r="D34" i="357"/>
  <c r="W33" i="357"/>
  <c r="V33" i="357"/>
  <c r="U33" i="357"/>
  <c r="S33" i="357"/>
  <c r="R33" i="357"/>
  <c r="Q33" i="357"/>
  <c r="O33" i="357"/>
  <c r="N33" i="357"/>
  <c r="M33" i="357"/>
  <c r="K33" i="357"/>
  <c r="J33" i="357"/>
  <c r="I33" i="357"/>
  <c r="H33" i="357"/>
  <c r="G33" i="357"/>
  <c r="F33" i="357"/>
  <c r="D33" i="357"/>
  <c r="W32" i="357"/>
  <c r="V32" i="357"/>
  <c r="U32" i="357"/>
  <c r="S32" i="357"/>
  <c r="R32" i="357"/>
  <c r="Q32" i="357"/>
  <c r="O32" i="357"/>
  <c r="N32" i="357"/>
  <c r="M32" i="357"/>
  <c r="K32" i="357"/>
  <c r="J32" i="357"/>
  <c r="I32" i="357"/>
  <c r="H32" i="357"/>
  <c r="G32" i="357"/>
  <c r="F32" i="357"/>
  <c r="D32" i="357"/>
  <c r="W31" i="357"/>
  <c r="V31" i="357"/>
  <c r="U31" i="357"/>
  <c r="S31" i="357"/>
  <c r="R31" i="357"/>
  <c r="Q31" i="357"/>
  <c r="O31" i="357"/>
  <c r="N31" i="357"/>
  <c r="M31" i="357"/>
  <c r="K31" i="357"/>
  <c r="J31" i="357"/>
  <c r="I31" i="357"/>
  <c r="H31" i="357"/>
  <c r="G31" i="357"/>
  <c r="F31" i="357"/>
  <c r="D31" i="357"/>
  <c r="W30" i="357"/>
  <c r="V30" i="357"/>
  <c r="U30" i="357"/>
  <c r="S30" i="357"/>
  <c r="R30" i="357"/>
  <c r="Q30" i="357"/>
  <c r="O30" i="357"/>
  <c r="N30" i="357"/>
  <c r="M30" i="357"/>
  <c r="K30" i="357"/>
  <c r="J30" i="357"/>
  <c r="I30" i="357"/>
  <c r="H30" i="357"/>
  <c r="G30" i="357"/>
  <c r="F30" i="357"/>
  <c r="D30" i="357"/>
  <c r="W29" i="357"/>
  <c r="V29" i="357"/>
  <c r="U29" i="357"/>
  <c r="S29" i="357"/>
  <c r="R29" i="357"/>
  <c r="Q29" i="357"/>
  <c r="O29" i="357"/>
  <c r="N29" i="357"/>
  <c r="M29" i="357"/>
  <c r="K29" i="357"/>
  <c r="J29" i="357"/>
  <c r="I29" i="357"/>
  <c r="H29" i="357"/>
  <c r="G29" i="357"/>
  <c r="F29" i="357"/>
  <c r="D29" i="357"/>
  <c r="W28" i="357"/>
  <c r="V28" i="357"/>
  <c r="U28" i="357"/>
  <c r="S28" i="357"/>
  <c r="R28" i="357"/>
  <c r="Q28" i="357"/>
  <c r="O28" i="357"/>
  <c r="N28" i="357"/>
  <c r="M28" i="357"/>
  <c r="K28" i="357"/>
  <c r="J28" i="357"/>
  <c r="I28" i="357"/>
  <c r="H28" i="357"/>
  <c r="G28" i="357"/>
  <c r="F28" i="357"/>
  <c r="D28" i="357"/>
  <c r="W27" i="357"/>
  <c r="V27" i="357"/>
  <c r="U27" i="357"/>
  <c r="S27" i="357"/>
  <c r="R27" i="357"/>
  <c r="Q27" i="357"/>
  <c r="O27" i="357"/>
  <c r="N27" i="357"/>
  <c r="M27" i="357"/>
  <c r="K27" i="357"/>
  <c r="J27" i="357"/>
  <c r="I27" i="357"/>
  <c r="H27" i="357"/>
  <c r="G27" i="357"/>
  <c r="F27" i="357"/>
  <c r="D27" i="357"/>
  <c r="W26" i="357"/>
  <c r="V26" i="357"/>
  <c r="U26" i="357"/>
  <c r="S26" i="357"/>
  <c r="R26" i="357"/>
  <c r="Q26" i="357"/>
  <c r="O26" i="357"/>
  <c r="N26" i="357"/>
  <c r="M26" i="357"/>
  <c r="K26" i="357"/>
  <c r="J26" i="357"/>
  <c r="I26" i="357"/>
  <c r="H26" i="357"/>
  <c r="G26" i="357"/>
  <c r="F26" i="357"/>
  <c r="D26" i="357"/>
  <c r="W25" i="357"/>
  <c r="V25" i="357"/>
  <c r="U25" i="357"/>
  <c r="S25" i="357"/>
  <c r="R25" i="357"/>
  <c r="Q25" i="357"/>
  <c r="O25" i="357"/>
  <c r="N25" i="357"/>
  <c r="M25" i="357"/>
  <c r="K25" i="357"/>
  <c r="J25" i="357"/>
  <c r="I25" i="357"/>
  <c r="H25" i="357"/>
  <c r="G25" i="357"/>
  <c r="F25" i="357"/>
  <c r="D25" i="357"/>
  <c r="W24" i="357"/>
  <c r="V24" i="357"/>
  <c r="U24" i="357"/>
  <c r="S24" i="357"/>
  <c r="R24" i="357"/>
  <c r="Q24" i="357"/>
  <c r="O24" i="357"/>
  <c r="N24" i="357"/>
  <c r="M24" i="357"/>
  <c r="K24" i="357"/>
  <c r="J24" i="357"/>
  <c r="I24" i="357"/>
  <c r="H24" i="357"/>
  <c r="G24" i="357"/>
  <c r="F24" i="357"/>
  <c r="D24" i="357"/>
  <c r="W23" i="357"/>
  <c r="V23" i="357"/>
  <c r="U23" i="357"/>
  <c r="S23" i="357"/>
  <c r="R23" i="357"/>
  <c r="Q23" i="357"/>
  <c r="O23" i="357"/>
  <c r="N23" i="357"/>
  <c r="M23" i="357"/>
  <c r="K23" i="357"/>
  <c r="J23" i="357"/>
  <c r="I23" i="357"/>
  <c r="H23" i="357"/>
  <c r="G23" i="357"/>
  <c r="F23" i="357"/>
  <c r="D23" i="357"/>
  <c r="W22" i="357"/>
  <c r="V22" i="357"/>
  <c r="U22" i="357"/>
  <c r="S22" i="357"/>
  <c r="R22" i="357"/>
  <c r="Q22" i="357"/>
  <c r="O22" i="357"/>
  <c r="N22" i="357"/>
  <c r="M22" i="357"/>
  <c r="K22" i="357"/>
  <c r="J22" i="357"/>
  <c r="I22" i="357"/>
  <c r="H22" i="357"/>
  <c r="G22" i="357"/>
  <c r="F22" i="357"/>
  <c r="D22" i="357"/>
  <c r="W21" i="357"/>
  <c r="V21" i="357"/>
  <c r="U21" i="357"/>
  <c r="S21" i="357"/>
  <c r="R21" i="357"/>
  <c r="Q21" i="357"/>
  <c r="O21" i="357"/>
  <c r="N21" i="357"/>
  <c r="M21" i="357"/>
  <c r="K21" i="357"/>
  <c r="J21" i="357"/>
  <c r="I21" i="357"/>
  <c r="H21" i="357"/>
  <c r="G21" i="357"/>
  <c r="F21" i="357"/>
  <c r="D21" i="357"/>
  <c r="W20" i="357"/>
  <c r="V20" i="357"/>
  <c r="U20" i="357"/>
  <c r="S20" i="357"/>
  <c r="R20" i="357"/>
  <c r="Q20" i="357"/>
  <c r="O20" i="357"/>
  <c r="N20" i="357"/>
  <c r="M20" i="357"/>
  <c r="K20" i="357"/>
  <c r="J20" i="357"/>
  <c r="I20" i="357"/>
  <c r="H20" i="357"/>
  <c r="G20" i="357"/>
  <c r="F20" i="357"/>
  <c r="D20" i="357"/>
  <c r="W19" i="357"/>
  <c r="V19" i="357"/>
  <c r="U19" i="357"/>
  <c r="S19" i="357"/>
  <c r="R19" i="357"/>
  <c r="Q19" i="357"/>
  <c r="O19" i="357"/>
  <c r="N19" i="357"/>
  <c r="M19" i="357"/>
  <c r="K19" i="357"/>
  <c r="J19" i="357"/>
  <c r="I19" i="357"/>
  <c r="H19" i="357"/>
  <c r="G19" i="357"/>
  <c r="F19" i="357"/>
  <c r="D19" i="357"/>
  <c r="W18" i="357"/>
  <c r="V18" i="357"/>
  <c r="U18" i="357"/>
  <c r="S18" i="357"/>
  <c r="R18" i="357"/>
  <c r="Q18" i="357"/>
  <c r="O18" i="357"/>
  <c r="N18" i="357"/>
  <c r="M18" i="357"/>
  <c r="K18" i="357"/>
  <c r="J18" i="357"/>
  <c r="I18" i="357"/>
  <c r="H18" i="357"/>
  <c r="G18" i="357"/>
  <c r="F18" i="357"/>
  <c r="D18" i="357"/>
  <c r="W17" i="357"/>
  <c r="V17" i="357"/>
  <c r="U17" i="357"/>
  <c r="S17" i="357"/>
  <c r="R17" i="357"/>
  <c r="Q17" i="357"/>
  <c r="O17" i="357"/>
  <c r="N17" i="357"/>
  <c r="M17" i="357"/>
  <c r="K17" i="357"/>
  <c r="J17" i="357"/>
  <c r="I17" i="357"/>
  <c r="H17" i="357"/>
  <c r="G17" i="357"/>
  <c r="F17" i="357"/>
  <c r="D17" i="357"/>
  <c r="W16" i="357"/>
  <c r="V16" i="357"/>
  <c r="U16" i="357"/>
  <c r="S16" i="357"/>
  <c r="R16" i="357"/>
  <c r="Q16" i="357"/>
  <c r="O16" i="357"/>
  <c r="N16" i="357"/>
  <c r="M16" i="357"/>
  <c r="K16" i="357"/>
  <c r="J16" i="357"/>
  <c r="I16" i="357"/>
  <c r="H16" i="357"/>
  <c r="G16" i="357"/>
  <c r="F16" i="357"/>
  <c r="D16" i="357"/>
  <c r="W15" i="357"/>
  <c r="V15" i="357"/>
  <c r="U15" i="357"/>
  <c r="S15" i="357"/>
  <c r="R15" i="357"/>
  <c r="Q15" i="357"/>
  <c r="O15" i="357"/>
  <c r="N15" i="357"/>
  <c r="M15" i="357"/>
  <c r="K15" i="357"/>
  <c r="J15" i="357"/>
  <c r="I15" i="357"/>
  <c r="H15" i="357"/>
  <c r="G15" i="357"/>
  <c r="F15" i="357"/>
  <c r="D15" i="357"/>
  <c r="W14" i="357"/>
  <c r="V14" i="357"/>
  <c r="U14" i="357"/>
  <c r="S14" i="357"/>
  <c r="R14" i="357"/>
  <c r="Q14" i="357"/>
  <c r="O14" i="357"/>
  <c r="N14" i="357"/>
  <c r="M14" i="357"/>
  <c r="K14" i="357"/>
  <c r="J14" i="357"/>
  <c r="I14" i="357"/>
  <c r="H14" i="357"/>
  <c r="G14" i="357"/>
  <c r="F14" i="357"/>
  <c r="D14" i="357"/>
  <c r="W13" i="357"/>
  <c r="V13" i="357"/>
  <c r="U13" i="357"/>
  <c r="S13" i="357"/>
  <c r="R13" i="357"/>
  <c r="Q13" i="357"/>
  <c r="O13" i="357"/>
  <c r="N13" i="357"/>
  <c r="M13" i="357"/>
  <c r="K13" i="357"/>
  <c r="J13" i="357"/>
  <c r="I13" i="357"/>
  <c r="H13" i="357"/>
  <c r="G13" i="357"/>
  <c r="F13" i="357"/>
  <c r="D13" i="357"/>
  <c r="W12" i="357"/>
  <c r="V12" i="357"/>
  <c r="U12" i="357"/>
  <c r="S12" i="357"/>
  <c r="R12" i="357"/>
  <c r="Q12" i="357"/>
  <c r="O12" i="357"/>
  <c r="N12" i="357"/>
  <c r="M12" i="357"/>
  <c r="K12" i="357"/>
  <c r="J12" i="357"/>
  <c r="I12" i="357"/>
  <c r="H12" i="357"/>
  <c r="G12" i="357"/>
  <c r="F12" i="357"/>
  <c r="D12" i="357"/>
  <c r="W11" i="357"/>
  <c r="V11" i="357"/>
  <c r="U11" i="357"/>
  <c r="S11" i="357"/>
  <c r="R11" i="357"/>
  <c r="Q11" i="357"/>
  <c r="O11" i="357"/>
  <c r="N11" i="357"/>
  <c r="M11" i="357"/>
  <c r="K11" i="357"/>
  <c r="J11" i="357"/>
  <c r="I11" i="357"/>
  <c r="H11" i="357"/>
  <c r="G11" i="357"/>
  <c r="F11" i="357"/>
  <c r="D11" i="357"/>
  <c r="W10" i="357"/>
  <c r="V10" i="357"/>
  <c r="U10" i="357"/>
  <c r="S10" i="357"/>
  <c r="R10" i="357"/>
  <c r="Q10" i="357"/>
  <c r="O10" i="357"/>
  <c r="N10" i="357"/>
  <c r="M10" i="357"/>
  <c r="K10" i="357"/>
  <c r="J10" i="357"/>
  <c r="I10" i="357"/>
  <c r="H10" i="357"/>
  <c r="G10" i="357"/>
  <c r="F10" i="357"/>
  <c r="D10" i="357"/>
  <c r="N27" i="356"/>
  <c r="V27" i="356" s="1"/>
  <c r="K27" i="356"/>
  <c r="U27" i="356" s="1"/>
  <c r="H27" i="356"/>
  <c r="T27" i="356" s="1"/>
  <c r="E27" i="356"/>
  <c r="D27" i="356"/>
  <c r="Y27" i="356" s="1"/>
  <c r="C27" i="356"/>
  <c r="X27" i="356" s="1"/>
  <c r="N26" i="356"/>
  <c r="V26" i="356" s="1"/>
  <c r="K26" i="356"/>
  <c r="U26" i="356" s="1"/>
  <c r="H26" i="356"/>
  <c r="T26" i="356" s="1"/>
  <c r="E26" i="356"/>
  <c r="S26" i="356" s="1"/>
  <c r="D26" i="356"/>
  <c r="Y26" i="356" s="1"/>
  <c r="C26" i="356"/>
  <c r="X26" i="356" s="1"/>
  <c r="N25" i="356"/>
  <c r="V25" i="356" s="1"/>
  <c r="K25" i="356"/>
  <c r="U25" i="356" s="1"/>
  <c r="H25" i="356"/>
  <c r="E25" i="356"/>
  <c r="S25" i="356" s="1"/>
  <c r="D25" i="356"/>
  <c r="Y25" i="356" s="1"/>
  <c r="C25" i="356"/>
  <c r="X25" i="356" s="1"/>
  <c r="P24" i="356"/>
  <c r="P38" i="356" s="1"/>
  <c r="O24" i="356"/>
  <c r="M24" i="356"/>
  <c r="M38" i="356" s="1"/>
  <c r="L24" i="356"/>
  <c r="L38" i="356" s="1"/>
  <c r="J24" i="356"/>
  <c r="I24" i="356"/>
  <c r="I38" i="356" s="1"/>
  <c r="G24" i="356"/>
  <c r="F24" i="356"/>
  <c r="F38" i="356" s="1"/>
  <c r="N23" i="356"/>
  <c r="V23" i="356" s="1"/>
  <c r="K23" i="356"/>
  <c r="U23" i="356" s="1"/>
  <c r="H23" i="356"/>
  <c r="T23" i="356" s="1"/>
  <c r="E23" i="356"/>
  <c r="S23" i="356" s="1"/>
  <c r="D23" i="356"/>
  <c r="Y23" i="356" s="1"/>
  <c r="C23" i="356"/>
  <c r="X23" i="356" s="1"/>
  <c r="N22" i="356"/>
  <c r="V22" i="356" s="1"/>
  <c r="K22" i="356"/>
  <c r="U22" i="356" s="1"/>
  <c r="H22" i="356"/>
  <c r="T22" i="356" s="1"/>
  <c r="E22" i="356"/>
  <c r="D22" i="356"/>
  <c r="Y22" i="356" s="1"/>
  <c r="C22" i="356"/>
  <c r="X22" i="356" s="1"/>
  <c r="N21" i="356"/>
  <c r="K21" i="356"/>
  <c r="H21" i="356"/>
  <c r="E21" i="356"/>
  <c r="S21" i="356" s="1"/>
  <c r="D21" i="356"/>
  <c r="Y21" i="356" s="1"/>
  <c r="C21" i="356"/>
  <c r="X21" i="356" s="1"/>
  <c r="P20" i="356"/>
  <c r="P37" i="356" s="1"/>
  <c r="O20" i="356"/>
  <c r="O37" i="356" s="1"/>
  <c r="M20" i="356"/>
  <c r="M37" i="356" s="1"/>
  <c r="L20" i="356"/>
  <c r="L37" i="356" s="1"/>
  <c r="J20" i="356"/>
  <c r="J37" i="356" s="1"/>
  <c r="I20" i="356"/>
  <c r="I37" i="356" s="1"/>
  <c r="G20" i="356"/>
  <c r="F20" i="356"/>
  <c r="N19" i="356"/>
  <c r="V19" i="356" s="1"/>
  <c r="K19" i="356"/>
  <c r="U19" i="356" s="1"/>
  <c r="H19" i="356"/>
  <c r="T19" i="356" s="1"/>
  <c r="E19" i="356"/>
  <c r="S19" i="356" s="1"/>
  <c r="D19" i="356"/>
  <c r="Y19" i="356" s="1"/>
  <c r="C19" i="356"/>
  <c r="X19" i="356" s="1"/>
  <c r="N18" i="356"/>
  <c r="V18" i="356" s="1"/>
  <c r="K18" i="356"/>
  <c r="U18" i="356" s="1"/>
  <c r="H18" i="356"/>
  <c r="T18" i="356" s="1"/>
  <c r="E18" i="356"/>
  <c r="D18" i="356"/>
  <c r="Y18" i="356" s="1"/>
  <c r="C18" i="356"/>
  <c r="X18" i="356" s="1"/>
  <c r="N17" i="356"/>
  <c r="K17" i="356"/>
  <c r="H17" i="356"/>
  <c r="E17" i="356"/>
  <c r="S17" i="356" s="1"/>
  <c r="D17" i="356"/>
  <c r="Y17" i="356" s="1"/>
  <c r="C17" i="356"/>
  <c r="X17" i="356" s="1"/>
  <c r="P16" i="356"/>
  <c r="P36" i="356" s="1"/>
  <c r="O16" i="356"/>
  <c r="M16" i="356"/>
  <c r="M36" i="356" s="1"/>
  <c r="L16" i="356"/>
  <c r="L36" i="356" s="1"/>
  <c r="J16" i="356"/>
  <c r="J36" i="356" s="1"/>
  <c r="I16" i="356"/>
  <c r="G16" i="356"/>
  <c r="F16" i="356"/>
  <c r="F36" i="356" s="1"/>
  <c r="N15" i="356"/>
  <c r="V15" i="356" s="1"/>
  <c r="K15" i="356"/>
  <c r="U15" i="356" s="1"/>
  <c r="H15" i="356"/>
  <c r="T15" i="356" s="1"/>
  <c r="E15" i="356"/>
  <c r="S15" i="356" s="1"/>
  <c r="D15" i="356"/>
  <c r="Y15" i="356" s="1"/>
  <c r="C15" i="356"/>
  <c r="X15" i="356" s="1"/>
  <c r="N14" i="356"/>
  <c r="V14" i="356" s="1"/>
  <c r="K14" i="356"/>
  <c r="U14" i="356" s="1"/>
  <c r="H14" i="356"/>
  <c r="T14" i="356" s="1"/>
  <c r="E14" i="356"/>
  <c r="D14" i="356"/>
  <c r="Y14" i="356" s="1"/>
  <c r="C14" i="356"/>
  <c r="X14" i="356" s="1"/>
  <c r="N13" i="356"/>
  <c r="K13" i="356"/>
  <c r="U13" i="356" s="1"/>
  <c r="H13" i="356"/>
  <c r="T13" i="356" s="1"/>
  <c r="E13" i="356"/>
  <c r="S13" i="356" s="1"/>
  <c r="D13" i="356"/>
  <c r="Y13" i="356" s="1"/>
  <c r="C13" i="356"/>
  <c r="X13" i="356" s="1"/>
  <c r="N12" i="356"/>
  <c r="V12" i="356" s="1"/>
  <c r="K12" i="356"/>
  <c r="U12" i="356" s="1"/>
  <c r="H12" i="356"/>
  <c r="T12" i="356" s="1"/>
  <c r="E12" i="356"/>
  <c r="S12" i="356" s="1"/>
  <c r="D12" i="356"/>
  <c r="Y12" i="356" s="1"/>
  <c r="C12" i="356"/>
  <c r="X12" i="356" s="1"/>
  <c r="N11" i="356"/>
  <c r="V11" i="356" s="1"/>
  <c r="K11" i="356"/>
  <c r="U11" i="356" s="1"/>
  <c r="H11" i="356"/>
  <c r="E11" i="356"/>
  <c r="S11" i="356" s="1"/>
  <c r="D11" i="356"/>
  <c r="Y11" i="356" s="1"/>
  <c r="C11" i="356"/>
  <c r="X11" i="356" s="1"/>
  <c r="N10" i="356"/>
  <c r="V10" i="356" s="1"/>
  <c r="K10" i="356"/>
  <c r="U10" i="356" s="1"/>
  <c r="H10" i="356"/>
  <c r="T10" i="356" s="1"/>
  <c r="E10" i="356"/>
  <c r="D10" i="356"/>
  <c r="Y10" i="356" s="1"/>
  <c r="C10" i="356"/>
  <c r="X10" i="356" s="1"/>
  <c r="P9" i="356"/>
  <c r="O9" i="356"/>
  <c r="O35" i="356" s="1"/>
  <c r="M9" i="356"/>
  <c r="M35" i="356" s="1"/>
  <c r="L9" i="356"/>
  <c r="J9" i="356"/>
  <c r="I9" i="356"/>
  <c r="I35" i="356" s="1"/>
  <c r="G9" i="356"/>
  <c r="G35" i="356" s="1"/>
  <c r="F9" i="356"/>
  <c r="N8" i="356"/>
  <c r="V8" i="356" s="1"/>
  <c r="K8" i="356"/>
  <c r="H8" i="356"/>
  <c r="T8" i="356" s="1"/>
  <c r="E8" i="356"/>
  <c r="S8" i="356" s="1"/>
  <c r="D8" i="356"/>
  <c r="Y8" i="356" s="1"/>
  <c r="C8" i="356"/>
  <c r="C54" i="353"/>
  <c r="AA54" i="353" s="1"/>
  <c r="C53" i="353"/>
  <c r="AA53" i="353" s="1"/>
  <c r="C52" i="353"/>
  <c r="AA52" i="353" s="1"/>
  <c r="C51" i="353"/>
  <c r="AA51" i="353" s="1"/>
  <c r="C50" i="353"/>
  <c r="AA50" i="353" s="1"/>
  <c r="C49" i="353"/>
  <c r="AA49" i="353" s="1"/>
  <c r="C48" i="353"/>
  <c r="AA48" i="353" s="1"/>
  <c r="C47" i="353"/>
  <c r="AA47" i="353" s="1"/>
  <c r="C46" i="353"/>
  <c r="C45" i="353"/>
  <c r="AA45" i="353" s="1"/>
  <c r="C44" i="353"/>
  <c r="AA44" i="353" s="1"/>
  <c r="C43" i="353"/>
  <c r="AA43" i="353" s="1"/>
  <c r="Y42" i="353"/>
  <c r="W42" i="353"/>
  <c r="U42" i="353"/>
  <c r="S42" i="353"/>
  <c r="R42" i="353"/>
  <c r="Q42" i="353"/>
  <c r="P42" i="353"/>
  <c r="N42" i="353"/>
  <c r="M42" i="353"/>
  <c r="K42" i="353"/>
  <c r="I42" i="353"/>
  <c r="H42" i="353"/>
  <c r="G42" i="353"/>
  <c r="F42" i="353"/>
  <c r="W36" i="353"/>
  <c r="AK36" i="353" s="1"/>
  <c r="T36" i="353"/>
  <c r="AJ36" i="353" s="1"/>
  <c r="Q36" i="353"/>
  <c r="AI36" i="353" s="1"/>
  <c r="N36" i="353"/>
  <c r="AE36" i="353" s="1"/>
  <c r="K36" i="353"/>
  <c r="AD36" i="353" s="1"/>
  <c r="H36" i="353"/>
  <c r="AC36" i="353" s="1"/>
  <c r="E36" i="353"/>
  <c r="AB36" i="353" s="1"/>
  <c r="D36" i="353"/>
  <c r="AH36" i="353" s="1"/>
  <c r="C36" i="353"/>
  <c r="AM36" i="353" s="1"/>
  <c r="W35" i="353"/>
  <c r="AK35" i="353" s="1"/>
  <c r="T35" i="353"/>
  <c r="AJ35" i="353" s="1"/>
  <c r="Q35" i="353"/>
  <c r="AI35" i="353" s="1"/>
  <c r="N35" i="353"/>
  <c r="AE35" i="353" s="1"/>
  <c r="K35" i="353"/>
  <c r="AD35" i="353" s="1"/>
  <c r="H35" i="353"/>
  <c r="AC35" i="353" s="1"/>
  <c r="E35" i="353"/>
  <c r="AB35" i="353" s="1"/>
  <c r="D35" i="353"/>
  <c r="C35" i="353"/>
  <c r="AM35" i="353" s="1"/>
  <c r="W34" i="353"/>
  <c r="AK34" i="353" s="1"/>
  <c r="T34" i="353"/>
  <c r="AJ34" i="353" s="1"/>
  <c r="Q34" i="353"/>
  <c r="AI34" i="353" s="1"/>
  <c r="N34" i="353"/>
  <c r="AE34" i="353" s="1"/>
  <c r="K34" i="353"/>
  <c r="AD34" i="353" s="1"/>
  <c r="H34" i="353"/>
  <c r="AC34" i="353" s="1"/>
  <c r="E34" i="353"/>
  <c r="AB34" i="353" s="1"/>
  <c r="D34" i="353"/>
  <c r="C34" i="353"/>
  <c r="AM34" i="353" s="1"/>
  <c r="W33" i="353"/>
  <c r="AK33" i="353" s="1"/>
  <c r="T33" i="353"/>
  <c r="AJ33" i="353" s="1"/>
  <c r="Q33" i="353"/>
  <c r="AI33" i="353" s="1"/>
  <c r="N33" i="353"/>
  <c r="AE33" i="353" s="1"/>
  <c r="K33" i="353"/>
  <c r="AD33" i="353" s="1"/>
  <c r="H33" i="353"/>
  <c r="AC33" i="353" s="1"/>
  <c r="E33" i="353"/>
  <c r="AB33" i="353" s="1"/>
  <c r="D33" i="353"/>
  <c r="C33" i="353"/>
  <c r="W32" i="353"/>
  <c r="AK32" i="353" s="1"/>
  <c r="T32" i="353"/>
  <c r="AJ32" i="353" s="1"/>
  <c r="Q32" i="353"/>
  <c r="AI32" i="353" s="1"/>
  <c r="N32" i="353"/>
  <c r="AE32" i="353" s="1"/>
  <c r="K32" i="353"/>
  <c r="AD32" i="353" s="1"/>
  <c r="H32" i="353"/>
  <c r="AC32" i="353" s="1"/>
  <c r="E32" i="353"/>
  <c r="AB32" i="353" s="1"/>
  <c r="D32" i="353"/>
  <c r="AN32" i="353" s="1"/>
  <c r="C32" i="353"/>
  <c r="W31" i="353"/>
  <c r="AK31" i="353" s="1"/>
  <c r="T31" i="353"/>
  <c r="AJ31" i="353" s="1"/>
  <c r="Q31" i="353"/>
  <c r="AI31" i="353" s="1"/>
  <c r="N31" i="353"/>
  <c r="AE31" i="353" s="1"/>
  <c r="K31" i="353"/>
  <c r="AD31" i="353" s="1"/>
  <c r="H31" i="353"/>
  <c r="AC31" i="353" s="1"/>
  <c r="E31" i="353"/>
  <c r="AB31" i="353" s="1"/>
  <c r="D31" i="353"/>
  <c r="AN31" i="353" s="1"/>
  <c r="C31" i="353"/>
  <c r="AM31" i="353" s="1"/>
  <c r="W30" i="353"/>
  <c r="AK30" i="353" s="1"/>
  <c r="T30" i="353"/>
  <c r="AJ30" i="353" s="1"/>
  <c r="Q30" i="353"/>
  <c r="AI30" i="353" s="1"/>
  <c r="N30" i="353"/>
  <c r="AE30" i="353" s="1"/>
  <c r="K30" i="353"/>
  <c r="AD30" i="353" s="1"/>
  <c r="H30" i="353"/>
  <c r="AC30" i="353" s="1"/>
  <c r="E30" i="353"/>
  <c r="AB30" i="353" s="1"/>
  <c r="D30" i="353"/>
  <c r="C30" i="353"/>
  <c r="AG30" i="353" s="1"/>
  <c r="W29" i="353"/>
  <c r="AK29" i="353" s="1"/>
  <c r="T29" i="353"/>
  <c r="AJ29" i="353" s="1"/>
  <c r="Q29" i="353"/>
  <c r="AI29" i="353" s="1"/>
  <c r="N29" i="353"/>
  <c r="AE29" i="353" s="1"/>
  <c r="K29" i="353"/>
  <c r="AD29" i="353" s="1"/>
  <c r="H29" i="353"/>
  <c r="AC29" i="353" s="1"/>
  <c r="E29" i="353"/>
  <c r="AB29" i="353" s="1"/>
  <c r="D29" i="353"/>
  <c r="AN29" i="353" s="1"/>
  <c r="C29" i="353"/>
  <c r="W28" i="353"/>
  <c r="AK28" i="353" s="1"/>
  <c r="T28" i="353"/>
  <c r="AJ28" i="353" s="1"/>
  <c r="Q28" i="353"/>
  <c r="AI28" i="353" s="1"/>
  <c r="N28" i="353"/>
  <c r="AE28" i="353" s="1"/>
  <c r="K28" i="353"/>
  <c r="AD28" i="353" s="1"/>
  <c r="H28" i="353"/>
  <c r="AC28" i="353" s="1"/>
  <c r="E28" i="353"/>
  <c r="AB28" i="353" s="1"/>
  <c r="D28" i="353"/>
  <c r="AN28" i="353" s="1"/>
  <c r="C28" i="353"/>
  <c r="W27" i="353"/>
  <c r="AK27" i="353" s="1"/>
  <c r="T27" i="353"/>
  <c r="AJ27" i="353" s="1"/>
  <c r="Q27" i="353"/>
  <c r="AI27" i="353" s="1"/>
  <c r="N27" i="353"/>
  <c r="AE27" i="353" s="1"/>
  <c r="K27" i="353"/>
  <c r="AD27" i="353" s="1"/>
  <c r="H27" i="353"/>
  <c r="AC27" i="353" s="1"/>
  <c r="E27" i="353"/>
  <c r="AB27" i="353" s="1"/>
  <c r="D27" i="353"/>
  <c r="AN27" i="353" s="1"/>
  <c r="C27" i="353"/>
  <c r="AM27" i="353" s="1"/>
  <c r="W26" i="353"/>
  <c r="AK26" i="353" s="1"/>
  <c r="T26" i="353"/>
  <c r="AJ26" i="353" s="1"/>
  <c r="Q26" i="353"/>
  <c r="AI26" i="353" s="1"/>
  <c r="N26" i="353"/>
  <c r="AE26" i="353" s="1"/>
  <c r="K26" i="353"/>
  <c r="AD26" i="353" s="1"/>
  <c r="H26" i="353"/>
  <c r="AC26" i="353" s="1"/>
  <c r="E26" i="353"/>
  <c r="AB26" i="353" s="1"/>
  <c r="D26" i="353"/>
  <c r="C26" i="353"/>
  <c r="AG26" i="353" s="1"/>
  <c r="W25" i="353"/>
  <c r="AK25" i="353" s="1"/>
  <c r="T25" i="353"/>
  <c r="AJ25" i="353" s="1"/>
  <c r="Q25" i="353"/>
  <c r="AI25" i="353" s="1"/>
  <c r="N25" i="353"/>
  <c r="AE25" i="353" s="1"/>
  <c r="K25" i="353"/>
  <c r="AD25" i="353" s="1"/>
  <c r="H25" i="353"/>
  <c r="AC25" i="353" s="1"/>
  <c r="E25" i="353"/>
  <c r="AB25" i="353" s="1"/>
  <c r="D25" i="353"/>
  <c r="C25" i="353"/>
  <c r="W24" i="353"/>
  <c r="AK24" i="353" s="1"/>
  <c r="T24" i="353"/>
  <c r="AJ24" i="353" s="1"/>
  <c r="Q24" i="353"/>
  <c r="AI24" i="353" s="1"/>
  <c r="N24" i="353"/>
  <c r="AE24" i="353" s="1"/>
  <c r="K24" i="353"/>
  <c r="AD24" i="353" s="1"/>
  <c r="H24" i="353"/>
  <c r="AC24" i="353" s="1"/>
  <c r="E24" i="353"/>
  <c r="AB24" i="353" s="1"/>
  <c r="D24" i="353"/>
  <c r="AN24" i="353" s="1"/>
  <c r="C24" i="353"/>
  <c r="W23" i="353"/>
  <c r="AK23" i="353" s="1"/>
  <c r="T23" i="353"/>
  <c r="AJ23" i="353" s="1"/>
  <c r="Q23" i="353"/>
  <c r="AI23" i="353" s="1"/>
  <c r="N23" i="353"/>
  <c r="AE23" i="353" s="1"/>
  <c r="K23" i="353"/>
  <c r="AD23" i="353" s="1"/>
  <c r="H23" i="353"/>
  <c r="AC23" i="353" s="1"/>
  <c r="E23" i="353"/>
  <c r="AB23" i="353" s="1"/>
  <c r="D23" i="353"/>
  <c r="C23" i="353"/>
  <c r="W21" i="353"/>
  <c r="AK21" i="353" s="1"/>
  <c r="T21" i="353"/>
  <c r="AJ21" i="353" s="1"/>
  <c r="Q21" i="353"/>
  <c r="AI21" i="353" s="1"/>
  <c r="N21" i="353"/>
  <c r="AE21" i="353" s="1"/>
  <c r="K21" i="353"/>
  <c r="AD21" i="353" s="1"/>
  <c r="H21" i="353"/>
  <c r="AC21" i="353" s="1"/>
  <c r="E21" i="353"/>
  <c r="AB21" i="353" s="1"/>
  <c r="D21" i="353"/>
  <c r="AN21" i="353" s="1"/>
  <c r="C21" i="353"/>
  <c r="W20" i="353"/>
  <c r="AK20" i="353" s="1"/>
  <c r="T20" i="353"/>
  <c r="AJ20" i="353" s="1"/>
  <c r="Q20" i="353"/>
  <c r="AI20" i="353" s="1"/>
  <c r="N20" i="353"/>
  <c r="AE20" i="353" s="1"/>
  <c r="K20" i="353"/>
  <c r="AD20" i="353" s="1"/>
  <c r="H20" i="353"/>
  <c r="AC20" i="353" s="1"/>
  <c r="E20" i="353"/>
  <c r="AB20" i="353" s="1"/>
  <c r="D20" i="353"/>
  <c r="C20" i="353"/>
  <c r="AM20" i="353" s="1"/>
  <c r="W19" i="353"/>
  <c r="AK19" i="353" s="1"/>
  <c r="T19" i="353"/>
  <c r="AJ19" i="353" s="1"/>
  <c r="Q19" i="353"/>
  <c r="AI19" i="353" s="1"/>
  <c r="N19" i="353"/>
  <c r="AE19" i="353" s="1"/>
  <c r="K19" i="353"/>
  <c r="AD19" i="353" s="1"/>
  <c r="H19" i="353"/>
  <c r="AC19" i="353" s="1"/>
  <c r="E19" i="353"/>
  <c r="AB19" i="353" s="1"/>
  <c r="D19" i="353"/>
  <c r="AN19" i="353" s="1"/>
  <c r="C19" i="353"/>
  <c r="AM19" i="353" s="1"/>
  <c r="W18" i="353"/>
  <c r="AK18" i="353" s="1"/>
  <c r="T18" i="353"/>
  <c r="AJ18" i="353" s="1"/>
  <c r="Q18" i="353"/>
  <c r="AI18" i="353" s="1"/>
  <c r="N18" i="353"/>
  <c r="AE18" i="353" s="1"/>
  <c r="K18" i="353"/>
  <c r="AD18" i="353" s="1"/>
  <c r="H18" i="353"/>
  <c r="AC18" i="353" s="1"/>
  <c r="E18" i="353"/>
  <c r="AB18" i="353" s="1"/>
  <c r="D18" i="353"/>
  <c r="AN18" i="353" s="1"/>
  <c r="C18" i="353"/>
  <c r="AM18" i="353" s="1"/>
  <c r="W17" i="353"/>
  <c r="AK17" i="353" s="1"/>
  <c r="T17" i="353"/>
  <c r="AJ17" i="353" s="1"/>
  <c r="Q17" i="353"/>
  <c r="AI17" i="353" s="1"/>
  <c r="N17" i="353"/>
  <c r="AE17" i="353" s="1"/>
  <c r="K17" i="353"/>
  <c r="AD17" i="353" s="1"/>
  <c r="H17" i="353"/>
  <c r="AC17" i="353" s="1"/>
  <c r="E17" i="353"/>
  <c r="AB17" i="353" s="1"/>
  <c r="D17" i="353"/>
  <c r="AN17" i="353" s="1"/>
  <c r="C17" i="353"/>
  <c r="AM17" i="353" s="1"/>
  <c r="W16" i="353"/>
  <c r="AK16" i="353" s="1"/>
  <c r="T16" i="353"/>
  <c r="AJ16" i="353" s="1"/>
  <c r="Q16" i="353"/>
  <c r="AI16" i="353" s="1"/>
  <c r="N16" i="353"/>
  <c r="AE16" i="353" s="1"/>
  <c r="K16" i="353"/>
  <c r="AD16" i="353" s="1"/>
  <c r="H16" i="353"/>
  <c r="AC16" i="353" s="1"/>
  <c r="E16" i="353"/>
  <c r="AB16" i="353" s="1"/>
  <c r="D16" i="353"/>
  <c r="AN16" i="353" s="1"/>
  <c r="C16" i="353"/>
  <c r="W15" i="353"/>
  <c r="AK15" i="353" s="1"/>
  <c r="T15" i="353"/>
  <c r="AJ15" i="353" s="1"/>
  <c r="Q15" i="353"/>
  <c r="AI15" i="353" s="1"/>
  <c r="N15" i="353"/>
  <c r="AE15" i="353" s="1"/>
  <c r="K15" i="353"/>
  <c r="AD15" i="353" s="1"/>
  <c r="H15" i="353"/>
  <c r="AC15" i="353" s="1"/>
  <c r="E15" i="353"/>
  <c r="AB15" i="353" s="1"/>
  <c r="D15" i="353"/>
  <c r="AN15" i="353" s="1"/>
  <c r="C15" i="353"/>
  <c r="W14" i="353"/>
  <c r="AK14" i="353" s="1"/>
  <c r="T14" i="353"/>
  <c r="AJ14" i="353" s="1"/>
  <c r="Q14" i="353"/>
  <c r="AI14" i="353" s="1"/>
  <c r="N14" i="353"/>
  <c r="AE14" i="353" s="1"/>
  <c r="K14" i="353"/>
  <c r="AD14" i="353" s="1"/>
  <c r="H14" i="353"/>
  <c r="AC14" i="353" s="1"/>
  <c r="E14" i="353"/>
  <c r="AB14" i="353" s="1"/>
  <c r="D14" i="353"/>
  <c r="AN14" i="353" s="1"/>
  <c r="C14" i="353"/>
  <c r="W13" i="353"/>
  <c r="AK13" i="353" s="1"/>
  <c r="T13" i="353"/>
  <c r="AJ13" i="353" s="1"/>
  <c r="Q13" i="353"/>
  <c r="AI13" i="353" s="1"/>
  <c r="N13" i="353"/>
  <c r="AE13" i="353" s="1"/>
  <c r="K13" i="353"/>
  <c r="AD13" i="353" s="1"/>
  <c r="H13" i="353"/>
  <c r="AC13" i="353" s="1"/>
  <c r="E13" i="353"/>
  <c r="AB13" i="353" s="1"/>
  <c r="D13" i="353"/>
  <c r="AN13" i="353" s="1"/>
  <c r="C13" i="353"/>
  <c r="W12" i="353"/>
  <c r="AK12" i="353" s="1"/>
  <c r="T12" i="353"/>
  <c r="AJ12" i="353" s="1"/>
  <c r="Q12" i="353"/>
  <c r="AI12" i="353" s="1"/>
  <c r="N12" i="353"/>
  <c r="AE12" i="353" s="1"/>
  <c r="K12" i="353"/>
  <c r="AD12" i="353" s="1"/>
  <c r="H12" i="353"/>
  <c r="AC12" i="353" s="1"/>
  <c r="E12" i="353"/>
  <c r="AB12" i="353" s="1"/>
  <c r="D12" i="353"/>
  <c r="AN12" i="353" s="1"/>
  <c r="C12" i="353"/>
  <c r="W11" i="353"/>
  <c r="AK11" i="353" s="1"/>
  <c r="T11" i="353"/>
  <c r="AJ11" i="353" s="1"/>
  <c r="Q11" i="353"/>
  <c r="AI11" i="353" s="1"/>
  <c r="N11" i="353"/>
  <c r="AE11" i="353" s="1"/>
  <c r="K11" i="353"/>
  <c r="AD11" i="353" s="1"/>
  <c r="H11" i="353"/>
  <c r="AC11" i="353" s="1"/>
  <c r="E11" i="353"/>
  <c r="AB11" i="353" s="1"/>
  <c r="D11" i="353"/>
  <c r="AN11" i="353" s="1"/>
  <c r="C11" i="353"/>
  <c r="W10" i="353"/>
  <c r="AK10" i="353" s="1"/>
  <c r="T10" i="353"/>
  <c r="AJ10" i="353" s="1"/>
  <c r="Q10" i="353"/>
  <c r="AI10" i="353" s="1"/>
  <c r="N10" i="353"/>
  <c r="AE10" i="353" s="1"/>
  <c r="K10" i="353"/>
  <c r="AD10" i="353" s="1"/>
  <c r="H10" i="353"/>
  <c r="AC10" i="353" s="1"/>
  <c r="E10" i="353"/>
  <c r="AB10" i="353" s="1"/>
  <c r="D10" i="353"/>
  <c r="AN10" i="353" s="1"/>
  <c r="C10" i="353"/>
  <c r="Y8" i="353"/>
  <c r="X8" i="353"/>
  <c r="V8" i="353"/>
  <c r="U8" i="353"/>
  <c r="S8" i="353"/>
  <c r="R8" i="353"/>
  <c r="P8" i="353"/>
  <c r="O8" i="353"/>
  <c r="M8" i="353"/>
  <c r="L8" i="353"/>
  <c r="J8" i="353"/>
  <c r="I8" i="353"/>
  <c r="G8" i="353"/>
  <c r="F8" i="353"/>
  <c r="T60" i="352"/>
  <c r="AD60" i="352" s="1"/>
  <c r="Q60" i="352"/>
  <c r="H60" i="352"/>
  <c r="AB60" i="352" s="1"/>
  <c r="G60" i="352"/>
  <c r="AA60" i="352" s="1"/>
  <c r="B60" i="352"/>
  <c r="X60" i="352" s="1"/>
  <c r="T59" i="352"/>
  <c r="Q59" i="352"/>
  <c r="AC59" i="352" s="1"/>
  <c r="H59" i="352"/>
  <c r="AB59" i="352" s="1"/>
  <c r="G59" i="352"/>
  <c r="B59" i="352"/>
  <c r="X59" i="352" s="1"/>
  <c r="T58" i="352"/>
  <c r="AD58" i="352" s="1"/>
  <c r="Q58" i="352"/>
  <c r="AC58" i="352" s="1"/>
  <c r="H58" i="352"/>
  <c r="AB58" i="352" s="1"/>
  <c r="G58" i="352"/>
  <c r="AA58" i="352" s="1"/>
  <c r="B58" i="352"/>
  <c r="X58" i="352" s="1"/>
  <c r="T57" i="352"/>
  <c r="Q57" i="352"/>
  <c r="AC57" i="352" s="1"/>
  <c r="H57" i="352"/>
  <c r="AB57" i="352" s="1"/>
  <c r="G57" i="352"/>
  <c r="B57" i="352"/>
  <c r="T56" i="352"/>
  <c r="AD56" i="352" s="1"/>
  <c r="Q56" i="352"/>
  <c r="AC56" i="352" s="1"/>
  <c r="H56" i="352"/>
  <c r="G56" i="352"/>
  <c r="AA56" i="352" s="1"/>
  <c r="B56" i="352"/>
  <c r="T55" i="352"/>
  <c r="AD55" i="352" s="1"/>
  <c r="Q55" i="352"/>
  <c r="H55" i="352"/>
  <c r="AB55" i="352" s="1"/>
  <c r="G55" i="352"/>
  <c r="B55" i="352"/>
  <c r="X55" i="352" s="1"/>
  <c r="T54" i="352"/>
  <c r="AD54" i="352" s="1"/>
  <c r="Q54" i="352"/>
  <c r="H54" i="352"/>
  <c r="AB54" i="352" s="1"/>
  <c r="G54" i="352"/>
  <c r="AA54" i="352" s="1"/>
  <c r="B54" i="352"/>
  <c r="X54" i="352" s="1"/>
  <c r="T53" i="352"/>
  <c r="AD53" i="352" s="1"/>
  <c r="Q53" i="352"/>
  <c r="AC53" i="352" s="1"/>
  <c r="H53" i="352"/>
  <c r="AB53" i="352" s="1"/>
  <c r="G53" i="352"/>
  <c r="B53" i="352"/>
  <c r="T52" i="352"/>
  <c r="AD52" i="352" s="1"/>
  <c r="Q52" i="352"/>
  <c r="AC52" i="352" s="1"/>
  <c r="H52" i="352"/>
  <c r="AB52" i="352" s="1"/>
  <c r="G52" i="352"/>
  <c r="B52" i="352"/>
  <c r="T51" i="352"/>
  <c r="AD51" i="352" s="1"/>
  <c r="Q51" i="352"/>
  <c r="AC51" i="352" s="1"/>
  <c r="H51" i="352"/>
  <c r="AB51" i="352" s="1"/>
  <c r="G51" i="352"/>
  <c r="B51" i="352"/>
  <c r="T50" i="352"/>
  <c r="Q50" i="352"/>
  <c r="AC50" i="352" s="1"/>
  <c r="H50" i="352"/>
  <c r="AB50" i="352" s="1"/>
  <c r="G50" i="352"/>
  <c r="AA50" i="352" s="1"/>
  <c r="B50" i="352"/>
  <c r="X50" i="352" s="1"/>
  <c r="T49" i="352"/>
  <c r="AD49" i="352" s="1"/>
  <c r="Q49" i="352"/>
  <c r="AC49" i="352" s="1"/>
  <c r="H49" i="352"/>
  <c r="AB49" i="352" s="1"/>
  <c r="G49" i="352"/>
  <c r="B49" i="352"/>
  <c r="T48" i="352"/>
  <c r="AD48" i="352" s="1"/>
  <c r="Q48" i="352"/>
  <c r="AC48" i="352" s="1"/>
  <c r="H48" i="352"/>
  <c r="G48" i="352"/>
  <c r="B48" i="352"/>
  <c r="T47" i="352"/>
  <c r="Q47" i="352"/>
  <c r="H47" i="352"/>
  <c r="AB47" i="352" s="1"/>
  <c r="G47" i="352"/>
  <c r="B47" i="352"/>
  <c r="V46" i="352"/>
  <c r="V68" i="352" s="1"/>
  <c r="U46" i="352"/>
  <c r="U68" i="352" s="1"/>
  <c r="S46" i="352"/>
  <c r="S68" i="352" s="1"/>
  <c r="R46" i="352"/>
  <c r="R68" i="352" s="1"/>
  <c r="P46" i="352"/>
  <c r="P68" i="352" s="1"/>
  <c r="O46" i="352"/>
  <c r="O68" i="352" s="1"/>
  <c r="N46" i="352"/>
  <c r="N68" i="352" s="1"/>
  <c r="M46" i="352"/>
  <c r="M68" i="352" s="1"/>
  <c r="L46" i="352"/>
  <c r="L68" i="352" s="1"/>
  <c r="K46" i="352"/>
  <c r="K68" i="352" s="1"/>
  <c r="J46" i="352"/>
  <c r="J68" i="352" s="1"/>
  <c r="I46" i="352"/>
  <c r="I68" i="352" s="1"/>
  <c r="E46" i="352"/>
  <c r="E68" i="352" s="1"/>
  <c r="D46" i="352"/>
  <c r="D68" i="352" s="1"/>
  <c r="C46" i="352"/>
  <c r="C68" i="352" s="1"/>
  <c r="T44" i="352"/>
  <c r="Q44" i="352"/>
  <c r="AC44" i="352" s="1"/>
  <c r="H44" i="352"/>
  <c r="G44" i="352"/>
  <c r="AA44" i="352" s="1"/>
  <c r="B44" i="352"/>
  <c r="T43" i="352"/>
  <c r="AD43" i="352" s="1"/>
  <c r="Q43" i="352"/>
  <c r="H43" i="352"/>
  <c r="AB43" i="352" s="1"/>
  <c r="G43" i="352"/>
  <c r="AA43" i="352" s="1"/>
  <c r="B43" i="352"/>
  <c r="T42" i="352"/>
  <c r="AD42" i="352" s="1"/>
  <c r="Q42" i="352"/>
  <c r="AC42" i="352" s="1"/>
  <c r="H42" i="352"/>
  <c r="G42" i="352"/>
  <c r="B42" i="352"/>
  <c r="X42" i="352" s="1"/>
  <c r="T41" i="352"/>
  <c r="AD41" i="352" s="1"/>
  <c r="Q41" i="352"/>
  <c r="AC41" i="352" s="1"/>
  <c r="H41" i="352"/>
  <c r="G41" i="352"/>
  <c r="B41" i="352"/>
  <c r="X41" i="352" s="1"/>
  <c r="T40" i="352"/>
  <c r="AD40" i="352" s="1"/>
  <c r="Q40" i="352"/>
  <c r="AC40" i="352" s="1"/>
  <c r="H40" i="352"/>
  <c r="AB40" i="352" s="1"/>
  <c r="G40" i="352"/>
  <c r="AA40" i="352" s="1"/>
  <c r="B40" i="352"/>
  <c r="X40" i="352" s="1"/>
  <c r="T39" i="352"/>
  <c r="Q39" i="352"/>
  <c r="AC39" i="352" s="1"/>
  <c r="H39" i="352"/>
  <c r="G39" i="352"/>
  <c r="B39" i="352"/>
  <c r="X39" i="352" s="1"/>
  <c r="T38" i="352"/>
  <c r="Q38" i="352"/>
  <c r="AC38" i="352" s="1"/>
  <c r="H38" i="352"/>
  <c r="G38" i="352"/>
  <c r="B38" i="352"/>
  <c r="T37" i="352"/>
  <c r="Q37" i="352"/>
  <c r="H37" i="352"/>
  <c r="G37" i="352"/>
  <c r="B37" i="352"/>
  <c r="X37" i="352" s="1"/>
  <c r="T36" i="352"/>
  <c r="Q36" i="352"/>
  <c r="AC36" i="352" s="1"/>
  <c r="H36" i="352"/>
  <c r="G36" i="352"/>
  <c r="AA36" i="352" s="1"/>
  <c r="B36" i="352"/>
  <c r="X36" i="352" s="1"/>
  <c r="T35" i="352"/>
  <c r="AD35" i="352" s="1"/>
  <c r="Q35" i="352"/>
  <c r="AC35" i="352" s="1"/>
  <c r="H35" i="352"/>
  <c r="G35" i="352"/>
  <c r="B35" i="352"/>
  <c r="X35" i="352" s="1"/>
  <c r="T34" i="352"/>
  <c r="AD34" i="352" s="1"/>
  <c r="Q34" i="352"/>
  <c r="AC34" i="352" s="1"/>
  <c r="H34" i="352"/>
  <c r="AB34" i="352" s="1"/>
  <c r="G34" i="352"/>
  <c r="B34" i="352"/>
  <c r="T33" i="352"/>
  <c r="Q33" i="352"/>
  <c r="H33" i="352"/>
  <c r="G33" i="352"/>
  <c r="AA33" i="352" s="1"/>
  <c r="B33" i="352"/>
  <c r="X33" i="352" s="1"/>
  <c r="T32" i="352"/>
  <c r="AD32" i="352" s="1"/>
  <c r="Q32" i="352"/>
  <c r="H32" i="352"/>
  <c r="G32" i="352"/>
  <c r="AA32" i="352" s="1"/>
  <c r="B32" i="352"/>
  <c r="X32" i="352" s="1"/>
  <c r="T31" i="352"/>
  <c r="Q31" i="352"/>
  <c r="H31" i="352"/>
  <c r="G31" i="352"/>
  <c r="AA31" i="352" s="1"/>
  <c r="B31" i="352"/>
  <c r="X31" i="352" s="1"/>
  <c r="V30" i="352"/>
  <c r="V67" i="352" s="1"/>
  <c r="U30" i="352"/>
  <c r="U67" i="352" s="1"/>
  <c r="S30" i="352"/>
  <c r="S67" i="352" s="1"/>
  <c r="R30" i="352"/>
  <c r="R67" i="352" s="1"/>
  <c r="P30" i="352"/>
  <c r="P67" i="352" s="1"/>
  <c r="O30" i="352"/>
  <c r="O67" i="352" s="1"/>
  <c r="N30" i="352"/>
  <c r="N67" i="352" s="1"/>
  <c r="M30" i="352"/>
  <c r="M67" i="352" s="1"/>
  <c r="L30" i="352"/>
  <c r="L67" i="352" s="1"/>
  <c r="K30" i="352"/>
  <c r="K67" i="352" s="1"/>
  <c r="J30" i="352"/>
  <c r="J67" i="352" s="1"/>
  <c r="I30" i="352"/>
  <c r="I67" i="352" s="1"/>
  <c r="E30" i="352"/>
  <c r="E67" i="352" s="1"/>
  <c r="D30" i="352"/>
  <c r="D67" i="352" s="1"/>
  <c r="C30" i="352"/>
  <c r="C67" i="352" s="1"/>
  <c r="V22" i="352"/>
  <c r="V83" i="352" s="1"/>
  <c r="U22" i="352"/>
  <c r="U83" i="352" s="1"/>
  <c r="S22" i="352"/>
  <c r="S83" i="352" s="1"/>
  <c r="R22" i="352"/>
  <c r="R83" i="352" s="1"/>
  <c r="P22" i="352"/>
  <c r="P83" i="352" s="1"/>
  <c r="O22" i="352"/>
  <c r="O83" i="352" s="1"/>
  <c r="N22" i="352"/>
  <c r="N83" i="352" s="1"/>
  <c r="M22" i="352"/>
  <c r="M83" i="352" s="1"/>
  <c r="L22" i="352"/>
  <c r="L83" i="352" s="1"/>
  <c r="K22" i="352"/>
  <c r="K83" i="352" s="1"/>
  <c r="J22" i="352"/>
  <c r="J83" i="352" s="1"/>
  <c r="I22" i="352"/>
  <c r="I83" i="352" s="1"/>
  <c r="E22" i="352"/>
  <c r="E83" i="352" s="1"/>
  <c r="D22" i="352"/>
  <c r="D83" i="352" s="1"/>
  <c r="C22" i="352"/>
  <c r="C83" i="352" s="1"/>
  <c r="V21" i="352"/>
  <c r="V82" i="352" s="1"/>
  <c r="U21" i="352"/>
  <c r="U82" i="352" s="1"/>
  <c r="S21" i="352"/>
  <c r="S82" i="352" s="1"/>
  <c r="R21" i="352"/>
  <c r="R82" i="352" s="1"/>
  <c r="P21" i="352"/>
  <c r="P82" i="352" s="1"/>
  <c r="O21" i="352"/>
  <c r="O82" i="352" s="1"/>
  <c r="N21" i="352"/>
  <c r="N82" i="352" s="1"/>
  <c r="M21" i="352"/>
  <c r="M82" i="352" s="1"/>
  <c r="L21" i="352"/>
  <c r="L82" i="352" s="1"/>
  <c r="K21" i="352"/>
  <c r="K82" i="352" s="1"/>
  <c r="J21" i="352"/>
  <c r="J82" i="352" s="1"/>
  <c r="I21" i="352"/>
  <c r="I82" i="352" s="1"/>
  <c r="E21" i="352"/>
  <c r="E82" i="352" s="1"/>
  <c r="D21" i="352"/>
  <c r="D82" i="352" s="1"/>
  <c r="C21" i="352"/>
  <c r="C82" i="352" s="1"/>
  <c r="V20" i="352"/>
  <c r="V81" i="352" s="1"/>
  <c r="U20" i="352"/>
  <c r="U81" i="352" s="1"/>
  <c r="S20" i="352"/>
  <c r="S81" i="352" s="1"/>
  <c r="R20" i="352"/>
  <c r="R81" i="352" s="1"/>
  <c r="P20" i="352"/>
  <c r="P81" i="352" s="1"/>
  <c r="O20" i="352"/>
  <c r="O81" i="352" s="1"/>
  <c r="N20" i="352"/>
  <c r="N81" i="352" s="1"/>
  <c r="M20" i="352"/>
  <c r="M81" i="352" s="1"/>
  <c r="L20" i="352"/>
  <c r="L81" i="352" s="1"/>
  <c r="K20" i="352"/>
  <c r="K81" i="352" s="1"/>
  <c r="J20" i="352"/>
  <c r="J81" i="352" s="1"/>
  <c r="I20" i="352"/>
  <c r="I81" i="352" s="1"/>
  <c r="E20" i="352"/>
  <c r="E81" i="352" s="1"/>
  <c r="D20" i="352"/>
  <c r="D81" i="352" s="1"/>
  <c r="C20" i="352"/>
  <c r="C81" i="352" s="1"/>
  <c r="V19" i="352"/>
  <c r="V80" i="352" s="1"/>
  <c r="U19" i="352"/>
  <c r="S19" i="352"/>
  <c r="S80" i="352" s="1"/>
  <c r="R19" i="352"/>
  <c r="R80" i="352" s="1"/>
  <c r="P19" i="352"/>
  <c r="P80" i="352" s="1"/>
  <c r="O19" i="352"/>
  <c r="O80" i="352" s="1"/>
  <c r="N19" i="352"/>
  <c r="N80" i="352" s="1"/>
  <c r="M19" i="352"/>
  <c r="M80" i="352" s="1"/>
  <c r="L19" i="352"/>
  <c r="L80" i="352" s="1"/>
  <c r="K19" i="352"/>
  <c r="K80" i="352" s="1"/>
  <c r="J19" i="352"/>
  <c r="J80" i="352" s="1"/>
  <c r="I19" i="352"/>
  <c r="I80" i="352" s="1"/>
  <c r="E19" i="352"/>
  <c r="E80" i="352" s="1"/>
  <c r="D19" i="352"/>
  <c r="D80" i="352" s="1"/>
  <c r="C19" i="352"/>
  <c r="C80" i="352" s="1"/>
  <c r="V18" i="352"/>
  <c r="V79" i="352" s="1"/>
  <c r="U18" i="352"/>
  <c r="U79" i="352" s="1"/>
  <c r="S18" i="352"/>
  <c r="S79" i="352" s="1"/>
  <c r="R18" i="352"/>
  <c r="R79" i="352" s="1"/>
  <c r="P18" i="352"/>
  <c r="P79" i="352" s="1"/>
  <c r="O18" i="352"/>
  <c r="O79" i="352" s="1"/>
  <c r="N18" i="352"/>
  <c r="N79" i="352" s="1"/>
  <c r="M18" i="352"/>
  <c r="M79" i="352" s="1"/>
  <c r="L18" i="352"/>
  <c r="L79" i="352" s="1"/>
  <c r="K18" i="352"/>
  <c r="K79" i="352" s="1"/>
  <c r="J18" i="352"/>
  <c r="J79" i="352" s="1"/>
  <c r="I18" i="352"/>
  <c r="I79" i="352" s="1"/>
  <c r="E18" i="352"/>
  <c r="E79" i="352" s="1"/>
  <c r="D18" i="352"/>
  <c r="D79" i="352" s="1"/>
  <c r="C18" i="352"/>
  <c r="C79" i="352" s="1"/>
  <c r="V17" i="352"/>
  <c r="V78" i="352" s="1"/>
  <c r="U17" i="352"/>
  <c r="U78" i="352" s="1"/>
  <c r="S17" i="352"/>
  <c r="S78" i="352" s="1"/>
  <c r="R17" i="352"/>
  <c r="R78" i="352" s="1"/>
  <c r="P17" i="352"/>
  <c r="P78" i="352" s="1"/>
  <c r="O17" i="352"/>
  <c r="O78" i="352" s="1"/>
  <c r="N17" i="352"/>
  <c r="N78" i="352" s="1"/>
  <c r="M17" i="352"/>
  <c r="M78" i="352" s="1"/>
  <c r="L17" i="352"/>
  <c r="L78" i="352" s="1"/>
  <c r="K17" i="352"/>
  <c r="K78" i="352" s="1"/>
  <c r="J17" i="352"/>
  <c r="J78" i="352" s="1"/>
  <c r="I17" i="352"/>
  <c r="E17" i="352"/>
  <c r="E78" i="352" s="1"/>
  <c r="D17" i="352"/>
  <c r="D78" i="352" s="1"/>
  <c r="C17" i="352"/>
  <c r="C78" i="352" s="1"/>
  <c r="V16" i="352"/>
  <c r="V77" i="352" s="1"/>
  <c r="U16" i="352"/>
  <c r="U77" i="352" s="1"/>
  <c r="S16" i="352"/>
  <c r="S77" i="352" s="1"/>
  <c r="R16" i="352"/>
  <c r="R77" i="352" s="1"/>
  <c r="P16" i="352"/>
  <c r="P77" i="352" s="1"/>
  <c r="O16" i="352"/>
  <c r="O77" i="352" s="1"/>
  <c r="N16" i="352"/>
  <c r="N77" i="352" s="1"/>
  <c r="M16" i="352"/>
  <c r="M77" i="352" s="1"/>
  <c r="L16" i="352"/>
  <c r="L77" i="352" s="1"/>
  <c r="K16" i="352"/>
  <c r="K77" i="352" s="1"/>
  <c r="J16" i="352"/>
  <c r="J77" i="352" s="1"/>
  <c r="I16" i="352"/>
  <c r="E16" i="352"/>
  <c r="E77" i="352" s="1"/>
  <c r="D16" i="352"/>
  <c r="D77" i="352" s="1"/>
  <c r="C16" i="352"/>
  <c r="C77" i="352" s="1"/>
  <c r="V15" i="352"/>
  <c r="V76" i="352" s="1"/>
  <c r="U15" i="352"/>
  <c r="U76" i="352" s="1"/>
  <c r="S15" i="352"/>
  <c r="S76" i="352" s="1"/>
  <c r="R15" i="352"/>
  <c r="R76" i="352" s="1"/>
  <c r="P15" i="352"/>
  <c r="P76" i="352" s="1"/>
  <c r="O15" i="352"/>
  <c r="O76" i="352" s="1"/>
  <c r="N15" i="352"/>
  <c r="N76" i="352" s="1"/>
  <c r="M15" i="352"/>
  <c r="M76" i="352" s="1"/>
  <c r="L15" i="352"/>
  <c r="L76" i="352" s="1"/>
  <c r="K15" i="352"/>
  <c r="K76" i="352" s="1"/>
  <c r="J15" i="352"/>
  <c r="J76" i="352" s="1"/>
  <c r="I15" i="352"/>
  <c r="E15" i="352"/>
  <c r="E76" i="352" s="1"/>
  <c r="D15" i="352"/>
  <c r="D76" i="352" s="1"/>
  <c r="C15" i="352"/>
  <c r="C76" i="352" s="1"/>
  <c r="V14" i="352"/>
  <c r="V75" i="352" s="1"/>
  <c r="U14" i="352"/>
  <c r="U75" i="352" s="1"/>
  <c r="S14" i="352"/>
  <c r="S75" i="352" s="1"/>
  <c r="R14" i="352"/>
  <c r="R75" i="352" s="1"/>
  <c r="P14" i="352"/>
  <c r="P75" i="352" s="1"/>
  <c r="O14" i="352"/>
  <c r="O75" i="352" s="1"/>
  <c r="N14" i="352"/>
  <c r="N75" i="352" s="1"/>
  <c r="M14" i="352"/>
  <c r="M75" i="352" s="1"/>
  <c r="L14" i="352"/>
  <c r="L75" i="352" s="1"/>
  <c r="K14" i="352"/>
  <c r="K75" i="352" s="1"/>
  <c r="J14" i="352"/>
  <c r="J75" i="352" s="1"/>
  <c r="I14" i="352"/>
  <c r="E14" i="352"/>
  <c r="E75" i="352" s="1"/>
  <c r="D14" i="352"/>
  <c r="D75" i="352" s="1"/>
  <c r="C14" i="352"/>
  <c r="C75" i="352" s="1"/>
  <c r="V13" i="352"/>
  <c r="V74" i="352" s="1"/>
  <c r="U13" i="352"/>
  <c r="U74" i="352" s="1"/>
  <c r="S13" i="352"/>
  <c r="S74" i="352" s="1"/>
  <c r="R13" i="352"/>
  <c r="R74" i="352" s="1"/>
  <c r="P13" i="352"/>
  <c r="P74" i="352" s="1"/>
  <c r="O13" i="352"/>
  <c r="O74" i="352" s="1"/>
  <c r="N13" i="352"/>
  <c r="N74" i="352" s="1"/>
  <c r="M13" i="352"/>
  <c r="M74" i="352" s="1"/>
  <c r="L13" i="352"/>
  <c r="L74" i="352" s="1"/>
  <c r="K13" i="352"/>
  <c r="K74" i="352" s="1"/>
  <c r="J13" i="352"/>
  <c r="J74" i="352" s="1"/>
  <c r="I13" i="352"/>
  <c r="E13" i="352"/>
  <c r="E74" i="352" s="1"/>
  <c r="D13" i="352"/>
  <c r="D74" i="352" s="1"/>
  <c r="C13" i="352"/>
  <c r="C74" i="352" s="1"/>
  <c r="V12" i="352"/>
  <c r="V73" i="352" s="1"/>
  <c r="U12" i="352"/>
  <c r="U73" i="352" s="1"/>
  <c r="S12" i="352"/>
  <c r="S73" i="352" s="1"/>
  <c r="R12" i="352"/>
  <c r="R73" i="352" s="1"/>
  <c r="P12" i="352"/>
  <c r="O12" i="352"/>
  <c r="O73" i="352" s="1"/>
  <c r="N12" i="352"/>
  <c r="N73" i="352" s="1"/>
  <c r="M12" i="352"/>
  <c r="M73" i="352" s="1"/>
  <c r="L12" i="352"/>
  <c r="L73" i="352" s="1"/>
  <c r="K12" i="352"/>
  <c r="K73" i="352" s="1"/>
  <c r="J12" i="352"/>
  <c r="J73" i="352" s="1"/>
  <c r="I12" i="352"/>
  <c r="E12" i="352"/>
  <c r="E73" i="352" s="1"/>
  <c r="D12" i="352"/>
  <c r="D73" i="352" s="1"/>
  <c r="C12" i="352"/>
  <c r="C73" i="352" s="1"/>
  <c r="V11" i="352"/>
  <c r="V72" i="352" s="1"/>
  <c r="U11" i="352"/>
  <c r="U72" i="352" s="1"/>
  <c r="S11" i="352"/>
  <c r="S72" i="352" s="1"/>
  <c r="R11" i="352"/>
  <c r="R72" i="352" s="1"/>
  <c r="P11" i="352"/>
  <c r="P72" i="352" s="1"/>
  <c r="O11" i="352"/>
  <c r="N11" i="352"/>
  <c r="N72" i="352" s="1"/>
  <c r="M11" i="352"/>
  <c r="M72" i="352" s="1"/>
  <c r="L11" i="352"/>
  <c r="L72" i="352" s="1"/>
  <c r="K11" i="352"/>
  <c r="J11" i="352"/>
  <c r="J72" i="352" s="1"/>
  <c r="I11" i="352"/>
  <c r="I72" i="352" s="1"/>
  <c r="E11" i="352"/>
  <c r="E72" i="352" s="1"/>
  <c r="D11" i="352"/>
  <c r="D72" i="352" s="1"/>
  <c r="C11" i="352"/>
  <c r="C72" i="352" s="1"/>
  <c r="V10" i="352"/>
  <c r="V71" i="352" s="1"/>
  <c r="U10" i="352"/>
  <c r="U71" i="352" s="1"/>
  <c r="S10" i="352"/>
  <c r="S71" i="352" s="1"/>
  <c r="R10" i="352"/>
  <c r="R71" i="352" s="1"/>
  <c r="P10" i="352"/>
  <c r="P71" i="352" s="1"/>
  <c r="O10" i="352"/>
  <c r="O71" i="352" s="1"/>
  <c r="N10" i="352"/>
  <c r="N71" i="352" s="1"/>
  <c r="M10" i="352"/>
  <c r="M71" i="352" s="1"/>
  <c r="L10" i="352"/>
  <c r="K10" i="352"/>
  <c r="K71" i="352" s="1"/>
  <c r="J10" i="352"/>
  <c r="J71" i="352" s="1"/>
  <c r="I10" i="352"/>
  <c r="I71" i="352" s="1"/>
  <c r="E10" i="352"/>
  <c r="E71" i="352" s="1"/>
  <c r="D10" i="352"/>
  <c r="D71" i="352" s="1"/>
  <c r="C10" i="352"/>
  <c r="C71" i="352" s="1"/>
  <c r="V9" i="352"/>
  <c r="V70" i="352" s="1"/>
  <c r="U9" i="352"/>
  <c r="U70" i="352" s="1"/>
  <c r="S9" i="352"/>
  <c r="S70" i="352" s="1"/>
  <c r="R9" i="352"/>
  <c r="R70" i="352" s="1"/>
  <c r="P9" i="352"/>
  <c r="P70" i="352" s="1"/>
  <c r="O9" i="352"/>
  <c r="O70" i="352" s="1"/>
  <c r="N9" i="352"/>
  <c r="N70" i="352" s="1"/>
  <c r="M9" i="352"/>
  <c r="M70" i="352" s="1"/>
  <c r="L9" i="352"/>
  <c r="L70" i="352" s="1"/>
  <c r="K9" i="352"/>
  <c r="K70" i="352" s="1"/>
  <c r="J9" i="352"/>
  <c r="J70" i="352" s="1"/>
  <c r="I9" i="352"/>
  <c r="I70" i="352" s="1"/>
  <c r="E9" i="352"/>
  <c r="E70" i="352" s="1"/>
  <c r="D9" i="352"/>
  <c r="D70" i="352" s="1"/>
  <c r="C9" i="352"/>
  <c r="T50" i="351"/>
  <c r="AG50" i="351" s="1"/>
  <c r="Q50" i="351"/>
  <c r="AF50" i="351" s="1"/>
  <c r="N50" i="351"/>
  <c r="AB50" i="351" s="1"/>
  <c r="K50" i="351"/>
  <c r="AA50" i="351" s="1"/>
  <c r="H50" i="351"/>
  <c r="Z50" i="351" s="1"/>
  <c r="E50" i="351"/>
  <c r="Y50" i="351" s="1"/>
  <c r="D50" i="351"/>
  <c r="AE50" i="351" s="1"/>
  <c r="C50" i="351"/>
  <c r="AD50" i="351" s="1"/>
  <c r="T49" i="351"/>
  <c r="AG49" i="351" s="1"/>
  <c r="Q49" i="351"/>
  <c r="AF49" i="351" s="1"/>
  <c r="N49" i="351"/>
  <c r="AB49" i="351" s="1"/>
  <c r="K49" i="351"/>
  <c r="AA49" i="351" s="1"/>
  <c r="H49" i="351"/>
  <c r="Z49" i="351" s="1"/>
  <c r="E49" i="351"/>
  <c r="Y49" i="351" s="1"/>
  <c r="D49" i="351"/>
  <c r="AE49" i="351" s="1"/>
  <c r="C49" i="351"/>
  <c r="T48" i="351"/>
  <c r="AG48" i="351" s="1"/>
  <c r="Q48" i="351"/>
  <c r="AF48" i="351" s="1"/>
  <c r="N48" i="351"/>
  <c r="AB48" i="351" s="1"/>
  <c r="K48" i="351"/>
  <c r="AA48" i="351" s="1"/>
  <c r="H48" i="351"/>
  <c r="Z48" i="351" s="1"/>
  <c r="E48" i="351"/>
  <c r="Y48" i="351" s="1"/>
  <c r="D48" i="351"/>
  <c r="AE48" i="351" s="1"/>
  <c r="C48" i="351"/>
  <c r="AD48" i="351" s="1"/>
  <c r="T47" i="351"/>
  <c r="AG47" i="351" s="1"/>
  <c r="Q47" i="351"/>
  <c r="AF47" i="351" s="1"/>
  <c r="N47" i="351"/>
  <c r="AB47" i="351" s="1"/>
  <c r="K47" i="351"/>
  <c r="AA47" i="351" s="1"/>
  <c r="H47" i="351"/>
  <c r="Z47" i="351" s="1"/>
  <c r="E47" i="351"/>
  <c r="Y47" i="351" s="1"/>
  <c r="D47" i="351"/>
  <c r="AE47" i="351" s="1"/>
  <c r="C47" i="351"/>
  <c r="AD47" i="351" s="1"/>
  <c r="T46" i="351"/>
  <c r="AG46" i="351" s="1"/>
  <c r="Q46" i="351"/>
  <c r="AF46" i="351" s="1"/>
  <c r="N46" i="351"/>
  <c r="AB46" i="351" s="1"/>
  <c r="K46" i="351"/>
  <c r="AA46" i="351" s="1"/>
  <c r="H46" i="351"/>
  <c r="Z46" i="351" s="1"/>
  <c r="E46" i="351"/>
  <c r="Y46" i="351" s="1"/>
  <c r="D46" i="351"/>
  <c r="AE46" i="351" s="1"/>
  <c r="C46" i="351"/>
  <c r="AD46" i="351" s="1"/>
  <c r="T45" i="351"/>
  <c r="AG45" i="351" s="1"/>
  <c r="Q45" i="351"/>
  <c r="AF45" i="351" s="1"/>
  <c r="N45" i="351"/>
  <c r="AB45" i="351" s="1"/>
  <c r="K45" i="351"/>
  <c r="AA45" i="351" s="1"/>
  <c r="H45" i="351"/>
  <c r="Z45" i="351" s="1"/>
  <c r="E45" i="351"/>
  <c r="Y45" i="351" s="1"/>
  <c r="D45" i="351"/>
  <c r="AE45" i="351" s="1"/>
  <c r="C45" i="351"/>
  <c r="T44" i="351"/>
  <c r="AG44" i="351" s="1"/>
  <c r="Q44" i="351"/>
  <c r="AF44" i="351" s="1"/>
  <c r="N44" i="351"/>
  <c r="AB44" i="351" s="1"/>
  <c r="K44" i="351"/>
  <c r="AA44" i="351" s="1"/>
  <c r="H44" i="351"/>
  <c r="Z44" i="351" s="1"/>
  <c r="E44" i="351"/>
  <c r="Y44" i="351" s="1"/>
  <c r="D44" i="351"/>
  <c r="AE44" i="351" s="1"/>
  <c r="C44" i="351"/>
  <c r="AD44" i="351" s="1"/>
  <c r="T43" i="351"/>
  <c r="AG43" i="351" s="1"/>
  <c r="Q43" i="351"/>
  <c r="AF43" i="351" s="1"/>
  <c r="N43" i="351"/>
  <c r="AB43" i="351" s="1"/>
  <c r="K43" i="351"/>
  <c r="AA43" i="351" s="1"/>
  <c r="H43" i="351"/>
  <c r="Z43" i="351" s="1"/>
  <c r="E43" i="351"/>
  <c r="Y43" i="351" s="1"/>
  <c r="D43" i="351"/>
  <c r="AE43" i="351" s="1"/>
  <c r="C43" i="351"/>
  <c r="AD43" i="351" s="1"/>
  <c r="T42" i="351"/>
  <c r="AG42" i="351" s="1"/>
  <c r="Q42" i="351"/>
  <c r="AF42" i="351" s="1"/>
  <c r="N42" i="351"/>
  <c r="AB42" i="351" s="1"/>
  <c r="K42" i="351"/>
  <c r="AA42" i="351" s="1"/>
  <c r="H42" i="351"/>
  <c r="Z42" i="351" s="1"/>
  <c r="E42" i="351"/>
  <c r="Y42" i="351" s="1"/>
  <c r="D42" i="351"/>
  <c r="AE42" i="351" s="1"/>
  <c r="C42" i="351"/>
  <c r="AD42" i="351" s="1"/>
  <c r="T41" i="351"/>
  <c r="AG41" i="351" s="1"/>
  <c r="Q41" i="351"/>
  <c r="AF41" i="351" s="1"/>
  <c r="N41" i="351"/>
  <c r="AB41" i="351" s="1"/>
  <c r="K41" i="351"/>
  <c r="AA41" i="351" s="1"/>
  <c r="H41" i="351"/>
  <c r="Z41" i="351" s="1"/>
  <c r="E41" i="351"/>
  <c r="Y41" i="351" s="1"/>
  <c r="D41" i="351"/>
  <c r="AE41" i="351" s="1"/>
  <c r="C41" i="351"/>
  <c r="T40" i="351"/>
  <c r="AG40" i="351" s="1"/>
  <c r="Q40" i="351"/>
  <c r="AF40" i="351" s="1"/>
  <c r="N40" i="351"/>
  <c r="AB40" i="351" s="1"/>
  <c r="K40" i="351"/>
  <c r="AA40" i="351" s="1"/>
  <c r="H40" i="351"/>
  <c r="Z40" i="351" s="1"/>
  <c r="E40" i="351"/>
  <c r="Y40" i="351" s="1"/>
  <c r="D40" i="351"/>
  <c r="C40" i="351"/>
  <c r="AD40" i="351" s="1"/>
  <c r="T39" i="351"/>
  <c r="AG39" i="351" s="1"/>
  <c r="Q39" i="351"/>
  <c r="AF39" i="351" s="1"/>
  <c r="N39" i="351"/>
  <c r="AB39" i="351" s="1"/>
  <c r="K39" i="351"/>
  <c r="AA39" i="351" s="1"/>
  <c r="H39" i="351"/>
  <c r="Z39" i="351" s="1"/>
  <c r="E39" i="351"/>
  <c r="Y39" i="351" s="1"/>
  <c r="D39" i="351"/>
  <c r="AE39" i="351" s="1"/>
  <c r="C39" i="351"/>
  <c r="AD39" i="351" s="1"/>
  <c r="T38" i="351"/>
  <c r="AG38" i="351" s="1"/>
  <c r="Q38" i="351"/>
  <c r="AF38" i="351" s="1"/>
  <c r="N38" i="351"/>
  <c r="AB38" i="351" s="1"/>
  <c r="K38" i="351"/>
  <c r="AA38" i="351" s="1"/>
  <c r="H38" i="351"/>
  <c r="Z38" i="351" s="1"/>
  <c r="E38" i="351"/>
  <c r="Y38" i="351" s="1"/>
  <c r="D38" i="351"/>
  <c r="AE38" i="351" s="1"/>
  <c r="C38" i="351"/>
  <c r="AD38" i="351" s="1"/>
  <c r="T37" i="351"/>
  <c r="AG37" i="351" s="1"/>
  <c r="Q37" i="351"/>
  <c r="AF37" i="351" s="1"/>
  <c r="N37" i="351"/>
  <c r="AB37" i="351" s="1"/>
  <c r="K37" i="351"/>
  <c r="AA37" i="351" s="1"/>
  <c r="H37" i="351"/>
  <c r="Z37" i="351" s="1"/>
  <c r="E37" i="351"/>
  <c r="Y37" i="351" s="1"/>
  <c r="D37" i="351"/>
  <c r="AE37" i="351" s="1"/>
  <c r="C37" i="351"/>
  <c r="T36" i="351"/>
  <c r="Q36" i="351"/>
  <c r="AF36" i="351" s="1"/>
  <c r="N36" i="351"/>
  <c r="AB36" i="351" s="1"/>
  <c r="K36" i="351"/>
  <c r="AA36" i="351" s="1"/>
  <c r="H36" i="351"/>
  <c r="Z36" i="351" s="1"/>
  <c r="E36" i="351"/>
  <c r="Y36" i="351" s="1"/>
  <c r="D36" i="351"/>
  <c r="AE36" i="351" s="1"/>
  <c r="C36" i="351"/>
  <c r="T35" i="351"/>
  <c r="AG35" i="351" s="1"/>
  <c r="Q35" i="351"/>
  <c r="AF35" i="351" s="1"/>
  <c r="N35" i="351"/>
  <c r="AB35" i="351" s="1"/>
  <c r="K35" i="351"/>
  <c r="AA35" i="351" s="1"/>
  <c r="H35" i="351"/>
  <c r="Z35" i="351" s="1"/>
  <c r="E35" i="351"/>
  <c r="Y35" i="351" s="1"/>
  <c r="D35" i="351"/>
  <c r="AE35" i="351" s="1"/>
  <c r="C35" i="351"/>
  <c r="AD35" i="351" s="1"/>
  <c r="T34" i="351"/>
  <c r="AG34" i="351" s="1"/>
  <c r="Q34" i="351"/>
  <c r="AF34" i="351" s="1"/>
  <c r="N34" i="351"/>
  <c r="K34" i="351"/>
  <c r="AA34" i="351" s="1"/>
  <c r="H34" i="351"/>
  <c r="Z34" i="351" s="1"/>
  <c r="E34" i="351"/>
  <c r="Y34" i="351" s="1"/>
  <c r="D34" i="351"/>
  <c r="C34" i="351"/>
  <c r="AD34" i="351" s="1"/>
  <c r="V33" i="351"/>
  <c r="U33" i="351"/>
  <c r="S33" i="351"/>
  <c r="R33" i="351"/>
  <c r="P33" i="351"/>
  <c r="O33" i="351"/>
  <c r="M33" i="351"/>
  <c r="L33" i="351"/>
  <c r="J33" i="351"/>
  <c r="I33" i="351"/>
  <c r="G33" i="351"/>
  <c r="F33" i="351"/>
  <c r="T25" i="351"/>
  <c r="AG25" i="351" s="1"/>
  <c r="Q25" i="351"/>
  <c r="AF25" i="351" s="1"/>
  <c r="N25" i="351"/>
  <c r="AB25" i="351" s="1"/>
  <c r="K25" i="351"/>
  <c r="AA25" i="351" s="1"/>
  <c r="H25" i="351"/>
  <c r="Z25" i="351" s="1"/>
  <c r="E25" i="351"/>
  <c r="Y25" i="351" s="1"/>
  <c r="D25" i="351"/>
  <c r="AE25" i="351" s="1"/>
  <c r="C25" i="351"/>
  <c r="AD25" i="351" s="1"/>
  <c r="T24" i="351"/>
  <c r="AG24" i="351" s="1"/>
  <c r="Q24" i="351"/>
  <c r="AF24" i="351" s="1"/>
  <c r="N24" i="351"/>
  <c r="AB24" i="351" s="1"/>
  <c r="K24" i="351"/>
  <c r="AA24" i="351" s="1"/>
  <c r="H24" i="351"/>
  <c r="Z24" i="351" s="1"/>
  <c r="E24" i="351"/>
  <c r="Y24" i="351" s="1"/>
  <c r="D24" i="351"/>
  <c r="AE24" i="351" s="1"/>
  <c r="C24" i="351"/>
  <c r="T23" i="351"/>
  <c r="AG23" i="351" s="1"/>
  <c r="Q23" i="351"/>
  <c r="AF23" i="351" s="1"/>
  <c r="N23" i="351"/>
  <c r="AB23" i="351" s="1"/>
  <c r="K23" i="351"/>
  <c r="AA23" i="351" s="1"/>
  <c r="H23" i="351"/>
  <c r="Z23" i="351" s="1"/>
  <c r="E23" i="351"/>
  <c r="Y23" i="351" s="1"/>
  <c r="D23" i="351"/>
  <c r="AE23" i="351" s="1"/>
  <c r="C23" i="351"/>
  <c r="T22" i="351"/>
  <c r="AG22" i="351" s="1"/>
  <c r="Q22" i="351"/>
  <c r="AF22" i="351" s="1"/>
  <c r="N22" i="351"/>
  <c r="AB22" i="351" s="1"/>
  <c r="K22" i="351"/>
  <c r="AA22" i="351" s="1"/>
  <c r="H22" i="351"/>
  <c r="Z22" i="351" s="1"/>
  <c r="E22" i="351"/>
  <c r="Y22" i="351" s="1"/>
  <c r="D22" i="351"/>
  <c r="AE22" i="351" s="1"/>
  <c r="C22" i="351"/>
  <c r="AD22" i="351" s="1"/>
  <c r="T21" i="351"/>
  <c r="AG21" i="351" s="1"/>
  <c r="Q21" i="351"/>
  <c r="AF21" i="351" s="1"/>
  <c r="N21" i="351"/>
  <c r="AB21" i="351" s="1"/>
  <c r="K21" i="351"/>
  <c r="AA21" i="351" s="1"/>
  <c r="H21" i="351"/>
  <c r="Z21" i="351" s="1"/>
  <c r="E21" i="351"/>
  <c r="Y21" i="351" s="1"/>
  <c r="D21" i="351"/>
  <c r="AE21" i="351" s="1"/>
  <c r="C21" i="351"/>
  <c r="AD21" i="351" s="1"/>
  <c r="T20" i="351"/>
  <c r="AG20" i="351" s="1"/>
  <c r="Q20" i="351"/>
  <c r="AF20" i="351" s="1"/>
  <c r="N20" i="351"/>
  <c r="AB20" i="351" s="1"/>
  <c r="K20" i="351"/>
  <c r="AA20" i="351" s="1"/>
  <c r="H20" i="351"/>
  <c r="Z20" i="351" s="1"/>
  <c r="E20" i="351"/>
  <c r="Y20" i="351" s="1"/>
  <c r="D20" i="351"/>
  <c r="AE20" i="351" s="1"/>
  <c r="C20" i="351"/>
  <c r="T19" i="351"/>
  <c r="AG19" i="351" s="1"/>
  <c r="Q19" i="351"/>
  <c r="AF19" i="351" s="1"/>
  <c r="N19" i="351"/>
  <c r="AB19" i="351" s="1"/>
  <c r="K19" i="351"/>
  <c r="AA19" i="351" s="1"/>
  <c r="H19" i="351"/>
  <c r="Z19" i="351" s="1"/>
  <c r="E19" i="351"/>
  <c r="Y19" i="351" s="1"/>
  <c r="D19" i="351"/>
  <c r="AE19" i="351" s="1"/>
  <c r="C19" i="351"/>
  <c r="T18" i="351"/>
  <c r="AG18" i="351" s="1"/>
  <c r="Q18" i="351"/>
  <c r="AF18" i="351" s="1"/>
  <c r="N18" i="351"/>
  <c r="AB18" i="351" s="1"/>
  <c r="K18" i="351"/>
  <c r="AA18" i="351" s="1"/>
  <c r="H18" i="351"/>
  <c r="Z18" i="351" s="1"/>
  <c r="E18" i="351"/>
  <c r="Y18" i="351" s="1"/>
  <c r="D18" i="351"/>
  <c r="AE18" i="351" s="1"/>
  <c r="C18" i="351"/>
  <c r="AD18" i="351" s="1"/>
  <c r="T17" i="351"/>
  <c r="AG17" i="351" s="1"/>
  <c r="Q17" i="351"/>
  <c r="AF17" i="351" s="1"/>
  <c r="N17" i="351"/>
  <c r="AB17" i="351" s="1"/>
  <c r="K17" i="351"/>
  <c r="AA17" i="351" s="1"/>
  <c r="H17" i="351"/>
  <c r="Z17" i="351" s="1"/>
  <c r="E17" i="351"/>
  <c r="Y17" i="351" s="1"/>
  <c r="D17" i="351"/>
  <c r="AE17" i="351" s="1"/>
  <c r="C17" i="351"/>
  <c r="AD17" i="351" s="1"/>
  <c r="T16" i="351"/>
  <c r="AG16" i="351" s="1"/>
  <c r="Q16" i="351"/>
  <c r="AF16" i="351" s="1"/>
  <c r="N16" i="351"/>
  <c r="AB16" i="351" s="1"/>
  <c r="K16" i="351"/>
  <c r="AA16" i="351" s="1"/>
  <c r="H16" i="351"/>
  <c r="Z16" i="351" s="1"/>
  <c r="E16" i="351"/>
  <c r="Y16" i="351" s="1"/>
  <c r="D16" i="351"/>
  <c r="AE16" i="351" s="1"/>
  <c r="C16" i="351"/>
  <c r="T15" i="351"/>
  <c r="AG15" i="351" s="1"/>
  <c r="Q15" i="351"/>
  <c r="AF15" i="351" s="1"/>
  <c r="N15" i="351"/>
  <c r="AB15" i="351" s="1"/>
  <c r="K15" i="351"/>
  <c r="AA15" i="351" s="1"/>
  <c r="H15" i="351"/>
  <c r="Z15" i="351" s="1"/>
  <c r="E15" i="351"/>
  <c r="Y15" i="351" s="1"/>
  <c r="D15" i="351"/>
  <c r="AE15" i="351" s="1"/>
  <c r="C15" i="351"/>
  <c r="AD15" i="351" s="1"/>
  <c r="T14" i="351"/>
  <c r="AG14" i="351" s="1"/>
  <c r="Q14" i="351"/>
  <c r="AF14" i="351" s="1"/>
  <c r="N14" i="351"/>
  <c r="AB14" i="351" s="1"/>
  <c r="K14" i="351"/>
  <c r="AA14" i="351" s="1"/>
  <c r="H14" i="351"/>
  <c r="Z14" i="351" s="1"/>
  <c r="E14" i="351"/>
  <c r="Y14" i="351" s="1"/>
  <c r="D14" i="351"/>
  <c r="AE14" i="351" s="1"/>
  <c r="C14" i="351"/>
  <c r="AD14" i="351" s="1"/>
  <c r="T12" i="351"/>
  <c r="AG12" i="351" s="1"/>
  <c r="Q12" i="351"/>
  <c r="AF12" i="351" s="1"/>
  <c r="N12" i="351"/>
  <c r="K12" i="351"/>
  <c r="AA12" i="351" s="1"/>
  <c r="H12" i="351"/>
  <c r="Z12" i="351" s="1"/>
  <c r="E12" i="351"/>
  <c r="Y12" i="351" s="1"/>
  <c r="D12" i="351"/>
  <c r="C12" i="351"/>
  <c r="AD12" i="351" s="1"/>
  <c r="T11" i="351"/>
  <c r="AG11" i="351" s="1"/>
  <c r="Q11" i="351"/>
  <c r="AF11" i="351" s="1"/>
  <c r="N11" i="351"/>
  <c r="AB11" i="351" s="1"/>
  <c r="K11" i="351"/>
  <c r="AA11" i="351" s="1"/>
  <c r="H11" i="351"/>
  <c r="Z11" i="351" s="1"/>
  <c r="E11" i="351"/>
  <c r="Y11" i="351" s="1"/>
  <c r="D11" i="351"/>
  <c r="AE11" i="351" s="1"/>
  <c r="C11" i="351"/>
  <c r="T10" i="351"/>
  <c r="Q10" i="351"/>
  <c r="AF10" i="351" s="1"/>
  <c r="N10" i="351"/>
  <c r="AB10" i="351" s="1"/>
  <c r="K10" i="351"/>
  <c r="AA10" i="351" s="1"/>
  <c r="H10" i="351"/>
  <c r="E10" i="351"/>
  <c r="D10" i="351"/>
  <c r="AE10" i="351" s="1"/>
  <c r="C10" i="351"/>
  <c r="V8" i="351"/>
  <c r="V57" i="351" s="1"/>
  <c r="U8" i="351"/>
  <c r="S8" i="351"/>
  <c r="S59" i="351" s="1"/>
  <c r="R8" i="351"/>
  <c r="R57" i="351" s="1"/>
  <c r="P8" i="351"/>
  <c r="P59" i="351" s="1"/>
  <c r="O8" i="351"/>
  <c r="O59" i="351" s="1"/>
  <c r="M8" i="351"/>
  <c r="L8" i="351"/>
  <c r="L59" i="351" s="1"/>
  <c r="J8" i="351"/>
  <c r="J57" i="351" s="1"/>
  <c r="I8" i="351"/>
  <c r="G8" i="351"/>
  <c r="G59" i="351" s="1"/>
  <c r="F8" i="351"/>
  <c r="F57" i="351" s="1"/>
  <c r="C20" i="350"/>
  <c r="C19" i="350"/>
  <c r="O19" i="350" s="1"/>
  <c r="M18" i="350"/>
  <c r="M32" i="350" s="1"/>
  <c r="L18" i="350"/>
  <c r="L32" i="350" s="1"/>
  <c r="K18" i="350"/>
  <c r="K32" i="350" s="1"/>
  <c r="J18" i="350"/>
  <c r="J32" i="350" s="1"/>
  <c r="I18" i="350"/>
  <c r="I32" i="350" s="1"/>
  <c r="H18" i="350"/>
  <c r="H32" i="350" s="1"/>
  <c r="G18" i="350"/>
  <c r="G32" i="350" s="1"/>
  <c r="F18" i="350"/>
  <c r="F32" i="350" s="1"/>
  <c r="E18" i="350"/>
  <c r="E32" i="350" s="1"/>
  <c r="D18" i="350"/>
  <c r="D32" i="350" s="1"/>
  <c r="C17" i="350"/>
  <c r="C16" i="350"/>
  <c r="O16" i="350" s="1"/>
  <c r="M15" i="350"/>
  <c r="M31" i="350" s="1"/>
  <c r="L15" i="350"/>
  <c r="L31" i="350" s="1"/>
  <c r="K15" i="350"/>
  <c r="K31" i="350" s="1"/>
  <c r="J15" i="350"/>
  <c r="J31" i="350" s="1"/>
  <c r="I15" i="350"/>
  <c r="I31" i="350" s="1"/>
  <c r="H15" i="350"/>
  <c r="H31" i="350" s="1"/>
  <c r="G15" i="350"/>
  <c r="G31" i="350" s="1"/>
  <c r="F15" i="350"/>
  <c r="F31" i="350" s="1"/>
  <c r="E15" i="350"/>
  <c r="E31" i="350" s="1"/>
  <c r="D15" i="350"/>
  <c r="D31" i="350" s="1"/>
  <c r="C14" i="350"/>
  <c r="C13" i="350"/>
  <c r="O13" i="350" s="1"/>
  <c r="M12" i="350"/>
  <c r="M30" i="350" s="1"/>
  <c r="L12" i="350"/>
  <c r="L30" i="350" s="1"/>
  <c r="K12" i="350"/>
  <c r="K30" i="350" s="1"/>
  <c r="J12" i="350"/>
  <c r="J30" i="350" s="1"/>
  <c r="I12" i="350"/>
  <c r="I30" i="350" s="1"/>
  <c r="H12" i="350"/>
  <c r="H30" i="350" s="1"/>
  <c r="G12" i="350"/>
  <c r="G30" i="350" s="1"/>
  <c r="F12" i="350"/>
  <c r="F30" i="350" s="1"/>
  <c r="E12" i="350"/>
  <c r="E30" i="350" s="1"/>
  <c r="D12" i="350"/>
  <c r="D30" i="350" s="1"/>
  <c r="C11" i="350"/>
  <c r="O11" i="350" s="1"/>
  <c r="C10" i="350"/>
  <c r="O10" i="350" s="1"/>
  <c r="M9" i="350"/>
  <c r="M29" i="350" s="1"/>
  <c r="L9" i="350"/>
  <c r="L29" i="350" s="1"/>
  <c r="K9" i="350"/>
  <c r="K29" i="350" s="1"/>
  <c r="J9" i="350"/>
  <c r="J29" i="350" s="1"/>
  <c r="I9" i="350"/>
  <c r="I29" i="350" s="1"/>
  <c r="H9" i="350"/>
  <c r="H29" i="350" s="1"/>
  <c r="G9" i="350"/>
  <c r="G29" i="350" s="1"/>
  <c r="F9" i="350"/>
  <c r="F29" i="350" s="1"/>
  <c r="E9" i="350"/>
  <c r="E29" i="350" s="1"/>
  <c r="D9" i="350"/>
  <c r="D29" i="350" s="1"/>
  <c r="M8" i="350"/>
  <c r="M35" i="350" s="1"/>
  <c r="L8" i="350"/>
  <c r="L35" i="350" s="1"/>
  <c r="K8" i="350"/>
  <c r="K35" i="350" s="1"/>
  <c r="J8" i="350"/>
  <c r="J35" i="350" s="1"/>
  <c r="I8" i="350"/>
  <c r="I35" i="350" s="1"/>
  <c r="H8" i="350"/>
  <c r="H35" i="350" s="1"/>
  <c r="G8" i="350"/>
  <c r="G35" i="350" s="1"/>
  <c r="F8" i="350"/>
  <c r="F35" i="350" s="1"/>
  <c r="E8" i="350"/>
  <c r="E35" i="350" s="1"/>
  <c r="D8" i="350"/>
  <c r="D35" i="350" s="1"/>
  <c r="M7" i="350"/>
  <c r="L7" i="350"/>
  <c r="K7" i="350"/>
  <c r="K34" i="350" s="1"/>
  <c r="J7" i="350"/>
  <c r="I7" i="350"/>
  <c r="I34" i="350" s="1"/>
  <c r="H7" i="350"/>
  <c r="H34" i="350" s="1"/>
  <c r="G7" i="350"/>
  <c r="F7" i="350"/>
  <c r="F34" i="350" s="1"/>
  <c r="E7" i="350"/>
  <c r="D7" i="350"/>
  <c r="D34" i="350" s="1"/>
  <c r="D59" i="349"/>
  <c r="D58" i="349"/>
  <c r="C43" i="349"/>
  <c r="H43" i="349" s="1"/>
  <c r="C42" i="349"/>
  <c r="H42" i="349" s="1"/>
  <c r="C41" i="349"/>
  <c r="H41" i="349" s="1"/>
  <c r="C40" i="349"/>
  <c r="H40" i="349" s="1"/>
  <c r="C39" i="349"/>
  <c r="H39" i="349" s="1"/>
  <c r="C38" i="349"/>
  <c r="H38" i="349" s="1"/>
  <c r="F37" i="349"/>
  <c r="E37" i="349"/>
  <c r="D37" i="349"/>
  <c r="D65" i="349" s="1"/>
  <c r="F36" i="349"/>
  <c r="F64" i="349" s="1"/>
  <c r="E36" i="349"/>
  <c r="E64" i="349" s="1"/>
  <c r="D36" i="349"/>
  <c r="C33" i="349"/>
  <c r="H33" i="349" s="1"/>
  <c r="C32" i="349"/>
  <c r="H32" i="349" s="1"/>
  <c r="F31" i="349"/>
  <c r="F61" i="349" s="1"/>
  <c r="E31" i="349"/>
  <c r="E61" i="349" s="1"/>
  <c r="D31" i="349"/>
  <c r="D61" i="349" s="1"/>
  <c r="C29" i="349"/>
  <c r="H29" i="349" s="1"/>
  <c r="C28" i="349"/>
  <c r="H28" i="349" s="1"/>
  <c r="F27" i="349"/>
  <c r="F60" i="349" s="1"/>
  <c r="E27" i="349"/>
  <c r="E60" i="349" s="1"/>
  <c r="D27" i="349"/>
  <c r="D60" i="349" s="1"/>
  <c r="C25" i="349"/>
  <c r="H25" i="349" s="1"/>
  <c r="C24" i="349"/>
  <c r="H24" i="349" s="1"/>
  <c r="F23" i="349"/>
  <c r="F56" i="349" s="1"/>
  <c r="E23" i="349"/>
  <c r="E56" i="349" s="1"/>
  <c r="D23" i="349"/>
  <c r="D56" i="349" s="1"/>
  <c r="C22" i="349"/>
  <c r="H22" i="349" s="1"/>
  <c r="C21" i="349"/>
  <c r="H21" i="349" s="1"/>
  <c r="F20" i="349"/>
  <c r="F55" i="349" s="1"/>
  <c r="E20" i="349"/>
  <c r="D20" i="349"/>
  <c r="D55" i="349" s="1"/>
  <c r="C19" i="349"/>
  <c r="H19" i="349" s="1"/>
  <c r="C18" i="349"/>
  <c r="H18" i="349" s="1"/>
  <c r="F17" i="349"/>
  <c r="F54" i="349" s="1"/>
  <c r="E17" i="349"/>
  <c r="E54" i="349" s="1"/>
  <c r="D17" i="349"/>
  <c r="D54" i="349" s="1"/>
  <c r="C16" i="349"/>
  <c r="H16" i="349" s="1"/>
  <c r="C15" i="349"/>
  <c r="H15" i="349" s="1"/>
  <c r="F14" i="349"/>
  <c r="F53" i="349" s="1"/>
  <c r="E14" i="349"/>
  <c r="E53" i="349" s="1"/>
  <c r="D14" i="349"/>
  <c r="D53" i="349" s="1"/>
  <c r="F13" i="349"/>
  <c r="F59" i="349" s="1"/>
  <c r="E13" i="349"/>
  <c r="E59" i="349" s="1"/>
  <c r="F12" i="349"/>
  <c r="F58" i="349" s="1"/>
  <c r="E12" i="349"/>
  <c r="E58" i="349" s="1"/>
  <c r="D11" i="349"/>
  <c r="C9" i="349"/>
  <c r="H9" i="349" s="1"/>
  <c r="C8" i="349"/>
  <c r="H8" i="349" s="1"/>
  <c r="C7" i="349"/>
  <c r="H7" i="349" s="1"/>
  <c r="F6" i="349"/>
  <c r="F51" i="349" s="1"/>
  <c r="E6" i="349"/>
  <c r="E51" i="349" s="1"/>
  <c r="D6" i="349"/>
  <c r="D51" i="349" s="1"/>
  <c r="V20" i="348"/>
  <c r="AJ20" i="348" s="1"/>
  <c r="P20" i="348"/>
  <c r="J20" i="348"/>
  <c r="F20" i="348"/>
  <c r="AD20" i="348" s="1"/>
  <c r="B20" i="348"/>
  <c r="AC20" i="348" s="1"/>
  <c r="V19" i="348"/>
  <c r="P19" i="348"/>
  <c r="AH19" i="348" s="1"/>
  <c r="J19" i="348"/>
  <c r="AE19" i="348" s="1"/>
  <c r="F19" i="348"/>
  <c r="AD19" i="348" s="1"/>
  <c r="B19" i="348"/>
  <c r="AC19" i="348" s="1"/>
  <c r="V18" i="348"/>
  <c r="AJ18" i="348" s="1"/>
  <c r="P18" i="348"/>
  <c r="AH18" i="348" s="1"/>
  <c r="J18" i="348"/>
  <c r="AF18" i="348" s="1"/>
  <c r="F18" i="348"/>
  <c r="AD18" i="348" s="1"/>
  <c r="B18" i="348"/>
  <c r="AC18" i="348" s="1"/>
  <c r="V17" i="348"/>
  <c r="AJ17" i="348" s="1"/>
  <c r="P17" i="348"/>
  <c r="AG17" i="348" s="1"/>
  <c r="J17" i="348"/>
  <c r="AE17" i="348" s="1"/>
  <c r="F17" i="348"/>
  <c r="AD17" i="348" s="1"/>
  <c r="B17" i="348"/>
  <c r="AC17" i="348" s="1"/>
  <c r="V16" i="348"/>
  <c r="AJ16" i="348" s="1"/>
  <c r="P16" i="348"/>
  <c r="J16" i="348"/>
  <c r="AE16" i="348" s="1"/>
  <c r="F16" i="348"/>
  <c r="AD16" i="348" s="1"/>
  <c r="B16" i="348"/>
  <c r="AC16" i="348" s="1"/>
  <c r="V15" i="348"/>
  <c r="P15" i="348"/>
  <c r="AH15" i="348" s="1"/>
  <c r="J15" i="348"/>
  <c r="AE15" i="348" s="1"/>
  <c r="F15" i="348"/>
  <c r="AD15" i="348" s="1"/>
  <c r="B15" i="348"/>
  <c r="AC15" i="348" s="1"/>
  <c r="V14" i="348"/>
  <c r="P14" i="348"/>
  <c r="AH14" i="348" s="1"/>
  <c r="J14" i="348"/>
  <c r="AF14" i="348" s="1"/>
  <c r="F14" i="348"/>
  <c r="AD14" i="348" s="1"/>
  <c r="B14" i="348"/>
  <c r="AC14" i="348" s="1"/>
  <c r="V13" i="348"/>
  <c r="AJ13" i="348" s="1"/>
  <c r="P13" i="348"/>
  <c r="AG13" i="348" s="1"/>
  <c r="J13" i="348"/>
  <c r="F13" i="348"/>
  <c r="AD13" i="348" s="1"/>
  <c r="B13" i="348"/>
  <c r="AC13" i="348" s="1"/>
  <c r="V12" i="348"/>
  <c r="AJ12" i="348" s="1"/>
  <c r="P12" i="348"/>
  <c r="AH12" i="348" s="1"/>
  <c r="J12" i="348"/>
  <c r="F12" i="348"/>
  <c r="AD12" i="348" s="1"/>
  <c r="B12" i="348"/>
  <c r="AC12" i="348" s="1"/>
  <c r="V11" i="348"/>
  <c r="AJ11" i="348" s="1"/>
  <c r="P11" i="348"/>
  <c r="J11" i="348"/>
  <c r="AE11" i="348" s="1"/>
  <c r="F11" i="348"/>
  <c r="AD11" i="348" s="1"/>
  <c r="B11" i="348"/>
  <c r="AC11" i="348" s="1"/>
  <c r="V10" i="348"/>
  <c r="P10" i="348"/>
  <c r="J10" i="348"/>
  <c r="F10" i="348"/>
  <c r="AD10" i="348" s="1"/>
  <c r="B10" i="348"/>
  <c r="AC10" i="348" s="1"/>
  <c r="V9" i="348"/>
  <c r="AJ9" i="348" s="1"/>
  <c r="P9" i="348"/>
  <c r="AG9" i="348" s="1"/>
  <c r="J9" i="348"/>
  <c r="AE9" i="348" s="1"/>
  <c r="F9" i="348"/>
  <c r="AD9" i="348" s="1"/>
  <c r="B9" i="348"/>
  <c r="AC9" i="348" s="1"/>
  <c r="AA8" i="348"/>
  <c r="AA27" i="348" s="1"/>
  <c r="Z8" i="348"/>
  <c r="Z27" i="348" s="1"/>
  <c r="Y8" i="348"/>
  <c r="Y27" i="348" s="1"/>
  <c r="X8" i="348"/>
  <c r="X27" i="348" s="1"/>
  <c r="W8" i="348"/>
  <c r="W27" i="348" s="1"/>
  <c r="U8" i="348"/>
  <c r="U27" i="348" s="1"/>
  <c r="T8" i="348"/>
  <c r="T27" i="348" s="1"/>
  <c r="S8" i="348"/>
  <c r="S27" i="348" s="1"/>
  <c r="R8" i="348"/>
  <c r="R27" i="348" s="1"/>
  <c r="Q8" i="348"/>
  <c r="Q27" i="348" s="1"/>
  <c r="O8" i="348"/>
  <c r="O27" i="348" s="1"/>
  <c r="N8" i="348"/>
  <c r="N27" i="348" s="1"/>
  <c r="M8" i="348"/>
  <c r="M27" i="348" s="1"/>
  <c r="L8" i="348"/>
  <c r="L27" i="348" s="1"/>
  <c r="K8" i="348"/>
  <c r="K27" i="348" s="1"/>
  <c r="I8" i="348"/>
  <c r="I27" i="348" s="1"/>
  <c r="H8" i="348"/>
  <c r="H27" i="348" s="1"/>
  <c r="G8" i="348"/>
  <c r="G27" i="348" s="1"/>
  <c r="E8" i="348"/>
  <c r="E27" i="348" s="1"/>
  <c r="D8" i="348"/>
  <c r="D27" i="348" s="1"/>
  <c r="C8" i="348"/>
  <c r="C27" i="348" s="1"/>
  <c r="F8" i="347"/>
  <c r="F62" i="347" s="1"/>
  <c r="G8" i="347"/>
  <c r="I8" i="347"/>
  <c r="J8" i="347"/>
  <c r="J62" i="347" s="1"/>
  <c r="L8" i="347"/>
  <c r="L61" i="347" s="1"/>
  <c r="M8" i="347"/>
  <c r="O8" i="347"/>
  <c r="P8" i="347"/>
  <c r="P61" i="347" s="1"/>
  <c r="R8" i="347"/>
  <c r="R62" i="347" s="1"/>
  <c r="S8" i="347"/>
  <c r="S61" i="347" s="1"/>
  <c r="U8" i="347"/>
  <c r="U62" i="347" s="1"/>
  <c r="V8" i="347"/>
  <c r="V62" i="347" s="1"/>
  <c r="X8" i="347"/>
  <c r="X62" i="347" s="1"/>
  <c r="Y8" i="347"/>
  <c r="Y61" i="347" s="1"/>
  <c r="C10" i="347"/>
  <c r="AM10" i="347" s="1"/>
  <c r="D10" i="347"/>
  <c r="AH10" i="347" s="1"/>
  <c r="E10" i="347"/>
  <c r="AB10" i="347" s="1"/>
  <c r="H10" i="347"/>
  <c r="AC10" i="347" s="1"/>
  <c r="K10" i="347"/>
  <c r="AD10" i="347" s="1"/>
  <c r="N10" i="347"/>
  <c r="AE10" i="347" s="1"/>
  <c r="Q10" i="347"/>
  <c r="AI10" i="347" s="1"/>
  <c r="T10" i="347"/>
  <c r="AJ10" i="347" s="1"/>
  <c r="W10" i="347"/>
  <c r="AK10" i="347" s="1"/>
  <c r="AG10" i="347"/>
  <c r="C11" i="347"/>
  <c r="AG11" i="347" s="1"/>
  <c r="D11" i="347"/>
  <c r="AN11" i="347" s="1"/>
  <c r="E11" i="347"/>
  <c r="AB11" i="347" s="1"/>
  <c r="H11" i="347"/>
  <c r="AC11" i="347" s="1"/>
  <c r="K11" i="347"/>
  <c r="AD11" i="347" s="1"/>
  <c r="N11" i="347"/>
  <c r="AE11" i="347" s="1"/>
  <c r="Q11" i="347"/>
  <c r="AI11" i="347" s="1"/>
  <c r="T11" i="347"/>
  <c r="AJ11" i="347" s="1"/>
  <c r="W11" i="347"/>
  <c r="AK11" i="347" s="1"/>
  <c r="C12" i="347"/>
  <c r="D12" i="347"/>
  <c r="AH12" i="347" s="1"/>
  <c r="E12" i="347"/>
  <c r="AB12" i="347" s="1"/>
  <c r="H12" i="347"/>
  <c r="AC12" i="347" s="1"/>
  <c r="K12" i="347"/>
  <c r="AD12" i="347" s="1"/>
  <c r="N12" i="347"/>
  <c r="AE12" i="347" s="1"/>
  <c r="Q12" i="347"/>
  <c r="AI12" i="347" s="1"/>
  <c r="T12" i="347"/>
  <c r="AJ12" i="347" s="1"/>
  <c r="W12" i="347"/>
  <c r="AK12" i="347" s="1"/>
  <c r="C13" i="347"/>
  <c r="AG13" i="347" s="1"/>
  <c r="D13" i="347"/>
  <c r="AN13" i="347" s="1"/>
  <c r="E13" i="347"/>
  <c r="AB13" i="347" s="1"/>
  <c r="H13" i="347"/>
  <c r="AC13" i="347" s="1"/>
  <c r="K13" i="347"/>
  <c r="AD13" i="347" s="1"/>
  <c r="N13" i="347"/>
  <c r="AE13" i="347" s="1"/>
  <c r="Q13" i="347"/>
  <c r="AI13" i="347" s="1"/>
  <c r="T13" i="347"/>
  <c r="AJ13" i="347" s="1"/>
  <c r="W13" i="347"/>
  <c r="AK13" i="347" s="1"/>
  <c r="C14" i="347"/>
  <c r="AG14" i="347" s="1"/>
  <c r="D14" i="347"/>
  <c r="E14" i="347"/>
  <c r="AB14" i="347" s="1"/>
  <c r="H14" i="347"/>
  <c r="AC14" i="347" s="1"/>
  <c r="K14" i="347"/>
  <c r="AD14" i="347" s="1"/>
  <c r="N14" i="347"/>
  <c r="AE14" i="347" s="1"/>
  <c r="Q14" i="347"/>
  <c r="AI14" i="347" s="1"/>
  <c r="T14" i="347"/>
  <c r="AJ14" i="347" s="1"/>
  <c r="W14" i="347"/>
  <c r="AK14" i="347" s="1"/>
  <c r="C15" i="347"/>
  <c r="AM15" i="347" s="1"/>
  <c r="D15" i="347"/>
  <c r="E15" i="347"/>
  <c r="AB15" i="347" s="1"/>
  <c r="H15" i="347"/>
  <c r="AC15" i="347" s="1"/>
  <c r="K15" i="347"/>
  <c r="AD15" i="347" s="1"/>
  <c r="N15" i="347"/>
  <c r="AE15" i="347" s="1"/>
  <c r="Q15" i="347"/>
  <c r="AI15" i="347" s="1"/>
  <c r="T15" i="347"/>
  <c r="AJ15" i="347" s="1"/>
  <c r="W15" i="347"/>
  <c r="AK15" i="347" s="1"/>
  <c r="C16" i="347"/>
  <c r="AG16" i="347" s="1"/>
  <c r="D16" i="347"/>
  <c r="E16" i="347"/>
  <c r="AB16" i="347" s="1"/>
  <c r="H16" i="347"/>
  <c r="AC16" i="347" s="1"/>
  <c r="K16" i="347"/>
  <c r="AD16" i="347" s="1"/>
  <c r="N16" i="347"/>
  <c r="AE16" i="347" s="1"/>
  <c r="Q16" i="347"/>
  <c r="AI16" i="347" s="1"/>
  <c r="T16" i="347"/>
  <c r="AJ16" i="347" s="1"/>
  <c r="W16" i="347"/>
  <c r="AK16" i="347" s="1"/>
  <c r="C17" i="347"/>
  <c r="AM17" i="347" s="1"/>
  <c r="D17" i="347"/>
  <c r="E17" i="347"/>
  <c r="AB17" i="347" s="1"/>
  <c r="H17" i="347"/>
  <c r="AC17" i="347" s="1"/>
  <c r="K17" i="347"/>
  <c r="AD17" i="347" s="1"/>
  <c r="N17" i="347"/>
  <c r="AE17" i="347" s="1"/>
  <c r="Q17" i="347"/>
  <c r="AI17" i="347" s="1"/>
  <c r="T17" i="347"/>
  <c r="AJ17" i="347" s="1"/>
  <c r="W17" i="347"/>
  <c r="AK17" i="347" s="1"/>
  <c r="C18" i="347"/>
  <c r="D18" i="347"/>
  <c r="E18" i="347"/>
  <c r="AB18" i="347" s="1"/>
  <c r="H18" i="347"/>
  <c r="AC18" i="347" s="1"/>
  <c r="K18" i="347"/>
  <c r="AD18" i="347" s="1"/>
  <c r="N18" i="347"/>
  <c r="AE18" i="347" s="1"/>
  <c r="Q18" i="347"/>
  <c r="AI18" i="347" s="1"/>
  <c r="T18" i="347"/>
  <c r="AJ18" i="347" s="1"/>
  <c r="W18" i="347"/>
  <c r="AK18" i="347" s="1"/>
  <c r="C19" i="347"/>
  <c r="AM19" i="347" s="1"/>
  <c r="D19" i="347"/>
  <c r="E19" i="347"/>
  <c r="AB19" i="347" s="1"/>
  <c r="H19" i="347"/>
  <c r="AC19" i="347" s="1"/>
  <c r="K19" i="347"/>
  <c r="AD19" i="347" s="1"/>
  <c r="N19" i="347"/>
  <c r="AE19" i="347" s="1"/>
  <c r="Q19" i="347"/>
  <c r="AI19" i="347" s="1"/>
  <c r="T19" i="347"/>
  <c r="AJ19" i="347" s="1"/>
  <c r="W19" i="347"/>
  <c r="AK19" i="347" s="1"/>
  <c r="C20" i="347"/>
  <c r="AG20" i="347" s="1"/>
  <c r="D20" i="347"/>
  <c r="E20" i="347"/>
  <c r="AB20" i="347" s="1"/>
  <c r="H20" i="347"/>
  <c r="AC20" i="347" s="1"/>
  <c r="K20" i="347"/>
  <c r="AD20" i="347" s="1"/>
  <c r="N20" i="347"/>
  <c r="AE20" i="347" s="1"/>
  <c r="Q20" i="347"/>
  <c r="AI20" i="347" s="1"/>
  <c r="T20" i="347"/>
  <c r="AJ20" i="347" s="1"/>
  <c r="W20" i="347"/>
  <c r="AK20" i="347" s="1"/>
  <c r="C21" i="347"/>
  <c r="AM21" i="347" s="1"/>
  <c r="D21" i="347"/>
  <c r="E21" i="347"/>
  <c r="AB21" i="347" s="1"/>
  <c r="H21" i="347"/>
  <c r="AC21" i="347" s="1"/>
  <c r="K21" i="347"/>
  <c r="AD21" i="347" s="1"/>
  <c r="N21" i="347"/>
  <c r="AE21" i="347" s="1"/>
  <c r="Q21" i="347"/>
  <c r="AI21" i="347" s="1"/>
  <c r="T21" i="347"/>
  <c r="AJ21" i="347" s="1"/>
  <c r="W21" i="347"/>
  <c r="AK21" i="347" s="1"/>
  <c r="C23" i="347"/>
  <c r="AG23" i="347" s="1"/>
  <c r="D23" i="347"/>
  <c r="E23" i="347"/>
  <c r="AB23" i="347" s="1"/>
  <c r="H23" i="347"/>
  <c r="AC23" i="347" s="1"/>
  <c r="K23" i="347"/>
  <c r="AD23" i="347" s="1"/>
  <c r="N23" i="347"/>
  <c r="AE23" i="347" s="1"/>
  <c r="Q23" i="347"/>
  <c r="AI23" i="347" s="1"/>
  <c r="T23" i="347"/>
  <c r="AJ23" i="347" s="1"/>
  <c r="W23" i="347"/>
  <c r="AK23" i="347" s="1"/>
  <c r="C24" i="347"/>
  <c r="AM24" i="347" s="1"/>
  <c r="D24" i="347"/>
  <c r="E24" i="347"/>
  <c r="AB24" i="347" s="1"/>
  <c r="H24" i="347"/>
  <c r="AC24" i="347" s="1"/>
  <c r="K24" i="347"/>
  <c r="AD24" i="347" s="1"/>
  <c r="N24" i="347"/>
  <c r="AE24" i="347" s="1"/>
  <c r="Q24" i="347"/>
  <c r="AI24" i="347" s="1"/>
  <c r="T24" i="347"/>
  <c r="AJ24" i="347" s="1"/>
  <c r="W24" i="347"/>
  <c r="AK24" i="347" s="1"/>
  <c r="C25" i="347"/>
  <c r="AG25" i="347" s="1"/>
  <c r="D25" i="347"/>
  <c r="E25" i="347"/>
  <c r="AB25" i="347" s="1"/>
  <c r="H25" i="347"/>
  <c r="AC25" i="347" s="1"/>
  <c r="K25" i="347"/>
  <c r="AD25" i="347" s="1"/>
  <c r="N25" i="347"/>
  <c r="AE25" i="347" s="1"/>
  <c r="Q25" i="347"/>
  <c r="AI25" i="347" s="1"/>
  <c r="T25" i="347"/>
  <c r="AJ25" i="347" s="1"/>
  <c r="W25" i="347"/>
  <c r="AK25" i="347" s="1"/>
  <c r="C26" i="347"/>
  <c r="D26" i="347"/>
  <c r="E26" i="347"/>
  <c r="AB26" i="347" s="1"/>
  <c r="H26" i="347"/>
  <c r="AC26" i="347" s="1"/>
  <c r="K26" i="347"/>
  <c r="AD26" i="347" s="1"/>
  <c r="N26" i="347"/>
  <c r="AE26" i="347" s="1"/>
  <c r="Q26" i="347"/>
  <c r="AI26" i="347" s="1"/>
  <c r="T26" i="347"/>
  <c r="AJ26" i="347" s="1"/>
  <c r="W26" i="347"/>
  <c r="AK26" i="347" s="1"/>
  <c r="C27" i="347"/>
  <c r="D27" i="347"/>
  <c r="E27" i="347"/>
  <c r="AB27" i="347" s="1"/>
  <c r="H27" i="347"/>
  <c r="AC27" i="347" s="1"/>
  <c r="K27" i="347"/>
  <c r="AD27" i="347" s="1"/>
  <c r="N27" i="347"/>
  <c r="AE27" i="347" s="1"/>
  <c r="Q27" i="347"/>
  <c r="AI27" i="347" s="1"/>
  <c r="T27" i="347"/>
  <c r="AJ27" i="347" s="1"/>
  <c r="W27" i="347"/>
  <c r="AK27" i="347" s="1"/>
  <c r="C28" i="347"/>
  <c r="AG28" i="347" s="1"/>
  <c r="D28" i="347"/>
  <c r="E28" i="347"/>
  <c r="AB28" i="347" s="1"/>
  <c r="H28" i="347"/>
  <c r="AC28" i="347" s="1"/>
  <c r="K28" i="347"/>
  <c r="AD28" i="347" s="1"/>
  <c r="N28" i="347"/>
  <c r="AE28" i="347" s="1"/>
  <c r="Q28" i="347"/>
  <c r="AI28" i="347" s="1"/>
  <c r="T28" i="347"/>
  <c r="AJ28" i="347" s="1"/>
  <c r="W28" i="347"/>
  <c r="AK28" i="347" s="1"/>
  <c r="C29" i="347"/>
  <c r="AM29" i="347" s="1"/>
  <c r="D29" i="347"/>
  <c r="E29" i="347"/>
  <c r="AB29" i="347" s="1"/>
  <c r="H29" i="347"/>
  <c r="AC29" i="347" s="1"/>
  <c r="K29" i="347"/>
  <c r="AD29" i="347" s="1"/>
  <c r="N29" i="347"/>
  <c r="AE29" i="347" s="1"/>
  <c r="Q29" i="347"/>
  <c r="AI29" i="347" s="1"/>
  <c r="T29" i="347"/>
  <c r="AJ29" i="347" s="1"/>
  <c r="W29" i="347"/>
  <c r="AK29" i="347" s="1"/>
  <c r="AG29" i="347"/>
  <c r="C30" i="347"/>
  <c r="D30" i="347"/>
  <c r="E30" i="347"/>
  <c r="AB30" i="347" s="1"/>
  <c r="H30" i="347"/>
  <c r="AC30" i="347" s="1"/>
  <c r="K30" i="347"/>
  <c r="AD30" i="347" s="1"/>
  <c r="N30" i="347"/>
  <c r="AE30" i="347" s="1"/>
  <c r="Q30" i="347"/>
  <c r="AI30" i="347" s="1"/>
  <c r="T30" i="347"/>
  <c r="AJ30" i="347" s="1"/>
  <c r="W30" i="347"/>
  <c r="AK30" i="347" s="1"/>
  <c r="AG30" i="347"/>
  <c r="C31" i="347"/>
  <c r="D31" i="347"/>
  <c r="E31" i="347"/>
  <c r="AB31" i="347" s="1"/>
  <c r="H31" i="347"/>
  <c r="AC31" i="347" s="1"/>
  <c r="K31" i="347"/>
  <c r="AD31" i="347" s="1"/>
  <c r="N31" i="347"/>
  <c r="AE31" i="347" s="1"/>
  <c r="Q31" i="347"/>
  <c r="AI31" i="347" s="1"/>
  <c r="T31" i="347"/>
  <c r="AJ31" i="347" s="1"/>
  <c r="W31" i="347"/>
  <c r="AK31" i="347" s="1"/>
  <c r="C32" i="347"/>
  <c r="AM32" i="347" s="1"/>
  <c r="D32" i="347"/>
  <c r="E32" i="347"/>
  <c r="AB32" i="347" s="1"/>
  <c r="H32" i="347"/>
  <c r="AC32" i="347" s="1"/>
  <c r="K32" i="347"/>
  <c r="AD32" i="347" s="1"/>
  <c r="N32" i="347"/>
  <c r="AE32" i="347" s="1"/>
  <c r="Q32" i="347"/>
  <c r="AI32" i="347" s="1"/>
  <c r="T32" i="347"/>
  <c r="AJ32" i="347" s="1"/>
  <c r="W32" i="347"/>
  <c r="AK32" i="347" s="1"/>
  <c r="C33" i="347"/>
  <c r="AM33" i="347" s="1"/>
  <c r="D33" i="347"/>
  <c r="AN33" i="347" s="1"/>
  <c r="E33" i="347"/>
  <c r="AB33" i="347" s="1"/>
  <c r="H33" i="347"/>
  <c r="AC33" i="347" s="1"/>
  <c r="K33" i="347"/>
  <c r="AD33" i="347" s="1"/>
  <c r="N33" i="347"/>
  <c r="AE33" i="347" s="1"/>
  <c r="Q33" i="347"/>
  <c r="AI33" i="347" s="1"/>
  <c r="T33" i="347"/>
  <c r="AJ33" i="347" s="1"/>
  <c r="W33" i="347"/>
  <c r="AK33" i="347" s="1"/>
  <c r="C34" i="347"/>
  <c r="D34" i="347"/>
  <c r="AN34" i="347" s="1"/>
  <c r="E34" i="347"/>
  <c r="AB34" i="347" s="1"/>
  <c r="H34" i="347"/>
  <c r="AC34" i="347" s="1"/>
  <c r="K34" i="347"/>
  <c r="AD34" i="347" s="1"/>
  <c r="N34" i="347"/>
  <c r="AE34" i="347" s="1"/>
  <c r="Q34" i="347"/>
  <c r="AI34" i="347" s="1"/>
  <c r="T34" i="347"/>
  <c r="AJ34" i="347" s="1"/>
  <c r="W34" i="347"/>
  <c r="AK34" i="347" s="1"/>
  <c r="C35" i="347"/>
  <c r="AM35" i="347" s="1"/>
  <c r="D35" i="347"/>
  <c r="AN35" i="347" s="1"/>
  <c r="E35" i="347"/>
  <c r="AB35" i="347" s="1"/>
  <c r="H35" i="347"/>
  <c r="AC35" i="347" s="1"/>
  <c r="K35" i="347"/>
  <c r="AD35" i="347" s="1"/>
  <c r="N35" i="347"/>
  <c r="AE35" i="347" s="1"/>
  <c r="Q35" i="347"/>
  <c r="AI35" i="347" s="1"/>
  <c r="T35" i="347"/>
  <c r="AJ35" i="347" s="1"/>
  <c r="W35" i="347"/>
  <c r="AK35" i="347" s="1"/>
  <c r="C36" i="347"/>
  <c r="D36" i="347"/>
  <c r="AN36" i="347" s="1"/>
  <c r="E36" i="347"/>
  <c r="AB36" i="347" s="1"/>
  <c r="H36" i="347"/>
  <c r="AC36" i="347" s="1"/>
  <c r="K36" i="347"/>
  <c r="AD36" i="347" s="1"/>
  <c r="N36" i="347"/>
  <c r="AE36" i="347" s="1"/>
  <c r="Q36" i="347"/>
  <c r="AI36" i="347" s="1"/>
  <c r="T36" i="347"/>
  <c r="AJ36" i="347" s="1"/>
  <c r="W36" i="347"/>
  <c r="AK36" i="347" s="1"/>
  <c r="E42" i="347"/>
  <c r="F63" i="347" s="1"/>
  <c r="G42" i="347"/>
  <c r="G63" i="347" s="1"/>
  <c r="H42" i="347"/>
  <c r="H63" i="347" s="1"/>
  <c r="I42" i="347"/>
  <c r="I63" i="347" s="1"/>
  <c r="K42" i="347"/>
  <c r="M42" i="347"/>
  <c r="M63" i="347" s="1"/>
  <c r="N42" i="347"/>
  <c r="N63" i="347" s="1"/>
  <c r="P42" i="347"/>
  <c r="P63" i="347" s="1"/>
  <c r="Q42" i="347"/>
  <c r="Q63" i="347" s="1"/>
  <c r="R42" i="347"/>
  <c r="R63" i="347" s="1"/>
  <c r="S42" i="347"/>
  <c r="S63" i="347" s="1"/>
  <c r="U42" i="347"/>
  <c r="U63" i="347" s="1"/>
  <c r="W42" i="347"/>
  <c r="W63" i="347" s="1"/>
  <c r="Y42" i="347"/>
  <c r="Y63" i="347" s="1"/>
  <c r="C43" i="347"/>
  <c r="C44" i="347"/>
  <c r="AA44" i="347" s="1"/>
  <c r="C45" i="347"/>
  <c r="AA45" i="347" s="1"/>
  <c r="C46" i="347"/>
  <c r="AA46" i="347" s="1"/>
  <c r="B47" i="347"/>
  <c r="AA47" i="347" s="1"/>
  <c r="C48" i="347"/>
  <c r="AA48" i="347" s="1"/>
  <c r="C49" i="347"/>
  <c r="AA49" i="347" s="1"/>
  <c r="C50" i="347"/>
  <c r="AA50" i="347" s="1"/>
  <c r="C51" i="347"/>
  <c r="AA51" i="347" s="1"/>
  <c r="C52" i="347"/>
  <c r="AA52" i="347" s="1"/>
  <c r="C53" i="347"/>
  <c r="AA53" i="347" s="1"/>
  <c r="C54" i="347"/>
  <c r="AA54" i="347" s="1"/>
  <c r="F61" i="347"/>
  <c r="R61" i="347"/>
  <c r="K63" i="347"/>
  <c r="K8" i="346"/>
  <c r="L8" i="346"/>
  <c r="M8" i="346"/>
  <c r="O9" i="346"/>
  <c r="P9" i="346"/>
  <c r="Q9" i="346"/>
  <c r="O10" i="346"/>
  <c r="P10" i="346"/>
  <c r="Q10" i="346"/>
  <c r="O11" i="346"/>
  <c r="P11" i="346"/>
  <c r="Q11" i="346"/>
  <c r="O12" i="346"/>
  <c r="P12" i="346"/>
  <c r="Q12" i="346"/>
  <c r="B13" i="346"/>
  <c r="O13" i="346" s="1"/>
  <c r="C13" i="346"/>
  <c r="P13" i="346" s="1"/>
  <c r="D13" i="346"/>
  <c r="Q13" i="346" s="1"/>
  <c r="B14" i="346"/>
  <c r="O14" i="346" s="1"/>
  <c r="C14" i="346"/>
  <c r="P14" i="346" s="1"/>
  <c r="D14" i="346"/>
  <c r="Q14" i="346" s="1"/>
  <c r="O15" i="346"/>
  <c r="P15" i="346"/>
  <c r="Q15" i="346"/>
  <c r="O16" i="346"/>
  <c r="P16" i="346"/>
  <c r="Q16" i="346"/>
  <c r="O17" i="346"/>
  <c r="P17" i="346"/>
  <c r="Q17" i="346"/>
  <c r="O18" i="346"/>
  <c r="P18" i="346"/>
  <c r="Q18" i="346"/>
  <c r="O19" i="346"/>
  <c r="P19" i="346"/>
  <c r="Q19" i="346"/>
  <c r="O20" i="346"/>
  <c r="P20" i="346"/>
  <c r="Q20" i="346"/>
  <c r="E27" i="346"/>
  <c r="F27" i="346"/>
  <c r="G27" i="346"/>
  <c r="H27" i="346"/>
  <c r="I27" i="346"/>
  <c r="J27" i="346"/>
  <c r="C9" i="345"/>
  <c r="C95" i="345" s="1"/>
  <c r="D9" i="345"/>
  <c r="D95" i="345" s="1"/>
  <c r="E9" i="345"/>
  <c r="E95" i="345" s="1"/>
  <c r="I9" i="345"/>
  <c r="I95" i="345" s="1"/>
  <c r="J9" i="345"/>
  <c r="J95" i="345" s="1"/>
  <c r="K9" i="345"/>
  <c r="L9" i="345"/>
  <c r="L95" i="345" s="1"/>
  <c r="M9" i="345"/>
  <c r="M95" i="345" s="1"/>
  <c r="N9" i="345"/>
  <c r="N95" i="345" s="1"/>
  <c r="O9" i="345"/>
  <c r="O95" i="345" s="1"/>
  <c r="P9" i="345"/>
  <c r="P95" i="345" s="1"/>
  <c r="R9" i="345"/>
  <c r="R95" i="345" s="1"/>
  <c r="S9" i="345"/>
  <c r="U9" i="345"/>
  <c r="U95" i="345" s="1"/>
  <c r="V9" i="345"/>
  <c r="V95" i="345" s="1"/>
  <c r="C10" i="345"/>
  <c r="C96" i="345" s="1"/>
  <c r="D10" i="345"/>
  <c r="D96" i="345" s="1"/>
  <c r="E10" i="345"/>
  <c r="E96" i="345" s="1"/>
  <c r="I10" i="345"/>
  <c r="I96" i="345" s="1"/>
  <c r="J10" i="345"/>
  <c r="J96" i="345" s="1"/>
  <c r="K10" i="345"/>
  <c r="K96" i="345" s="1"/>
  <c r="L10" i="345"/>
  <c r="L96" i="345" s="1"/>
  <c r="M10" i="345"/>
  <c r="M96" i="345" s="1"/>
  <c r="N10" i="345"/>
  <c r="N96" i="345" s="1"/>
  <c r="O10" i="345"/>
  <c r="O96" i="345" s="1"/>
  <c r="P10" i="345"/>
  <c r="P96" i="345" s="1"/>
  <c r="R10" i="345"/>
  <c r="R96" i="345" s="1"/>
  <c r="S10" i="345"/>
  <c r="S96" i="345" s="1"/>
  <c r="U10" i="345"/>
  <c r="U96" i="345" s="1"/>
  <c r="V10" i="345"/>
  <c r="V96" i="345" s="1"/>
  <c r="C11" i="345"/>
  <c r="C97" i="345" s="1"/>
  <c r="D11" i="345"/>
  <c r="D97" i="345" s="1"/>
  <c r="E11" i="345"/>
  <c r="E97" i="345" s="1"/>
  <c r="I11" i="345"/>
  <c r="I97" i="345" s="1"/>
  <c r="J11" i="345"/>
  <c r="J97" i="345" s="1"/>
  <c r="K11" i="345"/>
  <c r="K97" i="345" s="1"/>
  <c r="L11" i="345"/>
  <c r="L97" i="345" s="1"/>
  <c r="M11" i="345"/>
  <c r="M97" i="345" s="1"/>
  <c r="N11" i="345"/>
  <c r="N97" i="345" s="1"/>
  <c r="O11" i="345"/>
  <c r="O97" i="345" s="1"/>
  <c r="P11" i="345"/>
  <c r="P97" i="345" s="1"/>
  <c r="R11" i="345"/>
  <c r="R97" i="345" s="1"/>
  <c r="S11" i="345"/>
  <c r="S97" i="345" s="1"/>
  <c r="U11" i="345"/>
  <c r="U97" i="345" s="1"/>
  <c r="V11" i="345"/>
  <c r="V97" i="345" s="1"/>
  <c r="C12" i="345"/>
  <c r="C98" i="345" s="1"/>
  <c r="D12" i="345"/>
  <c r="D98" i="345" s="1"/>
  <c r="E12" i="345"/>
  <c r="E98" i="345" s="1"/>
  <c r="I12" i="345"/>
  <c r="I98" i="345" s="1"/>
  <c r="J12" i="345"/>
  <c r="J98" i="345" s="1"/>
  <c r="K12" i="345"/>
  <c r="K98" i="345" s="1"/>
  <c r="L12" i="345"/>
  <c r="L98" i="345" s="1"/>
  <c r="M12" i="345"/>
  <c r="M98" i="345" s="1"/>
  <c r="N12" i="345"/>
  <c r="N98" i="345" s="1"/>
  <c r="O12" i="345"/>
  <c r="O98" i="345" s="1"/>
  <c r="P12" i="345"/>
  <c r="P98" i="345" s="1"/>
  <c r="R12" i="345"/>
  <c r="R98" i="345" s="1"/>
  <c r="S12" i="345"/>
  <c r="S98" i="345" s="1"/>
  <c r="U12" i="345"/>
  <c r="U98" i="345" s="1"/>
  <c r="V12" i="345"/>
  <c r="V98" i="345" s="1"/>
  <c r="C13" i="345"/>
  <c r="C99" i="345" s="1"/>
  <c r="D13" i="345"/>
  <c r="D99" i="345" s="1"/>
  <c r="E13" i="345"/>
  <c r="E99" i="345" s="1"/>
  <c r="I13" i="345"/>
  <c r="I99" i="345" s="1"/>
  <c r="J13" i="345"/>
  <c r="J99" i="345" s="1"/>
  <c r="K13" i="345"/>
  <c r="K99" i="345" s="1"/>
  <c r="L13" i="345"/>
  <c r="L99" i="345" s="1"/>
  <c r="M13" i="345"/>
  <c r="M99" i="345" s="1"/>
  <c r="N13" i="345"/>
  <c r="N99" i="345" s="1"/>
  <c r="O13" i="345"/>
  <c r="O99" i="345" s="1"/>
  <c r="P13" i="345"/>
  <c r="P99" i="345" s="1"/>
  <c r="R13" i="345"/>
  <c r="R99" i="345" s="1"/>
  <c r="S13" i="345"/>
  <c r="S99" i="345" s="1"/>
  <c r="U13" i="345"/>
  <c r="U99" i="345" s="1"/>
  <c r="V13" i="345"/>
  <c r="V99" i="345" s="1"/>
  <c r="C14" i="345"/>
  <c r="C100" i="345" s="1"/>
  <c r="D14" i="345"/>
  <c r="D100" i="345" s="1"/>
  <c r="E14" i="345"/>
  <c r="E100" i="345" s="1"/>
  <c r="I14" i="345"/>
  <c r="I100" i="345" s="1"/>
  <c r="J14" i="345"/>
  <c r="J100" i="345" s="1"/>
  <c r="K14" i="345"/>
  <c r="K100" i="345" s="1"/>
  <c r="L14" i="345"/>
  <c r="L100" i="345" s="1"/>
  <c r="M14" i="345"/>
  <c r="M100" i="345" s="1"/>
  <c r="N14" i="345"/>
  <c r="N100" i="345" s="1"/>
  <c r="O14" i="345"/>
  <c r="O100" i="345" s="1"/>
  <c r="P14" i="345"/>
  <c r="P100" i="345" s="1"/>
  <c r="R14" i="345"/>
  <c r="R100" i="345" s="1"/>
  <c r="S14" i="345"/>
  <c r="S100" i="345" s="1"/>
  <c r="U14" i="345"/>
  <c r="U100" i="345" s="1"/>
  <c r="V14" i="345"/>
  <c r="V100" i="345" s="1"/>
  <c r="C15" i="345"/>
  <c r="C101" i="345" s="1"/>
  <c r="D15" i="345"/>
  <c r="D101" i="345" s="1"/>
  <c r="E15" i="345"/>
  <c r="E101" i="345" s="1"/>
  <c r="I15" i="345"/>
  <c r="I101" i="345" s="1"/>
  <c r="J15" i="345"/>
  <c r="J101" i="345" s="1"/>
  <c r="K15" i="345"/>
  <c r="K101" i="345" s="1"/>
  <c r="L15" i="345"/>
  <c r="L101" i="345" s="1"/>
  <c r="M15" i="345"/>
  <c r="M101" i="345" s="1"/>
  <c r="N15" i="345"/>
  <c r="N101" i="345" s="1"/>
  <c r="O15" i="345"/>
  <c r="O101" i="345" s="1"/>
  <c r="P15" i="345"/>
  <c r="P101" i="345" s="1"/>
  <c r="R15" i="345"/>
  <c r="R101" i="345" s="1"/>
  <c r="S15" i="345"/>
  <c r="S101" i="345" s="1"/>
  <c r="U15" i="345"/>
  <c r="U101" i="345" s="1"/>
  <c r="V15" i="345"/>
  <c r="C16" i="345"/>
  <c r="C102" i="345" s="1"/>
  <c r="D16" i="345"/>
  <c r="D102" i="345" s="1"/>
  <c r="E16" i="345"/>
  <c r="E102" i="345" s="1"/>
  <c r="I16" i="345"/>
  <c r="I102" i="345" s="1"/>
  <c r="J16" i="345"/>
  <c r="J102" i="345" s="1"/>
  <c r="K16" i="345"/>
  <c r="K102" i="345" s="1"/>
  <c r="L16" i="345"/>
  <c r="L102" i="345" s="1"/>
  <c r="M16" i="345"/>
  <c r="M102" i="345" s="1"/>
  <c r="N16" i="345"/>
  <c r="N102" i="345" s="1"/>
  <c r="O16" i="345"/>
  <c r="O102" i="345" s="1"/>
  <c r="P16" i="345"/>
  <c r="P102" i="345" s="1"/>
  <c r="R16" i="345"/>
  <c r="R102" i="345" s="1"/>
  <c r="S16" i="345"/>
  <c r="S102" i="345" s="1"/>
  <c r="U16" i="345"/>
  <c r="U102" i="345" s="1"/>
  <c r="V16" i="345"/>
  <c r="V102" i="345" s="1"/>
  <c r="C17" i="345"/>
  <c r="C103" i="345" s="1"/>
  <c r="D17" i="345"/>
  <c r="D103" i="345" s="1"/>
  <c r="E17" i="345"/>
  <c r="E103" i="345" s="1"/>
  <c r="I17" i="345"/>
  <c r="I103" i="345" s="1"/>
  <c r="J17" i="345"/>
  <c r="J103" i="345" s="1"/>
  <c r="K17" i="345"/>
  <c r="K103" i="345" s="1"/>
  <c r="L17" i="345"/>
  <c r="L103" i="345" s="1"/>
  <c r="M17" i="345"/>
  <c r="M103" i="345" s="1"/>
  <c r="N17" i="345"/>
  <c r="N103" i="345" s="1"/>
  <c r="O17" i="345"/>
  <c r="O103" i="345" s="1"/>
  <c r="P17" i="345"/>
  <c r="P103" i="345" s="1"/>
  <c r="R17" i="345"/>
  <c r="R103" i="345" s="1"/>
  <c r="S17" i="345"/>
  <c r="S103" i="345" s="1"/>
  <c r="U17" i="345"/>
  <c r="U103" i="345" s="1"/>
  <c r="V17" i="345"/>
  <c r="V103" i="345" s="1"/>
  <c r="C18" i="345"/>
  <c r="C104" i="345" s="1"/>
  <c r="D18" i="345"/>
  <c r="D104" i="345" s="1"/>
  <c r="E18" i="345"/>
  <c r="E104" i="345" s="1"/>
  <c r="I18" i="345"/>
  <c r="I104" i="345" s="1"/>
  <c r="J18" i="345"/>
  <c r="J104" i="345" s="1"/>
  <c r="K18" i="345"/>
  <c r="K104" i="345" s="1"/>
  <c r="L18" i="345"/>
  <c r="L104" i="345" s="1"/>
  <c r="M18" i="345"/>
  <c r="M104" i="345" s="1"/>
  <c r="N18" i="345"/>
  <c r="N104" i="345" s="1"/>
  <c r="O18" i="345"/>
  <c r="O104" i="345" s="1"/>
  <c r="P18" i="345"/>
  <c r="P104" i="345" s="1"/>
  <c r="R18" i="345"/>
  <c r="R104" i="345" s="1"/>
  <c r="S18" i="345"/>
  <c r="S104" i="345" s="1"/>
  <c r="U18" i="345"/>
  <c r="U104" i="345" s="1"/>
  <c r="V18" i="345"/>
  <c r="V104" i="345" s="1"/>
  <c r="C19" i="345"/>
  <c r="C105" i="345" s="1"/>
  <c r="D19" i="345"/>
  <c r="D105" i="345" s="1"/>
  <c r="E19" i="345"/>
  <c r="E105" i="345" s="1"/>
  <c r="I19" i="345"/>
  <c r="I105" i="345" s="1"/>
  <c r="J19" i="345"/>
  <c r="J105" i="345" s="1"/>
  <c r="K19" i="345"/>
  <c r="K105" i="345" s="1"/>
  <c r="L19" i="345"/>
  <c r="L105" i="345" s="1"/>
  <c r="M19" i="345"/>
  <c r="M105" i="345" s="1"/>
  <c r="N19" i="345"/>
  <c r="N105" i="345" s="1"/>
  <c r="O19" i="345"/>
  <c r="O105" i="345" s="1"/>
  <c r="P19" i="345"/>
  <c r="P105" i="345" s="1"/>
  <c r="R19" i="345"/>
  <c r="R105" i="345" s="1"/>
  <c r="S19" i="345"/>
  <c r="S105" i="345" s="1"/>
  <c r="U19" i="345"/>
  <c r="U105" i="345" s="1"/>
  <c r="V19" i="345"/>
  <c r="V105" i="345" s="1"/>
  <c r="C20" i="345"/>
  <c r="C106" i="345" s="1"/>
  <c r="D20" i="345"/>
  <c r="D106" i="345" s="1"/>
  <c r="E20" i="345"/>
  <c r="E106" i="345" s="1"/>
  <c r="I20" i="345"/>
  <c r="J20" i="345"/>
  <c r="J106" i="345" s="1"/>
  <c r="K20" i="345"/>
  <c r="K106" i="345" s="1"/>
  <c r="L20" i="345"/>
  <c r="L106" i="345" s="1"/>
  <c r="M20" i="345"/>
  <c r="M106" i="345" s="1"/>
  <c r="N20" i="345"/>
  <c r="N106" i="345" s="1"/>
  <c r="O20" i="345"/>
  <c r="O106" i="345" s="1"/>
  <c r="P20" i="345"/>
  <c r="P106" i="345" s="1"/>
  <c r="R20" i="345"/>
  <c r="R106" i="345" s="1"/>
  <c r="S20" i="345"/>
  <c r="S106" i="345" s="1"/>
  <c r="U20" i="345"/>
  <c r="U106" i="345" s="1"/>
  <c r="V20" i="345"/>
  <c r="V106" i="345" s="1"/>
  <c r="C21" i="345"/>
  <c r="C107" i="345" s="1"/>
  <c r="D21" i="345"/>
  <c r="D107" i="345" s="1"/>
  <c r="E21" i="345"/>
  <c r="E107" i="345" s="1"/>
  <c r="I21" i="345"/>
  <c r="I107" i="345" s="1"/>
  <c r="J21" i="345"/>
  <c r="J107" i="345" s="1"/>
  <c r="K21" i="345"/>
  <c r="K107" i="345" s="1"/>
  <c r="L21" i="345"/>
  <c r="L107" i="345" s="1"/>
  <c r="M21" i="345"/>
  <c r="M107" i="345" s="1"/>
  <c r="N21" i="345"/>
  <c r="N107" i="345" s="1"/>
  <c r="O21" i="345"/>
  <c r="O107" i="345" s="1"/>
  <c r="P21" i="345"/>
  <c r="P107" i="345" s="1"/>
  <c r="R21" i="345"/>
  <c r="R107" i="345" s="1"/>
  <c r="S21" i="345"/>
  <c r="S107" i="345" s="1"/>
  <c r="U21" i="345"/>
  <c r="U107" i="345" s="1"/>
  <c r="V21" i="345"/>
  <c r="V107" i="345" s="1"/>
  <c r="C22" i="345"/>
  <c r="C108" i="345" s="1"/>
  <c r="D22" i="345"/>
  <c r="D108" i="345" s="1"/>
  <c r="E22" i="345"/>
  <c r="E108" i="345" s="1"/>
  <c r="I22" i="345"/>
  <c r="I108" i="345" s="1"/>
  <c r="J22" i="345"/>
  <c r="J108" i="345" s="1"/>
  <c r="K22" i="345"/>
  <c r="K108" i="345" s="1"/>
  <c r="L22" i="345"/>
  <c r="L108" i="345" s="1"/>
  <c r="M22" i="345"/>
  <c r="M108" i="345" s="1"/>
  <c r="N22" i="345"/>
  <c r="N108" i="345" s="1"/>
  <c r="O22" i="345"/>
  <c r="O108" i="345" s="1"/>
  <c r="P22" i="345"/>
  <c r="P108" i="345" s="1"/>
  <c r="R22" i="345"/>
  <c r="R108" i="345" s="1"/>
  <c r="S22" i="345"/>
  <c r="S108" i="345" s="1"/>
  <c r="U22" i="345"/>
  <c r="U108" i="345" s="1"/>
  <c r="V22" i="345"/>
  <c r="V108" i="345" s="1"/>
  <c r="C23" i="345"/>
  <c r="C109" i="345" s="1"/>
  <c r="D23" i="345"/>
  <c r="D109" i="345" s="1"/>
  <c r="E23" i="345"/>
  <c r="E109" i="345" s="1"/>
  <c r="I23" i="345"/>
  <c r="I109" i="345" s="1"/>
  <c r="J23" i="345"/>
  <c r="J109" i="345" s="1"/>
  <c r="K23" i="345"/>
  <c r="K109" i="345" s="1"/>
  <c r="L23" i="345"/>
  <c r="M23" i="345"/>
  <c r="M109" i="345" s="1"/>
  <c r="N23" i="345"/>
  <c r="N109" i="345" s="1"/>
  <c r="O23" i="345"/>
  <c r="O109" i="345" s="1"/>
  <c r="P23" i="345"/>
  <c r="P109" i="345" s="1"/>
  <c r="R23" i="345"/>
  <c r="R109" i="345" s="1"/>
  <c r="S23" i="345"/>
  <c r="S109" i="345" s="1"/>
  <c r="U23" i="345"/>
  <c r="U109" i="345" s="1"/>
  <c r="V23" i="345"/>
  <c r="V109" i="345" s="1"/>
  <c r="C24" i="345"/>
  <c r="C110" i="345" s="1"/>
  <c r="D24" i="345"/>
  <c r="D110" i="345" s="1"/>
  <c r="E24" i="345"/>
  <c r="E110" i="345" s="1"/>
  <c r="I24" i="345"/>
  <c r="I110" i="345" s="1"/>
  <c r="J24" i="345"/>
  <c r="J110" i="345" s="1"/>
  <c r="K24" i="345"/>
  <c r="K110" i="345" s="1"/>
  <c r="L24" i="345"/>
  <c r="L110" i="345" s="1"/>
  <c r="M24" i="345"/>
  <c r="M110" i="345" s="1"/>
  <c r="N24" i="345"/>
  <c r="N110" i="345" s="1"/>
  <c r="O24" i="345"/>
  <c r="O110" i="345" s="1"/>
  <c r="P24" i="345"/>
  <c r="P110" i="345" s="1"/>
  <c r="R24" i="345"/>
  <c r="R110" i="345" s="1"/>
  <c r="S24" i="345"/>
  <c r="S110" i="345" s="1"/>
  <c r="U24" i="345"/>
  <c r="U110" i="345" s="1"/>
  <c r="V24" i="345"/>
  <c r="V110" i="345" s="1"/>
  <c r="C26" i="345"/>
  <c r="C91" i="345" s="1"/>
  <c r="D26" i="345"/>
  <c r="D91" i="345" s="1"/>
  <c r="E26" i="345"/>
  <c r="E91" i="345" s="1"/>
  <c r="I26" i="345"/>
  <c r="I91" i="345" s="1"/>
  <c r="J26" i="345"/>
  <c r="J91" i="345" s="1"/>
  <c r="K26" i="345"/>
  <c r="K91" i="345" s="1"/>
  <c r="L26" i="345"/>
  <c r="L91" i="345" s="1"/>
  <c r="M26" i="345"/>
  <c r="M91" i="345" s="1"/>
  <c r="N26" i="345"/>
  <c r="N91" i="345" s="1"/>
  <c r="O26" i="345"/>
  <c r="O91" i="345" s="1"/>
  <c r="P26" i="345"/>
  <c r="P91" i="345" s="1"/>
  <c r="R26" i="345"/>
  <c r="R91" i="345" s="1"/>
  <c r="S26" i="345"/>
  <c r="S91" i="345" s="1"/>
  <c r="U26" i="345"/>
  <c r="U91" i="345" s="1"/>
  <c r="V26" i="345"/>
  <c r="V91" i="345" s="1"/>
  <c r="B27" i="345"/>
  <c r="G27" i="345"/>
  <c r="AA27" i="345" s="1"/>
  <c r="H27" i="345"/>
  <c r="Q27" i="345"/>
  <c r="AC27" i="345" s="1"/>
  <c r="T27" i="345"/>
  <c r="AD27" i="345" s="1"/>
  <c r="B28" i="345"/>
  <c r="X28" i="345" s="1"/>
  <c r="G28" i="345"/>
  <c r="H28" i="345"/>
  <c r="AB28" i="345" s="1"/>
  <c r="Q28" i="345"/>
  <c r="AC28" i="345" s="1"/>
  <c r="T28" i="345"/>
  <c r="AD28" i="345" s="1"/>
  <c r="B29" i="345"/>
  <c r="X29" i="345" s="1"/>
  <c r="G29" i="345"/>
  <c r="H29" i="345"/>
  <c r="AB29" i="345" s="1"/>
  <c r="Q29" i="345"/>
  <c r="AC29" i="345" s="1"/>
  <c r="T29" i="345"/>
  <c r="B30" i="345"/>
  <c r="G30" i="345"/>
  <c r="H30" i="345"/>
  <c r="AB30" i="345" s="1"/>
  <c r="Q30" i="345"/>
  <c r="T30" i="345"/>
  <c r="AD30" i="345" s="1"/>
  <c r="B31" i="345"/>
  <c r="G31" i="345"/>
  <c r="AA31" i="345" s="1"/>
  <c r="H31" i="345"/>
  <c r="Q31" i="345"/>
  <c r="AC31" i="345" s="1"/>
  <c r="T31" i="345"/>
  <c r="AD31" i="345" s="1"/>
  <c r="B32" i="345"/>
  <c r="X32" i="345" s="1"/>
  <c r="G32" i="345"/>
  <c r="H32" i="345"/>
  <c r="Q32" i="345"/>
  <c r="AC32" i="345" s="1"/>
  <c r="T32" i="345"/>
  <c r="AD32" i="345" s="1"/>
  <c r="B33" i="345"/>
  <c r="G33" i="345"/>
  <c r="H33" i="345"/>
  <c r="AB33" i="345" s="1"/>
  <c r="Q33" i="345"/>
  <c r="AC33" i="345" s="1"/>
  <c r="T33" i="345"/>
  <c r="B34" i="345"/>
  <c r="X34" i="345" s="1"/>
  <c r="G34" i="345"/>
  <c r="H34" i="345"/>
  <c r="AB34" i="345" s="1"/>
  <c r="Q34" i="345"/>
  <c r="T34" i="345"/>
  <c r="AD34" i="345" s="1"/>
  <c r="B35" i="345"/>
  <c r="G35" i="345"/>
  <c r="AA35" i="345" s="1"/>
  <c r="H35" i="345"/>
  <c r="Q35" i="345"/>
  <c r="AC35" i="345" s="1"/>
  <c r="T35" i="345"/>
  <c r="AD35" i="345" s="1"/>
  <c r="B36" i="345"/>
  <c r="G36" i="345"/>
  <c r="H36" i="345"/>
  <c r="Q36" i="345"/>
  <c r="T36" i="345"/>
  <c r="AD36" i="345" s="1"/>
  <c r="B37" i="345"/>
  <c r="X37" i="345" s="1"/>
  <c r="G37" i="345"/>
  <c r="H37" i="345"/>
  <c r="Q37" i="345"/>
  <c r="AC37" i="345" s="1"/>
  <c r="T37" i="345"/>
  <c r="AD37" i="345" s="1"/>
  <c r="B38" i="345"/>
  <c r="X38" i="345" s="1"/>
  <c r="G38" i="345"/>
  <c r="H38" i="345"/>
  <c r="AB38" i="345" s="1"/>
  <c r="Q38" i="345"/>
  <c r="AC38" i="345" s="1"/>
  <c r="T38" i="345"/>
  <c r="B39" i="345"/>
  <c r="X39" i="345" s="1"/>
  <c r="G39" i="345"/>
  <c r="H39" i="345"/>
  <c r="AB39" i="345" s="1"/>
  <c r="Q39" i="345"/>
  <c r="T39" i="345"/>
  <c r="B40" i="345"/>
  <c r="G40" i="345"/>
  <c r="H40" i="345"/>
  <c r="Q40" i="345"/>
  <c r="T40" i="345"/>
  <c r="AD40" i="345" s="1"/>
  <c r="B41" i="345"/>
  <c r="X41" i="345" s="1"/>
  <c r="G41" i="345"/>
  <c r="H41" i="345"/>
  <c r="Q41" i="345"/>
  <c r="AC41" i="345" s="1"/>
  <c r="T41" i="345"/>
  <c r="AD41" i="345" s="1"/>
  <c r="B42" i="345"/>
  <c r="X42" i="345" s="1"/>
  <c r="G42" i="345"/>
  <c r="AA42" i="345" s="1"/>
  <c r="H42" i="345"/>
  <c r="AB42" i="345" s="1"/>
  <c r="Q42" i="345"/>
  <c r="AC42" i="345" s="1"/>
  <c r="T42" i="345"/>
  <c r="C50" i="345"/>
  <c r="C92" i="345" s="1"/>
  <c r="D50" i="345"/>
  <c r="E50" i="345"/>
  <c r="E92" i="345" s="1"/>
  <c r="I50" i="345"/>
  <c r="I92" i="345" s="1"/>
  <c r="J50" i="345"/>
  <c r="J92" i="345" s="1"/>
  <c r="K50" i="345"/>
  <c r="K92" i="345" s="1"/>
  <c r="L50" i="345"/>
  <c r="L92" i="345" s="1"/>
  <c r="M50" i="345"/>
  <c r="M92" i="345" s="1"/>
  <c r="N50" i="345"/>
  <c r="N92" i="345" s="1"/>
  <c r="O50" i="345"/>
  <c r="O92" i="345" s="1"/>
  <c r="P50" i="345"/>
  <c r="P92" i="345" s="1"/>
  <c r="R50" i="345"/>
  <c r="R92" i="345" s="1"/>
  <c r="S50" i="345"/>
  <c r="S92" i="345" s="1"/>
  <c r="U50" i="345"/>
  <c r="U92" i="345" s="1"/>
  <c r="V50" i="345"/>
  <c r="V92" i="345" s="1"/>
  <c r="B51" i="345"/>
  <c r="X51" i="345" s="1"/>
  <c r="G51" i="345"/>
  <c r="H51" i="345"/>
  <c r="Q51" i="345"/>
  <c r="T51" i="345"/>
  <c r="B52" i="345"/>
  <c r="X52" i="345" s="1"/>
  <c r="G52" i="345"/>
  <c r="H52" i="345"/>
  <c r="AB52" i="345" s="1"/>
  <c r="Q52" i="345"/>
  <c r="AC52" i="345" s="1"/>
  <c r="T52" i="345"/>
  <c r="AD52" i="345" s="1"/>
  <c r="B53" i="345"/>
  <c r="X53" i="345" s="1"/>
  <c r="G53" i="345"/>
  <c r="H53" i="345"/>
  <c r="AB53" i="345" s="1"/>
  <c r="Q53" i="345"/>
  <c r="AC53" i="345" s="1"/>
  <c r="T53" i="345"/>
  <c r="AD53" i="345" s="1"/>
  <c r="B54" i="345"/>
  <c r="X54" i="345" s="1"/>
  <c r="G54" i="345"/>
  <c r="H54" i="345"/>
  <c r="AB54" i="345" s="1"/>
  <c r="Q54" i="345"/>
  <c r="AC54" i="345" s="1"/>
  <c r="T54" i="345"/>
  <c r="AD54" i="345" s="1"/>
  <c r="B55" i="345"/>
  <c r="X55" i="345" s="1"/>
  <c r="G55" i="345"/>
  <c r="H55" i="345"/>
  <c r="AB55" i="345" s="1"/>
  <c r="Q55" i="345"/>
  <c r="AC55" i="345" s="1"/>
  <c r="T55" i="345"/>
  <c r="AD55" i="345" s="1"/>
  <c r="B56" i="345"/>
  <c r="X56" i="345" s="1"/>
  <c r="G56" i="345"/>
  <c r="H56" i="345"/>
  <c r="AB56" i="345" s="1"/>
  <c r="Q56" i="345"/>
  <c r="AC56" i="345" s="1"/>
  <c r="T56" i="345"/>
  <c r="AD56" i="345" s="1"/>
  <c r="B57" i="345"/>
  <c r="X57" i="345" s="1"/>
  <c r="G57" i="345"/>
  <c r="H57" i="345"/>
  <c r="AB57" i="345" s="1"/>
  <c r="Q57" i="345"/>
  <c r="AC57" i="345" s="1"/>
  <c r="T57" i="345"/>
  <c r="AD57" i="345" s="1"/>
  <c r="B58" i="345"/>
  <c r="X58" i="345" s="1"/>
  <c r="G58" i="345"/>
  <c r="H58" i="345"/>
  <c r="AB58" i="345" s="1"/>
  <c r="Q58" i="345"/>
  <c r="AC58" i="345" s="1"/>
  <c r="T58" i="345"/>
  <c r="AD58" i="345" s="1"/>
  <c r="B59" i="345"/>
  <c r="X59" i="345" s="1"/>
  <c r="G59" i="345"/>
  <c r="H59" i="345"/>
  <c r="AB59" i="345" s="1"/>
  <c r="Q59" i="345"/>
  <c r="AC59" i="345" s="1"/>
  <c r="T59" i="345"/>
  <c r="AD59" i="345" s="1"/>
  <c r="B60" i="345"/>
  <c r="X60" i="345" s="1"/>
  <c r="G60" i="345"/>
  <c r="H60" i="345"/>
  <c r="AB60" i="345" s="1"/>
  <c r="Q60" i="345"/>
  <c r="AC60" i="345" s="1"/>
  <c r="T60" i="345"/>
  <c r="AD60" i="345" s="1"/>
  <c r="B61" i="345"/>
  <c r="X61" i="345" s="1"/>
  <c r="G61" i="345"/>
  <c r="H61" i="345"/>
  <c r="AB61" i="345" s="1"/>
  <c r="Q61" i="345"/>
  <c r="AC61" i="345" s="1"/>
  <c r="T61" i="345"/>
  <c r="AD61" i="345" s="1"/>
  <c r="B62" i="345"/>
  <c r="X62" i="345" s="1"/>
  <c r="G62" i="345"/>
  <c r="H62" i="345"/>
  <c r="AB62" i="345" s="1"/>
  <c r="Q62" i="345"/>
  <c r="AC62" i="345" s="1"/>
  <c r="T62" i="345"/>
  <c r="AD62" i="345" s="1"/>
  <c r="B63" i="345"/>
  <c r="X63" i="345" s="1"/>
  <c r="G63" i="345"/>
  <c r="AA63" i="345" s="1"/>
  <c r="H63" i="345"/>
  <c r="AB63" i="345" s="1"/>
  <c r="Q63" i="345"/>
  <c r="AC63" i="345" s="1"/>
  <c r="T63" i="345"/>
  <c r="AD63" i="345" s="1"/>
  <c r="B64" i="345"/>
  <c r="X64" i="345" s="1"/>
  <c r="G64" i="345"/>
  <c r="H64" i="345"/>
  <c r="AB64" i="345" s="1"/>
  <c r="Q64" i="345"/>
  <c r="AC64" i="345" s="1"/>
  <c r="T64" i="345"/>
  <c r="AD64" i="345" s="1"/>
  <c r="B65" i="345"/>
  <c r="X65" i="345" s="1"/>
  <c r="G65" i="345"/>
  <c r="H65" i="345"/>
  <c r="AB65" i="345" s="1"/>
  <c r="Q65" i="345"/>
  <c r="AC65" i="345" s="1"/>
  <c r="T65" i="345"/>
  <c r="AD65" i="345" s="1"/>
  <c r="B66" i="345"/>
  <c r="X66" i="345" s="1"/>
  <c r="G66" i="345"/>
  <c r="H66" i="345"/>
  <c r="AB66" i="345" s="1"/>
  <c r="Q66" i="345"/>
  <c r="T66" i="345"/>
  <c r="AD66" i="345" s="1"/>
  <c r="C68" i="345"/>
  <c r="C93" i="345" s="1"/>
  <c r="D68" i="345"/>
  <c r="D93" i="345" s="1"/>
  <c r="E68" i="345"/>
  <c r="E93" i="345" s="1"/>
  <c r="I68" i="345"/>
  <c r="I93" i="345" s="1"/>
  <c r="J68" i="345"/>
  <c r="J93" i="345" s="1"/>
  <c r="K68" i="345"/>
  <c r="K93" i="345" s="1"/>
  <c r="L68" i="345"/>
  <c r="L93" i="345" s="1"/>
  <c r="M68" i="345"/>
  <c r="M93" i="345" s="1"/>
  <c r="N68" i="345"/>
  <c r="N93" i="345" s="1"/>
  <c r="O68" i="345"/>
  <c r="O93" i="345" s="1"/>
  <c r="P68" i="345"/>
  <c r="P93" i="345" s="1"/>
  <c r="R68" i="345"/>
  <c r="R93" i="345" s="1"/>
  <c r="S68" i="345"/>
  <c r="S93" i="345" s="1"/>
  <c r="U68" i="345"/>
  <c r="U93" i="345" s="1"/>
  <c r="V68" i="345"/>
  <c r="V93" i="345" s="1"/>
  <c r="B69" i="345"/>
  <c r="X69" i="345" s="1"/>
  <c r="G69" i="345"/>
  <c r="AA69" i="345" s="1"/>
  <c r="H69" i="345"/>
  <c r="Q69" i="345"/>
  <c r="T69" i="345"/>
  <c r="AD69" i="345" s="1"/>
  <c r="B70" i="345"/>
  <c r="X70" i="345" s="1"/>
  <c r="G70" i="345"/>
  <c r="H70" i="345"/>
  <c r="AB70" i="345" s="1"/>
  <c r="Q70" i="345"/>
  <c r="AC70" i="345" s="1"/>
  <c r="T70" i="345"/>
  <c r="AD70" i="345" s="1"/>
  <c r="B71" i="345"/>
  <c r="X71" i="345" s="1"/>
  <c r="G71" i="345"/>
  <c r="H71" i="345"/>
  <c r="AB71" i="345" s="1"/>
  <c r="Q71" i="345"/>
  <c r="AC71" i="345" s="1"/>
  <c r="T71" i="345"/>
  <c r="AD71" i="345" s="1"/>
  <c r="B72" i="345"/>
  <c r="X72" i="345" s="1"/>
  <c r="G72" i="345"/>
  <c r="AA72" i="345" s="1"/>
  <c r="H72" i="345"/>
  <c r="AB72" i="345" s="1"/>
  <c r="Q72" i="345"/>
  <c r="AC72" i="345" s="1"/>
  <c r="T72" i="345"/>
  <c r="AD72" i="345" s="1"/>
  <c r="B73" i="345"/>
  <c r="X73" i="345" s="1"/>
  <c r="G73" i="345"/>
  <c r="H73" i="345"/>
  <c r="AB73" i="345" s="1"/>
  <c r="Q73" i="345"/>
  <c r="AC73" i="345" s="1"/>
  <c r="T73" i="345"/>
  <c r="AD73" i="345" s="1"/>
  <c r="B74" i="345"/>
  <c r="X74" i="345" s="1"/>
  <c r="G74" i="345"/>
  <c r="H74" i="345"/>
  <c r="AB74" i="345" s="1"/>
  <c r="Q74" i="345"/>
  <c r="AC74" i="345" s="1"/>
  <c r="T74" i="345"/>
  <c r="AD74" i="345" s="1"/>
  <c r="B75" i="345"/>
  <c r="X75" i="345" s="1"/>
  <c r="G75" i="345"/>
  <c r="H75" i="345"/>
  <c r="AB75" i="345" s="1"/>
  <c r="Q75" i="345"/>
  <c r="AC75" i="345" s="1"/>
  <c r="T75" i="345"/>
  <c r="AD75" i="345" s="1"/>
  <c r="B76" i="345"/>
  <c r="X76" i="345" s="1"/>
  <c r="G76" i="345"/>
  <c r="H76" i="345"/>
  <c r="AB76" i="345" s="1"/>
  <c r="Q76" i="345"/>
  <c r="AC76" i="345" s="1"/>
  <c r="T76" i="345"/>
  <c r="AD76" i="345" s="1"/>
  <c r="B77" i="345"/>
  <c r="X77" i="345" s="1"/>
  <c r="G77" i="345"/>
  <c r="AA77" i="345" s="1"/>
  <c r="H77" i="345"/>
  <c r="AB77" i="345" s="1"/>
  <c r="Q77" i="345"/>
  <c r="AC77" i="345" s="1"/>
  <c r="T77" i="345"/>
  <c r="AD77" i="345" s="1"/>
  <c r="B78" i="345"/>
  <c r="X78" i="345" s="1"/>
  <c r="G78" i="345"/>
  <c r="H78" i="345"/>
  <c r="AB78" i="345" s="1"/>
  <c r="Q78" i="345"/>
  <c r="AC78" i="345" s="1"/>
  <c r="T78" i="345"/>
  <c r="AD78" i="345" s="1"/>
  <c r="B79" i="345"/>
  <c r="X79" i="345" s="1"/>
  <c r="G79" i="345"/>
  <c r="H79" i="345"/>
  <c r="AB79" i="345" s="1"/>
  <c r="Q79" i="345"/>
  <c r="AC79" i="345" s="1"/>
  <c r="T79" i="345"/>
  <c r="AD79" i="345" s="1"/>
  <c r="B80" i="345"/>
  <c r="X80" i="345" s="1"/>
  <c r="G80" i="345"/>
  <c r="H80" i="345"/>
  <c r="AB80" i="345" s="1"/>
  <c r="Q80" i="345"/>
  <c r="AC80" i="345" s="1"/>
  <c r="T80" i="345"/>
  <c r="AD80" i="345" s="1"/>
  <c r="B81" i="345"/>
  <c r="X81" i="345" s="1"/>
  <c r="G81" i="345"/>
  <c r="H81" i="345"/>
  <c r="AB81" i="345" s="1"/>
  <c r="Q81" i="345"/>
  <c r="AC81" i="345" s="1"/>
  <c r="T81" i="345"/>
  <c r="AD81" i="345" s="1"/>
  <c r="B82" i="345"/>
  <c r="X82" i="345" s="1"/>
  <c r="G82" i="345"/>
  <c r="H82" i="345"/>
  <c r="AB82" i="345" s="1"/>
  <c r="Q82" i="345"/>
  <c r="AC82" i="345" s="1"/>
  <c r="T82" i="345"/>
  <c r="AD82" i="345" s="1"/>
  <c r="B83" i="345"/>
  <c r="X83" i="345" s="1"/>
  <c r="G83" i="345"/>
  <c r="H83" i="345"/>
  <c r="AB83" i="345" s="1"/>
  <c r="Q83" i="345"/>
  <c r="AC83" i="345" s="1"/>
  <c r="T83" i="345"/>
  <c r="AD83" i="345" s="1"/>
  <c r="B84" i="345"/>
  <c r="X84" i="345" s="1"/>
  <c r="G84" i="345"/>
  <c r="H84" i="345"/>
  <c r="AB84" i="345" s="1"/>
  <c r="Q84" i="345"/>
  <c r="AC84" i="345" s="1"/>
  <c r="T84" i="345"/>
  <c r="AD84" i="345" s="1"/>
  <c r="D92" i="345"/>
  <c r="V101" i="345"/>
  <c r="I106" i="345"/>
  <c r="L109" i="345"/>
  <c r="F8" i="344"/>
  <c r="F57" i="344" s="1"/>
  <c r="G8" i="344"/>
  <c r="G57" i="344" s="1"/>
  <c r="I8" i="344"/>
  <c r="I59" i="344" s="1"/>
  <c r="J8" i="344"/>
  <c r="J58" i="344" s="1"/>
  <c r="L8" i="344"/>
  <c r="L58" i="344" s="1"/>
  <c r="M8" i="344"/>
  <c r="O8" i="344"/>
  <c r="P8" i="344"/>
  <c r="P59" i="344" s="1"/>
  <c r="R8" i="344"/>
  <c r="R57" i="344" s="1"/>
  <c r="S8" i="344"/>
  <c r="S58" i="344" s="1"/>
  <c r="U8" i="344"/>
  <c r="U59" i="344" s="1"/>
  <c r="V8" i="344"/>
  <c r="V58" i="344" s="1"/>
  <c r="C10" i="344"/>
  <c r="D10" i="344"/>
  <c r="AE10" i="344" s="1"/>
  <c r="E10" i="344"/>
  <c r="Y10" i="344" s="1"/>
  <c r="H10" i="344"/>
  <c r="K10" i="344"/>
  <c r="N10" i="344"/>
  <c r="Q10" i="344"/>
  <c r="AF10" i="344" s="1"/>
  <c r="T10" i="344"/>
  <c r="C11" i="344"/>
  <c r="D11" i="344"/>
  <c r="AE11" i="344" s="1"/>
  <c r="E11" i="344"/>
  <c r="Y11" i="344" s="1"/>
  <c r="H11" i="344"/>
  <c r="Z11" i="344" s="1"/>
  <c r="K11" i="344"/>
  <c r="AA11" i="344" s="1"/>
  <c r="N11" i="344"/>
  <c r="AB11" i="344" s="1"/>
  <c r="Q11" i="344"/>
  <c r="AF11" i="344" s="1"/>
  <c r="T11" i="344"/>
  <c r="AG11" i="344" s="1"/>
  <c r="C12" i="344"/>
  <c r="D12" i="344"/>
  <c r="AE12" i="344" s="1"/>
  <c r="E12" i="344"/>
  <c r="H12" i="344"/>
  <c r="Z12" i="344" s="1"/>
  <c r="K12" i="344"/>
  <c r="AA12" i="344" s="1"/>
  <c r="N12" i="344"/>
  <c r="AB12" i="344" s="1"/>
  <c r="Q12" i="344"/>
  <c r="T12" i="344"/>
  <c r="AG12" i="344" s="1"/>
  <c r="C14" i="344"/>
  <c r="AD14" i="344" s="1"/>
  <c r="D14" i="344"/>
  <c r="E14" i="344"/>
  <c r="Y14" i="344" s="1"/>
  <c r="H14" i="344"/>
  <c r="Z14" i="344" s="1"/>
  <c r="K14" i="344"/>
  <c r="AA14" i="344" s="1"/>
  <c r="N14" i="344"/>
  <c r="AB14" i="344" s="1"/>
  <c r="Q14" i="344"/>
  <c r="AF14" i="344" s="1"/>
  <c r="T14" i="344"/>
  <c r="AG14" i="344" s="1"/>
  <c r="C15" i="344"/>
  <c r="D15" i="344"/>
  <c r="AE15" i="344" s="1"/>
  <c r="E15" i="344"/>
  <c r="Y15" i="344" s="1"/>
  <c r="H15" i="344"/>
  <c r="Z15" i="344" s="1"/>
  <c r="K15" i="344"/>
  <c r="AA15" i="344" s="1"/>
  <c r="N15" i="344"/>
  <c r="AB15" i="344" s="1"/>
  <c r="Q15" i="344"/>
  <c r="AF15" i="344" s="1"/>
  <c r="T15" i="344"/>
  <c r="AG15" i="344" s="1"/>
  <c r="C16" i="344"/>
  <c r="D16" i="344"/>
  <c r="AE16" i="344" s="1"/>
  <c r="E16" i="344"/>
  <c r="Y16" i="344" s="1"/>
  <c r="H16" i="344"/>
  <c r="Z16" i="344" s="1"/>
  <c r="K16" i="344"/>
  <c r="AA16" i="344" s="1"/>
  <c r="N16" i="344"/>
  <c r="AB16" i="344" s="1"/>
  <c r="Q16" i="344"/>
  <c r="AF16" i="344" s="1"/>
  <c r="T16" i="344"/>
  <c r="AG16" i="344" s="1"/>
  <c r="C17" i="344"/>
  <c r="D17" i="344"/>
  <c r="AE17" i="344" s="1"/>
  <c r="E17" i="344"/>
  <c r="Y17" i="344" s="1"/>
  <c r="H17" i="344"/>
  <c r="Z17" i="344" s="1"/>
  <c r="K17" i="344"/>
  <c r="AA17" i="344" s="1"/>
  <c r="N17" i="344"/>
  <c r="AB17" i="344" s="1"/>
  <c r="Q17" i="344"/>
  <c r="AF17" i="344" s="1"/>
  <c r="T17" i="344"/>
  <c r="AG17" i="344" s="1"/>
  <c r="C18" i="344"/>
  <c r="D18" i="344"/>
  <c r="AE18" i="344" s="1"/>
  <c r="E18" i="344"/>
  <c r="Y18" i="344" s="1"/>
  <c r="H18" i="344"/>
  <c r="Z18" i="344" s="1"/>
  <c r="K18" i="344"/>
  <c r="AA18" i="344" s="1"/>
  <c r="N18" i="344"/>
  <c r="AB18" i="344" s="1"/>
  <c r="Q18" i="344"/>
  <c r="AF18" i="344" s="1"/>
  <c r="T18" i="344"/>
  <c r="AG18" i="344" s="1"/>
  <c r="C19" i="344"/>
  <c r="AD19" i="344" s="1"/>
  <c r="D19" i="344"/>
  <c r="AE19" i="344" s="1"/>
  <c r="E19" i="344"/>
  <c r="Y19" i="344" s="1"/>
  <c r="H19" i="344"/>
  <c r="Z19" i="344" s="1"/>
  <c r="K19" i="344"/>
  <c r="AA19" i="344" s="1"/>
  <c r="N19" i="344"/>
  <c r="AB19" i="344" s="1"/>
  <c r="Q19" i="344"/>
  <c r="AF19" i="344" s="1"/>
  <c r="T19" i="344"/>
  <c r="AG19" i="344" s="1"/>
  <c r="C20" i="344"/>
  <c r="D20" i="344"/>
  <c r="AE20" i="344" s="1"/>
  <c r="E20" i="344"/>
  <c r="Y20" i="344" s="1"/>
  <c r="H20" i="344"/>
  <c r="Z20" i="344" s="1"/>
  <c r="K20" i="344"/>
  <c r="AA20" i="344" s="1"/>
  <c r="N20" i="344"/>
  <c r="AB20" i="344" s="1"/>
  <c r="Q20" i="344"/>
  <c r="AF20" i="344" s="1"/>
  <c r="T20" i="344"/>
  <c r="AG20" i="344" s="1"/>
  <c r="C21" i="344"/>
  <c r="AD21" i="344" s="1"/>
  <c r="D21" i="344"/>
  <c r="E21" i="344"/>
  <c r="Y21" i="344" s="1"/>
  <c r="H21" i="344"/>
  <c r="Z21" i="344" s="1"/>
  <c r="K21" i="344"/>
  <c r="AA21" i="344" s="1"/>
  <c r="N21" i="344"/>
  <c r="AB21" i="344" s="1"/>
  <c r="Q21" i="344"/>
  <c r="AF21" i="344" s="1"/>
  <c r="T21" i="344"/>
  <c r="AG21" i="344" s="1"/>
  <c r="C22" i="344"/>
  <c r="AD22" i="344" s="1"/>
  <c r="D22" i="344"/>
  <c r="AE22" i="344" s="1"/>
  <c r="E22" i="344"/>
  <c r="Y22" i="344" s="1"/>
  <c r="H22" i="344"/>
  <c r="Z22" i="344" s="1"/>
  <c r="K22" i="344"/>
  <c r="AA22" i="344" s="1"/>
  <c r="N22" i="344"/>
  <c r="AB22" i="344" s="1"/>
  <c r="Q22" i="344"/>
  <c r="AF22" i="344" s="1"/>
  <c r="T22" i="344"/>
  <c r="AG22" i="344" s="1"/>
  <c r="C23" i="344"/>
  <c r="AD23" i="344" s="1"/>
  <c r="D23" i="344"/>
  <c r="AE23" i="344" s="1"/>
  <c r="E23" i="344"/>
  <c r="Y23" i="344" s="1"/>
  <c r="H23" i="344"/>
  <c r="Z23" i="344" s="1"/>
  <c r="K23" i="344"/>
  <c r="AA23" i="344" s="1"/>
  <c r="N23" i="344"/>
  <c r="AB23" i="344" s="1"/>
  <c r="Q23" i="344"/>
  <c r="AF23" i="344" s="1"/>
  <c r="T23" i="344"/>
  <c r="AG23" i="344" s="1"/>
  <c r="C24" i="344"/>
  <c r="D24" i="344"/>
  <c r="AE24" i="344" s="1"/>
  <c r="E24" i="344"/>
  <c r="Y24" i="344" s="1"/>
  <c r="H24" i="344"/>
  <c r="Z24" i="344" s="1"/>
  <c r="K24" i="344"/>
  <c r="AA24" i="344" s="1"/>
  <c r="N24" i="344"/>
  <c r="AB24" i="344" s="1"/>
  <c r="Q24" i="344"/>
  <c r="AF24" i="344" s="1"/>
  <c r="T24" i="344"/>
  <c r="AG24" i="344" s="1"/>
  <c r="C25" i="344"/>
  <c r="AD25" i="344" s="1"/>
  <c r="D25" i="344"/>
  <c r="E25" i="344"/>
  <c r="Y25" i="344" s="1"/>
  <c r="H25" i="344"/>
  <c r="Z25" i="344" s="1"/>
  <c r="K25" i="344"/>
  <c r="AA25" i="344" s="1"/>
  <c r="N25" i="344"/>
  <c r="AB25" i="344" s="1"/>
  <c r="Q25" i="344"/>
  <c r="AF25" i="344" s="1"/>
  <c r="T25" i="344"/>
  <c r="AG25" i="344" s="1"/>
  <c r="C34" i="344"/>
  <c r="D34" i="344"/>
  <c r="AE34" i="344" s="1"/>
  <c r="E34" i="344"/>
  <c r="Y34" i="344" s="1"/>
  <c r="H34" i="344"/>
  <c r="Z34" i="344" s="1"/>
  <c r="K34" i="344"/>
  <c r="AA34" i="344" s="1"/>
  <c r="N34" i="344"/>
  <c r="AB34" i="344" s="1"/>
  <c r="Q34" i="344"/>
  <c r="AF34" i="344" s="1"/>
  <c r="T34" i="344"/>
  <c r="AG34" i="344" s="1"/>
  <c r="C35" i="344"/>
  <c r="AD35" i="344" s="1"/>
  <c r="D35" i="344"/>
  <c r="E35" i="344"/>
  <c r="Y35" i="344" s="1"/>
  <c r="H35" i="344"/>
  <c r="K35" i="344"/>
  <c r="AA35" i="344" s="1"/>
  <c r="N35" i="344"/>
  <c r="AB35" i="344" s="1"/>
  <c r="Q35" i="344"/>
  <c r="AF35" i="344" s="1"/>
  <c r="T35" i="344"/>
  <c r="AG35" i="344" s="1"/>
  <c r="C36" i="344"/>
  <c r="D36" i="344"/>
  <c r="AE36" i="344" s="1"/>
  <c r="E36" i="344"/>
  <c r="Y36" i="344" s="1"/>
  <c r="H36" i="344"/>
  <c r="Z36" i="344" s="1"/>
  <c r="K36" i="344"/>
  <c r="AA36" i="344" s="1"/>
  <c r="N36" i="344"/>
  <c r="AB36" i="344" s="1"/>
  <c r="Q36" i="344"/>
  <c r="AF36" i="344" s="1"/>
  <c r="T36" i="344"/>
  <c r="AG36" i="344" s="1"/>
  <c r="C37" i="344"/>
  <c r="AD37" i="344" s="1"/>
  <c r="D37" i="344"/>
  <c r="E37" i="344"/>
  <c r="Y37" i="344" s="1"/>
  <c r="H37" i="344"/>
  <c r="Z37" i="344" s="1"/>
  <c r="K37" i="344"/>
  <c r="AA37" i="344" s="1"/>
  <c r="N37" i="344"/>
  <c r="AB37" i="344" s="1"/>
  <c r="Q37" i="344"/>
  <c r="AF37" i="344" s="1"/>
  <c r="T37" i="344"/>
  <c r="AG37" i="344" s="1"/>
  <c r="C38" i="344"/>
  <c r="AD38" i="344" s="1"/>
  <c r="D38" i="344"/>
  <c r="AE38" i="344" s="1"/>
  <c r="E38" i="344"/>
  <c r="Y38" i="344" s="1"/>
  <c r="H38" i="344"/>
  <c r="Z38" i="344" s="1"/>
  <c r="K38" i="344"/>
  <c r="AA38" i="344" s="1"/>
  <c r="N38" i="344"/>
  <c r="AB38" i="344" s="1"/>
  <c r="Q38" i="344"/>
  <c r="AF38" i="344" s="1"/>
  <c r="T38" i="344"/>
  <c r="AG38" i="344" s="1"/>
  <c r="C39" i="344"/>
  <c r="AD39" i="344" s="1"/>
  <c r="D39" i="344"/>
  <c r="AE39" i="344" s="1"/>
  <c r="E39" i="344"/>
  <c r="Y39" i="344" s="1"/>
  <c r="H39" i="344"/>
  <c r="Z39" i="344" s="1"/>
  <c r="K39" i="344"/>
  <c r="AA39" i="344" s="1"/>
  <c r="N39" i="344"/>
  <c r="AB39" i="344" s="1"/>
  <c r="Q39" i="344"/>
  <c r="AF39" i="344" s="1"/>
  <c r="T39" i="344"/>
  <c r="AG39" i="344" s="1"/>
  <c r="C40" i="344"/>
  <c r="D40" i="344"/>
  <c r="AE40" i="344" s="1"/>
  <c r="E40" i="344"/>
  <c r="Y40" i="344" s="1"/>
  <c r="H40" i="344"/>
  <c r="Z40" i="344" s="1"/>
  <c r="K40" i="344"/>
  <c r="AA40" i="344" s="1"/>
  <c r="N40" i="344"/>
  <c r="AB40" i="344" s="1"/>
  <c r="Q40" i="344"/>
  <c r="AF40" i="344" s="1"/>
  <c r="T40" i="344"/>
  <c r="AG40" i="344" s="1"/>
  <c r="C41" i="344"/>
  <c r="AD41" i="344" s="1"/>
  <c r="D41" i="344"/>
  <c r="E41" i="344"/>
  <c r="Y41" i="344" s="1"/>
  <c r="H41" i="344"/>
  <c r="Z41" i="344" s="1"/>
  <c r="K41" i="344"/>
  <c r="AA41" i="344" s="1"/>
  <c r="N41" i="344"/>
  <c r="AB41" i="344" s="1"/>
  <c r="Q41" i="344"/>
  <c r="AF41" i="344" s="1"/>
  <c r="T41" i="344"/>
  <c r="AG41" i="344" s="1"/>
  <c r="C42" i="344"/>
  <c r="AD42" i="344" s="1"/>
  <c r="D42" i="344"/>
  <c r="AE42" i="344" s="1"/>
  <c r="E42" i="344"/>
  <c r="Y42" i="344" s="1"/>
  <c r="H42" i="344"/>
  <c r="Z42" i="344" s="1"/>
  <c r="K42" i="344"/>
  <c r="AA42" i="344" s="1"/>
  <c r="N42" i="344"/>
  <c r="AB42" i="344" s="1"/>
  <c r="Q42" i="344"/>
  <c r="AF42" i="344" s="1"/>
  <c r="T42" i="344"/>
  <c r="AG42" i="344" s="1"/>
  <c r="C43" i="344"/>
  <c r="AD43" i="344" s="1"/>
  <c r="D43" i="344"/>
  <c r="AE43" i="344" s="1"/>
  <c r="E43" i="344"/>
  <c r="Y43" i="344" s="1"/>
  <c r="H43" i="344"/>
  <c r="Z43" i="344" s="1"/>
  <c r="K43" i="344"/>
  <c r="AA43" i="344" s="1"/>
  <c r="N43" i="344"/>
  <c r="AB43" i="344" s="1"/>
  <c r="Q43" i="344"/>
  <c r="AF43" i="344" s="1"/>
  <c r="T43" i="344"/>
  <c r="AG43" i="344" s="1"/>
  <c r="C44" i="344"/>
  <c r="D44" i="344"/>
  <c r="AE44" i="344" s="1"/>
  <c r="E44" i="344"/>
  <c r="Y44" i="344" s="1"/>
  <c r="H44" i="344"/>
  <c r="Z44" i="344" s="1"/>
  <c r="K44" i="344"/>
  <c r="AA44" i="344" s="1"/>
  <c r="N44" i="344"/>
  <c r="AB44" i="344" s="1"/>
  <c r="Q44" i="344"/>
  <c r="AF44" i="344" s="1"/>
  <c r="T44" i="344"/>
  <c r="AG44" i="344" s="1"/>
  <c r="C45" i="344"/>
  <c r="AD45" i="344" s="1"/>
  <c r="D45" i="344"/>
  <c r="E45" i="344"/>
  <c r="Y45" i="344" s="1"/>
  <c r="H45" i="344"/>
  <c r="Z45" i="344" s="1"/>
  <c r="K45" i="344"/>
  <c r="AA45" i="344" s="1"/>
  <c r="N45" i="344"/>
  <c r="AB45" i="344" s="1"/>
  <c r="Q45" i="344"/>
  <c r="AF45" i="344" s="1"/>
  <c r="T45" i="344"/>
  <c r="AG45" i="344" s="1"/>
  <c r="C46" i="344"/>
  <c r="D46" i="344"/>
  <c r="AE46" i="344" s="1"/>
  <c r="E46" i="344"/>
  <c r="Y46" i="344" s="1"/>
  <c r="H46" i="344"/>
  <c r="Z46" i="344" s="1"/>
  <c r="K46" i="344"/>
  <c r="AA46" i="344" s="1"/>
  <c r="N46" i="344"/>
  <c r="AB46" i="344" s="1"/>
  <c r="Q46" i="344"/>
  <c r="AF46" i="344" s="1"/>
  <c r="T46" i="344"/>
  <c r="AG46" i="344" s="1"/>
  <c r="C47" i="344"/>
  <c r="AD47" i="344" s="1"/>
  <c r="D47" i="344"/>
  <c r="AE47" i="344" s="1"/>
  <c r="E47" i="344"/>
  <c r="Y47" i="344" s="1"/>
  <c r="H47" i="344"/>
  <c r="Z47" i="344" s="1"/>
  <c r="K47" i="344"/>
  <c r="AA47" i="344" s="1"/>
  <c r="N47" i="344"/>
  <c r="AB47" i="344" s="1"/>
  <c r="Q47" i="344"/>
  <c r="AF47" i="344" s="1"/>
  <c r="T47" i="344"/>
  <c r="AG47" i="344" s="1"/>
  <c r="C48" i="344"/>
  <c r="AD48" i="344" s="1"/>
  <c r="D48" i="344"/>
  <c r="AE48" i="344" s="1"/>
  <c r="E48" i="344"/>
  <c r="Y48" i="344" s="1"/>
  <c r="H48" i="344"/>
  <c r="Z48" i="344" s="1"/>
  <c r="K48" i="344"/>
  <c r="AA48" i="344" s="1"/>
  <c r="N48" i="344"/>
  <c r="AB48" i="344" s="1"/>
  <c r="Q48" i="344"/>
  <c r="AF48" i="344" s="1"/>
  <c r="T48" i="344"/>
  <c r="AG48" i="344" s="1"/>
  <c r="C49" i="344"/>
  <c r="D49" i="344"/>
  <c r="AE49" i="344" s="1"/>
  <c r="E49" i="344"/>
  <c r="Y49" i="344" s="1"/>
  <c r="H49" i="344"/>
  <c r="Z49" i="344" s="1"/>
  <c r="K49" i="344"/>
  <c r="AA49" i="344" s="1"/>
  <c r="N49" i="344"/>
  <c r="AB49" i="344" s="1"/>
  <c r="Q49" i="344"/>
  <c r="AF49" i="344" s="1"/>
  <c r="T49" i="344"/>
  <c r="AG49" i="344" s="1"/>
  <c r="C50" i="344"/>
  <c r="AD50" i="344" s="1"/>
  <c r="D50" i="344"/>
  <c r="AE50" i="344" s="1"/>
  <c r="E50" i="344"/>
  <c r="Y50" i="344" s="1"/>
  <c r="H50" i="344"/>
  <c r="Z50" i="344" s="1"/>
  <c r="K50" i="344"/>
  <c r="AA50" i="344" s="1"/>
  <c r="N50" i="344"/>
  <c r="AB50" i="344" s="1"/>
  <c r="Q50" i="344"/>
  <c r="AF50" i="344" s="1"/>
  <c r="T50" i="344"/>
  <c r="AG50" i="344" s="1"/>
  <c r="P57" i="344"/>
  <c r="P58" i="344"/>
  <c r="D7" i="343"/>
  <c r="D34" i="343" s="1"/>
  <c r="E7" i="343"/>
  <c r="E34" i="343" s="1"/>
  <c r="F7" i="343"/>
  <c r="F34" i="343" s="1"/>
  <c r="G7" i="343"/>
  <c r="H7" i="343"/>
  <c r="H34" i="343" s="1"/>
  <c r="I7" i="343"/>
  <c r="J7" i="343"/>
  <c r="K7" i="343"/>
  <c r="L7" i="343"/>
  <c r="L34" i="343" s="1"/>
  <c r="M7" i="343"/>
  <c r="M34" i="343" s="1"/>
  <c r="D8" i="343"/>
  <c r="D35" i="343" s="1"/>
  <c r="E8" i="343"/>
  <c r="E35" i="343" s="1"/>
  <c r="F8" i="343"/>
  <c r="F35" i="343" s="1"/>
  <c r="G8" i="343"/>
  <c r="G35" i="343" s="1"/>
  <c r="H8" i="343"/>
  <c r="H35" i="343" s="1"/>
  <c r="I8" i="343"/>
  <c r="I35" i="343" s="1"/>
  <c r="J8" i="343"/>
  <c r="J35" i="343" s="1"/>
  <c r="K8" i="343"/>
  <c r="K35" i="343" s="1"/>
  <c r="L8" i="343"/>
  <c r="L35" i="343" s="1"/>
  <c r="M8" i="343"/>
  <c r="M35" i="343" s="1"/>
  <c r="D9" i="343"/>
  <c r="D29" i="343" s="1"/>
  <c r="E9" i="343"/>
  <c r="E29" i="343" s="1"/>
  <c r="F9" i="343"/>
  <c r="F29" i="343" s="1"/>
  <c r="G9" i="343"/>
  <c r="G29" i="343" s="1"/>
  <c r="H9" i="343"/>
  <c r="H29" i="343" s="1"/>
  <c r="I9" i="343"/>
  <c r="I29" i="343" s="1"/>
  <c r="J9" i="343"/>
  <c r="J29" i="343" s="1"/>
  <c r="K9" i="343"/>
  <c r="K29" i="343" s="1"/>
  <c r="L9" i="343"/>
  <c r="L29" i="343" s="1"/>
  <c r="M9" i="343"/>
  <c r="M29" i="343" s="1"/>
  <c r="C10" i="343"/>
  <c r="O10" i="343" s="1"/>
  <c r="C11" i="343"/>
  <c r="O11" i="343" s="1"/>
  <c r="D12" i="343"/>
  <c r="D30" i="343" s="1"/>
  <c r="E12" i="343"/>
  <c r="E30" i="343" s="1"/>
  <c r="F12" i="343"/>
  <c r="F30" i="343" s="1"/>
  <c r="G12" i="343"/>
  <c r="G30" i="343" s="1"/>
  <c r="H12" i="343"/>
  <c r="H30" i="343" s="1"/>
  <c r="I12" i="343"/>
  <c r="I30" i="343" s="1"/>
  <c r="J12" i="343"/>
  <c r="J30" i="343" s="1"/>
  <c r="K12" i="343"/>
  <c r="K30" i="343" s="1"/>
  <c r="L12" i="343"/>
  <c r="L30" i="343" s="1"/>
  <c r="M12" i="343"/>
  <c r="M30" i="343" s="1"/>
  <c r="C13" i="343"/>
  <c r="O13" i="343" s="1"/>
  <c r="C14" i="343"/>
  <c r="D15" i="343"/>
  <c r="D31" i="343" s="1"/>
  <c r="E15" i="343"/>
  <c r="E31" i="343" s="1"/>
  <c r="F15" i="343"/>
  <c r="F31" i="343" s="1"/>
  <c r="G15" i="343"/>
  <c r="G31" i="343" s="1"/>
  <c r="H15" i="343"/>
  <c r="H31" i="343" s="1"/>
  <c r="I15" i="343"/>
  <c r="I31" i="343" s="1"/>
  <c r="J15" i="343"/>
  <c r="J31" i="343" s="1"/>
  <c r="K15" i="343"/>
  <c r="K31" i="343" s="1"/>
  <c r="L15" i="343"/>
  <c r="L31" i="343" s="1"/>
  <c r="M15" i="343"/>
  <c r="M31" i="343" s="1"/>
  <c r="C16" i="343"/>
  <c r="O16" i="343" s="1"/>
  <c r="C17" i="343"/>
  <c r="O17" i="343" s="1"/>
  <c r="D18" i="343"/>
  <c r="D32" i="343" s="1"/>
  <c r="E18" i="343"/>
  <c r="E32" i="343" s="1"/>
  <c r="F18" i="343"/>
  <c r="F32" i="343" s="1"/>
  <c r="G18" i="343"/>
  <c r="G32" i="343" s="1"/>
  <c r="H18" i="343"/>
  <c r="H32" i="343" s="1"/>
  <c r="I18" i="343"/>
  <c r="I32" i="343" s="1"/>
  <c r="J18" i="343"/>
  <c r="J32" i="343" s="1"/>
  <c r="K18" i="343"/>
  <c r="K32" i="343" s="1"/>
  <c r="L18" i="343"/>
  <c r="L32" i="343" s="1"/>
  <c r="M18" i="343"/>
  <c r="M32" i="343" s="1"/>
  <c r="C19" i="343"/>
  <c r="C20" i="343"/>
  <c r="O20" i="343" s="1"/>
  <c r="D7" i="342"/>
  <c r="D51" i="342" s="1"/>
  <c r="E7" i="342"/>
  <c r="E51" i="342" s="1"/>
  <c r="F7" i="342"/>
  <c r="F51" i="342" s="1"/>
  <c r="H7" i="342"/>
  <c r="I7" i="342"/>
  <c r="I51" i="342" s="1"/>
  <c r="J7" i="342"/>
  <c r="J51" i="342" s="1"/>
  <c r="C8" i="342"/>
  <c r="P8" i="342" s="1"/>
  <c r="G8" i="342"/>
  <c r="Q8" i="342" s="1"/>
  <c r="L8" i="342"/>
  <c r="M8" i="342"/>
  <c r="U8" i="342" s="1"/>
  <c r="N8" i="342"/>
  <c r="C9" i="342"/>
  <c r="P9" i="342" s="1"/>
  <c r="G9" i="342"/>
  <c r="Q9" i="342" s="1"/>
  <c r="L9" i="342"/>
  <c r="T9" i="342" s="1"/>
  <c r="M9" i="342"/>
  <c r="U9" i="342" s="1"/>
  <c r="N9" i="342"/>
  <c r="V9" i="342" s="1"/>
  <c r="C10" i="342"/>
  <c r="P10" i="342" s="1"/>
  <c r="G10" i="342"/>
  <c r="Q10" i="342" s="1"/>
  <c r="L10" i="342"/>
  <c r="M10" i="342"/>
  <c r="U10" i="342" s="1"/>
  <c r="N10" i="342"/>
  <c r="V10" i="342" s="1"/>
  <c r="D13" i="342"/>
  <c r="D58" i="342" s="1"/>
  <c r="E13" i="342"/>
  <c r="F13" i="342"/>
  <c r="F58" i="342" s="1"/>
  <c r="H13" i="342"/>
  <c r="I13" i="342"/>
  <c r="J13" i="342"/>
  <c r="J58" i="342" s="1"/>
  <c r="D14" i="342"/>
  <c r="D59" i="342" s="1"/>
  <c r="E14" i="342"/>
  <c r="E59" i="342" s="1"/>
  <c r="F14" i="342"/>
  <c r="F59" i="342" s="1"/>
  <c r="H14" i="342"/>
  <c r="I14" i="342"/>
  <c r="I59" i="342" s="1"/>
  <c r="J14" i="342"/>
  <c r="J59" i="342" s="1"/>
  <c r="D15" i="342"/>
  <c r="D53" i="342" s="1"/>
  <c r="E15" i="342"/>
  <c r="F15" i="342"/>
  <c r="F53" i="342" s="1"/>
  <c r="H15" i="342"/>
  <c r="I15" i="342"/>
  <c r="I53" i="342" s="1"/>
  <c r="J15" i="342"/>
  <c r="J53" i="342" s="1"/>
  <c r="C16" i="342"/>
  <c r="P16" i="342" s="1"/>
  <c r="G16" i="342"/>
  <c r="Q16" i="342" s="1"/>
  <c r="L16" i="342"/>
  <c r="M16" i="342"/>
  <c r="N16" i="342"/>
  <c r="V16" i="342" s="1"/>
  <c r="C17" i="342"/>
  <c r="P17" i="342" s="1"/>
  <c r="G17" i="342"/>
  <c r="Q17" i="342" s="1"/>
  <c r="L17" i="342"/>
  <c r="T17" i="342" s="1"/>
  <c r="M17" i="342"/>
  <c r="N17" i="342"/>
  <c r="D18" i="342"/>
  <c r="D54" i="342" s="1"/>
  <c r="E18" i="342"/>
  <c r="E54" i="342" s="1"/>
  <c r="F18" i="342"/>
  <c r="H18" i="342"/>
  <c r="H54" i="342" s="1"/>
  <c r="I18" i="342"/>
  <c r="I54" i="342" s="1"/>
  <c r="J18" i="342"/>
  <c r="J54" i="342" s="1"/>
  <c r="C19" i="342"/>
  <c r="P19" i="342" s="1"/>
  <c r="G19" i="342"/>
  <c r="Q19" i="342" s="1"/>
  <c r="L19" i="342"/>
  <c r="M19" i="342"/>
  <c r="U19" i="342" s="1"/>
  <c r="N19" i="342"/>
  <c r="C20" i="342"/>
  <c r="P20" i="342" s="1"/>
  <c r="G20" i="342"/>
  <c r="Q20" i="342" s="1"/>
  <c r="L20" i="342"/>
  <c r="T20" i="342" s="1"/>
  <c r="M20" i="342"/>
  <c r="U20" i="342" s="1"/>
  <c r="N20" i="342"/>
  <c r="V20" i="342" s="1"/>
  <c r="D21" i="342"/>
  <c r="D55" i="342" s="1"/>
  <c r="E21" i="342"/>
  <c r="E55" i="342" s="1"/>
  <c r="F21" i="342"/>
  <c r="F55" i="342" s="1"/>
  <c r="H21" i="342"/>
  <c r="I21" i="342"/>
  <c r="I55" i="342" s="1"/>
  <c r="J21" i="342"/>
  <c r="J55" i="342" s="1"/>
  <c r="C22" i="342"/>
  <c r="P22" i="342" s="1"/>
  <c r="G22" i="342"/>
  <c r="Q22" i="342" s="1"/>
  <c r="L22" i="342"/>
  <c r="T22" i="342" s="1"/>
  <c r="M22" i="342"/>
  <c r="N22" i="342"/>
  <c r="C23" i="342"/>
  <c r="P23" i="342" s="1"/>
  <c r="G23" i="342"/>
  <c r="Q23" i="342" s="1"/>
  <c r="L23" i="342"/>
  <c r="M23" i="342"/>
  <c r="U23" i="342" s="1"/>
  <c r="N23" i="342"/>
  <c r="V23" i="342" s="1"/>
  <c r="D24" i="342"/>
  <c r="D56" i="342" s="1"/>
  <c r="E24" i="342"/>
  <c r="E56" i="342" s="1"/>
  <c r="F24" i="342"/>
  <c r="F56" i="342" s="1"/>
  <c r="H24" i="342"/>
  <c r="H56" i="342" s="1"/>
  <c r="I24" i="342"/>
  <c r="I56" i="342" s="1"/>
  <c r="J24" i="342"/>
  <c r="J56" i="342" s="1"/>
  <c r="C25" i="342"/>
  <c r="P25" i="342" s="1"/>
  <c r="G25" i="342"/>
  <c r="Q25" i="342" s="1"/>
  <c r="L25" i="342"/>
  <c r="M25" i="342"/>
  <c r="N25" i="342"/>
  <c r="V25" i="342" s="1"/>
  <c r="C26" i="342"/>
  <c r="P26" i="342" s="1"/>
  <c r="G26" i="342"/>
  <c r="Q26" i="342" s="1"/>
  <c r="L26" i="342"/>
  <c r="M26" i="342"/>
  <c r="U26" i="342" s="1"/>
  <c r="N26" i="342"/>
  <c r="V26" i="342" s="1"/>
  <c r="D28" i="342"/>
  <c r="D60" i="342" s="1"/>
  <c r="E28" i="342"/>
  <c r="F28" i="342"/>
  <c r="F60" i="342" s="1"/>
  <c r="H28" i="342"/>
  <c r="H60" i="342" s="1"/>
  <c r="I28" i="342"/>
  <c r="I60" i="342" s="1"/>
  <c r="J28" i="342"/>
  <c r="J60" i="342" s="1"/>
  <c r="C29" i="342"/>
  <c r="P29" i="342" s="1"/>
  <c r="G29" i="342"/>
  <c r="Q29" i="342" s="1"/>
  <c r="L29" i="342"/>
  <c r="M29" i="342"/>
  <c r="N29" i="342"/>
  <c r="V29" i="342" s="1"/>
  <c r="C30" i="342"/>
  <c r="P30" i="342" s="1"/>
  <c r="G30" i="342"/>
  <c r="Q30" i="342" s="1"/>
  <c r="L30" i="342"/>
  <c r="T30" i="342" s="1"/>
  <c r="M30" i="342"/>
  <c r="U30" i="342" s="1"/>
  <c r="N30" i="342"/>
  <c r="V30" i="342" s="1"/>
  <c r="D32" i="342"/>
  <c r="E32" i="342"/>
  <c r="E61" i="342" s="1"/>
  <c r="F32" i="342"/>
  <c r="F61" i="342" s="1"/>
  <c r="H32" i="342"/>
  <c r="H61" i="342" s="1"/>
  <c r="I32" i="342"/>
  <c r="I61" i="342" s="1"/>
  <c r="J32" i="342"/>
  <c r="J61" i="342" s="1"/>
  <c r="C33" i="342"/>
  <c r="P33" i="342" s="1"/>
  <c r="G33" i="342"/>
  <c r="Q33" i="342" s="1"/>
  <c r="L33" i="342"/>
  <c r="T33" i="342" s="1"/>
  <c r="M33" i="342"/>
  <c r="U33" i="342" s="1"/>
  <c r="N33" i="342"/>
  <c r="C34" i="342"/>
  <c r="P34" i="342" s="1"/>
  <c r="G34" i="342"/>
  <c r="Q34" i="342" s="1"/>
  <c r="L34" i="342"/>
  <c r="M34" i="342"/>
  <c r="U34" i="342" s="1"/>
  <c r="N34" i="342"/>
  <c r="V34" i="342" s="1"/>
  <c r="H36" i="342"/>
  <c r="I36" i="342"/>
  <c r="I62" i="342" s="1"/>
  <c r="J36" i="342"/>
  <c r="J62" i="342" s="1"/>
  <c r="D37" i="342"/>
  <c r="D64" i="342" s="1"/>
  <c r="E37" i="342"/>
  <c r="F37" i="342"/>
  <c r="F64" i="342" s="1"/>
  <c r="G37" i="342"/>
  <c r="Q37" i="342" s="1"/>
  <c r="D38" i="342"/>
  <c r="D65" i="342" s="1"/>
  <c r="E38" i="342"/>
  <c r="M38" i="342" s="1"/>
  <c r="U38" i="342" s="1"/>
  <c r="F38" i="342"/>
  <c r="F65" i="342" s="1"/>
  <c r="G38" i="342"/>
  <c r="Q38" i="342" s="1"/>
  <c r="C39" i="342"/>
  <c r="P39" i="342" s="1"/>
  <c r="C40" i="342"/>
  <c r="P40" i="342" s="1"/>
  <c r="C41" i="342"/>
  <c r="P41" i="342" s="1"/>
  <c r="C42" i="342"/>
  <c r="P42" i="342" s="1"/>
  <c r="C43" i="342"/>
  <c r="P43" i="342" s="1"/>
  <c r="C44" i="342"/>
  <c r="P44" i="342" s="1"/>
  <c r="F54" i="342"/>
  <c r="B9" i="341"/>
  <c r="B28" i="341" s="1"/>
  <c r="C9" i="341"/>
  <c r="C28" i="341" s="1"/>
  <c r="D9" i="341"/>
  <c r="D28" i="341" s="1"/>
  <c r="E9" i="341"/>
  <c r="E28" i="341" s="1"/>
  <c r="F9" i="341"/>
  <c r="F28" i="341" s="1"/>
  <c r="G9" i="341"/>
  <c r="G28" i="341" s="1"/>
  <c r="I9" i="341"/>
  <c r="I28" i="341" s="1"/>
  <c r="K9" i="341"/>
  <c r="K28" i="341" s="1"/>
  <c r="L9" i="341"/>
  <c r="L28" i="341" s="1"/>
  <c r="N9" i="341"/>
  <c r="N28" i="341" s="1"/>
  <c r="O9" i="341"/>
  <c r="O28" i="341" s="1"/>
  <c r="T9" i="341"/>
  <c r="T28" i="341" s="1"/>
  <c r="U9" i="341"/>
  <c r="U28" i="341" s="1"/>
  <c r="V9" i="341"/>
  <c r="V28" i="341" s="1"/>
  <c r="W9" i="341"/>
  <c r="W28" i="341" s="1"/>
  <c r="Y9" i="341"/>
  <c r="Y28" i="341" s="1"/>
  <c r="Z9" i="341"/>
  <c r="Z28" i="341" s="1"/>
  <c r="AA9" i="341"/>
  <c r="AA28" i="341" s="1"/>
  <c r="AC9" i="341"/>
  <c r="AC28" i="341" s="1"/>
  <c r="H10" i="341"/>
  <c r="J10" i="341"/>
  <c r="AE10" i="341" s="1"/>
  <c r="M10" i="341"/>
  <c r="AF10" i="341" s="1"/>
  <c r="Q10" i="341"/>
  <c r="R10" i="341"/>
  <c r="S10" i="341"/>
  <c r="AH10" i="341" s="1"/>
  <c r="H11" i="341"/>
  <c r="J11" i="341"/>
  <c r="AE11" i="341" s="1"/>
  <c r="M11" i="341"/>
  <c r="AF11" i="341" s="1"/>
  <c r="Q11" i="341"/>
  <c r="R11" i="341"/>
  <c r="S11" i="341"/>
  <c r="AH11" i="341" s="1"/>
  <c r="H12" i="341"/>
  <c r="J12" i="341"/>
  <c r="AE12" i="341" s="1"/>
  <c r="M12" i="341"/>
  <c r="AF12" i="341" s="1"/>
  <c r="Q12" i="341"/>
  <c r="R12" i="341"/>
  <c r="S12" i="341"/>
  <c r="AH12" i="341" s="1"/>
  <c r="H13" i="341"/>
  <c r="J13" i="341"/>
  <c r="AE13" i="341" s="1"/>
  <c r="M13" i="341"/>
  <c r="AF13" i="341" s="1"/>
  <c r="Q13" i="341"/>
  <c r="R13" i="341"/>
  <c r="S13" i="341"/>
  <c r="AH13" i="341" s="1"/>
  <c r="H14" i="341"/>
  <c r="J14" i="341"/>
  <c r="AE14" i="341" s="1"/>
  <c r="M14" i="341"/>
  <c r="AF14" i="341" s="1"/>
  <c r="Q14" i="341"/>
  <c r="R14" i="341"/>
  <c r="S14" i="341"/>
  <c r="AH14" i="341" s="1"/>
  <c r="H15" i="341"/>
  <c r="J15" i="341"/>
  <c r="AE15" i="341" s="1"/>
  <c r="M15" i="341"/>
  <c r="AF15" i="341" s="1"/>
  <c r="Q15" i="341"/>
  <c r="R15" i="341"/>
  <c r="S15" i="341"/>
  <c r="AH15" i="341" s="1"/>
  <c r="H16" i="341"/>
  <c r="J16" i="341"/>
  <c r="AE16" i="341" s="1"/>
  <c r="M16" i="341"/>
  <c r="AF16" i="341" s="1"/>
  <c r="Q16" i="341"/>
  <c r="R16" i="341"/>
  <c r="S16" i="341"/>
  <c r="AH16" i="341" s="1"/>
  <c r="H17" i="341"/>
  <c r="J17" i="341"/>
  <c r="AE17" i="341" s="1"/>
  <c r="M17" i="341"/>
  <c r="AF17" i="341" s="1"/>
  <c r="Q17" i="341"/>
  <c r="R17" i="341"/>
  <c r="S17" i="341"/>
  <c r="AH17" i="341" s="1"/>
  <c r="H18" i="341"/>
  <c r="J18" i="341"/>
  <c r="AE18" i="341" s="1"/>
  <c r="M18" i="341"/>
  <c r="AF18" i="341" s="1"/>
  <c r="Q18" i="341"/>
  <c r="R18" i="341"/>
  <c r="S18" i="341"/>
  <c r="AH18" i="341" s="1"/>
  <c r="H19" i="341"/>
  <c r="J19" i="341"/>
  <c r="AE19" i="341" s="1"/>
  <c r="M19" i="341"/>
  <c r="AF19" i="341" s="1"/>
  <c r="Q19" i="341"/>
  <c r="R19" i="341"/>
  <c r="S19" i="341"/>
  <c r="AH19" i="341" s="1"/>
  <c r="H20" i="341"/>
  <c r="J20" i="341"/>
  <c r="AE20" i="341" s="1"/>
  <c r="M20" i="341"/>
  <c r="AF20" i="341" s="1"/>
  <c r="Q20" i="341"/>
  <c r="R20" i="341"/>
  <c r="S20" i="341"/>
  <c r="AH20" i="341" s="1"/>
  <c r="H21" i="341"/>
  <c r="J21" i="341"/>
  <c r="AE21" i="341" s="1"/>
  <c r="M21" i="341"/>
  <c r="AF21" i="341" s="1"/>
  <c r="Q21" i="341"/>
  <c r="R21" i="341"/>
  <c r="S21" i="341"/>
  <c r="AH21" i="341" s="1"/>
  <c r="B11" i="340"/>
  <c r="D11" i="340"/>
  <c r="E11" i="340"/>
  <c r="G11" i="340"/>
  <c r="H11" i="340"/>
  <c r="J11" i="340"/>
  <c r="M11" i="340"/>
  <c r="N11" i="340"/>
  <c r="O11" i="340"/>
  <c r="R11" i="340"/>
  <c r="S11" i="340"/>
  <c r="U11" i="340"/>
  <c r="V11" i="340"/>
  <c r="B12" i="340"/>
  <c r="D12" i="340"/>
  <c r="E12" i="340"/>
  <c r="G12" i="340"/>
  <c r="H12" i="340"/>
  <c r="J12" i="340"/>
  <c r="M12" i="340"/>
  <c r="N12" i="340"/>
  <c r="O12" i="340"/>
  <c r="R12" i="340"/>
  <c r="S12" i="340"/>
  <c r="U12" i="340"/>
  <c r="V12" i="340"/>
  <c r="B13" i="340"/>
  <c r="D13" i="340"/>
  <c r="E13" i="340"/>
  <c r="G13" i="340"/>
  <c r="H13" i="340"/>
  <c r="I13" i="340"/>
  <c r="J13" i="340"/>
  <c r="M13" i="340"/>
  <c r="N13" i="340"/>
  <c r="O13" i="340"/>
  <c r="R13" i="340"/>
  <c r="S13" i="340"/>
  <c r="U13" i="340"/>
  <c r="V13" i="340"/>
  <c r="B16" i="340"/>
  <c r="B67" i="340" s="1"/>
  <c r="D16" i="340"/>
  <c r="D67" i="340" s="1"/>
  <c r="E16" i="340"/>
  <c r="E67" i="340" s="1"/>
  <c r="G16" i="340"/>
  <c r="H16" i="340"/>
  <c r="H67" i="340" s="1"/>
  <c r="J16" i="340"/>
  <c r="J67" i="340" s="1"/>
  <c r="M16" i="340"/>
  <c r="M67" i="340" s="1"/>
  <c r="N16" i="340"/>
  <c r="O16" i="340"/>
  <c r="O67" i="340" s="1"/>
  <c r="R16" i="340"/>
  <c r="S16" i="340"/>
  <c r="U16" i="340"/>
  <c r="V16" i="340"/>
  <c r="V67" i="340" s="1"/>
  <c r="C17" i="340"/>
  <c r="X17" i="340" s="1"/>
  <c r="F17" i="340"/>
  <c r="I17" i="340"/>
  <c r="Z17" i="340" s="1"/>
  <c r="L17" i="340"/>
  <c r="P17" i="340" s="1"/>
  <c r="AB17" i="340" s="1"/>
  <c r="Q17" i="340"/>
  <c r="T17" i="340"/>
  <c r="AD17" i="340" s="1"/>
  <c r="C18" i="340"/>
  <c r="X18" i="340" s="1"/>
  <c r="F18" i="340"/>
  <c r="Y18" i="340" s="1"/>
  <c r="I18" i="340"/>
  <c r="L18" i="340"/>
  <c r="AA18" i="340" s="1"/>
  <c r="Q18" i="340"/>
  <c r="T18" i="340"/>
  <c r="AD18" i="340" s="1"/>
  <c r="C19" i="340"/>
  <c r="X19" i="340" s="1"/>
  <c r="F19" i="340"/>
  <c r="K19" i="340"/>
  <c r="Z19" i="340" s="1"/>
  <c r="L19" i="340"/>
  <c r="P19" i="340" s="1"/>
  <c r="AB19" i="340" s="1"/>
  <c r="Q19" i="340"/>
  <c r="T19" i="340"/>
  <c r="AD19" i="340" s="1"/>
  <c r="B21" i="340"/>
  <c r="B68" i="340" s="1"/>
  <c r="D21" i="340"/>
  <c r="D68" i="340" s="1"/>
  <c r="E21" i="340"/>
  <c r="E68" i="340" s="1"/>
  <c r="G21" i="340"/>
  <c r="G68" i="340" s="1"/>
  <c r="H21" i="340"/>
  <c r="H68" i="340" s="1"/>
  <c r="J21" i="340"/>
  <c r="J68" i="340" s="1"/>
  <c r="M21" i="340"/>
  <c r="M68" i="340" s="1"/>
  <c r="N21" i="340"/>
  <c r="N68" i="340" s="1"/>
  <c r="O21" i="340"/>
  <c r="O68" i="340" s="1"/>
  <c r="R21" i="340"/>
  <c r="R68" i="340" s="1"/>
  <c r="S21" i="340"/>
  <c r="S68" i="340" s="1"/>
  <c r="U21" i="340"/>
  <c r="U68" i="340" s="1"/>
  <c r="V21" i="340"/>
  <c r="V68" i="340" s="1"/>
  <c r="C22" i="340"/>
  <c r="X22" i="340" s="1"/>
  <c r="F22" i="340"/>
  <c r="I22" i="340"/>
  <c r="Z22" i="340" s="1"/>
  <c r="L22" i="340"/>
  <c r="Q22" i="340"/>
  <c r="AC22" i="340" s="1"/>
  <c r="T22" i="340"/>
  <c r="AD22" i="340" s="1"/>
  <c r="C23" i="340"/>
  <c r="X23" i="340" s="1"/>
  <c r="F23" i="340"/>
  <c r="I23" i="340"/>
  <c r="L23" i="340"/>
  <c r="Q23" i="340"/>
  <c r="AC23" i="340" s="1"/>
  <c r="T23" i="340"/>
  <c r="AD23" i="340" s="1"/>
  <c r="C24" i="340"/>
  <c r="X24" i="340" s="1"/>
  <c r="F24" i="340"/>
  <c r="Y24" i="340" s="1"/>
  <c r="K24" i="340"/>
  <c r="K21" i="340" s="1"/>
  <c r="L24" i="340"/>
  <c r="AA24" i="340" s="1"/>
  <c r="Q24" i="340"/>
  <c r="AC24" i="340" s="1"/>
  <c r="T24" i="340"/>
  <c r="AD24" i="340" s="1"/>
  <c r="B26" i="340"/>
  <c r="B69" i="340" s="1"/>
  <c r="D26" i="340"/>
  <c r="D69" i="340" s="1"/>
  <c r="E26" i="340"/>
  <c r="E69" i="340" s="1"/>
  <c r="G26" i="340"/>
  <c r="G69" i="340" s="1"/>
  <c r="H26" i="340"/>
  <c r="H69" i="340" s="1"/>
  <c r="I26" i="340"/>
  <c r="I69" i="340" s="1"/>
  <c r="J26" i="340"/>
  <c r="J69" i="340" s="1"/>
  <c r="M26" i="340"/>
  <c r="M69" i="340" s="1"/>
  <c r="N26" i="340"/>
  <c r="N69" i="340" s="1"/>
  <c r="O26" i="340"/>
  <c r="O69" i="340" s="1"/>
  <c r="R26" i="340"/>
  <c r="R69" i="340" s="1"/>
  <c r="S26" i="340"/>
  <c r="S69" i="340" s="1"/>
  <c r="U26" i="340"/>
  <c r="U69" i="340" s="1"/>
  <c r="V26" i="340"/>
  <c r="V69" i="340" s="1"/>
  <c r="C27" i="340"/>
  <c r="X27" i="340" s="1"/>
  <c r="F27" i="340"/>
  <c r="Y27" i="340" s="1"/>
  <c r="L27" i="340"/>
  <c r="Q27" i="340"/>
  <c r="T27" i="340"/>
  <c r="AD27" i="340" s="1"/>
  <c r="Z27" i="340"/>
  <c r="C28" i="340"/>
  <c r="X28" i="340" s="1"/>
  <c r="F28" i="340"/>
  <c r="Y28" i="340" s="1"/>
  <c r="K28" i="340"/>
  <c r="Z28" i="340" s="1"/>
  <c r="L28" i="340"/>
  <c r="Q28" i="340"/>
  <c r="AC28" i="340" s="1"/>
  <c r="T28" i="340"/>
  <c r="AD28" i="340" s="1"/>
  <c r="C29" i="340"/>
  <c r="X29" i="340" s="1"/>
  <c r="F29" i="340"/>
  <c r="Y29" i="340" s="1"/>
  <c r="K29" i="340"/>
  <c r="Z29" i="340" s="1"/>
  <c r="L29" i="340"/>
  <c r="Q29" i="340"/>
  <c r="AC29" i="340" s="1"/>
  <c r="T29" i="340"/>
  <c r="AD29" i="340" s="1"/>
  <c r="B31" i="340"/>
  <c r="B70" i="340" s="1"/>
  <c r="D31" i="340"/>
  <c r="D70" i="340" s="1"/>
  <c r="E31" i="340"/>
  <c r="E70" i="340" s="1"/>
  <c r="G31" i="340"/>
  <c r="G70" i="340" s="1"/>
  <c r="H31" i="340"/>
  <c r="H70" i="340" s="1"/>
  <c r="I31" i="340"/>
  <c r="I70" i="340" s="1"/>
  <c r="J31" i="340"/>
  <c r="J70" i="340" s="1"/>
  <c r="M31" i="340"/>
  <c r="M70" i="340" s="1"/>
  <c r="N31" i="340"/>
  <c r="N70" i="340" s="1"/>
  <c r="O31" i="340"/>
  <c r="O70" i="340" s="1"/>
  <c r="R31" i="340"/>
  <c r="S31" i="340"/>
  <c r="S70" i="340" s="1"/>
  <c r="U31" i="340"/>
  <c r="V31" i="340"/>
  <c r="V70" i="340" s="1"/>
  <c r="C32" i="340"/>
  <c r="X32" i="340" s="1"/>
  <c r="F32" i="340"/>
  <c r="Y32" i="340" s="1"/>
  <c r="K32" i="340"/>
  <c r="K31" i="340" s="1"/>
  <c r="K70" i="340" s="1"/>
  <c r="L32" i="340"/>
  <c r="Q32" i="340"/>
  <c r="AC32" i="340" s="1"/>
  <c r="T32" i="340"/>
  <c r="AD32" i="340" s="1"/>
  <c r="C33" i="340"/>
  <c r="X33" i="340" s="1"/>
  <c r="F33" i="340"/>
  <c r="Y33" i="340" s="1"/>
  <c r="L33" i="340"/>
  <c r="AA33" i="340" s="1"/>
  <c r="Q33" i="340"/>
  <c r="AC33" i="340" s="1"/>
  <c r="T33" i="340"/>
  <c r="AD33" i="340" s="1"/>
  <c r="Z33" i="340"/>
  <c r="C34" i="340"/>
  <c r="X34" i="340" s="1"/>
  <c r="F34" i="340"/>
  <c r="Y34" i="340" s="1"/>
  <c r="L34" i="340"/>
  <c r="P34" i="340" s="1"/>
  <c r="AB34" i="340" s="1"/>
  <c r="Q34" i="340"/>
  <c r="AC34" i="340" s="1"/>
  <c r="T34" i="340"/>
  <c r="AD34" i="340" s="1"/>
  <c r="Z34" i="340"/>
  <c r="C45" i="340"/>
  <c r="X45" i="340" s="1"/>
  <c r="F45" i="340"/>
  <c r="Y45" i="340" s="1"/>
  <c r="K45" i="340"/>
  <c r="Z45" i="340" s="1"/>
  <c r="L45" i="340"/>
  <c r="AA45" i="340" s="1"/>
  <c r="Q45" i="340"/>
  <c r="X10" i="341" s="1"/>
  <c r="T45" i="340"/>
  <c r="AB10" i="341" s="1"/>
  <c r="C46" i="340"/>
  <c r="X46" i="340" s="1"/>
  <c r="F46" i="340"/>
  <c r="Y46" i="340" s="1"/>
  <c r="K46" i="340"/>
  <c r="Z46" i="340" s="1"/>
  <c r="L46" i="340"/>
  <c r="Q46" i="340"/>
  <c r="X11" i="341" s="1"/>
  <c r="T46" i="340"/>
  <c r="AB11" i="341" s="1"/>
  <c r="C47" i="340"/>
  <c r="X47" i="340" s="1"/>
  <c r="F47" i="340"/>
  <c r="Y47" i="340" s="1"/>
  <c r="K47" i="340"/>
  <c r="Z47" i="340" s="1"/>
  <c r="L47" i="340"/>
  <c r="AA47" i="340" s="1"/>
  <c r="Q47" i="340"/>
  <c r="X12" i="341" s="1"/>
  <c r="T47" i="340"/>
  <c r="AB12" i="341" s="1"/>
  <c r="C48" i="340"/>
  <c r="X48" i="340" s="1"/>
  <c r="F48" i="340"/>
  <c r="Y48" i="340" s="1"/>
  <c r="K48" i="340"/>
  <c r="Z48" i="340" s="1"/>
  <c r="L48" i="340"/>
  <c r="P48" i="340" s="1"/>
  <c r="AB48" i="340" s="1"/>
  <c r="Q48" i="340"/>
  <c r="X13" i="341" s="1"/>
  <c r="T48" i="340"/>
  <c r="AB13" i="341" s="1"/>
  <c r="C49" i="340"/>
  <c r="X49" i="340" s="1"/>
  <c r="F49" i="340"/>
  <c r="Y49" i="340" s="1"/>
  <c r="K49" i="340"/>
  <c r="Z49" i="340" s="1"/>
  <c r="L49" i="340"/>
  <c r="Q49" i="340"/>
  <c r="X14" i="341" s="1"/>
  <c r="T49" i="340"/>
  <c r="C50" i="340"/>
  <c r="X50" i="340" s="1"/>
  <c r="F50" i="340"/>
  <c r="Y50" i="340" s="1"/>
  <c r="K50" i="340"/>
  <c r="Z50" i="340" s="1"/>
  <c r="L50" i="340"/>
  <c r="Q50" i="340"/>
  <c r="X15" i="341" s="1"/>
  <c r="T50" i="340"/>
  <c r="AD50" i="340" s="1"/>
  <c r="C51" i="340"/>
  <c r="X51" i="340" s="1"/>
  <c r="F51" i="340"/>
  <c r="Y51" i="340" s="1"/>
  <c r="L51" i="340"/>
  <c r="AA51" i="340" s="1"/>
  <c r="Q51" i="340"/>
  <c r="X16" i="341" s="1"/>
  <c r="T51" i="340"/>
  <c r="AB16" i="341" s="1"/>
  <c r="Z51" i="340"/>
  <c r="C52" i="340"/>
  <c r="X52" i="340" s="1"/>
  <c r="F52" i="340"/>
  <c r="Y52" i="340" s="1"/>
  <c r="K52" i="340"/>
  <c r="Z52" i="340" s="1"/>
  <c r="L52" i="340"/>
  <c r="AA52" i="340" s="1"/>
  <c r="Q52" i="340"/>
  <c r="X17" i="341" s="1"/>
  <c r="T52" i="340"/>
  <c r="AB17" i="341" s="1"/>
  <c r="C53" i="340"/>
  <c r="X53" i="340" s="1"/>
  <c r="F53" i="340"/>
  <c r="Y53" i="340" s="1"/>
  <c r="K53" i="340"/>
  <c r="Z53" i="340" s="1"/>
  <c r="L53" i="340"/>
  <c r="Q53" i="340"/>
  <c r="X18" i="341" s="1"/>
  <c r="T53" i="340"/>
  <c r="C54" i="340"/>
  <c r="X54" i="340" s="1"/>
  <c r="F54" i="340"/>
  <c r="Y54" i="340" s="1"/>
  <c r="K54" i="340"/>
  <c r="Z54" i="340" s="1"/>
  <c r="L54" i="340"/>
  <c r="AA54" i="340" s="1"/>
  <c r="Q54" i="340"/>
  <c r="T54" i="340"/>
  <c r="AD54" i="340" s="1"/>
  <c r="C55" i="340"/>
  <c r="X55" i="340" s="1"/>
  <c r="F55" i="340"/>
  <c r="Y55" i="340" s="1"/>
  <c r="K55" i="340"/>
  <c r="Z55" i="340" s="1"/>
  <c r="L55" i="340"/>
  <c r="Q55" i="340"/>
  <c r="AC55" i="340" s="1"/>
  <c r="T55" i="340"/>
  <c r="C56" i="340"/>
  <c r="X56" i="340" s="1"/>
  <c r="F56" i="340"/>
  <c r="Y56" i="340" s="1"/>
  <c r="K56" i="340"/>
  <c r="Z56" i="340" s="1"/>
  <c r="L56" i="340"/>
  <c r="AA56" i="340" s="1"/>
  <c r="Q56" i="340"/>
  <c r="T56" i="340"/>
  <c r="AB21" i="341" s="1"/>
  <c r="C7" i="339"/>
  <c r="D7" i="339"/>
  <c r="E7" i="339"/>
  <c r="F7" i="339"/>
  <c r="G7" i="339"/>
  <c r="H7" i="339"/>
  <c r="I7" i="339"/>
  <c r="J7" i="339"/>
  <c r="C10" i="339"/>
  <c r="D10" i="339"/>
  <c r="E10" i="339"/>
  <c r="F10" i="339"/>
  <c r="G10" i="339"/>
  <c r="H10" i="339"/>
  <c r="I10" i="339"/>
  <c r="J10" i="339"/>
  <c r="C13" i="339"/>
  <c r="D13" i="339"/>
  <c r="E13" i="339"/>
  <c r="F13" i="339"/>
  <c r="G13" i="339"/>
  <c r="H13" i="339"/>
  <c r="I13" i="339"/>
  <c r="J13" i="339"/>
  <c r="C16" i="339"/>
  <c r="D16" i="339"/>
  <c r="E16" i="339"/>
  <c r="F16" i="339"/>
  <c r="G16" i="339"/>
  <c r="H16" i="339"/>
  <c r="I16" i="339"/>
  <c r="J16" i="339"/>
  <c r="C19" i="339"/>
  <c r="D19" i="339"/>
  <c r="E19" i="339"/>
  <c r="F19" i="339"/>
  <c r="G19" i="339"/>
  <c r="H19" i="339"/>
  <c r="I19" i="339"/>
  <c r="J19" i="339"/>
  <c r="C7" i="338"/>
  <c r="D7" i="338"/>
  <c r="F7" i="338"/>
  <c r="G7" i="338"/>
  <c r="I7" i="338"/>
  <c r="J7" i="338"/>
  <c r="B10" i="338"/>
  <c r="E10" i="338"/>
  <c r="H10" i="338"/>
  <c r="B11" i="338"/>
  <c r="E11" i="338"/>
  <c r="H11" i="338"/>
  <c r="B12" i="338"/>
  <c r="E12" i="338"/>
  <c r="H12" i="338"/>
  <c r="B15" i="338"/>
  <c r="E15" i="338"/>
  <c r="H15" i="338"/>
  <c r="B16" i="338"/>
  <c r="E16" i="338"/>
  <c r="H16" i="338"/>
  <c r="B17" i="338"/>
  <c r="E17" i="338"/>
  <c r="H17" i="338"/>
  <c r="B18" i="338"/>
  <c r="E18" i="338"/>
  <c r="H18" i="338"/>
  <c r="B19" i="338"/>
  <c r="E19" i="338"/>
  <c r="H19" i="338"/>
  <c r="B20" i="338"/>
  <c r="E20" i="338"/>
  <c r="H20" i="338"/>
  <c r="B21" i="338"/>
  <c r="E21" i="338"/>
  <c r="H21" i="338"/>
  <c r="B22" i="338"/>
  <c r="E22" i="338"/>
  <c r="H22" i="338"/>
  <c r="B23" i="338"/>
  <c r="E23" i="338"/>
  <c r="H23" i="338"/>
  <c r="B24" i="338"/>
  <c r="E24" i="338"/>
  <c r="H24" i="338"/>
  <c r="B25" i="338"/>
  <c r="E25" i="338"/>
  <c r="H25" i="338"/>
  <c r="B26" i="338"/>
  <c r="E26" i="338"/>
  <c r="H26" i="338"/>
  <c r="C7" i="337"/>
  <c r="D7" i="337"/>
  <c r="F7" i="337"/>
  <c r="G7" i="337"/>
  <c r="I7" i="337"/>
  <c r="J7" i="337"/>
  <c r="B10" i="337"/>
  <c r="E10" i="337"/>
  <c r="H10" i="337"/>
  <c r="B11" i="337"/>
  <c r="E11" i="337"/>
  <c r="H11" i="337"/>
  <c r="B12" i="337"/>
  <c r="E12" i="337"/>
  <c r="H12" i="337"/>
  <c r="B15" i="337"/>
  <c r="E15" i="337"/>
  <c r="H15" i="337"/>
  <c r="B16" i="337"/>
  <c r="E16" i="337"/>
  <c r="H16" i="337"/>
  <c r="B17" i="337"/>
  <c r="E17" i="337"/>
  <c r="H17" i="337"/>
  <c r="B18" i="337"/>
  <c r="E18" i="337"/>
  <c r="H18" i="337"/>
  <c r="B19" i="337"/>
  <c r="E19" i="337"/>
  <c r="H19" i="337"/>
  <c r="B20" i="337"/>
  <c r="E20" i="337"/>
  <c r="H20" i="337"/>
  <c r="B21" i="337"/>
  <c r="E21" i="337"/>
  <c r="H21" i="337"/>
  <c r="B22" i="337"/>
  <c r="E22" i="337"/>
  <c r="H22" i="337"/>
  <c r="B23" i="337"/>
  <c r="E23" i="337"/>
  <c r="H23" i="337"/>
  <c r="B24" i="337"/>
  <c r="E24" i="337"/>
  <c r="H24" i="337"/>
  <c r="B25" i="337"/>
  <c r="E25" i="337"/>
  <c r="H25" i="337"/>
  <c r="B26" i="337"/>
  <c r="E26" i="337"/>
  <c r="H26" i="337"/>
  <c r="C8" i="336"/>
  <c r="D8" i="336"/>
  <c r="F8" i="336"/>
  <c r="G8" i="336"/>
  <c r="I8" i="336"/>
  <c r="J8" i="336"/>
  <c r="L8" i="336"/>
  <c r="M8" i="336"/>
  <c r="O8" i="336"/>
  <c r="P8" i="336"/>
  <c r="R8" i="336"/>
  <c r="S8" i="336"/>
  <c r="U8" i="336"/>
  <c r="V8" i="336"/>
  <c r="X8" i="336"/>
  <c r="Y8" i="336"/>
  <c r="B11" i="336"/>
  <c r="E11" i="336"/>
  <c r="H11" i="336"/>
  <c r="K11" i="336"/>
  <c r="N11" i="336"/>
  <c r="Q11" i="336"/>
  <c r="T11" i="336"/>
  <c r="W11" i="336"/>
  <c r="B12" i="336"/>
  <c r="E12" i="336"/>
  <c r="H12" i="336"/>
  <c r="K12" i="336"/>
  <c r="N12" i="336"/>
  <c r="Q12" i="336"/>
  <c r="T12" i="336"/>
  <c r="W12" i="336"/>
  <c r="B13" i="336"/>
  <c r="H13" i="336"/>
  <c r="K13" i="336"/>
  <c r="N13" i="336"/>
  <c r="Q13" i="336"/>
  <c r="T13" i="336"/>
  <c r="W13" i="336"/>
  <c r="B14" i="336"/>
  <c r="E14" i="336"/>
  <c r="H14" i="336"/>
  <c r="K14" i="336"/>
  <c r="N14" i="336"/>
  <c r="Q14" i="336"/>
  <c r="T14" i="336"/>
  <c r="W14" i="336"/>
  <c r="B15" i="336"/>
  <c r="E15" i="336"/>
  <c r="H15" i="336"/>
  <c r="K15" i="336"/>
  <c r="N15" i="336"/>
  <c r="Q15" i="336"/>
  <c r="T15" i="336"/>
  <c r="W15" i="336"/>
  <c r="B16" i="336"/>
  <c r="E16" i="336"/>
  <c r="H16" i="336"/>
  <c r="K16" i="336"/>
  <c r="N16" i="336"/>
  <c r="Q16" i="336"/>
  <c r="T16" i="336"/>
  <c r="W16" i="336"/>
  <c r="N17" i="336"/>
  <c r="B19" i="336"/>
  <c r="E19" i="336"/>
  <c r="H19" i="336"/>
  <c r="K19" i="336"/>
  <c r="N19" i="336"/>
  <c r="Q19" i="336"/>
  <c r="T19" i="336"/>
  <c r="W19" i="336"/>
  <c r="B20" i="336"/>
  <c r="E20" i="336"/>
  <c r="H20" i="336"/>
  <c r="K20" i="336"/>
  <c r="N20" i="336"/>
  <c r="Q20" i="336"/>
  <c r="T20" i="336"/>
  <c r="W20" i="336"/>
  <c r="B21" i="336"/>
  <c r="E21" i="336"/>
  <c r="H21" i="336"/>
  <c r="K21" i="336"/>
  <c r="N21" i="336"/>
  <c r="Q21" i="336"/>
  <c r="T21" i="336"/>
  <c r="W21" i="336"/>
  <c r="B22" i="336"/>
  <c r="E22" i="336"/>
  <c r="H22" i="336"/>
  <c r="K22" i="336"/>
  <c r="N22" i="336"/>
  <c r="Q22" i="336"/>
  <c r="T22" i="336"/>
  <c r="W22" i="336"/>
  <c r="B23" i="336"/>
  <c r="E23" i="336"/>
  <c r="H23" i="336"/>
  <c r="K23" i="336"/>
  <c r="N23" i="336"/>
  <c r="Q23" i="336"/>
  <c r="T23" i="336"/>
  <c r="W23" i="336"/>
  <c r="B24" i="336"/>
  <c r="E24" i="336"/>
  <c r="H24" i="336"/>
  <c r="K24" i="336"/>
  <c r="N24" i="336"/>
  <c r="Q24" i="336"/>
  <c r="T24" i="336"/>
  <c r="W24" i="336"/>
  <c r="B25" i="336"/>
  <c r="E25" i="336"/>
  <c r="H25" i="336"/>
  <c r="K25" i="336"/>
  <c r="N25" i="336"/>
  <c r="Q25" i="336"/>
  <c r="T25" i="336"/>
  <c r="W25" i="336"/>
  <c r="B26" i="336"/>
  <c r="E26" i="336"/>
  <c r="H26" i="336"/>
  <c r="K26" i="336"/>
  <c r="N26" i="336"/>
  <c r="Q26" i="336"/>
  <c r="T26" i="336"/>
  <c r="W26" i="336"/>
  <c r="B27" i="336"/>
  <c r="H27" i="336"/>
  <c r="K27" i="336"/>
  <c r="N27" i="336"/>
  <c r="Q27" i="336"/>
  <c r="T27" i="336"/>
  <c r="W27" i="336"/>
  <c r="B28" i="336"/>
  <c r="E28" i="336"/>
  <c r="H28" i="336"/>
  <c r="K28" i="336"/>
  <c r="N28" i="336"/>
  <c r="Q28" i="336"/>
  <c r="T28" i="336"/>
  <c r="W28" i="336"/>
  <c r="B29" i="336"/>
  <c r="E29" i="336"/>
  <c r="H29" i="336"/>
  <c r="K29" i="336"/>
  <c r="N29" i="336"/>
  <c r="Q29" i="336"/>
  <c r="T29" i="336"/>
  <c r="W29" i="336"/>
  <c r="B30" i="336"/>
  <c r="E30" i="336"/>
  <c r="H30" i="336"/>
  <c r="K30" i="336"/>
  <c r="N30" i="336"/>
  <c r="Q30" i="336"/>
  <c r="T30" i="336"/>
  <c r="W30" i="336"/>
  <c r="B41" i="336"/>
  <c r="E41" i="336"/>
  <c r="H41" i="336"/>
  <c r="K41" i="336"/>
  <c r="N41" i="336"/>
  <c r="Q41" i="336"/>
  <c r="T41" i="336"/>
  <c r="W41" i="336"/>
  <c r="B42" i="336"/>
  <c r="E42" i="336"/>
  <c r="H42" i="336"/>
  <c r="K42" i="336"/>
  <c r="N42" i="336"/>
  <c r="Q42" i="336"/>
  <c r="T42" i="336"/>
  <c r="W42" i="336"/>
  <c r="B43" i="336"/>
  <c r="E43" i="336"/>
  <c r="H43" i="336"/>
  <c r="K43" i="336"/>
  <c r="N43" i="336"/>
  <c r="Q43" i="336"/>
  <c r="T43" i="336"/>
  <c r="W43" i="336"/>
  <c r="B44" i="336"/>
  <c r="E44" i="336"/>
  <c r="H44" i="336"/>
  <c r="K44" i="336"/>
  <c r="N44" i="336"/>
  <c r="Q44" i="336"/>
  <c r="T44" i="336"/>
  <c r="W44" i="336"/>
  <c r="B45" i="336"/>
  <c r="E45" i="336"/>
  <c r="H45" i="336"/>
  <c r="K45" i="336"/>
  <c r="N45" i="336"/>
  <c r="Q45" i="336"/>
  <c r="T45" i="336"/>
  <c r="W45" i="336"/>
  <c r="B46" i="336"/>
  <c r="E46" i="336"/>
  <c r="H46" i="336"/>
  <c r="K46" i="336"/>
  <c r="N46" i="336"/>
  <c r="Q46" i="336"/>
  <c r="T46" i="336"/>
  <c r="W46" i="336"/>
  <c r="B47" i="336"/>
  <c r="E47" i="336"/>
  <c r="H47" i="336"/>
  <c r="K47" i="336"/>
  <c r="N47" i="336"/>
  <c r="Q47" i="336"/>
  <c r="T47" i="336"/>
  <c r="W47" i="336"/>
  <c r="B48" i="336"/>
  <c r="E48" i="336"/>
  <c r="H48" i="336"/>
  <c r="K48" i="336"/>
  <c r="N48" i="336"/>
  <c r="Q48" i="336"/>
  <c r="T48" i="336"/>
  <c r="W48" i="336"/>
  <c r="B49" i="336"/>
  <c r="E49" i="336"/>
  <c r="H49" i="336"/>
  <c r="K49" i="336"/>
  <c r="N49" i="336"/>
  <c r="Q49" i="336"/>
  <c r="T49" i="336"/>
  <c r="W49" i="336"/>
  <c r="B50" i="336"/>
  <c r="E50" i="336"/>
  <c r="H50" i="336"/>
  <c r="K50" i="336"/>
  <c r="N50" i="336"/>
  <c r="Q50" i="336"/>
  <c r="T50" i="336"/>
  <c r="W50" i="336"/>
  <c r="B51" i="336"/>
  <c r="E51" i="336"/>
  <c r="H51" i="336"/>
  <c r="K51" i="336"/>
  <c r="N51" i="336"/>
  <c r="Q51" i="336"/>
  <c r="T51" i="336"/>
  <c r="W51" i="336"/>
  <c r="B52" i="336"/>
  <c r="E52" i="336"/>
  <c r="H52" i="336"/>
  <c r="K52" i="336"/>
  <c r="N52" i="336"/>
  <c r="Q52" i="336"/>
  <c r="T52" i="336"/>
  <c r="W52" i="336"/>
  <c r="B53" i="336"/>
  <c r="E53" i="336"/>
  <c r="H53" i="336"/>
  <c r="K53" i="336"/>
  <c r="N53" i="336"/>
  <c r="Q53" i="336"/>
  <c r="T53" i="336"/>
  <c r="W53" i="336"/>
  <c r="B54" i="336"/>
  <c r="E54" i="336"/>
  <c r="H54" i="336"/>
  <c r="K54" i="336"/>
  <c r="N54" i="336"/>
  <c r="Q54" i="336"/>
  <c r="T54" i="336"/>
  <c r="W54" i="336"/>
  <c r="B55" i="336"/>
  <c r="E55" i="336"/>
  <c r="H55" i="336"/>
  <c r="K55" i="336"/>
  <c r="N55" i="336"/>
  <c r="Q55" i="336"/>
  <c r="T55" i="336"/>
  <c r="W55" i="336"/>
  <c r="B56" i="336"/>
  <c r="E56" i="336"/>
  <c r="H56" i="336"/>
  <c r="K56" i="336"/>
  <c r="N56" i="336"/>
  <c r="Q56" i="336"/>
  <c r="T56" i="336"/>
  <c r="W56" i="336"/>
  <c r="B57" i="336"/>
  <c r="E57" i="336"/>
  <c r="H57" i="336"/>
  <c r="K57" i="336"/>
  <c r="N57" i="336"/>
  <c r="Q57" i="336"/>
  <c r="T57" i="336"/>
  <c r="W57" i="336"/>
  <c r="F8" i="335"/>
  <c r="G8" i="335"/>
  <c r="I8" i="335"/>
  <c r="J8" i="335"/>
  <c r="L8" i="335"/>
  <c r="M8" i="335"/>
  <c r="R8" i="335"/>
  <c r="S8" i="335"/>
  <c r="U8" i="335"/>
  <c r="V8" i="335"/>
  <c r="X8" i="335"/>
  <c r="Y8" i="335"/>
  <c r="C11" i="335"/>
  <c r="D11" i="335"/>
  <c r="E11" i="335"/>
  <c r="H11" i="335"/>
  <c r="K11" i="335"/>
  <c r="O11" i="335"/>
  <c r="Q11" i="335"/>
  <c r="T11" i="335"/>
  <c r="W11" i="335"/>
  <c r="C12" i="335"/>
  <c r="D12" i="335"/>
  <c r="E12" i="335"/>
  <c r="H12" i="335"/>
  <c r="K12" i="335"/>
  <c r="O12" i="335"/>
  <c r="P12" i="335"/>
  <c r="Q12" i="335"/>
  <c r="T12" i="335"/>
  <c r="W12" i="335"/>
  <c r="C13" i="335"/>
  <c r="D13" i="335"/>
  <c r="E13" i="335"/>
  <c r="H13" i="335"/>
  <c r="K13" i="335"/>
  <c r="O13" i="335"/>
  <c r="P13" i="335"/>
  <c r="Q13" i="335"/>
  <c r="T13" i="335"/>
  <c r="W13" i="335"/>
  <c r="C14" i="335"/>
  <c r="D14" i="335"/>
  <c r="E14" i="335"/>
  <c r="H14" i="335"/>
  <c r="K14" i="335"/>
  <c r="O14" i="335"/>
  <c r="P14" i="335"/>
  <c r="Q14" i="335"/>
  <c r="T14" i="335"/>
  <c r="W14" i="335"/>
  <c r="C15" i="335"/>
  <c r="D15" i="335"/>
  <c r="E15" i="335"/>
  <c r="H15" i="335"/>
  <c r="K15" i="335"/>
  <c r="O15" i="335"/>
  <c r="P15" i="335"/>
  <c r="Q15" i="335"/>
  <c r="T15" i="335"/>
  <c r="W15" i="335"/>
  <c r="C16" i="335"/>
  <c r="D16" i="335"/>
  <c r="E16" i="335"/>
  <c r="H16" i="335"/>
  <c r="K16" i="335"/>
  <c r="O16" i="335"/>
  <c r="P16" i="335"/>
  <c r="Q16" i="335"/>
  <c r="T16" i="335"/>
  <c r="W16" i="335"/>
  <c r="C19" i="335"/>
  <c r="D19" i="335"/>
  <c r="E19" i="335"/>
  <c r="H19" i="335"/>
  <c r="K19" i="335"/>
  <c r="O19" i="335"/>
  <c r="P19" i="335"/>
  <c r="Q19" i="335"/>
  <c r="T19" i="335"/>
  <c r="W19" i="335"/>
  <c r="C20" i="335"/>
  <c r="D20" i="335"/>
  <c r="E20" i="335"/>
  <c r="H20" i="335"/>
  <c r="K20" i="335"/>
  <c r="O20" i="335"/>
  <c r="P20" i="335"/>
  <c r="Q20" i="335"/>
  <c r="T20" i="335"/>
  <c r="W20" i="335"/>
  <c r="C21" i="335"/>
  <c r="D21" i="335"/>
  <c r="E21" i="335"/>
  <c r="H21" i="335"/>
  <c r="K21" i="335"/>
  <c r="O21" i="335"/>
  <c r="P21" i="335"/>
  <c r="Q21" i="335"/>
  <c r="T21" i="335"/>
  <c r="W21" i="335"/>
  <c r="C22" i="335"/>
  <c r="D22" i="335"/>
  <c r="E22" i="335"/>
  <c r="H22" i="335"/>
  <c r="K22" i="335"/>
  <c r="O22" i="335"/>
  <c r="P22" i="335"/>
  <c r="Q22" i="335"/>
  <c r="T22" i="335"/>
  <c r="W22" i="335"/>
  <c r="C23" i="335"/>
  <c r="D23" i="335"/>
  <c r="E23" i="335"/>
  <c r="H23" i="335"/>
  <c r="K23" i="335"/>
  <c r="O23" i="335"/>
  <c r="P23" i="335"/>
  <c r="Q23" i="335"/>
  <c r="T23" i="335"/>
  <c r="W23" i="335"/>
  <c r="C24" i="335"/>
  <c r="D24" i="335"/>
  <c r="E24" i="335"/>
  <c r="H24" i="335"/>
  <c r="K24" i="335"/>
  <c r="O24" i="335"/>
  <c r="P24" i="335"/>
  <c r="Q24" i="335"/>
  <c r="T24" i="335"/>
  <c r="W24" i="335"/>
  <c r="C25" i="335"/>
  <c r="D25" i="335"/>
  <c r="E25" i="335"/>
  <c r="H25" i="335"/>
  <c r="K25" i="335"/>
  <c r="O25" i="335"/>
  <c r="P25" i="335"/>
  <c r="Q25" i="335"/>
  <c r="T25" i="335"/>
  <c r="W25" i="335"/>
  <c r="C26" i="335"/>
  <c r="D26" i="335"/>
  <c r="E26" i="335"/>
  <c r="H26" i="335"/>
  <c r="K26" i="335"/>
  <c r="O26" i="335"/>
  <c r="P26" i="335"/>
  <c r="Q26" i="335"/>
  <c r="T26" i="335"/>
  <c r="W26" i="335"/>
  <c r="C27" i="335"/>
  <c r="D27" i="335"/>
  <c r="E27" i="335"/>
  <c r="H27" i="335"/>
  <c r="K27" i="335"/>
  <c r="O27" i="335"/>
  <c r="P27" i="335"/>
  <c r="Q27" i="335"/>
  <c r="T27" i="335"/>
  <c r="W27" i="335"/>
  <c r="C28" i="335"/>
  <c r="D28" i="335"/>
  <c r="E28" i="335"/>
  <c r="H28" i="335"/>
  <c r="K28" i="335"/>
  <c r="O28" i="335"/>
  <c r="P28" i="335"/>
  <c r="Q28" i="335"/>
  <c r="T28" i="335"/>
  <c r="W28" i="335"/>
  <c r="C29" i="335"/>
  <c r="D29" i="335"/>
  <c r="E29" i="335"/>
  <c r="H29" i="335"/>
  <c r="K29" i="335"/>
  <c r="O29" i="335"/>
  <c r="P29" i="335"/>
  <c r="Q29" i="335"/>
  <c r="T29" i="335"/>
  <c r="W29" i="335"/>
  <c r="C30" i="335"/>
  <c r="D30" i="335"/>
  <c r="E30" i="335"/>
  <c r="H30" i="335"/>
  <c r="K30" i="335"/>
  <c r="O30" i="335"/>
  <c r="P30" i="335"/>
  <c r="Q30" i="335"/>
  <c r="T30" i="335"/>
  <c r="W30" i="335"/>
  <c r="F44" i="335"/>
  <c r="G44" i="335"/>
  <c r="I44" i="335"/>
  <c r="J44" i="335"/>
  <c r="L44" i="335"/>
  <c r="M44" i="335"/>
  <c r="R44" i="335"/>
  <c r="S44" i="335"/>
  <c r="U44" i="335"/>
  <c r="V44" i="335"/>
  <c r="X44" i="335"/>
  <c r="Y44" i="335"/>
  <c r="C47" i="335"/>
  <c r="D47" i="335"/>
  <c r="E47" i="335"/>
  <c r="H47" i="335"/>
  <c r="K47" i="335"/>
  <c r="O47" i="335"/>
  <c r="P47" i="335"/>
  <c r="Q47" i="335"/>
  <c r="T47" i="335"/>
  <c r="W47" i="335"/>
  <c r="C48" i="335"/>
  <c r="D48" i="335"/>
  <c r="E48" i="335"/>
  <c r="H48" i="335"/>
  <c r="K48" i="335"/>
  <c r="O48" i="335"/>
  <c r="P48" i="335"/>
  <c r="Q48" i="335"/>
  <c r="T48" i="335"/>
  <c r="W48" i="335"/>
  <c r="C49" i="335"/>
  <c r="D49" i="335"/>
  <c r="E49" i="335"/>
  <c r="H49" i="335"/>
  <c r="K49" i="335"/>
  <c r="O49" i="335"/>
  <c r="P49" i="335"/>
  <c r="Q49" i="335"/>
  <c r="T49" i="335"/>
  <c r="W49" i="335"/>
  <c r="C50" i="335"/>
  <c r="D50" i="335"/>
  <c r="E50" i="335"/>
  <c r="H50" i="335"/>
  <c r="K50" i="335"/>
  <c r="O50" i="335"/>
  <c r="P50" i="335"/>
  <c r="Q50" i="335"/>
  <c r="T50" i="335"/>
  <c r="W50" i="335"/>
  <c r="C51" i="335"/>
  <c r="D51" i="335"/>
  <c r="E51" i="335"/>
  <c r="H51" i="335"/>
  <c r="K51" i="335"/>
  <c r="O51" i="335"/>
  <c r="P51" i="335"/>
  <c r="Q51" i="335"/>
  <c r="T51" i="335"/>
  <c r="W51" i="335"/>
  <c r="C52" i="335"/>
  <c r="D52" i="335"/>
  <c r="E52" i="335"/>
  <c r="H52" i="335"/>
  <c r="K52" i="335"/>
  <c r="O52" i="335"/>
  <c r="P52" i="335"/>
  <c r="Q52" i="335"/>
  <c r="T52" i="335"/>
  <c r="W52" i="335"/>
  <c r="C55" i="335"/>
  <c r="D55" i="335"/>
  <c r="E55" i="335"/>
  <c r="H55" i="335"/>
  <c r="K55" i="335"/>
  <c r="O55" i="335"/>
  <c r="P55" i="335"/>
  <c r="T55" i="335"/>
  <c r="W55" i="335"/>
  <c r="C56" i="335"/>
  <c r="D56" i="335"/>
  <c r="E56" i="335"/>
  <c r="H56" i="335"/>
  <c r="K56" i="335"/>
  <c r="O56" i="335"/>
  <c r="P56" i="335"/>
  <c r="T56" i="335"/>
  <c r="W56" i="335"/>
  <c r="C57" i="335"/>
  <c r="D57" i="335"/>
  <c r="E57" i="335"/>
  <c r="H57" i="335"/>
  <c r="K57" i="335"/>
  <c r="O57" i="335"/>
  <c r="P57" i="335"/>
  <c r="T57" i="335"/>
  <c r="W57" i="335"/>
  <c r="C58" i="335"/>
  <c r="D58" i="335"/>
  <c r="E58" i="335"/>
  <c r="H58" i="335"/>
  <c r="K58" i="335"/>
  <c r="O58" i="335"/>
  <c r="P58" i="335"/>
  <c r="T58" i="335"/>
  <c r="W58" i="335"/>
  <c r="C59" i="335"/>
  <c r="D59" i="335"/>
  <c r="E59" i="335"/>
  <c r="H59" i="335"/>
  <c r="K59" i="335"/>
  <c r="O59" i="335"/>
  <c r="P59" i="335"/>
  <c r="T59" i="335"/>
  <c r="W59" i="335"/>
  <c r="C60" i="335"/>
  <c r="D60" i="335"/>
  <c r="E60" i="335"/>
  <c r="H60" i="335"/>
  <c r="K60" i="335"/>
  <c r="O60" i="335"/>
  <c r="P60" i="335"/>
  <c r="T60" i="335"/>
  <c r="W60" i="335"/>
  <c r="C61" i="335"/>
  <c r="D61" i="335"/>
  <c r="E61" i="335"/>
  <c r="H61" i="335"/>
  <c r="K61" i="335"/>
  <c r="O61" i="335"/>
  <c r="P61" i="335"/>
  <c r="T61" i="335"/>
  <c r="W61" i="335"/>
  <c r="C62" i="335"/>
  <c r="D62" i="335"/>
  <c r="E62" i="335"/>
  <c r="H62" i="335"/>
  <c r="K62" i="335"/>
  <c r="O62" i="335"/>
  <c r="P62" i="335"/>
  <c r="T62" i="335"/>
  <c r="W62" i="335"/>
  <c r="C63" i="335"/>
  <c r="D63" i="335"/>
  <c r="E63" i="335"/>
  <c r="H63" i="335"/>
  <c r="K63" i="335"/>
  <c r="O63" i="335"/>
  <c r="P63" i="335"/>
  <c r="T63" i="335"/>
  <c r="W63" i="335"/>
  <c r="C64" i="335"/>
  <c r="D64" i="335"/>
  <c r="E64" i="335"/>
  <c r="H64" i="335"/>
  <c r="K64" i="335"/>
  <c r="O64" i="335"/>
  <c r="P64" i="335"/>
  <c r="T64" i="335"/>
  <c r="W64" i="335"/>
  <c r="C65" i="335"/>
  <c r="D65" i="335"/>
  <c r="E65" i="335"/>
  <c r="H65" i="335"/>
  <c r="K65" i="335"/>
  <c r="O65" i="335"/>
  <c r="P65" i="335"/>
  <c r="T65" i="335"/>
  <c r="W65" i="335"/>
  <c r="C66" i="335"/>
  <c r="D66" i="335"/>
  <c r="E66" i="335"/>
  <c r="H66" i="335"/>
  <c r="K66" i="335"/>
  <c r="O66" i="335"/>
  <c r="P66" i="335"/>
  <c r="T66" i="335"/>
  <c r="W66" i="335"/>
  <c r="W67" i="335"/>
  <c r="W68" i="335"/>
  <c r="W69" i="335"/>
  <c r="W70" i="335"/>
  <c r="W71" i="335"/>
  <c r="W72" i="335"/>
  <c r="E7" i="334"/>
  <c r="F7" i="334"/>
  <c r="G7" i="334"/>
  <c r="H7" i="334"/>
  <c r="I7" i="334"/>
  <c r="J7" i="334"/>
  <c r="K7" i="334"/>
  <c r="L7" i="334"/>
  <c r="M7" i="334"/>
  <c r="B9" i="334"/>
  <c r="C9" i="334"/>
  <c r="D9" i="334"/>
  <c r="B10" i="334"/>
  <c r="C10" i="334"/>
  <c r="D10" i="334"/>
  <c r="B11" i="334"/>
  <c r="C11" i="334"/>
  <c r="D11" i="334"/>
  <c r="B12" i="334"/>
  <c r="C12" i="334"/>
  <c r="D12" i="334"/>
  <c r="B13" i="334"/>
  <c r="C13" i="334"/>
  <c r="D13" i="334"/>
  <c r="B14" i="334"/>
  <c r="C14" i="334"/>
  <c r="D14" i="334"/>
  <c r="B15" i="334"/>
  <c r="C15" i="334"/>
  <c r="D15" i="334"/>
  <c r="B16" i="334"/>
  <c r="C16" i="334"/>
  <c r="D16" i="334"/>
  <c r="B17" i="334"/>
  <c r="C17" i="334"/>
  <c r="D17" i="334"/>
  <c r="B18" i="334"/>
  <c r="C18" i="334"/>
  <c r="D18" i="334"/>
  <c r="B19" i="334"/>
  <c r="C19" i="334"/>
  <c r="D19" i="334"/>
  <c r="B20" i="334"/>
  <c r="C20" i="334"/>
  <c r="D20" i="334"/>
  <c r="B22" i="334"/>
  <c r="B23" i="334"/>
  <c r="B24" i="334"/>
  <c r="B25" i="334"/>
  <c r="B26" i="334"/>
  <c r="B27" i="334"/>
  <c r="B28" i="334"/>
  <c r="B29" i="334"/>
  <c r="B30" i="334"/>
  <c r="B31" i="334"/>
  <c r="D42" i="334"/>
  <c r="E42" i="334"/>
  <c r="F42" i="334"/>
  <c r="G42" i="334"/>
  <c r="H42" i="334"/>
  <c r="I42" i="334"/>
  <c r="J42" i="334"/>
  <c r="K42" i="334"/>
  <c r="L42" i="334"/>
  <c r="M42" i="334"/>
  <c r="B43" i="334"/>
  <c r="B44" i="334"/>
  <c r="B45" i="334"/>
  <c r="B46" i="334"/>
  <c r="B47" i="334"/>
  <c r="B48" i="334"/>
  <c r="B49" i="334"/>
  <c r="B50" i="334"/>
  <c r="B51" i="334"/>
  <c r="B52" i="334"/>
  <c r="B53" i="334"/>
  <c r="B54" i="334"/>
  <c r="C6" i="333"/>
  <c r="D6" i="333"/>
  <c r="E6" i="333"/>
  <c r="B9" i="333"/>
  <c r="B10" i="333"/>
  <c r="B13" i="333"/>
  <c r="B14" i="333"/>
  <c r="B15" i="333"/>
  <c r="B16" i="333"/>
  <c r="B17" i="333"/>
  <c r="B18" i="333"/>
  <c r="B19" i="333"/>
  <c r="B20" i="333"/>
  <c r="B21" i="333"/>
  <c r="B22" i="333"/>
  <c r="B23" i="333"/>
  <c r="B24" i="333"/>
  <c r="F7" i="332"/>
  <c r="H7" i="332"/>
  <c r="J7" i="332"/>
  <c r="F8" i="332"/>
  <c r="H8" i="332"/>
  <c r="J8" i="332"/>
  <c r="D9" i="332"/>
  <c r="D10" i="332"/>
  <c r="D11" i="332"/>
  <c r="D12" i="332"/>
  <c r="D13" i="332"/>
  <c r="D14" i="332"/>
  <c r="D15" i="332"/>
  <c r="D16" i="332"/>
  <c r="D17" i="332"/>
  <c r="D18" i="332"/>
  <c r="D19" i="332"/>
  <c r="D20" i="332"/>
  <c r="D21" i="332"/>
  <c r="D22" i="332"/>
  <c r="D23" i="332"/>
  <c r="C7" i="330"/>
  <c r="D7" i="330"/>
  <c r="E7" i="330"/>
  <c r="G7" i="330"/>
  <c r="H7" i="330"/>
  <c r="I7" i="330"/>
  <c r="K7" i="330"/>
  <c r="L7" i="330"/>
  <c r="M7" i="330"/>
  <c r="B8" i="330"/>
  <c r="F8" i="330"/>
  <c r="J8" i="330"/>
  <c r="B9" i="330"/>
  <c r="F9" i="330"/>
  <c r="J9" i="330"/>
  <c r="B10" i="330"/>
  <c r="F10" i="330"/>
  <c r="J10" i="330"/>
  <c r="B11" i="330"/>
  <c r="F11" i="330"/>
  <c r="J11" i="330"/>
  <c r="B12" i="330"/>
  <c r="F12" i="330"/>
  <c r="J12" i="330"/>
  <c r="B13" i="330"/>
  <c r="F13" i="330"/>
  <c r="J13" i="330"/>
  <c r="B14" i="330"/>
  <c r="F14" i="330"/>
  <c r="J14" i="330"/>
  <c r="B15" i="330"/>
  <c r="F15" i="330"/>
  <c r="J15" i="330"/>
  <c r="B16" i="330"/>
  <c r="F16" i="330"/>
  <c r="J16" i="330"/>
  <c r="B17" i="330"/>
  <c r="F17" i="330"/>
  <c r="J17" i="330"/>
  <c r="B18" i="330"/>
  <c r="F18" i="330"/>
  <c r="J18" i="330"/>
  <c r="B19" i="330"/>
  <c r="F19" i="330"/>
  <c r="J19" i="330"/>
  <c r="C7" i="329"/>
  <c r="D7" i="329"/>
  <c r="E7" i="329"/>
  <c r="F7" i="329"/>
  <c r="G7" i="329"/>
  <c r="H7" i="329"/>
  <c r="I7" i="329"/>
  <c r="J7" i="329"/>
  <c r="L7" i="329"/>
  <c r="M7" i="329"/>
  <c r="O7" i="329"/>
  <c r="P7" i="329"/>
  <c r="Q7" i="329"/>
  <c r="R7" i="329"/>
  <c r="S7" i="329"/>
  <c r="T7" i="329"/>
  <c r="B10" i="329"/>
  <c r="K10" i="329"/>
  <c r="N10" i="329"/>
  <c r="N7" i="329" s="1"/>
  <c r="B11" i="329"/>
  <c r="K11" i="329"/>
  <c r="B13" i="329"/>
  <c r="C13" i="329"/>
  <c r="D13" i="329"/>
  <c r="E13" i="329"/>
  <c r="F13" i="329"/>
  <c r="G13" i="329"/>
  <c r="H13" i="329"/>
  <c r="I13" i="329"/>
  <c r="J13" i="329"/>
  <c r="K13" i="329"/>
  <c r="L13" i="329"/>
  <c r="M13" i="329"/>
  <c r="N13" i="329"/>
  <c r="O13" i="329"/>
  <c r="P13" i="329"/>
  <c r="Q13" i="329"/>
  <c r="R13" i="329"/>
  <c r="S13" i="329"/>
  <c r="T13" i="329"/>
  <c r="P21" i="341" l="1"/>
  <c r="AG21" i="341" s="1"/>
  <c r="X61" i="347"/>
  <c r="V57" i="344"/>
  <c r="B20" i="351"/>
  <c r="AH34" i="347"/>
  <c r="W7" i="361"/>
  <c r="W51" i="361" s="1"/>
  <c r="I21" i="340"/>
  <c r="I68" i="340" s="1"/>
  <c r="J57" i="344"/>
  <c r="P17" i="357"/>
  <c r="AA17" i="357" s="1"/>
  <c r="P21" i="357"/>
  <c r="AA21" i="357" s="1"/>
  <c r="P24" i="357"/>
  <c r="AA24" i="357" s="1"/>
  <c r="P27" i="357"/>
  <c r="AA27" i="357" s="1"/>
  <c r="P28" i="357"/>
  <c r="AA28" i="357" s="1"/>
  <c r="P37" i="357"/>
  <c r="AA37" i="357" s="1"/>
  <c r="H18" i="352"/>
  <c r="H79" i="352" s="1"/>
  <c r="R58" i="344"/>
  <c r="H12" i="352"/>
  <c r="AB12" i="352" s="1"/>
  <c r="V59" i="344"/>
  <c r="T43" i="357"/>
  <c r="AB43" i="357" s="1"/>
  <c r="H21" i="352"/>
  <c r="H82" i="352" s="1"/>
  <c r="P62" i="347"/>
  <c r="T13" i="352"/>
  <c r="T74" i="352" s="1"/>
  <c r="AG17" i="347"/>
  <c r="T10" i="352"/>
  <c r="T71" i="352" s="1"/>
  <c r="B12" i="352"/>
  <c r="B73" i="352" s="1"/>
  <c r="P8" i="358"/>
  <c r="AA8" i="358" s="1"/>
  <c r="AN10" i="347"/>
  <c r="B33" i="353"/>
  <c r="AA33" i="353" s="1"/>
  <c r="F7" i="360"/>
  <c r="F50" i="360" s="1"/>
  <c r="AN12" i="347"/>
  <c r="E65" i="342"/>
  <c r="K11" i="340"/>
  <c r="G7" i="359"/>
  <c r="G51" i="359" s="1"/>
  <c r="L57" i="344"/>
  <c r="H14" i="352"/>
  <c r="H75" i="352" s="1"/>
  <c r="U61" i="347"/>
  <c r="C21" i="360"/>
  <c r="AC21" i="360" s="1"/>
  <c r="AG21" i="347"/>
  <c r="E8" i="353"/>
  <c r="E61" i="353" s="1"/>
  <c r="L33" i="357"/>
  <c r="Z33" i="357" s="1"/>
  <c r="K7" i="358"/>
  <c r="K50" i="358" s="1"/>
  <c r="Q19" i="352"/>
  <c r="Q80" i="352" s="1"/>
  <c r="P12" i="341"/>
  <c r="AG12" i="341" s="1"/>
  <c r="J59" i="344"/>
  <c r="AG33" i="347"/>
  <c r="F52" i="352"/>
  <c r="Z52" i="352" s="1"/>
  <c r="E17" i="357"/>
  <c r="Y17" i="357" s="1"/>
  <c r="AD51" i="340"/>
  <c r="L28" i="342"/>
  <c r="L60" i="342" s="1"/>
  <c r="S62" i="347"/>
  <c r="B36" i="351"/>
  <c r="X36" i="351" s="1"/>
  <c r="G12" i="352"/>
  <c r="G73" i="352" s="1"/>
  <c r="B32" i="353"/>
  <c r="R63" i="353" s="1"/>
  <c r="P17" i="341"/>
  <c r="AG17" i="341" s="1"/>
  <c r="N8" i="347"/>
  <c r="AE8" i="347" s="1"/>
  <c r="N56" i="335"/>
  <c r="I58" i="344"/>
  <c r="I57" i="344"/>
  <c r="B21" i="347"/>
  <c r="AA21" i="347" s="1"/>
  <c r="B13" i="347"/>
  <c r="AA13" i="347" s="1"/>
  <c r="AG35" i="353"/>
  <c r="N62" i="335"/>
  <c r="AC52" i="340"/>
  <c r="E36" i="342"/>
  <c r="E62" i="342" s="1"/>
  <c r="S59" i="344"/>
  <c r="G58" i="344"/>
  <c r="AH35" i="347"/>
  <c r="B30" i="347"/>
  <c r="AF30" i="347" s="1"/>
  <c r="AM20" i="347"/>
  <c r="Q18" i="352"/>
  <c r="Q79" i="352" s="1"/>
  <c r="B34" i="344"/>
  <c r="AC34" i="344" s="1"/>
  <c r="K7" i="329"/>
  <c r="J6" i="332"/>
  <c r="F82" i="345"/>
  <c r="Y82" i="345" s="1"/>
  <c r="AM13" i="347"/>
  <c r="AM11" i="347"/>
  <c r="B45" i="351"/>
  <c r="AC45" i="351" s="1"/>
  <c r="AG36" i="353"/>
  <c r="K20" i="356"/>
  <c r="K37" i="356" s="1"/>
  <c r="AH36" i="347"/>
  <c r="N64" i="335"/>
  <c r="S57" i="344"/>
  <c r="AM25" i="347"/>
  <c r="AM16" i="347"/>
  <c r="AH11" i="347"/>
  <c r="T18" i="352"/>
  <c r="T79" i="352" s="1"/>
  <c r="C12" i="360"/>
  <c r="AC12" i="360" s="1"/>
  <c r="O7" i="361"/>
  <c r="O51" i="361" s="1"/>
  <c r="F58" i="344"/>
  <c r="L62" i="347"/>
  <c r="AH13" i="347"/>
  <c r="G11" i="352"/>
  <c r="G72" i="352" s="1"/>
  <c r="G20" i="352"/>
  <c r="G81" i="352" s="1"/>
  <c r="U21" i="356"/>
  <c r="B16" i="362"/>
  <c r="Y16" i="362" s="1"/>
  <c r="B20" i="362"/>
  <c r="X20" i="362" s="1"/>
  <c r="B29" i="362"/>
  <c r="Y29" i="362" s="1"/>
  <c r="B30" i="362"/>
  <c r="X30" i="362" s="1"/>
  <c r="B34" i="362"/>
  <c r="Y34" i="362" s="1"/>
  <c r="P46" i="340"/>
  <c r="AB46" i="340" s="1"/>
  <c r="AA46" i="340"/>
  <c r="AB32" i="360"/>
  <c r="C32" i="360"/>
  <c r="AC32" i="360" s="1"/>
  <c r="C13" i="342"/>
  <c r="AM26" i="347"/>
  <c r="AG26" i="347"/>
  <c r="AG12" i="347"/>
  <c r="AM12" i="347"/>
  <c r="B12" i="347"/>
  <c r="AL12" i="347" s="1"/>
  <c r="AM23" i="353"/>
  <c r="AG23" i="353"/>
  <c r="G52" i="361"/>
  <c r="G7" i="361"/>
  <c r="G51" i="361" s="1"/>
  <c r="P51" i="340"/>
  <c r="AB51" i="340" s="1"/>
  <c r="M28" i="342"/>
  <c r="U29" i="342"/>
  <c r="AB36" i="352"/>
  <c r="AH20" i="353"/>
  <c r="AN20" i="353"/>
  <c r="AB14" i="341"/>
  <c r="AD49" i="340"/>
  <c r="AA23" i="340"/>
  <c r="P23" i="340"/>
  <c r="AB23" i="340" s="1"/>
  <c r="M59" i="344"/>
  <c r="M57" i="344"/>
  <c r="M58" i="344"/>
  <c r="V61" i="347"/>
  <c r="AN25" i="353"/>
  <c r="B25" i="353"/>
  <c r="AL25" i="353" s="1"/>
  <c r="Q52" i="360"/>
  <c r="Q7" i="360"/>
  <c r="G61" i="347"/>
  <c r="G62" i="347"/>
  <c r="AJ10" i="348"/>
  <c r="AI10" i="348"/>
  <c r="P53" i="340"/>
  <c r="AB53" i="340" s="1"/>
  <c r="AA53" i="340"/>
  <c r="AB20" i="341"/>
  <c r="AD55" i="340"/>
  <c r="F21" i="340"/>
  <c r="F68" i="340" s="1"/>
  <c r="B28" i="347"/>
  <c r="AA28" i="347" s="1"/>
  <c r="AM28" i="347"/>
  <c r="P45" i="340"/>
  <c r="AB45" i="340" s="1"/>
  <c r="N38" i="342"/>
  <c r="V38" i="342" s="1"/>
  <c r="B35" i="344"/>
  <c r="X35" i="344" s="1"/>
  <c r="C20" i="349"/>
  <c r="H20" i="349" s="1"/>
  <c r="L13" i="357"/>
  <c r="Z13" i="357" s="1"/>
  <c r="L14" i="357"/>
  <c r="Z14" i="357" s="1"/>
  <c r="L30" i="357"/>
  <c r="Z30" i="357" s="1"/>
  <c r="L31" i="357"/>
  <c r="Z31" i="357" s="1"/>
  <c r="T37" i="357"/>
  <c r="T38" i="357"/>
  <c r="AB38" i="357" s="1"/>
  <c r="T39" i="357"/>
  <c r="AB39" i="357" s="1"/>
  <c r="T40" i="357"/>
  <c r="AB40" i="357" s="1"/>
  <c r="B60" i="335"/>
  <c r="T31" i="340"/>
  <c r="AD31" i="340" s="1"/>
  <c r="N21" i="342"/>
  <c r="N55" i="342" s="1"/>
  <c r="AG35" i="347"/>
  <c r="AM30" i="347"/>
  <c r="AG19" i="347"/>
  <c r="T8" i="347"/>
  <c r="AI11" i="348"/>
  <c r="T20" i="352"/>
  <c r="T81" i="352" s="1"/>
  <c r="AG27" i="353"/>
  <c r="N9" i="357"/>
  <c r="D8" i="357"/>
  <c r="D51" i="357" s="1"/>
  <c r="N8" i="357"/>
  <c r="N51" i="357" s="1"/>
  <c r="D9" i="357"/>
  <c r="D52" i="357" s="1"/>
  <c r="L34" i="357"/>
  <c r="Z34" i="357" s="1"/>
  <c r="L37" i="357"/>
  <c r="Z37" i="357" s="1"/>
  <c r="H7" i="358"/>
  <c r="H49" i="358" s="1"/>
  <c r="B35" i="362"/>
  <c r="Y35" i="362" s="1"/>
  <c r="B36" i="362"/>
  <c r="Y36" i="362" s="1"/>
  <c r="B37" i="362"/>
  <c r="B39" i="362"/>
  <c r="X39" i="362" s="1"/>
  <c r="B40" i="362"/>
  <c r="Y40" i="362" s="1"/>
  <c r="B41" i="362"/>
  <c r="Y41" i="362" s="1"/>
  <c r="B42" i="362"/>
  <c r="Y42" i="362" s="1"/>
  <c r="B44" i="362"/>
  <c r="Y44" i="362" s="1"/>
  <c r="B13" i="367"/>
  <c r="B68" i="367" s="1"/>
  <c r="B65" i="335"/>
  <c r="B57" i="335"/>
  <c r="B56" i="335"/>
  <c r="B28" i="335"/>
  <c r="AD45" i="340"/>
  <c r="L31" i="340"/>
  <c r="P31" i="340" s="1"/>
  <c r="AB31" i="340" s="1"/>
  <c r="P20" i="341"/>
  <c r="AG20" i="341" s="1"/>
  <c r="F69" i="345"/>
  <c r="Z69" i="345" s="1"/>
  <c r="F63" i="345"/>
  <c r="B10" i="347"/>
  <c r="C65" i="347" s="1"/>
  <c r="C8" i="351"/>
  <c r="C59" i="351" s="1"/>
  <c r="F47" i="352"/>
  <c r="Z47" i="352" s="1"/>
  <c r="Q8" i="353"/>
  <c r="F71" i="345"/>
  <c r="Z71" i="345" s="1"/>
  <c r="P11" i="341"/>
  <c r="AG11" i="341" s="1"/>
  <c r="J61" i="347"/>
  <c r="P42" i="357"/>
  <c r="AA42" i="357" s="1"/>
  <c r="S7" i="358"/>
  <c r="P19" i="341"/>
  <c r="AG19" i="341" s="1"/>
  <c r="F74" i="345"/>
  <c r="Y74" i="345" s="1"/>
  <c r="F56" i="352"/>
  <c r="Z56" i="352" s="1"/>
  <c r="B27" i="335"/>
  <c r="P16" i="341"/>
  <c r="AG16" i="341" s="1"/>
  <c r="F36" i="342"/>
  <c r="F63" i="342" s="1"/>
  <c r="B14" i="344"/>
  <c r="X14" i="344" s="1"/>
  <c r="F75" i="345"/>
  <c r="Y75" i="345" s="1"/>
  <c r="B11" i="347"/>
  <c r="AL11" i="347" s="1"/>
  <c r="AG31" i="353"/>
  <c r="J9" i="357"/>
  <c r="J52" i="357" s="1"/>
  <c r="T17" i="357"/>
  <c r="AB17" i="357" s="1"/>
  <c r="T27" i="357"/>
  <c r="AB27" i="357" s="1"/>
  <c r="T28" i="357"/>
  <c r="AB28" i="357" s="1"/>
  <c r="T31" i="357"/>
  <c r="AB31" i="357" s="1"/>
  <c r="T32" i="357"/>
  <c r="AB32" i="357" s="1"/>
  <c r="C33" i="361"/>
  <c r="AC33" i="361" s="1"/>
  <c r="B27" i="367"/>
  <c r="U27" i="367" s="1"/>
  <c r="B35" i="367"/>
  <c r="AA35" i="367" s="1"/>
  <c r="X21" i="341"/>
  <c r="AC56" i="340"/>
  <c r="F48" i="352"/>
  <c r="Z48" i="352" s="1"/>
  <c r="AB48" i="352"/>
  <c r="AA52" i="352"/>
  <c r="G14" i="352"/>
  <c r="G75" i="352" s="1"/>
  <c r="K16" i="340"/>
  <c r="AG31" i="347"/>
  <c r="AM31" i="347"/>
  <c r="E65" i="349"/>
  <c r="E35" i="349"/>
  <c r="J35" i="356"/>
  <c r="H9" i="356"/>
  <c r="AA49" i="340"/>
  <c r="P49" i="340"/>
  <c r="AB49" i="340" s="1"/>
  <c r="AJ14" i="348"/>
  <c r="AI14" i="348"/>
  <c r="AH29" i="353"/>
  <c r="G34" i="350"/>
  <c r="G6" i="350"/>
  <c r="P50" i="340"/>
  <c r="AB50" i="340" s="1"/>
  <c r="AA50" i="340"/>
  <c r="P27" i="340"/>
  <c r="AA27" i="340"/>
  <c r="AD34" i="344"/>
  <c r="AA28" i="340"/>
  <c r="P28" i="340"/>
  <c r="AB28" i="340" s="1"/>
  <c r="AM27" i="347"/>
  <c r="AG27" i="347"/>
  <c r="AM25" i="353"/>
  <c r="AG25" i="353"/>
  <c r="E35" i="357"/>
  <c r="E37" i="357"/>
  <c r="Y37" i="357" s="1"/>
  <c r="X51" i="352"/>
  <c r="B13" i="352"/>
  <c r="B74" i="352" s="1"/>
  <c r="I12" i="342"/>
  <c r="I52" i="342" s="1"/>
  <c r="I58" i="342"/>
  <c r="AM18" i="347"/>
  <c r="AG18" i="347"/>
  <c r="AC54" i="352"/>
  <c r="Q16" i="352"/>
  <c r="AC16" i="352" s="1"/>
  <c r="O59" i="344"/>
  <c r="O57" i="344"/>
  <c r="H8" i="347"/>
  <c r="I62" i="347"/>
  <c r="I61" i="347"/>
  <c r="AF13" i="348"/>
  <c r="AE13" i="348"/>
  <c r="R52" i="359"/>
  <c r="T34" i="342"/>
  <c r="L32" i="342"/>
  <c r="G13" i="342"/>
  <c r="Q13" i="342" s="1"/>
  <c r="H58" i="342"/>
  <c r="K26" i="342"/>
  <c r="I6" i="343"/>
  <c r="I33" i="343" s="1"/>
  <c r="B22" i="344"/>
  <c r="AC22" i="344" s="1"/>
  <c r="AH16" i="348"/>
  <c r="AG16" i="348"/>
  <c r="AM33" i="353"/>
  <c r="AG33" i="353"/>
  <c r="B64" i="335"/>
  <c r="N52" i="335"/>
  <c r="N48" i="335"/>
  <c r="AC45" i="340"/>
  <c r="P32" i="340"/>
  <c r="AB32" i="340" s="1"/>
  <c r="Q11" i="340"/>
  <c r="AC11" i="340" s="1"/>
  <c r="N24" i="342"/>
  <c r="N56" i="342" s="1"/>
  <c r="M21" i="342"/>
  <c r="U21" i="342" s="1"/>
  <c r="C21" i="342"/>
  <c r="N18" i="342"/>
  <c r="F12" i="342"/>
  <c r="F52" i="342" s="1"/>
  <c r="I34" i="343"/>
  <c r="B18" i="344"/>
  <c r="AC18" i="344" s="1"/>
  <c r="AE14" i="344"/>
  <c r="F73" i="345"/>
  <c r="Y73" i="345" s="1"/>
  <c r="F51" i="345"/>
  <c r="Y51" i="345" s="1"/>
  <c r="AA51" i="345"/>
  <c r="AE12" i="348"/>
  <c r="AF12" i="348"/>
  <c r="Q8" i="351"/>
  <c r="AF8" i="351" s="1"/>
  <c r="T19" i="352"/>
  <c r="T80" i="352" s="1"/>
  <c r="AD57" i="352"/>
  <c r="K9" i="357"/>
  <c r="K52" i="357" s="1"/>
  <c r="V9" i="357"/>
  <c r="V52" i="357" s="1"/>
  <c r="K8" i="357"/>
  <c r="V8" i="357"/>
  <c r="T33" i="357"/>
  <c r="AB33" i="357" s="1"/>
  <c r="P43" i="357"/>
  <c r="AA43" i="357" s="1"/>
  <c r="K7" i="361"/>
  <c r="K50" i="361" s="1"/>
  <c r="C25" i="361"/>
  <c r="AC25" i="361" s="1"/>
  <c r="B31" i="367"/>
  <c r="B29" i="335"/>
  <c r="B25" i="335"/>
  <c r="P15" i="341"/>
  <c r="AG15" i="341" s="1"/>
  <c r="Q12" i="340"/>
  <c r="AC12" i="340" s="1"/>
  <c r="N59" i="335"/>
  <c r="N58" i="335"/>
  <c r="N51" i="335"/>
  <c r="Q13" i="340"/>
  <c r="AC13" i="340" s="1"/>
  <c r="E58" i="342"/>
  <c r="N37" i="342"/>
  <c r="V37" i="342" s="1"/>
  <c r="N32" i="342"/>
  <c r="N61" i="342" s="1"/>
  <c r="K30" i="342"/>
  <c r="R30" i="342" s="1"/>
  <c r="G24" i="342"/>
  <c r="L18" i="342"/>
  <c r="L59" i="344"/>
  <c r="AE35" i="344"/>
  <c r="N8" i="344"/>
  <c r="N58" i="344" s="1"/>
  <c r="AG32" i="347"/>
  <c r="B32" i="347"/>
  <c r="AF32" i="347" s="1"/>
  <c r="B26" i="347"/>
  <c r="AL26" i="347" s="1"/>
  <c r="B19" i="347"/>
  <c r="AA19" i="347" s="1"/>
  <c r="B17" i="347"/>
  <c r="M61" i="347"/>
  <c r="M62" i="347"/>
  <c r="AJ15" i="348"/>
  <c r="AI15" i="348"/>
  <c r="B23" i="351"/>
  <c r="AD23" i="351"/>
  <c r="B17" i="352"/>
  <c r="AD37" i="352"/>
  <c r="T15" i="352"/>
  <c r="AB42" i="352"/>
  <c r="H20" i="352"/>
  <c r="H81" i="352" s="1"/>
  <c r="AH10" i="353"/>
  <c r="AH31" i="353"/>
  <c r="AA46" i="353"/>
  <c r="C42" i="353"/>
  <c r="AA42" i="353" s="1"/>
  <c r="F8" i="357"/>
  <c r="F51" i="357" s="1"/>
  <c r="C12" i="359"/>
  <c r="AC12" i="359" s="1"/>
  <c r="C14" i="359"/>
  <c r="AC14" i="359" s="1"/>
  <c r="C27" i="359"/>
  <c r="AC27" i="359" s="1"/>
  <c r="C29" i="359"/>
  <c r="AC29" i="359" s="1"/>
  <c r="H52" i="360"/>
  <c r="H7" i="360"/>
  <c r="H51" i="360" s="1"/>
  <c r="D7" i="332"/>
  <c r="AE40" i="351"/>
  <c r="B40" i="351"/>
  <c r="AA42" i="352"/>
  <c r="F42" i="352"/>
  <c r="Z42" i="352" s="1"/>
  <c r="B7" i="337"/>
  <c r="I12" i="340"/>
  <c r="E12" i="342"/>
  <c r="E52" i="342" s="1"/>
  <c r="F81" i="345"/>
  <c r="Y81" i="345" s="1"/>
  <c r="AA81" i="345"/>
  <c r="AG24" i="347"/>
  <c r="B24" i="347"/>
  <c r="AA24" i="347" s="1"/>
  <c r="AG15" i="347"/>
  <c r="B15" i="347"/>
  <c r="AA15" i="347" s="1"/>
  <c r="AH11" i="348"/>
  <c r="AG11" i="348"/>
  <c r="AG12" i="348"/>
  <c r="E34" i="350"/>
  <c r="E6" i="350"/>
  <c r="M34" i="350"/>
  <c r="M6" i="350"/>
  <c r="M33" i="350" s="1"/>
  <c r="AB32" i="352"/>
  <c r="H10" i="352"/>
  <c r="AD33" i="352"/>
  <c r="T11" i="352"/>
  <c r="T72" i="352" s="1"/>
  <c r="X38" i="352"/>
  <c r="B16" i="352"/>
  <c r="AN23" i="353"/>
  <c r="AH23" i="353"/>
  <c r="E19" i="357"/>
  <c r="Y19" i="357" s="1"/>
  <c r="O52" i="359"/>
  <c r="O7" i="359"/>
  <c r="O50" i="359" s="1"/>
  <c r="B8" i="365"/>
  <c r="G30" i="366"/>
  <c r="N63" i="335"/>
  <c r="B61" i="335"/>
  <c r="N50" i="335"/>
  <c r="B22" i="335"/>
  <c r="B16" i="335"/>
  <c r="Q8" i="335"/>
  <c r="B12" i="335"/>
  <c r="H7" i="337"/>
  <c r="H7" i="338"/>
  <c r="K33" i="342"/>
  <c r="R33" i="342" s="1"/>
  <c r="M24" i="342"/>
  <c r="N14" i="342"/>
  <c r="V14" i="342" s="1"/>
  <c r="J12" i="342"/>
  <c r="L7" i="342"/>
  <c r="L51" i="342" s="1"/>
  <c r="B49" i="344"/>
  <c r="H8" i="344"/>
  <c r="H59" i="344" s="1"/>
  <c r="AA73" i="345"/>
  <c r="AM23" i="347"/>
  <c r="AM14" i="347"/>
  <c r="AF10" i="348"/>
  <c r="AE10" i="348"/>
  <c r="B37" i="351"/>
  <c r="B20" i="352"/>
  <c r="AA38" i="352"/>
  <c r="G16" i="352"/>
  <c r="G77" i="352" s="1"/>
  <c r="AD39" i="352"/>
  <c r="T17" i="352"/>
  <c r="AA48" i="352"/>
  <c r="G10" i="352"/>
  <c r="T12" i="352"/>
  <c r="T73" i="352" s="1"/>
  <c r="AD50" i="352"/>
  <c r="AH28" i="353"/>
  <c r="AM32" i="353"/>
  <c r="AG32" i="353"/>
  <c r="P29" i="357"/>
  <c r="AA29" i="357" s="1"/>
  <c r="C32" i="359"/>
  <c r="AC32" i="359" s="1"/>
  <c r="Y39" i="362"/>
  <c r="C8" i="365"/>
  <c r="AB16" i="367"/>
  <c r="B16" i="367"/>
  <c r="B71" i="367" s="1"/>
  <c r="F58" i="345"/>
  <c r="Z58" i="345" s="1"/>
  <c r="AB56" i="352"/>
  <c r="N8" i="353"/>
  <c r="N62" i="353" s="1"/>
  <c r="B29" i="353"/>
  <c r="AF29" i="353" s="1"/>
  <c r="F7" i="356"/>
  <c r="F34" i="356" s="1"/>
  <c r="L19" i="357"/>
  <c r="Z19" i="357" s="1"/>
  <c r="T20" i="357"/>
  <c r="AB20" i="357" s="1"/>
  <c r="L22" i="357"/>
  <c r="Z22" i="357" s="1"/>
  <c r="L25" i="357"/>
  <c r="Z25" i="357" s="1"/>
  <c r="L26" i="357"/>
  <c r="Z26" i="357" s="1"/>
  <c r="E41" i="357"/>
  <c r="P41" i="357"/>
  <c r="AA41" i="357" s="1"/>
  <c r="P8" i="359"/>
  <c r="C43" i="360"/>
  <c r="AC43" i="360" s="1"/>
  <c r="N8" i="362"/>
  <c r="N51" i="362" s="1"/>
  <c r="K8" i="362"/>
  <c r="K52" i="362" s="1"/>
  <c r="F80" i="345"/>
  <c r="Y80" i="345" s="1"/>
  <c r="AE14" i="348"/>
  <c r="B15" i="351"/>
  <c r="X15" i="351" s="1"/>
  <c r="B44" i="351"/>
  <c r="R9" i="357"/>
  <c r="H8" i="357"/>
  <c r="H51" i="357" s="1"/>
  <c r="R8" i="357"/>
  <c r="R51" i="357" s="1"/>
  <c r="E18" i="357"/>
  <c r="Y18" i="357" s="1"/>
  <c r="T35" i="357"/>
  <c r="AB35" i="357" s="1"/>
  <c r="C29" i="360"/>
  <c r="AC29" i="360" s="1"/>
  <c r="C36" i="360"/>
  <c r="AC36" i="360" s="1"/>
  <c r="AG15" i="348"/>
  <c r="C55" i="349"/>
  <c r="F60" i="352"/>
  <c r="Z60" i="352" s="1"/>
  <c r="AG34" i="353"/>
  <c r="P31" i="357"/>
  <c r="AA31" i="357" s="1"/>
  <c r="P32" i="357"/>
  <c r="AA32" i="357" s="1"/>
  <c r="L39" i="357"/>
  <c r="Z39" i="357" s="1"/>
  <c r="C42" i="358"/>
  <c r="AC42" i="358" s="1"/>
  <c r="C13" i="359"/>
  <c r="AC13" i="359" s="1"/>
  <c r="F40" i="345"/>
  <c r="Z40" i="345" s="1"/>
  <c r="F36" i="345"/>
  <c r="Z36" i="345" s="1"/>
  <c r="B35" i="347"/>
  <c r="K6" i="350"/>
  <c r="AD36" i="351"/>
  <c r="AH24" i="353"/>
  <c r="AH27" i="353"/>
  <c r="F37" i="356"/>
  <c r="J8" i="357"/>
  <c r="J51" i="357" s="1"/>
  <c r="T12" i="357"/>
  <c r="AB12" i="357" s="1"/>
  <c r="T15" i="357"/>
  <c r="AB15" i="357" s="1"/>
  <c r="I9" i="357"/>
  <c r="I52" i="357" s="1"/>
  <c r="L35" i="357"/>
  <c r="Z35" i="357" s="1"/>
  <c r="H7" i="361"/>
  <c r="B25" i="367"/>
  <c r="Q31" i="340"/>
  <c r="Q70" i="340" s="1"/>
  <c r="R70" i="340"/>
  <c r="C18" i="343"/>
  <c r="O18" i="343" s="1"/>
  <c r="O19" i="343"/>
  <c r="O14" i="343"/>
  <c r="C8" i="343"/>
  <c r="X19" i="341"/>
  <c r="AC54" i="340"/>
  <c r="G14" i="342"/>
  <c r="G59" i="342" s="1"/>
  <c r="H59" i="342"/>
  <c r="F59" i="345"/>
  <c r="Y59" i="345" s="1"/>
  <c r="AA59" i="345"/>
  <c r="AA55" i="345"/>
  <c r="F55" i="345"/>
  <c r="N66" i="335"/>
  <c r="G21" i="342"/>
  <c r="B6" i="333"/>
  <c r="G36" i="342"/>
  <c r="G62" i="342" s="1"/>
  <c r="H62" i="342"/>
  <c r="P29" i="340"/>
  <c r="AB29" i="340" s="1"/>
  <c r="AA29" i="340"/>
  <c r="Z35" i="344"/>
  <c r="U58" i="344"/>
  <c r="U57" i="344"/>
  <c r="Q44" i="335"/>
  <c r="P55" i="340"/>
  <c r="AB55" i="340" s="1"/>
  <c r="AA55" i="340"/>
  <c r="C32" i="342"/>
  <c r="C61" i="342" s="1"/>
  <c r="D61" i="342"/>
  <c r="J7" i="330"/>
  <c r="AB18" i="341"/>
  <c r="AD53" i="340"/>
  <c r="J6" i="343"/>
  <c r="J28" i="343" s="1"/>
  <c r="J34" i="343"/>
  <c r="T16" i="340"/>
  <c r="U67" i="340"/>
  <c r="AD46" i="344"/>
  <c r="B46" i="344"/>
  <c r="X46" i="344" s="1"/>
  <c r="B12" i="344"/>
  <c r="AD12" i="344"/>
  <c r="L34" i="350"/>
  <c r="L6" i="350"/>
  <c r="L33" i="350" s="1"/>
  <c r="AM21" i="353"/>
  <c r="AG21" i="353"/>
  <c r="B21" i="353"/>
  <c r="E44" i="335"/>
  <c r="N28" i="335"/>
  <c r="N14" i="335"/>
  <c r="P14" i="341"/>
  <c r="AG14" i="341" s="1"/>
  <c r="M14" i="342"/>
  <c r="U14" i="342" s="1"/>
  <c r="K72" i="352"/>
  <c r="K8" i="352"/>
  <c r="X44" i="352"/>
  <c r="B22" i="352"/>
  <c r="B83" i="352" s="1"/>
  <c r="N60" i="335"/>
  <c r="D44" i="335"/>
  <c r="D8" i="335"/>
  <c r="Q21" i="340"/>
  <c r="R8" i="340"/>
  <c r="R65" i="340" s="1"/>
  <c r="G15" i="342"/>
  <c r="G7" i="342"/>
  <c r="C12" i="343"/>
  <c r="O12" i="343" s="1"/>
  <c r="B38" i="344"/>
  <c r="AC38" i="344" s="1"/>
  <c r="F76" i="345"/>
  <c r="Z76" i="345" s="1"/>
  <c r="K27" i="346"/>
  <c r="B8" i="346"/>
  <c r="O8" i="346" s="1"/>
  <c r="D6" i="350"/>
  <c r="C70" i="352"/>
  <c r="C8" i="352"/>
  <c r="C66" i="352" s="1"/>
  <c r="AC33" i="352"/>
  <c r="Q11" i="352"/>
  <c r="F37" i="352"/>
  <c r="Z37" i="352" s="1"/>
  <c r="AA37" i="352"/>
  <c r="X49" i="352"/>
  <c r="B11" i="352"/>
  <c r="AH15" i="353"/>
  <c r="AH21" i="353"/>
  <c r="E15" i="357"/>
  <c r="Y15" i="357" s="1"/>
  <c r="F9" i="357"/>
  <c r="F52" i="357" s="1"/>
  <c r="O9" i="357"/>
  <c r="O52" i="357" s="1"/>
  <c r="L16" i="357"/>
  <c r="Z16" i="357" s="1"/>
  <c r="O8" i="357"/>
  <c r="T29" i="357"/>
  <c r="AB29" i="357" s="1"/>
  <c r="M53" i="360"/>
  <c r="L9" i="360"/>
  <c r="M7" i="360"/>
  <c r="M51" i="360" s="1"/>
  <c r="F34" i="363"/>
  <c r="F6" i="363"/>
  <c r="F33" i="363" s="1"/>
  <c r="C12" i="363"/>
  <c r="I13" i="363"/>
  <c r="N65" i="335"/>
  <c r="B63" i="335"/>
  <c r="B58" i="335"/>
  <c r="B51" i="335"/>
  <c r="P44" i="335"/>
  <c r="T44" i="335"/>
  <c r="C44" i="335"/>
  <c r="N27" i="335"/>
  <c r="N23" i="335"/>
  <c r="B21" i="335"/>
  <c r="N19" i="335"/>
  <c r="B15" i="335"/>
  <c r="N13" i="335"/>
  <c r="W8" i="335"/>
  <c r="C8" i="335"/>
  <c r="N8" i="336"/>
  <c r="AC49" i="340"/>
  <c r="P47" i="340"/>
  <c r="AB47" i="340" s="1"/>
  <c r="AA34" i="340"/>
  <c r="I11" i="340"/>
  <c r="O8" i="340"/>
  <c r="O66" i="340" s="1"/>
  <c r="K12" i="340"/>
  <c r="K19" i="342"/>
  <c r="K17" i="342"/>
  <c r="M13" i="342"/>
  <c r="C14" i="342"/>
  <c r="D12" i="342"/>
  <c r="G6" i="343"/>
  <c r="G33" i="343" s="1"/>
  <c r="R59" i="344"/>
  <c r="G59" i="344"/>
  <c r="O58" i="344"/>
  <c r="B50" i="344"/>
  <c r="X50" i="344" s="1"/>
  <c r="B47" i="344"/>
  <c r="B42" i="344"/>
  <c r="B19" i="344"/>
  <c r="X19" i="344" s="1"/>
  <c r="B17" i="344"/>
  <c r="X17" i="344" s="1"/>
  <c r="AD17" i="344"/>
  <c r="Q68" i="345"/>
  <c r="AC69" i="345"/>
  <c r="F66" i="345"/>
  <c r="Y66" i="345" s="1"/>
  <c r="AA39" i="345"/>
  <c r="F39" i="345"/>
  <c r="F33" i="345"/>
  <c r="Y33" i="345" s="1"/>
  <c r="AF9" i="348"/>
  <c r="AJ19" i="348"/>
  <c r="AI19" i="348"/>
  <c r="Y10" i="351"/>
  <c r="E8" i="351"/>
  <c r="Q10" i="352"/>
  <c r="Q30" i="352"/>
  <c r="Q67" i="352" s="1"/>
  <c r="AB37" i="352"/>
  <c r="H15" i="352"/>
  <c r="AD38" i="352"/>
  <c r="T16" i="352"/>
  <c r="X48" i="352"/>
  <c r="B10" i="352"/>
  <c r="AH19" i="353"/>
  <c r="T11" i="356"/>
  <c r="B11" i="356"/>
  <c r="R11" i="356" s="1"/>
  <c r="I7" i="356"/>
  <c r="I34" i="356" s="1"/>
  <c r="I36" i="356"/>
  <c r="O38" i="356"/>
  <c r="C24" i="356"/>
  <c r="C38" i="356" s="1"/>
  <c r="E13" i="357"/>
  <c r="G9" i="357"/>
  <c r="G52" i="357" s="1"/>
  <c r="P13" i="357"/>
  <c r="AA13" i="357" s="1"/>
  <c r="Q9" i="357"/>
  <c r="Q52" i="357" s="1"/>
  <c r="E14" i="357"/>
  <c r="G8" i="357"/>
  <c r="Q8" i="357"/>
  <c r="P15" i="357"/>
  <c r="E16" i="357"/>
  <c r="Y16" i="357" s="1"/>
  <c r="L18" i="357"/>
  <c r="Z18" i="357" s="1"/>
  <c r="L21" i="357"/>
  <c r="Z21" i="357" s="1"/>
  <c r="T23" i="357"/>
  <c r="AB23" i="357" s="1"/>
  <c r="L29" i="357"/>
  <c r="Z29" i="357" s="1"/>
  <c r="N51" i="358"/>
  <c r="L8" i="358"/>
  <c r="N7" i="358"/>
  <c r="W51" i="358"/>
  <c r="W7" i="358"/>
  <c r="AB31" i="358"/>
  <c r="C31" i="358"/>
  <c r="AC31" i="358" s="1"/>
  <c r="H8" i="362"/>
  <c r="D7" i="367"/>
  <c r="D60" i="367" s="1"/>
  <c r="X11" i="367"/>
  <c r="K7" i="367"/>
  <c r="AM36" i="347"/>
  <c r="AG36" i="347"/>
  <c r="B36" i="347"/>
  <c r="AF36" i="347" s="1"/>
  <c r="AA41" i="352"/>
  <c r="F41" i="352"/>
  <c r="G19" i="352"/>
  <c r="G80" i="352" s="1"/>
  <c r="AD59" i="352"/>
  <c r="T21" i="352"/>
  <c r="T82" i="352" s="1"/>
  <c r="J38" i="356"/>
  <c r="J7" i="356"/>
  <c r="J34" i="356" s="1"/>
  <c r="F7" i="330"/>
  <c r="N61" i="335"/>
  <c r="B48" i="335"/>
  <c r="N20" i="335"/>
  <c r="H8" i="335"/>
  <c r="E8" i="335"/>
  <c r="P13" i="341"/>
  <c r="AG13" i="341" s="1"/>
  <c r="N7" i="342"/>
  <c r="N51" i="342" s="1"/>
  <c r="AH20" i="348"/>
  <c r="AG20" i="348"/>
  <c r="AD19" i="351"/>
  <c r="B19" i="351"/>
  <c r="E33" i="351"/>
  <c r="L71" i="352"/>
  <c r="L8" i="352"/>
  <c r="AB38" i="352"/>
  <c r="F38" i="352"/>
  <c r="H16" i="352"/>
  <c r="H77" i="352" s="1"/>
  <c r="E34" i="363"/>
  <c r="E6" i="363"/>
  <c r="E33" i="363" s="1"/>
  <c r="N49" i="335"/>
  <c r="L21" i="340"/>
  <c r="L11" i="340"/>
  <c r="AA11" i="340" s="1"/>
  <c r="T8" i="335"/>
  <c r="Z32" i="340"/>
  <c r="F13" i="340"/>
  <c r="Y13" i="340" s="1"/>
  <c r="C16" i="340"/>
  <c r="F77" i="345"/>
  <c r="AC37" i="352"/>
  <c r="Q15" i="352"/>
  <c r="Q76" i="352" s="1"/>
  <c r="AN35" i="353"/>
  <c r="AH35" i="353"/>
  <c r="B35" i="353"/>
  <c r="L20" i="357"/>
  <c r="Z20" i="357" s="1"/>
  <c r="E21" i="357"/>
  <c r="Z28" i="360"/>
  <c r="C28" i="360"/>
  <c r="AC28" i="360" s="1"/>
  <c r="M53" i="361"/>
  <c r="L9" i="361"/>
  <c r="B7" i="329"/>
  <c r="D8" i="332"/>
  <c r="C7" i="334"/>
  <c r="B62" i="335"/>
  <c r="B50" i="335"/>
  <c r="N30" i="335"/>
  <c r="N26" i="335"/>
  <c r="B24" i="335"/>
  <c r="N22" i="335"/>
  <c r="B20" i="335"/>
  <c r="N16" i="335"/>
  <c r="B14" i="335"/>
  <c r="N12" i="335"/>
  <c r="K8" i="336"/>
  <c r="H8" i="336"/>
  <c r="E7" i="337"/>
  <c r="R67" i="340"/>
  <c r="AA48" i="340"/>
  <c r="AD47" i="340"/>
  <c r="Z31" i="340"/>
  <c r="F12" i="340"/>
  <c r="Y12" i="340" s="1"/>
  <c r="C21" i="340"/>
  <c r="C68" i="340" s="1"/>
  <c r="B8" i="340"/>
  <c r="B64" i="340" s="1"/>
  <c r="M32" i="342"/>
  <c r="G32" i="342"/>
  <c r="K23" i="342"/>
  <c r="U17" i="342"/>
  <c r="C15" i="342"/>
  <c r="K10" i="342"/>
  <c r="R10" i="342" s="1"/>
  <c r="C7" i="342"/>
  <c r="C51" i="342" s="1"/>
  <c r="C15" i="343"/>
  <c r="O15" i="343" s="1"/>
  <c r="M6" i="343"/>
  <c r="E6" i="343"/>
  <c r="AD18" i="344"/>
  <c r="AA30" i="345"/>
  <c r="F30" i="345"/>
  <c r="AG19" i="348"/>
  <c r="E55" i="349"/>
  <c r="I6" i="350"/>
  <c r="I33" i="350" s="1"/>
  <c r="Q14" i="352"/>
  <c r="G15" i="352"/>
  <c r="AB31" i="352"/>
  <c r="H9" i="352"/>
  <c r="AA39" i="352"/>
  <c r="G17" i="352"/>
  <c r="AC55" i="352"/>
  <c r="Q17" i="352"/>
  <c r="Q78" i="352" s="1"/>
  <c r="AC60" i="352"/>
  <c r="Q22" i="352"/>
  <c r="G51" i="358"/>
  <c r="G7" i="358"/>
  <c r="E30" i="366"/>
  <c r="E6" i="366"/>
  <c r="E29" i="366" s="1"/>
  <c r="D64" i="349"/>
  <c r="D35" i="349"/>
  <c r="C17" i="359"/>
  <c r="AC17" i="359" s="1"/>
  <c r="AA17" i="359"/>
  <c r="W8" i="336"/>
  <c r="S8" i="340"/>
  <c r="S66" i="340" s="1"/>
  <c r="AB41" i="352"/>
  <c r="H19" i="352"/>
  <c r="H80" i="352" s="1"/>
  <c r="Q46" i="352"/>
  <c r="AC47" i="352"/>
  <c r="X56" i="352"/>
  <c r="B18" i="352"/>
  <c r="W44" i="335"/>
  <c r="B26" i="335"/>
  <c r="Q26" i="340"/>
  <c r="Q69" i="340" s="1"/>
  <c r="L13" i="340"/>
  <c r="AA13" i="340" s="1"/>
  <c r="D7" i="334"/>
  <c r="S67" i="340"/>
  <c r="F11" i="340"/>
  <c r="Y11" i="340" s="1"/>
  <c r="L15" i="342"/>
  <c r="L53" i="342" s="1"/>
  <c r="X43" i="352"/>
  <c r="B21" i="352"/>
  <c r="H9" i="357"/>
  <c r="H52" i="357" s="1"/>
  <c r="E11" i="357"/>
  <c r="B7" i="334"/>
  <c r="H44" i="335"/>
  <c r="O8" i="335"/>
  <c r="E8" i="336"/>
  <c r="E7" i="338"/>
  <c r="AC47" i="340"/>
  <c r="H53" i="342"/>
  <c r="G28" i="342"/>
  <c r="T19" i="342"/>
  <c r="K8" i="345"/>
  <c r="K95" i="345"/>
  <c r="Y62" i="347"/>
  <c r="O62" i="347"/>
  <c r="O61" i="347"/>
  <c r="AN32" i="347"/>
  <c r="AH32" i="347"/>
  <c r="AN30" i="347"/>
  <c r="AH30" i="347"/>
  <c r="AN28" i="347"/>
  <c r="AH28" i="347"/>
  <c r="AN26" i="347"/>
  <c r="AH26" i="347"/>
  <c r="AN24" i="347"/>
  <c r="AH24" i="347"/>
  <c r="AN21" i="347"/>
  <c r="AH21" i="347"/>
  <c r="AN19" i="347"/>
  <c r="AH19" i="347"/>
  <c r="AN17" i="347"/>
  <c r="AH17" i="347"/>
  <c r="AN15" i="347"/>
  <c r="AH15" i="347"/>
  <c r="AI18" i="348"/>
  <c r="J34" i="350"/>
  <c r="J6" i="350"/>
  <c r="AC32" i="352"/>
  <c r="AA35" i="352"/>
  <c r="G13" i="352"/>
  <c r="X52" i="352"/>
  <c r="B14" i="352"/>
  <c r="X53" i="352"/>
  <c r="B15" i="352"/>
  <c r="AH13" i="353"/>
  <c r="AM29" i="353"/>
  <c r="AG29" i="353"/>
  <c r="AN33" i="353"/>
  <c r="AH33" i="353"/>
  <c r="T10" i="357"/>
  <c r="AB10" i="357" s="1"/>
  <c r="U8" i="357"/>
  <c r="T11" i="357"/>
  <c r="AB11" i="357" s="1"/>
  <c r="U9" i="357"/>
  <c r="U52" i="357" s="1"/>
  <c r="S9" i="357"/>
  <c r="I8" i="357"/>
  <c r="P18" i="357"/>
  <c r="E31" i="357"/>
  <c r="E32" i="357"/>
  <c r="Y32" i="357" s="1"/>
  <c r="V52" i="359"/>
  <c r="Z39" i="362"/>
  <c r="D8" i="346"/>
  <c r="M27" i="346"/>
  <c r="AM34" i="347"/>
  <c r="AG34" i="347"/>
  <c r="B34" i="347"/>
  <c r="AE20" i="348"/>
  <c r="AF20" i="348"/>
  <c r="X57" i="352"/>
  <c r="B19" i="352"/>
  <c r="B59" i="335"/>
  <c r="B52" i="335"/>
  <c r="N24" i="335"/>
  <c r="T8" i="336"/>
  <c r="G8" i="340"/>
  <c r="G64" i="340" s="1"/>
  <c r="C28" i="342"/>
  <c r="P28" i="342" s="1"/>
  <c r="G18" i="342"/>
  <c r="G54" i="342" s="1"/>
  <c r="AA12" i="347"/>
  <c r="P73" i="352"/>
  <c r="P8" i="352"/>
  <c r="AN30" i="353"/>
  <c r="AH30" i="353"/>
  <c r="N52" i="359"/>
  <c r="N7" i="359"/>
  <c r="N50" i="359" s="1"/>
  <c r="B7" i="330"/>
  <c r="N55" i="335"/>
  <c r="B30" i="335"/>
  <c r="Q8" i="336"/>
  <c r="H55" i="342"/>
  <c r="M7" i="342"/>
  <c r="M51" i="342" s="1"/>
  <c r="G67" i="340"/>
  <c r="N8" i="340"/>
  <c r="C18" i="342"/>
  <c r="C54" i="342" s="1"/>
  <c r="K8" i="342"/>
  <c r="F6" i="343"/>
  <c r="F59" i="344"/>
  <c r="B15" i="345"/>
  <c r="X33" i="345"/>
  <c r="F29" i="345"/>
  <c r="AA29" i="345"/>
  <c r="B42" i="334"/>
  <c r="O44" i="335"/>
  <c r="H6" i="332"/>
  <c r="B66" i="335"/>
  <c r="N57" i="335"/>
  <c r="B55" i="335"/>
  <c r="B49" i="335"/>
  <c r="K44" i="335"/>
  <c r="N29" i="335"/>
  <c r="N25" i="335"/>
  <c r="B23" i="335"/>
  <c r="N21" i="335"/>
  <c r="B19" i="335"/>
  <c r="N15" i="335"/>
  <c r="B13" i="335"/>
  <c r="K8" i="335"/>
  <c r="B8" i="336"/>
  <c r="B7" i="338"/>
  <c r="U70" i="340"/>
  <c r="N67" i="340"/>
  <c r="Z23" i="340"/>
  <c r="T21" i="340"/>
  <c r="AD21" i="340" s="1"/>
  <c r="T13" i="340"/>
  <c r="AD13" i="340" s="1"/>
  <c r="T11" i="340"/>
  <c r="AD11" i="340" s="1"/>
  <c r="V8" i="340"/>
  <c r="J8" i="340"/>
  <c r="E64" i="342"/>
  <c r="H51" i="342"/>
  <c r="L24" i="342"/>
  <c r="L56" i="342" s="1"/>
  <c r="U16" i="342"/>
  <c r="M15" i="342"/>
  <c r="H12" i="342"/>
  <c r="T8" i="342"/>
  <c r="C7" i="343"/>
  <c r="K6" i="343"/>
  <c r="K33" i="343" s="1"/>
  <c r="B43" i="344"/>
  <c r="F83" i="345"/>
  <c r="Z83" i="345" s="1"/>
  <c r="G50" i="345"/>
  <c r="AA33" i="345"/>
  <c r="S8" i="345"/>
  <c r="S95" i="345"/>
  <c r="AH33" i="347"/>
  <c r="B33" i="347"/>
  <c r="AF33" i="347" s="1"/>
  <c r="AH31" i="347"/>
  <c r="B31" i="347"/>
  <c r="AN31" i="347"/>
  <c r="AH29" i="347"/>
  <c r="B29" i="347"/>
  <c r="AN29" i="347"/>
  <c r="AH27" i="347"/>
  <c r="B27" i="347"/>
  <c r="AL27" i="347" s="1"/>
  <c r="AN27" i="347"/>
  <c r="AH25" i="347"/>
  <c r="B25" i="347"/>
  <c r="AF25" i="347" s="1"/>
  <c r="AN25" i="347"/>
  <c r="AH23" i="347"/>
  <c r="B23" i="347"/>
  <c r="AL23" i="347" s="1"/>
  <c r="AN23" i="347"/>
  <c r="AH20" i="347"/>
  <c r="B20" i="347"/>
  <c r="AN20" i="347"/>
  <c r="AH18" i="347"/>
  <c r="B18" i="347"/>
  <c r="AN18" i="347"/>
  <c r="AH16" i="347"/>
  <c r="B16" i="347"/>
  <c r="AN16" i="347"/>
  <c r="AH14" i="347"/>
  <c r="B14" i="347"/>
  <c r="AF14" i="347" s="1"/>
  <c r="AN14" i="347"/>
  <c r="Q8" i="347"/>
  <c r="AH10" i="348"/>
  <c r="P8" i="348"/>
  <c r="P27" i="348" s="1"/>
  <c r="AF17" i="348"/>
  <c r="E11" i="349"/>
  <c r="E52" i="349" s="1"/>
  <c r="C36" i="349"/>
  <c r="C7" i="350"/>
  <c r="C34" i="350" s="1"/>
  <c r="C15" i="350"/>
  <c r="C31" i="350" s="1"/>
  <c r="Q20" i="352"/>
  <c r="Q81" i="352" s="1"/>
  <c r="T9" i="352"/>
  <c r="AD31" i="352"/>
  <c r="S8" i="357"/>
  <c r="S51" i="357" s="1"/>
  <c r="L43" i="357"/>
  <c r="Z43" i="357" s="1"/>
  <c r="K53" i="359"/>
  <c r="K7" i="359"/>
  <c r="K50" i="359" s="1"/>
  <c r="C20" i="361"/>
  <c r="AC20" i="361" s="1"/>
  <c r="AB10" i="344"/>
  <c r="F84" i="345"/>
  <c r="F78" i="345"/>
  <c r="D8" i="347"/>
  <c r="AH8" i="347" s="1"/>
  <c r="E8" i="347"/>
  <c r="AB8" i="347" s="1"/>
  <c r="AF16" i="348"/>
  <c r="AE18" i="348"/>
  <c r="H6" i="350"/>
  <c r="H33" i="350" s="1"/>
  <c r="D33" i="351"/>
  <c r="Q12" i="352"/>
  <c r="Q9" i="352"/>
  <c r="AC31" i="352"/>
  <c r="H22" i="352"/>
  <c r="H83" i="352" s="1"/>
  <c r="AB44" i="352"/>
  <c r="AM30" i="353"/>
  <c r="B30" i="353"/>
  <c r="AL30" i="353" s="1"/>
  <c r="F51" i="358"/>
  <c r="F7" i="358"/>
  <c r="O51" i="358"/>
  <c r="O7" i="358"/>
  <c r="Y38" i="358"/>
  <c r="C38" i="358"/>
  <c r="AC38" i="358" s="1"/>
  <c r="C20" i="360"/>
  <c r="AC20" i="360" s="1"/>
  <c r="AA31" i="362"/>
  <c r="B31" i="362"/>
  <c r="I9" i="363"/>
  <c r="C8" i="363"/>
  <c r="I8" i="363" s="1"/>
  <c r="I25" i="363"/>
  <c r="C24" i="363"/>
  <c r="C38" i="363" s="1"/>
  <c r="T8" i="344"/>
  <c r="F79" i="345"/>
  <c r="Y79" i="345" s="1"/>
  <c r="F72" i="345"/>
  <c r="Y72" i="345" s="1"/>
  <c r="C8" i="345"/>
  <c r="B42" i="347"/>
  <c r="W8" i="347"/>
  <c r="W62" i="347" s="1"/>
  <c r="F11" i="349"/>
  <c r="F52" i="349" s="1"/>
  <c r="C12" i="350"/>
  <c r="O12" i="350" s="1"/>
  <c r="C18" i="350"/>
  <c r="B10" i="351"/>
  <c r="AC10" i="351" s="1"/>
  <c r="Q33" i="351"/>
  <c r="B48" i="351"/>
  <c r="F34" i="352"/>
  <c r="AA34" i="352"/>
  <c r="AB35" i="352"/>
  <c r="H13" i="352"/>
  <c r="AB13" i="352" s="1"/>
  <c r="AD36" i="352"/>
  <c r="T14" i="352"/>
  <c r="AB39" i="352"/>
  <c r="H17" i="352"/>
  <c r="AD44" i="352"/>
  <c r="T22" i="352"/>
  <c r="B9" i="352"/>
  <c r="B70" i="352" s="1"/>
  <c r="X47" i="352"/>
  <c r="AH17" i="353"/>
  <c r="AM26" i="353"/>
  <c r="B26" i="353"/>
  <c r="AA26" i="353" s="1"/>
  <c r="AM28" i="353"/>
  <c r="AG28" i="353"/>
  <c r="B28" i="353"/>
  <c r="M63" i="353" s="1"/>
  <c r="C20" i="356"/>
  <c r="L41" i="357"/>
  <c r="Z41" i="357" s="1"/>
  <c r="L42" i="357"/>
  <c r="Z42" i="357" s="1"/>
  <c r="D52" i="360"/>
  <c r="D7" i="360"/>
  <c r="Y10" i="360"/>
  <c r="C10" i="360"/>
  <c r="AC10" i="360" s="1"/>
  <c r="Y24" i="360"/>
  <c r="C24" i="360"/>
  <c r="AC24" i="360" s="1"/>
  <c r="AA16" i="361"/>
  <c r="C16" i="361"/>
  <c r="AC16" i="361" s="1"/>
  <c r="Y24" i="361"/>
  <c r="C24" i="361"/>
  <c r="AC24" i="361" s="1"/>
  <c r="C7" i="367"/>
  <c r="AB9" i="367"/>
  <c r="B41" i="367"/>
  <c r="B63" i="367" s="1"/>
  <c r="O8" i="345"/>
  <c r="C8" i="347"/>
  <c r="C62" i="347" s="1"/>
  <c r="O72" i="352"/>
  <c r="O8" i="352"/>
  <c r="Q13" i="352"/>
  <c r="AN26" i="353"/>
  <c r="AH26" i="353"/>
  <c r="AN34" i="353"/>
  <c r="AH34" i="353"/>
  <c r="B34" i="353"/>
  <c r="R51" i="358"/>
  <c r="R7" i="358"/>
  <c r="R49" i="358" s="1"/>
  <c r="C26" i="359"/>
  <c r="AC26" i="359" s="1"/>
  <c r="C28" i="359"/>
  <c r="AC28" i="359" s="1"/>
  <c r="C30" i="359"/>
  <c r="AC30" i="359" s="1"/>
  <c r="S52" i="361"/>
  <c r="S7" i="361"/>
  <c r="F62" i="345"/>
  <c r="Q15" i="345"/>
  <c r="C37" i="349"/>
  <c r="AD10" i="351"/>
  <c r="B24" i="351"/>
  <c r="AC24" i="351" s="1"/>
  <c r="N33" i="351"/>
  <c r="F33" i="352"/>
  <c r="AB33" i="352"/>
  <c r="H11" i="352"/>
  <c r="H72" i="352" s="1"/>
  <c r="AC43" i="352"/>
  <c r="Q21" i="352"/>
  <c r="Q82" i="352" s="1"/>
  <c r="AA47" i="352"/>
  <c r="G46" i="352"/>
  <c r="G68" i="352" s="1"/>
  <c r="G9" i="352"/>
  <c r="AM24" i="353"/>
  <c r="AG24" i="353"/>
  <c r="B24" i="353"/>
  <c r="G63" i="353" s="1"/>
  <c r="P35" i="357"/>
  <c r="AA35" i="357" s="1"/>
  <c r="E40" i="357"/>
  <c r="Y40" i="357" s="1"/>
  <c r="C41" i="358"/>
  <c r="AC41" i="358" s="1"/>
  <c r="T8" i="359"/>
  <c r="AB8" i="359" s="1"/>
  <c r="T9" i="359"/>
  <c r="U53" i="359"/>
  <c r="U53" i="361"/>
  <c r="T9" i="361"/>
  <c r="T53" i="361" s="1"/>
  <c r="I17" i="363"/>
  <c r="C16" i="363"/>
  <c r="F49" i="352"/>
  <c r="F53" i="352"/>
  <c r="Y53" i="352" s="1"/>
  <c r="F57" i="352"/>
  <c r="D8" i="353"/>
  <c r="D61" i="353" s="1"/>
  <c r="B23" i="356"/>
  <c r="R23" i="356" s="1"/>
  <c r="B27" i="356"/>
  <c r="W27" i="356" s="1"/>
  <c r="S27" i="356"/>
  <c r="P14" i="357"/>
  <c r="AA14" i="357" s="1"/>
  <c r="E22" i="357"/>
  <c r="Y22" i="357" s="1"/>
  <c r="L23" i="357"/>
  <c r="Z23" i="357" s="1"/>
  <c r="E24" i="357"/>
  <c r="Y24" i="357" s="1"/>
  <c r="E26" i="357"/>
  <c r="Y26" i="357" s="1"/>
  <c r="E27" i="357"/>
  <c r="Y27" i="357" s="1"/>
  <c r="E28" i="357"/>
  <c r="Y28" i="357" s="1"/>
  <c r="P39" i="357"/>
  <c r="P40" i="357"/>
  <c r="AA40" i="357" s="1"/>
  <c r="Z34" i="358"/>
  <c r="C34" i="358"/>
  <c r="AC34" i="358" s="1"/>
  <c r="L8" i="359"/>
  <c r="W52" i="359"/>
  <c r="W7" i="359"/>
  <c r="Q53" i="360"/>
  <c r="P9" i="360"/>
  <c r="P53" i="360" s="1"/>
  <c r="C34" i="360"/>
  <c r="AC34" i="360" s="1"/>
  <c r="C28" i="361"/>
  <c r="AC28" i="361" s="1"/>
  <c r="C41" i="361"/>
  <c r="AC41" i="361" s="1"/>
  <c r="Z41" i="362"/>
  <c r="AB29" i="367"/>
  <c r="B29" i="367"/>
  <c r="AA29" i="367" s="1"/>
  <c r="B41" i="351"/>
  <c r="X41" i="351" s="1"/>
  <c r="S8" i="352"/>
  <c r="T46" i="352"/>
  <c r="AH12" i="353"/>
  <c r="AH14" i="353"/>
  <c r="AH16" i="353"/>
  <c r="AH18" i="353"/>
  <c r="B23" i="353"/>
  <c r="F63" i="353" s="1"/>
  <c r="AH25" i="353"/>
  <c r="B27" i="353"/>
  <c r="B31" i="353"/>
  <c r="Q63" i="353" s="1"/>
  <c r="B15" i="356"/>
  <c r="K24" i="356"/>
  <c r="H24" i="356"/>
  <c r="T24" i="356" s="1"/>
  <c r="E25" i="357"/>
  <c r="Y25" i="357" s="1"/>
  <c r="E29" i="357"/>
  <c r="Y29" i="357" s="1"/>
  <c r="L36" i="357"/>
  <c r="Z36" i="357" s="1"/>
  <c r="J51" i="358"/>
  <c r="J7" i="358"/>
  <c r="D52" i="361"/>
  <c r="D7" i="361"/>
  <c r="C21" i="361"/>
  <c r="AC21" i="361" s="1"/>
  <c r="C36" i="361"/>
  <c r="AC36" i="361" s="1"/>
  <c r="B19" i="362"/>
  <c r="Y19" i="362" s="1"/>
  <c r="B45" i="362"/>
  <c r="AB20" i="367"/>
  <c r="B20" i="367"/>
  <c r="B75" i="367" s="1"/>
  <c r="K8" i="351"/>
  <c r="B30" i="352"/>
  <c r="U17" i="356"/>
  <c r="K16" i="356"/>
  <c r="L11" i="357"/>
  <c r="M9" i="357"/>
  <c r="M52" i="357" s="1"/>
  <c r="W9" i="357"/>
  <c r="L12" i="357"/>
  <c r="M8" i="357"/>
  <c r="W8" i="357"/>
  <c r="W51" i="357" s="1"/>
  <c r="P33" i="357"/>
  <c r="AA33" i="357" s="1"/>
  <c r="Z29" i="358"/>
  <c r="C29" i="358"/>
  <c r="AC29" i="358" s="1"/>
  <c r="C33" i="358"/>
  <c r="AC33" i="358" s="1"/>
  <c r="C31" i="359"/>
  <c r="AC31" i="359" s="1"/>
  <c r="AA31" i="359"/>
  <c r="C33" i="359"/>
  <c r="AC33" i="359" s="1"/>
  <c r="I7" i="360"/>
  <c r="I51" i="360" s="1"/>
  <c r="U52" i="360"/>
  <c r="U7" i="360"/>
  <c r="U50" i="360" s="1"/>
  <c r="U53" i="360"/>
  <c r="T9" i="360"/>
  <c r="AB9" i="360" s="1"/>
  <c r="Y18" i="360"/>
  <c r="C18" i="360"/>
  <c r="AC18" i="360" s="1"/>
  <c r="C20" i="363"/>
  <c r="I21" i="363"/>
  <c r="AB33" i="367"/>
  <c r="B33" i="367"/>
  <c r="U33" i="367" s="1"/>
  <c r="B16" i="351"/>
  <c r="T33" i="351"/>
  <c r="B49" i="351"/>
  <c r="AH32" i="353"/>
  <c r="AN36" i="353"/>
  <c r="B36" i="353"/>
  <c r="AL36" i="353" s="1"/>
  <c r="B19" i="356"/>
  <c r="T24" i="357"/>
  <c r="AB24" i="357" s="1"/>
  <c r="T25" i="357"/>
  <c r="AB25" i="357" s="1"/>
  <c r="P34" i="357"/>
  <c r="AA34" i="357" s="1"/>
  <c r="E36" i="357"/>
  <c r="T41" i="357"/>
  <c r="AB41" i="357" s="1"/>
  <c r="V51" i="358"/>
  <c r="T8" i="358"/>
  <c r="V7" i="358"/>
  <c r="C11" i="358"/>
  <c r="AC11" i="358" s="1"/>
  <c r="C13" i="358"/>
  <c r="AC13" i="358" s="1"/>
  <c r="C15" i="358"/>
  <c r="AC15" i="358" s="1"/>
  <c r="C17" i="358"/>
  <c r="AC17" i="358" s="1"/>
  <c r="C19" i="358"/>
  <c r="AC19" i="358" s="1"/>
  <c r="C21" i="358"/>
  <c r="AC21" i="358" s="1"/>
  <c r="C23" i="358"/>
  <c r="AC23" i="358" s="1"/>
  <c r="C25" i="358"/>
  <c r="AC25" i="358" s="1"/>
  <c r="C27" i="358"/>
  <c r="AC27" i="358" s="1"/>
  <c r="F7" i="359"/>
  <c r="C24" i="359"/>
  <c r="AC24" i="359" s="1"/>
  <c r="T8" i="360"/>
  <c r="T52" i="360" s="1"/>
  <c r="C33" i="360"/>
  <c r="AC33" i="360" s="1"/>
  <c r="Q53" i="361"/>
  <c r="P9" i="361"/>
  <c r="AA32" i="361"/>
  <c r="C32" i="361"/>
  <c r="AC32" i="361" s="1"/>
  <c r="Y40" i="361"/>
  <c r="C40" i="361"/>
  <c r="AC40" i="361" s="1"/>
  <c r="Z33" i="362"/>
  <c r="B33" i="362"/>
  <c r="H7" i="367"/>
  <c r="H60" i="367" s="1"/>
  <c r="E9" i="356"/>
  <c r="D9" i="356"/>
  <c r="L10" i="357"/>
  <c r="Z10" i="357" s="1"/>
  <c r="T13" i="357"/>
  <c r="AB13" i="357" s="1"/>
  <c r="P16" i="357"/>
  <c r="AA16" i="357" s="1"/>
  <c r="P19" i="357"/>
  <c r="AA19" i="357" s="1"/>
  <c r="E20" i="357"/>
  <c r="E30" i="357"/>
  <c r="Y30" i="357" s="1"/>
  <c r="T34" i="357"/>
  <c r="P36" i="357"/>
  <c r="AA36" i="357" s="1"/>
  <c r="L38" i="357"/>
  <c r="Z38" i="357" s="1"/>
  <c r="E42" i="357"/>
  <c r="Y42" i="357" s="1"/>
  <c r="C10" i="359"/>
  <c r="AC10" i="359" s="1"/>
  <c r="C15" i="359"/>
  <c r="AC15" i="359" s="1"/>
  <c r="C35" i="359"/>
  <c r="AC35" i="359" s="1"/>
  <c r="C37" i="359"/>
  <c r="AC37" i="359" s="1"/>
  <c r="C39" i="359"/>
  <c r="AC39" i="359" s="1"/>
  <c r="C41" i="359"/>
  <c r="AC41" i="359" s="1"/>
  <c r="C43" i="359"/>
  <c r="AC43" i="359" s="1"/>
  <c r="C17" i="360"/>
  <c r="AC17" i="360" s="1"/>
  <c r="C38" i="360"/>
  <c r="AC38" i="360" s="1"/>
  <c r="C40" i="360"/>
  <c r="AC40" i="360" s="1"/>
  <c r="C42" i="360"/>
  <c r="AC42" i="360" s="1"/>
  <c r="M7" i="361"/>
  <c r="M51" i="361" s="1"/>
  <c r="Q8" i="362"/>
  <c r="B32" i="362"/>
  <c r="Y32" i="362" s="1"/>
  <c r="E7" i="367"/>
  <c r="E60" i="367" s="1"/>
  <c r="M7" i="356"/>
  <c r="M34" i="356" s="1"/>
  <c r="T14" i="357"/>
  <c r="AB14" i="357" s="1"/>
  <c r="P20" i="357"/>
  <c r="AA20" i="357" s="1"/>
  <c r="E23" i="357"/>
  <c r="E38" i="357"/>
  <c r="E43" i="357"/>
  <c r="Y43" i="357" s="1"/>
  <c r="C30" i="358"/>
  <c r="AC30" i="358" s="1"/>
  <c r="C37" i="358"/>
  <c r="AC37" i="358" s="1"/>
  <c r="C19" i="359"/>
  <c r="AC19" i="359" s="1"/>
  <c r="C21" i="359"/>
  <c r="AC21" i="359" s="1"/>
  <c r="C34" i="359"/>
  <c r="AC34" i="359" s="1"/>
  <c r="C11" i="360"/>
  <c r="AC11" i="360" s="1"/>
  <c r="C14" i="360"/>
  <c r="AC14" i="360" s="1"/>
  <c r="C19" i="360"/>
  <c r="AC19" i="360" s="1"/>
  <c r="C35" i="360"/>
  <c r="AC35" i="360" s="1"/>
  <c r="C37" i="361"/>
  <c r="AC37" i="361" s="1"/>
  <c r="T8" i="362"/>
  <c r="T52" i="362" s="1"/>
  <c r="B11" i="367"/>
  <c r="B66" i="367" s="1"/>
  <c r="C16" i="356"/>
  <c r="D24" i="356"/>
  <c r="Y24" i="356" s="1"/>
  <c r="E10" i="357"/>
  <c r="Y10" i="357" s="1"/>
  <c r="P10" i="357"/>
  <c r="AA10" i="357" s="1"/>
  <c r="L15" i="357"/>
  <c r="T16" i="357"/>
  <c r="AB16" i="357" s="1"/>
  <c r="T19" i="357"/>
  <c r="L27" i="357"/>
  <c r="Z27" i="357" s="1"/>
  <c r="E33" i="357"/>
  <c r="T36" i="357"/>
  <c r="AB36" i="357" s="1"/>
  <c r="P38" i="357"/>
  <c r="AA38" i="357" s="1"/>
  <c r="L40" i="357"/>
  <c r="Z40" i="357" s="1"/>
  <c r="C16" i="359"/>
  <c r="AC16" i="359" s="1"/>
  <c r="C23" i="359"/>
  <c r="AC23" i="359" s="1"/>
  <c r="C25" i="360"/>
  <c r="AC25" i="360" s="1"/>
  <c r="C37" i="360"/>
  <c r="AC37" i="360" s="1"/>
  <c r="Q7" i="361"/>
  <c r="C17" i="361"/>
  <c r="AC17" i="361" s="1"/>
  <c r="Z37" i="362"/>
  <c r="B43" i="362"/>
  <c r="G6" i="363"/>
  <c r="G33" i="363" s="1"/>
  <c r="B12" i="367"/>
  <c r="P11" i="357"/>
  <c r="AA11" i="357" s="1"/>
  <c r="E12" i="357"/>
  <c r="Y12" i="357" s="1"/>
  <c r="P12" i="357"/>
  <c r="AA12" i="357" s="1"/>
  <c r="L17" i="357"/>
  <c r="Z17" i="357" s="1"/>
  <c r="T18" i="357"/>
  <c r="AB18" i="357" s="1"/>
  <c r="T21" i="357"/>
  <c r="AB21" i="357" s="1"/>
  <c r="P23" i="357"/>
  <c r="AA23" i="357" s="1"/>
  <c r="P25" i="357"/>
  <c r="AA25" i="357" s="1"/>
  <c r="E34" i="357"/>
  <c r="Y34" i="357" s="1"/>
  <c r="E39" i="357"/>
  <c r="Y39" i="357" s="1"/>
  <c r="T42" i="357"/>
  <c r="AB42" i="357" s="1"/>
  <c r="C18" i="359"/>
  <c r="AC18" i="359" s="1"/>
  <c r="C20" i="359"/>
  <c r="AC20" i="359" s="1"/>
  <c r="C22" i="359"/>
  <c r="AC22" i="359" s="1"/>
  <c r="C25" i="359"/>
  <c r="AC25" i="359" s="1"/>
  <c r="R7" i="360"/>
  <c r="R51" i="360" s="1"/>
  <c r="AA14" i="360"/>
  <c r="C10" i="361"/>
  <c r="AC10" i="361" s="1"/>
  <c r="C12" i="361"/>
  <c r="AC12" i="361" s="1"/>
  <c r="C29" i="361"/>
  <c r="AC29" i="361" s="1"/>
  <c r="E8" i="362"/>
  <c r="B38" i="362"/>
  <c r="Q7" i="367"/>
  <c r="O7" i="356"/>
  <c r="O34" i="356" s="1"/>
  <c r="O36" i="356"/>
  <c r="P35" i="356"/>
  <c r="N9" i="356"/>
  <c r="P7" i="356"/>
  <c r="P34" i="356" s="1"/>
  <c r="V13" i="356"/>
  <c r="B13" i="356"/>
  <c r="V17" i="356"/>
  <c r="N16" i="356"/>
  <c r="B17" i="356"/>
  <c r="V21" i="356"/>
  <c r="N20" i="356"/>
  <c r="B21" i="356"/>
  <c r="L35" i="356"/>
  <c r="K9" i="356"/>
  <c r="L7" i="356"/>
  <c r="L34" i="356" s="1"/>
  <c r="S10" i="356"/>
  <c r="B10" i="356"/>
  <c r="D16" i="356"/>
  <c r="G7" i="356"/>
  <c r="G34" i="356" s="1"/>
  <c r="G36" i="356"/>
  <c r="G37" i="356"/>
  <c r="D20" i="356"/>
  <c r="U8" i="356"/>
  <c r="X8" i="356"/>
  <c r="S14" i="356"/>
  <c r="B14" i="356"/>
  <c r="H16" i="356"/>
  <c r="S18" i="356"/>
  <c r="B18" i="356"/>
  <c r="E16" i="356"/>
  <c r="H20" i="356"/>
  <c r="S22" i="356"/>
  <c r="B22" i="356"/>
  <c r="E20" i="356"/>
  <c r="E24" i="356"/>
  <c r="B25" i="356"/>
  <c r="F35" i="356"/>
  <c r="T22" i="357"/>
  <c r="AB22" i="357" s="1"/>
  <c r="L24" i="357"/>
  <c r="Z24" i="357" s="1"/>
  <c r="T26" i="357"/>
  <c r="AB26" i="357" s="1"/>
  <c r="L28" i="357"/>
  <c r="Z28" i="357" s="1"/>
  <c r="T30" i="357"/>
  <c r="AB30" i="357" s="1"/>
  <c r="L32" i="357"/>
  <c r="Z32" i="357" s="1"/>
  <c r="B8" i="356"/>
  <c r="C9" i="356"/>
  <c r="B12" i="356"/>
  <c r="T17" i="356"/>
  <c r="T21" i="356"/>
  <c r="N24" i="356"/>
  <c r="T25" i="356"/>
  <c r="P22" i="357"/>
  <c r="AA22" i="357" s="1"/>
  <c r="P26" i="357"/>
  <c r="AA26" i="357" s="1"/>
  <c r="P30" i="357"/>
  <c r="G38" i="356"/>
  <c r="B26" i="356"/>
  <c r="I7" i="358"/>
  <c r="M7" i="358"/>
  <c r="Q7" i="358"/>
  <c r="U7" i="358"/>
  <c r="E9" i="358"/>
  <c r="C10" i="358"/>
  <c r="AC10" i="358" s="1"/>
  <c r="C12" i="358"/>
  <c r="AC12" i="358" s="1"/>
  <c r="C14" i="358"/>
  <c r="AC14" i="358" s="1"/>
  <c r="C16" i="358"/>
  <c r="AC16" i="358" s="1"/>
  <c r="C18" i="358"/>
  <c r="AC18" i="358" s="1"/>
  <c r="C20" i="358"/>
  <c r="AC20" i="358" s="1"/>
  <c r="C22" i="358"/>
  <c r="AC22" i="358" s="1"/>
  <c r="C24" i="358"/>
  <c r="AC24" i="358" s="1"/>
  <c r="C26" i="358"/>
  <c r="AC26" i="358" s="1"/>
  <c r="C28" i="358"/>
  <c r="AC28" i="358" s="1"/>
  <c r="AA30" i="358"/>
  <c r="S7" i="359"/>
  <c r="L9" i="359"/>
  <c r="Y14" i="359"/>
  <c r="AA19" i="359"/>
  <c r="Y22" i="359"/>
  <c r="AA27" i="359"/>
  <c r="Y30" i="359"/>
  <c r="AA35" i="359"/>
  <c r="N51" i="360"/>
  <c r="N50" i="360"/>
  <c r="AA11" i="358"/>
  <c r="AA13" i="358"/>
  <c r="AA15" i="358"/>
  <c r="AA17" i="358"/>
  <c r="AA19" i="358"/>
  <c r="AA21" i="358"/>
  <c r="AA23" i="358"/>
  <c r="AA25" i="358"/>
  <c r="AA27" i="358"/>
  <c r="Y33" i="358"/>
  <c r="Y37" i="358"/>
  <c r="Y41" i="358"/>
  <c r="H51" i="358"/>
  <c r="V50" i="359"/>
  <c r="V51" i="359"/>
  <c r="D52" i="359"/>
  <c r="D7" i="359"/>
  <c r="H52" i="359"/>
  <c r="H7" i="359"/>
  <c r="Y12" i="359"/>
  <c r="Y20" i="359"/>
  <c r="Y28" i="359"/>
  <c r="Y36" i="359"/>
  <c r="C36" i="359"/>
  <c r="AC36" i="359" s="1"/>
  <c r="E8" i="358"/>
  <c r="C32" i="358"/>
  <c r="AC32" i="358" s="1"/>
  <c r="C36" i="358"/>
  <c r="AC36" i="358" s="1"/>
  <c r="C40" i="358"/>
  <c r="AC40" i="358" s="1"/>
  <c r="E8" i="359"/>
  <c r="I52" i="359"/>
  <c r="I7" i="359"/>
  <c r="M52" i="359"/>
  <c r="M7" i="359"/>
  <c r="Q52" i="359"/>
  <c r="Q7" i="359"/>
  <c r="U52" i="359"/>
  <c r="U7" i="359"/>
  <c r="F53" i="359"/>
  <c r="E9" i="359"/>
  <c r="C11" i="359"/>
  <c r="AC11" i="359" s="1"/>
  <c r="Y18" i="359"/>
  <c r="Y26" i="359"/>
  <c r="Y34" i="359"/>
  <c r="D7" i="358"/>
  <c r="L9" i="358"/>
  <c r="P9" i="358"/>
  <c r="T9" i="358"/>
  <c r="C35" i="358"/>
  <c r="AC35" i="358" s="1"/>
  <c r="Y35" i="358"/>
  <c r="C39" i="358"/>
  <c r="AC39" i="358" s="1"/>
  <c r="Y39" i="358"/>
  <c r="C43" i="358"/>
  <c r="AC43" i="358" s="1"/>
  <c r="Y43" i="358"/>
  <c r="J7" i="359"/>
  <c r="R50" i="359"/>
  <c r="R51" i="359"/>
  <c r="P9" i="359"/>
  <c r="Y10" i="359"/>
  <c r="AA13" i="359"/>
  <c r="Y16" i="359"/>
  <c r="AA21" i="359"/>
  <c r="Y24" i="359"/>
  <c r="AA29" i="359"/>
  <c r="Y32" i="359"/>
  <c r="C38" i="359"/>
  <c r="AC38" i="359" s="1"/>
  <c r="C40" i="359"/>
  <c r="AC40" i="359" s="1"/>
  <c r="C42" i="359"/>
  <c r="AC42" i="359" s="1"/>
  <c r="G7" i="360"/>
  <c r="K7" i="360"/>
  <c r="O7" i="360"/>
  <c r="S7" i="360"/>
  <c r="W7" i="360"/>
  <c r="E8" i="360"/>
  <c r="AA12" i="360"/>
  <c r="C15" i="360"/>
  <c r="AC15" i="360" s="1"/>
  <c r="Y15" i="360"/>
  <c r="C16" i="360"/>
  <c r="AC16" i="360" s="1"/>
  <c r="C22" i="360"/>
  <c r="AC22" i="360" s="1"/>
  <c r="C23" i="360"/>
  <c r="AC23" i="360" s="1"/>
  <c r="C26" i="360"/>
  <c r="AC26" i="360" s="1"/>
  <c r="C27" i="360"/>
  <c r="AC27" i="360" s="1"/>
  <c r="C30" i="360"/>
  <c r="AC30" i="360" s="1"/>
  <c r="C31" i="360"/>
  <c r="AC31" i="360" s="1"/>
  <c r="Y34" i="360"/>
  <c r="C39" i="360"/>
  <c r="AC39" i="360" s="1"/>
  <c r="Y42" i="360"/>
  <c r="N52" i="360"/>
  <c r="I50" i="361"/>
  <c r="I51" i="361"/>
  <c r="AA37" i="359"/>
  <c r="AA39" i="359"/>
  <c r="AA41" i="359"/>
  <c r="AA43" i="359"/>
  <c r="Y17" i="360"/>
  <c r="Y40" i="360"/>
  <c r="R52" i="360"/>
  <c r="F52" i="361"/>
  <c r="E8" i="361"/>
  <c r="F7" i="361"/>
  <c r="U50" i="361"/>
  <c r="U51" i="361"/>
  <c r="E9" i="360"/>
  <c r="Y11" i="360"/>
  <c r="Y19" i="360"/>
  <c r="Y38" i="360"/>
  <c r="F52" i="360"/>
  <c r="V52" i="360"/>
  <c r="J7" i="360"/>
  <c r="V7" i="360"/>
  <c r="L8" i="360"/>
  <c r="P8" i="360"/>
  <c r="C13" i="360"/>
  <c r="AC13" i="360" s="1"/>
  <c r="Y13" i="360"/>
  <c r="Y36" i="360"/>
  <c r="C41" i="360"/>
  <c r="AC41" i="360" s="1"/>
  <c r="Y21" i="360"/>
  <c r="Y23" i="360"/>
  <c r="Y25" i="360"/>
  <c r="Y27" i="360"/>
  <c r="Y29" i="360"/>
  <c r="Y31" i="360"/>
  <c r="Y33" i="360"/>
  <c r="Y35" i="360"/>
  <c r="Y37" i="360"/>
  <c r="Y39" i="360"/>
  <c r="Y41" i="360"/>
  <c r="Y43" i="360"/>
  <c r="J7" i="361"/>
  <c r="N7" i="361"/>
  <c r="R7" i="361"/>
  <c r="V7" i="361"/>
  <c r="T7" i="361" s="1"/>
  <c r="L8" i="361"/>
  <c r="P8" i="361"/>
  <c r="T8" i="361"/>
  <c r="Y10" i="361"/>
  <c r="Y12" i="361"/>
  <c r="C13" i="361"/>
  <c r="AC13" i="361" s="1"/>
  <c r="Y13" i="361"/>
  <c r="C14" i="361"/>
  <c r="AC14" i="361" s="1"/>
  <c r="C15" i="361"/>
  <c r="AC15" i="361" s="1"/>
  <c r="C18" i="361"/>
  <c r="AC18" i="361" s="1"/>
  <c r="C19" i="361"/>
  <c r="AC19" i="361" s="1"/>
  <c r="C22" i="361"/>
  <c r="AC22" i="361" s="1"/>
  <c r="C23" i="361"/>
  <c r="AC23" i="361" s="1"/>
  <c r="C26" i="361"/>
  <c r="AC26" i="361" s="1"/>
  <c r="C27" i="361"/>
  <c r="AC27" i="361" s="1"/>
  <c r="C30" i="361"/>
  <c r="AC30" i="361" s="1"/>
  <c r="C31" i="361"/>
  <c r="AC31" i="361" s="1"/>
  <c r="C34" i="361"/>
  <c r="AC34" i="361" s="1"/>
  <c r="C35" i="361"/>
  <c r="AC35" i="361" s="1"/>
  <c r="C38" i="361"/>
  <c r="AC38" i="361" s="1"/>
  <c r="C39" i="361"/>
  <c r="AC39" i="361" s="1"/>
  <c r="C42" i="361"/>
  <c r="AC42" i="361" s="1"/>
  <c r="C43" i="361"/>
  <c r="AC43" i="361" s="1"/>
  <c r="W50" i="361"/>
  <c r="M52" i="361"/>
  <c r="U52" i="361"/>
  <c r="R51" i="362"/>
  <c r="R52" i="362"/>
  <c r="AA9" i="362"/>
  <c r="B9" i="362"/>
  <c r="D8" i="362"/>
  <c r="AB10" i="362"/>
  <c r="C11" i="361"/>
  <c r="AC11" i="361" s="1"/>
  <c r="C8" i="362"/>
  <c r="J51" i="362"/>
  <c r="J52" i="362"/>
  <c r="S52" i="362"/>
  <c r="S51" i="362"/>
  <c r="B10" i="362"/>
  <c r="I52" i="361"/>
  <c r="Q52" i="361"/>
  <c r="F51" i="362"/>
  <c r="F52" i="362"/>
  <c r="O52" i="362"/>
  <c r="O51" i="362"/>
  <c r="B12" i="362"/>
  <c r="Z12" i="362"/>
  <c r="B14" i="362"/>
  <c r="Z14" i="362"/>
  <c r="E9" i="361"/>
  <c r="G52" i="362"/>
  <c r="G51" i="362"/>
  <c r="V51" i="362"/>
  <c r="V52" i="362"/>
  <c r="Y15" i="361"/>
  <c r="Y17" i="361"/>
  <c r="Y19" i="361"/>
  <c r="Y21" i="361"/>
  <c r="Y23" i="361"/>
  <c r="Y25" i="361"/>
  <c r="Y27" i="361"/>
  <c r="Y29" i="361"/>
  <c r="Y31" i="361"/>
  <c r="Y33" i="361"/>
  <c r="Y35" i="361"/>
  <c r="Y37" i="361"/>
  <c r="Y39" i="361"/>
  <c r="Y41" i="361"/>
  <c r="Y43" i="361"/>
  <c r="I52" i="362"/>
  <c r="I51" i="362"/>
  <c r="M52" i="362"/>
  <c r="M51" i="362"/>
  <c r="U52" i="362"/>
  <c r="U51" i="362"/>
  <c r="Z16" i="362"/>
  <c r="B18" i="362"/>
  <c r="Y30" i="362"/>
  <c r="L52" i="362"/>
  <c r="L51" i="362"/>
  <c r="P52" i="362"/>
  <c r="P51" i="362"/>
  <c r="B11" i="362"/>
  <c r="B13" i="362"/>
  <c r="B15" i="362"/>
  <c r="B17" i="362"/>
  <c r="Z29" i="362"/>
  <c r="Z35" i="362"/>
  <c r="D8" i="365"/>
  <c r="K6" i="366"/>
  <c r="K29" i="366" s="1"/>
  <c r="F61" i="367"/>
  <c r="F60" i="367"/>
  <c r="J61" i="367"/>
  <c r="J60" i="367"/>
  <c r="N7" i="367"/>
  <c r="R61" i="367"/>
  <c r="R60" i="367"/>
  <c r="V9" i="367"/>
  <c r="Z9" i="367"/>
  <c r="B10" i="367"/>
  <c r="B15" i="367"/>
  <c r="B18" i="367"/>
  <c r="AB24" i="367"/>
  <c r="B24" i="367"/>
  <c r="D30" i="364"/>
  <c r="G61" i="367"/>
  <c r="G60" i="367"/>
  <c r="O61" i="367"/>
  <c r="O60" i="367"/>
  <c r="S61" i="367"/>
  <c r="S60" i="367"/>
  <c r="AC11" i="367"/>
  <c r="B14" i="367"/>
  <c r="AB14" i="367"/>
  <c r="B23" i="367"/>
  <c r="AB28" i="367"/>
  <c r="B28" i="367"/>
  <c r="Z20" i="362"/>
  <c r="Z30" i="362"/>
  <c r="Z32" i="362"/>
  <c r="Z34" i="362"/>
  <c r="Z36" i="362"/>
  <c r="Z38" i="362"/>
  <c r="Z40" i="362"/>
  <c r="Z42" i="362"/>
  <c r="Z44" i="362"/>
  <c r="D6" i="363"/>
  <c r="D33" i="363" s="1"/>
  <c r="C7" i="366"/>
  <c r="I30" i="366"/>
  <c r="L60" i="367"/>
  <c r="L61" i="367"/>
  <c r="P60" i="367"/>
  <c r="P61" i="367"/>
  <c r="I60" i="367"/>
  <c r="I61" i="367"/>
  <c r="M60" i="367"/>
  <c r="M61" i="367"/>
  <c r="B9" i="367"/>
  <c r="AB19" i="367"/>
  <c r="B19" i="367"/>
  <c r="B32" i="367"/>
  <c r="B17" i="367"/>
  <c r="AB18" i="367"/>
  <c r="B22" i="367"/>
  <c r="AB23" i="367"/>
  <c r="B26" i="367"/>
  <c r="AB27" i="367"/>
  <c r="B30" i="367"/>
  <c r="AB31" i="367"/>
  <c r="B34" i="367"/>
  <c r="AB35" i="367"/>
  <c r="B8" i="348"/>
  <c r="F8" i="348"/>
  <c r="J8" i="348"/>
  <c r="V8" i="348"/>
  <c r="AH9" i="348"/>
  <c r="AG10" i="348"/>
  <c r="AF11" i="348"/>
  <c r="AI12" i="348"/>
  <c r="AH13" i="348"/>
  <c r="AG14" i="348"/>
  <c r="AF15" i="348"/>
  <c r="AI16" i="348"/>
  <c r="AH17" i="348"/>
  <c r="AG18" i="348"/>
  <c r="AF19" i="348"/>
  <c r="AI20" i="348"/>
  <c r="C6" i="349"/>
  <c r="D57" i="349"/>
  <c r="D52" i="349"/>
  <c r="C12" i="349"/>
  <c r="C13" i="349"/>
  <c r="C14" i="349"/>
  <c r="C27" i="349"/>
  <c r="F65" i="349"/>
  <c r="O17" i="350"/>
  <c r="M58" i="351"/>
  <c r="M57" i="351"/>
  <c r="M59" i="351"/>
  <c r="AI9" i="348"/>
  <c r="AI13" i="348"/>
  <c r="AI17" i="348"/>
  <c r="C17" i="349"/>
  <c r="C31" i="349"/>
  <c r="F35" i="349"/>
  <c r="E57" i="349"/>
  <c r="I58" i="351"/>
  <c r="I57" i="351"/>
  <c r="I59" i="351"/>
  <c r="D8" i="351"/>
  <c r="AE12" i="351"/>
  <c r="N8" i="351"/>
  <c r="AB12" i="351"/>
  <c r="O14" i="350"/>
  <c r="O20" i="350"/>
  <c r="U59" i="351"/>
  <c r="U58" i="351"/>
  <c r="U57" i="351"/>
  <c r="Z10" i="351"/>
  <c r="H8" i="351"/>
  <c r="T8" i="351"/>
  <c r="AG10" i="351"/>
  <c r="C23" i="349"/>
  <c r="F6" i="350"/>
  <c r="C9" i="350"/>
  <c r="C8" i="350"/>
  <c r="B11" i="351"/>
  <c r="AD11" i="351"/>
  <c r="AC20" i="351"/>
  <c r="X20" i="351"/>
  <c r="B12" i="351"/>
  <c r="AD16" i="351"/>
  <c r="B17" i="351"/>
  <c r="AD20" i="351"/>
  <c r="B21" i="351"/>
  <c r="AD24" i="351"/>
  <c r="B25" i="351"/>
  <c r="C33" i="351"/>
  <c r="K33" i="351"/>
  <c r="B34" i="351"/>
  <c r="AE34" i="351"/>
  <c r="AG36" i="351"/>
  <c r="AD37" i="351"/>
  <c r="B38" i="351"/>
  <c r="AD41" i="351"/>
  <c r="B42" i="351"/>
  <c r="AD45" i="351"/>
  <c r="B46" i="351"/>
  <c r="AD49" i="351"/>
  <c r="B50" i="351"/>
  <c r="G57" i="351"/>
  <c r="O57" i="351"/>
  <c r="S57" i="351"/>
  <c r="F58" i="351"/>
  <c r="J58" i="351"/>
  <c r="R58" i="351"/>
  <c r="V58" i="351"/>
  <c r="V59" i="351"/>
  <c r="E8" i="352"/>
  <c r="J8" i="352"/>
  <c r="N8" i="352"/>
  <c r="R8" i="352"/>
  <c r="V8" i="352"/>
  <c r="AD13" i="352"/>
  <c r="I77" i="352"/>
  <c r="AA16" i="352"/>
  <c r="H33" i="351"/>
  <c r="AB34" i="351"/>
  <c r="L57" i="351"/>
  <c r="P57" i="351"/>
  <c r="G58" i="351"/>
  <c r="O58" i="351"/>
  <c r="S58" i="351"/>
  <c r="F59" i="351"/>
  <c r="J59" i="351"/>
  <c r="R59" i="351"/>
  <c r="AA11" i="352"/>
  <c r="L58" i="351"/>
  <c r="P58" i="351"/>
  <c r="H74" i="352"/>
  <c r="I76" i="352"/>
  <c r="I78" i="352"/>
  <c r="B14" i="351"/>
  <c r="B18" i="351"/>
  <c r="B22" i="351"/>
  <c r="B35" i="351"/>
  <c r="B39" i="351"/>
  <c r="B43" i="351"/>
  <c r="B47" i="351"/>
  <c r="D8" i="352"/>
  <c r="I8" i="352"/>
  <c r="M8" i="352"/>
  <c r="U8" i="352"/>
  <c r="I73" i="352"/>
  <c r="I74" i="352"/>
  <c r="I75" i="352"/>
  <c r="G18" i="352"/>
  <c r="G21" i="352"/>
  <c r="G22" i="352"/>
  <c r="AB22" i="352"/>
  <c r="G30" i="352"/>
  <c r="F31" i="352"/>
  <c r="X34" i="352"/>
  <c r="F35" i="352"/>
  <c r="F39" i="352"/>
  <c r="F43" i="352"/>
  <c r="AD47" i="352"/>
  <c r="AA49" i="352"/>
  <c r="F50" i="352"/>
  <c r="AA53" i="352"/>
  <c r="F54" i="352"/>
  <c r="AA57" i="352"/>
  <c r="F58" i="352"/>
  <c r="U80" i="352"/>
  <c r="AC18" i="352"/>
  <c r="H30" i="352"/>
  <c r="T30" i="352"/>
  <c r="F32" i="352"/>
  <c r="F36" i="352"/>
  <c r="F40" i="352"/>
  <c r="F44" i="352"/>
  <c r="B46" i="352"/>
  <c r="AA46" i="352"/>
  <c r="AA59" i="352"/>
  <c r="F59" i="352"/>
  <c r="H46" i="352"/>
  <c r="AA51" i="352"/>
  <c r="F51" i="352"/>
  <c r="AA55" i="352"/>
  <c r="F55" i="352"/>
  <c r="F62" i="353"/>
  <c r="F61" i="353"/>
  <c r="C8" i="353"/>
  <c r="U62" i="353"/>
  <c r="U61" i="353"/>
  <c r="T8" i="353"/>
  <c r="AG11" i="353"/>
  <c r="B11" i="353"/>
  <c r="AH11" i="353"/>
  <c r="AM11" i="353"/>
  <c r="M62" i="353"/>
  <c r="M61" i="353"/>
  <c r="K8" i="353"/>
  <c r="V62" i="353"/>
  <c r="V61" i="353"/>
  <c r="AM12" i="353"/>
  <c r="AG12" i="353"/>
  <c r="B12" i="353"/>
  <c r="AM13" i="353"/>
  <c r="AG13" i="353"/>
  <c r="B13" i="353"/>
  <c r="AM15" i="353"/>
  <c r="AG15" i="353"/>
  <c r="B15" i="353"/>
  <c r="I62" i="353"/>
  <c r="I61" i="353"/>
  <c r="H8" i="353"/>
  <c r="R62" i="353"/>
  <c r="R61" i="353"/>
  <c r="J62" i="353"/>
  <c r="J61" i="353"/>
  <c r="Y62" i="353"/>
  <c r="Y61" i="353"/>
  <c r="W8" i="353"/>
  <c r="AG10" i="353"/>
  <c r="B10" i="353"/>
  <c r="AM10" i="353"/>
  <c r="AM14" i="353"/>
  <c r="AG14" i="353"/>
  <c r="B14" i="353"/>
  <c r="AM16" i="353"/>
  <c r="AG16" i="353"/>
  <c r="B16" i="353"/>
  <c r="L62" i="353"/>
  <c r="L61" i="353"/>
  <c r="P62" i="353"/>
  <c r="P61" i="353"/>
  <c r="X62" i="353"/>
  <c r="X61" i="353"/>
  <c r="B17" i="353"/>
  <c r="AG17" i="353"/>
  <c r="B18" i="353"/>
  <c r="AG18" i="353"/>
  <c r="B19" i="353"/>
  <c r="AG19" i="353"/>
  <c r="B20" i="353"/>
  <c r="AG20" i="353"/>
  <c r="G62" i="353"/>
  <c r="G61" i="353"/>
  <c r="O62" i="353"/>
  <c r="O61" i="353"/>
  <c r="S62" i="353"/>
  <c r="S61" i="353"/>
  <c r="K68" i="340"/>
  <c r="O64" i="340"/>
  <c r="L70" i="340"/>
  <c r="AA31" i="340"/>
  <c r="P56" i="340"/>
  <c r="AB56" i="340" s="1"/>
  <c r="P54" i="340"/>
  <c r="AB54" i="340" s="1"/>
  <c r="P52" i="340"/>
  <c r="AB52" i="340" s="1"/>
  <c r="P33" i="340"/>
  <c r="AB33" i="340" s="1"/>
  <c r="C31" i="340"/>
  <c r="T26" i="340"/>
  <c r="L26" i="340"/>
  <c r="P24" i="340"/>
  <c r="AB24" i="340" s="1"/>
  <c r="Y22" i="340"/>
  <c r="P22" i="340"/>
  <c r="AB22" i="340" s="1"/>
  <c r="AA19" i="340"/>
  <c r="AC18" i="340"/>
  <c r="P18" i="340"/>
  <c r="AA17" i="340"/>
  <c r="L16" i="340"/>
  <c r="H8" i="340"/>
  <c r="D8" i="340"/>
  <c r="T12" i="340"/>
  <c r="AD12" i="340" s="1"/>
  <c r="L12" i="340"/>
  <c r="M9" i="341"/>
  <c r="S9" i="341"/>
  <c r="C38" i="342"/>
  <c r="L38" i="342"/>
  <c r="C37" i="342"/>
  <c r="D36" i="342"/>
  <c r="L37" i="342"/>
  <c r="F31" i="340"/>
  <c r="K26" i="340"/>
  <c r="K69" i="340" s="1"/>
  <c r="C26" i="340"/>
  <c r="K13" i="340"/>
  <c r="Z13" i="340" s="1"/>
  <c r="C13" i="340"/>
  <c r="X13" i="340" s="1"/>
  <c r="C12" i="340"/>
  <c r="X12" i="340" s="1"/>
  <c r="C11" i="340"/>
  <c r="X11" i="340" s="1"/>
  <c r="X20" i="341"/>
  <c r="AB19" i="341"/>
  <c r="AB15" i="341"/>
  <c r="J9" i="341"/>
  <c r="AC53" i="340"/>
  <c r="AC51" i="340"/>
  <c r="AD48" i="340"/>
  <c r="AD46" i="340"/>
  <c r="F26" i="340"/>
  <c r="Y23" i="340"/>
  <c r="AA22" i="340"/>
  <c r="AC19" i="340"/>
  <c r="Y19" i="340"/>
  <c r="AC17" i="340"/>
  <c r="Y17" i="340"/>
  <c r="F16" i="340"/>
  <c r="R9" i="341"/>
  <c r="R28" i="341" s="1"/>
  <c r="H9" i="341"/>
  <c r="H28" i="341" s="1"/>
  <c r="AD56" i="340"/>
  <c r="AD52" i="340"/>
  <c r="AC50" i="340"/>
  <c r="AC48" i="340"/>
  <c r="AC46" i="340"/>
  <c r="AA32" i="340"/>
  <c r="AC27" i="340"/>
  <c r="Z24" i="340"/>
  <c r="Z18" i="340"/>
  <c r="U8" i="340"/>
  <c r="Q16" i="340"/>
  <c r="M8" i="340"/>
  <c r="I16" i="340"/>
  <c r="E8" i="340"/>
  <c r="P18" i="341"/>
  <c r="AG18" i="341" s="1"/>
  <c r="Q9" i="341"/>
  <c r="Q28" i="341" s="1"/>
  <c r="C60" i="342"/>
  <c r="E60" i="342"/>
  <c r="E53" i="342"/>
  <c r="K34" i="342"/>
  <c r="N28" i="342"/>
  <c r="C24" i="342"/>
  <c r="K22" i="342"/>
  <c r="L21" i="342"/>
  <c r="K20" i="342"/>
  <c r="M18" i="342"/>
  <c r="N15" i="342"/>
  <c r="L13" i="342"/>
  <c r="K9" i="342"/>
  <c r="K34" i="343"/>
  <c r="G34" i="343"/>
  <c r="AD49" i="344"/>
  <c r="B48" i="344"/>
  <c r="B41" i="344"/>
  <c r="AE41" i="344"/>
  <c r="B40" i="344"/>
  <c r="AD40" i="344"/>
  <c r="B25" i="344"/>
  <c r="AE25" i="344"/>
  <c r="B24" i="344"/>
  <c r="AD24" i="344"/>
  <c r="B16" i="344"/>
  <c r="AF12" i="344"/>
  <c r="Q8" i="344"/>
  <c r="E8" i="344"/>
  <c r="Y12" i="344"/>
  <c r="AA10" i="344"/>
  <c r="K8" i="344"/>
  <c r="AD10" i="344"/>
  <c r="B10" i="344"/>
  <c r="C8" i="344"/>
  <c r="Y71" i="345"/>
  <c r="L14" i="342"/>
  <c r="T14" i="342" s="1"/>
  <c r="L6" i="343"/>
  <c r="H6" i="343"/>
  <c r="D6" i="343"/>
  <c r="AD15" i="344"/>
  <c r="B15" i="344"/>
  <c r="T29" i="342"/>
  <c r="K29" i="342"/>
  <c r="R29" i="342" s="1"/>
  <c r="T26" i="342"/>
  <c r="U25" i="342"/>
  <c r="V22" i="342"/>
  <c r="T16" i="342"/>
  <c r="K16" i="342"/>
  <c r="R16" i="342" s="1"/>
  <c r="N13" i="342"/>
  <c r="C9" i="343"/>
  <c r="B45" i="344"/>
  <c r="AE45" i="344"/>
  <c r="B44" i="344"/>
  <c r="AD44" i="344"/>
  <c r="B37" i="344"/>
  <c r="AE37" i="344"/>
  <c r="B36" i="344"/>
  <c r="AD36" i="344"/>
  <c r="B21" i="344"/>
  <c r="AE21" i="344"/>
  <c r="B20" i="344"/>
  <c r="AD20" i="344"/>
  <c r="AC17" i="344"/>
  <c r="P10" i="341"/>
  <c r="F57" i="342"/>
  <c r="M37" i="342"/>
  <c r="V33" i="342"/>
  <c r="T25" i="342"/>
  <c r="K25" i="342"/>
  <c r="R25" i="342" s="1"/>
  <c r="T23" i="342"/>
  <c r="U22" i="342"/>
  <c r="V19" i="342"/>
  <c r="V17" i="342"/>
  <c r="T10" i="342"/>
  <c r="V8" i="342"/>
  <c r="N59" i="344"/>
  <c r="B39" i="344"/>
  <c r="B23" i="344"/>
  <c r="B11" i="344"/>
  <c r="D8" i="344"/>
  <c r="AD16" i="344"/>
  <c r="AD11" i="344"/>
  <c r="AG10" i="344"/>
  <c r="AA82" i="345"/>
  <c r="AA78" i="345"/>
  <c r="AA74" i="345"/>
  <c r="AA71" i="345"/>
  <c r="Y69" i="345"/>
  <c r="AA66" i="345"/>
  <c r="F64" i="345"/>
  <c r="AA62" i="345"/>
  <c r="F60" i="345"/>
  <c r="AA58" i="345"/>
  <c r="F56" i="345"/>
  <c r="AA54" i="345"/>
  <c r="F52" i="345"/>
  <c r="Q23" i="345"/>
  <c r="T21" i="345"/>
  <c r="AD39" i="345"/>
  <c r="Q18" i="345"/>
  <c r="AC36" i="345"/>
  <c r="H14" i="345"/>
  <c r="AB32" i="345"/>
  <c r="T68" i="345"/>
  <c r="G68" i="345"/>
  <c r="T50" i="345"/>
  <c r="H23" i="345"/>
  <c r="AB41" i="345"/>
  <c r="AA84" i="345"/>
  <c r="AA80" i="345"/>
  <c r="AA76" i="345"/>
  <c r="F70" i="345"/>
  <c r="AA70" i="345"/>
  <c r="B68" i="345"/>
  <c r="F54" i="345"/>
  <c r="AD51" i="345"/>
  <c r="Q50" i="345"/>
  <c r="AC51" i="345"/>
  <c r="G24" i="345"/>
  <c r="F42" i="345"/>
  <c r="B22" i="345"/>
  <c r="X40" i="345"/>
  <c r="H19" i="345"/>
  <c r="AB37" i="345"/>
  <c r="H17" i="345"/>
  <c r="AB35" i="345"/>
  <c r="F35" i="345"/>
  <c r="T13" i="345"/>
  <c r="Z10" i="344"/>
  <c r="AA83" i="345"/>
  <c r="AA79" i="345"/>
  <c r="AA75" i="345"/>
  <c r="H68" i="345"/>
  <c r="AB69" i="345"/>
  <c r="Q24" i="345"/>
  <c r="F65" i="345"/>
  <c r="AA65" i="345"/>
  <c r="F61" i="345"/>
  <c r="AA61" i="345"/>
  <c r="F57" i="345"/>
  <c r="AA57" i="345"/>
  <c r="F53" i="345"/>
  <c r="AA53" i="345"/>
  <c r="H50" i="345"/>
  <c r="B50" i="345"/>
  <c r="T24" i="345"/>
  <c r="Q22" i="345"/>
  <c r="AC40" i="345"/>
  <c r="G20" i="345"/>
  <c r="F38" i="345"/>
  <c r="AA38" i="345"/>
  <c r="B18" i="345"/>
  <c r="X36" i="345"/>
  <c r="G16" i="345"/>
  <c r="AA34" i="345"/>
  <c r="F34" i="345"/>
  <c r="AC66" i="345"/>
  <c r="AA64" i="345"/>
  <c r="AA60" i="345"/>
  <c r="AA56" i="345"/>
  <c r="AA52" i="345"/>
  <c r="AB51" i="345"/>
  <c r="H24" i="345"/>
  <c r="B23" i="345"/>
  <c r="AA40" i="345"/>
  <c r="T22" i="345"/>
  <c r="G21" i="345"/>
  <c r="H20" i="345"/>
  <c r="Q19" i="345"/>
  <c r="B19" i="345"/>
  <c r="AA36" i="345"/>
  <c r="T18" i="345"/>
  <c r="Q17" i="345"/>
  <c r="X35" i="345"/>
  <c r="B17" i="345"/>
  <c r="H16" i="345"/>
  <c r="T15" i="345"/>
  <c r="AD33" i="345"/>
  <c r="Q14" i="345"/>
  <c r="G13" i="345"/>
  <c r="H12" i="345"/>
  <c r="T11" i="345"/>
  <c r="AD29" i="345"/>
  <c r="Q10" i="345"/>
  <c r="E8" i="345"/>
  <c r="U8" i="345"/>
  <c r="B13" i="345"/>
  <c r="X31" i="345"/>
  <c r="G12" i="345"/>
  <c r="Q11" i="345"/>
  <c r="H10" i="345"/>
  <c r="Q9" i="345"/>
  <c r="G23" i="345"/>
  <c r="H22" i="345"/>
  <c r="Q21" i="345"/>
  <c r="B21" i="345"/>
  <c r="T20" i="345"/>
  <c r="G19" i="345"/>
  <c r="H18" i="345"/>
  <c r="G17" i="345"/>
  <c r="T16" i="345"/>
  <c r="H15" i="345"/>
  <c r="F32" i="345"/>
  <c r="AA32" i="345"/>
  <c r="G14" i="345"/>
  <c r="Q13" i="345"/>
  <c r="T12" i="345"/>
  <c r="F28" i="345"/>
  <c r="AA28" i="345"/>
  <c r="G10" i="345"/>
  <c r="H9" i="345"/>
  <c r="H26" i="345"/>
  <c r="AB27" i="345"/>
  <c r="F27" i="345"/>
  <c r="M8" i="345"/>
  <c r="I8" i="345"/>
  <c r="AD42" i="345"/>
  <c r="B24" i="345"/>
  <c r="AA41" i="345"/>
  <c r="T23" i="345"/>
  <c r="F41" i="345"/>
  <c r="AB40" i="345"/>
  <c r="G22" i="345"/>
  <c r="AC39" i="345"/>
  <c r="H21" i="345"/>
  <c r="AD38" i="345"/>
  <c r="Q20" i="345"/>
  <c r="B20" i="345"/>
  <c r="AA37" i="345"/>
  <c r="T19" i="345"/>
  <c r="F37" i="345"/>
  <c r="AB36" i="345"/>
  <c r="G18" i="345"/>
  <c r="T17" i="345"/>
  <c r="AC34" i="345"/>
  <c r="Q16" i="345"/>
  <c r="B16" i="345"/>
  <c r="G15" i="345"/>
  <c r="T14" i="345"/>
  <c r="B14" i="345"/>
  <c r="H13" i="345"/>
  <c r="AB31" i="345"/>
  <c r="F31" i="345"/>
  <c r="AC30" i="345"/>
  <c r="Q12" i="345"/>
  <c r="B12" i="345"/>
  <c r="X30" i="345"/>
  <c r="G11" i="345"/>
  <c r="G9" i="345"/>
  <c r="Q26" i="345"/>
  <c r="H11" i="345"/>
  <c r="B10" i="345"/>
  <c r="T9" i="345"/>
  <c r="G26" i="345"/>
  <c r="B9" i="345"/>
  <c r="B26" i="345"/>
  <c r="R8" i="345"/>
  <c r="N8" i="345"/>
  <c r="J8" i="345"/>
  <c r="D8" i="345"/>
  <c r="C8" i="346"/>
  <c r="L27" i="346"/>
  <c r="V8" i="345"/>
  <c r="B11" i="345"/>
  <c r="T10" i="345"/>
  <c r="X27" i="345"/>
  <c r="T26" i="345"/>
  <c r="P8" i="345"/>
  <c r="L8" i="345"/>
  <c r="AA43" i="347"/>
  <c r="AL30" i="347"/>
  <c r="AF27" i="347"/>
  <c r="AF21" i="347"/>
  <c r="K8" i="347"/>
  <c r="B47" i="335"/>
  <c r="P11" i="335"/>
  <c r="B11" i="335"/>
  <c r="F6" i="332"/>
  <c r="N47" i="335"/>
  <c r="P36" i="328"/>
  <c r="O36" i="328"/>
  <c r="M36" i="328"/>
  <c r="L36" i="328"/>
  <c r="J36" i="328"/>
  <c r="I36" i="328"/>
  <c r="G36" i="328"/>
  <c r="F36" i="328"/>
  <c r="N27" i="328"/>
  <c r="V27" i="328" s="1"/>
  <c r="K27" i="328"/>
  <c r="U27" i="328" s="1"/>
  <c r="H27" i="328"/>
  <c r="T27" i="328" s="1"/>
  <c r="E27" i="328"/>
  <c r="S27" i="328" s="1"/>
  <c r="D27" i="328"/>
  <c r="Y27" i="328" s="1"/>
  <c r="C27" i="328"/>
  <c r="N26" i="328"/>
  <c r="V26" i="328" s="1"/>
  <c r="K26" i="328"/>
  <c r="U26" i="328" s="1"/>
  <c r="H26" i="328"/>
  <c r="T26" i="328" s="1"/>
  <c r="E26" i="328"/>
  <c r="S26" i="328" s="1"/>
  <c r="D26" i="328"/>
  <c r="C26" i="328"/>
  <c r="X26" i="328" s="1"/>
  <c r="N25" i="328"/>
  <c r="V25" i="328" s="1"/>
  <c r="K25" i="328"/>
  <c r="U25" i="328" s="1"/>
  <c r="H25" i="328"/>
  <c r="T25" i="328" s="1"/>
  <c r="E25" i="328"/>
  <c r="S25" i="328" s="1"/>
  <c r="D25" i="328"/>
  <c r="C25" i="328"/>
  <c r="X25" i="328" s="1"/>
  <c r="N24" i="328"/>
  <c r="V24" i="328" s="1"/>
  <c r="K24" i="328"/>
  <c r="U24" i="328" s="1"/>
  <c r="H24" i="328"/>
  <c r="T24" i="328" s="1"/>
  <c r="E24" i="328"/>
  <c r="S24" i="328" s="1"/>
  <c r="D24" i="328"/>
  <c r="C24" i="328"/>
  <c r="X24" i="328" s="1"/>
  <c r="N23" i="328"/>
  <c r="V23" i="328" s="1"/>
  <c r="K23" i="328"/>
  <c r="U23" i="328" s="1"/>
  <c r="H23" i="328"/>
  <c r="T23" i="328" s="1"/>
  <c r="E23" i="328"/>
  <c r="S23" i="328" s="1"/>
  <c r="D23" i="328"/>
  <c r="Y23" i="328" s="1"/>
  <c r="C23" i="328"/>
  <c r="N22" i="328"/>
  <c r="V22" i="328" s="1"/>
  <c r="K22" i="328"/>
  <c r="U22" i="328" s="1"/>
  <c r="H22" i="328"/>
  <c r="T22" i="328" s="1"/>
  <c r="E22" i="328"/>
  <c r="S22" i="328" s="1"/>
  <c r="D22" i="328"/>
  <c r="Y22" i="328" s="1"/>
  <c r="C22" i="328"/>
  <c r="N21" i="328"/>
  <c r="V21" i="328" s="1"/>
  <c r="K21" i="328"/>
  <c r="U21" i="328" s="1"/>
  <c r="H21" i="328"/>
  <c r="T21" i="328" s="1"/>
  <c r="E21" i="328"/>
  <c r="S21" i="328" s="1"/>
  <c r="D21" i="328"/>
  <c r="C21" i="328"/>
  <c r="X21" i="328" s="1"/>
  <c r="N20" i="328"/>
  <c r="V20" i="328" s="1"/>
  <c r="K20" i="328"/>
  <c r="U20" i="328" s="1"/>
  <c r="H20" i="328"/>
  <c r="T20" i="328" s="1"/>
  <c r="E20" i="328"/>
  <c r="S20" i="328" s="1"/>
  <c r="D20" i="328"/>
  <c r="Y20" i="328" s="1"/>
  <c r="C20" i="328"/>
  <c r="X20" i="328" s="1"/>
  <c r="N19" i="328"/>
  <c r="V19" i="328" s="1"/>
  <c r="K19" i="328"/>
  <c r="U19" i="328" s="1"/>
  <c r="H19" i="328"/>
  <c r="T19" i="328" s="1"/>
  <c r="E19" i="328"/>
  <c r="S19" i="328" s="1"/>
  <c r="D19" i="328"/>
  <c r="Y19" i="328" s="1"/>
  <c r="C19" i="328"/>
  <c r="N18" i="328"/>
  <c r="V18" i="328" s="1"/>
  <c r="K18" i="328"/>
  <c r="U18" i="328" s="1"/>
  <c r="H18" i="328"/>
  <c r="T18" i="328" s="1"/>
  <c r="E18" i="328"/>
  <c r="S18" i="328" s="1"/>
  <c r="D18" i="328"/>
  <c r="Y18" i="328" s="1"/>
  <c r="C18" i="328"/>
  <c r="N17" i="328"/>
  <c r="K17" i="328"/>
  <c r="U17" i="328" s="1"/>
  <c r="H17" i="328"/>
  <c r="T17" i="328" s="1"/>
  <c r="E17" i="328"/>
  <c r="S17" i="328" s="1"/>
  <c r="D17" i="328"/>
  <c r="Y17" i="328" s="1"/>
  <c r="C17" i="328"/>
  <c r="X17" i="328" s="1"/>
  <c r="N16" i="328"/>
  <c r="V16" i="328" s="1"/>
  <c r="K16" i="328"/>
  <c r="U16" i="328" s="1"/>
  <c r="H16" i="328"/>
  <c r="T16" i="328" s="1"/>
  <c r="E16" i="328"/>
  <c r="S16" i="328" s="1"/>
  <c r="D16" i="328"/>
  <c r="C16" i="328"/>
  <c r="X16" i="328" s="1"/>
  <c r="N13" i="328"/>
  <c r="V13" i="328" s="1"/>
  <c r="K13" i="328"/>
  <c r="U13" i="328" s="1"/>
  <c r="H13" i="328"/>
  <c r="T13" i="328" s="1"/>
  <c r="E13" i="328"/>
  <c r="S13" i="328" s="1"/>
  <c r="D13" i="328"/>
  <c r="Y13" i="328" s="1"/>
  <c r="C13" i="328"/>
  <c r="N12" i="328"/>
  <c r="V12" i="328" s="1"/>
  <c r="K12" i="328"/>
  <c r="U12" i="328" s="1"/>
  <c r="H12" i="328"/>
  <c r="T12" i="328" s="1"/>
  <c r="E12" i="328"/>
  <c r="D12" i="328"/>
  <c r="Y12" i="328" s="1"/>
  <c r="C12" i="328"/>
  <c r="X12" i="328" s="1"/>
  <c r="N11" i="328"/>
  <c r="K11" i="328"/>
  <c r="U11" i="328" s="1"/>
  <c r="H11" i="328"/>
  <c r="E11" i="328"/>
  <c r="D11" i="328"/>
  <c r="Y11" i="328" s="1"/>
  <c r="C11" i="328"/>
  <c r="X11" i="328" s="1"/>
  <c r="P8" i="328"/>
  <c r="P35" i="328" s="1"/>
  <c r="O8" i="328"/>
  <c r="O35" i="328" s="1"/>
  <c r="M8" i="328"/>
  <c r="M34" i="328" s="1"/>
  <c r="L8" i="328"/>
  <c r="L35" i="328" s="1"/>
  <c r="J8" i="328"/>
  <c r="I8" i="328"/>
  <c r="I35" i="328" s="1"/>
  <c r="G8" i="328"/>
  <c r="F8" i="328"/>
  <c r="F35" i="328" s="1"/>
  <c r="B54" i="327"/>
  <c r="AA54" i="327" s="1"/>
  <c r="B53" i="327"/>
  <c r="AA53" i="327" s="1"/>
  <c r="B52" i="327"/>
  <c r="AA52" i="327" s="1"/>
  <c r="B51" i="327"/>
  <c r="AA51" i="327" s="1"/>
  <c r="B50" i="327"/>
  <c r="AA50" i="327" s="1"/>
  <c r="B49" i="327"/>
  <c r="AA49" i="327" s="1"/>
  <c r="B48" i="327"/>
  <c r="AA48" i="327" s="1"/>
  <c r="B47" i="327"/>
  <c r="AA47" i="327" s="1"/>
  <c r="B46" i="327"/>
  <c r="AA46" i="327" s="1"/>
  <c r="B45" i="327"/>
  <c r="AA45" i="327" s="1"/>
  <c r="B44" i="327"/>
  <c r="AA44" i="327" s="1"/>
  <c r="B43" i="327"/>
  <c r="AA43" i="327" s="1"/>
  <c r="Y42" i="327"/>
  <c r="Y63" i="327" s="1"/>
  <c r="W42" i="327"/>
  <c r="W63" i="327" s="1"/>
  <c r="U42" i="327"/>
  <c r="U63" i="327" s="1"/>
  <c r="S42" i="327"/>
  <c r="S63" i="327" s="1"/>
  <c r="R42" i="327"/>
  <c r="R63" i="327" s="1"/>
  <c r="Q42" i="327"/>
  <c r="Q63" i="327" s="1"/>
  <c r="P42" i="327"/>
  <c r="P63" i="327" s="1"/>
  <c r="N42" i="327"/>
  <c r="N63" i="327" s="1"/>
  <c r="M42" i="327"/>
  <c r="M63" i="327" s="1"/>
  <c r="K42" i="327"/>
  <c r="K63" i="327" s="1"/>
  <c r="I42" i="327"/>
  <c r="I63" i="327" s="1"/>
  <c r="H42" i="327"/>
  <c r="G42" i="327"/>
  <c r="G63" i="327" s="1"/>
  <c r="F42" i="327"/>
  <c r="F63" i="327" s="1"/>
  <c r="W36" i="327"/>
  <c r="AK36" i="327" s="1"/>
  <c r="T36" i="327"/>
  <c r="AJ36" i="327" s="1"/>
  <c r="Q36" i="327"/>
  <c r="AI36" i="327" s="1"/>
  <c r="N36" i="327"/>
  <c r="AE36" i="327" s="1"/>
  <c r="K36" i="327"/>
  <c r="AD36" i="327" s="1"/>
  <c r="H36" i="327"/>
  <c r="AC36" i="327" s="1"/>
  <c r="E36" i="327"/>
  <c r="D36" i="327"/>
  <c r="AN36" i="327" s="1"/>
  <c r="C36" i="327"/>
  <c r="W35" i="327"/>
  <c r="AK35" i="327" s="1"/>
  <c r="T35" i="327"/>
  <c r="AJ35" i="327" s="1"/>
  <c r="Q35" i="327"/>
  <c r="AI35" i="327" s="1"/>
  <c r="N35" i="327"/>
  <c r="AE35" i="327" s="1"/>
  <c r="K35" i="327"/>
  <c r="AD35" i="327" s="1"/>
  <c r="H35" i="327"/>
  <c r="AC35" i="327" s="1"/>
  <c r="E35" i="327"/>
  <c r="D35" i="327"/>
  <c r="AN35" i="327" s="1"/>
  <c r="C35" i="327"/>
  <c r="AM35" i="327" s="1"/>
  <c r="W34" i="327"/>
  <c r="AK34" i="327" s="1"/>
  <c r="T34" i="327"/>
  <c r="AJ34" i="327" s="1"/>
  <c r="Q34" i="327"/>
  <c r="AI34" i="327" s="1"/>
  <c r="N34" i="327"/>
  <c r="AE34" i="327" s="1"/>
  <c r="K34" i="327"/>
  <c r="AD34" i="327" s="1"/>
  <c r="H34" i="327"/>
  <c r="AC34" i="327" s="1"/>
  <c r="E34" i="327"/>
  <c r="D34" i="327"/>
  <c r="AN34" i="327" s="1"/>
  <c r="C34" i="327"/>
  <c r="W33" i="327"/>
  <c r="AK33" i="327" s="1"/>
  <c r="T33" i="327"/>
  <c r="AJ33" i="327" s="1"/>
  <c r="Q33" i="327"/>
  <c r="AI33" i="327" s="1"/>
  <c r="N33" i="327"/>
  <c r="AE33" i="327" s="1"/>
  <c r="K33" i="327"/>
  <c r="AD33" i="327" s="1"/>
  <c r="H33" i="327"/>
  <c r="AC33" i="327" s="1"/>
  <c r="E33" i="327"/>
  <c r="D33" i="327"/>
  <c r="AN33" i="327" s="1"/>
  <c r="C33" i="327"/>
  <c r="W32" i="327"/>
  <c r="AK32" i="327" s="1"/>
  <c r="T32" i="327"/>
  <c r="AJ32" i="327" s="1"/>
  <c r="Q32" i="327"/>
  <c r="AI32" i="327" s="1"/>
  <c r="N32" i="327"/>
  <c r="AE32" i="327" s="1"/>
  <c r="K32" i="327"/>
  <c r="AD32" i="327" s="1"/>
  <c r="H32" i="327"/>
  <c r="AC32" i="327" s="1"/>
  <c r="E32" i="327"/>
  <c r="D32" i="327"/>
  <c r="AN32" i="327" s="1"/>
  <c r="C32" i="327"/>
  <c r="W31" i="327"/>
  <c r="AK31" i="327" s="1"/>
  <c r="T31" i="327"/>
  <c r="AJ31" i="327" s="1"/>
  <c r="Q31" i="327"/>
  <c r="AI31" i="327" s="1"/>
  <c r="N31" i="327"/>
  <c r="AE31" i="327" s="1"/>
  <c r="K31" i="327"/>
  <c r="AD31" i="327" s="1"/>
  <c r="H31" i="327"/>
  <c r="AC31" i="327" s="1"/>
  <c r="E31" i="327"/>
  <c r="D31" i="327"/>
  <c r="AN31" i="327" s="1"/>
  <c r="C31" i="327"/>
  <c r="AG31" i="327" s="1"/>
  <c r="W30" i="327"/>
  <c r="AK30" i="327" s="1"/>
  <c r="T30" i="327"/>
  <c r="AJ30" i="327" s="1"/>
  <c r="Q30" i="327"/>
  <c r="AI30" i="327" s="1"/>
  <c r="N30" i="327"/>
  <c r="AE30" i="327" s="1"/>
  <c r="K30" i="327"/>
  <c r="AD30" i="327" s="1"/>
  <c r="H30" i="327"/>
  <c r="AC30" i="327" s="1"/>
  <c r="E30" i="327"/>
  <c r="D30" i="327"/>
  <c r="AH30" i="327" s="1"/>
  <c r="C30" i="327"/>
  <c r="AG30" i="327" s="1"/>
  <c r="W29" i="327"/>
  <c r="AK29" i="327" s="1"/>
  <c r="T29" i="327"/>
  <c r="AJ29" i="327" s="1"/>
  <c r="Q29" i="327"/>
  <c r="AI29" i="327" s="1"/>
  <c r="N29" i="327"/>
  <c r="AE29" i="327" s="1"/>
  <c r="K29" i="327"/>
  <c r="AD29" i="327" s="1"/>
  <c r="H29" i="327"/>
  <c r="AC29" i="327" s="1"/>
  <c r="E29" i="327"/>
  <c r="D29" i="327"/>
  <c r="AN29" i="327" s="1"/>
  <c r="C29" i="327"/>
  <c r="AG29" i="327" s="1"/>
  <c r="W28" i="327"/>
  <c r="AK28" i="327" s="1"/>
  <c r="T28" i="327"/>
  <c r="AJ28" i="327" s="1"/>
  <c r="Q28" i="327"/>
  <c r="AI28" i="327" s="1"/>
  <c r="N28" i="327"/>
  <c r="AE28" i="327" s="1"/>
  <c r="K28" i="327"/>
  <c r="AD28" i="327" s="1"/>
  <c r="H28" i="327"/>
  <c r="AC28" i="327" s="1"/>
  <c r="E28" i="327"/>
  <c r="D28" i="327"/>
  <c r="AH28" i="327" s="1"/>
  <c r="C28" i="327"/>
  <c r="W27" i="327"/>
  <c r="AK27" i="327" s="1"/>
  <c r="T27" i="327"/>
  <c r="AJ27" i="327" s="1"/>
  <c r="Q27" i="327"/>
  <c r="AI27" i="327" s="1"/>
  <c r="N27" i="327"/>
  <c r="AE27" i="327" s="1"/>
  <c r="K27" i="327"/>
  <c r="AD27" i="327" s="1"/>
  <c r="H27" i="327"/>
  <c r="AC27" i="327" s="1"/>
  <c r="E27" i="327"/>
  <c r="D27" i="327"/>
  <c r="C27" i="327"/>
  <c r="W26" i="327"/>
  <c r="AK26" i="327" s="1"/>
  <c r="T26" i="327"/>
  <c r="AJ26" i="327" s="1"/>
  <c r="Q26" i="327"/>
  <c r="AI26" i="327" s="1"/>
  <c r="N26" i="327"/>
  <c r="AE26" i="327" s="1"/>
  <c r="K26" i="327"/>
  <c r="AD26" i="327" s="1"/>
  <c r="H26" i="327"/>
  <c r="AC26" i="327" s="1"/>
  <c r="E26" i="327"/>
  <c r="D26" i="327"/>
  <c r="AN26" i="327" s="1"/>
  <c r="C26" i="327"/>
  <c r="W25" i="327"/>
  <c r="AK25" i="327" s="1"/>
  <c r="T25" i="327"/>
  <c r="AJ25" i="327" s="1"/>
  <c r="Q25" i="327"/>
  <c r="AI25" i="327" s="1"/>
  <c r="N25" i="327"/>
  <c r="AE25" i="327" s="1"/>
  <c r="K25" i="327"/>
  <c r="AD25" i="327" s="1"/>
  <c r="H25" i="327"/>
  <c r="AC25" i="327" s="1"/>
  <c r="E25" i="327"/>
  <c r="D25" i="327"/>
  <c r="AH25" i="327" s="1"/>
  <c r="C25" i="327"/>
  <c r="W24" i="327"/>
  <c r="AK24" i="327" s="1"/>
  <c r="T24" i="327"/>
  <c r="AJ24" i="327" s="1"/>
  <c r="Q24" i="327"/>
  <c r="AI24" i="327" s="1"/>
  <c r="N24" i="327"/>
  <c r="AE24" i="327" s="1"/>
  <c r="K24" i="327"/>
  <c r="AD24" i="327" s="1"/>
  <c r="H24" i="327"/>
  <c r="AC24" i="327" s="1"/>
  <c r="E24" i="327"/>
  <c r="D24" i="327"/>
  <c r="AN24" i="327" s="1"/>
  <c r="C24" i="327"/>
  <c r="W23" i="327"/>
  <c r="AK23" i="327" s="1"/>
  <c r="T23" i="327"/>
  <c r="AJ23" i="327" s="1"/>
  <c r="Q23" i="327"/>
  <c r="AI23" i="327" s="1"/>
  <c r="N23" i="327"/>
  <c r="AE23" i="327" s="1"/>
  <c r="K23" i="327"/>
  <c r="AD23" i="327" s="1"/>
  <c r="H23" i="327"/>
  <c r="AC23" i="327" s="1"/>
  <c r="E23" i="327"/>
  <c r="D23" i="327"/>
  <c r="C23" i="327"/>
  <c r="W21" i="327"/>
  <c r="AK21" i="327" s="1"/>
  <c r="T21" i="327"/>
  <c r="AJ21" i="327" s="1"/>
  <c r="Q21" i="327"/>
  <c r="AI21" i="327" s="1"/>
  <c r="N21" i="327"/>
  <c r="AE21" i="327" s="1"/>
  <c r="K21" i="327"/>
  <c r="AD21" i="327" s="1"/>
  <c r="H21" i="327"/>
  <c r="AC21" i="327" s="1"/>
  <c r="E21" i="327"/>
  <c r="D21" i="327"/>
  <c r="AN21" i="327" s="1"/>
  <c r="C21" i="327"/>
  <c r="W20" i="327"/>
  <c r="AK20" i="327" s="1"/>
  <c r="T20" i="327"/>
  <c r="AJ20" i="327" s="1"/>
  <c r="Q20" i="327"/>
  <c r="AI20" i="327" s="1"/>
  <c r="N20" i="327"/>
  <c r="AE20" i="327" s="1"/>
  <c r="K20" i="327"/>
  <c r="AD20" i="327" s="1"/>
  <c r="H20" i="327"/>
  <c r="AC20" i="327" s="1"/>
  <c r="E20" i="327"/>
  <c r="AB20" i="327" s="1"/>
  <c r="D20" i="327"/>
  <c r="AH20" i="327" s="1"/>
  <c r="C20" i="327"/>
  <c r="W19" i="327"/>
  <c r="AK19" i="327" s="1"/>
  <c r="T19" i="327"/>
  <c r="AJ19" i="327" s="1"/>
  <c r="Q19" i="327"/>
  <c r="AI19" i="327" s="1"/>
  <c r="N19" i="327"/>
  <c r="AE19" i="327" s="1"/>
  <c r="K19" i="327"/>
  <c r="AD19" i="327" s="1"/>
  <c r="H19" i="327"/>
  <c r="AC19" i="327" s="1"/>
  <c r="E19" i="327"/>
  <c r="D19" i="327"/>
  <c r="AN19" i="327" s="1"/>
  <c r="C19" i="327"/>
  <c r="W18" i="327"/>
  <c r="AK18" i="327" s="1"/>
  <c r="T18" i="327"/>
  <c r="AJ18" i="327" s="1"/>
  <c r="Q18" i="327"/>
  <c r="AI18" i="327" s="1"/>
  <c r="N18" i="327"/>
  <c r="AE18" i="327" s="1"/>
  <c r="K18" i="327"/>
  <c r="AD18" i="327" s="1"/>
  <c r="H18" i="327"/>
  <c r="AC18" i="327" s="1"/>
  <c r="E18" i="327"/>
  <c r="D18" i="327"/>
  <c r="AN18" i="327" s="1"/>
  <c r="C18" i="327"/>
  <c r="W17" i="327"/>
  <c r="AK17" i="327" s="1"/>
  <c r="T17" i="327"/>
  <c r="AJ17" i="327" s="1"/>
  <c r="Q17" i="327"/>
  <c r="AI17" i="327" s="1"/>
  <c r="N17" i="327"/>
  <c r="AE17" i="327" s="1"/>
  <c r="K17" i="327"/>
  <c r="AD17" i="327" s="1"/>
  <c r="H17" i="327"/>
  <c r="AC17" i="327" s="1"/>
  <c r="E17" i="327"/>
  <c r="D17" i="327"/>
  <c r="AN17" i="327" s="1"/>
  <c r="C17" i="327"/>
  <c r="W16" i="327"/>
  <c r="AK16" i="327" s="1"/>
  <c r="T16" i="327"/>
  <c r="AJ16" i="327" s="1"/>
  <c r="Q16" i="327"/>
  <c r="AI16" i="327" s="1"/>
  <c r="N16" i="327"/>
  <c r="AE16" i="327" s="1"/>
  <c r="K16" i="327"/>
  <c r="AD16" i="327" s="1"/>
  <c r="H16" i="327"/>
  <c r="AC16" i="327" s="1"/>
  <c r="E16" i="327"/>
  <c r="AB16" i="327" s="1"/>
  <c r="D16" i="327"/>
  <c r="AN16" i="327" s="1"/>
  <c r="C16" i="327"/>
  <c r="W15" i="327"/>
  <c r="AK15" i="327" s="1"/>
  <c r="T15" i="327"/>
  <c r="AJ15" i="327" s="1"/>
  <c r="Q15" i="327"/>
  <c r="AI15" i="327" s="1"/>
  <c r="N15" i="327"/>
  <c r="AE15" i="327" s="1"/>
  <c r="K15" i="327"/>
  <c r="AD15" i="327" s="1"/>
  <c r="H15" i="327"/>
  <c r="AC15" i="327" s="1"/>
  <c r="E15" i="327"/>
  <c r="D15" i="327"/>
  <c r="AN15" i="327" s="1"/>
  <c r="C15" i="327"/>
  <c r="AM15" i="327" s="1"/>
  <c r="W14" i="327"/>
  <c r="AK14" i="327" s="1"/>
  <c r="T14" i="327"/>
  <c r="AJ14" i="327" s="1"/>
  <c r="Q14" i="327"/>
  <c r="AI14" i="327" s="1"/>
  <c r="N14" i="327"/>
  <c r="AE14" i="327" s="1"/>
  <c r="K14" i="327"/>
  <c r="AD14" i="327" s="1"/>
  <c r="H14" i="327"/>
  <c r="AC14" i="327" s="1"/>
  <c r="E14" i="327"/>
  <c r="D14" i="327"/>
  <c r="C14" i="327"/>
  <c r="W13" i="327"/>
  <c r="AK13" i="327" s="1"/>
  <c r="T13" i="327"/>
  <c r="AJ13" i="327" s="1"/>
  <c r="Q13" i="327"/>
  <c r="AI13" i="327" s="1"/>
  <c r="N13" i="327"/>
  <c r="AE13" i="327" s="1"/>
  <c r="K13" i="327"/>
  <c r="AD13" i="327" s="1"/>
  <c r="H13" i="327"/>
  <c r="AC13" i="327" s="1"/>
  <c r="E13" i="327"/>
  <c r="D13" i="327"/>
  <c r="AN13" i="327" s="1"/>
  <c r="C13" i="327"/>
  <c r="W12" i="327"/>
  <c r="AK12" i="327" s="1"/>
  <c r="T12" i="327"/>
  <c r="AJ12" i="327" s="1"/>
  <c r="Q12" i="327"/>
  <c r="AI12" i="327" s="1"/>
  <c r="N12" i="327"/>
  <c r="AE12" i="327" s="1"/>
  <c r="K12" i="327"/>
  <c r="AD12" i="327" s="1"/>
  <c r="H12" i="327"/>
  <c r="AC12" i="327" s="1"/>
  <c r="E12" i="327"/>
  <c r="AB12" i="327" s="1"/>
  <c r="D12" i="327"/>
  <c r="AN12" i="327" s="1"/>
  <c r="C12" i="327"/>
  <c r="W11" i="327"/>
  <c r="AK11" i="327" s="1"/>
  <c r="T11" i="327"/>
  <c r="AJ11" i="327" s="1"/>
  <c r="Q11" i="327"/>
  <c r="AI11" i="327" s="1"/>
  <c r="N11" i="327"/>
  <c r="AE11" i="327" s="1"/>
  <c r="K11" i="327"/>
  <c r="AD11" i="327" s="1"/>
  <c r="H11" i="327"/>
  <c r="AC11" i="327" s="1"/>
  <c r="E11" i="327"/>
  <c r="D11" i="327"/>
  <c r="AN11" i="327" s="1"/>
  <c r="C11" i="327"/>
  <c r="AM11" i="327" s="1"/>
  <c r="W10" i="327"/>
  <c r="AK10" i="327" s="1"/>
  <c r="T10" i="327"/>
  <c r="AJ10" i="327" s="1"/>
  <c r="Q10" i="327"/>
  <c r="AI10" i="327" s="1"/>
  <c r="N10" i="327"/>
  <c r="AE10" i="327" s="1"/>
  <c r="K10" i="327"/>
  <c r="AD10" i="327" s="1"/>
  <c r="H10" i="327"/>
  <c r="AC10" i="327" s="1"/>
  <c r="E10" i="327"/>
  <c r="D10" i="327"/>
  <c r="C10" i="327"/>
  <c r="AM10" i="327" s="1"/>
  <c r="Y8" i="327"/>
  <c r="X8" i="327"/>
  <c r="V8" i="327"/>
  <c r="U8" i="327"/>
  <c r="S8" i="327"/>
  <c r="R8" i="327"/>
  <c r="P8" i="327"/>
  <c r="O8" i="327"/>
  <c r="M8" i="327"/>
  <c r="L8" i="327"/>
  <c r="J8" i="327"/>
  <c r="I8" i="327"/>
  <c r="G8" i="327"/>
  <c r="F8" i="327"/>
  <c r="C34" i="326"/>
  <c r="Q34" i="326" s="1"/>
  <c r="C33" i="326"/>
  <c r="Q33" i="326" s="1"/>
  <c r="C32" i="326"/>
  <c r="Q32" i="326" s="1"/>
  <c r="C31" i="326"/>
  <c r="Q31" i="326" s="1"/>
  <c r="C30" i="326"/>
  <c r="Q30" i="326" s="1"/>
  <c r="C29" i="326"/>
  <c r="Q29" i="326" s="1"/>
  <c r="C28" i="326"/>
  <c r="Q28" i="326" s="1"/>
  <c r="C27" i="326"/>
  <c r="Q27" i="326" s="1"/>
  <c r="C26" i="326"/>
  <c r="Q26" i="326" s="1"/>
  <c r="C25" i="326"/>
  <c r="Q25" i="326" s="1"/>
  <c r="C24" i="326"/>
  <c r="Q24" i="326" s="1"/>
  <c r="C23" i="326"/>
  <c r="Q23" i="326" s="1"/>
  <c r="C22" i="326"/>
  <c r="Q22" i="326" s="1"/>
  <c r="C21" i="326"/>
  <c r="Q21" i="326" s="1"/>
  <c r="O19" i="326"/>
  <c r="O48" i="326" s="1"/>
  <c r="N19" i="326"/>
  <c r="M19" i="326"/>
  <c r="L19" i="326"/>
  <c r="K19" i="326"/>
  <c r="K48" i="326" s="1"/>
  <c r="J19" i="326"/>
  <c r="I19" i="326"/>
  <c r="H19" i="326"/>
  <c r="G19" i="326"/>
  <c r="G48" i="326" s="1"/>
  <c r="F19" i="326"/>
  <c r="E19" i="326"/>
  <c r="D19" i="326"/>
  <c r="O18" i="326"/>
  <c r="N18" i="326"/>
  <c r="M18" i="326"/>
  <c r="L18" i="326"/>
  <c r="K18" i="326"/>
  <c r="J18" i="326"/>
  <c r="I18" i="326"/>
  <c r="H18" i="326"/>
  <c r="G18" i="326"/>
  <c r="G47" i="326" s="1"/>
  <c r="F18" i="326"/>
  <c r="E18" i="326"/>
  <c r="D18" i="326"/>
  <c r="C15" i="326"/>
  <c r="Q15" i="326" s="1"/>
  <c r="C14" i="326"/>
  <c r="Q14" i="326" s="1"/>
  <c r="C13" i="326"/>
  <c r="Q13" i="326" s="1"/>
  <c r="C12" i="326"/>
  <c r="Q12" i="326" s="1"/>
  <c r="C11" i="326"/>
  <c r="Q11" i="326" s="1"/>
  <c r="C10" i="326"/>
  <c r="Q10" i="326" s="1"/>
  <c r="O8" i="326"/>
  <c r="O44" i="326" s="1"/>
  <c r="N8" i="326"/>
  <c r="M8" i="326"/>
  <c r="L8" i="326"/>
  <c r="K8" i="326"/>
  <c r="K44" i="326" s="1"/>
  <c r="J8" i="326"/>
  <c r="I8" i="326"/>
  <c r="H8" i="326"/>
  <c r="G8" i="326"/>
  <c r="G44" i="326" s="1"/>
  <c r="F8" i="326"/>
  <c r="E8" i="326"/>
  <c r="D8" i="326"/>
  <c r="O7" i="326"/>
  <c r="N7" i="326"/>
  <c r="M7" i="326"/>
  <c r="L7" i="326"/>
  <c r="K7" i="326"/>
  <c r="J7" i="326"/>
  <c r="I7" i="326"/>
  <c r="H7" i="326"/>
  <c r="G7" i="326"/>
  <c r="F7" i="326"/>
  <c r="E7" i="326"/>
  <c r="D7" i="326"/>
  <c r="C22" i="325"/>
  <c r="H22" i="325" s="1"/>
  <c r="C21" i="325"/>
  <c r="H21" i="325" s="1"/>
  <c r="C20" i="325"/>
  <c r="H20" i="325" s="1"/>
  <c r="C19" i="325"/>
  <c r="H19" i="325" s="1"/>
  <c r="C18" i="325"/>
  <c r="H18" i="325" s="1"/>
  <c r="C17" i="325"/>
  <c r="H17" i="325" s="1"/>
  <c r="C16" i="325"/>
  <c r="C15" i="325"/>
  <c r="H15" i="325" s="1"/>
  <c r="F14" i="325"/>
  <c r="F32" i="325" s="1"/>
  <c r="E14" i="325"/>
  <c r="E32" i="325" s="1"/>
  <c r="D14" i="325"/>
  <c r="D32" i="325" s="1"/>
  <c r="C12" i="325"/>
  <c r="H12" i="325" s="1"/>
  <c r="C11" i="325"/>
  <c r="H11" i="325" s="1"/>
  <c r="C10" i="325"/>
  <c r="H10" i="325" s="1"/>
  <c r="C9" i="325"/>
  <c r="H9" i="325" s="1"/>
  <c r="C8" i="325"/>
  <c r="C7" i="325"/>
  <c r="H7" i="325" s="1"/>
  <c r="F6" i="325"/>
  <c r="F31" i="325" s="1"/>
  <c r="E6" i="325"/>
  <c r="E31" i="325" s="1"/>
  <c r="D6" i="325"/>
  <c r="D31" i="325" s="1"/>
  <c r="F19" i="324"/>
  <c r="AA19" i="324" s="1"/>
  <c r="E19" i="324"/>
  <c r="Z19" i="324" s="1"/>
  <c r="D19" i="324"/>
  <c r="Y19" i="324" s="1"/>
  <c r="C19" i="324"/>
  <c r="X19" i="324" s="1"/>
  <c r="B19" i="324"/>
  <c r="W19" i="324" s="1"/>
  <c r="F18" i="324"/>
  <c r="AA18" i="324" s="1"/>
  <c r="E18" i="324"/>
  <c r="Z18" i="324" s="1"/>
  <c r="D18" i="324"/>
  <c r="Y18" i="324" s="1"/>
  <c r="C18" i="324"/>
  <c r="X18" i="324" s="1"/>
  <c r="B18" i="324"/>
  <c r="W18" i="324" s="1"/>
  <c r="F17" i="324"/>
  <c r="AA17" i="324" s="1"/>
  <c r="E17" i="324"/>
  <c r="Z17" i="324" s="1"/>
  <c r="D17" i="324"/>
  <c r="Y17" i="324" s="1"/>
  <c r="C17" i="324"/>
  <c r="X17" i="324" s="1"/>
  <c r="B17" i="324"/>
  <c r="W17" i="324" s="1"/>
  <c r="F16" i="324"/>
  <c r="AA16" i="324" s="1"/>
  <c r="E16" i="324"/>
  <c r="Z16" i="324" s="1"/>
  <c r="D16" i="324"/>
  <c r="Y16" i="324" s="1"/>
  <c r="C16" i="324"/>
  <c r="X16" i="324" s="1"/>
  <c r="B16" i="324"/>
  <c r="W16" i="324" s="1"/>
  <c r="F15" i="324"/>
  <c r="AA15" i="324" s="1"/>
  <c r="E15" i="324"/>
  <c r="Z15" i="324" s="1"/>
  <c r="D15" i="324"/>
  <c r="Y15" i="324" s="1"/>
  <c r="C15" i="324"/>
  <c r="X15" i="324" s="1"/>
  <c r="B15" i="324"/>
  <c r="W15" i="324" s="1"/>
  <c r="F14" i="324"/>
  <c r="AA14" i="324" s="1"/>
  <c r="E14" i="324"/>
  <c r="Z14" i="324" s="1"/>
  <c r="D14" i="324"/>
  <c r="Y14" i="324" s="1"/>
  <c r="C14" i="324"/>
  <c r="X14" i="324" s="1"/>
  <c r="B14" i="324"/>
  <c r="W14" i="324" s="1"/>
  <c r="F13" i="324"/>
  <c r="AA13" i="324" s="1"/>
  <c r="E13" i="324"/>
  <c r="Z13" i="324" s="1"/>
  <c r="D13" i="324"/>
  <c r="Y13" i="324" s="1"/>
  <c r="C13" i="324"/>
  <c r="X13" i="324" s="1"/>
  <c r="B13" i="324"/>
  <c r="W13" i="324" s="1"/>
  <c r="F12" i="324"/>
  <c r="AA12" i="324" s="1"/>
  <c r="E12" i="324"/>
  <c r="Z12" i="324" s="1"/>
  <c r="D12" i="324"/>
  <c r="Y12" i="324" s="1"/>
  <c r="C12" i="324"/>
  <c r="X12" i="324" s="1"/>
  <c r="B12" i="324"/>
  <c r="W12" i="324" s="1"/>
  <c r="F11" i="324"/>
  <c r="AA11" i="324" s="1"/>
  <c r="E11" i="324"/>
  <c r="Z11" i="324" s="1"/>
  <c r="D11" i="324"/>
  <c r="Y11" i="324" s="1"/>
  <c r="C11" i="324"/>
  <c r="X11" i="324" s="1"/>
  <c r="B11" i="324"/>
  <c r="W11" i="324" s="1"/>
  <c r="F10" i="324"/>
  <c r="AA10" i="324" s="1"/>
  <c r="E10" i="324"/>
  <c r="Z10" i="324" s="1"/>
  <c r="D10" i="324"/>
  <c r="Y10" i="324" s="1"/>
  <c r="C10" i="324"/>
  <c r="X10" i="324" s="1"/>
  <c r="B10" i="324"/>
  <c r="W10" i="324" s="1"/>
  <c r="F9" i="324"/>
  <c r="AA9" i="324" s="1"/>
  <c r="E9" i="324"/>
  <c r="Z9" i="324" s="1"/>
  <c r="D9" i="324"/>
  <c r="Y9" i="324" s="1"/>
  <c r="C9" i="324"/>
  <c r="X9" i="324" s="1"/>
  <c r="B9" i="324"/>
  <c r="W9" i="324" s="1"/>
  <c r="F8" i="324"/>
  <c r="E8" i="324"/>
  <c r="Z8" i="324" s="1"/>
  <c r="D8" i="324"/>
  <c r="Y8" i="324" s="1"/>
  <c r="C8" i="324"/>
  <c r="B8" i="324"/>
  <c r="U7" i="324"/>
  <c r="U26" i="324" s="1"/>
  <c r="T7" i="324"/>
  <c r="T26" i="324" s="1"/>
  <c r="S7" i="324"/>
  <c r="S26" i="324" s="1"/>
  <c r="R7" i="324"/>
  <c r="R26" i="324" s="1"/>
  <c r="Q7" i="324"/>
  <c r="Q26" i="324" s="1"/>
  <c r="P7" i="324"/>
  <c r="P26" i="324" s="1"/>
  <c r="O7" i="324"/>
  <c r="O26" i="324" s="1"/>
  <c r="N7" i="324"/>
  <c r="N26" i="324" s="1"/>
  <c r="M7" i="324"/>
  <c r="M26" i="324" s="1"/>
  <c r="L7" i="324"/>
  <c r="L26" i="324" s="1"/>
  <c r="K7" i="324"/>
  <c r="K26" i="324" s="1"/>
  <c r="J7" i="324"/>
  <c r="J26" i="324" s="1"/>
  <c r="I7" i="324"/>
  <c r="I26" i="324" s="1"/>
  <c r="H7" i="324"/>
  <c r="H26" i="324" s="1"/>
  <c r="G7" i="324"/>
  <c r="G26" i="324" s="1"/>
  <c r="E36" i="323"/>
  <c r="E35" i="323"/>
  <c r="K29" i="323"/>
  <c r="B28" i="323"/>
  <c r="K28" i="323" s="1"/>
  <c r="B27" i="323"/>
  <c r="K27" i="323" s="1"/>
  <c r="B26" i="323"/>
  <c r="K26" i="323" s="1"/>
  <c r="I25" i="323"/>
  <c r="I37" i="323" s="1"/>
  <c r="G25" i="323"/>
  <c r="G37" i="323" s="1"/>
  <c r="E25" i="323"/>
  <c r="E37" i="323" s="1"/>
  <c r="B24" i="323"/>
  <c r="K24" i="323" s="1"/>
  <c r="B23" i="323"/>
  <c r="K23" i="323" s="1"/>
  <c r="B22" i="323"/>
  <c r="K22" i="323" s="1"/>
  <c r="B21" i="323"/>
  <c r="K21" i="323" s="1"/>
  <c r="B20" i="323"/>
  <c r="K20" i="323" s="1"/>
  <c r="B19" i="323"/>
  <c r="K19" i="323" s="1"/>
  <c r="B18" i="323"/>
  <c r="K18" i="323" s="1"/>
  <c r="B17" i="323"/>
  <c r="K17" i="323" s="1"/>
  <c r="B16" i="323"/>
  <c r="K16" i="323" s="1"/>
  <c r="B15" i="323"/>
  <c r="K15" i="323" s="1"/>
  <c r="B14" i="323"/>
  <c r="K14" i="323" s="1"/>
  <c r="B13" i="323"/>
  <c r="K13" i="323" s="1"/>
  <c r="B12" i="323"/>
  <c r="K12" i="323" s="1"/>
  <c r="B11" i="323"/>
  <c r="K11" i="323" s="1"/>
  <c r="B10" i="323"/>
  <c r="K10" i="323" s="1"/>
  <c r="B9" i="323"/>
  <c r="K9" i="323" s="1"/>
  <c r="B8" i="323"/>
  <c r="K8" i="323" s="1"/>
  <c r="I7" i="323"/>
  <c r="G7" i="323"/>
  <c r="D20" i="322"/>
  <c r="Q20" i="322" s="1"/>
  <c r="C20" i="322"/>
  <c r="P20" i="322" s="1"/>
  <c r="B20" i="322"/>
  <c r="O20" i="322" s="1"/>
  <c r="D19" i="322"/>
  <c r="Q19" i="322" s="1"/>
  <c r="C19" i="322"/>
  <c r="P19" i="322" s="1"/>
  <c r="B19" i="322"/>
  <c r="O19" i="322" s="1"/>
  <c r="D18" i="322"/>
  <c r="Q18" i="322" s="1"/>
  <c r="C18" i="322"/>
  <c r="P18" i="322" s="1"/>
  <c r="B18" i="322"/>
  <c r="O18" i="322" s="1"/>
  <c r="D17" i="322"/>
  <c r="Q17" i="322" s="1"/>
  <c r="C17" i="322"/>
  <c r="P17" i="322" s="1"/>
  <c r="B17" i="322"/>
  <c r="O17" i="322" s="1"/>
  <c r="D16" i="322"/>
  <c r="Q16" i="322" s="1"/>
  <c r="C16" i="322"/>
  <c r="P16" i="322" s="1"/>
  <c r="B16" i="322"/>
  <c r="O16" i="322" s="1"/>
  <c r="D15" i="322"/>
  <c r="Q15" i="322" s="1"/>
  <c r="C15" i="322"/>
  <c r="P15" i="322" s="1"/>
  <c r="B15" i="322"/>
  <c r="O15" i="322" s="1"/>
  <c r="D14" i="322"/>
  <c r="Q14" i="322" s="1"/>
  <c r="C14" i="322"/>
  <c r="P14" i="322" s="1"/>
  <c r="B14" i="322"/>
  <c r="O14" i="322" s="1"/>
  <c r="D13" i="322"/>
  <c r="Q13" i="322" s="1"/>
  <c r="C13" i="322"/>
  <c r="P13" i="322" s="1"/>
  <c r="B13" i="322"/>
  <c r="O13" i="322" s="1"/>
  <c r="D12" i="322"/>
  <c r="Q12" i="322" s="1"/>
  <c r="C12" i="322"/>
  <c r="P12" i="322" s="1"/>
  <c r="B12" i="322"/>
  <c r="O12" i="322" s="1"/>
  <c r="D11" i="322"/>
  <c r="Q11" i="322" s="1"/>
  <c r="C11" i="322"/>
  <c r="P11" i="322" s="1"/>
  <c r="B11" i="322"/>
  <c r="O11" i="322" s="1"/>
  <c r="D10" i="322"/>
  <c r="Q10" i="322" s="1"/>
  <c r="C10" i="322"/>
  <c r="P10" i="322" s="1"/>
  <c r="B10" i="322"/>
  <c r="O10" i="322" s="1"/>
  <c r="D9" i="322"/>
  <c r="C9" i="322"/>
  <c r="B9" i="322"/>
  <c r="M8" i="322"/>
  <c r="M27" i="322" s="1"/>
  <c r="L8" i="322"/>
  <c r="L27" i="322" s="1"/>
  <c r="K8" i="322"/>
  <c r="K27" i="322" s="1"/>
  <c r="J8" i="322"/>
  <c r="J27" i="322" s="1"/>
  <c r="I8" i="322"/>
  <c r="I27" i="322" s="1"/>
  <c r="H8" i="322"/>
  <c r="H27" i="322" s="1"/>
  <c r="G8" i="322"/>
  <c r="G27" i="322" s="1"/>
  <c r="F8" i="322"/>
  <c r="F27" i="322" s="1"/>
  <c r="E8" i="322"/>
  <c r="E27" i="322" s="1"/>
  <c r="I32" i="321"/>
  <c r="G32" i="321"/>
  <c r="E32" i="321"/>
  <c r="L23" i="321"/>
  <c r="B23" i="321"/>
  <c r="K23" i="321" s="1"/>
  <c r="C22" i="321"/>
  <c r="L22" i="321" s="1"/>
  <c r="B22" i="321"/>
  <c r="K22" i="321" s="1"/>
  <c r="K21" i="321"/>
  <c r="C21" i="321"/>
  <c r="L21" i="321" s="1"/>
  <c r="K20" i="321"/>
  <c r="C20" i="321"/>
  <c r="L20" i="321" s="1"/>
  <c r="K19" i="321"/>
  <c r="C19" i="321"/>
  <c r="L18" i="321"/>
  <c r="K18" i="321"/>
  <c r="K17" i="321"/>
  <c r="C17" i="321"/>
  <c r="L17" i="321" s="1"/>
  <c r="C16" i="321"/>
  <c r="L16" i="321" s="1"/>
  <c r="B16" i="321"/>
  <c r="K16" i="321" s="1"/>
  <c r="C15" i="321"/>
  <c r="L15" i="321" s="1"/>
  <c r="B15" i="321"/>
  <c r="K15" i="321" s="1"/>
  <c r="C14" i="321"/>
  <c r="L14" i="321" s="1"/>
  <c r="B14" i="321"/>
  <c r="K14" i="321" s="1"/>
  <c r="K13" i="321"/>
  <c r="C13" i="321"/>
  <c r="L13" i="321" s="1"/>
  <c r="C12" i="321"/>
  <c r="L12" i="321" s="1"/>
  <c r="B12" i="321"/>
  <c r="K12" i="321" s="1"/>
  <c r="C11" i="321"/>
  <c r="L11" i="321" s="1"/>
  <c r="B11" i="321"/>
  <c r="K11" i="321" s="1"/>
  <c r="C10" i="321"/>
  <c r="L10" i="321" s="1"/>
  <c r="B10" i="321"/>
  <c r="K10" i="321" s="1"/>
  <c r="C9" i="321"/>
  <c r="L9" i="321" s="1"/>
  <c r="B9" i="321"/>
  <c r="K9" i="321" s="1"/>
  <c r="C8" i="321"/>
  <c r="L8" i="321" s="1"/>
  <c r="B8" i="321"/>
  <c r="K8" i="321" s="1"/>
  <c r="C7" i="321"/>
  <c r="L7" i="321" s="1"/>
  <c r="B7" i="321"/>
  <c r="K7" i="321" s="1"/>
  <c r="K22" i="320"/>
  <c r="R22" i="320" s="1"/>
  <c r="H22" i="320"/>
  <c r="Q22" i="320" s="1"/>
  <c r="E22" i="320"/>
  <c r="P22" i="320" s="1"/>
  <c r="D22" i="320"/>
  <c r="U22" i="320" s="1"/>
  <c r="C22" i="320"/>
  <c r="T22" i="320" s="1"/>
  <c r="K21" i="320"/>
  <c r="R21" i="320" s="1"/>
  <c r="H21" i="320"/>
  <c r="Q21" i="320" s="1"/>
  <c r="E21" i="320"/>
  <c r="P21" i="320" s="1"/>
  <c r="D21" i="320"/>
  <c r="U21" i="320" s="1"/>
  <c r="C21" i="320"/>
  <c r="T21" i="320" s="1"/>
  <c r="K20" i="320"/>
  <c r="R20" i="320" s="1"/>
  <c r="H20" i="320"/>
  <c r="Q20" i="320" s="1"/>
  <c r="E20" i="320"/>
  <c r="P20" i="320" s="1"/>
  <c r="D20" i="320"/>
  <c r="U20" i="320" s="1"/>
  <c r="C20" i="320"/>
  <c r="T20" i="320" s="1"/>
  <c r="K19" i="320"/>
  <c r="R19" i="320" s="1"/>
  <c r="H19" i="320"/>
  <c r="Q19" i="320" s="1"/>
  <c r="E19" i="320"/>
  <c r="P19" i="320" s="1"/>
  <c r="D19" i="320"/>
  <c r="U19" i="320" s="1"/>
  <c r="C19" i="320"/>
  <c r="K18" i="320"/>
  <c r="R18" i="320" s="1"/>
  <c r="H18" i="320"/>
  <c r="Q18" i="320" s="1"/>
  <c r="E18" i="320"/>
  <c r="P18" i="320" s="1"/>
  <c r="D18" i="320"/>
  <c r="C18" i="320"/>
  <c r="T18" i="320" s="1"/>
  <c r="K17" i="320"/>
  <c r="R17" i="320" s="1"/>
  <c r="H17" i="320"/>
  <c r="Q17" i="320" s="1"/>
  <c r="E17" i="320"/>
  <c r="P17" i="320" s="1"/>
  <c r="D17" i="320"/>
  <c r="U17" i="320" s="1"/>
  <c r="C17" i="320"/>
  <c r="T17" i="320" s="1"/>
  <c r="K16" i="320"/>
  <c r="R16" i="320" s="1"/>
  <c r="H16" i="320"/>
  <c r="Q16" i="320" s="1"/>
  <c r="E16" i="320"/>
  <c r="P16" i="320" s="1"/>
  <c r="D16" i="320"/>
  <c r="U16" i="320" s="1"/>
  <c r="C16" i="320"/>
  <c r="T16" i="320" s="1"/>
  <c r="K15" i="320"/>
  <c r="R15" i="320" s="1"/>
  <c r="H15" i="320"/>
  <c r="Q15" i="320" s="1"/>
  <c r="E15" i="320"/>
  <c r="P15" i="320" s="1"/>
  <c r="D15" i="320"/>
  <c r="U15" i="320" s="1"/>
  <c r="C15" i="320"/>
  <c r="K14" i="320"/>
  <c r="R14" i="320" s="1"/>
  <c r="H14" i="320"/>
  <c r="Q14" i="320" s="1"/>
  <c r="E14" i="320"/>
  <c r="P14" i="320" s="1"/>
  <c r="D14" i="320"/>
  <c r="C14" i="320"/>
  <c r="T14" i="320" s="1"/>
  <c r="K13" i="320"/>
  <c r="R13" i="320" s="1"/>
  <c r="H13" i="320"/>
  <c r="Q13" i="320" s="1"/>
  <c r="E13" i="320"/>
  <c r="P13" i="320" s="1"/>
  <c r="D13" i="320"/>
  <c r="U13" i="320" s="1"/>
  <c r="C13" i="320"/>
  <c r="T13" i="320" s="1"/>
  <c r="K12" i="320"/>
  <c r="R12" i="320" s="1"/>
  <c r="H12" i="320"/>
  <c r="Q12" i="320" s="1"/>
  <c r="E12" i="320"/>
  <c r="P12" i="320" s="1"/>
  <c r="D12" i="320"/>
  <c r="U12" i="320" s="1"/>
  <c r="C12" i="320"/>
  <c r="T12" i="320" s="1"/>
  <c r="M11" i="320"/>
  <c r="L11" i="320"/>
  <c r="L31" i="320" s="1"/>
  <c r="J11" i="320"/>
  <c r="J31" i="320" s="1"/>
  <c r="I11" i="320"/>
  <c r="G11" i="320"/>
  <c r="F11" i="320"/>
  <c r="F31" i="320" s="1"/>
  <c r="K9" i="320"/>
  <c r="R9" i="320" s="1"/>
  <c r="H9" i="320"/>
  <c r="Q9" i="320" s="1"/>
  <c r="E9" i="320"/>
  <c r="P9" i="320" s="1"/>
  <c r="D9" i="320"/>
  <c r="U9" i="320" s="1"/>
  <c r="C9" i="320"/>
  <c r="T9" i="320" s="1"/>
  <c r="C56" i="319"/>
  <c r="L56" i="319" s="1"/>
  <c r="C55" i="319"/>
  <c r="L55" i="319" s="1"/>
  <c r="C54" i="319"/>
  <c r="L54" i="319" s="1"/>
  <c r="C53" i="319"/>
  <c r="C52" i="319"/>
  <c r="L52" i="319" s="1"/>
  <c r="C51" i="319"/>
  <c r="L51" i="319" s="1"/>
  <c r="C50" i="319"/>
  <c r="L50" i="319" s="1"/>
  <c r="C49" i="319"/>
  <c r="L49" i="319" s="1"/>
  <c r="C47" i="319"/>
  <c r="L47" i="319" s="1"/>
  <c r="C46" i="319"/>
  <c r="L46" i="319" s="1"/>
  <c r="C45" i="319"/>
  <c r="L45" i="319" s="1"/>
  <c r="C44" i="319"/>
  <c r="C43" i="319"/>
  <c r="L43" i="319" s="1"/>
  <c r="C42" i="319"/>
  <c r="L42" i="319" s="1"/>
  <c r="C41" i="319"/>
  <c r="L41" i="319" s="1"/>
  <c r="C40" i="319"/>
  <c r="L40" i="319" s="1"/>
  <c r="C39" i="319"/>
  <c r="C38" i="319"/>
  <c r="C37" i="319"/>
  <c r="C28" i="319"/>
  <c r="C25" i="319"/>
  <c r="C24" i="319"/>
  <c r="L24" i="319" s="1"/>
  <c r="C23" i="319"/>
  <c r="L23" i="319" s="1"/>
  <c r="C22" i="319"/>
  <c r="L22" i="319" s="1"/>
  <c r="C21" i="319"/>
  <c r="C20" i="319"/>
  <c r="L20" i="319" s="1"/>
  <c r="C19" i="319"/>
  <c r="L19" i="319" s="1"/>
  <c r="C18" i="319"/>
  <c r="L18" i="319" s="1"/>
  <c r="C17" i="319"/>
  <c r="C15" i="319"/>
  <c r="L15" i="319" s="1"/>
  <c r="C14" i="319"/>
  <c r="L14" i="319" s="1"/>
  <c r="C13" i="319"/>
  <c r="L13" i="319" s="1"/>
  <c r="C10" i="319"/>
  <c r="L10" i="319" s="1"/>
  <c r="W20" i="318"/>
  <c r="AK20" i="318" s="1"/>
  <c r="T20" i="318"/>
  <c r="AJ20" i="318" s="1"/>
  <c r="Q20" i="318"/>
  <c r="AI20" i="318" s="1"/>
  <c r="P20" i="318"/>
  <c r="AN20" i="318" s="1"/>
  <c r="O20" i="318"/>
  <c r="G27" i="303" s="1"/>
  <c r="K20" i="318"/>
  <c r="AD20" i="318" s="1"/>
  <c r="H20" i="318"/>
  <c r="AC20" i="318" s="1"/>
  <c r="E20" i="318"/>
  <c r="AB20" i="318" s="1"/>
  <c r="D20" i="318"/>
  <c r="AG20" i="318" s="1"/>
  <c r="C20" i="318"/>
  <c r="D27" i="303" s="1"/>
  <c r="W19" i="318"/>
  <c r="AK19" i="318" s="1"/>
  <c r="T19" i="318"/>
  <c r="AJ19" i="318" s="1"/>
  <c r="Q19" i="318"/>
  <c r="AI19" i="318" s="1"/>
  <c r="P19" i="318"/>
  <c r="AN19" i="318" s="1"/>
  <c r="O19" i="318"/>
  <c r="K19" i="318"/>
  <c r="AD19" i="318" s="1"/>
  <c r="H19" i="318"/>
  <c r="AC19" i="318" s="1"/>
  <c r="E19" i="318"/>
  <c r="AB19" i="318" s="1"/>
  <c r="D19" i="318"/>
  <c r="AG19" i="318" s="1"/>
  <c r="C19" i="318"/>
  <c r="AF19" i="318" s="1"/>
  <c r="W18" i="318"/>
  <c r="AK18" i="318" s="1"/>
  <c r="T18" i="318"/>
  <c r="AJ18" i="318" s="1"/>
  <c r="Q18" i="318"/>
  <c r="AI18" i="318" s="1"/>
  <c r="P18" i="318"/>
  <c r="AN18" i="318" s="1"/>
  <c r="O18" i="318"/>
  <c r="AM18" i="318" s="1"/>
  <c r="K18" i="318"/>
  <c r="AD18" i="318" s="1"/>
  <c r="H18" i="318"/>
  <c r="AC18" i="318" s="1"/>
  <c r="E18" i="318"/>
  <c r="AB18" i="318" s="1"/>
  <c r="D18" i="318"/>
  <c r="AG18" i="318" s="1"/>
  <c r="C18" i="318"/>
  <c r="AF18" i="318" s="1"/>
  <c r="W17" i="318"/>
  <c r="AK17" i="318" s="1"/>
  <c r="T17" i="318"/>
  <c r="AJ17" i="318" s="1"/>
  <c r="Q17" i="318"/>
  <c r="AI17" i="318" s="1"/>
  <c r="P17" i="318"/>
  <c r="AN17" i="318" s="1"/>
  <c r="O17" i="318"/>
  <c r="K17" i="318"/>
  <c r="AD17" i="318" s="1"/>
  <c r="H17" i="318"/>
  <c r="AC17" i="318" s="1"/>
  <c r="E17" i="318"/>
  <c r="AB17" i="318" s="1"/>
  <c r="D17" i="318"/>
  <c r="C17" i="318"/>
  <c r="AF17" i="318" s="1"/>
  <c r="W16" i="318"/>
  <c r="AK16" i="318" s="1"/>
  <c r="T16" i="318"/>
  <c r="AJ16" i="318" s="1"/>
  <c r="Q16" i="318"/>
  <c r="AI16" i="318" s="1"/>
  <c r="P16" i="318"/>
  <c r="O16" i="318"/>
  <c r="K16" i="318"/>
  <c r="AD16" i="318" s="1"/>
  <c r="H16" i="318"/>
  <c r="AC16" i="318" s="1"/>
  <c r="E16" i="318"/>
  <c r="AB16" i="318" s="1"/>
  <c r="D16" i="318"/>
  <c r="AG16" i="318" s="1"/>
  <c r="C16" i="318"/>
  <c r="AF16" i="318" s="1"/>
  <c r="W15" i="318"/>
  <c r="AK15" i="318" s="1"/>
  <c r="T15" i="318"/>
  <c r="AJ15" i="318" s="1"/>
  <c r="Q15" i="318"/>
  <c r="AI15" i="318" s="1"/>
  <c r="P15" i="318"/>
  <c r="H22" i="303" s="1"/>
  <c r="O15" i="318"/>
  <c r="AM15" i="318" s="1"/>
  <c r="K15" i="318"/>
  <c r="AD15" i="318" s="1"/>
  <c r="H15" i="318"/>
  <c r="AC15" i="318" s="1"/>
  <c r="E15" i="318"/>
  <c r="AB15" i="318" s="1"/>
  <c r="D15" i="318"/>
  <c r="C15" i="318"/>
  <c r="AF15" i="318" s="1"/>
  <c r="W14" i="318"/>
  <c r="AK14" i="318" s="1"/>
  <c r="T14" i="318"/>
  <c r="AJ14" i="318" s="1"/>
  <c r="Q14" i="318"/>
  <c r="AI14" i="318" s="1"/>
  <c r="P14" i="318"/>
  <c r="AN14" i="318" s="1"/>
  <c r="O14" i="318"/>
  <c r="AM14" i="318" s="1"/>
  <c r="K14" i="318"/>
  <c r="AD14" i="318" s="1"/>
  <c r="H14" i="318"/>
  <c r="AC14" i="318" s="1"/>
  <c r="E14" i="318"/>
  <c r="AB14" i="318" s="1"/>
  <c r="D14" i="318"/>
  <c r="AG14" i="318" s="1"/>
  <c r="C14" i="318"/>
  <c r="D21" i="303" s="1"/>
  <c r="W13" i="318"/>
  <c r="AK13" i="318" s="1"/>
  <c r="T13" i="318"/>
  <c r="AJ13" i="318" s="1"/>
  <c r="Q13" i="318"/>
  <c r="AI13" i="318" s="1"/>
  <c r="P13" i="318"/>
  <c r="O13" i="318"/>
  <c r="K13" i="318"/>
  <c r="AD13" i="318" s="1"/>
  <c r="H13" i="318"/>
  <c r="AC13" i="318" s="1"/>
  <c r="E13" i="318"/>
  <c r="AB13" i="318" s="1"/>
  <c r="D13" i="318"/>
  <c r="AG13" i="318" s="1"/>
  <c r="C13" i="318"/>
  <c r="AF13" i="318" s="1"/>
  <c r="W12" i="318"/>
  <c r="AK12" i="318" s="1"/>
  <c r="T12" i="318"/>
  <c r="AJ12" i="318" s="1"/>
  <c r="Q12" i="318"/>
  <c r="AI12" i="318" s="1"/>
  <c r="P12" i="318"/>
  <c r="AN12" i="318" s="1"/>
  <c r="O12" i="318"/>
  <c r="AM12" i="318" s="1"/>
  <c r="K12" i="318"/>
  <c r="AD12" i="318" s="1"/>
  <c r="H12" i="318"/>
  <c r="AC12" i="318" s="1"/>
  <c r="E12" i="318"/>
  <c r="AB12" i="318" s="1"/>
  <c r="D12" i="318"/>
  <c r="AG12" i="318" s="1"/>
  <c r="C12" i="318"/>
  <c r="D19" i="303" s="1"/>
  <c r="W11" i="318"/>
  <c r="AK11" i="318" s="1"/>
  <c r="T11" i="318"/>
  <c r="AJ11" i="318" s="1"/>
  <c r="Q11" i="318"/>
  <c r="AI11" i="318" s="1"/>
  <c r="P11" i="318"/>
  <c r="O11" i="318"/>
  <c r="AM11" i="318" s="1"/>
  <c r="K11" i="318"/>
  <c r="AD11" i="318" s="1"/>
  <c r="H11" i="318"/>
  <c r="AC11" i="318" s="1"/>
  <c r="E11" i="318"/>
  <c r="AB11" i="318" s="1"/>
  <c r="D11" i="318"/>
  <c r="AG11" i="318" s="1"/>
  <c r="C11" i="318"/>
  <c r="AF11" i="318" s="1"/>
  <c r="W10" i="318"/>
  <c r="AK10" i="318" s="1"/>
  <c r="T10" i="318"/>
  <c r="AJ10" i="318" s="1"/>
  <c r="Q10" i="318"/>
  <c r="AI10" i="318" s="1"/>
  <c r="P10" i="318"/>
  <c r="O10" i="318"/>
  <c r="K10" i="318"/>
  <c r="AD10" i="318" s="1"/>
  <c r="H10" i="318"/>
  <c r="AC10" i="318" s="1"/>
  <c r="E10" i="318"/>
  <c r="AB10" i="318" s="1"/>
  <c r="D10" i="318"/>
  <c r="C10" i="318"/>
  <c r="W9" i="318"/>
  <c r="AK9" i="318" s="1"/>
  <c r="T9" i="318"/>
  <c r="AJ9" i="318" s="1"/>
  <c r="Q9" i="318"/>
  <c r="AI9" i="318" s="1"/>
  <c r="P9" i="318"/>
  <c r="AN9" i="318" s="1"/>
  <c r="O9" i="318"/>
  <c r="K9" i="318"/>
  <c r="AD9" i="318" s="1"/>
  <c r="H9" i="318"/>
  <c r="AC9" i="318" s="1"/>
  <c r="E9" i="318"/>
  <c r="AB9" i="318" s="1"/>
  <c r="D9" i="318"/>
  <c r="C9" i="318"/>
  <c r="AF9" i="318" s="1"/>
  <c r="Y8" i="318"/>
  <c r="H13" i="303" s="1"/>
  <c r="X8" i="318"/>
  <c r="V8" i="318"/>
  <c r="E18" i="305" s="1"/>
  <c r="U8" i="318"/>
  <c r="U27" i="318" s="1"/>
  <c r="S8" i="318"/>
  <c r="S27" i="318" s="1"/>
  <c r="R8" i="318"/>
  <c r="M8" i="318"/>
  <c r="M27" i="318" s="1"/>
  <c r="L8" i="318"/>
  <c r="D13" i="303" s="1"/>
  <c r="J8" i="318"/>
  <c r="E12" i="303" s="1"/>
  <c r="I8" i="318"/>
  <c r="G8" i="318"/>
  <c r="G27" i="318" s="1"/>
  <c r="F8" i="318"/>
  <c r="F27" i="318" s="1"/>
  <c r="M42" i="317"/>
  <c r="L42" i="317"/>
  <c r="K42" i="317"/>
  <c r="J42" i="317"/>
  <c r="I42" i="317"/>
  <c r="H42" i="317"/>
  <c r="M41" i="317"/>
  <c r="L41" i="317"/>
  <c r="K41" i="317"/>
  <c r="J41" i="317"/>
  <c r="I41" i="317"/>
  <c r="H41" i="317"/>
  <c r="M40" i="317"/>
  <c r="L40" i="317"/>
  <c r="K40" i="317"/>
  <c r="J40" i="317"/>
  <c r="I40" i="317"/>
  <c r="H40" i="317"/>
  <c r="M39" i="317"/>
  <c r="L39" i="317"/>
  <c r="K39" i="317"/>
  <c r="J39" i="317"/>
  <c r="I39" i="317"/>
  <c r="H39" i="317"/>
  <c r="M38" i="317"/>
  <c r="L38" i="317"/>
  <c r="K38" i="317"/>
  <c r="J38" i="317"/>
  <c r="I38" i="317"/>
  <c r="H38" i="317"/>
  <c r="M37" i="317"/>
  <c r="L37" i="317"/>
  <c r="K37" i="317"/>
  <c r="J37" i="317"/>
  <c r="I37" i="317"/>
  <c r="H37" i="317"/>
  <c r="G29" i="317"/>
  <c r="D29" i="317"/>
  <c r="G28" i="317"/>
  <c r="D28" i="317"/>
  <c r="P28" i="317" s="1"/>
  <c r="G27" i="317"/>
  <c r="F27" i="317"/>
  <c r="F42" i="317" s="1"/>
  <c r="E27" i="317"/>
  <c r="G25" i="317"/>
  <c r="D25" i="317"/>
  <c r="G24" i="317"/>
  <c r="D24" i="317"/>
  <c r="G23" i="317"/>
  <c r="D23" i="317"/>
  <c r="G22" i="317"/>
  <c r="D22" i="317"/>
  <c r="G21" i="317"/>
  <c r="D21" i="317"/>
  <c r="P21" i="317" s="1"/>
  <c r="G20" i="317"/>
  <c r="D20" i="317"/>
  <c r="G19" i="317"/>
  <c r="D19" i="317"/>
  <c r="P19" i="317" s="1"/>
  <c r="G18" i="317"/>
  <c r="D18" i="317"/>
  <c r="G17" i="317"/>
  <c r="F17" i="317"/>
  <c r="F41" i="317" s="1"/>
  <c r="E17" i="317"/>
  <c r="G16" i="317"/>
  <c r="F16" i="317"/>
  <c r="E16" i="317"/>
  <c r="G15" i="317"/>
  <c r="G13" i="317"/>
  <c r="D13" i="317"/>
  <c r="G12" i="317"/>
  <c r="D12" i="317"/>
  <c r="G11" i="317"/>
  <c r="D11" i="317"/>
  <c r="G10" i="317"/>
  <c r="D10" i="317"/>
  <c r="G9" i="317"/>
  <c r="F9" i="317"/>
  <c r="F37" i="317" s="1"/>
  <c r="E9" i="317"/>
  <c r="E37" i="317" s="1"/>
  <c r="G7" i="317"/>
  <c r="D7" i="317"/>
  <c r="G47" i="316"/>
  <c r="G46" i="316"/>
  <c r="G45" i="316"/>
  <c r="G44" i="316"/>
  <c r="G43" i="316"/>
  <c r="G42" i="316"/>
  <c r="G41" i="316"/>
  <c r="G40" i="316"/>
  <c r="G39" i="316"/>
  <c r="G38" i="316"/>
  <c r="C30" i="316"/>
  <c r="I30" i="316" s="1"/>
  <c r="C29" i="316"/>
  <c r="I29" i="316" s="1"/>
  <c r="F28" i="316"/>
  <c r="E28" i="316"/>
  <c r="D28" i="316"/>
  <c r="C27" i="316"/>
  <c r="I27" i="316" s="1"/>
  <c r="C26" i="316"/>
  <c r="I26" i="316" s="1"/>
  <c r="F25" i="316"/>
  <c r="E25" i="316"/>
  <c r="E47" i="316" s="1"/>
  <c r="D25" i="316"/>
  <c r="C24" i="316"/>
  <c r="I24" i="316" s="1"/>
  <c r="C23" i="316"/>
  <c r="I23" i="316" s="1"/>
  <c r="F22" i="316"/>
  <c r="E22" i="316"/>
  <c r="D22" i="316"/>
  <c r="D43" i="316" s="1"/>
  <c r="C21" i="316"/>
  <c r="I21" i="316" s="1"/>
  <c r="C20" i="316"/>
  <c r="I20" i="316" s="1"/>
  <c r="F19" i="316"/>
  <c r="E19" i="316"/>
  <c r="E42" i="316" s="1"/>
  <c r="D19" i="316"/>
  <c r="C18" i="316"/>
  <c r="I18" i="316" s="1"/>
  <c r="C17" i="316"/>
  <c r="I17" i="316" s="1"/>
  <c r="F16" i="316"/>
  <c r="E16" i="316"/>
  <c r="E41" i="316" s="1"/>
  <c r="D16" i="316"/>
  <c r="D41" i="316" s="1"/>
  <c r="C15" i="316"/>
  <c r="I15" i="316" s="1"/>
  <c r="C14" i="316"/>
  <c r="I14" i="316" s="1"/>
  <c r="F13" i="316"/>
  <c r="E13" i="316"/>
  <c r="E40" i="316" s="1"/>
  <c r="D13" i="316"/>
  <c r="C12" i="316"/>
  <c r="I12" i="316" s="1"/>
  <c r="C11" i="316"/>
  <c r="I11" i="316" s="1"/>
  <c r="F10" i="316"/>
  <c r="E10" i="316"/>
  <c r="D10" i="316"/>
  <c r="D39" i="316" s="1"/>
  <c r="F8" i="316"/>
  <c r="E8" i="316"/>
  <c r="E46" i="316" s="1"/>
  <c r="D8" i="316"/>
  <c r="D46" i="316" s="1"/>
  <c r="F7" i="316"/>
  <c r="E7" i="316"/>
  <c r="E45" i="316" s="1"/>
  <c r="D7" i="316"/>
  <c r="K33" i="315"/>
  <c r="R33" i="315" s="1"/>
  <c r="G33" i="315"/>
  <c r="Q33" i="315" s="1"/>
  <c r="C33" i="315"/>
  <c r="P33" i="315" s="1"/>
  <c r="K32" i="315"/>
  <c r="R32" i="315" s="1"/>
  <c r="G32" i="315"/>
  <c r="Q32" i="315" s="1"/>
  <c r="C32" i="315"/>
  <c r="N31" i="315"/>
  <c r="N50" i="315" s="1"/>
  <c r="M31" i="315"/>
  <c r="M50" i="315" s="1"/>
  <c r="L31" i="315"/>
  <c r="L50" i="315" s="1"/>
  <c r="J31" i="315"/>
  <c r="J50" i="315" s="1"/>
  <c r="I31" i="315"/>
  <c r="I50" i="315" s="1"/>
  <c r="H31" i="315"/>
  <c r="H50" i="315" s="1"/>
  <c r="F31" i="315"/>
  <c r="F50" i="315" s="1"/>
  <c r="E31" i="315"/>
  <c r="E50" i="315" s="1"/>
  <c r="D31" i="315"/>
  <c r="D50" i="315" s="1"/>
  <c r="K30" i="315"/>
  <c r="R30" i="315" s="1"/>
  <c r="G30" i="315"/>
  <c r="Q30" i="315" s="1"/>
  <c r="C30" i="315"/>
  <c r="P30" i="315" s="1"/>
  <c r="K29" i="315"/>
  <c r="R29" i="315" s="1"/>
  <c r="G29" i="315"/>
  <c r="Q29" i="315" s="1"/>
  <c r="C29" i="315"/>
  <c r="P29" i="315" s="1"/>
  <c r="N28" i="315"/>
  <c r="N49" i="315" s="1"/>
  <c r="M28" i="315"/>
  <c r="M49" i="315" s="1"/>
  <c r="L28" i="315"/>
  <c r="L49" i="315" s="1"/>
  <c r="J28" i="315"/>
  <c r="J49" i="315" s="1"/>
  <c r="I28" i="315"/>
  <c r="I49" i="315" s="1"/>
  <c r="H28" i="315"/>
  <c r="H49" i="315" s="1"/>
  <c r="F28" i="315"/>
  <c r="F49" i="315" s="1"/>
  <c r="E28" i="315"/>
  <c r="E49" i="315" s="1"/>
  <c r="D28" i="315"/>
  <c r="D49" i="315" s="1"/>
  <c r="R27" i="315"/>
  <c r="Q27" i="315"/>
  <c r="P27" i="315"/>
  <c r="K26" i="315"/>
  <c r="G26" i="315"/>
  <c r="C26" i="315"/>
  <c r="P26" i="315" s="1"/>
  <c r="K25" i="315"/>
  <c r="R25" i="315" s="1"/>
  <c r="G25" i="315"/>
  <c r="Q25" i="315" s="1"/>
  <c r="C25" i="315"/>
  <c r="N24" i="315"/>
  <c r="N47" i="315" s="1"/>
  <c r="M24" i="315"/>
  <c r="M47" i="315" s="1"/>
  <c r="L24" i="315"/>
  <c r="L47" i="315" s="1"/>
  <c r="J24" i="315"/>
  <c r="J47" i="315" s="1"/>
  <c r="I24" i="315"/>
  <c r="I47" i="315" s="1"/>
  <c r="H24" i="315"/>
  <c r="H47" i="315" s="1"/>
  <c r="F24" i="315"/>
  <c r="F47" i="315" s="1"/>
  <c r="E24" i="315"/>
  <c r="E47" i="315" s="1"/>
  <c r="D24" i="315"/>
  <c r="D47" i="315" s="1"/>
  <c r="R23" i="315"/>
  <c r="Q23" i="315"/>
  <c r="P23" i="315"/>
  <c r="K22" i="315"/>
  <c r="R22" i="315" s="1"/>
  <c r="G22" i="315"/>
  <c r="C22" i="315"/>
  <c r="P22" i="315" s="1"/>
  <c r="K21" i="315"/>
  <c r="G21" i="315"/>
  <c r="Q21" i="315" s="1"/>
  <c r="C21" i="315"/>
  <c r="P21" i="315" s="1"/>
  <c r="N20" i="315"/>
  <c r="N43" i="315" s="1"/>
  <c r="M20" i="315"/>
  <c r="M43" i="315" s="1"/>
  <c r="L20" i="315"/>
  <c r="L43" i="315" s="1"/>
  <c r="J20" i="315"/>
  <c r="J43" i="315" s="1"/>
  <c r="I20" i="315"/>
  <c r="I43" i="315" s="1"/>
  <c r="H20" i="315"/>
  <c r="H43" i="315" s="1"/>
  <c r="F20" i="315"/>
  <c r="F43" i="315" s="1"/>
  <c r="E20" i="315"/>
  <c r="E43" i="315" s="1"/>
  <c r="D20" i="315"/>
  <c r="D43" i="315" s="1"/>
  <c r="K19" i="315"/>
  <c r="R19" i="315" s="1"/>
  <c r="G19" i="315"/>
  <c r="Q19" i="315" s="1"/>
  <c r="C19" i="315"/>
  <c r="K18" i="315"/>
  <c r="G18" i="315"/>
  <c r="C18" i="315"/>
  <c r="P18" i="315" s="1"/>
  <c r="N17" i="315"/>
  <c r="N42" i="315" s="1"/>
  <c r="M17" i="315"/>
  <c r="M42" i="315" s="1"/>
  <c r="L17" i="315"/>
  <c r="L42" i="315" s="1"/>
  <c r="J17" i="315"/>
  <c r="J42" i="315" s="1"/>
  <c r="I17" i="315"/>
  <c r="I42" i="315" s="1"/>
  <c r="H17" i="315"/>
  <c r="H42" i="315" s="1"/>
  <c r="F17" i="315"/>
  <c r="F42" i="315" s="1"/>
  <c r="E17" i="315"/>
  <c r="E42" i="315" s="1"/>
  <c r="D17" i="315"/>
  <c r="D42" i="315" s="1"/>
  <c r="K16" i="315"/>
  <c r="G16" i="315"/>
  <c r="C16" i="315"/>
  <c r="P16" i="315" s="1"/>
  <c r="K15" i="315"/>
  <c r="R15" i="315" s="1"/>
  <c r="G15" i="315"/>
  <c r="Q15" i="315" s="1"/>
  <c r="C15" i="315"/>
  <c r="N14" i="315"/>
  <c r="N41" i="315" s="1"/>
  <c r="M14" i="315"/>
  <c r="M41" i="315" s="1"/>
  <c r="L14" i="315"/>
  <c r="L41" i="315" s="1"/>
  <c r="J14" i="315"/>
  <c r="J41" i="315" s="1"/>
  <c r="I14" i="315"/>
  <c r="I41" i="315" s="1"/>
  <c r="H14" i="315"/>
  <c r="H41" i="315" s="1"/>
  <c r="F14" i="315"/>
  <c r="F41" i="315" s="1"/>
  <c r="E14" i="315"/>
  <c r="E41" i="315" s="1"/>
  <c r="D14" i="315"/>
  <c r="D41" i="315" s="1"/>
  <c r="K13" i="315"/>
  <c r="R13" i="315" s="1"/>
  <c r="G13" i="315"/>
  <c r="Q13" i="315" s="1"/>
  <c r="C13" i="315"/>
  <c r="K12" i="315"/>
  <c r="R12" i="315" s="1"/>
  <c r="G12" i="315"/>
  <c r="C12" i="315"/>
  <c r="N11" i="315"/>
  <c r="N40" i="315" s="1"/>
  <c r="M11" i="315"/>
  <c r="M40" i="315" s="1"/>
  <c r="L11" i="315"/>
  <c r="L40" i="315" s="1"/>
  <c r="J11" i="315"/>
  <c r="J40" i="315" s="1"/>
  <c r="I11" i="315"/>
  <c r="I40" i="315" s="1"/>
  <c r="H11" i="315"/>
  <c r="H40" i="315" s="1"/>
  <c r="F11" i="315"/>
  <c r="F40" i="315" s="1"/>
  <c r="E11" i="315"/>
  <c r="E40" i="315" s="1"/>
  <c r="D11" i="315"/>
  <c r="D40" i="315" s="1"/>
  <c r="N9" i="315"/>
  <c r="N46" i="315" s="1"/>
  <c r="M9" i="315"/>
  <c r="M46" i="315" s="1"/>
  <c r="L9" i="315"/>
  <c r="L46" i="315" s="1"/>
  <c r="J9" i="315"/>
  <c r="J46" i="315" s="1"/>
  <c r="I9" i="315"/>
  <c r="H9" i="315"/>
  <c r="H46" i="315" s="1"/>
  <c r="F9" i="315"/>
  <c r="F46" i="315" s="1"/>
  <c r="E9" i="315"/>
  <c r="E46" i="315" s="1"/>
  <c r="D9" i="315"/>
  <c r="D46" i="315" s="1"/>
  <c r="N8" i="315"/>
  <c r="M8" i="315"/>
  <c r="L8" i="315"/>
  <c r="L45" i="315" s="1"/>
  <c r="J8" i="315"/>
  <c r="I8" i="315"/>
  <c r="I45" i="315" s="1"/>
  <c r="H8" i="315"/>
  <c r="H45" i="315" s="1"/>
  <c r="F8" i="315"/>
  <c r="E8" i="315"/>
  <c r="E45" i="315" s="1"/>
  <c r="D8" i="315"/>
  <c r="D45" i="315" s="1"/>
  <c r="T50" i="314"/>
  <c r="AG50" i="314" s="1"/>
  <c r="Q50" i="314"/>
  <c r="AF50" i="314" s="1"/>
  <c r="N50" i="314"/>
  <c r="AB50" i="314" s="1"/>
  <c r="K50" i="314"/>
  <c r="AA50" i="314" s="1"/>
  <c r="H50" i="314"/>
  <c r="Z50" i="314" s="1"/>
  <c r="E50" i="314"/>
  <c r="Y50" i="314" s="1"/>
  <c r="D50" i="314"/>
  <c r="AE50" i="314" s="1"/>
  <c r="C50" i="314"/>
  <c r="T49" i="314"/>
  <c r="AG49" i="314" s="1"/>
  <c r="Q49" i="314"/>
  <c r="AF49" i="314" s="1"/>
  <c r="N49" i="314"/>
  <c r="AB49" i="314" s="1"/>
  <c r="K49" i="314"/>
  <c r="AA49" i="314" s="1"/>
  <c r="H49" i="314"/>
  <c r="Z49" i="314" s="1"/>
  <c r="E49" i="314"/>
  <c r="Y49" i="314" s="1"/>
  <c r="D49" i="314"/>
  <c r="AE49" i="314" s="1"/>
  <c r="C49" i="314"/>
  <c r="AD49" i="314" s="1"/>
  <c r="T48" i="314"/>
  <c r="AG48" i="314" s="1"/>
  <c r="Q48" i="314"/>
  <c r="AF48" i="314" s="1"/>
  <c r="N48" i="314"/>
  <c r="AB48" i="314" s="1"/>
  <c r="K48" i="314"/>
  <c r="AA48" i="314" s="1"/>
  <c r="H48" i="314"/>
  <c r="Z48" i="314" s="1"/>
  <c r="E48" i="314"/>
  <c r="Y48" i="314" s="1"/>
  <c r="D48" i="314"/>
  <c r="AE48" i="314" s="1"/>
  <c r="C48" i="314"/>
  <c r="AD48" i="314" s="1"/>
  <c r="T47" i="314"/>
  <c r="AG47" i="314" s="1"/>
  <c r="Q47" i="314"/>
  <c r="AF47" i="314" s="1"/>
  <c r="N47" i="314"/>
  <c r="AB47" i="314" s="1"/>
  <c r="K47" i="314"/>
  <c r="AA47" i="314" s="1"/>
  <c r="H47" i="314"/>
  <c r="Z47" i="314" s="1"/>
  <c r="E47" i="314"/>
  <c r="Y47" i="314" s="1"/>
  <c r="D47" i="314"/>
  <c r="AE47" i="314" s="1"/>
  <c r="C47" i="314"/>
  <c r="AD47" i="314" s="1"/>
  <c r="T46" i="314"/>
  <c r="AG46" i="314" s="1"/>
  <c r="Q46" i="314"/>
  <c r="AF46" i="314" s="1"/>
  <c r="N46" i="314"/>
  <c r="AB46" i="314" s="1"/>
  <c r="K46" i="314"/>
  <c r="AA46" i="314" s="1"/>
  <c r="H46" i="314"/>
  <c r="Z46" i="314" s="1"/>
  <c r="E46" i="314"/>
  <c r="Y46" i="314" s="1"/>
  <c r="D46" i="314"/>
  <c r="AE46" i="314" s="1"/>
  <c r="C46" i="314"/>
  <c r="T45" i="314"/>
  <c r="AG45" i="314" s="1"/>
  <c r="Q45" i="314"/>
  <c r="AF45" i="314" s="1"/>
  <c r="N45" i="314"/>
  <c r="AB45" i="314" s="1"/>
  <c r="K45" i="314"/>
  <c r="AA45" i="314" s="1"/>
  <c r="H45" i="314"/>
  <c r="Z45" i="314" s="1"/>
  <c r="E45" i="314"/>
  <c r="Y45" i="314" s="1"/>
  <c r="D45" i="314"/>
  <c r="C45" i="314"/>
  <c r="AD45" i="314" s="1"/>
  <c r="T44" i="314"/>
  <c r="AG44" i="314" s="1"/>
  <c r="Q44" i="314"/>
  <c r="AF44" i="314" s="1"/>
  <c r="N44" i="314"/>
  <c r="AB44" i="314" s="1"/>
  <c r="K44" i="314"/>
  <c r="AA44" i="314" s="1"/>
  <c r="H44" i="314"/>
  <c r="Z44" i="314" s="1"/>
  <c r="E44" i="314"/>
  <c r="Y44" i="314" s="1"/>
  <c r="D44" i="314"/>
  <c r="AE44" i="314" s="1"/>
  <c r="C44" i="314"/>
  <c r="AD44" i="314" s="1"/>
  <c r="T43" i="314"/>
  <c r="AG43" i="314" s="1"/>
  <c r="Q43" i="314"/>
  <c r="AF43" i="314" s="1"/>
  <c r="N43" i="314"/>
  <c r="AB43" i="314" s="1"/>
  <c r="K43" i="314"/>
  <c r="AA43" i="314" s="1"/>
  <c r="H43" i="314"/>
  <c r="Z43" i="314" s="1"/>
  <c r="E43" i="314"/>
  <c r="Y43" i="314" s="1"/>
  <c r="D43" i="314"/>
  <c r="AE43" i="314" s="1"/>
  <c r="C43" i="314"/>
  <c r="AD43" i="314" s="1"/>
  <c r="T42" i="314"/>
  <c r="AG42" i="314" s="1"/>
  <c r="Q42" i="314"/>
  <c r="AF42" i="314" s="1"/>
  <c r="N42" i="314"/>
  <c r="AB42" i="314" s="1"/>
  <c r="K42" i="314"/>
  <c r="AA42" i="314" s="1"/>
  <c r="H42" i="314"/>
  <c r="Z42" i="314" s="1"/>
  <c r="E42" i="314"/>
  <c r="Y42" i="314" s="1"/>
  <c r="D42" i="314"/>
  <c r="AE42" i="314" s="1"/>
  <c r="C42" i="314"/>
  <c r="T41" i="314"/>
  <c r="AG41" i="314" s="1"/>
  <c r="Q41" i="314"/>
  <c r="AF41" i="314" s="1"/>
  <c r="N41" i="314"/>
  <c r="AB41" i="314" s="1"/>
  <c r="K41" i="314"/>
  <c r="AA41" i="314" s="1"/>
  <c r="H41" i="314"/>
  <c r="Z41" i="314" s="1"/>
  <c r="E41" i="314"/>
  <c r="Y41" i="314" s="1"/>
  <c r="D41" i="314"/>
  <c r="AE41" i="314" s="1"/>
  <c r="C41" i="314"/>
  <c r="T40" i="314"/>
  <c r="AG40" i="314" s="1"/>
  <c r="Q40" i="314"/>
  <c r="AF40" i="314" s="1"/>
  <c r="N40" i="314"/>
  <c r="AB40" i="314" s="1"/>
  <c r="K40" i="314"/>
  <c r="AA40" i="314" s="1"/>
  <c r="H40" i="314"/>
  <c r="Z40" i="314" s="1"/>
  <c r="E40" i="314"/>
  <c r="Y40" i="314" s="1"/>
  <c r="D40" i="314"/>
  <c r="AE40" i="314" s="1"/>
  <c r="C40" i="314"/>
  <c r="AD40" i="314" s="1"/>
  <c r="T39" i="314"/>
  <c r="AG39" i="314" s="1"/>
  <c r="Q39" i="314"/>
  <c r="AF39" i="314" s="1"/>
  <c r="N39" i="314"/>
  <c r="AB39" i="314" s="1"/>
  <c r="K39" i="314"/>
  <c r="AA39" i="314" s="1"/>
  <c r="H39" i="314"/>
  <c r="Z39" i="314" s="1"/>
  <c r="E39" i="314"/>
  <c r="Y39" i="314" s="1"/>
  <c r="D39" i="314"/>
  <c r="AE39" i="314" s="1"/>
  <c r="C39" i="314"/>
  <c r="AD39" i="314" s="1"/>
  <c r="T38" i="314"/>
  <c r="AG38" i="314" s="1"/>
  <c r="Q38" i="314"/>
  <c r="AF38" i="314" s="1"/>
  <c r="N38" i="314"/>
  <c r="AB38" i="314" s="1"/>
  <c r="K38" i="314"/>
  <c r="AA38" i="314" s="1"/>
  <c r="H38" i="314"/>
  <c r="Z38" i="314" s="1"/>
  <c r="E38" i="314"/>
  <c r="Y38" i="314" s="1"/>
  <c r="D38" i="314"/>
  <c r="AE38" i="314" s="1"/>
  <c r="C38" i="314"/>
  <c r="T37" i="314"/>
  <c r="AG37" i="314" s="1"/>
  <c r="Q37" i="314"/>
  <c r="AF37" i="314" s="1"/>
  <c r="N37" i="314"/>
  <c r="AB37" i="314" s="1"/>
  <c r="K37" i="314"/>
  <c r="AA37" i="314" s="1"/>
  <c r="H37" i="314"/>
  <c r="Z37" i="314" s="1"/>
  <c r="E37" i="314"/>
  <c r="Y37" i="314" s="1"/>
  <c r="D37" i="314"/>
  <c r="AE37" i="314" s="1"/>
  <c r="C37" i="314"/>
  <c r="AD37" i="314" s="1"/>
  <c r="T36" i="314"/>
  <c r="AG36" i="314" s="1"/>
  <c r="Q36" i="314"/>
  <c r="AF36" i="314" s="1"/>
  <c r="N36" i="314"/>
  <c r="AB36" i="314" s="1"/>
  <c r="K36" i="314"/>
  <c r="AA36" i="314" s="1"/>
  <c r="H36" i="314"/>
  <c r="Z36" i="314" s="1"/>
  <c r="E36" i="314"/>
  <c r="Y36" i="314" s="1"/>
  <c r="D36" i="314"/>
  <c r="AE36" i="314" s="1"/>
  <c r="C36" i="314"/>
  <c r="AD36" i="314" s="1"/>
  <c r="T35" i="314"/>
  <c r="AG35" i="314" s="1"/>
  <c r="Q35" i="314"/>
  <c r="AF35" i="314" s="1"/>
  <c r="N35" i="314"/>
  <c r="AB35" i="314" s="1"/>
  <c r="K35" i="314"/>
  <c r="AA35" i="314" s="1"/>
  <c r="H35" i="314"/>
  <c r="Z35" i="314" s="1"/>
  <c r="E35" i="314"/>
  <c r="Y35" i="314" s="1"/>
  <c r="D35" i="314"/>
  <c r="AE35" i="314" s="1"/>
  <c r="C35" i="314"/>
  <c r="AD35" i="314" s="1"/>
  <c r="T34" i="314"/>
  <c r="AG34" i="314" s="1"/>
  <c r="Q34" i="314"/>
  <c r="AF34" i="314" s="1"/>
  <c r="N34" i="314"/>
  <c r="AB34" i="314" s="1"/>
  <c r="K34" i="314"/>
  <c r="AA34" i="314" s="1"/>
  <c r="H34" i="314"/>
  <c r="Z34" i="314" s="1"/>
  <c r="E34" i="314"/>
  <c r="Y34" i="314" s="1"/>
  <c r="D34" i="314"/>
  <c r="AE34" i="314" s="1"/>
  <c r="C34" i="314"/>
  <c r="T25" i="314"/>
  <c r="AG25" i="314" s="1"/>
  <c r="Q25" i="314"/>
  <c r="AF25" i="314" s="1"/>
  <c r="N25" i="314"/>
  <c r="AB25" i="314" s="1"/>
  <c r="K25" i="314"/>
  <c r="AA25" i="314" s="1"/>
  <c r="H25" i="314"/>
  <c r="Z25" i="314" s="1"/>
  <c r="E25" i="314"/>
  <c r="Y25" i="314" s="1"/>
  <c r="D25" i="314"/>
  <c r="C25" i="314"/>
  <c r="AD25" i="314" s="1"/>
  <c r="T24" i="314"/>
  <c r="AG24" i="314" s="1"/>
  <c r="Q24" i="314"/>
  <c r="AF24" i="314" s="1"/>
  <c r="N24" i="314"/>
  <c r="AB24" i="314" s="1"/>
  <c r="K24" i="314"/>
  <c r="AA24" i="314" s="1"/>
  <c r="H24" i="314"/>
  <c r="Z24" i="314" s="1"/>
  <c r="E24" i="314"/>
  <c r="Y24" i="314" s="1"/>
  <c r="D24" i="314"/>
  <c r="AE24" i="314" s="1"/>
  <c r="C24" i="314"/>
  <c r="AD24" i="314" s="1"/>
  <c r="T23" i="314"/>
  <c r="AG23" i="314" s="1"/>
  <c r="Q23" i="314"/>
  <c r="AF23" i="314" s="1"/>
  <c r="N23" i="314"/>
  <c r="AB23" i="314" s="1"/>
  <c r="K23" i="314"/>
  <c r="AA23" i="314" s="1"/>
  <c r="H23" i="314"/>
  <c r="Z23" i="314" s="1"/>
  <c r="E23" i="314"/>
  <c r="Y23" i="314" s="1"/>
  <c r="D23" i="314"/>
  <c r="AE23" i="314" s="1"/>
  <c r="C23" i="314"/>
  <c r="AD23" i="314" s="1"/>
  <c r="T22" i="314"/>
  <c r="AG22" i="314" s="1"/>
  <c r="Q22" i="314"/>
  <c r="AF22" i="314" s="1"/>
  <c r="N22" i="314"/>
  <c r="AB22" i="314" s="1"/>
  <c r="K22" i="314"/>
  <c r="AA22" i="314" s="1"/>
  <c r="H22" i="314"/>
  <c r="Z22" i="314" s="1"/>
  <c r="E22" i="314"/>
  <c r="Y22" i="314" s="1"/>
  <c r="D22" i="314"/>
  <c r="AE22" i="314" s="1"/>
  <c r="C22" i="314"/>
  <c r="T21" i="314"/>
  <c r="AG21" i="314" s="1"/>
  <c r="Q21" i="314"/>
  <c r="AF21" i="314" s="1"/>
  <c r="N21" i="314"/>
  <c r="AB21" i="314" s="1"/>
  <c r="K21" i="314"/>
  <c r="AA21" i="314" s="1"/>
  <c r="H21" i="314"/>
  <c r="Z21" i="314" s="1"/>
  <c r="E21" i="314"/>
  <c r="Y21" i="314" s="1"/>
  <c r="D21" i="314"/>
  <c r="AE21" i="314" s="1"/>
  <c r="C21" i="314"/>
  <c r="T20" i="314"/>
  <c r="AG20" i="314" s="1"/>
  <c r="Q20" i="314"/>
  <c r="AF20" i="314" s="1"/>
  <c r="N20" i="314"/>
  <c r="AB20" i="314" s="1"/>
  <c r="K20" i="314"/>
  <c r="AA20" i="314" s="1"/>
  <c r="H20" i="314"/>
  <c r="Z20" i="314" s="1"/>
  <c r="E20" i="314"/>
  <c r="Y20" i="314" s="1"/>
  <c r="D20" i="314"/>
  <c r="AE20" i="314" s="1"/>
  <c r="C20" i="314"/>
  <c r="AD20" i="314" s="1"/>
  <c r="T19" i="314"/>
  <c r="AG19" i="314" s="1"/>
  <c r="Q19" i="314"/>
  <c r="AF19" i="314" s="1"/>
  <c r="N19" i="314"/>
  <c r="AB19" i="314" s="1"/>
  <c r="K19" i="314"/>
  <c r="AA19" i="314" s="1"/>
  <c r="H19" i="314"/>
  <c r="Z19" i="314" s="1"/>
  <c r="E19" i="314"/>
  <c r="Y19" i="314" s="1"/>
  <c r="D19" i="314"/>
  <c r="AE19" i="314" s="1"/>
  <c r="C19" i="314"/>
  <c r="AD19" i="314" s="1"/>
  <c r="T18" i="314"/>
  <c r="AG18" i="314" s="1"/>
  <c r="Q18" i="314"/>
  <c r="AF18" i="314" s="1"/>
  <c r="N18" i="314"/>
  <c r="AB18" i="314" s="1"/>
  <c r="K18" i="314"/>
  <c r="AA18" i="314" s="1"/>
  <c r="H18" i="314"/>
  <c r="Z18" i="314" s="1"/>
  <c r="E18" i="314"/>
  <c r="Y18" i="314" s="1"/>
  <c r="D18" i="314"/>
  <c r="C18" i="314"/>
  <c r="AD18" i="314" s="1"/>
  <c r="T17" i="314"/>
  <c r="AG17" i="314" s="1"/>
  <c r="Q17" i="314"/>
  <c r="AF17" i="314" s="1"/>
  <c r="N17" i="314"/>
  <c r="AB17" i="314" s="1"/>
  <c r="K17" i="314"/>
  <c r="AA17" i="314" s="1"/>
  <c r="H17" i="314"/>
  <c r="Z17" i="314" s="1"/>
  <c r="E17" i="314"/>
  <c r="Y17" i="314" s="1"/>
  <c r="D17" i="314"/>
  <c r="AE17" i="314" s="1"/>
  <c r="C17" i="314"/>
  <c r="T16" i="314"/>
  <c r="AG16" i="314" s="1"/>
  <c r="Q16" i="314"/>
  <c r="AF16" i="314" s="1"/>
  <c r="N16" i="314"/>
  <c r="AB16" i="314" s="1"/>
  <c r="K16" i="314"/>
  <c r="AA16" i="314" s="1"/>
  <c r="H16" i="314"/>
  <c r="Z16" i="314" s="1"/>
  <c r="E16" i="314"/>
  <c r="Y16" i="314" s="1"/>
  <c r="D16" i="314"/>
  <c r="C16" i="314"/>
  <c r="AD16" i="314" s="1"/>
  <c r="T15" i="314"/>
  <c r="AG15" i="314" s="1"/>
  <c r="Q15" i="314"/>
  <c r="AF15" i="314" s="1"/>
  <c r="N15" i="314"/>
  <c r="AB15" i="314" s="1"/>
  <c r="K15" i="314"/>
  <c r="AA15" i="314" s="1"/>
  <c r="H15" i="314"/>
  <c r="Z15" i="314" s="1"/>
  <c r="E15" i="314"/>
  <c r="Y15" i="314" s="1"/>
  <c r="D15" i="314"/>
  <c r="AE15" i="314" s="1"/>
  <c r="C15" i="314"/>
  <c r="T14" i="314"/>
  <c r="AG14" i="314" s="1"/>
  <c r="Q14" i="314"/>
  <c r="AF14" i="314" s="1"/>
  <c r="N14" i="314"/>
  <c r="AB14" i="314" s="1"/>
  <c r="K14" i="314"/>
  <c r="AA14" i="314" s="1"/>
  <c r="H14" i="314"/>
  <c r="Z14" i="314" s="1"/>
  <c r="E14" i="314"/>
  <c r="Y14" i="314" s="1"/>
  <c r="D14" i="314"/>
  <c r="AE14" i="314" s="1"/>
  <c r="C14" i="314"/>
  <c r="T12" i="314"/>
  <c r="Q12" i="314"/>
  <c r="AF12" i="314" s="1"/>
  <c r="N12" i="314"/>
  <c r="AB12" i="314" s="1"/>
  <c r="K12" i="314"/>
  <c r="AA12" i="314" s="1"/>
  <c r="H12" i="314"/>
  <c r="E12" i="314"/>
  <c r="Y12" i="314" s="1"/>
  <c r="D12" i="314"/>
  <c r="C12" i="314"/>
  <c r="AD12" i="314" s="1"/>
  <c r="T11" i="314"/>
  <c r="AG11" i="314" s="1"/>
  <c r="Q11" i="314"/>
  <c r="AF11" i="314" s="1"/>
  <c r="N11" i="314"/>
  <c r="AB11" i="314" s="1"/>
  <c r="K11" i="314"/>
  <c r="AA11" i="314" s="1"/>
  <c r="H11" i="314"/>
  <c r="Z11" i="314" s="1"/>
  <c r="E11" i="314"/>
  <c r="D11" i="314"/>
  <c r="C11" i="314"/>
  <c r="AD11" i="314" s="1"/>
  <c r="T10" i="314"/>
  <c r="AG10" i="314" s="1"/>
  <c r="Q10" i="314"/>
  <c r="AF10" i="314" s="1"/>
  <c r="N10" i="314"/>
  <c r="AB10" i="314" s="1"/>
  <c r="K10" i="314"/>
  <c r="H10" i="314"/>
  <c r="Z10" i="314" s="1"/>
  <c r="E10" i="314"/>
  <c r="Y10" i="314" s="1"/>
  <c r="D10" i="314"/>
  <c r="C10" i="314"/>
  <c r="C8" i="314" s="1"/>
  <c r="V8" i="314"/>
  <c r="U8" i="314"/>
  <c r="U58" i="314" s="1"/>
  <c r="S8" i="314"/>
  <c r="R8" i="314"/>
  <c r="P8" i="314"/>
  <c r="P59" i="314" s="1"/>
  <c r="O8" i="314"/>
  <c r="M8" i="314"/>
  <c r="M58" i="314" s="1"/>
  <c r="L8" i="314"/>
  <c r="L59" i="314" s="1"/>
  <c r="J8" i="314"/>
  <c r="I8" i="314"/>
  <c r="I58" i="314" s="1"/>
  <c r="G8" i="314"/>
  <c r="F8" i="314"/>
  <c r="T84" i="313"/>
  <c r="Q84" i="313"/>
  <c r="AC84" i="313" s="1"/>
  <c r="H84" i="313"/>
  <c r="G84" i="313"/>
  <c r="B84" i="313"/>
  <c r="T83" i="313"/>
  <c r="AD83" i="313" s="1"/>
  <c r="Q83" i="313"/>
  <c r="H83" i="313"/>
  <c r="G83" i="313"/>
  <c r="G23" i="313" s="1"/>
  <c r="G109" i="313" s="1"/>
  <c r="B83" i="313"/>
  <c r="T82" i="313"/>
  <c r="Q82" i="313"/>
  <c r="H82" i="313"/>
  <c r="AB82" i="313" s="1"/>
  <c r="G82" i="313"/>
  <c r="G22" i="313" s="1"/>
  <c r="G108" i="313" s="1"/>
  <c r="B82" i="313"/>
  <c r="T81" i="313"/>
  <c r="AD81" i="313" s="1"/>
  <c r="Q81" i="313"/>
  <c r="H81" i="313"/>
  <c r="AB81" i="313" s="1"/>
  <c r="G81" i="313"/>
  <c r="B81" i="313"/>
  <c r="X81" i="313" s="1"/>
  <c r="T80" i="313"/>
  <c r="Q80" i="313"/>
  <c r="AC80" i="313" s="1"/>
  <c r="H80" i="313"/>
  <c r="H20" i="313" s="1"/>
  <c r="H106" i="313" s="1"/>
  <c r="G80" i="313"/>
  <c r="B80" i="313"/>
  <c r="T79" i="313"/>
  <c r="AD79" i="313" s="1"/>
  <c r="Q79" i="313"/>
  <c r="H79" i="313"/>
  <c r="G79" i="313"/>
  <c r="AA79" i="313" s="1"/>
  <c r="B79" i="313"/>
  <c r="T78" i="313"/>
  <c r="Q78" i="313"/>
  <c r="H78" i="313"/>
  <c r="G78" i="313"/>
  <c r="B78" i="313"/>
  <c r="X78" i="313" s="1"/>
  <c r="T77" i="313"/>
  <c r="AD77" i="313" s="1"/>
  <c r="Q77" i="313"/>
  <c r="H77" i="313"/>
  <c r="G77" i="313"/>
  <c r="AA77" i="313" s="1"/>
  <c r="B77" i="313"/>
  <c r="T76" i="313"/>
  <c r="Q76" i="313"/>
  <c r="AC76" i="313" s="1"/>
  <c r="H76" i="313"/>
  <c r="G76" i="313"/>
  <c r="B76" i="313"/>
  <c r="X76" i="313" s="1"/>
  <c r="T75" i="313"/>
  <c r="T15" i="313" s="1"/>
  <c r="Q75" i="313"/>
  <c r="H75" i="313"/>
  <c r="AB75" i="313" s="1"/>
  <c r="G75" i="313"/>
  <c r="G15" i="313" s="1"/>
  <c r="G101" i="313" s="1"/>
  <c r="B75" i="313"/>
  <c r="T74" i="313"/>
  <c r="Q74" i="313"/>
  <c r="AC74" i="313" s="1"/>
  <c r="H74" i="313"/>
  <c r="AB74" i="313" s="1"/>
  <c r="G74" i="313"/>
  <c r="AA74" i="313" s="1"/>
  <c r="B74" i="313"/>
  <c r="B14" i="313" s="1"/>
  <c r="B100" i="313" s="1"/>
  <c r="T73" i="313"/>
  <c r="AD73" i="313" s="1"/>
  <c r="Q73" i="313"/>
  <c r="H73" i="313"/>
  <c r="H13" i="313" s="1"/>
  <c r="G73" i="313"/>
  <c r="AA73" i="313" s="1"/>
  <c r="B73" i="313"/>
  <c r="T72" i="313"/>
  <c r="T12" i="313" s="1"/>
  <c r="Q72" i="313"/>
  <c r="H72" i="313"/>
  <c r="H12" i="313" s="1"/>
  <c r="G72" i="313"/>
  <c r="B72" i="313"/>
  <c r="T71" i="313"/>
  <c r="T11" i="313" s="1"/>
  <c r="Q71" i="313"/>
  <c r="Q11" i="313" s="1"/>
  <c r="H71" i="313"/>
  <c r="G71" i="313"/>
  <c r="B71" i="313"/>
  <c r="T70" i="313"/>
  <c r="Q70" i="313"/>
  <c r="H70" i="313"/>
  <c r="H10" i="313" s="1"/>
  <c r="G70" i="313"/>
  <c r="G10" i="313" s="1"/>
  <c r="B70" i="313"/>
  <c r="X70" i="313" s="1"/>
  <c r="T69" i="313"/>
  <c r="Q69" i="313"/>
  <c r="AC69" i="313" s="1"/>
  <c r="H69" i="313"/>
  <c r="H9" i="313" s="1"/>
  <c r="G69" i="313"/>
  <c r="AA69" i="313" s="1"/>
  <c r="B69" i="313"/>
  <c r="V68" i="313"/>
  <c r="V93" i="313" s="1"/>
  <c r="U68" i="313"/>
  <c r="U93" i="313" s="1"/>
  <c r="S68" i="313"/>
  <c r="S93" i="313" s="1"/>
  <c r="R68" i="313"/>
  <c r="R93" i="313" s="1"/>
  <c r="P68" i="313"/>
  <c r="P93" i="313" s="1"/>
  <c r="O68" i="313"/>
  <c r="O93" i="313" s="1"/>
  <c r="N68" i="313"/>
  <c r="N93" i="313" s="1"/>
  <c r="M68" i="313"/>
  <c r="M93" i="313" s="1"/>
  <c r="L68" i="313"/>
  <c r="L93" i="313" s="1"/>
  <c r="K68" i="313"/>
  <c r="K93" i="313" s="1"/>
  <c r="J68" i="313"/>
  <c r="J93" i="313" s="1"/>
  <c r="I68" i="313"/>
  <c r="I93" i="313" s="1"/>
  <c r="E68" i="313"/>
  <c r="E93" i="313" s="1"/>
  <c r="D68" i="313"/>
  <c r="D93" i="313" s="1"/>
  <c r="C68" i="313"/>
  <c r="C93" i="313" s="1"/>
  <c r="AD66" i="313"/>
  <c r="AC66" i="313"/>
  <c r="AB66" i="313"/>
  <c r="AA66" i="313"/>
  <c r="Z66" i="313"/>
  <c r="Y66" i="313"/>
  <c r="X66" i="313"/>
  <c r="AD65" i="313"/>
  <c r="AC65" i="313"/>
  <c r="AB65" i="313"/>
  <c r="AA65" i="313"/>
  <c r="Z65" i="313"/>
  <c r="Y65" i="313"/>
  <c r="X65" i="313"/>
  <c r="AD64" i="313"/>
  <c r="AC64" i="313"/>
  <c r="AB64" i="313"/>
  <c r="AA64" i="313"/>
  <c r="Z64" i="313"/>
  <c r="Y64" i="313"/>
  <c r="X64" i="313"/>
  <c r="AD63" i="313"/>
  <c r="AC63" i="313"/>
  <c r="AB63" i="313"/>
  <c r="AA63" i="313"/>
  <c r="Z63" i="313"/>
  <c r="Y63" i="313"/>
  <c r="X63" i="313"/>
  <c r="AD62" i="313"/>
  <c r="AC62" i="313"/>
  <c r="AB62" i="313"/>
  <c r="AA62" i="313"/>
  <c r="Z62" i="313"/>
  <c r="Y62" i="313"/>
  <c r="X62" i="313"/>
  <c r="AD61" i="313"/>
  <c r="AC61" i="313"/>
  <c r="AB61" i="313"/>
  <c r="AA61" i="313"/>
  <c r="Z61" i="313"/>
  <c r="Y61" i="313"/>
  <c r="X61" i="313"/>
  <c r="AD60" i="313"/>
  <c r="AC60" i="313"/>
  <c r="AB60" i="313"/>
  <c r="AA60" i="313"/>
  <c r="Z60" i="313"/>
  <c r="Y60" i="313"/>
  <c r="X60" i="313"/>
  <c r="AD59" i="313"/>
  <c r="AC59" i="313"/>
  <c r="AB59" i="313"/>
  <c r="AA59" i="313"/>
  <c r="Z59" i="313"/>
  <c r="Y59" i="313"/>
  <c r="X59" i="313"/>
  <c r="AD58" i="313"/>
  <c r="AC58" i="313"/>
  <c r="AB58" i="313"/>
  <c r="AA58" i="313"/>
  <c r="Z58" i="313"/>
  <c r="Y58" i="313"/>
  <c r="X58" i="313"/>
  <c r="AD57" i="313"/>
  <c r="AC57" i="313"/>
  <c r="AB57" i="313"/>
  <c r="AA57" i="313"/>
  <c r="Z57" i="313"/>
  <c r="Y57" i="313"/>
  <c r="X57" i="313"/>
  <c r="AD56" i="313"/>
  <c r="AC56" i="313"/>
  <c r="AB56" i="313"/>
  <c r="AA56" i="313"/>
  <c r="Z56" i="313"/>
  <c r="Y56" i="313"/>
  <c r="X56" i="313"/>
  <c r="AD55" i="313"/>
  <c r="AC55" i="313"/>
  <c r="AB55" i="313"/>
  <c r="AA55" i="313"/>
  <c r="Z55" i="313"/>
  <c r="Y55" i="313"/>
  <c r="X55" i="313"/>
  <c r="AD54" i="313"/>
  <c r="AC54" i="313"/>
  <c r="AB54" i="313"/>
  <c r="AA54" i="313"/>
  <c r="Z54" i="313"/>
  <c r="Y54" i="313"/>
  <c r="X54" i="313"/>
  <c r="AD53" i="313"/>
  <c r="AC53" i="313"/>
  <c r="AB53" i="313"/>
  <c r="AA53" i="313"/>
  <c r="Z53" i="313"/>
  <c r="Y53" i="313"/>
  <c r="X53" i="313"/>
  <c r="AD52" i="313"/>
  <c r="AC52" i="313"/>
  <c r="AB52" i="313"/>
  <c r="AA52" i="313"/>
  <c r="Z52" i="313"/>
  <c r="Y52" i="313"/>
  <c r="X52" i="313"/>
  <c r="AD51" i="313"/>
  <c r="AC51" i="313"/>
  <c r="AB51" i="313"/>
  <c r="AA51" i="313"/>
  <c r="Z51" i="313"/>
  <c r="Y51" i="313"/>
  <c r="X51" i="313"/>
  <c r="V50" i="313"/>
  <c r="V92" i="313" s="1"/>
  <c r="U50" i="313"/>
  <c r="U92" i="313" s="1"/>
  <c r="T50" i="313"/>
  <c r="T92" i="313" s="1"/>
  <c r="S50" i="313"/>
  <c r="S92" i="313" s="1"/>
  <c r="R50" i="313"/>
  <c r="R92" i="313" s="1"/>
  <c r="Q50" i="313"/>
  <c r="Q92" i="313" s="1"/>
  <c r="P50" i="313"/>
  <c r="P92" i="313" s="1"/>
  <c r="O50" i="313"/>
  <c r="O92" i="313" s="1"/>
  <c r="N50" i="313"/>
  <c r="N92" i="313" s="1"/>
  <c r="M50" i="313"/>
  <c r="M92" i="313" s="1"/>
  <c r="L50" i="313"/>
  <c r="L92" i="313" s="1"/>
  <c r="K50" i="313"/>
  <c r="K92" i="313" s="1"/>
  <c r="J50" i="313"/>
  <c r="J92" i="313" s="1"/>
  <c r="I50" i="313"/>
  <c r="H50" i="313"/>
  <c r="H92" i="313" s="1"/>
  <c r="G50" i="313"/>
  <c r="F50" i="313"/>
  <c r="F92" i="313" s="1"/>
  <c r="E50" i="313"/>
  <c r="E92" i="313" s="1"/>
  <c r="D50" i="313"/>
  <c r="D92" i="313" s="1"/>
  <c r="C50" i="313"/>
  <c r="C92" i="313" s="1"/>
  <c r="B50" i="313"/>
  <c r="B92" i="313" s="1"/>
  <c r="AD42" i="313"/>
  <c r="AC42" i="313"/>
  <c r="AB42" i="313"/>
  <c r="AA42" i="313"/>
  <c r="Z42" i="313"/>
  <c r="Y42" i="313"/>
  <c r="X42" i="313"/>
  <c r="AD41" i="313"/>
  <c r="AC41" i="313"/>
  <c r="AB41" i="313"/>
  <c r="AA41" i="313"/>
  <c r="Z41" i="313"/>
  <c r="Y41" i="313"/>
  <c r="X41" i="313"/>
  <c r="AD40" i="313"/>
  <c r="AC40" i="313"/>
  <c r="AB40" i="313"/>
  <c r="AA40" i="313"/>
  <c r="Z40" i="313"/>
  <c r="Y40" i="313"/>
  <c r="X40" i="313"/>
  <c r="AD39" i="313"/>
  <c r="AC39" i="313"/>
  <c r="AB39" i="313"/>
  <c r="AA39" i="313"/>
  <c r="Z39" i="313"/>
  <c r="Y39" i="313"/>
  <c r="X39" i="313"/>
  <c r="AD38" i="313"/>
  <c r="AC38" i="313"/>
  <c r="AB38" i="313"/>
  <c r="AA38" i="313"/>
  <c r="Z38" i="313"/>
  <c r="Y38" i="313"/>
  <c r="X38" i="313"/>
  <c r="AD37" i="313"/>
  <c r="AC37" i="313"/>
  <c r="AB37" i="313"/>
  <c r="AA37" i="313"/>
  <c r="Z37" i="313"/>
  <c r="Y37" i="313"/>
  <c r="X37" i="313"/>
  <c r="AD36" i="313"/>
  <c r="AC36" i="313"/>
  <c r="AB36" i="313"/>
  <c r="AA36" i="313"/>
  <c r="Z36" i="313"/>
  <c r="Y36" i="313"/>
  <c r="X36" i="313"/>
  <c r="AD35" i="313"/>
  <c r="AC35" i="313"/>
  <c r="AB35" i="313"/>
  <c r="AA35" i="313"/>
  <c r="Z35" i="313"/>
  <c r="Y35" i="313"/>
  <c r="X35" i="313"/>
  <c r="AD34" i="313"/>
  <c r="AC34" i="313"/>
  <c r="AB34" i="313"/>
  <c r="AA34" i="313"/>
  <c r="Z34" i="313"/>
  <c r="Y34" i="313"/>
  <c r="X34" i="313"/>
  <c r="AD33" i="313"/>
  <c r="AC33" i="313"/>
  <c r="AB33" i="313"/>
  <c r="AA33" i="313"/>
  <c r="Z33" i="313"/>
  <c r="Y33" i="313"/>
  <c r="X33" i="313"/>
  <c r="AD32" i="313"/>
  <c r="AC32" i="313"/>
  <c r="AB32" i="313"/>
  <c r="AA32" i="313"/>
  <c r="Z32" i="313"/>
  <c r="Y32" i="313"/>
  <c r="X32" i="313"/>
  <c r="AD31" i="313"/>
  <c r="AC31" i="313"/>
  <c r="AB31" i="313"/>
  <c r="AA31" i="313"/>
  <c r="Z31" i="313"/>
  <c r="Y31" i="313"/>
  <c r="X31" i="313"/>
  <c r="AD30" i="313"/>
  <c r="AC30" i="313"/>
  <c r="AB30" i="313"/>
  <c r="AA30" i="313"/>
  <c r="Z30" i="313"/>
  <c r="Y30" i="313"/>
  <c r="X30" i="313"/>
  <c r="AD29" i="313"/>
  <c r="AC29" i="313"/>
  <c r="AB29" i="313"/>
  <c r="AA29" i="313"/>
  <c r="Z29" i="313"/>
  <c r="Y29" i="313"/>
  <c r="X29" i="313"/>
  <c r="AD28" i="313"/>
  <c r="AC28" i="313"/>
  <c r="AB28" i="313"/>
  <c r="AA28" i="313"/>
  <c r="Z28" i="313"/>
  <c r="Y28" i="313"/>
  <c r="X28" i="313"/>
  <c r="AD27" i="313"/>
  <c r="AC27" i="313"/>
  <c r="AB27" i="313"/>
  <c r="AA27" i="313"/>
  <c r="Z27" i="313"/>
  <c r="Y27" i="313"/>
  <c r="X27" i="313"/>
  <c r="V26" i="313"/>
  <c r="V91" i="313" s="1"/>
  <c r="U26" i="313"/>
  <c r="U91" i="313" s="1"/>
  <c r="T26" i="313"/>
  <c r="T91" i="313" s="1"/>
  <c r="S26" i="313"/>
  <c r="S91" i="313" s="1"/>
  <c r="R26" i="313"/>
  <c r="R91" i="313" s="1"/>
  <c r="Q26" i="313"/>
  <c r="Q91" i="313" s="1"/>
  <c r="P26" i="313"/>
  <c r="P91" i="313" s="1"/>
  <c r="O26" i="313"/>
  <c r="O91" i="313" s="1"/>
  <c r="N26" i="313"/>
  <c r="N91" i="313" s="1"/>
  <c r="M26" i="313"/>
  <c r="M91" i="313" s="1"/>
  <c r="L26" i="313"/>
  <c r="L91" i="313" s="1"/>
  <c r="K26" i="313"/>
  <c r="K91" i="313" s="1"/>
  <c r="J26" i="313"/>
  <c r="J91" i="313" s="1"/>
  <c r="I26" i="313"/>
  <c r="I91" i="313" s="1"/>
  <c r="H26" i="313"/>
  <c r="H91" i="313" s="1"/>
  <c r="G26" i="313"/>
  <c r="F26" i="313"/>
  <c r="F91" i="313" s="1"/>
  <c r="E26" i="313"/>
  <c r="E91" i="313" s="1"/>
  <c r="D26" i="313"/>
  <c r="D91" i="313" s="1"/>
  <c r="C26" i="313"/>
  <c r="C91" i="313" s="1"/>
  <c r="B26" i="313"/>
  <c r="B91" i="313" s="1"/>
  <c r="V24" i="313"/>
  <c r="V110" i="313" s="1"/>
  <c r="U24" i="313"/>
  <c r="U110" i="313" s="1"/>
  <c r="S24" i="313"/>
  <c r="S110" i="313" s="1"/>
  <c r="R24" i="313"/>
  <c r="R110" i="313" s="1"/>
  <c r="P24" i="313"/>
  <c r="P110" i="313" s="1"/>
  <c r="O24" i="313"/>
  <c r="O110" i="313" s="1"/>
  <c r="N24" i="313"/>
  <c r="N110" i="313" s="1"/>
  <c r="M24" i="313"/>
  <c r="M110" i="313" s="1"/>
  <c r="L24" i="313"/>
  <c r="L110" i="313" s="1"/>
  <c r="K24" i="313"/>
  <c r="K110" i="313" s="1"/>
  <c r="J24" i="313"/>
  <c r="J110" i="313" s="1"/>
  <c r="I24" i="313"/>
  <c r="I110" i="313" s="1"/>
  <c r="E24" i="313"/>
  <c r="E110" i="313" s="1"/>
  <c r="D24" i="313"/>
  <c r="D110" i="313" s="1"/>
  <c r="C24" i="313"/>
  <c r="C110" i="313" s="1"/>
  <c r="V23" i="313"/>
  <c r="V109" i="313" s="1"/>
  <c r="U23" i="313"/>
  <c r="U109" i="313" s="1"/>
  <c r="S23" i="313"/>
  <c r="S109" i="313" s="1"/>
  <c r="R23" i="313"/>
  <c r="R109" i="313" s="1"/>
  <c r="P23" i="313"/>
  <c r="P109" i="313" s="1"/>
  <c r="O23" i="313"/>
  <c r="O109" i="313" s="1"/>
  <c r="N23" i="313"/>
  <c r="N109" i="313" s="1"/>
  <c r="M23" i="313"/>
  <c r="M109" i="313" s="1"/>
  <c r="L23" i="313"/>
  <c r="L109" i="313" s="1"/>
  <c r="K23" i="313"/>
  <c r="K109" i="313" s="1"/>
  <c r="J23" i="313"/>
  <c r="J109" i="313" s="1"/>
  <c r="I23" i="313"/>
  <c r="I109" i="313" s="1"/>
  <c r="E23" i="313"/>
  <c r="E109" i="313" s="1"/>
  <c r="D23" i="313"/>
  <c r="D109" i="313" s="1"/>
  <c r="C23" i="313"/>
  <c r="C109" i="313" s="1"/>
  <c r="V22" i="313"/>
  <c r="V108" i="313" s="1"/>
  <c r="U22" i="313"/>
  <c r="U108" i="313" s="1"/>
  <c r="S22" i="313"/>
  <c r="S108" i="313" s="1"/>
  <c r="R22" i="313"/>
  <c r="R108" i="313" s="1"/>
  <c r="P22" i="313"/>
  <c r="P108" i="313" s="1"/>
  <c r="O22" i="313"/>
  <c r="O108" i="313" s="1"/>
  <c r="N22" i="313"/>
  <c r="N108" i="313" s="1"/>
  <c r="M22" i="313"/>
  <c r="M108" i="313" s="1"/>
  <c r="L22" i="313"/>
  <c r="L108" i="313" s="1"/>
  <c r="K22" i="313"/>
  <c r="K108" i="313" s="1"/>
  <c r="J22" i="313"/>
  <c r="J108" i="313" s="1"/>
  <c r="I22" i="313"/>
  <c r="I108" i="313" s="1"/>
  <c r="E22" i="313"/>
  <c r="E108" i="313" s="1"/>
  <c r="D22" i="313"/>
  <c r="D108" i="313" s="1"/>
  <c r="C22" i="313"/>
  <c r="C108" i="313" s="1"/>
  <c r="V21" i="313"/>
  <c r="V107" i="313" s="1"/>
  <c r="U21" i="313"/>
  <c r="U107" i="313" s="1"/>
  <c r="S21" i="313"/>
  <c r="S107" i="313" s="1"/>
  <c r="R21" i="313"/>
  <c r="R107" i="313" s="1"/>
  <c r="P21" i="313"/>
  <c r="P107" i="313" s="1"/>
  <c r="O21" i="313"/>
  <c r="O107" i="313" s="1"/>
  <c r="N21" i="313"/>
  <c r="N107" i="313" s="1"/>
  <c r="M21" i="313"/>
  <c r="M107" i="313" s="1"/>
  <c r="L21" i="313"/>
  <c r="L107" i="313" s="1"/>
  <c r="K21" i="313"/>
  <c r="J21" i="313"/>
  <c r="J107" i="313" s="1"/>
  <c r="I21" i="313"/>
  <c r="I107" i="313" s="1"/>
  <c r="E21" i="313"/>
  <c r="E107" i="313" s="1"/>
  <c r="D21" i="313"/>
  <c r="D107" i="313" s="1"/>
  <c r="C21" i="313"/>
  <c r="C107" i="313" s="1"/>
  <c r="V20" i="313"/>
  <c r="V106" i="313" s="1"/>
  <c r="U20" i="313"/>
  <c r="U106" i="313" s="1"/>
  <c r="S20" i="313"/>
  <c r="S106" i="313" s="1"/>
  <c r="R20" i="313"/>
  <c r="R106" i="313" s="1"/>
  <c r="P20" i="313"/>
  <c r="P106" i="313" s="1"/>
  <c r="O20" i="313"/>
  <c r="O106" i="313" s="1"/>
  <c r="N20" i="313"/>
  <c r="N106" i="313" s="1"/>
  <c r="M20" i="313"/>
  <c r="M106" i="313" s="1"/>
  <c r="L20" i="313"/>
  <c r="L106" i="313" s="1"/>
  <c r="K20" i="313"/>
  <c r="K106" i="313" s="1"/>
  <c r="J20" i="313"/>
  <c r="J106" i="313" s="1"/>
  <c r="I20" i="313"/>
  <c r="I106" i="313" s="1"/>
  <c r="E20" i="313"/>
  <c r="E106" i="313" s="1"/>
  <c r="D20" i="313"/>
  <c r="D106" i="313" s="1"/>
  <c r="C20" i="313"/>
  <c r="C106" i="313" s="1"/>
  <c r="V19" i="313"/>
  <c r="V105" i="313" s="1"/>
  <c r="U19" i="313"/>
  <c r="U105" i="313" s="1"/>
  <c r="S19" i="313"/>
  <c r="S105" i="313" s="1"/>
  <c r="R19" i="313"/>
  <c r="R105" i="313" s="1"/>
  <c r="P19" i="313"/>
  <c r="P105" i="313" s="1"/>
  <c r="O19" i="313"/>
  <c r="O105" i="313" s="1"/>
  <c r="N19" i="313"/>
  <c r="N105" i="313" s="1"/>
  <c r="M19" i="313"/>
  <c r="M105" i="313" s="1"/>
  <c r="L19" i="313"/>
  <c r="L105" i="313" s="1"/>
  <c r="K19" i="313"/>
  <c r="K105" i="313" s="1"/>
  <c r="J19" i="313"/>
  <c r="J105" i="313" s="1"/>
  <c r="I19" i="313"/>
  <c r="E19" i="313"/>
  <c r="E105" i="313" s="1"/>
  <c r="D19" i="313"/>
  <c r="D105" i="313" s="1"/>
  <c r="C19" i="313"/>
  <c r="C105" i="313" s="1"/>
  <c r="V18" i="313"/>
  <c r="V104" i="313" s="1"/>
  <c r="U18" i="313"/>
  <c r="U104" i="313" s="1"/>
  <c r="S18" i="313"/>
  <c r="S104" i="313" s="1"/>
  <c r="R18" i="313"/>
  <c r="R104" i="313" s="1"/>
  <c r="P18" i="313"/>
  <c r="P104" i="313" s="1"/>
  <c r="O18" i="313"/>
  <c r="O104" i="313" s="1"/>
  <c r="N18" i="313"/>
  <c r="N104" i="313" s="1"/>
  <c r="M18" i="313"/>
  <c r="M104" i="313" s="1"/>
  <c r="L18" i="313"/>
  <c r="L104" i="313" s="1"/>
  <c r="K18" i="313"/>
  <c r="K104" i="313" s="1"/>
  <c r="J18" i="313"/>
  <c r="J104" i="313" s="1"/>
  <c r="I18" i="313"/>
  <c r="E18" i="313"/>
  <c r="E104" i="313" s="1"/>
  <c r="D18" i="313"/>
  <c r="D104" i="313" s="1"/>
  <c r="C18" i="313"/>
  <c r="C104" i="313" s="1"/>
  <c r="V17" i="313"/>
  <c r="V103" i="313" s="1"/>
  <c r="U17" i="313"/>
  <c r="U103" i="313" s="1"/>
  <c r="S17" i="313"/>
  <c r="S103" i="313" s="1"/>
  <c r="R17" i="313"/>
  <c r="R103" i="313" s="1"/>
  <c r="P17" i="313"/>
  <c r="P103" i="313" s="1"/>
  <c r="O17" i="313"/>
  <c r="O103" i="313" s="1"/>
  <c r="N17" i="313"/>
  <c r="N103" i="313" s="1"/>
  <c r="M17" i="313"/>
  <c r="M103" i="313" s="1"/>
  <c r="L17" i="313"/>
  <c r="L103" i="313" s="1"/>
  <c r="K17" i="313"/>
  <c r="K103" i="313" s="1"/>
  <c r="J17" i="313"/>
  <c r="J103" i="313" s="1"/>
  <c r="I17" i="313"/>
  <c r="I103" i="313" s="1"/>
  <c r="E17" i="313"/>
  <c r="E103" i="313" s="1"/>
  <c r="D17" i="313"/>
  <c r="D103" i="313" s="1"/>
  <c r="C17" i="313"/>
  <c r="C103" i="313" s="1"/>
  <c r="V16" i="313"/>
  <c r="V102" i="313" s="1"/>
  <c r="U16" i="313"/>
  <c r="U102" i="313" s="1"/>
  <c r="S16" i="313"/>
  <c r="S102" i="313" s="1"/>
  <c r="R16" i="313"/>
  <c r="P16" i="313"/>
  <c r="P102" i="313" s="1"/>
  <c r="O16" i="313"/>
  <c r="O102" i="313" s="1"/>
  <c r="N16" i="313"/>
  <c r="N102" i="313" s="1"/>
  <c r="M16" i="313"/>
  <c r="M102" i="313" s="1"/>
  <c r="L16" i="313"/>
  <c r="L102" i="313" s="1"/>
  <c r="K16" i="313"/>
  <c r="K102" i="313" s="1"/>
  <c r="J16" i="313"/>
  <c r="J102" i="313" s="1"/>
  <c r="I16" i="313"/>
  <c r="I102" i="313" s="1"/>
  <c r="E16" i="313"/>
  <c r="D16" i="313"/>
  <c r="D102" i="313" s="1"/>
  <c r="C16" i="313"/>
  <c r="C102" i="313" s="1"/>
  <c r="V15" i="313"/>
  <c r="V101" i="313" s="1"/>
  <c r="U15" i="313"/>
  <c r="U101" i="313" s="1"/>
  <c r="S15" i="313"/>
  <c r="S101" i="313" s="1"/>
  <c r="R15" i="313"/>
  <c r="R101" i="313" s="1"/>
  <c r="P15" i="313"/>
  <c r="P101" i="313" s="1"/>
  <c r="O15" i="313"/>
  <c r="O101" i="313" s="1"/>
  <c r="N15" i="313"/>
  <c r="N101" i="313" s="1"/>
  <c r="M15" i="313"/>
  <c r="M101" i="313" s="1"/>
  <c r="L15" i="313"/>
  <c r="L101" i="313" s="1"/>
  <c r="K15" i="313"/>
  <c r="K101" i="313" s="1"/>
  <c r="J15" i="313"/>
  <c r="J101" i="313" s="1"/>
  <c r="I15" i="313"/>
  <c r="E15" i="313"/>
  <c r="E101" i="313" s="1"/>
  <c r="D15" i="313"/>
  <c r="D101" i="313" s="1"/>
  <c r="C15" i="313"/>
  <c r="C101" i="313" s="1"/>
  <c r="V14" i="313"/>
  <c r="V100" i="313" s="1"/>
  <c r="U14" i="313"/>
  <c r="U100" i="313" s="1"/>
  <c r="S14" i="313"/>
  <c r="S100" i="313" s="1"/>
  <c r="R14" i="313"/>
  <c r="R100" i="313" s="1"/>
  <c r="Q14" i="313"/>
  <c r="P14" i="313"/>
  <c r="P100" i="313" s="1"/>
  <c r="O14" i="313"/>
  <c r="O100" i="313" s="1"/>
  <c r="N14" i="313"/>
  <c r="N100" i="313" s="1"/>
  <c r="M14" i="313"/>
  <c r="M100" i="313" s="1"/>
  <c r="L14" i="313"/>
  <c r="L100" i="313" s="1"/>
  <c r="K14" i="313"/>
  <c r="K100" i="313" s="1"/>
  <c r="J14" i="313"/>
  <c r="J100" i="313" s="1"/>
  <c r="I14" i="313"/>
  <c r="H14" i="313"/>
  <c r="H100" i="313" s="1"/>
  <c r="E14" i="313"/>
  <c r="E100" i="313" s="1"/>
  <c r="D14" i="313"/>
  <c r="D100" i="313" s="1"/>
  <c r="C14" i="313"/>
  <c r="C100" i="313" s="1"/>
  <c r="V13" i="313"/>
  <c r="V99" i="313" s="1"/>
  <c r="U13" i="313"/>
  <c r="U99" i="313" s="1"/>
  <c r="S13" i="313"/>
  <c r="S99" i="313" s="1"/>
  <c r="R13" i="313"/>
  <c r="R99" i="313" s="1"/>
  <c r="P13" i="313"/>
  <c r="P99" i="313" s="1"/>
  <c r="O13" i="313"/>
  <c r="O99" i="313" s="1"/>
  <c r="N13" i="313"/>
  <c r="N99" i="313" s="1"/>
  <c r="M13" i="313"/>
  <c r="M99" i="313" s="1"/>
  <c r="L13" i="313"/>
  <c r="L99" i="313" s="1"/>
  <c r="K13" i="313"/>
  <c r="K99" i="313" s="1"/>
  <c r="J13" i="313"/>
  <c r="J99" i="313" s="1"/>
  <c r="I13" i="313"/>
  <c r="I99" i="313" s="1"/>
  <c r="E13" i="313"/>
  <c r="E99" i="313" s="1"/>
  <c r="D13" i="313"/>
  <c r="D99" i="313" s="1"/>
  <c r="C13" i="313"/>
  <c r="C99" i="313" s="1"/>
  <c r="V12" i="313"/>
  <c r="V98" i="313" s="1"/>
  <c r="U12" i="313"/>
  <c r="U98" i="313" s="1"/>
  <c r="S12" i="313"/>
  <c r="S98" i="313" s="1"/>
  <c r="R12" i="313"/>
  <c r="R98" i="313" s="1"/>
  <c r="P12" i="313"/>
  <c r="P98" i="313" s="1"/>
  <c r="O12" i="313"/>
  <c r="O98" i="313" s="1"/>
  <c r="N12" i="313"/>
  <c r="N98" i="313" s="1"/>
  <c r="M12" i="313"/>
  <c r="M98" i="313" s="1"/>
  <c r="L12" i="313"/>
  <c r="L98" i="313" s="1"/>
  <c r="K12" i="313"/>
  <c r="K98" i="313" s="1"/>
  <c r="J12" i="313"/>
  <c r="J98" i="313" s="1"/>
  <c r="I12" i="313"/>
  <c r="I98" i="313" s="1"/>
  <c r="E12" i="313"/>
  <c r="E98" i="313" s="1"/>
  <c r="D12" i="313"/>
  <c r="D98" i="313" s="1"/>
  <c r="C12" i="313"/>
  <c r="C98" i="313" s="1"/>
  <c r="V11" i="313"/>
  <c r="V97" i="313" s="1"/>
  <c r="U11" i="313"/>
  <c r="U97" i="313" s="1"/>
  <c r="S11" i="313"/>
  <c r="S97" i="313" s="1"/>
  <c r="R11" i="313"/>
  <c r="P11" i="313"/>
  <c r="P97" i="313" s="1"/>
  <c r="O11" i="313"/>
  <c r="O97" i="313" s="1"/>
  <c r="N11" i="313"/>
  <c r="N97" i="313" s="1"/>
  <c r="M11" i="313"/>
  <c r="M97" i="313" s="1"/>
  <c r="L11" i="313"/>
  <c r="L97" i="313" s="1"/>
  <c r="K11" i="313"/>
  <c r="K97" i="313" s="1"/>
  <c r="J11" i="313"/>
  <c r="I11" i="313"/>
  <c r="E11" i="313"/>
  <c r="E97" i="313" s="1"/>
  <c r="D11" i="313"/>
  <c r="D97" i="313" s="1"/>
  <c r="C11" i="313"/>
  <c r="C97" i="313" s="1"/>
  <c r="V10" i="313"/>
  <c r="V96" i="313" s="1"/>
  <c r="U10" i="313"/>
  <c r="U96" i="313" s="1"/>
  <c r="S10" i="313"/>
  <c r="R10" i="313"/>
  <c r="R96" i="313" s="1"/>
  <c r="P10" i="313"/>
  <c r="P96" i="313" s="1"/>
  <c r="O10" i="313"/>
  <c r="O96" i="313" s="1"/>
  <c r="N10" i="313"/>
  <c r="N96" i="313" s="1"/>
  <c r="M10" i="313"/>
  <c r="M96" i="313" s="1"/>
  <c r="L10" i="313"/>
  <c r="L96" i="313" s="1"/>
  <c r="K10" i="313"/>
  <c r="K96" i="313" s="1"/>
  <c r="J10" i="313"/>
  <c r="J96" i="313" s="1"/>
  <c r="I10" i="313"/>
  <c r="E10" i="313"/>
  <c r="E96" i="313" s="1"/>
  <c r="D10" i="313"/>
  <c r="D96" i="313" s="1"/>
  <c r="C10" i="313"/>
  <c r="V9" i="313"/>
  <c r="U9" i="313"/>
  <c r="S9" i="313"/>
  <c r="S95" i="313" s="1"/>
  <c r="R9" i="313"/>
  <c r="R95" i="313" s="1"/>
  <c r="P9" i="313"/>
  <c r="P95" i="313" s="1"/>
  <c r="O9" i="313"/>
  <c r="N9" i="313"/>
  <c r="M9" i="313"/>
  <c r="L9" i="313"/>
  <c r="L95" i="313" s="1"/>
  <c r="K9" i="313"/>
  <c r="K95" i="313" s="1"/>
  <c r="J9" i="313"/>
  <c r="J95" i="313" s="1"/>
  <c r="I9" i="313"/>
  <c r="I95" i="313" s="1"/>
  <c r="E9" i="313"/>
  <c r="E95" i="313" s="1"/>
  <c r="D9" i="313"/>
  <c r="C9" i="313"/>
  <c r="C95" i="313" s="1"/>
  <c r="T84" i="312"/>
  <c r="AD84" i="312" s="1"/>
  <c r="Q84" i="312"/>
  <c r="AC84" i="312" s="1"/>
  <c r="H84" i="312"/>
  <c r="AB84" i="312" s="1"/>
  <c r="G84" i="312"/>
  <c r="AA84" i="312" s="1"/>
  <c r="B84" i="312"/>
  <c r="X84" i="312" s="1"/>
  <c r="T83" i="312"/>
  <c r="AD83" i="312" s="1"/>
  <c r="Q83" i="312"/>
  <c r="AC83" i="312" s="1"/>
  <c r="H83" i="312"/>
  <c r="AB83" i="312" s="1"/>
  <c r="G83" i="312"/>
  <c r="B83" i="312"/>
  <c r="X83" i="312" s="1"/>
  <c r="T82" i="312"/>
  <c r="AD82" i="312" s="1"/>
  <c r="Q82" i="312"/>
  <c r="AC82" i="312" s="1"/>
  <c r="H82" i="312"/>
  <c r="AB82" i="312" s="1"/>
  <c r="G82" i="312"/>
  <c r="B82" i="312"/>
  <c r="X82" i="312" s="1"/>
  <c r="T81" i="312"/>
  <c r="AD81" i="312" s="1"/>
  <c r="Q81" i="312"/>
  <c r="AC81" i="312" s="1"/>
  <c r="H81" i="312"/>
  <c r="AB81" i="312" s="1"/>
  <c r="G81" i="312"/>
  <c r="B81" i="312"/>
  <c r="X81" i="312" s="1"/>
  <c r="T80" i="312"/>
  <c r="AD80" i="312" s="1"/>
  <c r="Q80" i="312"/>
  <c r="AC80" i="312" s="1"/>
  <c r="H80" i="312"/>
  <c r="AB80" i="312" s="1"/>
  <c r="G80" i="312"/>
  <c r="B80" i="312"/>
  <c r="X80" i="312" s="1"/>
  <c r="T79" i="312"/>
  <c r="AD79" i="312" s="1"/>
  <c r="Q79" i="312"/>
  <c r="AC79" i="312" s="1"/>
  <c r="H79" i="312"/>
  <c r="AB79" i="312" s="1"/>
  <c r="G79" i="312"/>
  <c r="B79" i="312"/>
  <c r="X79" i="312" s="1"/>
  <c r="T78" i="312"/>
  <c r="AD78" i="312" s="1"/>
  <c r="Q78" i="312"/>
  <c r="AC78" i="312" s="1"/>
  <c r="H78" i="312"/>
  <c r="AB78" i="312" s="1"/>
  <c r="G78" i="312"/>
  <c r="AA78" i="312" s="1"/>
  <c r="B78" i="312"/>
  <c r="X78" i="312" s="1"/>
  <c r="T77" i="312"/>
  <c r="AD77" i="312" s="1"/>
  <c r="Q77" i="312"/>
  <c r="AC77" i="312" s="1"/>
  <c r="H77" i="312"/>
  <c r="AB77" i="312" s="1"/>
  <c r="G77" i="312"/>
  <c r="AA77" i="312" s="1"/>
  <c r="B77" i="312"/>
  <c r="T76" i="312"/>
  <c r="AD76" i="312" s="1"/>
  <c r="Q76" i="312"/>
  <c r="AC76" i="312" s="1"/>
  <c r="H76" i="312"/>
  <c r="AB76" i="312" s="1"/>
  <c r="G76" i="312"/>
  <c r="B76" i="312"/>
  <c r="T75" i="312"/>
  <c r="AD75" i="312" s="1"/>
  <c r="Q75" i="312"/>
  <c r="AC75" i="312" s="1"/>
  <c r="H75" i="312"/>
  <c r="AB75" i="312" s="1"/>
  <c r="G75" i="312"/>
  <c r="AA75" i="312" s="1"/>
  <c r="B75" i="312"/>
  <c r="X75" i="312" s="1"/>
  <c r="T74" i="312"/>
  <c r="AD74" i="312" s="1"/>
  <c r="Q74" i="312"/>
  <c r="H74" i="312"/>
  <c r="AB74" i="312" s="1"/>
  <c r="G74" i="312"/>
  <c r="AA74" i="312" s="1"/>
  <c r="B74" i="312"/>
  <c r="X74" i="312" s="1"/>
  <c r="T73" i="312"/>
  <c r="Q73" i="312"/>
  <c r="H73" i="312"/>
  <c r="AB73" i="312" s="1"/>
  <c r="G73" i="312"/>
  <c r="AA73" i="312" s="1"/>
  <c r="B73" i="312"/>
  <c r="X73" i="312" s="1"/>
  <c r="T72" i="312"/>
  <c r="AD72" i="312" s="1"/>
  <c r="Q72" i="312"/>
  <c r="AC72" i="312" s="1"/>
  <c r="H72" i="312"/>
  <c r="G72" i="312"/>
  <c r="B72" i="312"/>
  <c r="T71" i="312"/>
  <c r="AD71" i="312" s="1"/>
  <c r="Q71" i="312"/>
  <c r="AC71" i="312" s="1"/>
  <c r="H71" i="312"/>
  <c r="AB71" i="312" s="1"/>
  <c r="G71" i="312"/>
  <c r="AA71" i="312" s="1"/>
  <c r="B71" i="312"/>
  <c r="X71" i="312" s="1"/>
  <c r="T70" i="312"/>
  <c r="Q70" i="312"/>
  <c r="AC70" i="312" s="1"/>
  <c r="H70" i="312"/>
  <c r="AB70" i="312" s="1"/>
  <c r="G70" i="312"/>
  <c r="AA70" i="312" s="1"/>
  <c r="B70" i="312"/>
  <c r="T69" i="312"/>
  <c r="AD69" i="312" s="1"/>
  <c r="Q69" i="312"/>
  <c r="AC69" i="312" s="1"/>
  <c r="H69" i="312"/>
  <c r="AB69" i="312" s="1"/>
  <c r="G69" i="312"/>
  <c r="AA69" i="312" s="1"/>
  <c r="B69" i="312"/>
  <c r="X69" i="312" s="1"/>
  <c r="V68" i="312"/>
  <c r="V93" i="312" s="1"/>
  <c r="U68" i="312"/>
  <c r="U93" i="312" s="1"/>
  <c r="S68" i="312"/>
  <c r="S93" i="312" s="1"/>
  <c r="R68" i="312"/>
  <c r="R93" i="312" s="1"/>
  <c r="P68" i="312"/>
  <c r="P93" i="312" s="1"/>
  <c r="O68" i="312"/>
  <c r="O93" i="312" s="1"/>
  <c r="N68" i="312"/>
  <c r="N93" i="312" s="1"/>
  <c r="M68" i="312"/>
  <c r="M93" i="312" s="1"/>
  <c r="L68" i="312"/>
  <c r="L93" i="312" s="1"/>
  <c r="K68" i="312"/>
  <c r="K93" i="312" s="1"/>
  <c r="J68" i="312"/>
  <c r="J93" i="312" s="1"/>
  <c r="I68" i="312"/>
  <c r="I93" i="312" s="1"/>
  <c r="E68" i="312"/>
  <c r="E93" i="312" s="1"/>
  <c r="D68" i="312"/>
  <c r="D93" i="312" s="1"/>
  <c r="C68" i="312"/>
  <c r="C93" i="312" s="1"/>
  <c r="T66" i="312"/>
  <c r="AD66" i="312" s="1"/>
  <c r="Q66" i="312"/>
  <c r="AC66" i="312" s="1"/>
  <c r="H66" i="312"/>
  <c r="AB66" i="312" s="1"/>
  <c r="G66" i="312"/>
  <c r="AA66" i="312" s="1"/>
  <c r="B66" i="312"/>
  <c r="X66" i="312" s="1"/>
  <c r="T65" i="312"/>
  <c r="Q65" i="312"/>
  <c r="AC65" i="312" s="1"/>
  <c r="H65" i="312"/>
  <c r="AB65" i="312" s="1"/>
  <c r="G65" i="312"/>
  <c r="AA65" i="312" s="1"/>
  <c r="B65" i="312"/>
  <c r="X65" i="312" s="1"/>
  <c r="T64" i="312"/>
  <c r="Q64" i="312"/>
  <c r="AC64" i="312" s="1"/>
  <c r="H64" i="312"/>
  <c r="AB64" i="312" s="1"/>
  <c r="G64" i="312"/>
  <c r="B64" i="312"/>
  <c r="X64" i="312" s="1"/>
  <c r="T63" i="312"/>
  <c r="Q63" i="312"/>
  <c r="AC63" i="312" s="1"/>
  <c r="H63" i="312"/>
  <c r="G63" i="312"/>
  <c r="AA63" i="312" s="1"/>
  <c r="B63" i="312"/>
  <c r="T62" i="312"/>
  <c r="AD62" i="312" s="1"/>
  <c r="Q62" i="312"/>
  <c r="H62" i="312"/>
  <c r="G62" i="312"/>
  <c r="AA62" i="312" s="1"/>
  <c r="B62" i="312"/>
  <c r="T61" i="312"/>
  <c r="AD61" i="312" s="1"/>
  <c r="Q61" i="312"/>
  <c r="AC61" i="312" s="1"/>
  <c r="H61" i="312"/>
  <c r="G61" i="312"/>
  <c r="B61" i="312"/>
  <c r="X61" i="312" s="1"/>
  <c r="T60" i="312"/>
  <c r="AD60" i="312" s="1"/>
  <c r="Q60" i="312"/>
  <c r="AC60" i="312" s="1"/>
  <c r="H60" i="312"/>
  <c r="AB60" i="312" s="1"/>
  <c r="G60" i="312"/>
  <c r="AA60" i="312" s="1"/>
  <c r="B60" i="312"/>
  <c r="T59" i="312"/>
  <c r="Q59" i="312"/>
  <c r="AC59" i="312" s="1"/>
  <c r="H59" i="312"/>
  <c r="AB59" i="312" s="1"/>
  <c r="G59" i="312"/>
  <c r="AA59" i="312" s="1"/>
  <c r="B59" i="312"/>
  <c r="X59" i="312" s="1"/>
  <c r="T58" i="312"/>
  <c r="AD58" i="312" s="1"/>
  <c r="Q58" i="312"/>
  <c r="AC58" i="312" s="1"/>
  <c r="H58" i="312"/>
  <c r="AB58" i="312" s="1"/>
  <c r="G58" i="312"/>
  <c r="B58" i="312"/>
  <c r="X58" i="312" s="1"/>
  <c r="T57" i="312"/>
  <c r="Q57" i="312"/>
  <c r="AC57" i="312" s="1"/>
  <c r="H57" i="312"/>
  <c r="G57" i="312"/>
  <c r="AA57" i="312" s="1"/>
  <c r="B57" i="312"/>
  <c r="X57" i="312" s="1"/>
  <c r="T56" i="312"/>
  <c r="AD56" i="312" s="1"/>
  <c r="Q56" i="312"/>
  <c r="AC56" i="312" s="1"/>
  <c r="H56" i="312"/>
  <c r="AB56" i="312" s="1"/>
  <c r="G56" i="312"/>
  <c r="B56" i="312"/>
  <c r="X56" i="312" s="1"/>
  <c r="T55" i="312"/>
  <c r="AD55" i="312" s="1"/>
  <c r="Q55" i="312"/>
  <c r="AC55" i="312" s="1"/>
  <c r="H55" i="312"/>
  <c r="G55" i="312"/>
  <c r="AA55" i="312" s="1"/>
  <c r="B55" i="312"/>
  <c r="X55" i="312" s="1"/>
  <c r="T54" i="312"/>
  <c r="AD54" i="312" s="1"/>
  <c r="Q54" i="312"/>
  <c r="AC54" i="312" s="1"/>
  <c r="H54" i="312"/>
  <c r="AB54" i="312" s="1"/>
  <c r="G54" i="312"/>
  <c r="B54" i="312"/>
  <c r="X54" i="312" s="1"/>
  <c r="T53" i="312"/>
  <c r="AD53" i="312" s="1"/>
  <c r="Q53" i="312"/>
  <c r="AC53" i="312" s="1"/>
  <c r="H53" i="312"/>
  <c r="AB53" i="312" s="1"/>
  <c r="G53" i="312"/>
  <c r="AA53" i="312" s="1"/>
  <c r="B53" i="312"/>
  <c r="T52" i="312"/>
  <c r="AD52" i="312" s="1"/>
  <c r="Q52" i="312"/>
  <c r="AC52" i="312" s="1"/>
  <c r="H52" i="312"/>
  <c r="AB52" i="312" s="1"/>
  <c r="G52" i="312"/>
  <c r="AA52" i="312" s="1"/>
  <c r="B52" i="312"/>
  <c r="T51" i="312"/>
  <c r="AD51" i="312" s="1"/>
  <c r="Q51" i="312"/>
  <c r="AC51" i="312" s="1"/>
  <c r="H51" i="312"/>
  <c r="AB51" i="312" s="1"/>
  <c r="G51" i="312"/>
  <c r="AA51" i="312" s="1"/>
  <c r="B51" i="312"/>
  <c r="V50" i="312"/>
  <c r="V92" i="312" s="1"/>
  <c r="U50" i="312"/>
  <c r="U92" i="312" s="1"/>
  <c r="S50" i="312"/>
  <c r="S92" i="312" s="1"/>
  <c r="R50" i="312"/>
  <c r="R92" i="312" s="1"/>
  <c r="P50" i="312"/>
  <c r="P92" i="312" s="1"/>
  <c r="O50" i="312"/>
  <c r="O92" i="312" s="1"/>
  <c r="N50" i="312"/>
  <c r="N92" i="312" s="1"/>
  <c r="M50" i="312"/>
  <c r="M92" i="312" s="1"/>
  <c r="L50" i="312"/>
  <c r="L92" i="312" s="1"/>
  <c r="K50" i="312"/>
  <c r="K92" i="312" s="1"/>
  <c r="J50" i="312"/>
  <c r="J92" i="312" s="1"/>
  <c r="I50" i="312"/>
  <c r="I92" i="312" s="1"/>
  <c r="E50" i="312"/>
  <c r="E92" i="312" s="1"/>
  <c r="D50" i="312"/>
  <c r="D92" i="312" s="1"/>
  <c r="C50" i="312"/>
  <c r="C92" i="312" s="1"/>
  <c r="Z42" i="312"/>
  <c r="X42" i="312"/>
  <c r="T42" i="312"/>
  <c r="Q42" i="312"/>
  <c r="H42" i="312"/>
  <c r="G42" i="312"/>
  <c r="AA42" i="312" s="1"/>
  <c r="T41" i="312"/>
  <c r="AD41" i="312" s="1"/>
  <c r="Q41" i="312"/>
  <c r="H41" i="312"/>
  <c r="G41" i="312"/>
  <c r="AA41" i="312" s="1"/>
  <c r="B41" i="312"/>
  <c r="Z40" i="312"/>
  <c r="X40" i="312"/>
  <c r="T40" i="312"/>
  <c r="AD40" i="312" s="1"/>
  <c r="Q40" i="312"/>
  <c r="H40" i="312"/>
  <c r="G40" i="312"/>
  <c r="AA40" i="312" s="1"/>
  <c r="Z39" i="312"/>
  <c r="X39" i="312"/>
  <c r="T39" i="312"/>
  <c r="AD39" i="312" s="1"/>
  <c r="Q39" i="312"/>
  <c r="H39" i="312"/>
  <c r="G39" i="312"/>
  <c r="Z38" i="312"/>
  <c r="X38" i="312"/>
  <c r="T38" i="312"/>
  <c r="Q38" i="312"/>
  <c r="AC38" i="312" s="1"/>
  <c r="H38" i="312"/>
  <c r="G38" i="312"/>
  <c r="AA38" i="312" s="1"/>
  <c r="Z37" i="312"/>
  <c r="X37" i="312"/>
  <c r="T37" i="312"/>
  <c r="Q37" i="312"/>
  <c r="H37" i="312"/>
  <c r="AB37" i="312" s="1"/>
  <c r="G37" i="312"/>
  <c r="Z36" i="312"/>
  <c r="X36" i="312"/>
  <c r="T36" i="312"/>
  <c r="Q36" i="312"/>
  <c r="H36" i="312"/>
  <c r="G36" i="312"/>
  <c r="AA36" i="312" s="1"/>
  <c r="Z35" i="312"/>
  <c r="X35" i="312"/>
  <c r="T35" i="312"/>
  <c r="AD35" i="312" s="1"/>
  <c r="Q35" i="312"/>
  <c r="H35" i="312"/>
  <c r="G35" i="312"/>
  <c r="Z34" i="312"/>
  <c r="X34" i="312"/>
  <c r="T34" i="312"/>
  <c r="Q34" i="312"/>
  <c r="AC34" i="312" s="1"/>
  <c r="H34" i="312"/>
  <c r="G34" i="312"/>
  <c r="AA34" i="312" s="1"/>
  <c r="Z33" i="312"/>
  <c r="X33" i="312"/>
  <c r="T33" i="312"/>
  <c r="AD33" i="312" s="1"/>
  <c r="Q33" i="312"/>
  <c r="AC33" i="312" s="1"/>
  <c r="H33" i="312"/>
  <c r="AB33" i="312" s="1"/>
  <c r="G33" i="312"/>
  <c r="Z32" i="312"/>
  <c r="X32" i="312"/>
  <c r="T32" i="312"/>
  <c r="AD32" i="312" s="1"/>
  <c r="Q32" i="312"/>
  <c r="AC32" i="312" s="1"/>
  <c r="H32" i="312"/>
  <c r="G32" i="312"/>
  <c r="AA32" i="312" s="1"/>
  <c r="Z31" i="312"/>
  <c r="X31" i="312"/>
  <c r="T31" i="312"/>
  <c r="AD31" i="312" s="1"/>
  <c r="Q31" i="312"/>
  <c r="AC31" i="312" s="1"/>
  <c r="H31" i="312"/>
  <c r="G31" i="312"/>
  <c r="Z30" i="312"/>
  <c r="X30" i="312"/>
  <c r="T30" i="312"/>
  <c r="Q30" i="312"/>
  <c r="H30" i="312"/>
  <c r="G30" i="312"/>
  <c r="AA30" i="312" s="1"/>
  <c r="Z29" i="312"/>
  <c r="X29" i="312"/>
  <c r="T29" i="312"/>
  <c r="AD29" i="312" s="1"/>
  <c r="Q29" i="312"/>
  <c r="H29" i="312"/>
  <c r="G29" i="312"/>
  <c r="Z28" i="312"/>
  <c r="X28" i="312"/>
  <c r="T28" i="312"/>
  <c r="Q28" i="312"/>
  <c r="H28" i="312"/>
  <c r="G28" i="312"/>
  <c r="AA28" i="312" s="1"/>
  <c r="Z27" i="312"/>
  <c r="X27" i="312"/>
  <c r="T27" i="312"/>
  <c r="Q27" i="312"/>
  <c r="H27" i="312"/>
  <c r="G27" i="312"/>
  <c r="V26" i="312"/>
  <c r="V91" i="312" s="1"/>
  <c r="U26" i="312"/>
  <c r="U91" i="312" s="1"/>
  <c r="S26" i="312"/>
  <c r="S91" i="312" s="1"/>
  <c r="R26" i="312"/>
  <c r="R91" i="312" s="1"/>
  <c r="P26" i="312"/>
  <c r="P91" i="312" s="1"/>
  <c r="O26" i="312"/>
  <c r="O91" i="312" s="1"/>
  <c r="N26" i="312"/>
  <c r="N91" i="312" s="1"/>
  <c r="M26" i="312"/>
  <c r="M91" i="312" s="1"/>
  <c r="L26" i="312"/>
  <c r="L91" i="312" s="1"/>
  <c r="K26" i="312"/>
  <c r="K91" i="312" s="1"/>
  <c r="J26" i="312"/>
  <c r="J91" i="312" s="1"/>
  <c r="I26" i="312"/>
  <c r="I91" i="312" s="1"/>
  <c r="E26" i="312"/>
  <c r="E91" i="312" s="1"/>
  <c r="D26" i="312"/>
  <c r="D91" i="312" s="1"/>
  <c r="C26" i="312"/>
  <c r="C91" i="312" s="1"/>
  <c r="V24" i="312"/>
  <c r="V110" i="312" s="1"/>
  <c r="U24" i="312"/>
  <c r="U110" i="312" s="1"/>
  <c r="S24" i="312"/>
  <c r="S110" i="312" s="1"/>
  <c r="R24" i="312"/>
  <c r="R110" i="312" s="1"/>
  <c r="P24" i="312"/>
  <c r="P110" i="312" s="1"/>
  <c r="O24" i="312"/>
  <c r="O110" i="312" s="1"/>
  <c r="N24" i="312"/>
  <c r="N110" i="312" s="1"/>
  <c r="M24" i="312"/>
  <c r="M110" i="312" s="1"/>
  <c r="L24" i="312"/>
  <c r="L110" i="312" s="1"/>
  <c r="K24" i="312"/>
  <c r="K110" i="312" s="1"/>
  <c r="J24" i="312"/>
  <c r="J110" i="312" s="1"/>
  <c r="I24" i="312"/>
  <c r="I110" i="312" s="1"/>
  <c r="E24" i="312"/>
  <c r="E110" i="312" s="1"/>
  <c r="D24" i="312"/>
  <c r="D110" i="312" s="1"/>
  <c r="C24" i="312"/>
  <c r="C110" i="312" s="1"/>
  <c r="V23" i="312"/>
  <c r="V109" i="312" s="1"/>
  <c r="U23" i="312"/>
  <c r="U109" i="312" s="1"/>
  <c r="S23" i="312"/>
  <c r="S109" i="312" s="1"/>
  <c r="R23" i="312"/>
  <c r="R109" i="312" s="1"/>
  <c r="P23" i="312"/>
  <c r="P109" i="312" s="1"/>
  <c r="O23" i="312"/>
  <c r="O109" i="312" s="1"/>
  <c r="N23" i="312"/>
  <c r="N109" i="312" s="1"/>
  <c r="M23" i="312"/>
  <c r="M109" i="312" s="1"/>
  <c r="L23" i="312"/>
  <c r="L109" i="312" s="1"/>
  <c r="K23" i="312"/>
  <c r="K109" i="312" s="1"/>
  <c r="J23" i="312"/>
  <c r="J109" i="312" s="1"/>
  <c r="I23" i="312"/>
  <c r="I109" i="312" s="1"/>
  <c r="E23" i="312"/>
  <c r="E109" i="312" s="1"/>
  <c r="D23" i="312"/>
  <c r="D109" i="312" s="1"/>
  <c r="C23" i="312"/>
  <c r="C109" i="312" s="1"/>
  <c r="V22" i="312"/>
  <c r="V108" i="312" s="1"/>
  <c r="U22" i="312"/>
  <c r="U108" i="312" s="1"/>
  <c r="S22" i="312"/>
  <c r="S108" i="312" s="1"/>
  <c r="R22" i="312"/>
  <c r="R108" i="312" s="1"/>
  <c r="P22" i="312"/>
  <c r="P108" i="312" s="1"/>
  <c r="O22" i="312"/>
  <c r="O108" i="312" s="1"/>
  <c r="N22" i="312"/>
  <c r="N108" i="312" s="1"/>
  <c r="M22" i="312"/>
  <c r="M108" i="312" s="1"/>
  <c r="L22" i="312"/>
  <c r="L108" i="312" s="1"/>
  <c r="K22" i="312"/>
  <c r="K108" i="312" s="1"/>
  <c r="J22" i="312"/>
  <c r="J108" i="312" s="1"/>
  <c r="I22" i="312"/>
  <c r="I108" i="312" s="1"/>
  <c r="E22" i="312"/>
  <c r="E108" i="312" s="1"/>
  <c r="D22" i="312"/>
  <c r="D108" i="312" s="1"/>
  <c r="C22" i="312"/>
  <c r="C108" i="312" s="1"/>
  <c r="V21" i="312"/>
  <c r="V107" i="312" s="1"/>
  <c r="U21" i="312"/>
  <c r="U107" i="312" s="1"/>
  <c r="S21" i="312"/>
  <c r="S107" i="312" s="1"/>
  <c r="R21" i="312"/>
  <c r="R107" i="312" s="1"/>
  <c r="P21" i="312"/>
  <c r="P107" i="312" s="1"/>
  <c r="O21" i="312"/>
  <c r="O107" i="312" s="1"/>
  <c r="N21" i="312"/>
  <c r="N107" i="312" s="1"/>
  <c r="M21" i="312"/>
  <c r="M107" i="312" s="1"/>
  <c r="L21" i="312"/>
  <c r="L107" i="312" s="1"/>
  <c r="K21" i="312"/>
  <c r="K107" i="312" s="1"/>
  <c r="J21" i="312"/>
  <c r="J107" i="312" s="1"/>
  <c r="I21" i="312"/>
  <c r="I107" i="312" s="1"/>
  <c r="E21" i="312"/>
  <c r="E107" i="312" s="1"/>
  <c r="D21" i="312"/>
  <c r="D107" i="312" s="1"/>
  <c r="C21" i="312"/>
  <c r="C107" i="312" s="1"/>
  <c r="V20" i="312"/>
  <c r="V106" i="312" s="1"/>
  <c r="U20" i="312"/>
  <c r="U106" i="312" s="1"/>
  <c r="S20" i="312"/>
  <c r="S106" i="312" s="1"/>
  <c r="R20" i="312"/>
  <c r="R106" i="312" s="1"/>
  <c r="P20" i="312"/>
  <c r="P106" i="312" s="1"/>
  <c r="O20" i="312"/>
  <c r="O106" i="312" s="1"/>
  <c r="N20" i="312"/>
  <c r="N106" i="312" s="1"/>
  <c r="M20" i="312"/>
  <c r="M106" i="312" s="1"/>
  <c r="L20" i="312"/>
  <c r="L106" i="312" s="1"/>
  <c r="K20" i="312"/>
  <c r="K106" i="312" s="1"/>
  <c r="J20" i="312"/>
  <c r="J106" i="312" s="1"/>
  <c r="I20" i="312"/>
  <c r="I106" i="312" s="1"/>
  <c r="E20" i="312"/>
  <c r="E106" i="312" s="1"/>
  <c r="D20" i="312"/>
  <c r="D106" i="312" s="1"/>
  <c r="C20" i="312"/>
  <c r="C106" i="312" s="1"/>
  <c r="V19" i="312"/>
  <c r="V105" i="312" s="1"/>
  <c r="U19" i="312"/>
  <c r="U105" i="312" s="1"/>
  <c r="S19" i="312"/>
  <c r="S105" i="312" s="1"/>
  <c r="R19" i="312"/>
  <c r="R105" i="312" s="1"/>
  <c r="P19" i="312"/>
  <c r="P105" i="312" s="1"/>
  <c r="O19" i="312"/>
  <c r="O105" i="312" s="1"/>
  <c r="N19" i="312"/>
  <c r="N105" i="312" s="1"/>
  <c r="M19" i="312"/>
  <c r="M105" i="312" s="1"/>
  <c r="L19" i="312"/>
  <c r="L105" i="312" s="1"/>
  <c r="K19" i="312"/>
  <c r="K105" i="312" s="1"/>
  <c r="J19" i="312"/>
  <c r="J105" i="312" s="1"/>
  <c r="I19" i="312"/>
  <c r="I105" i="312" s="1"/>
  <c r="E19" i="312"/>
  <c r="E105" i="312" s="1"/>
  <c r="D19" i="312"/>
  <c r="D105" i="312" s="1"/>
  <c r="C19" i="312"/>
  <c r="C105" i="312" s="1"/>
  <c r="V18" i="312"/>
  <c r="V104" i="312" s="1"/>
  <c r="U18" i="312"/>
  <c r="U104" i="312" s="1"/>
  <c r="S18" i="312"/>
  <c r="S104" i="312" s="1"/>
  <c r="R18" i="312"/>
  <c r="R104" i="312" s="1"/>
  <c r="P18" i="312"/>
  <c r="P104" i="312" s="1"/>
  <c r="O18" i="312"/>
  <c r="O104" i="312" s="1"/>
  <c r="N18" i="312"/>
  <c r="N104" i="312" s="1"/>
  <c r="M18" i="312"/>
  <c r="M104" i="312" s="1"/>
  <c r="L18" i="312"/>
  <c r="L104" i="312" s="1"/>
  <c r="K18" i="312"/>
  <c r="K104" i="312" s="1"/>
  <c r="J18" i="312"/>
  <c r="J104" i="312" s="1"/>
  <c r="I18" i="312"/>
  <c r="I104" i="312" s="1"/>
  <c r="E18" i="312"/>
  <c r="E104" i="312" s="1"/>
  <c r="D18" i="312"/>
  <c r="D104" i="312" s="1"/>
  <c r="C18" i="312"/>
  <c r="C104" i="312" s="1"/>
  <c r="V17" i="312"/>
  <c r="V103" i="312" s="1"/>
  <c r="U17" i="312"/>
  <c r="U103" i="312" s="1"/>
  <c r="S17" i="312"/>
  <c r="S103" i="312" s="1"/>
  <c r="R17" i="312"/>
  <c r="R103" i="312" s="1"/>
  <c r="P17" i="312"/>
  <c r="P103" i="312" s="1"/>
  <c r="O17" i="312"/>
  <c r="O103" i="312" s="1"/>
  <c r="N17" i="312"/>
  <c r="N103" i="312" s="1"/>
  <c r="M17" i="312"/>
  <c r="M103" i="312" s="1"/>
  <c r="L17" i="312"/>
  <c r="L103" i="312" s="1"/>
  <c r="K17" i="312"/>
  <c r="K103" i="312" s="1"/>
  <c r="J17" i="312"/>
  <c r="J103" i="312" s="1"/>
  <c r="I17" i="312"/>
  <c r="I103" i="312" s="1"/>
  <c r="E17" i="312"/>
  <c r="E103" i="312" s="1"/>
  <c r="D17" i="312"/>
  <c r="D103" i="312" s="1"/>
  <c r="C17" i="312"/>
  <c r="C103" i="312" s="1"/>
  <c r="V16" i="312"/>
  <c r="V102" i="312" s="1"/>
  <c r="U16" i="312"/>
  <c r="U102" i="312" s="1"/>
  <c r="S16" i="312"/>
  <c r="S102" i="312" s="1"/>
  <c r="R16" i="312"/>
  <c r="R102" i="312" s="1"/>
  <c r="P16" i="312"/>
  <c r="P102" i="312" s="1"/>
  <c r="O16" i="312"/>
  <c r="O102" i="312" s="1"/>
  <c r="N16" i="312"/>
  <c r="N102" i="312" s="1"/>
  <c r="M16" i="312"/>
  <c r="M102" i="312" s="1"/>
  <c r="L16" i="312"/>
  <c r="L102" i="312" s="1"/>
  <c r="K16" i="312"/>
  <c r="K102" i="312" s="1"/>
  <c r="J16" i="312"/>
  <c r="J102" i="312" s="1"/>
  <c r="I16" i="312"/>
  <c r="I102" i="312" s="1"/>
  <c r="E16" i="312"/>
  <c r="E102" i="312" s="1"/>
  <c r="D16" i="312"/>
  <c r="D102" i="312" s="1"/>
  <c r="C16" i="312"/>
  <c r="C102" i="312" s="1"/>
  <c r="V15" i="312"/>
  <c r="V101" i="312" s="1"/>
  <c r="U15" i="312"/>
  <c r="U101" i="312" s="1"/>
  <c r="S15" i="312"/>
  <c r="S101" i="312" s="1"/>
  <c r="R15" i="312"/>
  <c r="R101" i="312" s="1"/>
  <c r="P15" i="312"/>
  <c r="P101" i="312" s="1"/>
  <c r="O15" i="312"/>
  <c r="O101" i="312" s="1"/>
  <c r="N15" i="312"/>
  <c r="N101" i="312" s="1"/>
  <c r="M15" i="312"/>
  <c r="M101" i="312" s="1"/>
  <c r="L15" i="312"/>
  <c r="L101" i="312" s="1"/>
  <c r="K15" i="312"/>
  <c r="K101" i="312" s="1"/>
  <c r="J15" i="312"/>
  <c r="J101" i="312" s="1"/>
  <c r="I15" i="312"/>
  <c r="I101" i="312" s="1"/>
  <c r="E15" i="312"/>
  <c r="E101" i="312" s="1"/>
  <c r="D15" i="312"/>
  <c r="D101" i="312" s="1"/>
  <c r="C15" i="312"/>
  <c r="V14" i="312"/>
  <c r="V100" i="312" s="1"/>
  <c r="U14" i="312"/>
  <c r="U100" i="312" s="1"/>
  <c r="S14" i="312"/>
  <c r="S100" i="312" s="1"/>
  <c r="R14" i="312"/>
  <c r="R100" i="312" s="1"/>
  <c r="P14" i="312"/>
  <c r="P100" i="312" s="1"/>
  <c r="O14" i="312"/>
  <c r="O100" i="312" s="1"/>
  <c r="N14" i="312"/>
  <c r="N100" i="312" s="1"/>
  <c r="M14" i="312"/>
  <c r="M100" i="312" s="1"/>
  <c r="L14" i="312"/>
  <c r="L100" i="312" s="1"/>
  <c r="K14" i="312"/>
  <c r="K100" i="312" s="1"/>
  <c r="J14" i="312"/>
  <c r="J100" i="312" s="1"/>
  <c r="I14" i="312"/>
  <c r="I100" i="312" s="1"/>
  <c r="E14" i="312"/>
  <c r="E100" i="312" s="1"/>
  <c r="D14" i="312"/>
  <c r="D100" i="312" s="1"/>
  <c r="C14" i="312"/>
  <c r="C100" i="312" s="1"/>
  <c r="V13" i="312"/>
  <c r="V99" i="312" s="1"/>
  <c r="U13" i="312"/>
  <c r="U99" i="312" s="1"/>
  <c r="S13" i="312"/>
  <c r="S99" i="312" s="1"/>
  <c r="R13" i="312"/>
  <c r="R99" i="312" s="1"/>
  <c r="P13" i="312"/>
  <c r="P99" i="312" s="1"/>
  <c r="O13" i="312"/>
  <c r="O99" i="312" s="1"/>
  <c r="N13" i="312"/>
  <c r="N99" i="312" s="1"/>
  <c r="M13" i="312"/>
  <c r="M99" i="312" s="1"/>
  <c r="L13" i="312"/>
  <c r="L99" i="312" s="1"/>
  <c r="K13" i="312"/>
  <c r="K99" i="312" s="1"/>
  <c r="J13" i="312"/>
  <c r="J99" i="312" s="1"/>
  <c r="I13" i="312"/>
  <c r="I99" i="312" s="1"/>
  <c r="E13" i="312"/>
  <c r="E99" i="312" s="1"/>
  <c r="D13" i="312"/>
  <c r="D99" i="312" s="1"/>
  <c r="C13" i="312"/>
  <c r="C99" i="312" s="1"/>
  <c r="V12" i="312"/>
  <c r="V98" i="312" s="1"/>
  <c r="U12" i="312"/>
  <c r="U98" i="312" s="1"/>
  <c r="S12" i="312"/>
  <c r="S98" i="312" s="1"/>
  <c r="R12" i="312"/>
  <c r="P12" i="312"/>
  <c r="P98" i="312" s="1"/>
  <c r="O12" i="312"/>
  <c r="O98" i="312" s="1"/>
  <c r="N12" i="312"/>
  <c r="N98" i="312" s="1"/>
  <c r="M12" i="312"/>
  <c r="M98" i="312" s="1"/>
  <c r="L12" i="312"/>
  <c r="L98" i="312" s="1"/>
  <c r="K12" i="312"/>
  <c r="K98" i="312" s="1"/>
  <c r="J12" i="312"/>
  <c r="I12" i="312"/>
  <c r="I98" i="312" s="1"/>
  <c r="E12" i="312"/>
  <c r="E98" i="312" s="1"/>
  <c r="D12" i="312"/>
  <c r="D98" i="312" s="1"/>
  <c r="C12" i="312"/>
  <c r="C98" i="312" s="1"/>
  <c r="V11" i="312"/>
  <c r="V97" i="312" s="1"/>
  <c r="U11" i="312"/>
  <c r="U97" i="312" s="1"/>
  <c r="S11" i="312"/>
  <c r="S97" i="312" s="1"/>
  <c r="R11" i="312"/>
  <c r="R97" i="312" s="1"/>
  <c r="P11" i="312"/>
  <c r="P97" i="312" s="1"/>
  <c r="O11" i="312"/>
  <c r="O97" i="312" s="1"/>
  <c r="N11" i="312"/>
  <c r="N97" i="312" s="1"/>
  <c r="M11" i="312"/>
  <c r="M97" i="312" s="1"/>
  <c r="L11" i="312"/>
  <c r="L97" i="312" s="1"/>
  <c r="K11" i="312"/>
  <c r="K97" i="312" s="1"/>
  <c r="J11" i="312"/>
  <c r="J97" i="312" s="1"/>
  <c r="I11" i="312"/>
  <c r="I97" i="312" s="1"/>
  <c r="E11" i="312"/>
  <c r="E97" i="312" s="1"/>
  <c r="D11" i="312"/>
  <c r="D97" i="312" s="1"/>
  <c r="C11" i="312"/>
  <c r="V10" i="312"/>
  <c r="V96" i="312" s="1"/>
  <c r="U10" i="312"/>
  <c r="U96" i="312" s="1"/>
  <c r="S10" i="312"/>
  <c r="S96" i="312" s="1"/>
  <c r="R10" i="312"/>
  <c r="R96" i="312" s="1"/>
  <c r="P10" i="312"/>
  <c r="P96" i="312" s="1"/>
  <c r="O10" i="312"/>
  <c r="O96" i="312" s="1"/>
  <c r="N10" i="312"/>
  <c r="N96" i="312" s="1"/>
  <c r="M10" i="312"/>
  <c r="M96" i="312" s="1"/>
  <c r="L10" i="312"/>
  <c r="L96" i="312" s="1"/>
  <c r="K10" i="312"/>
  <c r="K96" i="312" s="1"/>
  <c r="J10" i="312"/>
  <c r="J96" i="312" s="1"/>
  <c r="I10" i="312"/>
  <c r="I96" i="312" s="1"/>
  <c r="E10" i="312"/>
  <c r="E96" i="312" s="1"/>
  <c r="D10" i="312"/>
  <c r="D96" i="312" s="1"/>
  <c r="C10" i="312"/>
  <c r="V9" i="312"/>
  <c r="U9" i="312"/>
  <c r="U95" i="312" s="1"/>
  <c r="S9" i="312"/>
  <c r="S95" i="312" s="1"/>
  <c r="R9" i="312"/>
  <c r="R95" i="312" s="1"/>
  <c r="P9" i="312"/>
  <c r="P95" i="312" s="1"/>
  <c r="O9" i="312"/>
  <c r="O95" i="312" s="1"/>
  <c r="N9" i="312"/>
  <c r="M9" i="312"/>
  <c r="L9" i="312"/>
  <c r="L95" i="312" s="1"/>
  <c r="K9" i="312"/>
  <c r="J9" i="312"/>
  <c r="J95" i="312" s="1"/>
  <c r="I9" i="312"/>
  <c r="I95" i="312" s="1"/>
  <c r="E9" i="312"/>
  <c r="D9" i="312"/>
  <c r="D95" i="312" s="1"/>
  <c r="C9" i="312"/>
  <c r="C95" i="312" s="1"/>
  <c r="D20" i="311"/>
  <c r="C20" i="311"/>
  <c r="D19" i="311"/>
  <c r="W19" i="311" s="1"/>
  <c r="C19" i="311"/>
  <c r="V19" i="311" s="1"/>
  <c r="D18" i="311"/>
  <c r="W18" i="311" s="1"/>
  <c r="C18" i="311"/>
  <c r="R25" i="303" s="1"/>
  <c r="D17" i="311"/>
  <c r="W17" i="311" s="1"/>
  <c r="C17" i="311"/>
  <c r="V17" i="311" s="1"/>
  <c r="D16" i="311"/>
  <c r="S23" i="303" s="1"/>
  <c r="C16" i="311"/>
  <c r="V16" i="311" s="1"/>
  <c r="D15" i="311"/>
  <c r="W15" i="311" s="1"/>
  <c r="C15" i="311"/>
  <c r="D14" i="311"/>
  <c r="C14" i="311"/>
  <c r="D13" i="311"/>
  <c r="C13" i="311"/>
  <c r="V13" i="311" s="1"/>
  <c r="D12" i="311"/>
  <c r="W12" i="311" s="1"/>
  <c r="C12" i="311"/>
  <c r="V12" i="311" s="1"/>
  <c r="D11" i="311"/>
  <c r="W11" i="311" s="1"/>
  <c r="C11" i="311"/>
  <c r="R18" i="303" s="1"/>
  <c r="D10" i="311"/>
  <c r="W10" i="311" s="1"/>
  <c r="C10" i="311"/>
  <c r="R17" i="303" s="1"/>
  <c r="D9" i="311"/>
  <c r="S16" i="303" s="1"/>
  <c r="C9" i="311"/>
  <c r="R16" i="303" s="1"/>
  <c r="R8" i="311"/>
  <c r="R27" i="311" s="1"/>
  <c r="Q8" i="311"/>
  <c r="Q27" i="311" s="1"/>
  <c r="P8" i="311"/>
  <c r="P27" i="311" s="1"/>
  <c r="O8" i="311"/>
  <c r="O27" i="311" s="1"/>
  <c r="N8" i="311"/>
  <c r="N27" i="311" s="1"/>
  <c r="M8" i="311"/>
  <c r="M27" i="311" s="1"/>
  <c r="L8" i="311"/>
  <c r="L27" i="311" s="1"/>
  <c r="K8" i="311"/>
  <c r="K27" i="311" s="1"/>
  <c r="J8" i="311"/>
  <c r="J27" i="311" s="1"/>
  <c r="I8" i="311"/>
  <c r="I27" i="311" s="1"/>
  <c r="H8" i="311"/>
  <c r="H27" i="311" s="1"/>
  <c r="G8" i="311"/>
  <c r="G27" i="311" s="1"/>
  <c r="F8" i="311"/>
  <c r="F27" i="311" s="1"/>
  <c r="E8" i="311"/>
  <c r="E27" i="311" s="1"/>
  <c r="C20" i="310"/>
  <c r="N20" i="310" s="1"/>
  <c r="C19" i="310"/>
  <c r="L18" i="310"/>
  <c r="L31" i="310" s="1"/>
  <c r="K18" i="310"/>
  <c r="K31" i="310" s="1"/>
  <c r="J18" i="310"/>
  <c r="J31" i="310" s="1"/>
  <c r="I18" i="310"/>
  <c r="I31" i="310" s="1"/>
  <c r="H18" i="310"/>
  <c r="H31" i="310" s="1"/>
  <c r="G18" i="310"/>
  <c r="G31" i="310" s="1"/>
  <c r="F18" i="310"/>
  <c r="F31" i="310" s="1"/>
  <c r="E18" i="310"/>
  <c r="E31" i="310" s="1"/>
  <c r="D18" i="310"/>
  <c r="D31" i="310" s="1"/>
  <c r="C17" i="310"/>
  <c r="N17" i="310" s="1"/>
  <c r="C16" i="310"/>
  <c r="L15" i="310"/>
  <c r="L30" i="310" s="1"/>
  <c r="K15" i="310"/>
  <c r="K30" i="310" s="1"/>
  <c r="J15" i="310"/>
  <c r="J30" i="310" s="1"/>
  <c r="I15" i="310"/>
  <c r="I30" i="310" s="1"/>
  <c r="H15" i="310"/>
  <c r="H30" i="310" s="1"/>
  <c r="G15" i="310"/>
  <c r="G30" i="310" s="1"/>
  <c r="F15" i="310"/>
  <c r="F30" i="310" s="1"/>
  <c r="E15" i="310"/>
  <c r="E30" i="310" s="1"/>
  <c r="D15" i="310"/>
  <c r="D30" i="310" s="1"/>
  <c r="C14" i="310"/>
  <c r="C13" i="310"/>
  <c r="N13" i="310" s="1"/>
  <c r="L12" i="310"/>
  <c r="L29" i="310" s="1"/>
  <c r="K12" i="310"/>
  <c r="K29" i="310" s="1"/>
  <c r="J12" i="310"/>
  <c r="J29" i="310" s="1"/>
  <c r="I12" i="310"/>
  <c r="I29" i="310" s="1"/>
  <c r="H12" i="310"/>
  <c r="H29" i="310" s="1"/>
  <c r="G12" i="310"/>
  <c r="G29" i="310" s="1"/>
  <c r="F12" i="310"/>
  <c r="F29" i="310" s="1"/>
  <c r="E12" i="310"/>
  <c r="E29" i="310" s="1"/>
  <c r="D12" i="310"/>
  <c r="D29" i="310" s="1"/>
  <c r="C11" i="310"/>
  <c r="N11" i="310" s="1"/>
  <c r="C10" i="310"/>
  <c r="L9" i="310"/>
  <c r="L28" i="310" s="1"/>
  <c r="K9" i="310"/>
  <c r="K28" i="310" s="1"/>
  <c r="J9" i="310"/>
  <c r="J28" i="310" s="1"/>
  <c r="I9" i="310"/>
  <c r="I28" i="310" s="1"/>
  <c r="H9" i="310"/>
  <c r="H28" i="310" s="1"/>
  <c r="G9" i="310"/>
  <c r="G28" i="310" s="1"/>
  <c r="F9" i="310"/>
  <c r="F28" i="310" s="1"/>
  <c r="E9" i="310"/>
  <c r="E28" i="310" s="1"/>
  <c r="D9" i="310"/>
  <c r="D28" i="310" s="1"/>
  <c r="L8" i="310"/>
  <c r="L34" i="310" s="1"/>
  <c r="K8" i="310"/>
  <c r="K34" i="310" s="1"/>
  <c r="J8" i="310"/>
  <c r="I8" i="310"/>
  <c r="I34" i="310" s="1"/>
  <c r="H8" i="310"/>
  <c r="H34" i="310" s="1"/>
  <c r="G8" i="310"/>
  <c r="G34" i="310" s="1"/>
  <c r="F8" i="310"/>
  <c r="F34" i="310" s="1"/>
  <c r="E8" i="310"/>
  <c r="E34" i="310" s="1"/>
  <c r="D8" i="310"/>
  <c r="D34" i="310" s="1"/>
  <c r="L7" i="310"/>
  <c r="L33" i="310" s="1"/>
  <c r="K7" i="310"/>
  <c r="J7" i="310"/>
  <c r="J33" i="310" s="1"/>
  <c r="I7" i="310"/>
  <c r="H7" i="310"/>
  <c r="H33" i="310" s="1"/>
  <c r="G7" i="310"/>
  <c r="F7" i="310"/>
  <c r="F33" i="310" s="1"/>
  <c r="E7" i="310"/>
  <c r="D7" i="310"/>
  <c r="D33" i="310" s="1"/>
  <c r="D20" i="309"/>
  <c r="C20" i="309"/>
  <c r="M27" i="303" s="1"/>
  <c r="D19" i="309"/>
  <c r="N26" i="303" s="1"/>
  <c r="C19" i="309"/>
  <c r="V19" i="309" s="1"/>
  <c r="D18" i="309"/>
  <c r="C18" i="309"/>
  <c r="V18" i="309" s="1"/>
  <c r="D17" i="309"/>
  <c r="N24" i="303" s="1"/>
  <c r="C17" i="309"/>
  <c r="D16" i="309"/>
  <c r="C16" i="309"/>
  <c r="V16" i="309" s="1"/>
  <c r="D15" i="309"/>
  <c r="C15" i="309"/>
  <c r="D14" i="309"/>
  <c r="W14" i="309" s="1"/>
  <c r="C14" i="309"/>
  <c r="V14" i="309" s="1"/>
  <c r="D13" i="309"/>
  <c r="C13" i="309"/>
  <c r="V13" i="309" s="1"/>
  <c r="D12" i="309"/>
  <c r="W12" i="309" s="1"/>
  <c r="C12" i="309"/>
  <c r="D11" i="309"/>
  <c r="C11" i="309"/>
  <c r="D10" i="309"/>
  <c r="W10" i="309" s="1"/>
  <c r="C10" i="309"/>
  <c r="M17" i="303" s="1"/>
  <c r="D9" i="309"/>
  <c r="W9" i="309" s="1"/>
  <c r="C9" i="309"/>
  <c r="V9" i="309" s="1"/>
  <c r="R8" i="309"/>
  <c r="R27" i="309" s="1"/>
  <c r="Q8" i="309"/>
  <c r="Q27" i="309" s="1"/>
  <c r="P8" i="309"/>
  <c r="P27" i="309" s="1"/>
  <c r="O8" i="309"/>
  <c r="O27" i="309" s="1"/>
  <c r="N8" i="309"/>
  <c r="N27" i="309" s="1"/>
  <c r="M8" i="309"/>
  <c r="M27" i="309" s="1"/>
  <c r="L8" i="309"/>
  <c r="L27" i="309" s="1"/>
  <c r="K8" i="309"/>
  <c r="K27" i="309" s="1"/>
  <c r="J8" i="309"/>
  <c r="J27" i="309" s="1"/>
  <c r="I8" i="309"/>
  <c r="I27" i="309" s="1"/>
  <c r="H8" i="309"/>
  <c r="H27" i="309" s="1"/>
  <c r="G8" i="309"/>
  <c r="G27" i="309" s="1"/>
  <c r="F8" i="309"/>
  <c r="F27" i="309" s="1"/>
  <c r="E8" i="309"/>
  <c r="E27" i="309" s="1"/>
  <c r="O26" i="308"/>
  <c r="J19" i="308"/>
  <c r="S19" i="308" s="1"/>
  <c r="F19" i="308"/>
  <c r="R19" i="308" s="1"/>
  <c r="E19" i="308"/>
  <c r="W19" i="308" s="1"/>
  <c r="D19" i="308"/>
  <c r="V19" i="308" s="1"/>
  <c r="C19" i="308"/>
  <c r="U19" i="308" s="1"/>
  <c r="J18" i="308"/>
  <c r="S18" i="308" s="1"/>
  <c r="F18" i="308"/>
  <c r="R18" i="308" s="1"/>
  <c r="E18" i="308"/>
  <c r="W18" i="308" s="1"/>
  <c r="D18" i="308"/>
  <c r="V18" i="308" s="1"/>
  <c r="C18" i="308"/>
  <c r="U18" i="308" s="1"/>
  <c r="J17" i="308"/>
  <c r="S17" i="308" s="1"/>
  <c r="F17" i="308"/>
  <c r="R17" i="308" s="1"/>
  <c r="E17" i="308"/>
  <c r="W17" i="308" s="1"/>
  <c r="D17" i="308"/>
  <c r="V17" i="308" s="1"/>
  <c r="C17" i="308"/>
  <c r="J16" i="308"/>
  <c r="S16" i="308" s="1"/>
  <c r="F16" i="308"/>
  <c r="R16" i="308" s="1"/>
  <c r="E16" i="308"/>
  <c r="W16" i="308" s="1"/>
  <c r="D16" i="308"/>
  <c r="V16" i="308" s="1"/>
  <c r="C16" i="308"/>
  <c r="U16" i="308" s="1"/>
  <c r="J15" i="308"/>
  <c r="S15" i="308" s="1"/>
  <c r="F15" i="308"/>
  <c r="R15" i="308" s="1"/>
  <c r="E15" i="308"/>
  <c r="W15" i="308" s="1"/>
  <c r="D15" i="308"/>
  <c r="V15" i="308" s="1"/>
  <c r="C15" i="308"/>
  <c r="U15" i="308" s="1"/>
  <c r="J14" i="308"/>
  <c r="S14" i="308" s="1"/>
  <c r="F14" i="308"/>
  <c r="R14" i="308" s="1"/>
  <c r="E14" i="308"/>
  <c r="W14" i="308" s="1"/>
  <c r="D14" i="308"/>
  <c r="V14" i="308" s="1"/>
  <c r="C14" i="308"/>
  <c r="U14" i="308" s="1"/>
  <c r="J13" i="308"/>
  <c r="S13" i="308" s="1"/>
  <c r="F13" i="308"/>
  <c r="R13" i="308" s="1"/>
  <c r="E13" i="308"/>
  <c r="W13" i="308" s="1"/>
  <c r="D13" i="308"/>
  <c r="V13" i="308" s="1"/>
  <c r="C13" i="308"/>
  <c r="U13" i="308" s="1"/>
  <c r="J12" i="308"/>
  <c r="S12" i="308" s="1"/>
  <c r="F12" i="308"/>
  <c r="R12" i="308" s="1"/>
  <c r="E12" i="308"/>
  <c r="W12" i="308" s="1"/>
  <c r="D12" i="308"/>
  <c r="V12" i="308" s="1"/>
  <c r="C12" i="308"/>
  <c r="U12" i="308" s="1"/>
  <c r="J11" i="308"/>
  <c r="S11" i="308" s="1"/>
  <c r="F11" i="308"/>
  <c r="R11" i="308" s="1"/>
  <c r="E11" i="308"/>
  <c r="W11" i="308" s="1"/>
  <c r="D11" i="308"/>
  <c r="V11" i="308" s="1"/>
  <c r="C11" i="308"/>
  <c r="U11" i="308" s="1"/>
  <c r="J10" i="308"/>
  <c r="S10" i="308" s="1"/>
  <c r="F10" i="308"/>
  <c r="R10" i="308" s="1"/>
  <c r="E10" i="308"/>
  <c r="W10" i="308" s="1"/>
  <c r="D10" i="308"/>
  <c r="V10" i="308" s="1"/>
  <c r="C10" i="308"/>
  <c r="U10" i="308" s="1"/>
  <c r="J9" i="308"/>
  <c r="S9" i="308" s="1"/>
  <c r="F9" i="308"/>
  <c r="R9" i="308" s="1"/>
  <c r="E9" i="308"/>
  <c r="W9" i="308" s="1"/>
  <c r="D9" i="308"/>
  <c r="V9" i="308" s="1"/>
  <c r="C9" i="308"/>
  <c r="J8" i="308"/>
  <c r="S8" i="308" s="1"/>
  <c r="F8" i="308"/>
  <c r="R8" i="308" s="1"/>
  <c r="E8" i="308"/>
  <c r="W8" i="308" s="1"/>
  <c r="D8" i="308"/>
  <c r="V8" i="308" s="1"/>
  <c r="C8" i="308"/>
  <c r="U8" i="308" s="1"/>
  <c r="N7" i="308"/>
  <c r="N26" i="308" s="1"/>
  <c r="M7" i="308"/>
  <c r="M26" i="308" s="1"/>
  <c r="L7" i="308"/>
  <c r="K7" i="308"/>
  <c r="I7" i="308"/>
  <c r="I26" i="308" s="1"/>
  <c r="H7" i="308"/>
  <c r="H26" i="308" s="1"/>
  <c r="G7" i="308"/>
  <c r="G26" i="308" s="1"/>
  <c r="O64" i="307"/>
  <c r="O63" i="307"/>
  <c r="O62" i="307"/>
  <c r="O61" i="307"/>
  <c r="O60" i="307"/>
  <c r="O59" i="307"/>
  <c r="O58" i="307"/>
  <c r="O57" i="307"/>
  <c r="O56" i="307"/>
  <c r="O55" i="307"/>
  <c r="O54" i="307"/>
  <c r="O53" i="307"/>
  <c r="O52" i="307"/>
  <c r="O51" i="307"/>
  <c r="O50" i="307"/>
  <c r="K44" i="307"/>
  <c r="T44" i="307" s="1"/>
  <c r="G44" i="307"/>
  <c r="S44" i="307" s="1"/>
  <c r="F44" i="307"/>
  <c r="X44" i="307" s="1"/>
  <c r="E44" i="307"/>
  <c r="W44" i="307" s="1"/>
  <c r="D44" i="307"/>
  <c r="V44" i="307" s="1"/>
  <c r="K43" i="307"/>
  <c r="T43" i="307" s="1"/>
  <c r="G43" i="307"/>
  <c r="S43" i="307" s="1"/>
  <c r="F43" i="307"/>
  <c r="X43" i="307" s="1"/>
  <c r="E43" i="307"/>
  <c r="W43" i="307" s="1"/>
  <c r="D43" i="307"/>
  <c r="V43" i="307" s="1"/>
  <c r="K42" i="307"/>
  <c r="T42" i="307" s="1"/>
  <c r="G42" i="307"/>
  <c r="S42" i="307" s="1"/>
  <c r="F42" i="307"/>
  <c r="X42" i="307" s="1"/>
  <c r="E42" i="307"/>
  <c r="W42" i="307" s="1"/>
  <c r="D42" i="307"/>
  <c r="V42" i="307" s="1"/>
  <c r="K41" i="307"/>
  <c r="T41" i="307" s="1"/>
  <c r="G41" i="307"/>
  <c r="S41" i="307" s="1"/>
  <c r="F41" i="307"/>
  <c r="X41" i="307" s="1"/>
  <c r="E41" i="307"/>
  <c r="W41" i="307" s="1"/>
  <c r="D41" i="307"/>
  <c r="V41" i="307" s="1"/>
  <c r="K40" i="307"/>
  <c r="T40" i="307" s="1"/>
  <c r="G40" i="307"/>
  <c r="S40" i="307" s="1"/>
  <c r="F40" i="307"/>
  <c r="X40" i="307" s="1"/>
  <c r="E40" i="307"/>
  <c r="W40" i="307" s="1"/>
  <c r="D40" i="307"/>
  <c r="V40" i="307" s="1"/>
  <c r="K39" i="307"/>
  <c r="T39" i="307" s="1"/>
  <c r="G39" i="307"/>
  <c r="S39" i="307" s="1"/>
  <c r="F39" i="307"/>
  <c r="X39" i="307" s="1"/>
  <c r="E39" i="307"/>
  <c r="W39" i="307" s="1"/>
  <c r="D39" i="307"/>
  <c r="V39" i="307" s="1"/>
  <c r="P38" i="307"/>
  <c r="P64" i="307" s="1"/>
  <c r="N38" i="307"/>
  <c r="N64" i="307" s="1"/>
  <c r="M38" i="307"/>
  <c r="M64" i="307" s="1"/>
  <c r="L38" i="307"/>
  <c r="J38" i="307"/>
  <c r="J64" i="307" s="1"/>
  <c r="I38" i="307"/>
  <c r="H38" i="307"/>
  <c r="P37" i="307"/>
  <c r="P63" i="307" s="1"/>
  <c r="N37" i="307"/>
  <c r="N63" i="307" s="1"/>
  <c r="M37" i="307"/>
  <c r="M63" i="307" s="1"/>
  <c r="L37" i="307"/>
  <c r="J37" i="307"/>
  <c r="I37" i="307"/>
  <c r="I63" i="307" s="1"/>
  <c r="H37" i="307"/>
  <c r="H63" i="307" s="1"/>
  <c r="K34" i="307"/>
  <c r="T34" i="307" s="1"/>
  <c r="G34" i="307"/>
  <c r="S34" i="307" s="1"/>
  <c r="F34" i="307"/>
  <c r="E34" i="307"/>
  <c r="W34" i="307" s="1"/>
  <c r="D34" i="307"/>
  <c r="V34" i="307" s="1"/>
  <c r="K33" i="307"/>
  <c r="T33" i="307" s="1"/>
  <c r="G33" i="307"/>
  <c r="S33" i="307" s="1"/>
  <c r="F33" i="307"/>
  <c r="X33" i="307" s="1"/>
  <c r="E33" i="307"/>
  <c r="W33" i="307" s="1"/>
  <c r="D33" i="307"/>
  <c r="U11" i="303" s="1"/>
  <c r="P32" i="307"/>
  <c r="P60" i="307" s="1"/>
  <c r="N32" i="307"/>
  <c r="M32" i="307"/>
  <c r="L32" i="307"/>
  <c r="L60" i="307" s="1"/>
  <c r="J32" i="307"/>
  <c r="J60" i="307" s="1"/>
  <c r="I32" i="307"/>
  <c r="H32" i="307"/>
  <c r="H60" i="307" s="1"/>
  <c r="K30" i="307"/>
  <c r="T30" i="307" s="1"/>
  <c r="G30" i="307"/>
  <c r="S30" i="307" s="1"/>
  <c r="F30" i="307"/>
  <c r="X30" i="307" s="1"/>
  <c r="E30" i="307"/>
  <c r="D30" i="307"/>
  <c r="S11" i="303" s="1"/>
  <c r="K29" i="307"/>
  <c r="T29" i="307" s="1"/>
  <c r="G29" i="307"/>
  <c r="S29" i="307" s="1"/>
  <c r="F29" i="307"/>
  <c r="E29" i="307"/>
  <c r="D29" i="307"/>
  <c r="V29" i="307" s="1"/>
  <c r="P28" i="307"/>
  <c r="P59" i="307" s="1"/>
  <c r="N28" i="307"/>
  <c r="N59" i="307" s="1"/>
  <c r="M28" i="307"/>
  <c r="M59" i="307" s="1"/>
  <c r="L28" i="307"/>
  <c r="L59" i="307" s="1"/>
  <c r="J28" i="307"/>
  <c r="J59" i="307" s="1"/>
  <c r="I28" i="307"/>
  <c r="H28" i="307"/>
  <c r="H59" i="307" s="1"/>
  <c r="K26" i="307"/>
  <c r="T26" i="307" s="1"/>
  <c r="G26" i="307"/>
  <c r="S26" i="307" s="1"/>
  <c r="F26" i="307"/>
  <c r="X26" i="307" s="1"/>
  <c r="E26" i="307"/>
  <c r="W26" i="307" s="1"/>
  <c r="D26" i="307"/>
  <c r="K25" i="307"/>
  <c r="T25" i="307" s="1"/>
  <c r="G25" i="307"/>
  <c r="S25" i="307" s="1"/>
  <c r="F25" i="307"/>
  <c r="X25" i="307" s="1"/>
  <c r="E25" i="307"/>
  <c r="D25" i="307"/>
  <c r="V25" i="307" s="1"/>
  <c r="P24" i="307"/>
  <c r="N24" i="307"/>
  <c r="N55" i="307" s="1"/>
  <c r="M24" i="307"/>
  <c r="M55" i="307" s="1"/>
  <c r="L24" i="307"/>
  <c r="L55" i="307" s="1"/>
  <c r="J24" i="307"/>
  <c r="J55" i="307" s="1"/>
  <c r="I24" i="307"/>
  <c r="I55" i="307" s="1"/>
  <c r="H24" i="307"/>
  <c r="H55" i="307" s="1"/>
  <c r="K23" i="307"/>
  <c r="T23" i="307" s="1"/>
  <c r="G23" i="307"/>
  <c r="S23" i="307" s="1"/>
  <c r="F23" i="307"/>
  <c r="X23" i="307" s="1"/>
  <c r="E23" i="307"/>
  <c r="W23" i="307" s="1"/>
  <c r="D23" i="307"/>
  <c r="K22" i="307"/>
  <c r="T22" i="307" s="1"/>
  <c r="G22" i="307"/>
  <c r="S22" i="307" s="1"/>
  <c r="F22" i="307"/>
  <c r="X22" i="307" s="1"/>
  <c r="E22" i="307"/>
  <c r="W22" i="307" s="1"/>
  <c r="D22" i="307"/>
  <c r="V22" i="307" s="1"/>
  <c r="P21" i="307"/>
  <c r="P54" i="307" s="1"/>
  <c r="N21" i="307"/>
  <c r="N54" i="307" s="1"/>
  <c r="M21" i="307"/>
  <c r="L21" i="307"/>
  <c r="L54" i="307" s="1"/>
  <c r="J21" i="307"/>
  <c r="I21" i="307"/>
  <c r="I54" i="307" s="1"/>
  <c r="H21" i="307"/>
  <c r="K20" i="307"/>
  <c r="T20" i="307" s="1"/>
  <c r="G20" i="307"/>
  <c r="S20" i="307" s="1"/>
  <c r="F20" i="307"/>
  <c r="X20" i="307" s="1"/>
  <c r="E20" i="307"/>
  <c r="W20" i="307" s="1"/>
  <c r="D20" i="307"/>
  <c r="V20" i="307" s="1"/>
  <c r="K19" i="307"/>
  <c r="T19" i="307" s="1"/>
  <c r="G19" i="307"/>
  <c r="S19" i="307" s="1"/>
  <c r="F19" i="307"/>
  <c r="X19" i="307" s="1"/>
  <c r="E19" i="307"/>
  <c r="D19" i="307"/>
  <c r="V19" i="307" s="1"/>
  <c r="P18" i="307"/>
  <c r="N18" i="307"/>
  <c r="N53" i="307" s="1"/>
  <c r="M18" i="307"/>
  <c r="M53" i="307" s="1"/>
  <c r="L18" i="307"/>
  <c r="L53" i="307" s="1"/>
  <c r="J18" i="307"/>
  <c r="I18" i="307"/>
  <c r="I53" i="307" s="1"/>
  <c r="H18" i="307"/>
  <c r="H53" i="307" s="1"/>
  <c r="K17" i="307"/>
  <c r="T17" i="307" s="1"/>
  <c r="G17" i="307"/>
  <c r="S17" i="307" s="1"/>
  <c r="F17" i="307"/>
  <c r="E17" i="307"/>
  <c r="W17" i="307" s="1"/>
  <c r="D17" i="307"/>
  <c r="V17" i="307" s="1"/>
  <c r="K16" i="307"/>
  <c r="T16" i="307" s="1"/>
  <c r="G16" i="307"/>
  <c r="S16" i="307" s="1"/>
  <c r="F16" i="307"/>
  <c r="X16" i="307" s="1"/>
  <c r="E16" i="307"/>
  <c r="W16" i="307" s="1"/>
  <c r="D16" i="307"/>
  <c r="V16" i="307" s="1"/>
  <c r="P15" i="307"/>
  <c r="P52" i="307" s="1"/>
  <c r="N15" i="307"/>
  <c r="N52" i="307" s="1"/>
  <c r="M15" i="307"/>
  <c r="M52" i="307" s="1"/>
  <c r="L15" i="307"/>
  <c r="L52" i="307" s="1"/>
  <c r="J15" i="307"/>
  <c r="J52" i="307" s="1"/>
  <c r="I15" i="307"/>
  <c r="H15" i="307"/>
  <c r="P14" i="307"/>
  <c r="P58" i="307" s="1"/>
  <c r="N14" i="307"/>
  <c r="M14" i="307"/>
  <c r="L14" i="307"/>
  <c r="L58" i="307" s="1"/>
  <c r="J14" i="307"/>
  <c r="I14" i="307"/>
  <c r="H14" i="307"/>
  <c r="H58" i="307" s="1"/>
  <c r="P13" i="307"/>
  <c r="P57" i="307" s="1"/>
  <c r="N13" i="307"/>
  <c r="N57" i="307" s="1"/>
  <c r="M13" i="307"/>
  <c r="M57" i="307" s="1"/>
  <c r="L13" i="307"/>
  <c r="L57" i="307" s="1"/>
  <c r="J13" i="307"/>
  <c r="I13" i="307"/>
  <c r="H13" i="307"/>
  <c r="H57" i="307" s="1"/>
  <c r="K10" i="307"/>
  <c r="T10" i="307" s="1"/>
  <c r="G10" i="307"/>
  <c r="S10" i="307" s="1"/>
  <c r="F10" i="307"/>
  <c r="X10" i="307" s="1"/>
  <c r="E10" i="307"/>
  <c r="W10" i="307" s="1"/>
  <c r="D10" i="307"/>
  <c r="V10" i="307" s="1"/>
  <c r="K9" i="307"/>
  <c r="T9" i="307" s="1"/>
  <c r="G9" i="307"/>
  <c r="S9" i="307" s="1"/>
  <c r="F9" i="307"/>
  <c r="X9" i="307" s="1"/>
  <c r="E9" i="307"/>
  <c r="D9" i="307"/>
  <c r="V9" i="307" s="1"/>
  <c r="K8" i="307"/>
  <c r="T8" i="307" s="1"/>
  <c r="G8" i="307"/>
  <c r="S8" i="307" s="1"/>
  <c r="F8" i="307"/>
  <c r="X8" i="307" s="1"/>
  <c r="E8" i="307"/>
  <c r="W8" i="307" s="1"/>
  <c r="D8" i="307"/>
  <c r="P7" i="307"/>
  <c r="P50" i="307" s="1"/>
  <c r="N7" i="307"/>
  <c r="N50" i="307" s="1"/>
  <c r="M7" i="307"/>
  <c r="M50" i="307" s="1"/>
  <c r="L7" i="307"/>
  <c r="J7" i="307"/>
  <c r="I7" i="307"/>
  <c r="H7" i="307"/>
  <c r="K40" i="306"/>
  <c r="J40" i="306"/>
  <c r="H40" i="306"/>
  <c r="G40" i="306"/>
  <c r="F40" i="306"/>
  <c r="K37" i="306"/>
  <c r="J37" i="306"/>
  <c r="I37" i="306"/>
  <c r="H37" i="306"/>
  <c r="G37" i="306"/>
  <c r="F37" i="306"/>
  <c r="K34" i="306"/>
  <c r="J34" i="306"/>
  <c r="I34" i="306"/>
  <c r="H34" i="306"/>
  <c r="G34" i="306"/>
  <c r="F34" i="306"/>
  <c r="K31" i="306"/>
  <c r="J31" i="306"/>
  <c r="I31" i="306"/>
  <c r="H31" i="306"/>
  <c r="G31" i="306"/>
  <c r="F31" i="306"/>
  <c r="K28" i="306"/>
  <c r="J28" i="306"/>
  <c r="I28" i="306"/>
  <c r="H28" i="306"/>
  <c r="G28" i="306"/>
  <c r="F28" i="306"/>
  <c r="K25" i="306"/>
  <c r="J25" i="306"/>
  <c r="I25" i="306"/>
  <c r="H25" i="306"/>
  <c r="G25" i="306"/>
  <c r="F25" i="306"/>
  <c r="K16" i="306"/>
  <c r="J16" i="306"/>
  <c r="I16" i="306"/>
  <c r="H16" i="306"/>
  <c r="G16" i="306"/>
  <c r="F16" i="306"/>
  <c r="K13" i="306"/>
  <c r="J13" i="306"/>
  <c r="I13" i="306"/>
  <c r="H13" i="306"/>
  <c r="G13" i="306"/>
  <c r="F13" i="306"/>
  <c r="K9" i="306"/>
  <c r="J9" i="306"/>
  <c r="I9" i="306"/>
  <c r="H9" i="306"/>
  <c r="G9" i="306"/>
  <c r="F9" i="306"/>
  <c r="E9" i="306"/>
  <c r="D9" i="306"/>
  <c r="C9" i="306"/>
  <c r="K8" i="306"/>
  <c r="J8" i="306"/>
  <c r="I8" i="306"/>
  <c r="H8" i="306"/>
  <c r="G8" i="306"/>
  <c r="F8" i="306"/>
  <c r="E8" i="306"/>
  <c r="D8" i="306"/>
  <c r="C8" i="306"/>
  <c r="E7" i="306"/>
  <c r="D7" i="306"/>
  <c r="C7" i="306"/>
  <c r="C10" i="305"/>
  <c r="H10" i="305" s="1"/>
  <c r="C9" i="305"/>
  <c r="H9" i="305" s="1"/>
  <c r="C8" i="305"/>
  <c r="H8" i="305" s="1"/>
  <c r="C7" i="305"/>
  <c r="H7" i="305" s="1"/>
  <c r="F6" i="305"/>
  <c r="F25" i="305" s="1"/>
  <c r="E6" i="305"/>
  <c r="E25" i="305" s="1"/>
  <c r="D6" i="305"/>
  <c r="D25" i="305" s="1"/>
  <c r="N27" i="304"/>
  <c r="J20" i="304"/>
  <c r="W20" i="304" s="1"/>
  <c r="F20" i="304"/>
  <c r="B20" i="304" s="1"/>
  <c r="S20" i="304" s="1"/>
  <c r="E20" i="304"/>
  <c r="V20" i="304" s="1"/>
  <c r="D20" i="304"/>
  <c r="C20" i="304"/>
  <c r="T20" i="304" s="1"/>
  <c r="J19" i="304"/>
  <c r="W19" i="304" s="1"/>
  <c r="F19" i="304"/>
  <c r="B19" i="304" s="1"/>
  <c r="S19" i="304" s="1"/>
  <c r="E19" i="304"/>
  <c r="V19" i="304" s="1"/>
  <c r="D19" i="304"/>
  <c r="U19" i="304" s="1"/>
  <c r="C19" i="304"/>
  <c r="T19" i="304" s="1"/>
  <c r="X18" i="304"/>
  <c r="J18" i="304"/>
  <c r="W18" i="304" s="1"/>
  <c r="F18" i="304"/>
  <c r="E18" i="304"/>
  <c r="V18" i="304" s="1"/>
  <c r="D18" i="304"/>
  <c r="U18" i="304" s="1"/>
  <c r="C18" i="304"/>
  <c r="T18" i="304" s="1"/>
  <c r="J17" i="304"/>
  <c r="W17" i="304" s="1"/>
  <c r="F17" i="304"/>
  <c r="E17" i="304"/>
  <c r="V17" i="304" s="1"/>
  <c r="D17" i="304"/>
  <c r="U17" i="304" s="1"/>
  <c r="C17" i="304"/>
  <c r="T17" i="304" s="1"/>
  <c r="J16" i="304"/>
  <c r="W16" i="304" s="1"/>
  <c r="F16" i="304"/>
  <c r="E16" i="304"/>
  <c r="V16" i="304" s="1"/>
  <c r="D16" i="304"/>
  <c r="U16" i="304" s="1"/>
  <c r="C16" i="304"/>
  <c r="T16" i="304" s="1"/>
  <c r="J15" i="304"/>
  <c r="W15" i="304" s="1"/>
  <c r="F15" i="304"/>
  <c r="R15" i="304" s="1"/>
  <c r="E15" i="304"/>
  <c r="V15" i="304" s="1"/>
  <c r="D15" i="304"/>
  <c r="U15" i="304" s="1"/>
  <c r="C15" i="304"/>
  <c r="T15" i="304" s="1"/>
  <c r="J14" i="304"/>
  <c r="W14" i="304" s="1"/>
  <c r="F14" i="304"/>
  <c r="E14" i="304"/>
  <c r="V14" i="304" s="1"/>
  <c r="D14" i="304"/>
  <c r="U14" i="304" s="1"/>
  <c r="C14" i="304"/>
  <c r="T14" i="304" s="1"/>
  <c r="J13" i="304"/>
  <c r="W13" i="304" s="1"/>
  <c r="F13" i="304"/>
  <c r="E13" i="304"/>
  <c r="V13" i="304" s="1"/>
  <c r="D13" i="304"/>
  <c r="C13" i="304"/>
  <c r="T13" i="304" s="1"/>
  <c r="J12" i="304"/>
  <c r="W12" i="304" s="1"/>
  <c r="F12" i="304"/>
  <c r="E12" i="304"/>
  <c r="V12" i="304" s="1"/>
  <c r="D12" i="304"/>
  <c r="U12" i="304" s="1"/>
  <c r="C12" i="304"/>
  <c r="T12" i="304" s="1"/>
  <c r="J11" i="304"/>
  <c r="W11" i="304" s="1"/>
  <c r="F11" i="304"/>
  <c r="R11" i="304" s="1"/>
  <c r="E11" i="304"/>
  <c r="V11" i="304" s="1"/>
  <c r="D11" i="304"/>
  <c r="U11" i="304" s="1"/>
  <c r="C11" i="304"/>
  <c r="T11" i="304" s="1"/>
  <c r="J10" i="304"/>
  <c r="W10" i="304" s="1"/>
  <c r="F10" i="304"/>
  <c r="R10" i="304" s="1"/>
  <c r="E10" i="304"/>
  <c r="V10" i="304" s="1"/>
  <c r="D10" i="304"/>
  <c r="U10" i="304" s="1"/>
  <c r="C10" i="304"/>
  <c r="J9" i="304"/>
  <c r="W9" i="304" s="1"/>
  <c r="F9" i="304"/>
  <c r="B9" i="304" s="1"/>
  <c r="S9" i="304" s="1"/>
  <c r="E9" i="304"/>
  <c r="V9" i="304" s="1"/>
  <c r="D9" i="304"/>
  <c r="C9" i="304"/>
  <c r="T9" i="304" s="1"/>
  <c r="O8" i="304"/>
  <c r="M8" i="304"/>
  <c r="M27" i="304" s="1"/>
  <c r="L8" i="304"/>
  <c r="L27" i="304" s="1"/>
  <c r="K8" i="304"/>
  <c r="K27" i="304" s="1"/>
  <c r="I8" i="304"/>
  <c r="I27" i="304" s="1"/>
  <c r="H8" i="304"/>
  <c r="G8" i="304"/>
  <c r="T27" i="303"/>
  <c r="AD27" i="303" s="1"/>
  <c r="H27" i="303"/>
  <c r="T26" i="303"/>
  <c r="AD26" i="303" s="1"/>
  <c r="T25" i="303"/>
  <c r="AD25" i="303" s="1"/>
  <c r="T24" i="303"/>
  <c r="AD24" i="303" s="1"/>
  <c r="H24" i="303"/>
  <c r="T23" i="303"/>
  <c r="AD23" i="303" s="1"/>
  <c r="T22" i="303"/>
  <c r="AD22" i="303" s="1"/>
  <c r="T21" i="303"/>
  <c r="AD21" i="303" s="1"/>
  <c r="T20" i="303"/>
  <c r="AD20" i="303" s="1"/>
  <c r="G20" i="303"/>
  <c r="T19" i="303"/>
  <c r="AD19" i="303" s="1"/>
  <c r="T18" i="303"/>
  <c r="AD18" i="303" s="1"/>
  <c r="T17" i="303"/>
  <c r="AD17" i="303" s="1"/>
  <c r="T16" i="303"/>
  <c r="AD16" i="303" s="1"/>
  <c r="H16" i="303"/>
  <c r="P8" i="303"/>
  <c r="P35" i="303" s="1"/>
  <c r="K8" i="303"/>
  <c r="B8" i="303"/>
  <c r="B34" i="303" s="1"/>
  <c r="N27" i="302"/>
  <c r="V27" i="302" s="1"/>
  <c r="K27" i="302"/>
  <c r="U27" i="302" s="1"/>
  <c r="H27" i="302"/>
  <c r="T27" i="302" s="1"/>
  <c r="E27" i="302"/>
  <c r="S27" i="302" s="1"/>
  <c r="D27" i="302"/>
  <c r="Y27" i="302" s="1"/>
  <c r="C27" i="302"/>
  <c r="X27" i="302" s="1"/>
  <c r="N26" i="302"/>
  <c r="V26" i="302" s="1"/>
  <c r="K26" i="302"/>
  <c r="U26" i="302" s="1"/>
  <c r="H26" i="302"/>
  <c r="T26" i="302" s="1"/>
  <c r="E26" i="302"/>
  <c r="S26" i="302" s="1"/>
  <c r="D26" i="302"/>
  <c r="C26" i="302"/>
  <c r="X26" i="302" s="1"/>
  <c r="N25" i="302"/>
  <c r="V25" i="302" s="1"/>
  <c r="K25" i="302"/>
  <c r="U25" i="302" s="1"/>
  <c r="H25" i="302"/>
  <c r="T25" i="302" s="1"/>
  <c r="E25" i="302"/>
  <c r="S25" i="302" s="1"/>
  <c r="D25" i="302"/>
  <c r="Y25" i="302" s="1"/>
  <c r="C25" i="302"/>
  <c r="N24" i="302"/>
  <c r="V24" i="302" s="1"/>
  <c r="K24" i="302"/>
  <c r="U24" i="302" s="1"/>
  <c r="H24" i="302"/>
  <c r="T24" i="302" s="1"/>
  <c r="E24" i="302"/>
  <c r="S24" i="302" s="1"/>
  <c r="D24" i="302"/>
  <c r="Y24" i="302" s="1"/>
  <c r="C24" i="302"/>
  <c r="N23" i="302"/>
  <c r="V23" i="302" s="1"/>
  <c r="K23" i="302"/>
  <c r="U23" i="302" s="1"/>
  <c r="H23" i="302"/>
  <c r="T23" i="302" s="1"/>
  <c r="E23" i="302"/>
  <c r="S23" i="302" s="1"/>
  <c r="D23" i="302"/>
  <c r="C23" i="302"/>
  <c r="X23" i="302" s="1"/>
  <c r="N22" i="302"/>
  <c r="V22" i="302" s="1"/>
  <c r="K22" i="302"/>
  <c r="U22" i="302" s="1"/>
  <c r="H22" i="302"/>
  <c r="T22" i="302" s="1"/>
  <c r="E22" i="302"/>
  <c r="S22" i="302" s="1"/>
  <c r="D22" i="302"/>
  <c r="Y22" i="302" s="1"/>
  <c r="C22" i="302"/>
  <c r="X22" i="302" s="1"/>
  <c r="N21" i="302"/>
  <c r="V21" i="302" s="1"/>
  <c r="K21" i="302"/>
  <c r="U21" i="302" s="1"/>
  <c r="H21" i="302"/>
  <c r="T21" i="302" s="1"/>
  <c r="E21" i="302"/>
  <c r="S21" i="302" s="1"/>
  <c r="D21" i="302"/>
  <c r="Y21" i="302" s="1"/>
  <c r="C21" i="302"/>
  <c r="X21" i="302" s="1"/>
  <c r="N20" i="302"/>
  <c r="V20" i="302" s="1"/>
  <c r="K20" i="302"/>
  <c r="U20" i="302" s="1"/>
  <c r="H20" i="302"/>
  <c r="T20" i="302" s="1"/>
  <c r="E20" i="302"/>
  <c r="S20" i="302" s="1"/>
  <c r="D20" i="302"/>
  <c r="Y20" i="302" s="1"/>
  <c r="C20" i="302"/>
  <c r="N19" i="302"/>
  <c r="V19" i="302" s="1"/>
  <c r="K19" i="302"/>
  <c r="U19" i="302" s="1"/>
  <c r="H19" i="302"/>
  <c r="T19" i="302" s="1"/>
  <c r="E19" i="302"/>
  <c r="S19" i="302" s="1"/>
  <c r="D19" i="302"/>
  <c r="Y19" i="302" s="1"/>
  <c r="C19" i="302"/>
  <c r="X19" i="302" s="1"/>
  <c r="N18" i="302"/>
  <c r="V18" i="302" s="1"/>
  <c r="K18" i="302"/>
  <c r="U18" i="302" s="1"/>
  <c r="H18" i="302"/>
  <c r="T18" i="302" s="1"/>
  <c r="E18" i="302"/>
  <c r="S18" i="302" s="1"/>
  <c r="D18" i="302"/>
  <c r="C18" i="302"/>
  <c r="X18" i="302" s="1"/>
  <c r="N17" i="302"/>
  <c r="V17" i="302" s="1"/>
  <c r="K17" i="302"/>
  <c r="U17" i="302" s="1"/>
  <c r="H17" i="302"/>
  <c r="T17" i="302" s="1"/>
  <c r="E17" i="302"/>
  <c r="S17" i="302" s="1"/>
  <c r="D17" i="302"/>
  <c r="Y17" i="302" s="1"/>
  <c r="C17" i="302"/>
  <c r="X17" i="302" s="1"/>
  <c r="N16" i="302"/>
  <c r="V16" i="302" s="1"/>
  <c r="K16" i="302"/>
  <c r="U16" i="302" s="1"/>
  <c r="H16" i="302"/>
  <c r="T16" i="302" s="1"/>
  <c r="E16" i="302"/>
  <c r="S16" i="302" s="1"/>
  <c r="D16" i="302"/>
  <c r="Y16" i="302" s="1"/>
  <c r="C16" i="302"/>
  <c r="X16" i="302" s="1"/>
  <c r="N13" i="302"/>
  <c r="V13" i="302" s="1"/>
  <c r="K13" i="302"/>
  <c r="U13" i="302" s="1"/>
  <c r="H13" i="302"/>
  <c r="T13" i="302" s="1"/>
  <c r="E13" i="302"/>
  <c r="S13" i="302" s="1"/>
  <c r="D13" i="302"/>
  <c r="Y13" i="302" s="1"/>
  <c r="C13" i="302"/>
  <c r="X13" i="302" s="1"/>
  <c r="N12" i="302"/>
  <c r="V12" i="302" s="1"/>
  <c r="K12" i="302"/>
  <c r="U12" i="302" s="1"/>
  <c r="H12" i="302"/>
  <c r="T12" i="302" s="1"/>
  <c r="E12" i="302"/>
  <c r="S12" i="302" s="1"/>
  <c r="D12" i="302"/>
  <c r="Y12" i="302" s="1"/>
  <c r="C12" i="302"/>
  <c r="N11" i="302"/>
  <c r="K11" i="302"/>
  <c r="U11" i="302" s="1"/>
  <c r="H11" i="302"/>
  <c r="T11" i="302" s="1"/>
  <c r="E11" i="302"/>
  <c r="S11" i="302" s="1"/>
  <c r="D11" i="302"/>
  <c r="C11" i="302"/>
  <c r="X11" i="302" s="1"/>
  <c r="P8" i="302"/>
  <c r="P34" i="302" s="1"/>
  <c r="O8" i="302"/>
  <c r="O35" i="302" s="1"/>
  <c r="M8" i="302"/>
  <c r="M34" i="302" s="1"/>
  <c r="L8" i="302"/>
  <c r="L35" i="302" s="1"/>
  <c r="J8" i="302"/>
  <c r="J34" i="302" s="1"/>
  <c r="I8" i="302"/>
  <c r="I34" i="302" s="1"/>
  <c r="G8" i="302"/>
  <c r="G35" i="302" s="1"/>
  <c r="F8" i="302"/>
  <c r="F34" i="302" s="1"/>
  <c r="C54" i="301"/>
  <c r="AA54" i="301" s="1"/>
  <c r="C53" i="301"/>
  <c r="AA53" i="301" s="1"/>
  <c r="C52" i="301"/>
  <c r="AA52" i="301" s="1"/>
  <c r="C51" i="301"/>
  <c r="AA51" i="301" s="1"/>
  <c r="C50" i="301"/>
  <c r="AA50" i="301" s="1"/>
  <c r="C49" i="301"/>
  <c r="AA49" i="301" s="1"/>
  <c r="C48" i="301"/>
  <c r="AA48" i="301" s="1"/>
  <c r="C47" i="301"/>
  <c r="AA47" i="301" s="1"/>
  <c r="C46" i="301"/>
  <c r="AA46" i="301" s="1"/>
  <c r="C45" i="301"/>
  <c r="AA45" i="301" s="1"/>
  <c r="C44" i="301"/>
  <c r="AA44" i="301" s="1"/>
  <c r="C43" i="301"/>
  <c r="AA43" i="301" s="1"/>
  <c r="Y42" i="301"/>
  <c r="Y62" i="301" s="1"/>
  <c r="W42" i="301"/>
  <c r="W62" i="301" s="1"/>
  <c r="U42" i="301"/>
  <c r="U62" i="301" s="1"/>
  <c r="S42" i="301"/>
  <c r="S62" i="301" s="1"/>
  <c r="R42" i="301"/>
  <c r="R62" i="301" s="1"/>
  <c r="Q42" i="301"/>
  <c r="Q62" i="301" s="1"/>
  <c r="P42" i="301"/>
  <c r="P62" i="301" s="1"/>
  <c r="N42" i="301"/>
  <c r="N62" i="301" s="1"/>
  <c r="M42" i="301"/>
  <c r="M62" i="301" s="1"/>
  <c r="K42" i="301"/>
  <c r="K62" i="301" s="1"/>
  <c r="I42" i="301"/>
  <c r="I62" i="301" s="1"/>
  <c r="H42" i="301"/>
  <c r="H62" i="301" s="1"/>
  <c r="G42" i="301"/>
  <c r="E42" i="301"/>
  <c r="F62" i="301" s="1"/>
  <c r="W36" i="301"/>
  <c r="AH36" i="301" s="1"/>
  <c r="T36" i="301"/>
  <c r="AG36" i="301" s="1"/>
  <c r="Q36" i="301"/>
  <c r="AF36" i="301" s="1"/>
  <c r="N36" i="301"/>
  <c r="AE36" i="301" s="1"/>
  <c r="K36" i="301"/>
  <c r="AD36" i="301" s="1"/>
  <c r="H36" i="301"/>
  <c r="AC36" i="301" s="1"/>
  <c r="E36" i="301"/>
  <c r="AB36" i="301" s="1"/>
  <c r="D36" i="301"/>
  <c r="AK36" i="301" s="1"/>
  <c r="C36" i="301"/>
  <c r="AJ36" i="301" s="1"/>
  <c r="W35" i="301"/>
  <c r="AH35" i="301" s="1"/>
  <c r="T35" i="301"/>
  <c r="AG35" i="301" s="1"/>
  <c r="Q35" i="301"/>
  <c r="AF35" i="301" s="1"/>
  <c r="N35" i="301"/>
  <c r="AE35" i="301" s="1"/>
  <c r="K35" i="301"/>
  <c r="AD35" i="301" s="1"/>
  <c r="H35" i="301"/>
  <c r="AC35" i="301" s="1"/>
  <c r="E35" i="301"/>
  <c r="AB35" i="301" s="1"/>
  <c r="D35" i="301"/>
  <c r="AK35" i="301" s="1"/>
  <c r="C35" i="301"/>
  <c r="W34" i="301"/>
  <c r="AH34" i="301" s="1"/>
  <c r="T34" i="301"/>
  <c r="AG34" i="301" s="1"/>
  <c r="Q34" i="301"/>
  <c r="AF34" i="301" s="1"/>
  <c r="N34" i="301"/>
  <c r="AE34" i="301" s="1"/>
  <c r="K34" i="301"/>
  <c r="AD34" i="301" s="1"/>
  <c r="H34" i="301"/>
  <c r="AC34" i="301" s="1"/>
  <c r="E34" i="301"/>
  <c r="AB34" i="301" s="1"/>
  <c r="D34" i="301"/>
  <c r="AK34" i="301" s="1"/>
  <c r="C34" i="301"/>
  <c r="W33" i="301"/>
  <c r="AH33" i="301" s="1"/>
  <c r="T33" i="301"/>
  <c r="AG33" i="301" s="1"/>
  <c r="Q33" i="301"/>
  <c r="AF33" i="301" s="1"/>
  <c r="N33" i="301"/>
  <c r="AE33" i="301" s="1"/>
  <c r="K33" i="301"/>
  <c r="AD33" i="301" s="1"/>
  <c r="H33" i="301"/>
  <c r="AC33" i="301" s="1"/>
  <c r="E33" i="301"/>
  <c r="AB33" i="301" s="1"/>
  <c r="D33" i="301"/>
  <c r="AK33" i="301" s="1"/>
  <c r="C33" i="301"/>
  <c r="AM33" i="301" s="1"/>
  <c r="W32" i="301"/>
  <c r="AH32" i="301" s="1"/>
  <c r="T32" i="301"/>
  <c r="AG32" i="301" s="1"/>
  <c r="Q32" i="301"/>
  <c r="AF32" i="301" s="1"/>
  <c r="N32" i="301"/>
  <c r="AE32" i="301" s="1"/>
  <c r="K32" i="301"/>
  <c r="AD32" i="301" s="1"/>
  <c r="H32" i="301"/>
  <c r="AC32" i="301" s="1"/>
  <c r="E32" i="301"/>
  <c r="AB32" i="301" s="1"/>
  <c r="D32" i="301"/>
  <c r="AK32" i="301" s="1"/>
  <c r="C32" i="301"/>
  <c r="AM32" i="301" s="1"/>
  <c r="W31" i="301"/>
  <c r="AH31" i="301" s="1"/>
  <c r="T31" i="301"/>
  <c r="AG31" i="301" s="1"/>
  <c r="Q31" i="301"/>
  <c r="AF31" i="301" s="1"/>
  <c r="N31" i="301"/>
  <c r="AE31" i="301" s="1"/>
  <c r="K31" i="301"/>
  <c r="AD31" i="301" s="1"/>
  <c r="H31" i="301"/>
  <c r="AC31" i="301" s="1"/>
  <c r="E31" i="301"/>
  <c r="AB31" i="301" s="1"/>
  <c r="D31" i="301"/>
  <c r="AK31" i="301" s="1"/>
  <c r="C31" i="301"/>
  <c r="AM31" i="301" s="1"/>
  <c r="W30" i="301"/>
  <c r="AH30" i="301" s="1"/>
  <c r="T30" i="301"/>
  <c r="AG30" i="301" s="1"/>
  <c r="Q30" i="301"/>
  <c r="AF30" i="301" s="1"/>
  <c r="N30" i="301"/>
  <c r="AE30" i="301" s="1"/>
  <c r="K30" i="301"/>
  <c r="AD30" i="301" s="1"/>
  <c r="H30" i="301"/>
  <c r="AC30" i="301" s="1"/>
  <c r="E30" i="301"/>
  <c r="AB30" i="301" s="1"/>
  <c r="D30" i="301"/>
  <c r="AK30" i="301" s="1"/>
  <c r="C30" i="301"/>
  <c r="W29" i="301"/>
  <c r="AH29" i="301" s="1"/>
  <c r="T29" i="301"/>
  <c r="AG29" i="301" s="1"/>
  <c r="Q29" i="301"/>
  <c r="AF29" i="301" s="1"/>
  <c r="N29" i="301"/>
  <c r="AE29" i="301" s="1"/>
  <c r="K29" i="301"/>
  <c r="AD29" i="301" s="1"/>
  <c r="H29" i="301"/>
  <c r="AC29" i="301" s="1"/>
  <c r="E29" i="301"/>
  <c r="AB29" i="301" s="1"/>
  <c r="D29" i="301"/>
  <c r="AK29" i="301" s="1"/>
  <c r="C29" i="301"/>
  <c r="W28" i="301"/>
  <c r="AH28" i="301" s="1"/>
  <c r="T28" i="301"/>
  <c r="AG28" i="301" s="1"/>
  <c r="Q28" i="301"/>
  <c r="AF28" i="301" s="1"/>
  <c r="N28" i="301"/>
  <c r="AE28" i="301" s="1"/>
  <c r="K28" i="301"/>
  <c r="AD28" i="301" s="1"/>
  <c r="H28" i="301"/>
  <c r="AC28" i="301" s="1"/>
  <c r="E28" i="301"/>
  <c r="AB28" i="301" s="1"/>
  <c r="D28" i="301"/>
  <c r="AK28" i="301" s="1"/>
  <c r="C28" i="301"/>
  <c r="AJ28" i="301" s="1"/>
  <c r="W27" i="301"/>
  <c r="AH27" i="301" s="1"/>
  <c r="T27" i="301"/>
  <c r="AG27" i="301" s="1"/>
  <c r="Q27" i="301"/>
  <c r="AF27" i="301" s="1"/>
  <c r="N27" i="301"/>
  <c r="AE27" i="301" s="1"/>
  <c r="K27" i="301"/>
  <c r="AD27" i="301" s="1"/>
  <c r="H27" i="301"/>
  <c r="AC27" i="301" s="1"/>
  <c r="E27" i="301"/>
  <c r="AB27" i="301" s="1"/>
  <c r="D27" i="301"/>
  <c r="AK27" i="301" s="1"/>
  <c r="C27" i="301"/>
  <c r="AJ27" i="301" s="1"/>
  <c r="W26" i="301"/>
  <c r="AH26" i="301" s="1"/>
  <c r="T26" i="301"/>
  <c r="AG26" i="301" s="1"/>
  <c r="Q26" i="301"/>
  <c r="AF26" i="301" s="1"/>
  <c r="N26" i="301"/>
  <c r="AE26" i="301" s="1"/>
  <c r="K26" i="301"/>
  <c r="AD26" i="301" s="1"/>
  <c r="H26" i="301"/>
  <c r="AC26" i="301" s="1"/>
  <c r="E26" i="301"/>
  <c r="AB26" i="301" s="1"/>
  <c r="D26" i="301"/>
  <c r="AK26" i="301" s="1"/>
  <c r="C26" i="301"/>
  <c r="AJ26" i="301" s="1"/>
  <c r="W25" i="301"/>
  <c r="AH25" i="301" s="1"/>
  <c r="T25" i="301"/>
  <c r="AG25" i="301" s="1"/>
  <c r="Q25" i="301"/>
  <c r="AF25" i="301" s="1"/>
  <c r="N25" i="301"/>
  <c r="AE25" i="301" s="1"/>
  <c r="K25" i="301"/>
  <c r="AD25" i="301" s="1"/>
  <c r="H25" i="301"/>
  <c r="AC25" i="301" s="1"/>
  <c r="E25" i="301"/>
  <c r="AB25" i="301" s="1"/>
  <c r="D25" i="301"/>
  <c r="AK25" i="301" s="1"/>
  <c r="C25" i="301"/>
  <c r="AM25" i="301" s="1"/>
  <c r="W24" i="301"/>
  <c r="AH24" i="301" s="1"/>
  <c r="T24" i="301"/>
  <c r="AG24" i="301" s="1"/>
  <c r="Q24" i="301"/>
  <c r="AF24" i="301" s="1"/>
  <c r="N24" i="301"/>
  <c r="AE24" i="301" s="1"/>
  <c r="K24" i="301"/>
  <c r="AD24" i="301" s="1"/>
  <c r="H24" i="301"/>
  <c r="AC24" i="301" s="1"/>
  <c r="E24" i="301"/>
  <c r="AB24" i="301" s="1"/>
  <c r="D24" i="301"/>
  <c r="AK24" i="301" s="1"/>
  <c r="C24" i="301"/>
  <c r="AM24" i="301" s="1"/>
  <c r="W23" i="301"/>
  <c r="AH23" i="301" s="1"/>
  <c r="T23" i="301"/>
  <c r="AG23" i="301" s="1"/>
  <c r="Q23" i="301"/>
  <c r="AF23" i="301" s="1"/>
  <c r="N23" i="301"/>
  <c r="AE23" i="301" s="1"/>
  <c r="K23" i="301"/>
  <c r="AD23" i="301" s="1"/>
  <c r="H23" i="301"/>
  <c r="AC23" i="301" s="1"/>
  <c r="E23" i="301"/>
  <c r="AB23" i="301" s="1"/>
  <c r="D23" i="301"/>
  <c r="AK23" i="301" s="1"/>
  <c r="C23" i="301"/>
  <c r="AM23" i="301" s="1"/>
  <c r="W21" i="301"/>
  <c r="AH21" i="301" s="1"/>
  <c r="T21" i="301"/>
  <c r="AG21" i="301" s="1"/>
  <c r="Q21" i="301"/>
  <c r="AF21" i="301" s="1"/>
  <c r="N21" i="301"/>
  <c r="AE21" i="301" s="1"/>
  <c r="K21" i="301"/>
  <c r="AD21" i="301" s="1"/>
  <c r="H21" i="301"/>
  <c r="AC21" i="301" s="1"/>
  <c r="E21" i="301"/>
  <c r="AB21" i="301" s="1"/>
  <c r="D21" i="301"/>
  <c r="AK21" i="301" s="1"/>
  <c r="C21" i="301"/>
  <c r="W20" i="301"/>
  <c r="AH20" i="301" s="1"/>
  <c r="T20" i="301"/>
  <c r="AG20" i="301" s="1"/>
  <c r="Q20" i="301"/>
  <c r="AF20" i="301" s="1"/>
  <c r="N20" i="301"/>
  <c r="AE20" i="301" s="1"/>
  <c r="K20" i="301"/>
  <c r="AD20" i="301" s="1"/>
  <c r="H20" i="301"/>
  <c r="AC20" i="301" s="1"/>
  <c r="E20" i="301"/>
  <c r="AB20" i="301" s="1"/>
  <c r="D20" i="301"/>
  <c r="AK20" i="301" s="1"/>
  <c r="C20" i="301"/>
  <c r="W19" i="301"/>
  <c r="AH19" i="301" s="1"/>
  <c r="T19" i="301"/>
  <c r="AG19" i="301" s="1"/>
  <c r="Q19" i="301"/>
  <c r="AF19" i="301" s="1"/>
  <c r="N19" i="301"/>
  <c r="AE19" i="301" s="1"/>
  <c r="K19" i="301"/>
  <c r="AD19" i="301" s="1"/>
  <c r="H19" i="301"/>
  <c r="AC19" i="301" s="1"/>
  <c r="E19" i="301"/>
  <c r="AB19" i="301" s="1"/>
  <c r="D19" i="301"/>
  <c r="AK19" i="301" s="1"/>
  <c r="C19" i="301"/>
  <c r="W18" i="301"/>
  <c r="AH18" i="301" s="1"/>
  <c r="T18" i="301"/>
  <c r="AG18" i="301" s="1"/>
  <c r="Q18" i="301"/>
  <c r="AF18" i="301" s="1"/>
  <c r="N18" i="301"/>
  <c r="AE18" i="301" s="1"/>
  <c r="K18" i="301"/>
  <c r="AD18" i="301" s="1"/>
  <c r="H18" i="301"/>
  <c r="AC18" i="301" s="1"/>
  <c r="E18" i="301"/>
  <c r="AB18" i="301" s="1"/>
  <c r="D18" i="301"/>
  <c r="AK18" i="301" s="1"/>
  <c r="C18" i="301"/>
  <c r="AJ18" i="301" s="1"/>
  <c r="W17" i="301"/>
  <c r="AH17" i="301" s="1"/>
  <c r="T17" i="301"/>
  <c r="AG17" i="301" s="1"/>
  <c r="Q17" i="301"/>
  <c r="AF17" i="301" s="1"/>
  <c r="N17" i="301"/>
  <c r="AE17" i="301" s="1"/>
  <c r="K17" i="301"/>
  <c r="AD17" i="301" s="1"/>
  <c r="H17" i="301"/>
  <c r="AC17" i="301" s="1"/>
  <c r="E17" i="301"/>
  <c r="AB17" i="301" s="1"/>
  <c r="D17" i="301"/>
  <c r="AK17" i="301" s="1"/>
  <c r="C17" i="301"/>
  <c r="AJ17" i="301" s="1"/>
  <c r="W16" i="301"/>
  <c r="AH16" i="301" s="1"/>
  <c r="T16" i="301"/>
  <c r="AG16" i="301" s="1"/>
  <c r="Q16" i="301"/>
  <c r="AF16" i="301" s="1"/>
  <c r="N16" i="301"/>
  <c r="AE16" i="301" s="1"/>
  <c r="K16" i="301"/>
  <c r="AD16" i="301" s="1"/>
  <c r="H16" i="301"/>
  <c r="AC16" i="301" s="1"/>
  <c r="E16" i="301"/>
  <c r="AB16" i="301" s="1"/>
  <c r="D16" i="301"/>
  <c r="AK16" i="301" s="1"/>
  <c r="C16" i="301"/>
  <c r="AM16" i="301" s="1"/>
  <c r="W15" i="301"/>
  <c r="AH15" i="301" s="1"/>
  <c r="T15" i="301"/>
  <c r="AG15" i="301" s="1"/>
  <c r="Q15" i="301"/>
  <c r="AF15" i="301" s="1"/>
  <c r="N15" i="301"/>
  <c r="AE15" i="301" s="1"/>
  <c r="K15" i="301"/>
  <c r="AD15" i="301" s="1"/>
  <c r="H15" i="301"/>
  <c r="AC15" i="301" s="1"/>
  <c r="E15" i="301"/>
  <c r="AB15" i="301" s="1"/>
  <c r="D15" i="301"/>
  <c r="AK15" i="301" s="1"/>
  <c r="C15" i="301"/>
  <c r="AM15" i="301" s="1"/>
  <c r="W14" i="301"/>
  <c r="AH14" i="301" s="1"/>
  <c r="T14" i="301"/>
  <c r="AG14" i="301" s="1"/>
  <c r="Q14" i="301"/>
  <c r="AF14" i="301" s="1"/>
  <c r="N14" i="301"/>
  <c r="AE14" i="301" s="1"/>
  <c r="K14" i="301"/>
  <c r="AD14" i="301" s="1"/>
  <c r="H14" i="301"/>
  <c r="AC14" i="301" s="1"/>
  <c r="E14" i="301"/>
  <c r="AB14" i="301" s="1"/>
  <c r="D14" i="301"/>
  <c r="AK14" i="301" s="1"/>
  <c r="C14" i="301"/>
  <c r="AM14" i="301" s="1"/>
  <c r="W13" i="301"/>
  <c r="AH13" i="301" s="1"/>
  <c r="T13" i="301"/>
  <c r="AG13" i="301" s="1"/>
  <c r="Q13" i="301"/>
  <c r="AF13" i="301" s="1"/>
  <c r="N13" i="301"/>
  <c r="AE13" i="301" s="1"/>
  <c r="K13" i="301"/>
  <c r="AD13" i="301" s="1"/>
  <c r="H13" i="301"/>
  <c r="AC13" i="301" s="1"/>
  <c r="E13" i="301"/>
  <c r="AB13" i="301" s="1"/>
  <c r="D13" i="301"/>
  <c r="AK13" i="301" s="1"/>
  <c r="C13" i="301"/>
  <c r="W12" i="301"/>
  <c r="AH12" i="301" s="1"/>
  <c r="T12" i="301"/>
  <c r="AG12" i="301" s="1"/>
  <c r="Q12" i="301"/>
  <c r="AF12" i="301" s="1"/>
  <c r="N12" i="301"/>
  <c r="AE12" i="301" s="1"/>
  <c r="K12" i="301"/>
  <c r="AD12" i="301" s="1"/>
  <c r="H12" i="301"/>
  <c r="AC12" i="301" s="1"/>
  <c r="E12" i="301"/>
  <c r="AB12" i="301" s="1"/>
  <c r="D12" i="301"/>
  <c r="AK12" i="301" s="1"/>
  <c r="C12" i="301"/>
  <c r="AM12" i="301" s="1"/>
  <c r="W11" i="301"/>
  <c r="AH11" i="301" s="1"/>
  <c r="T11" i="301"/>
  <c r="AG11" i="301" s="1"/>
  <c r="Q11" i="301"/>
  <c r="AF11" i="301" s="1"/>
  <c r="N11" i="301"/>
  <c r="AE11" i="301" s="1"/>
  <c r="K11" i="301"/>
  <c r="AD11" i="301" s="1"/>
  <c r="H11" i="301"/>
  <c r="AC11" i="301" s="1"/>
  <c r="E11" i="301"/>
  <c r="AB11" i="301" s="1"/>
  <c r="D11" i="301"/>
  <c r="AK11" i="301" s="1"/>
  <c r="C11" i="301"/>
  <c r="AM11" i="301" s="1"/>
  <c r="W10" i="301"/>
  <c r="AH10" i="301" s="1"/>
  <c r="T10" i="301"/>
  <c r="AG10" i="301" s="1"/>
  <c r="Q10" i="301"/>
  <c r="AF10" i="301" s="1"/>
  <c r="N10" i="301"/>
  <c r="AE10" i="301" s="1"/>
  <c r="K10" i="301"/>
  <c r="AD10" i="301" s="1"/>
  <c r="H10" i="301"/>
  <c r="AC10" i="301" s="1"/>
  <c r="E10" i="301"/>
  <c r="AB10" i="301" s="1"/>
  <c r="D10" i="301"/>
  <c r="AK10" i="301" s="1"/>
  <c r="C10" i="301"/>
  <c r="AJ10" i="301" s="1"/>
  <c r="Y8" i="301"/>
  <c r="Y61" i="301" s="1"/>
  <c r="X8" i="301"/>
  <c r="X61" i="301" s="1"/>
  <c r="V8" i="301"/>
  <c r="V61" i="301" s="1"/>
  <c r="U8" i="301"/>
  <c r="S8" i="301"/>
  <c r="S61" i="301" s="1"/>
  <c r="R8" i="301"/>
  <c r="R61" i="301" s="1"/>
  <c r="P8" i="301"/>
  <c r="P61" i="301" s="1"/>
  <c r="O8" i="301"/>
  <c r="O61" i="301" s="1"/>
  <c r="M8" i="301"/>
  <c r="L8" i="301"/>
  <c r="L61" i="301" s="1"/>
  <c r="J8" i="301"/>
  <c r="J61" i="301" s="1"/>
  <c r="I8" i="301"/>
  <c r="G8" i="301"/>
  <c r="F8" i="301"/>
  <c r="F61" i="301" s="1"/>
  <c r="M53" i="300"/>
  <c r="AB53" i="300" s="1"/>
  <c r="L53" i="300"/>
  <c r="AA53" i="300" s="1"/>
  <c r="D53" i="300"/>
  <c r="X53" i="300" s="1"/>
  <c r="C53" i="300"/>
  <c r="W53" i="300" s="1"/>
  <c r="M52" i="300"/>
  <c r="AB52" i="300" s="1"/>
  <c r="L52" i="300"/>
  <c r="D52" i="300"/>
  <c r="X52" i="300" s="1"/>
  <c r="C52" i="300"/>
  <c r="W52" i="300" s="1"/>
  <c r="M51" i="300"/>
  <c r="AB51" i="300" s="1"/>
  <c r="L51" i="300"/>
  <c r="AA51" i="300" s="1"/>
  <c r="D51" i="300"/>
  <c r="C51" i="300"/>
  <c r="W51" i="300" s="1"/>
  <c r="S50" i="300"/>
  <c r="S72" i="300" s="1"/>
  <c r="R50" i="300"/>
  <c r="R72" i="300" s="1"/>
  <c r="Q50" i="300"/>
  <c r="Q72" i="300" s="1"/>
  <c r="P50" i="300"/>
  <c r="P72" i="300" s="1"/>
  <c r="O50" i="300"/>
  <c r="N50" i="300"/>
  <c r="J50" i="300"/>
  <c r="J72" i="300" s="1"/>
  <c r="I50" i="300"/>
  <c r="I72" i="300" s="1"/>
  <c r="H50" i="300"/>
  <c r="H72" i="300" s="1"/>
  <c r="G50" i="300"/>
  <c r="G72" i="300" s="1"/>
  <c r="F50" i="300"/>
  <c r="E50" i="300"/>
  <c r="E72" i="300" s="1"/>
  <c r="M49" i="300"/>
  <c r="AB49" i="300" s="1"/>
  <c r="L49" i="300"/>
  <c r="AA49" i="300" s="1"/>
  <c r="D49" i="300"/>
  <c r="X49" i="300" s="1"/>
  <c r="C49" i="300"/>
  <c r="W49" i="300" s="1"/>
  <c r="M48" i="300"/>
  <c r="L48" i="300"/>
  <c r="AA48" i="300" s="1"/>
  <c r="D48" i="300"/>
  <c r="X48" i="300" s="1"/>
  <c r="C48" i="300"/>
  <c r="W48" i="300" s="1"/>
  <c r="M47" i="300"/>
  <c r="AB47" i="300" s="1"/>
  <c r="L47" i="300"/>
  <c r="D47" i="300"/>
  <c r="C47" i="300"/>
  <c r="W47" i="300" s="1"/>
  <c r="M46" i="300"/>
  <c r="AB46" i="300" s="1"/>
  <c r="L46" i="300"/>
  <c r="D46" i="300"/>
  <c r="X46" i="300" s="1"/>
  <c r="C46" i="300"/>
  <c r="W46" i="300" s="1"/>
  <c r="M45" i="300"/>
  <c r="AB45" i="300" s="1"/>
  <c r="L45" i="300"/>
  <c r="D45" i="300"/>
  <c r="X45" i="300" s="1"/>
  <c r="C45" i="300"/>
  <c r="W45" i="300" s="1"/>
  <c r="M44" i="300"/>
  <c r="AB44" i="300" s="1"/>
  <c r="L44" i="300"/>
  <c r="D44" i="300"/>
  <c r="X44" i="300" s="1"/>
  <c r="C44" i="300"/>
  <c r="W44" i="300" s="1"/>
  <c r="M43" i="300"/>
  <c r="AB43" i="300" s="1"/>
  <c r="L43" i="300"/>
  <c r="D43" i="300"/>
  <c r="X43" i="300" s="1"/>
  <c r="C43" i="300"/>
  <c r="W43" i="300" s="1"/>
  <c r="S42" i="300"/>
  <c r="S71" i="300" s="1"/>
  <c r="R42" i="300"/>
  <c r="R71" i="300" s="1"/>
  <c r="Q42" i="300"/>
  <c r="Q71" i="300" s="1"/>
  <c r="P42" i="300"/>
  <c r="P71" i="300" s="1"/>
  <c r="O42" i="300"/>
  <c r="N42" i="300"/>
  <c r="N71" i="300" s="1"/>
  <c r="J42" i="300"/>
  <c r="J71" i="300" s="1"/>
  <c r="I42" i="300"/>
  <c r="I71" i="300" s="1"/>
  <c r="H42" i="300"/>
  <c r="H71" i="300" s="1"/>
  <c r="G42" i="300"/>
  <c r="G71" i="300" s="1"/>
  <c r="F42" i="300"/>
  <c r="E42" i="300"/>
  <c r="E71" i="300" s="1"/>
  <c r="M34" i="300"/>
  <c r="AB34" i="300" s="1"/>
  <c r="L34" i="300"/>
  <c r="D34" i="300"/>
  <c r="X34" i="300" s="1"/>
  <c r="C34" i="300"/>
  <c r="W34" i="300" s="1"/>
  <c r="M33" i="300"/>
  <c r="AB33" i="300" s="1"/>
  <c r="L33" i="300"/>
  <c r="D33" i="300"/>
  <c r="X33" i="300" s="1"/>
  <c r="C33" i="300"/>
  <c r="W33" i="300" s="1"/>
  <c r="M32" i="300"/>
  <c r="AB32" i="300" s="1"/>
  <c r="L32" i="300"/>
  <c r="D32" i="300"/>
  <c r="X32" i="300" s="1"/>
  <c r="C32" i="300"/>
  <c r="W32" i="300" s="1"/>
  <c r="M31" i="300"/>
  <c r="AB31" i="300" s="1"/>
  <c r="L31" i="300"/>
  <c r="D31" i="300"/>
  <c r="X31" i="300" s="1"/>
  <c r="C31" i="300"/>
  <c r="W31" i="300" s="1"/>
  <c r="M30" i="300"/>
  <c r="AB30" i="300" s="1"/>
  <c r="L30" i="300"/>
  <c r="D30" i="300"/>
  <c r="X30" i="300" s="1"/>
  <c r="C30" i="300"/>
  <c r="W30" i="300" s="1"/>
  <c r="M29" i="300"/>
  <c r="AB29" i="300" s="1"/>
  <c r="L29" i="300"/>
  <c r="AA29" i="300" s="1"/>
  <c r="D29" i="300"/>
  <c r="X29" i="300" s="1"/>
  <c r="C29" i="300"/>
  <c r="W29" i="300" s="1"/>
  <c r="M28" i="300"/>
  <c r="AB28" i="300" s="1"/>
  <c r="L28" i="300"/>
  <c r="D28" i="300"/>
  <c r="X28" i="300" s="1"/>
  <c r="C28" i="300"/>
  <c r="W28" i="300" s="1"/>
  <c r="M27" i="300"/>
  <c r="AB27" i="300" s="1"/>
  <c r="L27" i="300"/>
  <c r="AA27" i="300" s="1"/>
  <c r="D27" i="300"/>
  <c r="X27" i="300" s="1"/>
  <c r="C27" i="300"/>
  <c r="W27" i="300" s="1"/>
  <c r="M26" i="300"/>
  <c r="AB26" i="300" s="1"/>
  <c r="L26" i="300"/>
  <c r="D26" i="300"/>
  <c r="X26" i="300" s="1"/>
  <c r="C26" i="300"/>
  <c r="M25" i="300"/>
  <c r="AB25" i="300" s="1"/>
  <c r="L25" i="300"/>
  <c r="AA25" i="300" s="1"/>
  <c r="D25" i="300"/>
  <c r="X25" i="300" s="1"/>
  <c r="C25" i="300"/>
  <c r="W25" i="300" s="1"/>
  <c r="M24" i="300"/>
  <c r="AB24" i="300" s="1"/>
  <c r="L24" i="300"/>
  <c r="D24" i="300"/>
  <c r="X24" i="300" s="1"/>
  <c r="C24" i="300"/>
  <c r="M23" i="300"/>
  <c r="L23" i="300"/>
  <c r="AA23" i="300" s="1"/>
  <c r="D23" i="300"/>
  <c r="X23" i="300" s="1"/>
  <c r="C23" i="300"/>
  <c r="W23" i="300" s="1"/>
  <c r="M22" i="300"/>
  <c r="AB22" i="300" s="1"/>
  <c r="L22" i="300"/>
  <c r="D22" i="300"/>
  <c r="X22" i="300" s="1"/>
  <c r="C22" i="300"/>
  <c r="M21" i="300"/>
  <c r="L21" i="300"/>
  <c r="AA21" i="300" s="1"/>
  <c r="D21" i="300"/>
  <c r="X21" i="300" s="1"/>
  <c r="C21" i="300"/>
  <c r="W21" i="300" s="1"/>
  <c r="M20" i="300"/>
  <c r="AB20" i="300" s="1"/>
  <c r="L20" i="300"/>
  <c r="D20" i="300"/>
  <c r="C20" i="300"/>
  <c r="W20" i="300" s="1"/>
  <c r="M19" i="300"/>
  <c r="AB19" i="300" s="1"/>
  <c r="L19" i="300"/>
  <c r="AA19" i="300" s="1"/>
  <c r="D19" i="300"/>
  <c r="X19" i="300" s="1"/>
  <c r="C19" i="300"/>
  <c r="W19" i="300" s="1"/>
  <c r="M18" i="300"/>
  <c r="AB18" i="300" s="1"/>
  <c r="L18" i="300"/>
  <c r="D18" i="300"/>
  <c r="X18" i="300" s="1"/>
  <c r="C18" i="300"/>
  <c r="M17" i="300"/>
  <c r="AB17" i="300" s="1"/>
  <c r="L17" i="300"/>
  <c r="D17" i="300"/>
  <c r="X17" i="300" s="1"/>
  <c r="C17" i="300"/>
  <c r="W17" i="300" s="1"/>
  <c r="M16" i="300"/>
  <c r="AB16" i="300" s="1"/>
  <c r="L16" i="300"/>
  <c r="D16" i="300"/>
  <c r="C16" i="300"/>
  <c r="W16" i="300" s="1"/>
  <c r="S15" i="300"/>
  <c r="S70" i="300" s="1"/>
  <c r="R15" i="300"/>
  <c r="R70" i="300" s="1"/>
  <c r="Q15" i="300"/>
  <c r="Q70" i="300" s="1"/>
  <c r="P15" i="300"/>
  <c r="P70" i="300" s="1"/>
  <c r="O15" i="300"/>
  <c r="N15" i="300"/>
  <c r="J15" i="300"/>
  <c r="J70" i="300" s="1"/>
  <c r="I15" i="300"/>
  <c r="I70" i="300" s="1"/>
  <c r="H15" i="300"/>
  <c r="H70" i="300" s="1"/>
  <c r="G15" i="300"/>
  <c r="G70" i="300" s="1"/>
  <c r="F15" i="300"/>
  <c r="E15" i="300"/>
  <c r="E70" i="300" s="1"/>
  <c r="M14" i="300"/>
  <c r="AB14" i="300" s="1"/>
  <c r="L14" i="300"/>
  <c r="D14" i="300"/>
  <c r="C14" i="300"/>
  <c r="W14" i="300" s="1"/>
  <c r="M13" i="300"/>
  <c r="L13" i="300"/>
  <c r="AA13" i="300" s="1"/>
  <c r="D13" i="300"/>
  <c r="X13" i="300" s="1"/>
  <c r="C13" i="300"/>
  <c r="W13" i="300" s="1"/>
  <c r="M12" i="300"/>
  <c r="AB12" i="300" s="1"/>
  <c r="L12" i="300"/>
  <c r="D12" i="300"/>
  <c r="X12" i="300" s="1"/>
  <c r="C12" i="300"/>
  <c r="M11" i="300"/>
  <c r="AB11" i="300" s="1"/>
  <c r="L11" i="300"/>
  <c r="D11" i="300"/>
  <c r="X11" i="300" s="1"/>
  <c r="C11" i="300"/>
  <c r="W11" i="300" s="1"/>
  <c r="M10" i="300"/>
  <c r="AB10" i="300" s="1"/>
  <c r="L10" i="300"/>
  <c r="D10" i="300"/>
  <c r="X10" i="300" s="1"/>
  <c r="C10" i="300"/>
  <c r="S9" i="300"/>
  <c r="R9" i="300"/>
  <c r="Q9" i="300"/>
  <c r="P9" i="300"/>
  <c r="O9" i="300"/>
  <c r="O69" i="300" s="1"/>
  <c r="N9" i="300"/>
  <c r="N69" i="300" s="1"/>
  <c r="J9" i="300"/>
  <c r="I9" i="300"/>
  <c r="H9" i="300"/>
  <c r="G9" i="300"/>
  <c r="G69" i="300" s="1"/>
  <c r="F9" i="300"/>
  <c r="F69" i="300" s="1"/>
  <c r="E9" i="300"/>
  <c r="C106" i="298"/>
  <c r="S106" i="298" s="1"/>
  <c r="C105" i="298"/>
  <c r="Q105" i="298" s="1"/>
  <c r="O104" i="298"/>
  <c r="O146" i="298" s="1"/>
  <c r="N104" i="298"/>
  <c r="N146" i="298" s="1"/>
  <c r="M104" i="298"/>
  <c r="M146" i="298" s="1"/>
  <c r="L104" i="298"/>
  <c r="L146" i="298" s="1"/>
  <c r="K104" i="298"/>
  <c r="K146" i="298" s="1"/>
  <c r="J104" i="298"/>
  <c r="J146" i="298" s="1"/>
  <c r="I104" i="298"/>
  <c r="I146" i="298" s="1"/>
  <c r="H104" i="298"/>
  <c r="H146" i="298" s="1"/>
  <c r="G104" i="298"/>
  <c r="G146" i="298" s="1"/>
  <c r="F104" i="298"/>
  <c r="F146" i="298" s="1"/>
  <c r="E104" i="298"/>
  <c r="E146" i="298" s="1"/>
  <c r="D104" i="298"/>
  <c r="D146" i="298" s="1"/>
  <c r="C103" i="298"/>
  <c r="R103" i="298" s="1"/>
  <c r="C102" i="298"/>
  <c r="O101" i="298"/>
  <c r="O145" i="298" s="1"/>
  <c r="N101" i="298"/>
  <c r="N145" i="298" s="1"/>
  <c r="M101" i="298"/>
  <c r="M145" i="298" s="1"/>
  <c r="L101" i="298"/>
  <c r="L145" i="298" s="1"/>
  <c r="K101" i="298"/>
  <c r="K145" i="298" s="1"/>
  <c r="J101" i="298"/>
  <c r="J145" i="298" s="1"/>
  <c r="I101" i="298"/>
  <c r="I145" i="298" s="1"/>
  <c r="H101" i="298"/>
  <c r="H145" i="298" s="1"/>
  <c r="G101" i="298"/>
  <c r="G145" i="298" s="1"/>
  <c r="F101" i="298"/>
  <c r="F145" i="298" s="1"/>
  <c r="E101" i="298"/>
  <c r="E145" i="298" s="1"/>
  <c r="D101" i="298"/>
  <c r="D145" i="298" s="1"/>
  <c r="C100" i="298"/>
  <c r="Q100" i="298" s="1"/>
  <c r="C99" i="298"/>
  <c r="R99" i="298" s="1"/>
  <c r="O98" i="298"/>
  <c r="O144" i="298" s="1"/>
  <c r="N98" i="298"/>
  <c r="N144" i="298" s="1"/>
  <c r="M98" i="298"/>
  <c r="M144" i="298" s="1"/>
  <c r="L98" i="298"/>
  <c r="L144" i="298" s="1"/>
  <c r="K98" i="298"/>
  <c r="K144" i="298" s="1"/>
  <c r="J98" i="298"/>
  <c r="J144" i="298" s="1"/>
  <c r="I98" i="298"/>
  <c r="I144" i="298" s="1"/>
  <c r="H98" i="298"/>
  <c r="H144" i="298" s="1"/>
  <c r="G98" i="298"/>
  <c r="G144" i="298" s="1"/>
  <c r="F98" i="298"/>
  <c r="F144" i="298" s="1"/>
  <c r="E98" i="298"/>
  <c r="E144" i="298" s="1"/>
  <c r="D98" i="298"/>
  <c r="D144" i="298" s="1"/>
  <c r="C97" i="298"/>
  <c r="T97" i="298" s="1"/>
  <c r="C96" i="298"/>
  <c r="Q96" i="298" s="1"/>
  <c r="O95" i="298"/>
  <c r="O143" i="298" s="1"/>
  <c r="N95" i="298"/>
  <c r="N143" i="298" s="1"/>
  <c r="M95" i="298"/>
  <c r="M143" i="298" s="1"/>
  <c r="L95" i="298"/>
  <c r="L143" i="298" s="1"/>
  <c r="K95" i="298"/>
  <c r="K143" i="298" s="1"/>
  <c r="J95" i="298"/>
  <c r="J143" i="298" s="1"/>
  <c r="I95" i="298"/>
  <c r="I143" i="298" s="1"/>
  <c r="H95" i="298"/>
  <c r="H143" i="298" s="1"/>
  <c r="G95" i="298"/>
  <c r="G143" i="298" s="1"/>
  <c r="F95" i="298"/>
  <c r="F143" i="298" s="1"/>
  <c r="E95" i="298"/>
  <c r="D95" i="298"/>
  <c r="D143" i="298" s="1"/>
  <c r="O94" i="298"/>
  <c r="O155" i="298" s="1"/>
  <c r="N94" i="298"/>
  <c r="M94" i="298"/>
  <c r="M155" i="298" s="1"/>
  <c r="L94" i="298"/>
  <c r="L155" i="298" s="1"/>
  <c r="K94" i="298"/>
  <c r="J94" i="298"/>
  <c r="J155" i="298" s="1"/>
  <c r="I94" i="298"/>
  <c r="I155" i="298" s="1"/>
  <c r="H94" i="298"/>
  <c r="H155" i="298" s="1"/>
  <c r="G94" i="298"/>
  <c r="G155" i="298" s="1"/>
  <c r="F94" i="298"/>
  <c r="E94" i="298"/>
  <c r="E155" i="298" s="1"/>
  <c r="D94" i="298"/>
  <c r="D155" i="298" s="1"/>
  <c r="O93" i="298"/>
  <c r="N93" i="298"/>
  <c r="N154" i="298" s="1"/>
  <c r="M93" i="298"/>
  <c r="M154" i="298" s="1"/>
  <c r="L93" i="298"/>
  <c r="K93" i="298"/>
  <c r="K154" i="298" s="1"/>
  <c r="J93" i="298"/>
  <c r="I93" i="298"/>
  <c r="I154" i="298" s="1"/>
  <c r="H93" i="298"/>
  <c r="G93" i="298"/>
  <c r="F93" i="298"/>
  <c r="F154" i="298" s="1"/>
  <c r="E93" i="298"/>
  <c r="E154" i="298" s="1"/>
  <c r="D93" i="298"/>
  <c r="C91" i="298"/>
  <c r="R91" i="298" s="1"/>
  <c r="C90" i="298"/>
  <c r="O89" i="298"/>
  <c r="O141" i="298" s="1"/>
  <c r="N89" i="298"/>
  <c r="N141" i="298" s="1"/>
  <c r="M89" i="298"/>
  <c r="M141" i="298" s="1"/>
  <c r="L89" i="298"/>
  <c r="L141" i="298" s="1"/>
  <c r="K89" i="298"/>
  <c r="K141" i="298" s="1"/>
  <c r="J89" i="298"/>
  <c r="J141" i="298" s="1"/>
  <c r="I89" i="298"/>
  <c r="I141" i="298" s="1"/>
  <c r="H89" i="298"/>
  <c r="H141" i="298" s="1"/>
  <c r="G89" i="298"/>
  <c r="G141" i="298" s="1"/>
  <c r="F89" i="298"/>
  <c r="F141" i="298" s="1"/>
  <c r="E89" i="298"/>
  <c r="E141" i="298" s="1"/>
  <c r="D89" i="298"/>
  <c r="C88" i="298"/>
  <c r="Q88" i="298" s="1"/>
  <c r="C87" i="298"/>
  <c r="R87" i="298" s="1"/>
  <c r="O86" i="298"/>
  <c r="O140" i="298" s="1"/>
  <c r="N86" i="298"/>
  <c r="N140" i="298" s="1"/>
  <c r="M86" i="298"/>
  <c r="M140" i="298" s="1"/>
  <c r="L86" i="298"/>
  <c r="L140" i="298" s="1"/>
  <c r="K86" i="298"/>
  <c r="K140" i="298" s="1"/>
  <c r="J86" i="298"/>
  <c r="J140" i="298" s="1"/>
  <c r="I86" i="298"/>
  <c r="I140" i="298" s="1"/>
  <c r="H86" i="298"/>
  <c r="H140" i="298" s="1"/>
  <c r="G86" i="298"/>
  <c r="G140" i="298" s="1"/>
  <c r="F86" i="298"/>
  <c r="F140" i="298" s="1"/>
  <c r="E86" i="298"/>
  <c r="E140" i="298" s="1"/>
  <c r="D86" i="298"/>
  <c r="D140" i="298" s="1"/>
  <c r="C85" i="298"/>
  <c r="T85" i="298" s="1"/>
  <c r="C84" i="298"/>
  <c r="Q84" i="298" s="1"/>
  <c r="O83" i="298"/>
  <c r="O139" i="298" s="1"/>
  <c r="N83" i="298"/>
  <c r="N139" i="298" s="1"/>
  <c r="M83" i="298"/>
  <c r="M139" i="298" s="1"/>
  <c r="L83" i="298"/>
  <c r="L139" i="298" s="1"/>
  <c r="K83" i="298"/>
  <c r="K139" i="298" s="1"/>
  <c r="J83" i="298"/>
  <c r="J139" i="298" s="1"/>
  <c r="I83" i="298"/>
  <c r="I139" i="298" s="1"/>
  <c r="H83" i="298"/>
  <c r="H139" i="298" s="1"/>
  <c r="G83" i="298"/>
  <c r="G139" i="298" s="1"/>
  <c r="F83" i="298"/>
  <c r="F139" i="298" s="1"/>
  <c r="E83" i="298"/>
  <c r="D83" i="298"/>
  <c r="D139" i="298" s="1"/>
  <c r="C82" i="298"/>
  <c r="C81" i="298"/>
  <c r="O80" i="298"/>
  <c r="O138" i="298" s="1"/>
  <c r="N80" i="298"/>
  <c r="N138" i="298" s="1"/>
  <c r="M80" i="298"/>
  <c r="M138" i="298" s="1"/>
  <c r="L80" i="298"/>
  <c r="L138" i="298" s="1"/>
  <c r="K80" i="298"/>
  <c r="K138" i="298" s="1"/>
  <c r="J80" i="298"/>
  <c r="J138" i="298" s="1"/>
  <c r="I80" i="298"/>
  <c r="I138" i="298" s="1"/>
  <c r="H80" i="298"/>
  <c r="H138" i="298" s="1"/>
  <c r="G80" i="298"/>
  <c r="G138" i="298" s="1"/>
  <c r="F80" i="298"/>
  <c r="E80" i="298"/>
  <c r="E138" i="298" s="1"/>
  <c r="D80" i="298"/>
  <c r="D138" i="298" s="1"/>
  <c r="C79" i="298"/>
  <c r="R79" i="298" s="1"/>
  <c r="C78" i="298"/>
  <c r="O77" i="298"/>
  <c r="O137" i="298" s="1"/>
  <c r="N77" i="298"/>
  <c r="N137" i="298" s="1"/>
  <c r="M77" i="298"/>
  <c r="M137" i="298" s="1"/>
  <c r="L77" i="298"/>
  <c r="L137" i="298" s="1"/>
  <c r="K77" i="298"/>
  <c r="K137" i="298" s="1"/>
  <c r="J77" i="298"/>
  <c r="J137" i="298" s="1"/>
  <c r="I77" i="298"/>
  <c r="I137" i="298" s="1"/>
  <c r="H77" i="298"/>
  <c r="H137" i="298" s="1"/>
  <c r="G77" i="298"/>
  <c r="G137" i="298" s="1"/>
  <c r="F77" i="298"/>
  <c r="F137" i="298" s="1"/>
  <c r="E77" i="298"/>
  <c r="E137" i="298" s="1"/>
  <c r="D77" i="298"/>
  <c r="C76" i="298"/>
  <c r="Q76" i="298" s="1"/>
  <c r="C75" i="298"/>
  <c r="R75" i="298" s="1"/>
  <c r="O74" i="298"/>
  <c r="O136" i="298" s="1"/>
  <c r="N74" i="298"/>
  <c r="N136" i="298" s="1"/>
  <c r="M74" i="298"/>
  <c r="M136" i="298" s="1"/>
  <c r="L74" i="298"/>
  <c r="L136" i="298" s="1"/>
  <c r="K74" i="298"/>
  <c r="K136" i="298" s="1"/>
  <c r="J74" i="298"/>
  <c r="J136" i="298" s="1"/>
  <c r="I74" i="298"/>
  <c r="I136" i="298" s="1"/>
  <c r="H74" i="298"/>
  <c r="H136" i="298" s="1"/>
  <c r="G74" i="298"/>
  <c r="G136" i="298" s="1"/>
  <c r="F74" i="298"/>
  <c r="F136" i="298" s="1"/>
  <c r="E74" i="298"/>
  <c r="E136" i="298" s="1"/>
  <c r="D74" i="298"/>
  <c r="D136" i="298" s="1"/>
  <c r="C73" i="298"/>
  <c r="Q73" i="298" s="1"/>
  <c r="C72" i="298"/>
  <c r="Q72" i="298" s="1"/>
  <c r="O71" i="298"/>
  <c r="O135" i="298" s="1"/>
  <c r="N71" i="298"/>
  <c r="N135" i="298" s="1"/>
  <c r="M71" i="298"/>
  <c r="M135" i="298" s="1"/>
  <c r="L71" i="298"/>
  <c r="L135" i="298" s="1"/>
  <c r="K71" i="298"/>
  <c r="K135" i="298" s="1"/>
  <c r="J71" i="298"/>
  <c r="J135" i="298" s="1"/>
  <c r="I71" i="298"/>
  <c r="I135" i="298" s="1"/>
  <c r="H71" i="298"/>
  <c r="H135" i="298" s="1"/>
  <c r="G71" i="298"/>
  <c r="G135" i="298" s="1"/>
  <c r="F71" i="298"/>
  <c r="F135" i="298" s="1"/>
  <c r="E71" i="298"/>
  <c r="D71" i="298"/>
  <c r="D135" i="298" s="1"/>
  <c r="O70" i="298"/>
  <c r="O152" i="298" s="1"/>
  <c r="N70" i="298"/>
  <c r="M70" i="298"/>
  <c r="L70" i="298"/>
  <c r="K70" i="298"/>
  <c r="J70" i="298"/>
  <c r="J152" i="298" s="1"/>
  <c r="I70" i="298"/>
  <c r="H70" i="298"/>
  <c r="G70" i="298"/>
  <c r="F70" i="298"/>
  <c r="E70" i="298"/>
  <c r="D70" i="298"/>
  <c r="O69" i="298"/>
  <c r="N69" i="298"/>
  <c r="M69" i="298"/>
  <c r="L69" i="298"/>
  <c r="L151" i="298" s="1"/>
  <c r="K69" i="298"/>
  <c r="J69" i="298"/>
  <c r="I69" i="298"/>
  <c r="H69" i="298"/>
  <c r="H151" i="298" s="1"/>
  <c r="G69" i="298"/>
  <c r="F69" i="298"/>
  <c r="E69" i="298"/>
  <c r="D69" i="298"/>
  <c r="D151" i="298" s="1"/>
  <c r="C50" i="298"/>
  <c r="Q50" i="298" s="1"/>
  <c r="C49" i="298"/>
  <c r="R49" i="298" s="1"/>
  <c r="O48" i="298"/>
  <c r="O122" i="298" s="1"/>
  <c r="N48" i="298"/>
  <c r="N122" i="298" s="1"/>
  <c r="M48" i="298"/>
  <c r="M122" i="298" s="1"/>
  <c r="L48" i="298"/>
  <c r="L122" i="298" s="1"/>
  <c r="K48" i="298"/>
  <c r="K122" i="298" s="1"/>
  <c r="J48" i="298"/>
  <c r="J122" i="298" s="1"/>
  <c r="I48" i="298"/>
  <c r="I122" i="298" s="1"/>
  <c r="H48" i="298"/>
  <c r="H122" i="298" s="1"/>
  <c r="G48" i="298"/>
  <c r="G122" i="298" s="1"/>
  <c r="F48" i="298"/>
  <c r="F122" i="298" s="1"/>
  <c r="E48" i="298"/>
  <c r="E122" i="298" s="1"/>
  <c r="D48" i="298"/>
  <c r="D122" i="298" s="1"/>
  <c r="C47" i="298"/>
  <c r="R47" i="298" s="1"/>
  <c r="C46" i="298"/>
  <c r="Q46" i="298" s="1"/>
  <c r="O45" i="298"/>
  <c r="O121" i="298" s="1"/>
  <c r="N45" i="298"/>
  <c r="N121" i="298" s="1"/>
  <c r="M45" i="298"/>
  <c r="M121" i="298" s="1"/>
  <c r="L45" i="298"/>
  <c r="L121" i="298" s="1"/>
  <c r="K45" i="298"/>
  <c r="K121" i="298" s="1"/>
  <c r="J45" i="298"/>
  <c r="J121" i="298" s="1"/>
  <c r="I45" i="298"/>
  <c r="I121" i="298" s="1"/>
  <c r="H45" i="298"/>
  <c r="H121" i="298" s="1"/>
  <c r="G45" i="298"/>
  <c r="G121" i="298" s="1"/>
  <c r="F45" i="298"/>
  <c r="F121" i="298" s="1"/>
  <c r="E45" i="298"/>
  <c r="E121" i="298" s="1"/>
  <c r="D45" i="298"/>
  <c r="D121" i="298" s="1"/>
  <c r="C44" i="298"/>
  <c r="S44" i="298" s="1"/>
  <c r="C43" i="298"/>
  <c r="Q43" i="298" s="1"/>
  <c r="O42" i="298"/>
  <c r="O120" i="298" s="1"/>
  <c r="N42" i="298"/>
  <c r="N120" i="298" s="1"/>
  <c r="M42" i="298"/>
  <c r="M120" i="298" s="1"/>
  <c r="L42" i="298"/>
  <c r="L120" i="298" s="1"/>
  <c r="K42" i="298"/>
  <c r="K120" i="298" s="1"/>
  <c r="J42" i="298"/>
  <c r="J120" i="298" s="1"/>
  <c r="I42" i="298"/>
  <c r="I120" i="298" s="1"/>
  <c r="H42" i="298"/>
  <c r="H120" i="298" s="1"/>
  <c r="G42" i="298"/>
  <c r="G120" i="298" s="1"/>
  <c r="F42" i="298"/>
  <c r="E42" i="298"/>
  <c r="E120" i="298" s="1"/>
  <c r="D42" i="298"/>
  <c r="D120" i="298" s="1"/>
  <c r="C41" i="298"/>
  <c r="C40" i="298"/>
  <c r="O39" i="298"/>
  <c r="O119" i="298" s="1"/>
  <c r="N39" i="298"/>
  <c r="N119" i="298" s="1"/>
  <c r="M39" i="298"/>
  <c r="M119" i="298" s="1"/>
  <c r="L39" i="298"/>
  <c r="L119" i="298" s="1"/>
  <c r="K39" i="298"/>
  <c r="K119" i="298" s="1"/>
  <c r="J39" i="298"/>
  <c r="J119" i="298" s="1"/>
  <c r="I39" i="298"/>
  <c r="I119" i="298" s="1"/>
  <c r="H39" i="298"/>
  <c r="H119" i="298" s="1"/>
  <c r="G39" i="298"/>
  <c r="G119" i="298" s="1"/>
  <c r="F39" i="298"/>
  <c r="F119" i="298" s="1"/>
  <c r="E39" i="298"/>
  <c r="E119" i="298" s="1"/>
  <c r="D39" i="298"/>
  <c r="O38" i="298"/>
  <c r="O131" i="298" s="1"/>
  <c r="N38" i="298"/>
  <c r="N131" i="298" s="1"/>
  <c r="M38" i="298"/>
  <c r="M131" i="298" s="1"/>
  <c r="L38" i="298"/>
  <c r="L131" i="298" s="1"/>
  <c r="K38" i="298"/>
  <c r="K131" i="298" s="1"/>
  <c r="J38" i="298"/>
  <c r="J131" i="298" s="1"/>
  <c r="I38" i="298"/>
  <c r="I131" i="298" s="1"/>
  <c r="H38" i="298"/>
  <c r="H131" i="298" s="1"/>
  <c r="G38" i="298"/>
  <c r="G131" i="298" s="1"/>
  <c r="F38" i="298"/>
  <c r="F131" i="298" s="1"/>
  <c r="E38" i="298"/>
  <c r="E131" i="298" s="1"/>
  <c r="D38" i="298"/>
  <c r="D131" i="298" s="1"/>
  <c r="O37" i="298"/>
  <c r="N37" i="298"/>
  <c r="M37" i="298"/>
  <c r="L37" i="298"/>
  <c r="L130" i="298" s="1"/>
  <c r="K37" i="298"/>
  <c r="J37" i="298"/>
  <c r="I37" i="298"/>
  <c r="I130" i="298" s="1"/>
  <c r="H37" i="298"/>
  <c r="G37" i="298"/>
  <c r="F37" i="298"/>
  <c r="E37" i="298"/>
  <c r="D37" i="298"/>
  <c r="D130" i="298" s="1"/>
  <c r="C35" i="298"/>
  <c r="C34" i="298"/>
  <c r="O33" i="298"/>
  <c r="O117" i="298" s="1"/>
  <c r="N33" i="298"/>
  <c r="N117" i="298" s="1"/>
  <c r="M33" i="298"/>
  <c r="M117" i="298" s="1"/>
  <c r="L33" i="298"/>
  <c r="L117" i="298" s="1"/>
  <c r="K33" i="298"/>
  <c r="K117" i="298" s="1"/>
  <c r="J33" i="298"/>
  <c r="J117" i="298" s="1"/>
  <c r="I33" i="298"/>
  <c r="I117" i="298" s="1"/>
  <c r="H33" i="298"/>
  <c r="H117" i="298" s="1"/>
  <c r="G33" i="298"/>
  <c r="G117" i="298" s="1"/>
  <c r="F33" i="298"/>
  <c r="F117" i="298" s="1"/>
  <c r="E33" i="298"/>
  <c r="E117" i="298" s="1"/>
  <c r="D33" i="298"/>
  <c r="D117" i="298" s="1"/>
  <c r="C32" i="298"/>
  <c r="C31" i="298"/>
  <c r="T31" i="298" s="1"/>
  <c r="O30" i="298"/>
  <c r="O116" i="298" s="1"/>
  <c r="N30" i="298"/>
  <c r="N116" i="298" s="1"/>
  <c r="M30" i="298"/>
  <c r="M116" i="298" s="1"/>
  <c r="L30" i="298"/>
  <c r="L116" i="298" s="1"/>
  <c r="K30" i="298"/>
  <c r="K116" i="298" s="1"/>
  <c r="J30" i="298"/>
  <c r="J116" i="298" s="1"/>
  <c r="I30" i="298"/>
  <c r="I116" i="298" s="1"/>
  <c r="H30" i="298"/>
  <c r="H116" i="298" s="1"/>
  <c r="G30" i="298"/>
  <c r="G116" i="298" s="1"/>
  <c r="F30" i="298"/>
  <c r="E30" i="298"/>
  <c r="E116" i="298" s="1"/>
  <c r="D30" i="298"/>
  <c r="D116" i="298" s="1"/>
  <c r="C29" i="298"/>
  <c r="C28" i="298"/>
  <c r="O27" i="298"/>
  <c r="O115" i="298" s="1"/>
  <c r="N27" i="298"/>
  <c r="N115" i="298" s="1"/>
  <c r="M27" i="298"/>
  <c r="M115" i="298" s="1"/>
  <c r="L27" i="298"/>
  <c r="L115" i="298" s="1"/>
  <c r="K27" i="298"/>
  <c r="K115" i="298" s="1"/>
  <c r="J27" i="298"/>
  <c r="J115" i="298" s="1"/>
  <c r="I27" i="298"/>
  <c r="I115" i="298" s="1"/>
  <c r="H27" i="298"/>
  <c r="H115" i="298" s="1"/>
  <c r="G27" i="298"/>
  <c r="G115" i="298" s="1"/>
  <c r="F27" i="298"/>
  <c r="F115" i="298" s="1"/>
  <c r="E27" i="298"/>
  <c r="E115" i="298" s="1"/>
  <c r="D27" i="298"/>
  <c r="C26" i="298"/>
  <c r="C25" i="298"/>
  <c r="O24" i="298"/>
  <c r="O114" i="298" s="1"/>
  <c r="N24" i="298"/>
  <c r="N114" i="298" s="1"/>
  <c r="M24" i="298"/>
  <c r="M114" i="298" s="1"/>
  <c r="L24" i="298"/>
  <c r="L114" i="298" s="1"/>
  <c r="K24" i="298"/>
  <c r="K114" i="298" s="1"/>
  <c r="J24" i="298"/>
  <c r="J114" i="298" s="1"/>
  <c r="I24" i="298"/>
  <c r="I114" i="298" s="1"/>
  <c r="H24" i="298"/>
  <c r="H114" i="298" s="1"/>
  <c r="G24" i="298"/>
  <c r="G114" i="298" s="1"/>
  <c r="F24" i="298"/>
  <c r="F114" i="298" s="1"/>
  <c r="E24" i="298"/>
  <c r="E114" i="298" s="1"/>
  <c r="D24" i="298"/>
  <c r="C23" i="298"/>
  <c r="T23" i="298" s="1"/>
  <c r="C22" i="298"/>
  <c r="O21" i="298"/>
  <c r="O113" i="298" s="1"/>
  <c r="N21" i="298"/>
  <c r="N113" i="298" s="1"/>
  <c r="M21" i="298"/>
  <c r="M113" i="298" s="1"/>
  <c r="L21" i="298"/>
  <c r="L113" i="298" s="1"/>
  <c r="K21" i="298"/>
  <c r="K113" i="298" s="1"/>
  <c r="J21" i="298"/>
  <c r="J113" i="298" s="1"/>
  <c r="I21" i="298"/>
  <c r="I113" i="298" s="1"/>
  <c r="H21" i="298"/>
  <c r="H113" i="298" s="1"/>
  <c r="G21" i="298"/>
  <c r="G113" i="298" s="1"/>
  <c r="F21" i="298"/>
  <c r="F113" i="298" s="1"/>
  <c r="E21" i="298"/>
  <c r="E113" i="298" s="1"/>
  <c r="D21" i="298"/>
  <c r="C20" i="298"/>
  <c r="C19" i="298"/>
  <c r="O18" i="298"/>
  <c r="O112" i="298" s="1"/>
  <c r="N18" i="298"/>
  <c r="N112" i="298" s="1"/>
  <c r="M18" i="298"/>
  <c r="M112" i="298" s="1"/>
  <c r="L18" i="298"/>
  <c r="L112" i="298" s="1"/>
  <c r="K18" i="298"/>
  <c r="K112" i="298" s="1"/>
  <c r="J18" i="298"/>
  <c r="J112" i="298" s="1"/>
  <c r="I18" i="298"/>
  <c r="I112" i="298" s="1"/>
  <c r="H18" i="298"/>
  <c r="H112" i="298" s="1"/>
  <c r="G18" i="298"/>
  <c r="G112" i="298" s="1"/>
  <c r="F18" i="298"/>
  <c r="E18" i="298"/>
  <c r="E112" i="298" s="1"/>
  <c r="D18" i="298"/>
  <c r="D112" i="298" s="1"/>
  <c r="C17" i="298"/>
  <c r="C16" i="298"/>
  <c r="Q16" i="298" s="1"/>
  <c r="O15" i="298"/>
  <c r="O111" i="298" s="1"/>
  <c r="N15" i="298"/>
  <c r="N111" i="298" s="1"/>
  <c r="M15" i="298"/>
  <c r="M111" i="298" s="1"/>
  <c r="L15" i="298"/>
  <c r="L111" i="298" s="1"/>
  <c r="K15" i="298"/>
  <c r="K111" i="298" s="1"/>
  <c r="J15" i="298"/>
  <c r="J111" i="298" s="1"/>
  <c r="I15" i="298"/>
  <c r="I111" i="298" s="1"/>
  <c r="H15" i="298"/>
  <c r="H111" i="298" s="1"/>
  <c r="G15" i="298"/>
  <c r="G111" i="298" s="1"/>
  <c r="F15" i="298"/>
  <c r="F111" i="298" s="1"/>
  <c r="E15" i="298"/>
  <c r="E111" i="298" s="1"/>
  <c r="D15" i="298"/>
  <c r="O14" i="298"/>
  <c r="N14" i="298"/>
  <c r="M14" i="298"/>
  <c r="L14" i="298"/>
  <c r="L128" i="298" s="1"/>
  <c r="K14" i="298"/>
  <c r="J14" i="298"/>
  <c r="I14" i="298"/>
  <c r="I128" i="298" s="1"/>
  <c r="H14" i="298"/>
  <c r="G14" i="298"/>
  <c r="F14" i="298"/>
  <c r="E14" i="298"/>
  <c r="D14" i="298"/>
  <c r="D128" i="298" s="1"/>
  <c r="O13" i="298"/>
  <c r="N13" i="298"/>
  <c r="M13" i="298"/>
  <c r="M127" i="298" s="1"/>
  <c r="L13" i="298"/>
  <c r="K13" i="298"/>
  <c r="J13" i="298"/>
  <c r="I13" i="298"/>
  <c r="H13" i="298"/>
  <c r="G13" i="298"/>
  <c r="F13" i="298"/>
  <c r="E13" i="298"/>
  <c r="E127" i="298" s="1"/>
  <c r="D13" i="298"/>
  <c r="C35" i="297"/>
  <c r="C34" i="297"/>
  <c r="U34" i="297" s="1"/>
  <c r="R33" i="297"/>
  <c r="R87" i="297" s="1"/>
  <c r="Q33" i="297"/>
  <c r="P33" i="297"/>
  <c r="N33" i="297"/>
  <c r="N87" i="297" s="1"/>
  <c r="L33" i="297"/>
  <c r="K33" i="297"/>
  <c r="K87" i="297" s="1"/>
  <c r="J33" i="297"/>
  <c r="J87" i="297" s="1"/>
  <c r="I33" i="297"/>
  <c r="H33" i="297"/>
  <c r="G33" i="297"/>
  <c r="G87" i="297" s="1"/>
  <c r="F33" i="297"/>
  <c r="F87" i="297" s="1"/>
  <c r="E33" i="297"/>
  <c r="D33" i="297"/>
  <c r="C31" i="297"/>
  <c r="C30" i="297"/>
  <c r="T30" i="297" s="1"/>
  <c r="C29" i="297"/>
  <c r="U29" i="297" s="1"/>
  <c r="C28" i="297"/>
  <c r="U28" i="297" s="1"/>
  <c r="C27" i="297"/>
  <c r="C26" i="297"/>
  <c r="R25" i="297"/>
  <c r="Q25" i="297"/>
  <c r="Q86" i="297" s="1"/>
  <c r="P25" i="297"/>
  <c r="P86" i="297" s="1"/>
  <c r="N25" i="297"/>
  <c r="L25" i="297"/>
  <c r="L86" i="297" s="1"/>
  <c r="K25" i="297"/>
  <c r="J25" i="297"/>
  <c r="I25" i="297"/>
  <c r="I86" i="297" s="1"/>
  <c r="H25" i="297"/>
  <c r="H86" i="297" s="1"/>
  <c r="G25" i="297"/>
  <c r="F25" i="297"/>
  <c r="E25" i="297"/>
  <c r="E86" i="297" s="1"/>
  <c r="D25" i="297"/>
  <c r="D86" i="297" s="1"/>
  <c r="C24" i="297"/>
  <c r="M24" i="297" s="1"/>
  <c r="C23" i="297"/>
  <c r="U23" i="297" s="1"/>
  <c r="C22" i="297"/>
  <c r="R21" i="297"/>
  <c r="Q21" i="297"/>
  <c r="Q81" i="297" s="1"/>
  <c r="P21" i="297"/>
  <c r="P81" i="297" s="1"/>
  <c r="N21" i="297"/>
  <c r="L21" i="297"/>
  <c r="L81" i="297" s="1"/>
  <c r="K21" i="297"/>
  <c r="K81" i="297" s="1"/>
  <c r="J21" i="297"/>
  <c r="I21" i="297"/>
  <c r="I81" i="297" s="1"/>
  <c r="H21" i="297"/>
  <c r="H81" i="297" s="1"/>
  <c r="G21" i="297"/>
  <c r="G81" i="297" s="1"/>
  <c r="F21" i="297"/>
  <c r="E21" i="297"/>
  <c r="E81" i="297" s="1"/>
  <c r="D21" i="297"/>
  <c r="C20" i="297"/>
  <c r="C19" i="297"/>
  <c r="C18" i="297"/>
  <c r="V18" i="297" s="1"/>
  <c r="R17" i="297"/>
  <c r="Q17" i="297"/>
  <c r="Q80" i="297" s="1"/>
  <c r="P17" i="297"/>
  <c r="P80" i="297" s="1"/>
  <c r="N17" i="297"/>
  <c r="L17" i="297"/>
  <c r="L80" i="297" s="1"/>
  <c r="K17" i="297"/>
  <c r="K80" i="297" s="1"/>
  <c r="J17" i="297"/>
  <c r="I17" i="297"/>
  <c r="I80" i="297" s="1"/>
  <c r="H17" i="297"/>
  <c r="H80" i="297" s="1"/>
  <c r="G17" i="297"/>
  <c r="G80" i="297" s="1"/>
  <c r="F17" i="297"/>
  <c r="E17" i="297"/>
  <c r="E80" i="297" s="1"/>
  <c r="D17" i="297"/>
  <c r="C16" i="297"/>
  <c r="O16" i="297" s="1"/>
  <c r="C15" i="297"/>
  <c r="M15" i="297" s="1"/>
  <c r="C14" i="297"/>
  <c r="R13" i="297"/>
  <c r="Q13" i="297"/>
  <c r="Q79" i="297" s="1"/>
  <c r="P13" i="297"/>
  <c r="P79" i="297" s="1"/>
  <c r="N13" i="297"/>
  <c r="L13" i="297"/>
  <c r="L79" i="297" s="1"/>
  <c r="K13" i="297"/>
  <c r="K79" i="297" s="1"/>
  <c r="J13" i="297"/>
  <c r="I13" i="297"/>
  <c r="I79" i="297" s="1"/>
  <c r="H13" i="297"/>
  <c r="H79" i="297" s="1"/>
  <c r="G13" i="297"/>
  <c r="G79" i="297" s="1"/>
  <c r="F13" i="297"/>
  <c r="E13" i="297"/>
  <c r="E79" i="297" s="1"/>
  <c r="D13" i="297"/>
  <c r="R12" i="297"/>
  <c r="R85" i="297" s="1"/>
  <c r="Q12" i="297"/>
  <c r="Q85" i="297" s="1"/>
  <c r="P12" i="297"/>
  <c r="P85" i="297" s="1"/>
  <c r="N12" i="297"/>
  <c r="N85" i="297" s="1"/>
  <c r="L12" i="297"/>
  <c r="L85" i="297" s="1"/>
  <c r="K12" i="297"/>
  <c r="J12" i="297"/>
  <c r="J85" i="297" s="1"/>
  <c r="I12" i="297"/>
  <c r="I85" i="297" s="1"/>
  <c r="H12" i="297"/>
  <c r="H85" i="297" s="1"/>
  <c r="G12" i="297"/>
  <c r="F12" i="297"/>
  <c r="F85" i="297" s="1"/>
  <c r="E12" i="297"/>
  <c r="E85" i="297" s="1"/>
  <c r="D12" i="297"/>
  <c r="R11" i="297"/>
  <c r="R84" i="297" s="1"/>
  <c r="Q11" i="297"/>
  <c r="Q84" i="297" s="1"/>
  <c r="P11" i="297"/>
  <c r="N11" i="297"/>
  <c r="N84" i="297" s="1"/>
  <c r="L11" i="297"/>
  <c r="K11" i="297"/>
  <c r="K84" i="297" s="1"/>
  <c r="J11" i="297"/>
  <c r="J84" i="297" s="1"/>
  <c r="I11" i="297"/>
  <c r="H11" i="297"/>
  <c r="G11" i="297"/>
  <c r="F11" i="297"/>
  <c r="F84" i="297" s="1"/>
  <c r="E11" i="297"/>
  <c r="E84" i="297" s="1"/>
  <c r="D11" i="297"/>
  <c r="R10" i="297"/>
  <c r="R83" i="297" s="1"/>
  <c r="Q10" i="297"/>
  <c r="P10" i="297"/>
  <c r="N10" i="297"/>
  <c r="N83" i="297" s="1"/>
  <c r="L10" i="297"/>
  <c r="K10" i="297"/>
  <c r="K83" i="297" s="1"/>
  <c r="J10" i="297"/>
  <c r="J83" i="297" s="1"/>
  <c r="I10" i="297"/>
  <c r="H10" i="297"/>
  <c r="G10" i="297"/>
  <c r="G83" i="297" s="1"/>
  <c r="F10" i="297"/>
  <c r="F83" i="297" s="1"/>
  <c r="E10" i="297"/>
  <c r="D10" i="297"/>
  <c r="AK20" i="296"/>
  <c r="BD20" i="296" s="1"/>
  <c r="AH20" i="296"/>
  <c r="BC20" i="296" s="1"/>
  <c r="AE20" i="296"/>
  <c r="AA20" i="296"/>
  <c r="AY20" i="296" s="1"/>
  <c r="X20" i="296"/>
  <c r="AX20" i="296" s="1"/>
  <c r="U20" i="296"/>
  <c r="Q20" i="296"/>
  <c r="AT20" i="296" s="1"/>
  <c r="N20" i="296"/>
  <c r="AS20" i="296" s="1"/>
  <c r="K20" i="296"/>
  <c r="AR20" i="296" s="1"/>
  <c r="F20" i="296"/>
  <c r="AP20" i="296" s="1"/>
  <c r="B20" i="296"/>
  <c r="AO20" i="296" s="1"/>
  <c r="AK19" i="296"/>
  <c r="BD19" i="296" s="1"/>
  <c r="AH19" i="296"/>
  <c r="AE19" i="296"/>
  <c r="BB19" i="296" s="1"/>
  <c r="AA19" i="296"/>
  <c r="AY19" i="296" s="1"/>
  <c r="X19" i="296"/>
  <c r="U19" i="296"/>
  <c r="AW19" i="296" s="1"/>
  <c r="Q19" i="296"/>
  <c r="AT19" i="296" s="1"/>
  <c r="N19" i="296"/>
  <c r="AS19" i="296" s="1"/>
  <c r="K19" i="296"/>
  <c r="AR19" i="296" s="1"/>
  <c r="F19" i="296"/>
  <c r="AP19" i="296" s="1"/>
  <c r="B19" i="296"/>
  <c r="AO19" i="296" s="1"/>
  <c r="AK18" i="296"/>
  <c r="BD18" i="296" s="1"/>
  <c r="AH18" i="296"/>
  <c r="BC18" i="296" s="1"/>
  <c r="AE18" i="296"/>
  <c r="BB18" i="296" s="1"/>
  <c r="AA18" i="296"/>
  <c r="AY18" i="296" s="1"/>
  <c r="X18" i="296"/>
  <c r="AX18" i="296" s="1"/>
  <c r="U18" i="296"/>
  <c r="AW18" i="296" s="1"/>
  <c r="Q18" i="296"/>
  <c r="AT18" i="296" s="1"/>
  <c r="N18" i="296"/>
  <c r="AS18" i="296" s="1"/>
  <c r="K18" i="296"/>
  <c r="AR18" i="296" s="1"/>
  <c r="F18" i="296"/>
  <c r="AP18" i="296" s="1"/>
  <c r="B18" i="296"/>
  <c r="AO18" i="296" s="1"/>
  <c r="AK17" i="296"/>
  <c r="BD17" i="296" s="1"/>
  <c r="AH17" i="296"/>
  <c r="BC17" i="296" s="1"/>
  <c r="AE17" i="296"/>
  <c r="BB17" i="296" s="1"/>
  <c r="AA17" i="296"/>
  <c r="AY17" i="296" s="1"/>
  <c r="X17" i="296"/>
  <c r="U17" i="296"/>
  <c r="AW17" i="296" s="1"/>
  <c r="Q17" i="296"/>
  <c r="N17" i="296"/>
  <c r="AS17" i="296" s="1"/>
  <c r="K17" i="296"/>
  <c r="AR17" i="296" s="1"/>
  <c r="F17" i="296"/>
  <c r="AP17" i="296" s="1"/>
  <c r="B17" i="296"/>
  <c r="AO17" i="296" s="1"/>
  <c r="AK16" i="296"/>
  <c r="AH16" i="296"/>
  <c r="BC16" i="296" s="1"/>
  <c r="AE16" i="296"/>
  <c r="BB16" i="296" s="1"/>
  <c r="AA16" i="296"/>
  <c r="X16" i="296"/>
  <c r="AX16" i="296" s="1"/>
  <c r="U16" i="296"/>
  <c r="AW16" i="296" s="1"/>
  <c r="Q16" i="296"/>
  <c r="AT16" i="296" s="1"/>
  <c r="N16" i="296"/>
  <c r="AS16" i="296" s="1"/>
  <c r="K16" i="296"/>
  <c r="AR16" i="296" s="1"/>
  <c r="F16" i="296"/>
  <c r="AP16" i="296" s="1"/>
  <c r="B16" i="296"/>
  <c r="AO16" i="296" s="1"/>
  <c r="AK15" i="296"/>
  <c r="BD15" i="296" s="1"/>
  <c r="AH15" i="296"/>
  <c r="AE15" i="296"/>
  <c r="BB15" i="296" s="1"/>
  <c r="AA15" i="296"/>
  <c r="AY15" i="296" s="1"/>
  <c r="X15" i="296"/>
  <c r="U15" i="296"/>
  <c r="AW15" i="296" s="1"/>
  <c r="Q15" i="296"/>
  <c r="AT15" i="296" s="1"/>
  <c r="N15" i="296"/>
  <c r="AS15" i="296" s="1"/>
  <c r="K15" i="296"/>
  <c r="AR15" i="296" s="1"/>
  <c r="F15" i="296"/>
  <c r="AP15" i="296" s="1"/>
  <c r="B15" i="296"/>
  <c r="AO15" i="296" s="1"/>
  <c r="AK14" i="296"/>
  <c r="BD14" i="296" s="1"/>
  <c r="AH14" i="296"/>
  <c r="BC14" i="296" s="1"/>
  <c r="AE14" i="296"/>
  <c r="BB14" i="296" s="1"/>
  <c r="AA14" i="296"/>
  <c r="AY14" i="296" s="1"/>
  <c r="X14" i="296"/>
  <c r="AX14" i="296" s="1"/>
  <c r="U14" i="296"/>
  <c r="AW14" i="296" s="1"/>
  <c r="Q14" i="296"/>
  <c r="AT14" i="296" s="1"/>
  <c r="N14" i="296"/>
  <c r="AS14" i="296" s="1"/>
  <c r="K14" i="296"/>
  <c r="AR14" i="296" s="1"/>
  <c r="F14" i="296"/>
  <c r="AP14" i="296" s="1"/>
  <c r="B14" i="296"/>
  <c r="AO14" i="296" s="1"/>
  <c r="AK13" i="296"/>
  <c r="BD13" i="296" s="1"/>
  <c r="AH13" i="296"/>
  <c r="BC13" i="296" s="1"/>
  <c r="AE13" i="296"/>
  <c r="AA13" i="296"/>
  <c r="AY13" i="296" s="1"/>
  <c r="X13" i="296"/>
  <c r="U13" i="296"/>
  <c r="AW13" i="296" s="1"/>
  <c r="Q13" i="296"/>
  <c r="AT13" i="296" s="1"/>
  <c r="N13" i="296"/>
  <c r="AS13" i="296" s="1"/>
  <c r="K13" i="296"/>
  <c r="F13" i="296"/>
  <c r="AP13" i="296" s="1"/>
  <c r="B13" i="296"/>
  <c r="AO13" i="296" s="1"/>
  <c r="AK12" i="296"/>
  <c r="AH12" i="296"/>
  <c r="BC12" i="296" s="1"/>
  <c r="AE12" i="296"/>
  <c r="BB12" i="296" s="1"/>
  <c r="AA12" i="296"/>
  <c r="X12" i="296"/>
  <c r="AX12" i="296" s="1"/>
  <c r="U12" i="296"/>
  <c r="AW12" i="296" s="1"/>
  <c r="Q12" i="296"/>
  <c r="AT12" i="296" s="1"/>
  <c r="N12" i="296"/>
  <c r="AS12" i="296" s="1"/>
  <c r="K12" i="296"/>
  <c r="AR12" i="296" s="1"/>
  <c r="F12" i="296"/>
  <c r="AP12" i="296" s="1"/>
  <c r="B12" i="296"/>
  <c r="AO12" i="296" s="1"/>
  <c r="AK11" i="296"/>
  <c r="BD11" i="296" s="1"/>
  <c r="AH11" i="296"/>
  <c r="AE11" i="296"/>
  <c r="BB11" i="296" s="1"/>
  <c r="AA11" i="296"/>
  <c r="AY11" i="296" s="1"/>
  <c r="X11" i="296"/>
  <c r="U11" i="296"/>
  <c r="AW11" i="296" s="1"/>
  <c r="Q11" i="296"/>
  <c r="AT11" i="296" s="1"/>
  <c r="N11" i="296"/>
  <c r="AS11" i="296" s="1"/>
  <c r="K11" i="296"/>
  <c r="AR11" i="296" s="1"/>
  <c r="F11" i="296"/>
  <c r="AP11" i="296" s="1"/>
  <c r="B11" i="296"/>
  <c r="AO11" i="296" s="1"/>
  <c r="AK10" i="296"/>
  <c r="BD10" i="296" s="1"/>
  <c r="AH10" i="296"/>
  <c r="BC10" i="296" s="1"/>
  <c r="AE10" i="296"/>
  <c r="BB10" i="296" s="1"/>
  <c r="AA10" i="296"/>
  <c r="AY10" i="296" s="1"/>
  <c r="X10" i="296"/>
  <c r="AX10" i="296" s="1"/>
  <c r="U10" i="296"/>
  <c r="AW10" i="296" s="1"/>
  <c r="Q10" i="296"/>
  <c r="AT10" i="296" s="1"/>
  <c r="N10" i="296"/>
  <c r="AS10" i="296" s="1"/>
  <c r="K10" i="296"/>
  <c r="AR10" i="296" s="1"/>
  <c r="F10" i="296"/>
  <c r="AP10" i="296" s="1"/>
  <c r="B10" i="296"/>
  <c r="AO10" i="296" s="1"/>
  <c r="AK9" i="296"/>
  <c r="AH9" i="296"/>
  <c r="BC9" i="296" s="1"/>
  <c r="AE9" i="296"/>
  <c r="BB9" i="296" s="1"/>
  <c r="AA9" i="296"/>
  <c r="AY9" i="296" s="1"/>
  <c r="X9" i="296"/>
  <c r="AX9" i="296" s="1"/>
  <c r="U9" i="296"/>
  <c r="AW9" i="296" s="1"/>
  <c r="Q9" i="296"/>
  <c r="N9" i="296"/>
  <c r="AS9" i="296" s="1"/>
  <c r="K9" i="296"/>
  <c r="AR9" i="296" s="1"/>
  <c r="F9" i="296"/>
  <c r="AP9" i="296" s="1"/>
  <c r="B9" i="296"/>
  <c r="AO9" i="296" s="1"/>
  <c r="AM8" i="296"/>
  <c r="AL8" i="296"/>
  <c r="AL26" i="296" s="1"/>
  <c r="AJ8" i="296"/>
  <c r="AJ26" i="296" s="1"/>
  <c r="AI8" i="296"/>
  <c r="AI26" i="296" s="1"/>
  <c r="AG8" i="296"/>
  <c r="AG26" i="296" s="1"/>
  <c r="AF8" i="296"/>
  <c r="AC8" i="296"/>
  <c r="AC26" i="296" s="1"/>
  <c r="AB8" i="296"/>
  <c r="AB26" i="296" s="1"/>
  <c r="Z8" i="296"/>
  <c r="Z26" i="296" s="1"/>
  <c r="Y8" i="296"/>
  <c r="Y26" i="296" s="1"/>
  <c r="W8" i="296"/>
  <c r="V8" i="296"/>
  <c r="V26" i="296" s="1"/>
  <c r="S8" i="296"/>
  <c r="R8" i="296"/>
  <c r="R26" i="296" s="1"/>
  <c r="P8" i="296"/>
  <c r="P26" i="296" s="1"/>
  <c r="O8" i="296"/>
  <c r="O26" i="296" s="1"/>
  <c r="M8" i="296"/>
  <c r="M26" i="296" s="1"/>
  <c r="L8" i="296"/>
  <c r="I8" i="296"/>
  <c r="I26" i="296" s="1"/>
  <c r="H8" i="296"/>
  <c r="H26" i="296" s="1"/>
  <c r="G8" i="296"/>
  <c r="G26" i="296" s="1"/>
  <c r="E8" i="296"/>
  <c r="E26" i="296" s="1"/>
  <c r="D8" i="296"/>
  <c r="D26" i="296" s="1"/>
  <c r="C8" i="296"/>
  <c r="C26" i="296" s="1"/>
  <c r="K46" i="295"/>
  <c r="R46" i="295" s="1"/>
  <c r="G46" i="295"/>
  <c r="Q46" i="295" s="1"/>
  <c r="F46" i="295"/>
  <c r="E46" i="295"/>
  <c r="U46" i="295" s="1"/>
  <c r="D46" i="295"/>
  <c r="T46" i="295" s="1"/>
  <c r="K45" i="295"/>
  <c r="R45" i="295" s="1"/>
  <c r="G45" i="295"/>
  <c r="Q45" i="295" s="1"/>
  <c r="F45" i="295"/>
  <c r="E45" i="295"/>
  <c r="U45" i="295" s="1"/>
  <c r="D45" i="295"/>
  <c r="T45" i="295" s="1"/>
  <c r="K44" i="295"/>
  <c r="G44" i="295"/>
  <c r="F44" i="295"/>
  <c r="E44" i="295"/>
  <c r="D44" i="295"/>
  <c r="K43" i="295"/>
  <c r="G43" i="295"/>
  <c r="F43" i="295"/>
  <c r="E43" i="295"/>
  <c r="D43" i="295"/>
  <c r="K42" i="295"/>
  <c r="R42" i="295" s="1"/>
  <c r="G42" i="295"/>
  <c r="Q42" i="295" s="1"/>
  <c r="F42" i="295"/>
  <c r="E42" i="295"/>
  <c r="U42" i="295" s="1"/>
  <c r="D42" i="295"/>
  <c r="T42" i="295" s="1"/>
  <c r="K41" i="295"/>
  <c r="R41" i="295" s="1"/>
  <c r="G41" i="295"/>
  <c r="Q41" i="295" s="1"/>
  <c r="F41" i="295"/>
  <c r="E41" i="295"/>
  <c r="U41" i="295" s="1"/>
  <c r="D41" i="295"/>
  <c r="T41" i="295" s="1"/>
  <c r="N40" i="295"/>
  <c r="N66" i="295" s="1"/>
  <c r="M40" i="295"/>
  <c r="M66" i="295" s="1"/>
  <c r="L40" i="295"/>
  <c r="L66" i="295" s="1"/>
  <c r="J40" i="295"/>
  <c r="I40" i="295"/>
  <c r="I66" i="295" s="1"/>
  <c r="H40" i="295"/>
  <c r="H66" i="295" s="1"/>
  <c r="N39" i="295"/>
  <c r="N65" i="295" s="1"/>
  <c r="M39" i="295"/>
  <c r="M65" i="295" s="1"/>
  <c r="L39" i="295"/>
  <c r="J39" i="295"/>
  <c r="J65" i="295" s="1"/>
  <c r="I39" i="295"/>
  <c r="H39" i="295"/>
  <c r="K36" i="295"/>
  <c r="R36" i="295" s="1"/>
  <c r="G36" i="295"/>
  <c r="Q36" i="295" s="1"/>
  <c r="F36" i="295"/>
  <c r="E36" i="295"/>
  <c r="U36" i="295" s="1"/>
  <c r="D36" i="295"/>
  <c r="T36" i="295" s="1"/>
  <c r="K35" i="295"/>
  <c r="R35" i="295" s="1"/>
  <c r="G35" i="295"/>
  <c r="Q35" i="295" s="1"/>
  <c r="F35" i="295"/>
  <c r="E35" i="295"/>
  <c r="U35" i="295" s="1"/>
  <c r="D35" i="295"/>
  <c r="T35" i="295" s="1"/>
  <c r="N34" i="295"/>
  <c r="M34" i="295"/>
  <c r="M62" i="295" s="1"/>
  <c r="L34" i="295"/>
  <c r="L62" i="295" s="1"/>
  <c r="J34" i="295"/>
  <c r="J62" i="295" s="1"/>
  <c r="I34" i="295"/>
  <c r="H34" i="295"/>
  <c r="K32" i="295"/>
  <c r="R32" i="295" s="1"/>
  <c r="G32" i="295"/>
  <c r="Q32" i="295" s="1"/>
  <c r="F32" i="295"/>
  <c r="E32" i="295"/>
  <c r="U32" i="295" s="1"/>
  <c r="D32" i="295"/>
  <c r="T32" i="295" s="1"/>
  <c r="K31" i="295"/>
  <c r="R31" i="295" s="1"/>
  <c r="G31" i="295"/>
  <c r="Q31" i="295" s="1"/>
  <c r="F31" i="295"/>
  <c r="E31" i="295"/>
  <c r="U31" i="295" s="1"/>
  <c r="D31" i="295"/>
  <c r="T31" i="295" s="1"/>
  <c r="N30" i="295"/>
  <c r="M30" i="295"/>
  <c r="M61" i="295" s="1"/>
  <c r="L30" i="295"/>
  <c r="J30" i="295"/>
  <c r="J61" i="295" s="1"/>
  <c r="I30" i="295"/>
  <c r="I61" i="295" s="1"/>
  <c r="H30" i="295"/>
  <c r="H61" i="295" s="1"/>
  <c r="K28" i="295"/>
  <c r="R28" i="295" s="1"/>
  <c r="G28" i="295"/>
  <c r="Q28" i="295" s="1"/>
  <c r="F28" i="295"/>
  <c r="E28" i="295"/>
  <c r="U28" i="295" s="1"/>
  <c r="D28" i="295"/>
  <c r="T28" i="295" s="1"/>
  <c r="K27" i="295"/>
  <c r="R27" i="295" s="1"/>
  <c r="G27" i="295"/>
  <c r="Q27" i="295" s="1"/>
  <c r="F27" i="295"/>
  <c r="E27" i="295"/>
  <c r="U27" i="295" s="1"/>
  <c r="D27" i="295"/>
  <c r="T27" i="295" s="1"/>
  <c r="N26" i="295"/>
  <c r="N57" i="295" s="1"/>
  <c r="M26" i="295"/>
  <c r="M57" i="295" s="1"/>
  <c r="L26" i="295"/>
  <c r="L57" i="295" s="1"/>
  <c r="J26" i="295"/>
  <c r="J57" i="295" s="1"/>
  <c r="I26" i="295"/>
  <c r="H26" i="295"/>
  <c r="K25" i="295"/>
  <c r="R25" i="295" s="1"/>
  <c r="G25" i="295"/>
  <c r="Q25" i="295" s="1"/>
  <c r="F25" i="295"/>
  <c r="E25" i="295"/>
  <c r="U25" i="295" s="1"/>
  <c r="D25" i="295"/>
  <c r="T25" i="295" s="1"/>
  <c r="K24" i="295"/>
  <c r="R24" i="295" s="1"/>
  <c r="G24" i="295"/>
  <c r="Q24" i="295" s="1"/>
  <c r="F24" i="295"/>
  <c r="E24" i="295"/>
  <c r="U24" i="295" s="1"/>
  <c r="D24" i="295"/>
  <c r="T24" i="295" s="1"/>
  <c r="N23" i="295"/>
  <c r="N56" i="295" s="1"/>
  <c r="M23" i="295"/>
  <c r="M56" i="295" s="1"/>
  <c r="L23" i="295"/>
  <c r="L56" i="295" s="1"/>
  <c r="J23" i="295"/>
  <c r="J56" i="295" s="1"/>
  <c r="I23" i="295"/>
  <c r="H23" i="295"/>
  <c r="H56" i="295" s="1"/>
  <c r="K22" i="295"/>
  <c r="R22" i="295" s="1"/>
  <c r="G22" i="295"/>
  <c r="Q22" i="295" s="1"/>
  <c r="F22" i="295"/>
  <c r="E22" i="295"/>
  <c r="U22" i="295" s="1"/>
  <c r="D22" i="295"/>
  <c r="T22" i="295" s="1"/>
  <c r="K21" i="295"/>
  <c r="R21" i="295" s="1"/>
  <c r="G21" i="295"/>
  <c r="Q21" i="295" s="1"/>
  <c r="F21" i="295"/>
  <c r="E21" i="295"/>
  <c r="U21" i="295" s="1"/>
  <c r="D21" i="295"/>
  <c r="T21" i="295" s="1"/>
  <c r="N20" i="295"/>
  <c r="N55" i="295" s="1"/>
  <c r="M20" i="295"/>
  <c r="L20" i="295"/>
  <c r="L55" i="295" s="1"/>
  <c r="J20" i="295"/>
  <c r="I20" i="295"/>
  <c r="I55" i="295" s="1"/>
  <c r="H20" i="295"/>
  <c r="K19" i="295"/>
  <c r="R19" i="295" s="1"/>
  <c r="G19" i="295"/>
  <c r="Q19" i="295" s="1"/>
  <c r="F19" i="295"/>
  <c r="E19" i="295"/>
  <c r="U19" i="295" s="1"/>
  <c r="D19" i="295"/>
  <c r="T19" i="295" s="1"/>
  <c r="K18" i="295"/>
  <c r="R18" i="295" s="1"/>
  <c r="G18" i="295"/>
  <c r="Q18" i="295" s="1"/>
  <c r="F18" i="295"/>
  <c r="E18" i="295"/>
  <c r="U18" i="295" s="1"/>
  <c r="D18" i="295"/>
  <c r="T18" i="295" s="1"/>
  <c r="N17" i="295"/>
  <c r="M17" i="295"/>
  <c r="M54" i="295" s="1"/>
  <c r="L17" i="295"/>
  <c r="L54" i="295" s="1"/>
  <c r="J17" i="295"/>
  <c r="J54" i="295" s="1"/>
  <c r="I17" i="295"/>
  <c r="H17" i="295"/>
  <c r="N16" i="295"/>
  <c r="N60" i="295" s="1"/>
  <c r="M16" i="295"/>
  <c r="M60" i="295" s="1"/>
  <c r="L16" i="295"/>
  <c r="J16" i="295"/>
  <c r="J60" i="295" s="1"/>
  <c r="I16" i="295"/>
  <c r="H16" i="295"/>
  <c r="N15" i="295"/>
  <c r="N59" i="295" s="1"/>
  <c r="M15" i="295"/>
  <c r="L15" i="295"/>
  <c r="L59" i="295" s="1"/>
  <c r="J15" i="295"/>
  <c r="I15" i="295"/>
  <c r="H15" i="295"/>
  <c r="H59" i="295" s="1"/>
  <c r="K12" i="295"/>
  <c r="R12" i="295" s="1"/>
  <c r="G12" i="295"/>
  <c r="Q12" i="295" s="1"/>
  <c r="F12" i="295"/>
  <c r="E12" i="295"/>
  <c r="U12" i="295" s="1"/>
  <c r="D12" i="295"/>
  <c r="T12" i="295" s="1"/>
  <c r="K11" i="295"/>
  <c r="R11" i="295" s="1"/>
  <c r="G11" i="295"/>
  <c r="Q11" i="295" s="1"/>
  <c r="F11" i="295"/>
  <c r="E11" i="295"/>
  <c r="U11" i="295" s="1"/>
  <c r="D11" i="295"/>
  <c r="T11" i="295" s="1"/>
  <c r="K10" i="295"/>
  <c r="R10" i="295" s="1"/>
  <c r="G10" i="295"/>
  <c r="Q10" i="295" s="1"/>
  <c r="F10" i="295"/>
  <c r="E10" i="295"/>
  <c r="U10" i="295" s="1"/>
  <c r="D10" i="295"/>
  <c r="T10" i="295" s="1"/>
  <c r="N9" i="295"/>
  <c r="N52" i="295" s="1"/>
  <c r="M9" i="295"/>
  <c r="L9" i="295"/>
  <c r="L52" i="295" s="1"/>
  <c r="J9" i="295"/>
  <c r="J52" i="295" s="1"/>
  <c r="I9" i="295"/>
  <c r="I52" i="295" s="1"/>
  <c r="H9" i="295"/>
  <c r="K7" i="295"/>
  <c r="R7" i="295" s="1"/>
  <c r="G7" i="295"/>
  <c r="Q7" i="295" s="1"/>
  <c r="F7" i="295"/>
  <c r="E7" i="295"/>
  <c r="U7" i="295" s="1"/>
  <c r="D7" i="295"/>
  <c r="T7" i="295" s="1"/>
  <c r="C34" i="294"/>
  <c r="Q34" i="294" s="1"/>
  <c r="C33" i="294"/>
  <c r="Q33" i="294" s="1"/>
  <c r="C32" i="294"/>
  <c r="Q32" i="294" s="1"/>
  <c r="C31" i="294"/>
  <c r="Q31" i="294" s="1"/>
  <c r="C30" i="294"/>
  <c r="Q30" i="294" s="1"/>
  <c r="C29" i="294"/>
  <c r="Q29" i="294" s="1"/>
  <c r="C28" i="294"/>
  <c r="Q28" i="294" s="1"/>
  <c r="C27" i="294"/>
  <c r="Q27" i="294" s="1"/>
  <c r="C26" i="294"/>
  <c r="Q26" i="294" s="1"/>
  <c r="C25" i="294"/>
  <c r="Q25" i="294" s="1"/>
  <c r="C24" i="294"/>
  <c r="Q24" i="294" s="1"/>
  <c r="C23" i="294"/>
  <c r="Q23" i="294" s="1"/>
  <c r="C22" i="294"/>
  <c r="Q22" i="294" s="1"/>
  <c r="C21" i="294"/>
  <c r="Q21" i="294" s="1"/>
  <c r="O19" i="294"/>
  <c r="O48" i="294" s="1"/>
  <c r="N19" i="294"/>
  <c r="M19" i="294"/>
  <c r="L19" i="294"/>
  <c r="K19" i="294"/>
  <c r="K48" i="294" s="1"/>
  <c r="J19" i="294"/>
  <c r="I19" i="294"/>
  <c r="H19" i="294"/>
  <c r="G19" i="294"/>
  <c r="G48" i="294" s="1"/>
  <c r="F19" i="294"/>
  <c r="E19" i="294"/>
  <c r="D19" i="294"/>
  <c r="O18" i="294"/>
  <c r="N18" i="294"/>
  <c r="M18" i="294"/>
  <c r="L18" i="294"/>
  <c r="K18" i="294"/>
  <c r="K47" i="294" s="1"/>
  <c r="J18" i="294"/>
  <c r="I18" i="294"/>
  <c r="H18" i="294"/>
  <c r="G18" i="294"/>
  <c r="G47" i="294" s="1"/>
  <c r="F18" i="294"/>
  <c r="E18" i="294"/>
  <c r="D18" i="294"/>
  <c r="C15" i="294"/>
  <c r="Q15" i="294" s="1"/>
  <c r="C14" i="294"/>
  <c r="Q14" i="294" s="1"/>
  <c r="C13" i="294"/>
  <c r="Q13" i="294" s="1"/>
  <c r="C12" i="294"/>
  <c r="Q12" i="294" s="1"/>
  <c r="C11" i="294"/>
  <c r="Q11" i="294" s="1"/>
  <c r="C10" i="294"/>
  <c r="Q10" i="294" s="1"/>
  <c r="O8" i="294"/>
  <c r="O44" i="294" s="1"/>
  <c r="N8" i="294"/>
  <c r="M8" i="294"/>
  <c r="L8" i="294"/>
  <c r="K8" i="294"/>
  <c r="K44" i="294" s="1"/>
  <c r="J8" i="294"/>
  <c r="I8" i="294"/>
  <c r="H8" i="294"/>
  <c r="G8" i="294"/>
  <c r="G44" i="294" s="1"/>
  <c r="F8" i="294"/>
  <c r="E8" i="294"/>
  <c r="D8" i="294"/>
  <c r="O7" i="294"/>
  <c r="O43" i="294" s="1"/>
  <c r="N7" i="294"/>
  <c r="M7" i="294"/>
  <c r="L7" i="294"/>
  <c r="K7" i="294"/>
  <c r="J7" i="294"/>
  <c r="I7" i="294"/>
  <c r="H7" i="294"/>
  <c r="G7" i="294"/>
  <c r="G43" i="294" s="1"/>
  <c r="F7" i="294"/>
  <c r="E7" i="294"/>
  <c r="D7" i="294"/>
  <c r="C22" i="293"/>
  <c r="H22" i="293" s="1"/>
  <c r="C21" i="293"/>
  <c r="H21" i="293" s="1"/>
  <c r="C20" i="293"/>
  <c r="H20" i="293" s="1"/>
  <c r="C19" i="293"/>
  <c r="H19" i="293" s="1"/>
  <c r="C18" i="293"/>
  <c r="H18" i="293" s="1"/>
  <c r="C17" i="293"/>
  <c r="H17" i="293" s="1"/>
  <c r="C16" i="293"/>
  <c r="H16" i="293" s="1"/>
  <c r="C15" i="293"/>
  <c r="H15" i="293" s="1"/>
  <c r="F14" i="293"/>
  <c r="F32" i="293" s="1"/>
  <c r="E14" i="293"/>
  <c r="E32" i="293" s="1"/>
  <c r="D14" i="293"/>
  <c r="D32" i="293" s="1"/>
  <c r="C12" i="293"/>
  <c r="H12" i="293" s="1"/>
  <c r="C11" i="293"/>
  <c r="H11" i="293" s="1"/>
  <c r="C10" i="293"/>
  <c r="H10" i="293" s="1"/>
  <c r="C9" i="293"/>
  <c r="H9" i="293" s="1"/>
  <c r="C8" i="293"/>
  <c r="C7" i="293"/>
  <c r="H7" i="293" s="1"/>
  <c r="F6" i="293"/>
  <c r="F31" i="293" s="1"/>
  <c r="E6" i="293"/>
  <c r="E31" i="293" s="1"/>
  <c r="D6" i="293"/>
  <c r="D31" i="293" s="1"/>
  <c r="F19" i="292"/>
  <c r="AA19" i="292" s="1"/>
  <c r="E19" i="292"/>
  <c r="Z19" i="292" s="1"/>
  <c r="D19" i="292"/>
  <c r="Y19" i="292" s="1"/>
  <c r="C19" i="292"/>
  <c r="X19" i="292" s="1"/>
  <c r="B19" i="292"/>
  <c r="W19" i="292" s="1"/>
  <c r="F18" i="292"/>
  <c r="AA18" i="292" s="1"/>
  <c r="E18" i="292"/>
  <c r="Z18" i="292" s="1"/>
  <c r="D18" i="292"/>
  <c r="Y18" i="292" s="1"/>
  <c r="C18" i="292"/>
  <c r="X18" i="292" s="1"/>
  <c r="B18" i="292"/>
  <c r="W18" i="292" s="1"/>
  <c r="F17" i="292"/>
  <c r="AA17" i="292" s="1"/>
  <c r="E17" i="292"/>
  <c r="Z17" i="292" s="1"/>
  <c r="D17" i="292"/>
  <c r="Y17" i="292" s="1"/>
  <c r="C17" i="292"/>
  <c r="X17" i="292" s="1"/>
  <c r="B17" i="292"/>
  <c r="W17" i="292" s="1"/>
  <c r="F16" i="292"/>
  <c r="AA16" i="292" s="1"/>
  <c r="E16" i="292"/>
  <c r="Z16" i="292" s="1"/>
  <c r="D16" i="292"/>
  <c r="Y16" i="292" s="1"/>
  <c r="C16" i="292"/>
  <c r="X16" i="292" s="1"/>
  <c r="B16" i="292"/>
  <c r="W16" i="292" s="1"/>
  <c r="F15" i="292"/>
  <c r="AA15" i="292" s="1"/>
  <c r="E15" i="292"/>
  <c r="Z15" i="292" s="1"/>
  <c r="D15" i="292"/>
  <c r="Y15" i="292" s="1"/>
  <c r="C15" i="292"/>
  <c r="X15" i="292" s="1"/>
  <c r="B15" i="292"/>
  <c r="W15" i="292" s="1"/>
  <c r="F14" i="292"/>
  <c r="AA14" i="292" s="1"/>
  <c r="E14" i="292"/>
  <c r="Z14" i="292" s="1"/>
  <c r="D14" i="292"/>
  <c r="Y14" i="292" s="1"/>
  <c r="C14" i="292"/>
  <c r="X14" i="292" s="1"/>
  <c r="B14" i="292"/>
  <c r="W14" i="292" s="1"/>
  <c r="F13" i="292"/>
  <c r="AA13" i="292" s="1"/>
  <c r="E13" i="292"/>
  <c r="Z13" i="292" s="1"/>
  <c r="D13" i="292"/>
  <c r="Y13" i="292" s="1"/>
  <c r="C13" i="292"/>
  <c r="X13" i="292" s="1"/>
  <c r="B13" i="292"/>
  <c r="W13" i="292" s="1"/>
  <c r="F12" i="292"/>
  <c r="AA12" i="292" s="1"/>
  <c r="E12" i="292"/>
  <c r="Z12" i="292" s="1"/>
  <c r="D12" i="292"/>
  <c r="Y12" i="292" s="1"/>
  <c r="C12" i="292"/>
  <c r="X12" i="292" s="1"/>
  <c r="B12" i="292"/>
  <c r="W12" i="292" s="1"/>
  <c r="F11" i="292"/>
  <c r="AA11" i="292" s="1"/>
  <c r="E11" i="292"/>
  <c r="Z11" i="292" s="1"/>
  <c r="D11" i="292"/>
  <c r="Y11" i="292" s="1"/>
  <c r="C11" i="292"/>
  <c r="X11" i="292" s="1"/>
  <c r="B11" i="292"/>
  <c r="W11" i="292" s="1"/>
  <c r="F10" i="292"/>
  <c r="AA10" i="292" s="1"/>
  <c r="E10" i="292"/>
  <c r="Z10" i="292" s="1"/>
  <c r="D10" i="292"/>
  <c r="Y10" i="292" s="1"/>
  <c r="C10" i="292"/>
  <c r="X10" i="292" s="1"/>
  <c r="B10" i="292"/>
  <c r="W10" i="292" s="1"/>
  <c r="F9" i="292"/>
  <c r="AA9" i="292" s="1"/>
  <c r="E9" i="292"/>
  <c r="Z9" i="292" s="1"/>
  <c r="D9" i="292"/>
  <c r="Y9" i="292" s="1"/>
  <c r="C9" i="292"/>
  <c r="X9" i="292" s="1"/>
  <c r="B9" i="292"/>
  <c r="W9" i="292" s="1"/>
  <c r="F8" i="292"/>
  <c r="AA8" i="292" s="1"/>
  <c r="E8" i="292"/>
  <c r="Z8" i="292" s="1"/>
  <c r="D8" i="292"/>
  <c r="Y8" i="292" s="1"/>
  <c r="C8" i="292"/>
  <c r="X8" i="292" s="1"/>
  <c r="B8" i="292"/>
  <c r="W8" i="292" s="1"/>
  <c r="U7" i="292"/>
  <c r="U27" i="292" s="1"/>
  <c r="T7" i="292"/>
  <c r="T27" i="292" s="1"/>
  <c r="S7" i="292"/>
  <c r="S27" i="292" s="1"/>
  <c r="R7" i="292"/>
  <c r="R27" i="292" s="1"/>
  <c r="Q7" i="292"/>
  <c r="Q27" i="292" s="1"/>
  <c r="P7" i="292"/>
  <c r="P27" i="292" s="1"/>
  <c r="O7" i="292"/>
  <c r="O27" i="292" s="1"/>
  <c r="N7" i="292"/>
  <c r="N27" i="292" s="1"/>
  <c r="M7" i="292"/>
  <c r="M27" i="292" s="1"/>
  <c r="L7" i="292"/>
  <c r="L27" i="292" s="1"/>
  <c r="K7" i="292"/>
  <c r="K27" i="292" s="1"/>
  <c r="J7" i="292"/>
  <c r="J27" i="292" s="1"/>
  <c r="I7" i="292"/>
  <c r="H7" i="292"/>
  <c r="H27" i="292" s="1"/>
  <c r="G7" i="292"/>
  <c r="K29" i="291"/>
  <c r="B28" i="291"/>
  <c r="K28" i="291" s="1"/>
  <c r="B27" i="291"/>
  <c r="K27" i="291" s="1"/>
  <c r="B26" i="291"/>
  <c r="K26" i="291" s="1"/>
  <c r="I25" i="291"/>
  <c r="I39" i="291" s="1"/>
  <c r="G25" i="291"/>
  <c r="G39" i="291" s="1"/>
  <c r="E25" i="291"/>
  <c r="B24" i="291"/>
  <c r="K24" i="291" s="1"/>
  <c r="B23" i="291"/>
  <c r="K23" i="291" s="1"/>
  <c r="B22" i="291"/>
  <c r="K22" i="291" s="1"/>
  <c r="B21" i="291"/>
  <c r="K21" i="291" s="1"/>
  <c r="B20" i="291"/>
  <c r="K20" i="291" s="1"/>
  <c r="B19" i="291"/>
  <c r="K19" i="291" s="1"/>
  <c r="B18" i="291"/>
  <c r="K18" i="291" s="1"/>
  <c r="B17" i="291"/>
  <c r="K17" i="291" s="1"/>
  <c r="B16" i="291"/>
  <c r="K16" i="291" s="1"/>
  <c r="B15" i="291"/>
  <c r="K15" i="291" s="1"/>
  <c r="B14" i="291"/>
  <c r="K14" i="291" s="1"/>
  <c r="B13" i="291"/>
  <c r="K13" i="291" s="1"/>
  <c r="B12" i="291"/>
  <c r="K12" i="291" s="1"/>
  <c r="B11" i="291"/>
  <c r="K11" i="291" s="1"/>
  <c r="B10" i="291"/>
  <c r="K10" i="291" s="1"/>
  <c r="B9" i="291"/>
  <c r="K9" i="291" s="1"/>
  <c r="B8" i="291"/>
  <c r="K8" i="291" s="1"/>
  <c r="I7" i="291"/>
  <c r="I38" i="291" s="1"/>
  <c r="G7" i="291"/>
  <c r="G38" i="291" s="1"/>
  <c r="E7" i="291"/>
  <c r="E38" i="291" s="1"/>
  <c r="D20" i="290"/>
  <c r="Q20" i="290" s="1"/>
  <c r="C20" i="290"/>
  <c r="P20" i="290" s="1"/>
  <c r="B20" i="290"/>
  <c r="O20" i="290" s="1"/>
  <c r="D19" i="290"/>
  <c r="Q19" i="290" s="1"/>
  <c r="C19" i="290"/>
  <c r="P19" i="290" s="1"/>
  <c r="B19" i="290"/>
  <c r="O19" i="290" s="1"/>
  <c r="D18" i="290"/>
  <c r="Q18" i="290" s="1"/>
  <c r="C18" i="290"/>
  <c r="P18" i="290" s="1"/>
  <c r="B18" i="290"/>
  <c r="O18" i="290" s="1"/>
  <c r="D17" i="290"/>
  <c r="Q17" i="290" s="1"/>
  <c r="C17" i="290"/>
  <c r="P17" i="290" s="1"/>
  <c r="B17" i="290"/>
  <c r="O17" i="290" s="1"/>
  <c r="D16" i="290"/>
  <c r="Q16" i="290" s="1"/>
  <c r="C16" i="290"/>
  <c r="P16" i="290" s="1"/>
  <c r="B16" i="290"/>
  <c r="O16" i="290" s="1"/>
  <c r="D15" i="290"/>
  <c r="Q15" i="290" s="1"/>
  <c r="C15" i="290"/>
  <c r="P15" i="290" s="1"/>
  <c r="B15" i="290"/>
  <c r="O15" i="290" s="1"/>
  <c r="D14" i="290"/>
  <c r="Q14" i="290" s="1"/>
  <c r="C14" i="290"/>
  <c r="P14" i="290" s="1"/>
  <c r="B14" i="290"/>
  <c r="O14" i="290" s="1"/>
  <c r="D13" i="290"/>
  <c r="Q13" i="290" s="1"/>
  <c r="C13" i="290"/>
  <c r="P13" i="290" s="1"/>
  <c r="B13" i="290"/>
  <c r="O13" i="290" s="1"/>
  <c r="D12" i="290"/>
  <c r="Q12" i="290" s="1"/>
  <c r="C12" i="290"/>
  <c r="P12" i="290" s="1"/>
  <c r="B12" i="290"/>
  <c r="O12" i="290" s="1"/>
  <c r="D11" i="290"/>
  <c r="Q11" i="290" s="1"/>
  <c r="C11" i="290"/>
  <c r="P11" i="290" s="1"/>
  <c r="B11" i="290"/>
  <c r="O11" i="290" s="1"/>
  <c r="D10" i="290"/>
  <c r="Q10" i="290" s="1"/>
  <c r="C10" i="290"/>
  <c r="P10" i="290" s="1"/>
  <c r="B10" i="290"/>
  <c r="O10" i="290" s="1"/>
  <c r="D9" i="290"/>
  <c r="C9" i="290"/>
  <c r="P9" i="290" s="1"/>
  <c r="B9" i="290"/>
  <c r="O9" i="290" s="1"/>
  <c r="M8" i="290"/>
  <c r="M27" i="290" s="1"/>
  <c r="L8" i="290"/>
  <c r="L27" i="290" s="1"/>
  <c r="K8" i="290"/>
  <c r="K27" i="290" s="1"/>
  <c r="J8" i="290"/>
  <c r="J27" i="290" s="1"/>
  <c r="I8" i="290"/>
  <c r="I27" i="290" s="1"/>
  <c r="H8" i="290"/>
  <c r="H27" i="290" s="1"/>
  <c r="G8" i="290"/>
  <c r="G27" i="290" s="1"/>
  <c r="F8" i="290"/>
  <c r="F27" i="290" s="1"/>
  <c r="E8" i="290"/>
  <c r="E27" i="290" s="1"/>
  <c r="I31" i="289"/>
  <c r="G31" i="289"/>
  <c r="E31" i="289"/>
  <c r="L23" i="289"/>
  <c r="B23" i="289"/>
  <c r="K23" i="289" s="1"/>
  <c r="C22" i="289"/>
  <c r="L22" i="289" s="1"/>
  <c r="B22" i="289"/>
  <c r="K22" i="289" s="1"/>
  <c r="K21" i="289"/>
  <c r="C21" i="289"/>
  <c r="L21" i="289" s="1"/>
  <c r="K20" i="289"/>
  <c r="C20" i="289"/>
  <c r="L20" i="289" s="1"/>
  <c r="K19" i="289"/>
  <c r="C19" i="289"/>
  <c r="K17" i="289"/>
  <c r="C17" i="289"/>
  <c r="L17" i="289" s="1"/>
  <c r="C16" i="289"/>
  <c r="L16" i="289" s="1"/>
  <c r="B16" i="289"/>
  <c r="K16" i="289" s="1"/>
  <c r="C15" i="289"/>
  <c r="L15" i="289" s="1"/>
  <c r="B15" i="289"/>
  <c r="K15" i="289" s="1"/>
  <c r="C14" i="289"/>
  <c r="L14" i="289" s="1"/>
  <c r="B14" i="289"/>
  <c r="K14" i="289" s="1"/>
  <c r="K13" i="289"/>
  <c r="C13" i="289"/>
  <c r="L13" i="289" s="1"/>
  <c r="C12" i="289"/>
  <c r="L12" i="289" s="1"/>
  <c r="B12" i="289"/>
  <c r="K12" i="289" s="1"/>
  <c r="C11" i="289"/>
  <c r="L11" i="289" s="1"/>
  <c r="B11" i="289"/>
  <c r="K11" i="289" s="1"/>
  <c r="C10" i="289"/>
  <c r="L10" i="289" s="1"/>
  <c r="B10" i="289"/>
  <c r="K10" i="289" s="1"/>
  <c r="C9" i="289"/>
  <c r="L9" i="289" s="1"/>
  <c r="B9" i="289"/>
  <c r="K9" i="289" s="1"/>
  <c r="C8" i="289"/>
  <c r="L8" i="289" s="1"/>
  <c r="B8" i="289"/>
  <c r="K8" i="289" s="1"/>
  <c r="C7" i="289"/>
  <c r="L7" i="289" s="1"/>
  <c r="B7" i="289"/>
  <c r="K7" i="289" s="1"/>
  <c r="K22" i="288"/>
  <c r="R22" i="288" s="1"/>
  <c r="H22" i="288"/>
  <c r="Q22" i="288" s="1"/>
  <c r="E22" i="288"/>
  <c r="P22" i="288" s="1"/>
  <c r="D22" i="288"/>
  <c r="C22" i="288"/>
  <c r="T22" i="288" s="1"/>
  <c r="K21" i="288"/>
  <c r="R21" i="288" s="1"/>
  <c r="H21" i="288"/>
  <c r="Q21" i="288" s="1"/>
  <c r="E21" i="288"/>
  <c r="P21" i="288" s="1"/>
  <c r="D21" i="288"/>
  <c r="U21" i="288" s="1"/>
  <c r="C21" i="288"/>
  <c r="T21" i="288" s="1"/>
  <c r="K20" i="288"/>
  <c r="R20" i="288" s="1"/>
  <c r="H20" i="288"/>
  <c r="Q20" i="288" s="1"/>
  <c r="E20" i="288"/>
  <c r="P20" i="288" s="1"/>
  <c r="D20" i="288"/>
  <c r="U20" i="288" s="1"/>
  <c r="C20" i="288"/>
  <c r="T20" i="288" s="1"/>
  <c r="K19" i="288"/>
  <c r="R19" i="288" s="1"/>
  <c r="H19" i="288"/>
  <c r="Q19" i="288" s="1"/>
  <c r="E19" i="288"/>
  <c r="P19" i="288" s="1"/>
  <c r="D19" i="288"/>
  <c r="U19" i="288" s="1"/>
  <c r="C19" i="288"/>
  <c r="T19" i="288" s="1"/>
  <c r="K18" i="288"/>
  <c r="R18" i="288" s="1"/>
  <c r="H18" i="288"/>
  <c r="Q18" i="288" s="1"/>
  <c r="E18" i="288"/>
  <c r="P18" i="288" s="1"/>
  <c r="D18" i="288"/>
  <c r="C18" i="288"/>
  <c r="T18" i="288" s="1"/>
  <c r="K17" i="288"/>
  <c r="R17" i="288" s="1"/>
  <c r="H17" i="288"/>
  <c r="Q17" i="288" s="1"/>
  <c r="E17" i="288"/>
  <c r="P17" i="288" s="1"/>
  <c r="D17" i="288"/>
  <c r="U17" i="288" s="1"/>
  <c r="C17" i="288"/>
  <c r="T17" i="288" s="1"/>
  <c r="K16" i="288"/>
  <c r="R16" i="288" s="1"/>
  <c r="H16" i="288"/>
  <c r="Q16" i="288" s="1"/>
  <c r="E16" i="288"/>
  <c r="P16" i="288" s="1"/>
  <c r="D16" i="288"/>
  <c r="U16" i="288" s="1"/>
  <c r="C16" i="288"/>
  <c r="T16" i="288" s="1"/>
  <c r="K15" i="288"/>
  <c r="R15" i="288" s="1"/>
  <c r="H15" i="288"/>
  <c r="Q15" i="288" s="1"/>
  <c r="E15" i="288"/>
  <c r="P15" i="288" s="1"/>
  <c r="D15" i="288"/>
  <c r="U15" i="288" s="1"/>
  <c r="C15" i="288"/>
  <c r="K14" i="288"/>
  <c r="R14" i="288" s="1"/>
  <c r="H14" i="288"/>
  <c r="Q14" i="288" s="1"/>
  <c r="E14" i="288"/>
  <c r="P14" i="288" s="1"/>
  <c r="D14" i="288"/>
  <c r="U14" i="288" s="1"/>
  <c r="C14" i="288"/>
  <c r="K13" i="288"/>
  <c r="R13" i="288" s="1"/>
  <c r="H13" i="288"/>
  <c r="Q13" i="288" s="1"/>
  <c r="E13" i="288"/>
  <c r="P13" i="288" s="1"/>
  <c r="D13" i="288"/>
  <c r="U13" i="288" s="1"/>
  <c r="C13" i="288"/>
  <c r="T13" i="288" s="1"/>
  <c r="K12" i="288"/>
  <c r="R12" i="288" s="1"/>
  <c r="H12" i="288"/>
  <c r="Q12" i="288" s="1"/>
  <c r="E12" i="288"/>
  <c r="P12" i="288" s="1"/>
  <c r="D12" i="288"/>
  <c r="U12" i="288" s="1"/>
  <c r="C12" i="288"/>
  <c r="T12" i="288" s="1"/>
  <c r="M11" i="288"/>
  <c r="M8" i="288" s="1"/>
  <c r="M30" i="288" s="1"/>
  <c r="L11" i="288"/>
  <c r="J11" i="288"/>
  <c r="I11" i="288"/>
  <c r="I31" i="288" s="1"/>
  <c r="G11" i="288"/>
  <c r="G31" i="288" s="1"/>
  <c r="F11" i="288"/>
  <c r="F31" i="288" s="1"/>
  <c r="K9" i="288"/>
  <c r="R9" i="288" s="1"/>
  <c r="H9" i="288"/>
  <c r="Q9" i="288" s="1"/>
  <c r="E9" i="288"/>
  <c r="P9" i="288" s="1"/>
  <c r="D9" i="288"/>
  <c r="U9" i="288" s="1"/>
  <c r="C9" i="288"/>
  <c r="C57" i="287"/>
  <c r="L57" i="287" s="1"/>
  <c r="C56" i="287"/>
  <c r="L56" i="287" s="1"/>
  <c r="C55" i="287"/>
  <c r="L55" i="287" s="1"/>
  <c r="C54" i="287"/>
  <c r="L54" i="287" s="1"/>
  <c r="C53" i="287"/>
  <c r="L53" i="287" s="1"/>
  <c r="C52" i="287"/>
  <c r="L52" i="287" s="1"/>
  <c r="C51" i="287"/>
  <c r="L51" i="287" s="1"/>
  <c r="C50" i="287"/>
  <c r="L50" i="287" s="1"/>
  <c r="C48" i="287"/>
  <c r="L48" i="287" s="1"/>
  <c r="C47" i="287"/>
  <c r="L47" i="287" s="1"/>
  <c r="C46" i="287"/>
  <c r="L46" i="287" s="1"/>
  <c r="C45" i="287"/>
  <c r="L45" i="287" s="1"/>
  <c r="C44" i="287"/>
  <c r="L44" i="287" s="1"/>
  <c r="C43" i="287"/>
  <c r="L43" i="287" s="1"/>
  <c r="C42" i="287"/>
  <c r="L42" i="287" s="1"/>
  <c r="C41" i="287"/>
  <c r="L41" i="287" s="1"/>
  <c r="C40" i="287"/>
  <c r="L40" i="287" s="1"/>
  <c r="C39" i="287"/>
  <c r="L39" i="287" s="1"/>
  <c r="C38" i="287"/>
  <c r="L38" i="287" s="1"/>
  <c r="C28" i="287"/>
  <c r="L28" i="287" s="1"/>
  <c r="C25" i="287"/>
  <c r="L25" i="287" s="1"/>
  <c r="C24" i="287"/>
  <c r="L24" i="287" s="1"/>
  <c r="C23" i="287"/>
  <c r="L23" i="287" s="1"/>
  <c r="C22" i="287"/>
  <c r="L22" i="287" s="1"/>
  <c r="C21" i="287"/>
  <c r="L21" i="287" s="1"/>
  <c r="C20" i="287"/>
  <c r="L20" i="287" s="1"/>
  <c r="C19" i="287"/>
  <c r="L19" i="287" s="1"/>
  <c r="C18" i="287"/>
  <c r="L18" i="287" s="1"/>
  <c r="C17" i="287"/>
  <c r="L17" i="287" s="1"/>
  <c r="C15" i="287"/>
  <c r="L15" i="287" s="1"/>
  <c r="C14" i="287"/>
  <c r="L14" i="287" s="1"/>
  <c r="C13" i="287"/>
  <c r="L13" i="287" s="1"/>
  <c r="C10" i="287"/>
  <c r="W20" i="286"/>
  <c r="AK20" i="286" s="1"/>
  <c r="T20" i="286"/>
  <c r="AJ20" i="286" s="1"/>
  <c r="Q20" i="286"/>
  <c r="AI20" i="286" s="1"/>
  <c r="P20" i="286"/>
  <c r="O20" i="286"/>
  <c r="G26" i="275" s="1"/>
  <c r="K20" i="286"/>
  <c r="AD20" i="286" s="1"/>
  <c r="H20" i="286"/>
  <c r="AC20" i="286" s="1"/>
  <c r="E20" i="286"/>
  <c r="AB20" i="286" s="1"/>
  <c r="D20" i="286"/>
  <c r="AG20" i="286" s="1"/>
  <c r="C20" i="286"/>
  <c r="AF20" i="286" s="1"/>
  <c r="W19" i="286"/>
  <c r="AK19" i="286" s="1"/>
  <c r="T19" i="286"/>
  <c r="AJ19" i="286" s="1"/>
  <c r="Q19" i="286"/>
  <c r="AI19" i="286" s="1"/>
  <c r="P19" i="286"/>
  <c r="AN19" i="286" s="1"/>
  <c r="O19" i="286"/>
  <c r="G25" i="275" s="1"/>
  <c r="K19" i="286"/>
  <c r="AD19" i="286" s="1"/>
  <c r="H19" i="286"/>
  <c r="AC19" i="286" s="1"/>
  <c r="E19" i="286"/>
  <c r="AB19" i="286" s="1"/>
  <c r="D19" i="286"/>
  <c r="AG19" i="286" s="1"/>
  <c r="C19" i="286"/>
  <c r="D25" i="275" s="1"/>
  <c r="W18" i="286"/>
  <c r="AK18" i="286" s="1"/>
  <c r="T18" i="286"/>
  <c r="AJ18" i="286" s="1"/>
  <c r="Q18" i="286"/>
  <c r="AI18" i="286" s="1"/>
  <c r="P18" i="286"/>
  <c r="AN18" i="286" s="1"/>
  <c r="O18" i="286"/>
  <c r="G24" i="275" s="1"/>
  <c r="K18" i="286"/>
  <c r="AD18" i="286" s="1"/>
  <c r="H18" i="286"/>
  <c r="AC18" i="286" s="1"/>
  <c r="E18" i="286"/>
  <c r="AB18" i="286" s="1"/>
  <c r="D18" i="286"/>
  <c r="AG18" i="286" s="1"/>
  <c r="C18" i="286"/>
  <c r="AF18" i="286" s="1"/>
  <c r="W17" i="286"/>
  <c r="AK17" i="286" s="1"/>
  <c r="T17" i="286"/>
  <c r="AJ17" i="286" s="1"/>
  <c r="Q17" i="286"/>
  <c r="AI17" i="286" s="1"/>
  <c r="P17" i="286"/>
  <c r="AN17" i="286" s="1"/>
  <c r="O17" i="286"/>
  <c r="AM17" i="286" s="1"/>
  <c r="K17" i="286"/>
  <c r="AD17" i="286" s="1"/>
  <c r="H17" i="286"/>
  <c r="AC17" i="286" s="1"/>
  <c r="E17" i="286"/>
  <c r="AB17" i="286" s="1"/>
  <c r="D17" i="286"/>
  <c r="AG17" i="286" s="1"/>
  <c r="C17" i="286"/>
  <c r="AF17" i="286" s="1"/>
  <c r="W16" i="286"/>
  <c r="AK16" i="286" s="1"/>
  <c r="T16" i="286"/>
  <c r="AJ16" i="286" s="1"/>
  <c r="Q16" i="286"/>
  <c r="AI16" i="286" s="1"/>
  <c r="P16" i="286"/>
  <c r="AN16" i="286" s="1"/>
  <c r="O16" i="286"/>
  <c r="G22" i="275" s="1"/>
  <c r="K16" i="286"/>
  <c r="AD16" i="286" s="1"/>
  <c r="H16" i="286"/>
  <c r="AC16" i="286" s="1"/>
  <c r="E16" i="286"/>
  <c r="AB16" i="286" s="1"/>
  <c r="D16" i="286"/>
  <c r="E22" i="275" s="1"/>
  <c r="C16" i="286"/>
  <c r="AF16" i="286" s="1"/>
  <c r="W15" i="286"/>
  <c r="AK15" i="286" s="1"/>
  <c r="T15" i="286"/>
  <c r="AJ15" i="286" s="1"/>
  <c r="Q15" i="286"/>
  <c r="AI15" i="286" s="1"/>
  <c r="P15" i="286"/>
  <c r="O15" i="286"/>
  <c r="G21" i="275" s="1"/>
  <c r="K15" i="286"/>
  <c r="AD15" i="286" s="1"/>
  <c r="H15" i="286"/>
  <c r="AC15" i="286" s="1"/>
  <c r="E15" i="286"/>
  <c r="AB15" i="286" s="1"/>
  <c r="D15" i="286"/>
  <c r="AG15" i="286" s="1"/>
  <c r="C15" i="286"/>
  <c r="D21" i="275" s="1"/>
  <c r="W14" i="286"/>
  <c r="AK14" i="286" s="1"/>
  <c r="T14" i="286"/>
  <c r="AJ14" i="286" s="1"/>
  <c r="Q14" i="286"/>
  <c r="AI14" i="286" s="1"/>
  <c r="P14" i="286"/>
  <c r="AN14" i="286" s="1"/>
  <c r="O14" i="286"/>
  <c r="G20" i="275" s="1"/>
  <c r="K14" i="286"/>
  <c r="AD14" i="286" s="1"/>
  <c r="H14" i="286"/>
  <c r="AC14" i="286" s="1"/>
  <c r="E14" i="286"/>
  <c r="AB14" i="286" s="1"/>
  <c r="D14" i="286"/>
  <c r="C14" i="286"/>
  <c r="W13" i="286"/>
  <c r="AK13" i="286" s="1"/>
  <c r="T13" i="286"/>
  <c r="AJ13" i="286" s="1"/>
  <c r="Q13" i="286"/>
  <c r="AI13" i="286" s="1"/>
  <c r="P13" i="286"/>
  <c r="O13" i="286"/>
  <c r="K13" i="286"/>
  <c r="AD13" i="286" s="1"/>
  <c r="H13" i="286"/>
  <c r="AC13" i="286" s="1"/>
  <c r="E13" i="286"/>
  <c r="AB13" i="286" s="1"/>
  <c r="D13" i="286"/>
  <c r="C13" i="286"/>
  <c r="W12" i="286"/>
  <c r="AK12" i="286" s="1"/>
  <c r="T12" i="286"/>
  <c r="AJ12" i="286" s="1"/>
  <c r="Q12" i="286"/>
  <c r="AI12" i="286" s="1"/>
  <c r="P12" i="286"/>
  <c r="AN12" i="286" s="1"/>
  <c r="O12" i="286"/>
  <c r="K12" i="286"/>
  <c r="AD12" i="286" s="1"/>
  <c r="H12" i="286"/>
  <c r="AC12" i="286" s="1"/>
  <c r="E12" i="286"/>
  <c r="AB12" i="286" s="1"/>
  <c r="D12" i="286"/>
  <c r="C12" i="286"/>
  <c r="AF12" i="286" s="1"/>
  <c r="W11" i="286"/>
  <c r="AK11" i="286" s="1"/>
  <c r="T11" i="286"/>
  <c r="AJ11" i="286" s="1"/>
  <c r="Q11" i="286"/>
  <c r="AI11" i="286" s="1"/>
  <c r="P11" i="286"/>
  <c r="O11" i="286"/>
  <c r="K11" i="286"/>
  <c r="AD11" i="286" s="1"/>
  <c r="H11" i="286"/>
  <c r="AC11" i="286" s="1"/>
  <c r="E11" i="286"/>
  <c r="AB11" i="286" s="1"/>
  <c r="D11" i="286"/>
  <c r="AG11" i="286" s="1"/>
  <c r="C11" i="286"/>
  <c r="D17" i="275" s="1"/>
  <c r="W10" i="286"/>
  <c r="AK10" i="286" s="1"/>
  <c r="T10" i="286"/>
  <c r="AJ10" i="286" s="1"/>
  <c r="Q10" i="286"/>
  <c r="AI10" i="286" s="1"/>
  <c r="P10" i="286"/>
  <c r="AN10" i="286" s="1"/>
  <c r="O10" i="286"/>
  <c r="G16" i="275" s="1"/>
  <c r="K10" i="286"/>
  <c r="AD10" i="286" s="1"/>
  <c r="H10" i="286"/>
  <c r="AC10" i="286" s="1"/>
  <c r="E10" i="286"/>
  <c r="AB10" i="286" s="1"/>
  <c r="D10" i="286"/>
  <c r="C10" i="286"/>
  <c r="AF10" i="286" s="1"/>
  <c r="AC9" i="286"/>
  <c r="W9" i="286"/>
  <c r="AK9" i="286" s="1"/>
  <c r="T9" i="286"/>
  <c r="AJ9" i="286" s="1"/>
  <c r="Q9" i="286"/>
  <c r="AI9" i="286" s="1"/>
  <c r="P9" i="286"/>
  <c r="AN9" i="286" s="1"/>
  <c r="O9" i="286"/>
  <c r="AM9" i="286" s="1"/>
  <c r="K9" i="286"/>
  <c r="AD9" i="286" s="1"/>
  <c r="H9" i="286"/>
  <c r="E9" i="286"/>
  <c r="AB9" i="286" s="1"/>
  <c r="D9" i="286"/>
  <c r="C9" i="286"/>
  <c r="D15" i="275" s="1"/>
  <c r="Y8" i="286"/>
  <c r="H12" i="275" s="1"/>
  <c r="X8" i="286"/>
  <c r="G12" i="275" s="1"/>
  <c r="V8" i="286"/>
  <c r="H11" i="275" s="1"/>
  <c r="U8" i="286"/>
  <c r="E17" i="277" s="1"/>
  <c r="S8" i="286"/>
  <c r="S27" i="286" s="1"/>
  <c r="R8" i="286"/>
  <c r="G10" i="275" s="1"/>
  <c r="M8" i="286"/>
  <c r="F14" i="277" s="1"/>
  <c r="L8" i="286"/>
  <c r="D12" i="275" s="1"/>
  <c r="J8" i="286"/>
  <c r="J27" i="286" s="1"/>
  <c r="I8" i="286"/>
  <c r="D11" i="275" s="1"/>
  <c r="G8" i="286"/>
  <c r="E10" i="275" s="1"/>
  <c r="F8" i="286"/>
  <c r="D13" i="277" s="1"/>
  <c r="E29" i="285"/>
  <c r="E28" i="285"/>
  <c r="K27" i="285"/>
  <c r="K44" i="285" s="1"/>
  <c r="J27" i="285"/>
  <c r="J44" i="285" s="1"/>
  <c r="I27" i="285"/>
  <c r="I44" i="285" s="1"/>
  <c r="H27" i="285"/>
  <c r="H44" i="285" s="1"/>
  <c r="G27" i="285"/>
  <c r="G44" i="285" s="1"/>
  <c r="F27" i="285"/>
  <c r="F44" i="285" s="1"/>
  <c r="D27" i="285"/>
  <c r="D44" i="285" s="1"/>
  <c r="E25" i="285"/>
  <c r="E24" i="285"/>
  <c r="N24" i="285" s="1"/>
  <c r="E23" i="285"/>
  <c r="N23" i="285" s="1"/>
  <c r="E22" i="285"/>
  <c r="N22" i="285" s="1"/>
  <c r="E21" i="285"/>
  <c r="E20" i="285"/>
  <c r="N20" i="285" s="1"/>
  <c r="E19" i="285"/>
  <c r="N19" i="285" s="1"/>
  <c r="E18" i="285"/>
  <c r="N18" i="285" s="1"/>
  <c r="K17" i="285"/>
  <c r="K43" i="285" s="1"/>
  <c r="J17" i="285"/>
  <c r="J43" i="285" s="1"/>
  <c r="I17" i="285"/>
  <c r="I43" i="285" s="1"/>
  <c r="H17" i="285"/>
  <c r="H43" i="285" s="1"/>
  <c r="G17" i="285"/>
  <c r="G43" i="285" s="1"/>
  <c r="F17" i="285"/>
  <c r="F43" i="285" s="1"/>
  <c r="D17" i="285"/>
  <c r="D43" i="285" s="1"/>
  <c r="K16" i="285"/>
  <c r="K42" i="285" s="1"/>
  <c r="J16" i="285"/>
  <c r="I16" i="285"/>
  <c r="H16" i="285"/>
  <c r="G16" i="285"/>
  <c r="G42" i="285" s="1"/>
  <c r="F16" i="285"/>
  <c r="D16" i="285"/>
  <c r="E13" i="285"/>
  <c r="E12" i="285"/>
  <c r="E11" i="285"/>
  <c r="E10" i="285"/>
  <c r="K9" i="285"/>
  <c r="K39" i="285" s="1"/>
  <c r="J9" i="285"/>
  <c r="J39" i="285" s="1"/>
  <c r="I9" i="285"/>
  <c r="I39" i="285" s="1"/>
  <c r="H9" i="285"/>
  <c r="H39" i="285" s="1"/>
  <c r="G9" i="285"/>
  <c r="G39" i="285" s="1"/>
  <c r="F9" i="285"/>
  <c r="F39" i="285" s="1"/>
  <c r="D9" i="285"/>
  <c r="D39" i="285" s="1"/>
  <c r="E7" i="285"/>
  <c r="C7" i="285" s="1"/>
  <c r="G44" i="284"/>
  <c r="G43" i="284"/>
  <c r="G42" i="284"/>
  <c r="G41" i="284"/>
  <c r="G40" i="284"/>
  <c r="G39" i="284"/>
  <c r="G38" i="284"/>
  <c r="G37" i="284"/>
  <c r="G36" i="284"/>
  <c r="C27" i="284"/>
  <c r="I27" i="284" s="1"/>
  <c r="C26" i="284"/>
  <c r="I26" i="284" s="1"/>
  <c r="F25" i="284"/>
  <c r="E25" i="284"/>
  <c r="D25" i="284"/>
  <c r="C24" i="284"/>
  <c r="I24" i="284" s="1"/>
  <c r="C23" i="284"/>
  <c r="I23" i="284" s="1"/>
  <c r="F22" i="284"/>
  <c r="E22" i="284"/>
  <c r="E41" i="284" s="1"/>
  <c r="D22" i="284"/>
  <c r="D41" i="284" s="1"/>
  <c r="C21" i="284"/>
  <c r="I21" i="284" s="1"/>
  <c r="C20" i="284"/>
  <c r="I20" i="284" s="1"/>
  <c r="F19" i="284"/>
  <c r="E19" i="284"/>
  <c r="E40" i="284" s="1"/>
  <c r="D19" i="284"/>
  <c r="C18" i="284"/>
  <c r="I18" i="284" s="1"/>
  <c r="C17" i="284"/>
  <c r="I17" i="284" s="1"/>
  <c r="F16" i="284"/>
  <c r="E16" i="284"/>
  <c r="E39" i="284" s="1"/>
  <c r="D16" i="284"/>
  <c r="C15" i="284"/>
  <c r="I15" i="284" s="1"/>
  <c r="C14" i="284"/>
  <c r="I14" i="284" s="1"/>
  <c r="F13" i="284"/>
  <c r="E13" i="284"/>
  <c r="E38" i="284" s="1"/>
  <c r="D13" i="284"/>
  <c r="D38" i="284" s="1"/>
  <c r="C12" i="284"/>
  <c r="I12" i="284" s="1"/>
  <c r="C11" i="284"/>
  <c r="I11" i="284" s="1"/>
  <c r="F10" i="284"/>
  <c r="E10" i="284"/>
  <c r="E37" i="284" s="1"/>
  <c r="D10" i="284"/>
  <c r="F8" i="284"/>
  <c r="E8" i="284"/>
  <c r="E44" i="284" s="1"/>
  <c r="D8" i="284"/>
  <c r="F7" i="284"/>
  <c r="E7" i="284"/>
  <c r="D7" i="284"/>
  <c r="K33" i="283"/>
  <c r="R33" i="283" s="1"/>
  <c r="G33" i="283"/>
  <c r="C33" i="283"/>
  <c r="P33" i="283" s="1"/>
  <c r="K32" i="283"/>
  <c r="R32" i="283" s="1"/>
  <c r="G32" i="283"/>
  <c r="Q32" i="283" s="1"/>
  <c r="C32" i="283"/>
  <c r="P32" i="283" s="1"/>
  <c r="N31" i="283"/>
  <c r="N51" i="283" s="1"/>
  <c r="M31" i="283"/>
  <c r="M51" i="283" s="1"/>
  <c r="L31" i="283"/>
  <c r="L51" i="283" s="1"/>
  <c r="J31" i="283"/>
  <c r="J51" i="283" s="1"/>
  <c r="I31" i="283"/>
  <c r="I51" i="283" s="1"/>
  <c r="H31" i="283"/>
  <c r="H51" i="283" s="1"/>
  <c r="F31" i="283"/>
  <c r="F51" i="283" s="1"/>
  <c r="E31" i="283"/>
  <c r="E51" i="283" s="1"/>
  <c r="D31" i="283"/>
  <c r="D51" i="283" s="1"/>
  <c r="K30" i="283"/>
  <c r="R30" i="283" s="1"/>
  <c r="G30" i="283"/>
  <c r="C30" i="283"/>
  <c r="P30" i="283" s="1"/>
  <c r="K29" i="283"/>
  <c r="R29" i="283" s="1"/>
  <c r="G29" i="283"/>
  <c r="Q29" i="283" s="1"/>
  <c r="C29" i="283"/>
  <c r="N28" i="283"/>
  <c r="N50" i="283" s="1"/>
  <c r="M28" i="283"/>
  <c r="M50" i="283" s="1"/>
  <c r="L28" i="283"/>
  <c r="L50" i="283" s="1"/>
  <c r="J28" i="283"/>
  <c r="J50" i="283" s="1"/>
  <c r="I28" i="283"/>
  <c r="I50" i="283" s="1"/>
  <c r="H28" i="283"/>
  <c r="H50" i="283" s="1"/>
  <c r="F28" i="283"/>
  <c r="F50" i="283" s="1"/>
  <c r="E28" i="283"/>
  <c r="E50" i="283" s="1"/>
  <c r="D28" i="283"/>
  <c r="D50" i="283" s="1"/>
  <c r="K26" i="283"/>
  <c r="R26" i="283" s="1"/>
  <c r="G26" i="283"/>
  <c r="C26" i="283"/>
  <c r="K25" i="283"/>
  <c r="G25" i="283"/>
  <c r="Q25" i="283" s="1"/>
  <c r="C25" i="283"/>
  <c r="P25" i="283" s="1"/>
  <c r="N24" i="283"/>
  <c r="N48" i="283" s="1"/>
  <c r="M24" i="283"/>
  <c r="M48" i="283" s="1"/>
  <c r="L24" i="283"/>
  <c r="L48" i="283" s="1"/>
  <c r="J24" i="283"/>
  <c r="J48" i="283" s="1"/>
  <c r="I24" i="283"/>
  <c r="I48" i="283" s="1"/>
  <c r="H24" i="283"/>
  <c r="H48" i="283" s="1"/>
  <c r="F24" i="283"/>
  <c r="F48" i="283" s="1"/>
  <c r="E24" i="283"/>
  <c r="E48" i="283" s="1"/>
  <c r="D24" i="283"/>
  <c r="D48" i="283" s="1"/>
  <c r="K22" i="283"/>
  <c r="R22" i="283" s="1"/>
  <c r="G22" i="283"/>
  <c r="Q22" i="283" s="1"/>
  <c r="C22" i="283"/>
  <c r="K21" i="283"/>
  <c r="R21" i="283" s="1"/>
  <c r="G21" i="283"/>
  <c r="Q21" i="283" s="1"/>
  <c r="C21" i="283"/>
  <c r="P21" i="283" s="1"/>
  <c r="N20" i="283"/>
  <c r="N44" i="283" s="1"/>
  <c r="M20" i="283"/>
  <c r="M44" i="283" s="1"/>
  <c r="L20" i="283"/>
  <c r="L44" i="283" s="1"/>
  <c r="J20" i="283"/>
  <c r="J44" i="283" s="1"/>
  <c r="I20" i="283"/>
  <c r="I44" i="283" s="1"/>
  <c r="H20" i="283"/>
  <c r="H44" i="283" s="1"/>
  <c r="F20" i="283"/>
  <c r="F44" i="283" s="1"/>
  <c r="E20" i="283"/>
  <c r="E44" i="283" s="1"/>
  <c r="D20" i="283"/>
  <c r="D44" i="283" s="1"/>
  <c r="K19" i="283"/>
  <c r="R19" i="283" s="1"/>
  <c r="G19" i="283"/>
  <c r="Q19" i="283" s="1"/>
  <c r="C19" i="283"/>
  <c r="P19" i="283" s="1"/>
  <c r="K18" i="283"/>
  <c r="G18" i="283"/>
  <c r="Q18" i="283" s="1"/>
  <c r="C18" i="283"/>
  <c r="N17" i="283"/>
  <c r="N43" i="283" s="1"/>
  <c r="M17" i="283"/>
  <c r="M43" i="283" s="1"/>
  <c r="L17" i="283"/>
  <c r="L43" i="283" s="1"/>
  <c r="J17" i="283"/>
  <c r="J43" i="283" s="1"/>
  <c r="I17" i="283"/>
  <c r="I43" i="283" s="1"/>
  <c r="H17" i="283"/>
  <c r="H43" i="283" s="1"/>
  <c r="F17" i="283"/>
  <c r="F43" i="283" s="1"/>
  <c r="E17" i="283"/>
  <c r="E43" i="283" s="1"/>
  <c r="D17" i="283"/>
  <c r="D43" i="283" s="1"/>
  <c r="K16" i="283"/>
  <c r="R16" i="283" s="1"/>
  <c r="G16" i="283"/>
  <c r="C16" i="283"/>
  <c r="P16" i="283" s="1"/>
  <c r="K15" i="283"/>
  <c r="R15" i="283" s="1"/>
  <c r="G15" i="283"/>
  <c r="Q15" i="283" s="1"/>
  <c r="C15" i="283"/>
  <c r="N14" i="283"/>
  <c r="N42" i="283" s="1"/>
  <c r="M14" i="283"/>
  <c r="M42" i="283" s="1"/>
  <c r="L14" i="283"/>
  <c r="L42" i="283" s="1"/>
  <c r="J14" i="283"/>
  <c r="J42" i="283" s="1"/>
  <c r="I14" i="283"/>
  <c r="I42" i="283" s="1"/>
  <c r="H14" i="283"/>
  <c r="H42" i="283" s="1"/>
  <c r="F14" i="283"/>
  <c r="F42" i="283" s="1"/>
  <c r="E14" i="283"/>
  <c r="E42" i="283" s="1"/>
  <c r="D14" i="283"/>
  <c r="D42" i="283" s="1"/>
  <c r="K13" i="283"/>
  <c r="G13" i="283"/>
  <c r="C13" i="283"/>
  <c r="K12" i="283"/>
  <c r="R12" i="283" s="1"/>
  <c r="G12" i="283"/>
  <c r="C12" i="283"/>
  <c r="N11" i="283"/>
  <c r="N41" i="283" s="1"/>
  <c r="M11" i="283"/>
  <c r="M41" i="283" s="1"/>
  <c r="L11" i="283"/>
  <c r="L41" i="283" s="1"/>
  <c r="J11" i="283"/>
  <c r="J41" i="283" s="1"/>
  <c r="I11" i="283"/>
  <c r="I41" i="283" s="1"/>
  <c r="H11" i="283"/>
  <c r="H41" i="283" s="1"/>
  <c r="F11" i="283"/>
  <c r="F41" i="283" s="1"/>
  <c r="E11" i="283"/>
  <c r="E41" i="283" s="1"/>
  <c r="D11" i="283"/>
  <c r="D41" i="283" s="1"/>
  <c r="N9" i="283"/>
  <c r="N47" i="283" s="1"/>
  <c r="M9" i="283"/>
  <c r="M47" i="283" s="1"/>
  <c r="L9" i="283"/>
  <c r="L47" i="283" s="1"/>
  <c r="J9" i="283"/>
  <c r="I9" i="283"/>
  <c r="I47" i="283" s="1"/>
  <c r="H9" i="283"/>
  <c r="H47" i="283" s="1"/>
  <c r="F9" i="283"/>
  <c r="F47" i="283" s="1"/>
  <c r="E9" i="283"/>
  <c r="E47" i="283" s="1"/>
  <c r="D9" i="283"/>
  <c r="D47" i="283" s="1"/>
  <c r="N8" i="283"/>
  <c r="N46" i="283" s="1"/>
  <c r="M8" i="283"/>
  <c r="M46" i="283" s="1"/>
  <c r="L8" i="283"/>
  <c r="J8" i="283"/>
  <c r="J46" i="283" s="1"/>
  <c r="I8" i="283"/>
  <c r="H8" i="283"/>
  <c r="H46" i="283" s="1"/>
  <c r="F8" i="283"/>
  <c r="F46" i="283" s="1"/>
  <c r="E8" i="283"/>
  <c r="E46" i="283" s="1"/>
  <c r="D8" i="283"/>
  <c r="D46" i="283" s="1"/>
  <c r="T51" i="282"/>
  <c r="AG51" i="282" s="1"/>
  <c r="Q51" i="282"/>
  <c r="AF51" i="282" s="1"/>
  <c r="N51" i="282"/>
  <c r="AB51" i="282" s="1"/>
  <c r="K51" i="282"/>
  <c r="AA51" i="282" s="1"/>
  <c r="H51" i="282"/>
  <c r="Z51" i="282" s="1"/>
  <c r="E51" i="282"/>
  <c r="Y51" i="282" s="1"/>
  <c r="D51" i="282"/>
  <c r="AE51" i="282" s="1"/>
  <c r="C51" i="282"/>
  <c r="T50" i="282"/>
  <c r="AG50" i="282" s="1"/>
  <c r="Q50" i="282"/>
  <c r="AF50" i="282" s="1"/>
  <c r="N50" i="282"/>
  <c r="AB50" i="282" s="1"/>
  <c r="K50" i="282"/>
  <c r="AA50" i="282" s="1"/>
  <c r="H50" i="282"/>
  <c r="Z50" i="282" s="1"/>
  <c r="E50" i="282"/>
  <c r="Y50" i="282" s="1"/>
  <c r="D50" i="282"/>
  <c r="AE50" i="282" s="1"/>
  <c r="C50" i="282"/>
  <c r="AD50" i="282" s="1"/>
  <c r="T49" i="282"/>
  <c r="AG49" i="282" s="1"/>
  <c r="Q49" i="282"/>
  <c r="AF49" i="282" s="1"/>
  <c r="N49" i="282"/>
  <c r="AB49" i="282" s="1"/>
  <c r="K49" i="282"/>
  <c r="AA49" i="282" s="1"/>
  <c r="H49" i="282"/>
  <c r="Z49" i="282" s="1"/>
  <c r="E49" i="282"/>
  <c r="Y49" i="282" s="1"/>
  <c r="D49" i="282"/>
  <c r="AE49" i="282" s="1"/>
  <c r="C49" i="282"/>
  <c r="T48" i="282"/>
  <c r="AG48" i="282" s="1"/>
  <c r="Q48" i="282"/>
  <c r="AF48" i="282" s="1"/>
  <c r="N48" i="282"/>
  <c r="AB48" i="282" s="1"/>
  <c r="K48" i="282"/>
  <c r="AA48" i="282" s="1"/>
  <c r="H48" i="282"/>
  <c r="Z48" i="282" s="1"/>
  <c r="E48" i="282"/>
  <c r="Y48" i="282" s="1"/>
  <c r="D48" i="282"/>
  <c r="AE48" i="282" s="1"/>
  <c r="C48" i="282"/>
  <c r="AD48" i="282" s="1"/>
  <c r="T47" i="282"/>
  <c r="AG47" i="282" s="1"/>
  <c r="Q47" i="282"/>
  <c r="AF47" i="282" s="1"/>
  <c r="N47" i="282"/>
  <c r="AB47" i="282" s="1"/>
  <c r="K47" i="282"/>
  <c r="AA47" i="282" s="1"/>
  <c r="H47" i="282"/>
  <c r="Z47" i="282" s="1"/>
  <c r="E47" i="282"/>
  <c r="Y47" i="282" s="1"/>
  <c r="D47" i="282"/>
  <c r="AE47" i="282" s="1"/>
  <c r="C47" i="282"/>
  <c r="T46" i="282"/>
  <c r="AG46" i="282" s="1"/>
  <c r="Q46" i="282"/>
  <c r="AF46" i="282" s="1"/>
  <c r="N46" i="282"/>
  <c r="AB46" i="282" s="1"/>
  <c r="K46" i="282"/>
  <c r="AA46" i="282" s="1"/>
  <c r="H46" i="282"/>
  <c r="Z46" i="282" s="1"/>
  <c r="E46" i="282"/>
  <c r="Y46" i="282" s="1"/>
  <c r="D46" i="282"/>
  <c r="AE46" i="282" s="1"/>
  <c r="C46" i="282"/>
  <c r="AD46" i="282" s="1"/>
  <c r="T45" i="282"/>
  <c r="AG45" i="282" s="1"/>
  <c r="Q45" i="282"/>
  <c r="AF45" i="282" s="1"/>
  <c r="N45" i="282"/>
  <c r="AB45" i="282" s="1"/>
  <c r="K45" i="282"/>
  <c r="AA45" i="282" s="1"/>
  <c r="H45" i="282"/>
  <c r="Z45" i="282" s="1"/>
  <c r="E45" i="282"/>
  <c r="Y45" i="282" s="1"/>
  <c r="D45" i="282"/>
  <c r="AE45" i="282" s="1"/>
  <c r="C45" i="282"/>
  <c r="AB44" i="282"/>
  <c r="T44" i="282"/>
  <c r="AG44" i="282" s="1"/>
  <c r="Q44" i="282"/>
  <c r="AF44" i="282" s="1"/>
  <c r="K44" i="282"/>
  <c r="AA44" i="282" s="1"/>
  <c r="H44" i="282"/>
  <c r="Z44" i="282" s="1"/>
  <c r="E44" i="282"/>
  <c r="Y44" i="282" s="1"/>
  <c r="D44" i="282"/>
  <c r="AE44" i="282" s="1"/>
  <c r="C44" i="282"/>
  <c r="AD44" i="282" s="1"/>
  <c r="T43" i="282"/>
  <c r="AG43" i="282" s="1"/>
  <c r="Q43" i="282"/>
  <c r="AF43" i="282" s="1"/>
  <c r="N43" i="282"/>
  <c r="AB43" i="282" s="1"/>
  <c r="K43" i="282"/>
  <c r="AA43" i="282" s="1"/>
  <c r="H43" i="282"/>
  <c r="Z43" i="282" s="1"/>
  <c r="E43" i="282"/>
  <c r="Y43" i="282" s="1"/>
  <c r="D43" i="282"/>
  <c r="AE43" i="282" s="1"/>
  <c r="C43" i="282"/>
  <c r="AD43" i="282" s="1"/>
  <c r="T42" i="282"/>
  <c r="AG42" i="282" s="1"/>
  <c r="Q42" i="282"/>
  <c r="AF42" i="282" s="1"/>
  <c r="N42" i="282"/>
  <c r="AB42" i="282" s="1"/>
  <c r="K42" i="282"/>
  <c r="AA42" i="282" s="1"/>
  <c r="H42" i="282"/>
  <c r="Z42" i="282" s="1"/>
  <c r="E42" i="282"/>
  <c r="Y42" i="282" s="1"/>
  <c r="D42" i="282"/>
  <c r="AE42" i="282" s="1"/>
  <c r="C42" i="282"/>
  <c r="T41" i="282"/>
  <c r="AG41" i="282" s="1"/>
  <c r="Q41" i="282"/>
  <c r="AF41" i="282" s="1"/>
  <c r="N41" i="282"/>
  <c r="AB41" i="282" s="1"/>
  <c r="K41" i="282"/>
  <c r="AA41" i="282" s="1"/>
  <c r="H41" i="282"/>
  <c r="Z41" i="282" s="1"/>
  <c r="E41" i="282"/>
  <c r="Y41" i="282" s="1"/>
  <c r="D41" i="282"/>
  <c r="AE41" i="282" s="1"/>
  <c r="C41" i="282"/>
  <c r="AD41" i="282" s="1"/>
  <c r="T40" i="282"/>
  <c r="AG40" i="282" s="1"/>
  <c r="Q40" i="282"/>
  <c r="AF40" i="282" s="1"/>
  <c r="N40" i="282"/>
  <c r="AB40" i="282" s="1"/>
  <c r="K40" i="282"/>
  <c r="AA40" i="282" s="1"/>
  <c r="H40" i="282"/>
  <c r="Z40" i="282" s="1"/>
  <c r="E40" i="282"/>
  <c r="Y40" i="282" s="1"/>
  <c r="D40" i="282"/>
  <c r="AE40" i="282" s="1"/>
  <c r="C40" i="282"/>
  <c r="T39" i="282"/>
  <c r="AG39" i="282" s="1"/>
  <c r="Q39" i="282"/>
  <c r="AF39" i="282" s="1"/>
  <c r="N39" i="282"/>
  <c r="AB39" i="282" s="1"/>
  <c r="K39" i="282"/>
  <c r="AA39" i="282" s="1"/>
  <c r="H39" i="282"/>
  <c r="Z39" i="282" s="1"/>
  <c r="E39" i="282"/>
  <c r="Y39" i="282" s="1"/>
  <c r="D39" i="282"/>
  <c r="AE39" i="282" s="1"/>
  <c r="C39" i="282"/>
  <c r="AD39" i="282" s="1"/>
  <c r="T38" i="282"/>
  <c r="AG38" i="282" s="1"/>
  <c r="Q38" i="282"/>
  <c r="AF38" i="282" s="1"/>
  <c r="N38" i="282"/>
  <c r="AB38" i="282" s="1"/>
  <c r="K38" i="282"/>
  <c r="AA38" i="282" s="1"/>
  <c r="H38" i="282"/>
  <c r="Z38" i="282" s="1"/>
  <c r="E38" i="282"/>
  <c r="Y38" i="282" s="1"/>
  <c r="D38" i="282"/>
  <c r="AE38" i="282" s="1"/>
  <c r="C38" i="282"/>
  <c r="AD38" i="282" s="1"/>
  <c r="T37" i="282"/>
  <c r="AG37" i="282" s="1"/>
  <c r="Q37" i="282"/>
  <c r="AF37" i="282" s="1"/>
  <c r="N37" i="282"/>
  <c r="AB37" i="282" s="1"/>
  <c r="K37" i="282"/>
  <c r="AA37" i="282" s="1"/>
  <c r="H37" i="282"/>
  <c r="Z37" i="282" s="1"/>
  <c r="E37" i="282"/>
  <c r="Y37" i="282" s="1"/>
  <c r="D37" i="282"/>
  <c r="AE37" i="282" s="1"/>
  <c r="C37" i="282"/>
  <c r="AD37" i="282" s="1"/>
  <c r="T36" i="282"/>
  <c r="AG36" i="282" s="1"/>
  <c r="Q36" i="282"/>
  <c r="AF36" i="282" s="1"/>
  <c r="N36" i="282"/>
  <c r="AB36" i="282" s="1"/>
  <c r="K36" i="282"/>
  <c r="AA36" i="282" s="1"/>
  <c r="H36" i="282"/>
  <c r="Z36" i="282" s="1"/>
  <c r="E36" i="282"/>
  <c r="Y36" i="282" s="1"/>
  <c r="D36" i="282"/>
  <c r="AE36" i="282" s="1"/>
  <c r="C36" i="282"/>
  <c r="AD36" i="282" s="1"/>
  <c r="T35" i="282"/>
  <c r="AG35" i="282" s="1"/>
  <c r="Q35" i="282"/>
  <c r="AF35" i="282" s="1"/>
  <c r="N35" i="282"/>
  <c r="AB35" i="282" s="1"/>
  <c r="K35" i="282"/>
  <c r="AA35" i="282" s="1"/>
  <c r="H35" i="282"/>
  <c r="Z35" i="282" s="1"/>
  <c r="E35" i="282"/>
  <c r="Y35" i="282" s="1"/>
  <c r="D35" i="282"/>
  <c r="AE35" i="282" s="1"/>
  <c r="C35" i="282"/>
  <c r="AD35" i="282" s="1"/>
  <c r="T25" i="282"/>
  <c r="AG25" i="282" s="1"/>
  <c r="Q25" i="282"/>
  <c r="AF25" i="282" s="1"/>
  <c r="N25" i="282"/>
  <c r="AB25" i="282" s="1"/>
  <c r="K25" i="282"/>
  <c r="AA25" i="282" s="1"/>
  <c r="H25" i="282"/>
  <c r="Z25" i="282" s="1"/>
  <c r="E25" i="282"/>
  <c r="Y25" i="282" s="1"/>
  <c r="D25" i="282"/>
  <c r="AE25" i="282" s="1"/>
  <c r="C25" i="282"/>
  <c r="AD25" i="282" s="1"/>
  <c r="T24" i="282"/>
  <c r="AG24" i="282" s="1"/>
  <c r="Q24" i="282"/>
  <c r="AF24" i="282" s="1"/>
  <c r="N24" i="282"/>
  <c r="AB24" i="282" s="1"/>
  <c r="K24" i="282"/>
  <c r="AA24" i="282" s="1"/>
  <c r="H24" i="282"/>
  <c r="Z24" i="282" s="1"/>
  <c r="E24" i="282"/>
  <c r="Y24" i="282" s="1"/>
  <c r="D24" i="282"/>
  <c r="AE24" i="282" s="1"/>
  <c r="C24" i="282"/>
  <c r="AD24" i="282" s="1"/>
  <c r="T23" i="282"/>
  <c r="AG23" i="282" s="1"/>
  <c r="Q23" i="282"/>
  <c r="AF23" i="282" s="1"/>
  <c r="N23" i="282"/>
  <c r="AB23" i="282" s="1"/>
  <c r="K23" i="282"/>
  <c r="AA23" i="282" s="1"/>
  <c r="H23" i="282"/>
  <c r="Z23" i="282" s="1"/>
  <c r="E23" i="282"/>
  <c r="Y23" i="282" s="1"/>
  <c r="D23" i="282"/>
  <c r="AE23" i="282" s="1"/>
  <c r="C23" i="282"/>
  <c r="AD23" i="282" s="1"/>
  <c r="T22" i="282"/>
  <c r="AG22" i="282" s="1"/>
  <c r="Q22" i="282"/>
  <c r="AF22" i="282" s="1"/>
  <c r="N22" i="282"/>
  <c r="AB22" i="282" s="1"/>
  <c r="K22" i="282"/>
  <c r="AA22" i="282" s="1"/>
  <c r="H22" i="282"/>
  <c r="Z22" i="282" s="1"/>
  <c r="E22" i="282"/>
  <c r="Y22" i="282" s="1"/>
  <c r="D22" i="282"/>
  <c r="AE22" i="282" s="1"/>
  <c r="C22" i="282"/>
  <c r="AD22" i="282" s="1"/>
  <c r="T21" i="282"/>
  <c r="AG21" i="282" s="1"/>
  <c r="Q21" i="282"/>
  <c r="AF21" i="282" s="1"/>
  <c r="N21" i="282"/>
  <c r="AB21" i="282" s="1"/>
  <c r="K21" i="282"/>
  <c r="AA21" i="282" s="1"/>
  <c r="H21" i="282"/>
  <c r="Z21" i="282" s="1"/>
  <c r="E21" i="282"/>
  <c r="Y21" i="282" s="1"/>
  <c r="D21" i="282"/>
  <c r="AE21" i="282" s="1"/>
  <c r="C21" i="282"/>
  <c r="AD21" i="282" s="1"/>
  <c r="T20" i="282"/>
  <c r="AG20" i="282" s="1"/>
  <c r="Q20" i="282"/>
  <c r="AF20" i="282" s="1"/>
  <c r="N20" i="282"/>
  <c r="AB20" i="282" s="1"/>
  <c r="K20" i="282"/>
  <c r="AA20" i="282" s="1"/>
  <c r="H20" i="282"/>
  <c r="Z20" i="282" s="1"/>
  <c r="E20" i="282"/>
  <c r="Y20" i="282" s="1"/>
  <c r="D20" i="282"/>
  <c r="AE20" i="282" s="1"/>
  <c r="C20" i="282"/>
  <c r="AD20" i="282" s="1"/>
  <c r="T19" i="282"/>
  <c r="AG19" i="282" s="1"/>
  <c r="Q19" i="282"/>
  <c r="AF19" i="282" s="1"/>
  <c r="N19" i="282"/>
  <c r="AB19" i="282" s="1"/>
  <c r="K19" i="282"/>
  <c r="AA19" i="282" s="1"/>
  <c r="H19" i="282"/>
  <c r="Z19" i="282" s="1"/>
  <c r="E19" i="282"/>
  <c r="Y19" i="282" s="1"/>
  <c r="D19" i="282"/>
  <c r="AE19" i="282" s="1"/>
  <c r="C19" i="282"/>
  <c r="AD19" i="282" s="1"/>
  <c r="T18" i="282"/>
  <c r="AG18" i="282" s="1"/>
  <c r="Q18" i="282"/>
  <c r="AF18" i="282" s="1"/>
  <c r="N18" i="282"/>
  <c r="AB18" i="282" s="1"/>
  <c r="K18" i="282"/>
  <c r="AA18" i="282" s="1"/>
  <c r="H18" i="282"/>
  <c r="Z18" i="282" s="1"/>
  <c r="E18" i="282"/>
  <c r="Y18" i="282" s="1"/>
  <c r="D18" i="282"/>
  <c r="AE18" i="282" s="1"/>
  <c r="C18" i="282"/>
  <c r="T17" i="282"/>
  <c r="AG17" i="282" s="1"/>
  <c r="Q17" i="282"/>
  <c r="AF17" i="282" s="1"/>
  <c r="N17" i="282"/>
  <c r="AB17" i="282" s="1"/>
  <c r="K17" i="282"/>
  <c r="AA17" i="282" s="1"/>
  <c r="H17" i="282"/>
  <c r="Z17" i="282" s="1"/>
  <c r="E17" i="282"/>
  <c r="Y17" i="282" s="1"/>
  <c r="D17" i="282"/>
  <c r="AE17" i="282" s="1"/>
  <c r="C17" i="282"/>
  <c r="AD17" i="282" s="1"/>
  <c r="T16" i="282"/>
  <c r="AG16" i="282" s="1"/>
  <c r="Q16" i="282"/>
  <c r="AF16" i="282" s="1"/>
  <c r="N16" i="282"/>
  <c r="AB16" i="282" s="1"/>
  <c r="K16" i="282"/>
  <c r="AA16" i="282" s="1"/>
  <c r="H16" i="282"/>
  <c r="Z16" i="282" s="1"/>
  <c r="E16" i="282"/>
  <c r="Y16" i="282" s="1"/>
  <c r="D16" i="282"/>
  <c r="AE16" i="282" s="1"/>
  <c r="C16" i="282"/>
  <c r="AD16" i="282" s="1"/>
  <c r="T15" i="282"/>
  <c r="AG15" i="282" s="1"/>
  <c r="Q15" i="282"/>
  <c r="AF15" i="282" s="1"/>
  <c r="N15" i="282"/>
  <c r="AB15" i="282" s="1"/>
  <c r="K15" i="282"/>
  <c r="AA15" i="282" s="1"/>
  <c r="H15" i="282"/>
  <c r="Z15" i="282" s="1"/>
  <c r="E15" i="282"/>
  <c r="Y15" i="282" s="1"/>
  <c r="D15" i="282"/>
  <c r="AE15" i="282" s="1"/>
  <c r="C15" i="282"/>
  <c r="T14" i="282"/>
  <c r="AG14" i="282" s="1"/>
  <c r="Q14" i="282"/>
  <c r="AF14" i="282" s="1"/>
  <c r="N14" i="282"/>
  <c r="AB14" i="282" s="1"/>
  <c r="K14" i="282"/>
  <c r="AA14" i="282" s="1"/>
  <c r="H14" i="282"/>
  <c r="Z14" i="282" s="1"/>
  <c r="E14" i="282"/>
  <c r="Y14" i="282" s="1"/>
  <c r="D14" i="282"/>
  <c r="AE14" i="282" s="1"/>
  <c r="C14" i="282"/>
  <c r="AD14" i="282" s="1"/>
  <c r="T12" i="282"/>
  <c r="AG12" i="282" s="1"/>
  <c r="Q12" i="282"/>
  <c r="AF12" i="282" s="1"/>
  <c r="N12" i="282"/>
  <c r="K12" i="282"/>
  <c r="AA12" i="282" s="1"/>
  <c r="H12" i="282"/>
  <c r="Z12" i="282" s="1"/>
  <c r="E12" i="282"/>
  <c r="Y12" i="282" s="1"/>
  <c r="D12" i="282"/>
  <c r="AE12" i="282" s="1"/>
  <c r="C12" i="282"/>
  <c r="AD12" i="282" s="1"/>
  <c r="T11" i="282"/>
  <c r="AG11" i="282" s="1"/>
  <c r="Q11" i="282"/>
  <c r="AF11" i="282" s="1"/>
  <c r="N11" i="282"/>
  <c r="AB11" i="282" s="1"/>
  <c r="K11" i="282"/>
  <c r="AA11" i="282" s="1"/>
  <c r="H11" i="282"/>
  <c r="Z11" i="282" s="1"/>
  <c r="E11" i="282"/>
  <c r="Y11" i="282" s="1"/>
  <c r="D11" i="282"/>
  <c r="AE11" i="282" s="1"/>
  <c r="C11" i="282"/>
  <c r="AD11" i="282" s="1"/>
  <c r="T10" i="282"/>
  <c r="AG10" i="282" s="1"/>
  <c r="Q10" i="282"/>
  <c r="AF10" i="282" s="1"/>
  <c r="N10" i="282"/>
  <c r="AB10" i="282" s="1"/>
  <c r="K10" i="282"/>
  <c r="AA10" i="282" s="1"/>
  <c r="H10" i="282"/>
  <c r="Z10" i="282" s="1"/>
  <c r="E10" i="282"/>
  <c r="Y10" i="282" s="1"/>
  <c r="D10" i="282"/>
  <c r="AE10" i="282" s="1"/>
  <c r="C10" i="282"/>
  <c r="V8" i="282"/>
  <c r="V61" i="282" s="1"/>
  <c r="U8" i="282"/>
  <c r="U59" i="282" s="1"/>
  <c r="S8" i="282"/>
  <c r="S61" i="282" s="1"/>
  <c r="R8" i="282"/>
  <c r="R61" i="282" s="1"/>
  <c r="P8" i="282"/>
  <c r="P60" i="282" s="1"/>
  <c r="O8" i="282"/>
  <c r="O61" i="282" s="1"/>
  <c r="M8" i="282"/>
  <c r="M59" i="282" s="1"/>
  <c r="L8" i="282"/>
  <c r="L60" i="282" s="1"/>
  <c r="J8" i="282"/>
  <c r="J61" i="282" s="1"/>
  <c r="I8" i="282"/>
  <c r="I59" i="282" s="1"/>
  <c r="G8" i="282"/>
  <c r="G61" i="282" s="1"/>
  <c r="F8" i="282"/>
  <c r="F61" i="282" s="1"/>
  <c r="C20" i="281"/>
  <c r="N20" i="281" s="1"/>
  <c r="C19" i="281"/>
  <c r="L18" i="281"/>
  <c r="L32" i="281" s="1"/>
  <c r="K18" i="281"/>
  <c r="K32" i="281" s="1"/>
  <c r="J18" i="281"/>
  <c r="J32" i="281" s="1"/>
  <c r="I18" i="281"/>
  <c r="I32" i="281" s="1"/>
  <c r="H18" i="281"/>
  <c r="H32" i="281" s="1"/>
  <c r="G18" i="281"/>
  <c r="G32" i="281" s="1"/>
  <c r="F18" i="281"/>
  <c r="F32" i="281" s="1"/>
  <c r="E18" i="281"/>
  <c r="E32" i="281" s="1"/>
  <c r="D18" i="281"/>
  <c r="D32" i="281" s="1"/>
  <c r="C17" i="281"/>
  <c r="C16" i="281"/>
  <c r="N16" i="281" s="1"/>
  <c r="L15" i="281"/>
  <c r="L31" i="281" s="1"/>
  <c r="K15" i="281"/>
  <c r="K31" i="281" s="1"/>
  <c r="J15" i="281"/>
  <c r="J31" i="281" s="1"/>
  <c r="I15" i="281"/>
  <c r="I31" i="281" s="1"/>
  <c r="H15" i="281"/>
  <c r="H31" i="281" s="1"/>
  <c r="G15" i="281"/>
  <c r="G31" i="281" s="1"/>
  <c r="F15" i="281"/>
  <c r="F31" i="281" s="1"/>
  <c r="E15" i="281"/>
  <c r="E31" i="281" s="1"/>
  <c r="D15" i="281"/>
  <c r="D31" i="281" s="1"/>
  <c r="C14" i="281"/>
  <c r="N14" i="281" s="1"/>
  <c r="C13" i="281"/>
  <c r="N13" i="281" s="1"/>
  <c r="L12" i="281"/>
  <c r="L30" i="281" s="1"/>
  <c r="K12" i="281"/>
  <c r="K30" i="281" s="1"/>
  <c r="J12" i="281"/>
  <c r="J30" i="281" s="1"/>
  <c r="I12" i="281"/>
  <c r="I30" i="281" s="1"/>
  <c r="H12" i="281"/>
  <c r="H30" i="281" s="1"/>
  <c r="G12" i="281"/>
  <c r="G30" i="281" s="1"/>
  <c r="F12" i="281"/>
  <c r="F30" i="281" s="1"/>
  <c r="E12" i="281"/>
  <c r="E30" i="281" s="1"/>
  <c r="D12" i="281"/>
  <c r="D30" i="281" s="1"/>
  <c r="C11" i="281"/>
  <c r="N11" i="281" s="1"/>
  <c r="C10" i="281"/>
  <c r="N10" i="281" s="1"/>
  <c r="L9" i="281"/>
  <c r="L29" i="281" s="1"/>
  <c r="K9" i="281"/>
  <c r="K29" i="281" s="1"/>
  <c r="J9" i="281"/>
  <c r="J29" i="281" s="1"/>
  <c r="I9" i="281"/>
  <c r="I29" i="281" s="1"/>
  <c r="H9" i="281"/>
  <c r="H29" i="281" s="1"/>
  <c r="G9" i="281"/>
  <c r="G29" i="281" s="1"/>
  <c r="F9" i="281"/>
  <c r="F29" i="281" s="1"/>
  <c r="E9" i="281"/>
  <c r="E29" i="281" s="1"/>
  <c r="D9" i="281"/>
  <c r="D29" i="281" s="1"/>
  <c r="L8" i="281"/>
  <c r="K8" i="281"/>
  <c r="J8" i="281"/>
  <c r="I8" i="281"/>
  <c r="H8" i="281"/>
  <c r="G8" i="281"/>
  <c r="F8" i="281"/>
  <c r="E8" i="281"/>
  <c r="D8" i="281"/>
  <c r="L7" i="281"/>
  <c r="K7" i="281"/>
  <c r="J7" i="281"/>
  <c r="I7" i="281"/>
  <c r="H7" i="281"/>
  <c r="G7" i="281"/>
  <c r="F7" i="281"/>
  <c r="E7" i="281"/>
  <c r="D7" i="281"/>
  <c r="D20" i="280"/>
  <c r="T20" i="280" s="1"/>
  <c r="C20" i="280"/>
  <c r="S20" i="280" s="1"/>
  <c r="D19" i="280"/>
  <c r="T19" i="280" s="1"/>
  <c r="C19" i="280"/>
  <c r="S19" i="280" s="1"/>
  <c r="D18" i="280"/>
  <c r="C18" i="280"/>
  <c r="S18" i="280" s="1"/>
  <c r="D17" i="280"/>
  <c r="T17" i="280" s="1"/>
  <c r="C17" i="280"/>
  <c r="S17" i="280" s="1"/>
  <c r="D16" i="280"/>
  <c r="T16" i="280" s="1"/>
  <c r="C16" i="280"/>
  <c r="D15" i="280"/>
  <c r="T15" i="280" s="1"/>
  <c r="C15" i="280"/>
  <c r="S15" i="280" s="1"/>
  <c r="D14" i="280"/>
  <c r="T14" i="280" s="1"/>
  <c r="C14" i="280"/>
  <c r="S14" i="280" s="1"/>
  <c r="D13" i="280"/>
  <c r="T13" i="280" s="1"/>
  <c r="C13" i="280"/>
  <c r="S13" i="280" s="1"/>
  <c r="D12" i="280"/>
  <c r="T12" i="280" s="1"/>
  <c r="C12" i="280"/>
  <c r="S12" i="280" s="1"/>
  <c r="D11" i="280"/>
  <c r="T11" i="280" s="1"/>
  <c r="C11" i="280"/>
  <c r="S11" i="280" s="1"/>
  <c r="D10" i="280"/>
  <c r="T10" i="280" s="1"/>
  <c r="C10" i="280"/>
  <c r="D9" i="280"/>
  <c r="T9" i="280" s="1"/>
  <c r="C9" i="280"/>
  <c r="P8" i="280"/>
  <c r="P27" i="280" s="1"/>
  <c r="O8" i="280"/>
  <c r="O27" i="280" s="1"/>
  <c r="N8" i="280"/>
  <c r="N27" i="280" s="1"/>
  <c r="M8" i="280"/>
  <c r="M27" i="280" s="1"/>
  <c r="L8" i="280"/>
  <c r="L27" i="280" s="1"/>
  <c r="K8" i="280"/>
  <c r="K27" i="280" s="1"/>
  <c r="J8" i="280"/>
  <c r="J27" i="280" s="1"/>
  <c r="I8" i="280"/>
  <c r="I27" i="280" s="1"/>
  <c r="H8" i="280"/>
  <c r="H27" i="280" s="1"/>
  <c r="G8" i="280"/>
  <c r="G27" i="280" s="1"/>
  <c r="F8" i="280"/>
  <c r="F27" i="280" s="1"/>
  <c r="E8" i="280"/>
  <c r="E27" i="280" s="1"/>
  <c r="Z20" i="279"/>
  <c r="AQ20" i="279" s="1"/>
  <c r="Y20" i="279"/>
  <c r="AP20" i="279" s="1"/>
  <c r="Q20" i="279"/>
  <c r="AN20" i="279" s="1"/>
  <c r="P20" i="279"/>
  <c r="AM20" i="279" s="1"/>
  <c r="H20" i="279"/>
  <c r="AK20" i="279" s="1"/>
  <c r="G20" i="279"/>
  <c r="AJ20" i="279" s="1"/>
  <c r="B20" i="279"/>
  <c r="I26" i="275" s="1"/>
  <c r="J26" i="275" s="1"/>
  <c r="Z19" i="279"/>
  <c r="AQ19" i="279" s="1"/>
  <c r="Y19" i="279"/>
  <c r="Q19" i="279"/>
  <c r="P19" i="279"/>
  <c r="R25" i="275" s="1"/>
  <c r="H19" i="279"/>
  <c r="AK19" i="279" s="1"/>
  <c r="G19" i="279"/>
  <c r="AJ19" i="279" s="1"/>
  <c r="B19" i="279"/>
  <c r="Z18" i="279"/>
  <c r="Y18" i="279"/>
  <c r="AP18" i="279" s="1"/>
  <c r="Q18" i="279"/>
  <c r="AN18" i="279" s="1"/>
  <c r="P18" i="279"/>
  <c r="H18" i="279"/>
  <c r="AK18" i="279" s="1"/>
  <c r="G18" i="279"/>
  <c r="AJ18" i="279" s="1"/>
  <c r="B18" i="279"/>
  <c r="AH18" i="279" s="1"/>
  <c r="Z17" i="279"/>
  <c r="AQ17" i="279" s="1"/>
  <c r="Y17" i="279"/>
  <c r="Q17" i="279"/>
  <c r="P17" i="279"/>
  <c r="AM17" i="279" s="1"/>
  <c r="H17" i="279"/>
  <c r="AK17" i="279" s="1"/>
  <c r="G17" i="279"/>
  <c r="AJ17" i="279" s="1"/>
  <c r="B17" i="279"/>
  <c r="I23" i="275" s="1"/>
  <c r="Z16" i="279"/>
  <c r="Y16" i="279"/>
  <c r="Q16" i="279"/>
  <c r="P16" i="279"/>
  <c r="AM16" i="279" s="1"/>
  <c r="H16" i="279"/>
  <c r="AK16" i="279" s="1"/>
  <c r="G16" i="279"/>
  <c r="AJ16" i="279" s="1"/>
  <c r="B16" i="279"/>
  <c r="AH16" i="279" s="1"/>
  <c r="Z15" i="279"/>
  <c r="AQ15" i="279" s="1"/>
  <c r="Y15" i="279"/>
  <c r="Q15" i="279"/>
  <c r="P15" i="279"/>
  <c r="AM15" i="279" s="1"/>
  <c r="H15" i="279"/>
  <c r="AK15" i="279" s="1"/>
  <c r="G15" i="279"/>
  <c r="AJ15" i="279" s="1"/>
  <c r="B15" i="279"/>
  <c r="I21" i="275" s="1"/>
  <c r="J21" i="275" s="1"/>
  <c r="Z14" i="279"/>
  <c r="AQ14" i="279" s="1"/>
  <c r="Y14" i="279"/>
  <c r="AP14" i="279" s="1"/>
  <c r="Q14" i="279"/>
  <c r="P14" i="279"/>
  <c r="AM14" i="279" s="1"/>
  <c r="H14" i="279"/>
  <c r="AK14" i="279" s="1"/>
  <c r="G14" i="279"/>
  <c r="AJ14" i="279" s="1"/>
  <c r="B14" i="279"/>
  <c r="I20" i="275" s="1"/>
  <c r="J20" i="275" s="1"/>
  <c r="Z13" i="279"/>
  <c r="AQ13" i="279" s="1"/>
  <c r="Y13" i="279"/>
  <c r="Q13" i="279"/>
  <c r="AN13" i="279" s="1"/>
  <c r="P13" i="279"/>
  <c r="AM13" i="279" s="1"/>
  <c r="H13" i="279"/>
  <c r="AK13" i="279" s="1"/>
  <c r="G13" i="279"/>
  <c r="AJ13" i="279" s="1"/>
  <c r="B13" i="279"/>
  <c r="Z12" i="279"/>
  <c r="Y12" i="279"/>
  <c r="AP12" i="279" s="1"/>
  <c r="Q12" i="279"/>
  <c r="AN12" i="279" s="1"/>
  <c r="P12" i="279"/>
  <c r="H12" i="279"/>
  <c r="AK12" i="279" s="1"/>
  <c r="G12" i="279"/>
  <c r="AJ12" i="279" s="1"/>
  <c r="B12" i="279"/>
  <c r="I18" i="275" s="1"/>
  <c r="J18" i="275" s="1"/>
  <c r="Z11" i="279"/>
  <c r="V17" i="275" s="1"/>
  <c r="Y11" i="279"/>
  <c r="U17" i="275" s="1"/>
  <c r="Q11" i="279"/>
  <c r="P11" i="279"/>
  <c r="H11" i="279"/>
  <c r="AK11" i="279" s="1"/>
  <c r="G11" i="279"/>
  <c r="AJ11" i="279" s="1"/>
  <c r="B11" i="279"/>
  <c r="I17" i="275" s="1"/>
  <c r="J17" i="275" s="1"/>
  <c r="Z10" i="279"/>
  <c r="Y10" i="279"/>
  <c r="AP10" i="279" s="1"/>
  <c r="Q10" i="279"/>
  <c r="P10" i="279"/>
  <c r="AM10" i="279" s="1"/>
  <c r="H10" i="279"/>
  <c r="AK10" i="279" s="1"/>
  <c r="G10" i="279"/>
  <c r="AJ10" i="279" s="1"/>
  <c r="B10" i="279"/>
  <c r="AH10" i="279" s="1"/>
  <c r="Z9" i="279"/>
  <c r="Y9" i="279"/>
  <c r="Q9" i="279"/>
  <c r="AN9" i="279" s="1"/>
  <c r="P9" i="279"/>
  <c r="AM9" i="279" s="1"/>
  <c r="H9" i="279"/>
  <c r="AK9" i="279" s="1"/>
  <c r="G9" i="279"/>
  <c r="AJ9" i="279" s="1"/>
  <c r="B9" i="279"/>
  <c r="AH9" i="279" s="1"/>
  <c r="AF8" i="279"/>
  <c r="AE8" i="279"/>
  <c r="AD8" i="279"/>
  <c r="AC8" i="279"/>
  <c r="AC27" i="279" s="1"/>
  <c r="AB8" i="279"/>
  <c r="V10" i="275" s="1"/>
  <c r="AA8" i="279"/>
  <c r="AA27" i="279" s="1"/>
  <c r="W8" i="279"/>
  <c r="W27" i="279" s="1"/>
  <c r="V8" i="279"/>
  <c r="V27" i="279" s="1"/>
  <c r="U8" i="279"/>
  <c r="U27" i="279" s="1"/>
  <c r="T8" i="279"/>
  <c r="S8" i="279"/>
  <c r="R8" i="279"/>
  <c r="R27" i="279" s="1"/>
  <c r="N8" i="279"/>
  <c r="M8" i="279"/>
  <c r="M27" i="279" s="1"/>
  <c r="L8" i="279"/>
  <c r="L27" i="279" s="1"/>
  <c r="K8" i="279"/>
  <c r="K27" i="279" s="1"/>
  <c r="J8" i="279"/>
  <c r="J27" i="279" s="1"/>
  <c r="I8" i="279"/>
  <c r="E8" i="279"/>
  <c r="E27" i="279" s="1"/>
  <c r="D8" i="279"/>
  <c r="I11" i="275" s="1"/>
  <c r="J11" i="275" s="1"/>
  <c r="C8" i="279"/>
  <c r="K40" i="278"/>
  <c r="R40" i="278" s="1"/>
  <c r="G40" i="278"/>
  <c r="F40" i="278"/>
  <c r="V40" i="278" s="1"/>
  <c r="E40" i="278"/>
  <c r="U40" i="278" s="1"/>
  <c r="D40" i="278"/>
  <c r="T40" i="278" s="1"/>
  <c r="K39" i="278"/>
  <c r="R39" i="278" s="1"/>
  <c r="G39" i="278"/>
  <c r="Q39" i="278" s="1"/>
  <c r="F39" i="278"/>
  <c r="V39" i="278" s="1"/>
  <c r="E39" i="278"/>
  <c r="U39" i="278" s="1"/>
  <c r="D39" i="278"/>
  <c r="T39" i="278" s="1"/>
  <c r="K38" i="278"/>
  <c r="R38" i="278" s="1"/>
  <c r="G38" i="278"/>
  <c r="Q38" i="278" s="1"/>
  <c r="F38" i="278"/>
  <c r="V38" i="278" s="1"/>
  <c r="E38" i="278"/>
  <c r="U38" i="278" s="1"/>
  <c r="D38" i="278"/>
  <c r="T38" i="278" s="1"/>
  <c r="K37" i="278"/>
  <c r="R37" i="278" s="1"/>
  <c r="G37" i="278"/>
  <c r="Q37" i="278" s="1"/>
  <c r="F37" i="278"/>
  <c r="V37" i="278" s="1"/>
  <c r="E37" i="278"/>
  <c r="U37" i="278" s="1"/>
  <c r="D37" i="278"/>
  <c r="T37" i="278" s="1"/>
  <c r="K36" i="278"/>
  <c r="R36" i="278" s="1"/>
  <c r="G36" i="278"/>
  <c r="F36" i="278"/>
  <c r="V36" i="278" s="1"/>
  <c r="E36" i="278"/>
  <c r="U36" i="278" s="1"/>
  <c r="D36" i="278"/>
  <c r="T36" i="278" s="1"/>
  <c r="K35" i="278"/>
  <c r="R35" i="278" s="1"/>
  <c r="G35" i="278"/>
  <c r="Q35" i="278" s="1"/>
  <c r="F35" i="278"/>
  <c r="V35" i="278" s="1"/>
  <c r="E35" i="278"/>
  <c r="U35" i="278" s="1"/>
  <c r="D35" i="278"/>
  <c r="T35" i="278" s="1"/>
  <c r="N34" i="278"/>
  <c r="N60" i="278" s="1"/>
  <c r="M34" i="278"/>
  <c r="M60" i="278" s="1"/>
  <c r="L34" i="278"/>
  <c r="L60" i="278" s="1"/>
  <c r="J34" i="278"/>
  <c r="J60" i="278" s="1"/>
  <c r="I34" i="278"/>
  <c r="I60" i="278" s="1"/>
  <c r="H34" i="278"/>
  <c r="N33" i="278"/>
  <c r="M33" i="278"/>
  <c r="M59" i="278" s="1"/>
  <c r="L33" i="278"/>
  <c r="L59" i="278" s="1"/>
  <c r="J33" i="278"/>
  <c r="I33" i="278"/>
  <c r="I59" i="278" s="1"/>
  <c r="H33" i="278"/>
  <c r="H59" i="278" s="1"/>
  <c r="K31" i="278"/>
  <c r="R31" i="278" s="1"/>
  <c r="G31" i="278"/>
  <c r="Q31" i="278" s="1"/>
  <c r="F31" i="278"/>
  <c r="V31" i="278" s="1"/>
  <c r="E31" i="278"/>
  <c r="U31" i="278" s="1"/>
  <c r="D31" i="278"/>
  <c r="T31" i="278" s="1"/>
  <c r="K30" i="278"/>
  <c r="K29" i="278" s="1"/>
  <c r="K57" i="278" s="1"/>
  <c r="G30" i="278"/>
  <c r="F30" i="278"/>
  <c r="V30" i="278" s="1"/>
  <c r="E30" i="278"/>
  <c r="U30" i="278" s="1"/>
  <c r="D30" i="278"/>
  <c r="T30" i="278" s="1"/>
  <c r="N29" i="278"/>
  <c r="N57" i="278" s="1"/>
  <c r="M29" i="278"/>
  <c r="M57" i="278" s="1"/>
  <c r="L29" i="278"/>
  <c r="L57" i="278" s="1"/>
  <c r="J29" i="278"/>
  <c r="J57" i="278" s="1"/>
  <c r="I29" i="278"/>
  <c r="I57" i="278" s="1"/>
  <c r="H29" i="278"/>
  <c r="H57" i="278" s="1"/>
  <c r="K28" i="278"/>
  <c r="R28" i="278" s="1"/>
  <c r="G28" i="278"/>
  <c r="F28" i="278"/>
  <c r="V28" i="278" s="1"/>
  <c r="E28" i="278"/>
  <c r="U28" i="278" s="1"/>
  <c r="D28" i="278"/>
  <c r="T28" i="278" s="1"/>
  <c r="K27" i="278"/>
  <c r="R27" i="278" s="1"/>
  <c r="G27" i="278"/>
  <c r="F27" i="278"/>
  <c r="V27" i="278" s="1"/>
  <c r="E27" i="278"/>
  <c r="U27" i="278" s="1"/>
  <c r="D27" i="278"/>
  <c r="T27" i="278" s="1"/>
  <c r="N26" i="278"/>
  <c r="N56" i="278" s="1"/>
  <c r="M26" i="278"/>
  <c r="M56" i="278" s="1"/>
  <c r="L26" i="278"/>
  <c r="L56" i="278" s="1"/>
  <c r="J26" i="278"/>
  <c r="J56" i="278" s="1"/>
  <c r="I26" i="278"/>
  <c r="H26" i="278"/>
  <c r="H56" i="278" s="1"/>
  <c r="K25" i="278"/>
  <c r="G25" i="278"/>
  <c r="Q25" i="278" s="1"/>
  <c r="F25" i="278"/>
  <c r="V25" i="278" s="1"/>
  <c r="E25" i="278"/>
  <c r="U25" i="278" s="1"/>
  <c r="D25" i="278"/>
  <c r="T25" i="278" s="1"/>
  <c r="K24" i="278"/>
  <c r="R24" i="278" s="1"/>
  <c r="G24" i="278"/>
  <c r="Q24" i="278" s="1"/>
  <c r="F24" i="278"/>
  <c r="V24" i="278" s="1"/>
  <c r="E24" i="278"/>
  <c r="U24" i="278" s="1"/>
  <c r="D24" i="278"/>
  <c r="T24" i="278" s="1"/>
  <c r="N23" i="278"/>
  <c r="N52" i="278" s="1"/>
  <c r="M23" i="278"/>
  <c r="L23" i="278"/>
  <c r="L52" i="278" s="1"/>
  <c r="J23" i="278"/>
  <c r="I23" i="278"/>
  <c r="I52" i="278" s="1"/>
  <c r="H23" i="278"/>
  <c r="H52" i="278" s="1"/>
  <c r="K22" i="278"/>
  <c r="R22" i="278" s="1"/>
  <c r="G22" i="278"/>
  <c r="Q22" i="278" s="1"/>
  <c r="F22" i="278"/>
  <c r="V22" i="278" s="1"/>
  <c r="E22" i="278"/>
  <c r="U22" i="278" s="1"/>
  <c r="D22" i="278"/>
  <c r="T22" i="278" s="1"/>
  <c r="K21" i="278"/>
  <c r="R21" i="278" s="1"/>
  <c r="G21" i="278"/>
  <c r="F21" i="278"/>
  <c r="V21" i="278" s="1"/>
  <c r="E21" i="278"/>
  <c r="U21" i="278" s="1"/>
  <c r="D21" i="278"/>
  <c r="T21" i="278" s="1"/>
  <c r="N20" i="278"/>
  <c r="N51" i="278" s="1"/>
  <c r="M20" i="278"/>
  <c r="M51" i="278" s="1"/>
  <c r="L20" i="278"/>
  <c r="L51" i="278" s="1"/>
  <c r="J20" i="278"/>
  <c r="I20" i="278"/>
  <c r="H20" i="278"/>
  <c r="H51" i="278" s="1"/>
  <c r="K19" i="278"/>
  <c r="R19" i="278" s="1"/>
  <c r="G19" i="278"/>
  <c r="C19" i="278" s="1"/>
  <c r="S19" i="278" s="1"/>
  <c r="F19" i="278"/>
  <c r="V19" i="278" s="1"/>
  <c r="E19" i="278"/>
  <c r="U19" i="278" s="1"/>
  <c r="D19" i="278"/>
  <c r="T19" i="278" s="1"/>
  <c r="K18" i="278"/>
  <c r="G18" i="278"/>
  <c r="F18" i="278"/>
  <c r="V18" i="278" s="1"/>
  <c r="E18" i="278"/>
  <c r="U18" i="278" s="1"/>
  <c r="D18" i="278"/>
  <c r="T18" i="278" s="1"/>
  <c r="N17" i="278"/>
  <c r="N50" i="278" s="1"/>
  <c r="M17" i="278"/>
  <c r="M50" i="278" s="1"/>
  <c r="L17" i="278"/>
  <c r="L50" i="278" s="1"/>
  <c r="J17" i="278"/>
  <c r="I17" i="278"/>
  <c r="I50" i="278" s="1"/>
  <c r="H17" i="278"/>
  <c r="K16" i="278"/>
  <c r="R16" i="278" s="1"/>
  <c r="G16" i="278"/>
  <c r="C16" i="278" s="1"/>
  <c r="F16" i="278"/>
  <c r="V16" i="278" s="1"/>
  <c r="E16" i="278"/>
  <c r="U16" i="278" s="1"/>
  <c r="D16" i="278"/>
  <c r="T16" i="278" s="1"/>
  <c r="K15" i="278"/>
  <c r="G15" i="278"/>
  <c r="Q15" i="278" s="1"/>
  <c r="F15" i="278"/>
  <c r="V15" i="278" s="1"/>
  <c r="E15" i="278"/>
  <c r="U15" i="278" s="1"/>
  <c r="D15" i="278"/>
  <c r="T15" i="278" s="1"/>
  <c r="N14" i="278"/>
  <c r="N49" i="278" s="1"/>
  <c r="M14" i="278"/>
  <c r="M49" i="278" s="1"/>
  <c r="L14" i="278"/>
  <c r="L49" i="278" s="1"/>
  <c r="J14" i="278"/>
  <c r="I14" i="278"/>
  <c r="H14" i="278"/>
  <c r="N13" i="278"/>
  <c r="N55" i="278" s="1"/>
  <c r="M13" i="278"/>
  <c r="M55" i="278" s="1"/>
  <c r="L13" i="278"/>
  <c r="L55" i="278" s="1"/>
  <c r="J13" i="278"/>
  <c r="J55" i="278" s="1"/>
  <c r="I13" i="278"/>
  <c r="H13" i="278"/>
  <c r="H55" i="278" s="1"/>
  <c r="N12" i="278"/>
  <c r="M12" i="278"/>
  <c r="L12" i="278"/>
  <c r="L54" i="278" s="1"/>
  <c r="J12" i="278"/>
  <c r="I12" i="278"/>
  <c r="H12" i="278"/>
  <c r="K10" i="278"/>
  <c r="R10" i="278" s="1"/>
  <c r="G10" i="278"/>
  <c r="Q10" i="278" s="1"/>
  <c r="F10" i="278"/>
  <c r="V10" i="278" s="1"/>
  <c r="E10" i="278"/>
  <c r="U10" i="278" s="1"/>
  <c r="D10" i="278"/>
  <c r="T10" i="278" s="1"/>
  <c r="K9" i="278"/>
  <c r="R9" i="278" s="1"/>
  <c r="G9" i="278"/>
  <c r="Q9" i="278" s="1"/>
  <c r="F9" i="278"/>
  <c r="V9" i="278" s="1"/>
  <c r="E9" i="278"/>
  <c r="U9" i="278" s="1"/>
  <c r="D9" i="278"/>
  <c r="T9" i="278" s="1"/>
  <c r="K8" i="278"/>
  <c r="G8" i="278"/>
  <c r="Q8" i="278" s="1"/>
  <c r="F8" i="278"/>
  <c r="V8" i="278" s="1"/>
  <c r="E8" i="278"/>
  <c r="U8" i="278" s="1"/>
  <c r="D8" i="278"/>
  <c r="T8" i="278" s="1"/>
  <c r="N7" i="278"/>
  <c r="M7" i="278"/>
  <c r="M47" i="278" s="1"/>
  <c r="L7" i="278"/>
  <c r="L47" i="278" s="1"/>
  <c r="J7" i="278"/>
  <c r="I7" i="278"/>
  <c r="I47" i="278" s="1"/>
  <c r="H7" i="278"/>
  <c r="H47" i="278" s="1"/>
  <c r="C10" i="277"/>
  <c r="H10" i="277" s="1"/>
  <c r="C9" i="277"/>
  <c r="H9" i="277" s="1"/>
  <c r="C8" i="277"/>
  <c r="H8" i="277" s="1"/>
  <c r="C7" i="277"/>
  <c r="H7" i="277" s="1"/>
  <c r="F6" i="277"/>
  <c r="F26" i="277" s="1"/>
  <c r="E6" i="277"/>
  <c r="E26" i="277" s="1"/>
  <c r="D6" i="277"/>
  <c r="D26" i="277" s="1"/>
  <c r="J20" i="276"/>
  <c r="U20" i="276" s="1"/>
  <c r="F20" i="276"/>
  <c r="T20" i="276" s="1"/>
  <c r="E20" i="276"/>
  <c r="R20" i="276" s="1"/>
  <c r="D20" i="276"/>
  <c r="Q20" i="276" s="1"/>
  <c r="C20" i="276"/>
  <c r="P20" i="276" s="1"/>
  <c r="J19" i="276"/>
  <c r="U19" i="276" s="1"/>
  <c r="F19" i="276"/>
  <c r="T19" i="276" s="1"/>
  <c r="E19" i="276"/>
  <c r="R19" i="276" s="1"/>
  <c r="D19" i="276"/>
  <c r="C19" i="276"/>
  <c r="P19" i="276" s="1"/>
  <c r="J18" i="276"/>
  <c r="U18" i="276" s="1"/>
  <c r="F18" i="276"/>
  <c r="T18" i="276" s="1"/>
  <c r="E18" i="276"/>
  <c r="R18" i="276" s="1"/>
  <c r="D18" i="276"/>
  <c r="Q18" i="276" s="1"/>
  <c r="C18" i="276"/>
  <c r="P18" i="276" s="1"/>
  <c r="J17" i="276"/>
  <c r="U17" i="276" s="1"/>
  <c r="F17" i="276"/>
  <c r="T17" i="276" s="1"/>
  <c r="E17" i="276"/>
  <c r="R17" i="276" s="1"/>
  <c r="D17" i="276"/>
  <c r="Q17" i="276" s="1"/>
  <c r="C17" i="276"/>
  <c r="J16" i="276"/>
  <c r="U16" i="276" s="1"/>
  <c r="F16" i="276"/>
  <c r="T16" i="276" s="1"/>
  <c r="E16" i="276"/>
  <c r="R16" i="276" s="1"/>
  <c r="D16" i="276"/>
  <c r="Q16" i="276" s="1"/>
  <c r="C16" i="276"/>
  <c r="P16" i="276" s="1"/>
  <c r="J15" i="276"/>
  <c r="U15" i="276" s="1"/>
  <c r="F15" i="276"/>
  <c r="T15" i="276" s="1"/>
  <c r="E15" i="276"/>
  <c r="R15" i="276" s="1"/>
  <c r="D15" i="276"/>
  <c r="Q15" i="276" s="1"/>
  <c r="C15" i="276"/>
  <c r="J14" i="276"/>
  <c r="U14" i="276" s="1"/>
  <c r="F14" i="276"/>
  <c r="T14" i="276" s="1"/>
  <c r="E14" i="276"/>
  <c r="R14" i="276" s="1"/>
  <c r="D14" i="276"/>
  <c r="Q14" i="276" s="1"/>
  <c r="C14" i="276"/>
  <c r="P14" i="276" s="1"/>
  <c r="J13" i="276"/>
  <c r="U13" i="276" s="1"/>
  <c r="F13" i="276"/>
  <c r="T13" i="276" s="1"/>
  <c r="E13" i="276"/>
  <c r="R13" i="276" s="1"/>
  <c r="D13" i="276"/>
  <c r="Q13" i="276" s="1"/>
  <c r="C13" i="276"/>
  <c r="P13" i="276" s="1"/>
  <c r="J12" i="276"/>
  <c r="U12" i="276" s="1"/>
  <c r="F12" i="276"/>
  <c r="T12" i="276" s="1"/>
  <c r="E12" i="276"/>
  <c r="R12" i="276" s="1"/>
  <c r="D12" i="276"/>
  <c r="Q12" i="276" s="1"/>
  <c r="C12" i="276"/>
  <c r="P12" i="276" s="1"/>
  <c r="J11" i="276"/>
  <c r="U11" i="276" s="1"/>
  <c r="F11" i="276"/>
  <c r="T11" i="276" s="1"/>
  <c r="E11" i="276"/>
  <c r="R11" i="276" s="1"/>
  <c r="D11" i="276"/>
  <c r="Q11" i="276" s="1"/>
  <c r="C11" i="276"/>
  <c r="P11" i="276" s="1"/>
  <c r="J10" i="276"/>
  <c r="U10" i="276" s="1"/>
  <c r="F10" i="276"/>
  <c r="T10" i="276" s="1"/>
  <c r="E10" i="276"/>
  <c r="R10" i="276" s="1"/>
  <c r="D10" i="276"/>
  <c r="Q10" i="276" s="1"/>
  <c r="C10" i="276"/>
  <c r="P10" i="276" s="1"/>
  <c r="J9" i="276"/>
  <c r="U9" i="276" s="1"/>
  <c r="F9" i="276"/>
  <c r="T9" i="276" s="1"/>
  <c r="E9" i="276"/>
  <c r="D9" i="276"/>
  <c r="Q9" i="276" s="1"/>
  <c r="C9" i="276"/>
  <c r="M8" i="276"/>
  <c r="M27" i="276" s="1"/>
  <c r="L8" i="276"/>
  <c r="L27" i="276" s="1"/>
  <c r="K8" i="276"/>
  <c r="K27" i="276" s="1"/>
  <c r="I8" i="276"/>
  <c r="I27" i="276" s="1"/>
  <c r="H8" i="276"/>
  <c r="D8" i="276" s="1"/>
  <c r="B11" i="275" s="1"/>
  <c r="G8" i="276"/>
  <c r="G27" i="276" s="1"/>
  <c r="P36" i="275"/>
  <c r="O36" i="275"/>
  <c r="L36" i="275"/>
  <c r="K36" i="275"/>
  <c r="D26" i="275"/>
  <c r="E24" i="275"/>
  <c r="G18" i="275"/>
  <c r="G11" i="275"/>
  <c r="D10" i="275"/>
  <c r="P7" i="275"/>
  <c r="P34" i="275" s="1"/>
  <c r="O7" i="275"/>
  <c r="O35" i="275" s="1"/>
  <c r="L7" i="275"/>
  <c r="L34" i="275" s="1"/>
  <c r="K7" i="275"/>
  <c r="K35" i="275" s="1"/>
  <c r="S26" i="275" l="1"/>
  <c r="B48" i="282"/>
  <c r="F8" i="320"/>
  <c r="E63" i="342"/>
  <c r="AC50" i="344"/>
  <c r="Y20" i="362"/>
  <c r="O50" i="361"/>
  <c r="J8" i="320"/>
  <c r="J30" i="320" s="1"/>
  <c r="AL13" i="347"/>
  <c r="Y21" i="340"/>
  <c r="E62" i="353"/>
  <c r="AB20" i="352"/>
  <c r="X45" i="351"/>
  <c r="U16" i="367"/>
  <c r="X42" i="362"/>
  <c r="T52" i="359"/>
  <c r="Y42" i="352"/>
  <c r="Q57" i="351"/>
  <c r="B27" i="346"/>
  <c r="U7" i="342"/>
  <c r="Z21" i="340"/>
  <c r="AA10" i="347"/>
  <c r="F51" i="360"/>
  <c r="N61" i="347"/>
  <c r="Z66" i="345"/>
  <c r="AL33" i="353"/>
  <c r="H25" i="275"/>
  <c r="X22" i="344"/>
  <c r="M59" i="342"/>
  <c r="AF32" i="353"/>
  <c r="AD20" i="352"/>
  <c r="AD11" i="352"/>
  <c r="L28" i="350"/>
  <c r="X32" i="362"/>
  <c r="AB8" i="360"/>
  <c r="V19" i="275"/>
  <c r="X10" i="279"/>
  <c r="AO10" i="279" s="1"/>
  <c r="G6" i="281"/>
  <c r="G28" i="281" s="1"/>
  <c r="AL21" i="347"/>
  <c r="Q18" i="342"/>
  <c r="X12" i="352"/>
  <c r="D61" i="367"/>
  <c r="P51" i="358"/>
  <c r="V12" i="303"/>
  <c r="H6" i="326"/>
  <c r="C8" i="326"/>
  <c r="Q8" i="326" s="1"/>
  <c r="J17" i="326"/>
  <c r="AA31" i="353"/>
  <c r="AA19" i="352"/>
  <c r="AB18" i="352"/>
  <c r="S18" i="275"/>
  <c r="H11" i="303"/>
  <c r="D18" i="305"/>
  <c r="D16" i="305" s="1"/>
  <c r="Y37" i="352"/>
  <c r="G28" i="343"/>
  <c r="N19" i="303"/>
  <c r="N62" i="347"/>
  <c r="Y76" i="345"/>
  <c r="AA14" i="352"/>
  <c r="Z53" i="352"/>
  <c r="X24" i="351"/>
  <c r="E26" i="303"/>
  <c r="B25" i="314"/>
  <c r="X25" i="314" s="1"/>
  <c r="AL15" i="347"/>
  <c r="M55" i="342"/>
  <c r="AL32" i="353"/>
  <c r="D24" i="275"/>
  <c r="C24" i="275" s="1"/>
  <c r="X24" i="275" s="1"/>
  <c r="D12" i="278"/>
  <c r="D54" i="278" s="1"/>
  <c r="C8" i="315"/>
  <c r="C45" i="315" s="1"/>
  <c r="L8" i="320"/>
  <c r="L30" i="320" s="1"/>
  <c r="AF12" i="347"/>
  <c r="Z81" i="345"/>
  <c r="N36" i="342"/>
  <c r="N62" i="342" s="1"/>
  <c r="I28" i="343"/>
  <c r="C32" i="343"/>
  <c r="AA32" i="353"/>
  <c r="AD10" i="352"/>
  <c r="M28" i="350"/>
  <c r="H50" i="358"/>
  <c r="Z11" i="340"/>
  <c r="P64" i="347"/>
  <c r="Q58" i="351"/>
  <c r="AF13" i="347"/>
  <c r="Y83" i="345"/>
  <c r="G58" i="342"/>
  <c r="AH8" i="353"/>
  <c r="AB21" i="352"/>
  <c r="AA12" i="352"/>
  <c r="X44" i="362"/>
  <c r="U51" i="360"/>
  <c r="C70" i="347"/>
  <c r="AA30" i="347"/>
  <c r="AN8" i="353"/>
  <c r="R24" i="303"/>
  <c r="AF28" i="347"/>
  <c r="S63" i="353"/>
  <c r="H73" i="352"/>
  <c r="AA16" i="367"/>
  <c r="X29" i="362"/>
  <c r="K51" i="362"/>
  <c r="N52" i="362"/>
  <c r="G50" i="359"/>
  <c r="I16" i="275"/>
  <c r="J16" i="275" s="1"/>
  <c r="Z16" i="275" s="1"/>
  <c r="T28" i="342"/>
  <c r="AF33" i="353"/>
  <c r="Q59" i="351"/>
  <c r="L62" i="367"/>
  <c r="C68" i="347"/>
  <c r="C67" i="347"/>
  <c r="AA11" i="347"/>
  <c r="E14" i="277"/>
  <c r="F22" i="345"/>
  <c r="Y22" i="345" s="1"/>
  <c r="X16" i="279"/>
  <c r="AO16" i="279" s="1"/>
  <c r="V11" i="303"/>
  <c r="T11" i="303" s="1"/>
  <c r="G18" i="303"/>
  <c r="D26" i="303"/>
  <c r="V33" i="307"/>
  <c r="F62" i="312"/>
  <c r="Z62" i="312" s="1"/>
  <c r="H15" i="313"/>
  <c r="AB15" i="313" s="1"/>
  <c r="AA70" i="313"/>
  <c r="AL33" i="347"/>
  <c r="Z51" i="345"/>
  <c r="Q14" i="342"/>
  <c r="D38" i="356"/>
  <c r="C66" i="347"/>
  <c r="E13" i="277"/>
  <c r="W11" i="356"/>
  <c r="M32" i="278"/>
  <c r="M58" i="278" s="1"/>
  <c r="AC36" i="351"/>
  <c r="B43" i="300"/>
  <c r="U43" i="300" s="1"/>
  <c r="S13" i="303"/>
  <c r="M23" i="303"/>
  <c r="M26" i="303"/>
  <c r="L26" i="303" s="1"/>
  <c r="B15" i="312"/>
  <c r="B101" i="312" s="1"/>
  <c r="AF11" i="347"/>
  <c r="E62" i="347"/>
  <c r="T24" i="342"/>
  <c r="X21" i="340"/>
  <c r="AF25" i="353"/>
  <c r="AB14" i="352"/>
  <c r="C57" i="351"/>
  <c r="I24" i="363"/>
  <c r="U41" i="367"/>
  <c r="U16" i="275"/>
  <c r="K11" i="288"/>
  <c r="R11" i="288" s="1"/>
  <c r="R19" i="303"/>
  <c r="Q9" i="313"/>
  <c r="Q95" i="313" s="1"/>
  <c r="H21" i="313"/>
  <c r="H107" i="313" s="1"/>
  <c r="N6" i="326"/>
  <c r="E61" i="347"/>
  <c r="AC46" i="344"/>
  <c r="H63" i="353"/>
  <c r="AB8" i="353"/>
  <c r="C58" i="351"/>
  <c r="N21" i="303"/>
  <c r="W16" i="311"/>
  <c r="R22" i="275"/>
  <c r="C30" i="350"/>
  <c r="S24" i="275"/>
  <c r="F33" i="278"/>
  <c r="F59" i="278" s="1"/>
  <c r="B43" i="282"/>
  <c r="X43" i="282" s="1"/>
  <c r="B15" i="288"/>
  <c r="O15" i="288" s="1"/>
  <c r="F14" i="305"/>
  <c r="Q12" i="312"/>
  <c r="Q98" i="312" s="1"/>
  <c r="AB16" i="352"/>
  <c r="U20" i="356"/>
  <c r="AD8" i="351"/>
  <c r="AL24" i="347"/>
  <c r="U8" i="296"/>
  <c r="U26" i="296" s="1"/>
  <c r="J17" i="296"/>
  <c r="AU17" i="296" s="1"/>
  <c r="B51" i="300"/>
  <c r="U51" i="300" s="1"/>
  <c r="D22" i="303"/>
  <c r="H22" i="313"/>
  <c r="H108" i="313" s="1"/>
  <c r="Y47" i="352"/>
  <c r="R50" i="360"/>
  <c r="D15" i="295"/>
  <c r="T15" i="295" s="1"/>
  <c r="AJ15" i="301"/>
  <c r="N17" i="303"/>
  <c r="L17" i="303" s="1"/>
  <c r="D20" i="303"/>
  <c r="S22" i="303"/>
  <c r="G25" i="303"/>
  <c r="F25" i="303" s="1"/>
  <c r="Y25" i="303" s="1"/>
  <c r="T19" i="313"/>
  <c r="AD19" i="313" s="1"/>
  <c r="B18" i="318"/>
  <c r="AE18" i="318" s="1"/>
  <c r="AN8" i="347"/>
  <c r="K28" i="343"/>
  <c r="AC31" i="340"/>
  <c r="AA25" i="353"/>
  <c r="AA13" i="367"/>
  <c r="G50" i="361"/>
  <c r="M50" i="361"/>
  <c r="K49" i="358"/>
  <c r="Q36" i="342"/>
  <c r="E23" i="275"/>
  <c r="Q16" i="313"/>
  <c r="Q102" i="313" s="1"/>
  <c r="D62" i="353"/>
  <c r="I62" i="367"/>
  <c r="S19" i="275"/>
  <c r="B10" i="280"/>
  <c r="R10" i="280" s="1"/>
  <c r="B13" i="286"/>
  <c r="AE13" i="286" s="1"/>
  <c r="O6" i="294"/>
  <c r="O42" i="294" s="1"/>
  <c r="E17" i="294"/>
  <c r="M17" i="294"/>
  <c r="L38" i="295"/>
  <c r="L64" i="295" s="1"/>
  <c r="E13" i="303"/>
  <c r="C13" i="303" s="1"/>
  <c r="X13" i="303" s="1"/>
  <c r="H25" i="303"/>
  <c r="E27" i="303"/>
  <c r="T23" i="313"/>
  <c r="T109" i="313" s="1"/>
  <c r="B21" i="314"/>
  <c r="X21" i="314" s="1"/>
  <c r="B22" i="314"/>
  <c r="X22" i="314" s="1"/>
  <c r="B19" i="320"/>
  <c r="O19" i="320" s="1"/>
  <c r="J6" i="326"/>
  <c r="Y40" i="345"/>
  <c r="O65" i="340"/>
  <c r="AC7" i="367"/>
  <c r="T53" i="360"/>
  <c r="B21" i="313"/>
  <c r="B107" i="313" s="1"/>
  <c r="AL36" i="347"/>
  <c r="W61" i="347"/>
  <c r="J33" i="343"/>
  <c r="X9" i="352"/>
  <c r="AC41" i="351"/>
  <c r="U11" i="275"/>
  <c r="K14" i="278"/>
  <c r="R14" i="278" s="1"/>
  <c r="S10" i="280"/>
  <c r="F8" i="288"/>
  <c r="F30" i="288" s="1"/>
  <c r="AD17" i="296"/>
  <c r="BE17" i="296" s="1"/>
  <c r="J10" i="298"/>
  <c r="J124" i="298" s="1"/>
  <c r="X51" i="300"/>
  <c r="D16" i="303"/>
  <c r="C16" i="303" s="1"/>
  <c r="X16" i="303" s="1"/>
  <c r="S18" i="303"/>
  <c r="Q18" i="303" s="1"/>
  <c r="AC18" i="303" s="1"/>
  <c r="G21" i="303"/>
  <c r="E32" i="307"/>
  <c r="W32" i="307" s="1"/>
  <c r="G23" i="312"/>
  <c r="G109" i="312" s="1"/>
  <c r="B18" i="313"/>
  <c r="B104" i="313" s="1"/>
  <c r="X74" i="313"/>
  <c r="AG15" i="327"/>
  <c r="H57" i="344"/>
  <c r="Z74" i="345"/>
  <c r="AC35" i="344"/>
  <c r="Z82" i="345"/>
  <c r="Y60" i="352"/>
  <c r="Y52" i="352"/>
  <c r="X40" i="362"/>
  <c r="I6" i="281"/>
  <c r="I28" i="281" s="1"/>
  <c r="F34" i="278"/>
  <c r="V34" i="278" s="1"/>
  <c r="B15" i="304"/>
  <c r="S15" i="304" s="1"/>
  <c r="I15" i="275"/>
  <c r="J15" i="275" s="1"/>
  <c r="Z15" i="275" s="1"/>
  <c r="D22" i="275"/>
  <c r="C22" i="275" s="1"/>
  <c r="X22" i="275" s="1"/>
  <c r="F26" i="278"/>
  <c r="V26" i="278" s="1"/>
  <c r="L36" i="298"/>
  <c r="L129" i="298" s="1"/>
  <c r="B26" i="300"/>
  <c r="U26" i="300" s="1"/>
  <c r="B28" i="300"/>
  <c r="U28" i="300" s="1"/>
  <c r="H21" i="303"/>
  <c r="D24" i="303"/>
  <c r="G10" i="312"/>
  <c r="G96" i="312" s="1"/>
  <c r="B10" i="313"/>
  <c r="B96" i="313" s="1"/>
  <c r="I6" i="326"/>
  <c r="T68" i="340"/>
  <c r="AC19" i="352"/>
  <c r="U13" i="367"/>
  <c r="F15" i="352"/>
  <c r="F76" i="352" s="1"/>
  <c r="C10" i="275"/>
  <c r="X10" i="275" s="1"/>
  <c r="F17" i="277"/>
  <c r="G17" i="283"/>
  <c r="Q17" i="283" s="1"/>
  <c r="AD11" i="296"/>
  <c r="BE11" i="296" s="1"/>
  <c r="G11" i="312"/>
  <c r="G97" i="312" s="1"/>
  <c r="G12" i="303"/>
  <c r="E21" i="303"/>
  <c r="C21" i="303" s="1"/>
  <c r="X21" i="303" s="1"/>
  <c r="P12" i="307"/>
  <c r="P56" i="307" s="1"/>
  <c r="E7" i="308"/>
  <c r="W7" i="308" s="1"/>
  <c r="Q9" i="312"/>
  <c r="Q95" i="312" s="1"/>
  <c r="Q24" i="313"/>
  <c r="Q110" i="313" s="1"/>
  <c r="C11" i="320"/>
  <c r="C31" i="320" s="1"/>
  <c r="X18" i="344"/>
  <c r="C31" i="343"/>
  <c r="AE8" i="353"/>
  <c r="AC17" i="352"/>
  <c r="I28" i="350"/>
  <c r="X35" i="362"/>
  <c r="H50" i="360"/>
  <c r="V25" i="275"/>
  <c r="X12" i="279"/>
  <c r="AO12" i="279" s="1"/>
  <c r="X13" i="279"/>
  <c r="AO13" i="279" s="1"/>
  <c r="AH15" i="279"/>
  <c r="E7" i="283"/>
  <c r="E45" i="283" s="1"/>
  <c r="Q8" i="286"/>
  <c r="Q27" i="286" s="1"/>
  <c r="J6" i="294"/>
  <c r="H17" i="294"/>
  <c r="L17" i="294"/>
  <c r="S50" i="298"/>
  <c r="B19" i="301"/>
  <c r="AI19" i="301" s="1"/>
  <c r="U12" i="303"/>
  <c r="T12" i="303" s="1"/>
  <c r="AD12" i="303" s="1"/>
  <c r="D23" i="303"/>
  <c r="H26" i="303"/>
  <c r="D13" i="305"/>
  <c r="T21" i="313"/>
  <c r="T107" i="313" s="1"/>
  <c r="AB73" i="313"/>
  <c r="E6" i="316"/>
  <c r="E44" i="316" s="1"/>
  <c r="AF15" i="347"/>
  <c r="AL25" i="347"/>
  <c r="Z59" i="345"/>
  <c r="S33" i="342"/>
  <c r="AC19" i="344"/>
  <c r="AC26" i="340"/>
  <c r="Y48" i="352"/>
  <c r="AB19" i="352"/>
  <c r="AB11" i="352"/>
  <c r="O15" i="350"/>
  <c r="K51" i="361"/>
  <c r="L7" i="360"/>
  <c r="Z7" i="360" s="1"/>
  <c r="M64" i="347"/>
  <c r="E60" i="307"/>
  <c r="B19" i="312"/>
  <c r="B105" i="312" s="1"/>
  <c r="B14" i="320"/>
  <c r="O14" i="320" s="1"/>
  <c r="E11" i="275"/>
  <c r="C11" i="275" s="1"/>
  <c r="X11" i="275" s="1"/>
  <c r="E17" i="275"/>
  <c r="C17" i="275" s="1"/>
  <c r="X17" i="275" s="1"/>
  <c r="N36" i="298"/>
  <c r="N118" i="298" s="1"/>
  <c r="D25" i="303"/>
  <c r="X16" i="362"/>
  <c r="H38" i="356"/>
  <c r="U20" i="275"/>
  <c r="N11" i="278"/>
  <c r="N53" i="278" s="1"/>
  <c r="G14" i="278"/>
  <c r="G49" i="278" s="1"/>
  <c r="F25" i="275"/>
  <c r="Y25" i="275" s="1"/>
  <c r="X27" i="286"/>
  <c r="C8" i="294"/>
  <c r="Q8" i="294" s="1"/>
  <c r="B22" i="300"/>
  <c r="U22" i="300" s="1"/>
  <c r="M21" i="303"/>
  <c r="F54" i="312"/>
  <c r="Y54" i="312" s="1"/>
  <c r="AD72" i="313"/>
  <c r="F78" i="313"/>
  <c r="Y78" i="313" s="1"/>
  <c r="AF24" i="347"/>
  <c r="AL28" i="347"/>
  <c r="X34" i="344"/>
  <c r="Y58" i="345"/>
  <c r="P7" i="342"/>
  <c r="P18" i="342"/>
  <c r="C30" i="343"/>
  <c r="B65" i="340"/>
  <c r="T70" i="340"/>
  <c r="AF30" i="353"/>
  <c r="C69" i="352"/>
  <c r="AC30" i="352"/>
  <c r="Q77" i="352"/>
  <c r="AB9" i="361"/>
  <c r="AA9" i="360"/>
  <c r="N51" i="359"/>
  <c r="V21" i="342"/>
  <c r="AG10" i="327"/>
  <c r="H22" i="275"/>
  <c r="F22" i="275" s="1"/>
  <c r="Y22" i="275" s="1"/>
  <c r="T15" i="297"/>
  <c r="J67" i="298"/>
  <c r="J149" i="298" s="1"/>
  <c r="D17" i="326"/>
  <c r="N59" i="342"/>
  <c r="B66" i="340"/>
  <c r="AD18" i="352"/>
  <c r="AD19" i="352"/>
  <c r="F13" i="278"/>
  <c r="F55" i="278" s="1"/>
  <c r="H12" i="298"/>
  <c r="H126" i="298" s="1"/>
  <c r="C15" i="298"/>
  <c r="T15" i="298" s="1"/>
  <c r="Q44" i="298"/>
  <c r="D11" i="303"/>
  <c r="R23" i="303"/>
  <c r="Q23" i="303" s="1"/>
  <c r="AC23" i="303" s="1"/>
  <c r="S26" i="303"/>
  <c r="E17" i="305"/>
  <c r="E16" i="305" s="1"/>
  <c r="E27" i="305" s="1"/>
  <c r="B24" i="312"/>
  <c r="B110" i="312" s="1"/>
  <c r="B8" i="322"/>
  <c r="B27" i="322" s="1"/>
  <c r="F62" i="342"/>
  <c r="Z72" i="345"/>
  <c r="E57" i="342"/>
  <c r="V7" i="342"/>
  <c r="V32" i="342"/>
  <c r="AF26" i="353"/>
  <c r="P63" i="353"/>
  <c r="X22" i="352"/>
  <c r="X19" i="362"/>
  <c r="X34" i="362"/>
  <c r="B12" i="314"/>
  <c r="X12" i="314" s="1"/>
  <c r="R20" i="275"/>
  <c r="K20" i="283"/>
  <c r="K44" i="283" s="1"/>
  <c r="D14" i="305"/>
  <c r="B16" i="313"/>
  <c r="B102" i="313" s="1"/>
  <c r="AC15" i="352"/>
  <c r="H15" i="275"/>
  <c r="H18" i="275"/>
  <c r="F18" i="275" s="1"/>
  <c r="Y18" i="275" s="1"/>
  <c r="V21" i="275"/>
  <c r="I24" i="275"/>
  <c r="J24" i="275" s="1"/>
  <c r="C18" i="278"/>
  <c r="S18" i="278" s="1"/>
  <c r="X18" i="279"/>
  <c r="AO18" i="279" s="1"/>
  <c r="X19" i="279"/>
  <c r="T25" i="275" s="1"/>
  <c r="B14" i="280"/>
  <c r="R14" i="280" s="1"/>
  <c r="G6" i="294"/>
  <c r="G42" i="294" s="1"/>
  <c r="AD20" i="296"/>
  <c r="BE20" i="296" s="1"/>
  <c r="B30" i="300"/>
  <c r="V30" i="300" s="1"/>
  <c r="E11" i="303"/>
  <c r="E8" i="303" s="1"/>
  <c r="E34" i="303" s="1"/>
  <c r="S17" i="303"/>
  <c r="Q17" i="303" s="1"/>
  <c r="AC17" i="303" s="1"/>
  <c r="M25" i="303"/>
  <c r="F21" i="307"/>
  <c r="X21" i="307" s="1"/>
  <c r="K6" i="310"/>
  <c r="K27" i="310" s="1"/>
  <c r="Q15" i="312"/>
  <c r="AC15" i="312" s="1"/>
  <c r="B11" i="312"/>
  <c r="X11" i="312" s="1"/>
  <c r="F72" i="312"/>
  <c r="Z72" i="312" s="1"/>
  <c r="E7" i="315"/>
  <c r="E39" i="315" s="1"/>
  <c r="G28" i="315"/>
  <c r="G49" i="315" s="1"/>
  <c r="AG8" i="347"/>
  <c r="Y36" i="345"/>
  <c r="X38" i="344"/>
  <c r="AA30" i="353"/>
  <c r="AA20" i="352"/>
  <c r="X13" i="352"/>
  <c r="H28" i="350"/>
  <c r="U29" i="367"/>
  <c r="H7" i="357"/>
  <c r="H49" i="357" s="1"/>
  <c r="G64" i="347"/>
  <c r="C76" i="347"/>
  <c r="W11" i="309"/>
  <c r="N18" i="303"/>
  <c r="W15" i="309"/>
  <c r="N22" i="303"/>
  <c r="C36" i="363"/>
  <c r="I16" i="363"/>
  <c r="C65" i="349"/>
  <c r="H37" i="349"/>
  <c r="T83" i="352"/>
  <c r="AD22" i="352"/>
  <c r="Q70" i="352"/>
  <c r="AC9" i="352"/>
  <c r="Z78" i="345"/>
  <c r="Y78" i="345"/>
  <c r="B75" i="352"/>
  <c r="X14" i="352"/>
  <c r="V18" i="342"/>
  <c r="N54" i="342"/>
  <c r="AI8" i="353"/>
  <c r="Q62" i="353"/>
  <c r="Q50" i="360"/>
  <c r="Q51" i="360"/>
  <c r="M60" i="342"/>
  <c r="U28" i="342"/>
  <c r="D18" i="275"/>
  <c r="U26" i="275"/>
  <c r="N7" i="283"/>
  <c r="N49" i="283" s="1"/>
  <c r="M16" i="303"/>
  <c r="X34" i="307"/>
  <c r="V13" i="303"/>
  <c r="K95" i="312"/>
  <c r="K8" i="312"/>
  <c r="K94" i="312" s="1"/>
  <c r="X80" i="313"/>
  <c r="B20" i="313"/>
  <c r="B106" i="313" s="1"/>
  <c r="AC81" i="313"/>
  <c r="Q21" i="313"/>
  <c r="Q107" i="313" s="1"/>
  <c r="N45" i="315"/>
  <c r="N7" i="315"/>
  <c r="N44" i="315" s="1"/>
  <c r="AH24" i="327"/>
  <c r="AF23" i="347"/>
  <c r="AK8" i="347"/>
  <c r="V24" i="342"/>
  <c r="Y63" i="353"/>
  <c r="AF36" i="353"/>
  <c r="W50" i="359"/>
  <c r="W51" i="359"/>
  <c r="C60" i="367"/>
  <c r="AB7" i="367"/>
  <c r="C61" i="367"/>
  <c r="X12" i="344"/>
  <c r="AC12" i="344"/>
  <c r="AB9" i="341"/>
  <c r="AB28" i="341" s="1"/>
  <c r="B77" i="352"/>
  <c r="X16" i="352"/>
  <c r="AJ8" i="347"/>
  <c r="T62" i="347"/>
  <c r="S11" i="275"/>
  <c r="S15" i="275"/>
  <c r="H20" i="275"/>
  <c r="F20" i="275" s="1"/>
  <c r="Y20" i="275" s="1"/>
  <c r="H24" i="275"/>
  <c r="U25" i="275"/>
  <c r="D17" i="277"/>
  <c r="O11" i="279"/>
  <c r="Q17" i="275" s="1"/>
  <c r="B18" i="280"/>
  <c r="R18" i="280" s="1"/>
  <c r="F15" i="285"/>
  <c r="F40" i="285" s="1"/>
  <c r="M7" i="288"/>
  <c r="M29" i="288" s="1"/>
  <c r="G6" i="291"/>
  <c r="G37" i="291" s="1"/>
  <c r="I17" i="294"/>
  <c r="F9" i="295"/>
  <c r="F52" i="295" s="1"/>
  <c r="Q8" i="296"/>
  <c r="AT8" i="296" s="1"/>
  <c r="G11" i="298"/>
  <c r="G125" i="298" s="1"/>
  <c r="O11" i="298"/>
  <c r="O125" i="298" s="1"/>
  <c r="AJ16" i="301"/>
  <c r="AJ24" i="301"/>
  <c r="D18" i="303"/>
  <c r="S24" i="303"/>
  <c r="W16" i="309"/>
  <c r="N23" i="303"/>
  <c r="W20" i="309"/>
  <c r="N27" i="303"/>
  <c r="L27" i="303" s="1"/>
  <c r="O27" i="303" s="1"/>
  <c r="AB27" i="303" s="1"/>
  <c r="Q24" i="312"/>
  <c r="AC24" i="312" s="1"/>
  <c r="AA54" i="312"/>
  <c r="X72" i="313"/>
  <c r="B12" i="313"/>
  <c r="B98" i="313" s="1"/>
  <c r="AD78" i="313"/>
  <c r="T18" i="313"/>
  <c r="T104" i="313" s="1"/>
  <c r="AA80" i="313"/>
  <c r="G20" i="313"/>
  <c r="AA20" i="313" s="1"/>
  <c r="I27" i="318"/>
  <c r="E13" i="305"/>
  <c r="D12" i="303"/>
  <c r="C12" i="303" s="1"/>
  <c r="X12" i="303" s="1"/>
  <c r="X27" i="318"/>
  <c r="F17" i="305"/>
  <c r="G13" i="303"/>
  <c r="F13" i="303" s="1"/>
  <c r="Y13" i="303" s="1"/>
  <c r="AM13" i="318"/>
  <c r="N13" i="318"/>
  <c r="B22" i="320"/>
  <c r="S22" i="320" s="1"/>
  <c r="W8" i="327"/>
  <c r="W62" i="327" s="1"/>
  <c r="D7" i="357"/>
  <c r="D49" i="357" s="1"/>
  <c r="I20" i="363"/>
  <c r="C37" i="363"/>
  <c r="AA27" i="367"/>
  <c r="S28" i="298"/>
  <c r="R28" i="298"/>
  <c r="D9" i="295"/>
  <c r="T9" i="295" s="1"/>
  <c r="H52" i="295"/>
  <c r="V17" i="309"/>
  <c r="M24" i="303"/>
  <c r="L24" i="303" s="1"/>
  <c r="G18" i="312"/>
  <c r="G104" i="312" s="1"/>
  <c r="Y56" i="352"/>
  <c r="C40" i="357"/>
  <c r="AC40" i="357" s="1"/>
  <c r="H35" i="356"/>
  <c r="T9" i="356"/>
  <c r="Q16" i="312"/>
  <c r="AC16" i="312" s="1"/>
  <c r="C19" i="326"/>
  <c r="C48" i="326" s="1"/>
  <c r="G78" i="352"/>
  <c r="AA17" i="352"/>
  <c r="AA26" i="347"/>
  <c r="AF26" i="347"/>
  <c r="Y63" i="345"/>
  <c r="Z63" i="345"/>
  <c r="N52" i="357"/>
  <c r="N7" i="357"/>
  <c r="R10" i="275"/>
  <c r="I12" i="275"/>
  <c r="U18" i="275"/>
  <c r="G23" i="275"/>
  <c r="U24" i="275"/>
  <c r="E26" i="275"/>
  <c r="C26" i="275" s="1"/>
  <c r="X26" i="275" s="1"/>
  <c r="G8" i="279"/>
  <c r="AJ8" i="279" s="1"/>
  <c r="AH17" i="279"/>
  <c r="B18" i="282"/>
  <c r="I15" i="285"/>
  <c r="I40" i="285" s="1"/>
  <c r="H54" i="295"/>
  <c r="D17" i="295"/>
  <c r="T17" i="295" s="1"/>
  <c r="T9" i="296"/>
  <c r="AZ9" i="296" s="1"/>
  <c r="W8" i="301"/>
  <c r="W61" i="301" s="1"/>
  <c r="AM34" i="301"/>
  <c r="AJ34" i="301"/>
  <c r="M20" i="303"/>
  <c r="W30" i="307"/>
  <c r="S12" i="303"/>
  <c r="S8" i="303" s="1"/>
  <c r="V14" i="311"/>
  <c r="R21" i="303"/>
  <c r="B14" i="311"/>
  <c r="T14" i="311" s="1"/>
  <c r="G19" i="313"/>
  <c r="G105" i="313" s="1"/>
  <c r="T9" i="313"/>
  <c r="AD9" i="313" s="1"/>
  <c r="AD69" i="313"/>
  <c r="AG9" i="318"/>
  <c r="E16" i="303"/>
  <c r="AN10" i="318"/>
  <c r="H17" i="303"/>
  <c r="AL14" i="347"/>
  <c r="Z73" i="345"/>
  <c r="F18" i="345"/>
  <c r="Y18" i="345" s="1"/>
  <c r="P32" i="342"/>
  <c r="U35" i="367"/>
  <c r="X36" i="362"/>
  <c r="R50" i="358"/>
  <c r="I64" i="347"/>
  <c r="R17" i="342"/>
  <c r="S17" i="342"/>
  <c r="AL35" i="347"/>
  <c r="AF35" i="347"/>
  <c r="K24" i="342"/>
  <c r="K56" i="342" s="1"/>
  <c r="Z12" i="340"/>
  <c r="H16" i="275"/>
  <c r="F16" i="275" s="1"/>
  <c r="Y16" i="275" s="1"/>
  <c r="AN13" i="318"/>
  <c r="H20" i="303"/>
  <c r="F20" i="303" s="1"/>
  <c r="Y20" i="303" s="1"/>
  <c r="O47" i="326"/>
  <c r="O17" i="326"/>
  <c r="K8" i="328"/>
  <c r="U8" i="328" s="1"/>
  <c r="R27" i="356"/>
  <c r="U31" i="367"/>
  <c r="N62" i="367"/>
  <c r="L61" i="342"/>
  <c r="T32" i="342"/>
  <c r="S50" i="358"/>
  <c r="S49" i="358"/>
  <c r="P13" i="342"/>
  <c r="C58" i="342"/>
  <c r="I11" i="278"/>
  <c r="I53" i="278" s="1"/>
  <c r="I8" i="288"/>
  <c r="O24" i="297"/>
  <c r="W24" i="297" s="1"/>
  <c r="L17" i="326"/>
  <c r="S12" i="275"/>
  <c r="H23" i="275"/>
  <c r="C30" i="278"/>
  <c r="D27" i="279"/>
  <c r="B14" i="282"/>
  <c r="X14" i="282" s="1"/>
  <c r="F12" i="275"/>
  <c r="Y12" i="275" s="1"/>
  <c r="I54" i="295"/>
  <c r="E17" i="295"/>
  <c r="F26" i="295"/>
  <c r="F57" i="295" s="1"/>
  <c r="D40" i="295"/>
  <c r="T40" i="295" s="1"/>
  <c r="U24" i="297"/>
  <c r="K8" i="302"/>
  <c r="K35" i="302" s="1"/>
  <c r="E19" i="303"/>
  <c r="C19" i="303" s="1"/>
  <c r="X19" i="303" s="1"/>
  <c r="R20" i="303"/>
  <c r="C7" i="310"/>
  <c r="C33" i="310" s="1"/>
  <c r="W14" i="311"/>
  <c r="S21" i="303"/>
  <c r="AB69" i="313"/>
  <c r="AE18" i="314"/>
  <c r="B18" i="314"/>
  <c r="AC18" i="314" s="1"/>
  <c r="R27" i="318"/>
  <c r="G11" i="303"/>
  <c r="D17" i="305"/>
  <c r="AC14" i="344"/>
  <c r="S30" i="342"/>
  <c r="Z75" i="345"/>
  <c r="Q61" i="353"/>
  <c r="AA31" i="367"/>
  <c r="X41" i="362"/>
  <c r="C42" i="357"/>
  <c r="AC42" i="357" s="1"/>
  <c r="W23" i="356"/>
  <c r="H7" i="356"/>
  <c r="Y38" i="362"/>
  <c r="X38" i="362"/>
  <c r="I60" i="295"/>
  <c r="E16" i="295"/>
  <c r="E60" i="295" s="1"/>
  <c r="I14" i="295"/>
  <c r="I53" i="295" s="1"/>
  <c r="D34" i="278"/>
  <c r="D60" i="278" s="1"/>
  <c r="W20" i="311"/>
  <c r="S27" i="303"/>
  <c r="AL10" i="347"/>
  <c r="AF10" i="347"/>
  <c r="Y37" i="362"/>
  <c r="X37" i="362"/>
  <c r="AB37" i="357"/>
  <c r="C37" i="357"/>
  <c r="AC37" i="357" s="1"/>
  <c r="I6" i="294"/>
  <c r="W13" i="311"/>
  <c r="S20" i="303"/>
  <c r="AC77" i="313"/>
  <c r="Q17" i="313"/>
  <c r="AC17" i="313" s="1"/>
  <c r="C7" i="316"/>
  <c r="I7" i="316" s="1"/>
  <c r="D6" i="316"/>
  <c r="D38" i="316" s="1"/>
  <c r="AM10" i="318"/>
  <c r="G17" i="303"/>
  <c r="H17" i="326"/>
  <c r="AC21" i="352"/>
  <c r="S62" i="367"/>
  <c r="B82" i="352"/>
  <c r="X21" i="352"/>
  <c r="U10" i="275"/>
  <c r="T10" i="275" s="1"/>
  <c r="AC10" i="275" s="1"/>
  <c r="E21" i="275"/>
  <c r="C21" i="275" s="1"/>
  <c r="X21" i="275" s="1"/>
  <c r="E25" i="275"/>
  <c r="C25" i="275" s="1"/>
  <c r="X25" i="275" s="1"/>
  <c r="E8" i="276"/>
  <c r="B12" i="275" s="1"/>
  <c r="G15" i="275"/>
  <c r="U19" i="275"/>
  <c r="V23" i="275"/>
  <c r="R26" i="275"/>
  <c r="H27" i="276"/>
  <c r="K6" i="281"/>
  <c r="K28" i="281" s="1"/>
  <c r="C18" i="285"/>
  <c r="M18" i="285" s="1"/>
  <c r="E40" i="295"/>
  <c r="AT17" i="296"/>
  <c r="S32" i="298"/>
  <c r="Q32" i="298"/>
  <c r="AM28" i="301"/>
  <c r="H19" i="303"/>
  <c r="B15" i="309"/>
  <c r="T15" i="309" s="1"/>
  <c r="T17" i="313"/>
  <c r="T103" i="313" s="1"/>
  <c r="Q20" i="313"/>
  <c r="AE45" i="314"/>
  <c r="B45" i="314"/>
  <c r="X45" i="314" s="1"/>
  <c r="G14" i="315"/>
  <c r="G41" i="315" s="1"/>
  <c r="AG17" i="318"/>
  <c r="E24" i="303"/>
  <c r="C6" i="325"/>
  <c r="C31" i="325" s="1"/>
  <c r="AH11" i="327"/>
  <c r="AA36" i="353"/>
  <c r="N61" i="353"/>
  <c r="I50" i="360"/>
  <c r="C28" i="357"/>
  <c r="AC28" i="357" s="1"/>
  <c r="U11" i="367"/>
  <c r="AA11" i="367"/>
  <c r="Y33" i="362"/>
  <c r="X33" i="362"/>
  <c r="AA33" i="367"/>
  <c r="P62" i="367"/>
  <c r="U16" i="356"/>
  <c r="K36" i="356"/>
  <c r="Y45" i="362"/>
  <c r="X45" i="362"/>
  <c r="F57" i="349"/>
  <c r="C11" i="349"/>
  <c r="H11" i="349" s="1"/>
  <c r="O50" i="358"/>
  <c r="O49" i="358"/>
  <c r="D61" i="347"/>
  <c r="D62" i="347"/>
  <c r="AL16" i="347"/>
  <c r="AF16" i="347"/>
  <c r="X43" i="344"/>
  <c r="AC43" i="344"/>
  <c r="R23" i="342"/>
  <c r="S23" i="342"/>
  <c r="X19" i="351"/>
  <c r="AC19" i="351"/>
  <c r="G51" i="357"/>
  <c r="G7" i="357"/>
  <c r="G50" i="357" s="1"/>
  <c r="T61" i="347"/>
  <c r="J7" i="357"/>
  <c r="C77" i="298"/>
  <c r="C137" i="298" s="1"/>
  <c r="K32" i="300"/>
  <c r="Z32" i="300" s="1"/>
  <c r="Q16" i="303"/>
  <c r="AC16" i="303" s="1"/>
  <c r="F27" i="303"/>
  <c r="Y27" i="303" s="1"/>
  <c r="J54" i="307"/>
  <c r="Y37" i="312"/>
  <c r="Y38" i="312"/>
  <c r="T8" i="327"/>
  <c r="F6" i="294"/>
  <c r="N6" i="294"/>
  <c r="K18" i="300"/>
  <c r="Y18" i="300" s="1"/>
  <c r="K45" i="300"/>
  <c r="Y45" i="300" s="1"/>
  <c r="B49" i="300"/>
  <c r="U49" i="300" s="1"/>
  <c r="H36" i="307"/>
  <c r="H62" i="307" s="1"/>
  <c r="B19" i="308"/>
  <c r="C12" i="310"/>
  <c r="C29" i="310" s="1"/>
  <c r="F82" i="313"/>
  <c r="F22" i="313" s="1"/>
  <c r="E6" i="326"/>
  <c r="M6" i="326"/>
  <c r="I17" i="326"/>
  <c r="B24" i="327"/>
  <c r="AL24" i="327" s="1"/>
  <c r="AN28" i="327"/>
  <c r="C17" i="357"/>
  <c r="AC17" i="357" s="1"/>
  <c r="T16" i="296"/>
  <c r="AZ16" i="296" s="1"/>
  <c r="M34" i="297"/>
  <c r="V34" i="297" s="1"/>
  <c r="K20" i="300"/>
  <c r="Y20" i="300" s="1"/>
  <c r="K22" i="300"/>
  <c r="Z22" i="300" s="1"/>
  <c r="AJ32" i="301"/>
  <c r="W17" i="309"/>
  <c r="H19" i="312"/>
  <c r="H105" i="312" s="1"/>
  <c r="AH19" i="327"/>
  <c r="C8" i="340"/>
  <c r="C65" i="340" s="1"/>
  <c r="O34" i="297"/>
  <c r="W34" i="297" s="1"/>
  <c r="M9" i="300"/>
  <c r="M69" i="300" s="1"/>
  <c r="G7" i="306"/>
  <c r="K7" i="306"/>
  <c r="G32" i="307"/>
  <c r="S32" i="307" s="1"/>
  <c r="Y30" i="312"/>
  <c r="F66" i="312"/>
  <c r="Z66" i="312" s="1"/>
  <c r="C28" i="316"/>
  <c r="C7" i="317"/>
  <c r="L6" i="326"/>
  <c r="E8" i="327"/>
  <c r="AB8" i="327" s="1"/>
  <c r="Q8" i="327"/>
  <c r="AN25" i="327"/>
  <c r="AH35" i="327"/>
  <c r="B17" i="328"/>
  <c r="R17" i="328" s="1"/>
  <c r="B24" i="328"/>
  <c r="W24" i="328" s="1"/>
  <c r="H50" i="278"/>
  <c r="D17" i="278"/>
  <c r="D50" i="278" s="1"/>
  <c r="G154" i="298"/>
  <c r="G92" i="298"/>
  <c r="G142" i="298" s="1"/>
  <c r="L63" i="307"/>
  <c r="D37" i="307"/>
  <c r="D63" i="307" s="1"/>
  <c r="AD27" i="312"/>
  <c r="T9" i="312"/>
  <c r="AD9" i="312" s="1"/>
  <c r="AN30" i="327"/>
  <c r="P8" i="365"/>
  <c r="C27" i="365"/>
  <c r="N38" i="295"/>
  <c r="AG15" i="318"/>
  <c r="E22" i="303"/>
  <c r="H50" i="361"/>
  <c r="H51" i="361"/>
  <c r="AC37" i="351"/>
  <c r="X37" i="351"/>
  <c r="C8" i="278"/>
  <c r="P8" i="278" s="1"/>
  <c r="AG9" i="286"/>
  <c r="E15" i="275"/>
  <c r="C15" i="275" s="1"/>
  <c r="X15" i="275" s="1"/>
  <c r="AM13" i="286"/>
  <c r="N13" i="286"/>
  <c r="AH13" i="286" s="1"/>
  <c r="G19" i="275"/>
  <c r="J31" i="288"/>
  <c r="J8" i="288"/>
  <c r="J7" i="288" s="1"/>
  <c r="J29" i="288" s="1"/>
  <c r="F16" i="295"/>
  <c r="F60" i="295" s="1"/>
  <c r="F39" i="295"/>
  <c r="F65" i="295" s="1"/>
  <c r="AX17" i="296"/>
  <c r="T17" i="296"/>
  <c r="AZ17" i="296" s="1"/>
  <c r="AJ29" i="301"/>
  <c r="AM29" i="301"/>
  <c r="V8" i="307"/>
  <c r="C8" i="307"/>
  <c r="R8" i="307" s="1"/>
  <c r="I52" i="307"/>
  <c r="E15" i="307"/>
  <c r="W15" i="307" s="1"/>
  <c r="N60" i="307"/>
  <c r="F32" i="307"/>
  <c r="F60" i="307" s="1"/>
  <c r="U17" i="308"/>
  <c r="B17" i="308"/>
  <c r="Q17" i="308" s="1"/>
  <c r="X84" i="313"/>
  <c r="B24" i="313"/>
  <c r="B110" i="313" s="1"/>
  <c r="AN16" i="318"/>
  <c r="H23" i="303"/>
  <c r="AH18" i="327"/>
  <c r="B16" i="328"/>
  <c r="W16" i="328" s="1"/>
  <c r="Y16" i="328"/>
  <c r="F13" i="277"/>
  <c r="F12" i="277" s="1"/>
  <c r="F27" i="277" s="1"/>
  <c r="F20" i="278"/>
  <c r="V20" i="278" s="1"/>
  <c r="J51" i="278"/>
  <c r="J52" i="278"/>
  <c r="F23" i="278"/>
  <c r="V23" i="278" s="1"/>
  <c r="D26" i="278"/>
  <c r="D56" i="278" s="1"/>
  <c r="AD27" i="279"/>
  <c r="V11" i="275"/>
  <c r="X9" i="279"/>
  <c r="AO9" i="279" s="1"/>
  <c r="X14" i="279"/>
  <c r="AO14" i="279" s="1"/>
  <c r="X15" i="279"/>
  <c r="AO15" i="279" s="1"/>
  <c r="U21" i="275"/>
  <c r="X17" i="279"/>
  <c r="U23" i="275"/>
  <c r="X20" i="279"/>
  <c r="H42" i="285"/>
  <c r="H15" i="285"/>
  <c r="H40" i="285" s="1"/>
  <c r="C22" i="285"/>
  <c r="M22" i="285" s="1"/>
  <c r="AN13" i="286"/>
  <c r="H19" i="275"/>
  <c r="N61" i="295"/>
  <c r="F30" i="295"/>
  <c r="F61" i="295" s="1"/>
  <c r="R31" i="298"/>
  <c r="Q34" i="298"/>
  <c r="S34" i="298"/>
  <c r="B20" i="300"/>
  <c r="U20" i="300" s="1"/>
  <c r="X20" i="300"/>
  <c r="AB48" i="300"/>
  <c r="K48" i="300"/>
  <c r="Z48" i="300" s="1"/>
  <c r="AJ25" i="301"/>
  <c r="H50" i="307"/>
  <c r="G7" i="307"/>
  <c r="S7" i="307" s="1"/>
  <c r="I58" i="307"/>
  <c r="I12" i="307"/>
  <c r="I56" i="307" s="1"/>
  <c r="W29" i="307"/>
  <c r="R12" i="303"/>
  <c r="Q12" i="303" s="1"/>
  <c r="U9" i="308"/>
  <c r="B9" i="308"/>
  <c r="Q9" i="308" s="1"/>
  <c r="U8" i="312"/>
  <c r="U94" i="312" s="1"/>
  <c r="F76" i="312"/>
  <c r="Z76" i="312" s="1"/>
  <c r="AA76" i="312"/>
  <c r="AD74" i="313"/>
  <c r="T14" i="313"/>
  <c r="T100" i="313" s="1"/>
  <c r="X77" i="313"/>
  <c r="B17" i="313"/>
  <c r="B103" i="313" s="1"/>
  <c r="Q18" i="313"/>
  <c r="Q104" i="313" s="1"/>
  <c r="AC78" i="313"/>
  <c r="AN11" i="318"/>
  <c r="H18" i="303"/>
  <c r="E36" i="328"/>
  <c r="S11" i="328"/>
  <c r="D62" i="349"/>
  <c r="D63" i="349"/>
  <c r="Q83" i="352"/>
  <c r="AC22" i="352"/>
  <c r="G76" i="352"/>
  <c r="AA15" i="352"/>
  <c r="E33" i="343"/>
  <c r="E28" i="343"/>
  <c r="G61" i="342"/>
  <c r="Q32" i="342"/>
  <c r="O51" i="357"/>
  <c r="O7" i="357"/>
  <c r="O49" i="357" s="1"/>
  <c r="AM12" i="279"/>
  <c r="R18" i="275"/>
  <c r="X49" i="344"/>
  <c r="AC49" i="344"/>
  <c r="E33" i="350"/>
  <c r="E28" i="350"/>
  <c r="T76" i="352"/>
  <c r="AD15" i="352"/>
  <c r="K151" i="298"/>
  <c r="K66" i="298"/>
  <c r="K148" i="298" s="1"/>
  <c r="AN27" i="327"/>
  <c r="AH27" i="327"/>
  <c r="L54" i="342"/>
  <c r="T18" i="342"/>
  <c r="AB27" i="340"/>
  <c r="P11" i="340"/>
  <c r="AB11" i="340" s="1"/>
  <c r="I51" i="278"/>
  <c r="E20" i="278"/>
  <c r="E51" i="278" s="1"/>
  <c r="AE27" i="279"/>
  <c r="Y8" i="279"/>
  <c r="Y27" i="279" s="1"/>
  <c r="U12" i="275"/>
  <c r="L31" i="288"/>
  <c r="L8" i="288"/>
  <c r="L30" i="288" s="1"/>
  <c r="C11" i="288"/>
  <c r="C31" i="288" s="1"/>
  <c r="E139" i="298"/>
  <c r="C83" i="298"/>
  <c r="R83" i="298" s="1"/>
  <c r="T11" i="328"/>
  <c r="H8" i="328"/>
  <c r="H34" i="328" s="1"/>
  <c r="V20" i="275"/>
  <c r="M52" i="278"/>
  <c r="E23" i="278"/>
  <c r="E52" i="278" s="1"/>
  <c r="AF27" i="279"/>
  <c r="V12" i="275"/>
  <c r="I19" i="275"/>
  <c r="J19" i="275" s="1"/>
  <c r="Z19" i="275" s="1"/>
  <c r="AH13" i="279"/>
  <c r="M7" i="283"/>
  <c r="AG10" i="286"/>
  <c r="E16" i="275"/>
  <c r="AG16" i="286"/>
  <c r="B16" i="286"/>
  <c r="AE16" i="286" s="1"/>
  <c r="J55" i="295"/>
  <c r="F20" i="295"/>
  <c r="F55" i="295" s="1"/>
  <c r="H57" i="295"/>
  <c r="D26" i="295"/>
  <c r="C27" i="295"/>
  <c r="P27" i="295" s="1"/>
  <c r="AA8" i="296"/>
  <c r="AY8" i="296" s="1"/>
  <c r="M16" i="297"/>
  <c r="V16" i="297" s="1"/>
  <c r="X16" i="297"/>
  <c r="B47" i="300"/>
  <c r="U47" i="300" s="1"/>
  <c r="X47" i="300"/>
  <c r="AM36" i="301"/>
  <c r="V15" i="311"/>
  <c r="R22" i="303"/>
  <c r="Q22" i="303" s="1"/>
  <c r="AC22" i="303" s="1"/>
  <c r="AC62" i="312"/>
  <c r="Q20" i="312"/>
  <c r="Q106" i="312" s="1"/>
  <c r="AA64" i="312"/>
  <c r="G22" i="312"/>
  <c r="G108" i="312" s="1"/>
  <c r="AD21" i="314"/>
  <c r="O51" i="359"/>
  <c r="AN15" i="286"/>
  <c r="H21" i="275"/>
  <c r="F21" i="275" s="1"/>
  <c r="Y21" i="275" s="1"/>
  <c r="I62" i="295"/>
  <c r="E34" i="295"/>
  <c r="M45" i="315"/>
  <c r="M7" i="315"/>
  <c r="M39" i="315" s="1"/>
  <c r="R52" i="357"/>
  <c r="R7" i="357"/>
  <c r="C13" i="284"/>
  <c r="I13" i="284" s="1"/>
  <c r="M27" i="286"/>
  <c r="E12" i="275"/>
  <c r="C12" i="275" s="1"/>
  <c r="X12" i="275" s="1"/>
  <c r="T14" i="297"/>
  <c r="O14" i="297"/>
  <c r="W14" i="297" s="1"/>
  <c r="G152" i="298"/>
  <c r="G67" i="298"/>
  <c r="G149" i="298" s="1"/>
  <c r="AM16" i="318"/>
  <c r="G23" i="303"/>
  <c r="X44" i="351"/>
  <c r="AC44" i="351"/>
  <c r="I50" i="307"/>
  <c r="E7" i="307"/>
  <c r="W7" i="307" s="1"/>
  <c r="X29" i="307"/>
  <c r="R13" i="303"/>
  <c r="S52" i="357"/>
  <c r="S7" i="357"/>
  <c r="S49" i="357" s="1"/>
  <c r="M22" i="297"/>
  <c r="V22" i="297" s="1"/>
  <c r="U22" i="297"/>
  <c r="O22" i="297"/>
  <c r="W22" i="297" s="1"/>
  <c r="E143" i="298"/>
  <c r="C95" i="298"/>
  <c r="S95" i="298" s="1"/>
  <c r="V11" i="309"/>
  <c r="B11" i="309"/>
  <c r="U11" i="309" s="1"/>
  <c r="M18" i="303"/>
  <c r="X41" i="312"/>
  <c r="B23" i="312"/>
  <c r="B109" i="312" s="1"/>
  <c r="AD42" i="312"/>
  <c r="T24" i="312"/>
  <c r="T110" i="312" s="1"/>
  <c r="X52" i="312"/>
  <c r="B10" i="312"/>
  <c r="B96" i="312" s="1"/>
  <c r="AA61" i="312"/>
  <c r="G19" i="312"/>
  <c r="G105" i="312" s="1"/>
  <c r="P19" i="315"/>
  <c r="C17" i="315"/>
  <c r="C42" i="315" s="1"/>
  <c r="Q22" i="315"/>
  <c r="G20" i="315"/>
  <c r="G43" i="315" s="1"/>
  <c r="AH34" i="327"/>
  <c r="Y24" i="328"/>
  <c r="Y27" i="286"/>
  <c r="F18" i="277"/>
  <c r="AF14" i="286"/>
  <c r="D20" i="275"/>
  <c r="F36" i="298"/>
  <c r="F118" i="298" s="1"/>
  <c r="F10" i="298"/>
  <c r="F124" i="298" s="1"/>
  <c r="O92" i="298"/>
  <c r="O142" i="298" s="1"/>
  <c r="O154" i="298"/>
  <c r="K155" i="298"/>
  <c r="K92" i="298"/>
  <c r="K142" i="298" s="1"/>
  <c r="Q20" i="304"/>
  <c r="U20" i="304"/>
  <c r="R102" i="313"/>
  <c r="AA25" i="367"/>
  <c r="U25" i="367"/>
  <c r="P52" i="359"/>
  <c r="AA8" i="359"/>
  <c r="B81" i="352"/>
  <c r="X20" i="352"/>
  <c r="B27" i="365"/>
  <c r="O8" i="365"/>
  <c r="X40" i="351"/>
  <c r="AC40" i="351"/>
  <c r="V51" i="357"/>
  <c r="V7" i="357"/>
  <c r="R26" i="342"/>
  <c r="S26" i="342"/>
  <c r="Y35" i="357"/>
  <c r="C35" i="357"/>
  <c r="AC35" i="357" s="1"/>
  <c r="AM18" i="279"/>
  <c r="R24" i="275"/>
  <c r="AG14" i="286"/>
  <c r="E20" i="275"/>
  <c r="L61" i="295"/>
  <c r="D30" i="295"/>
  <c r="T30" i="295" s="1"/>
  <c r="O67" i="298"/>
  <c r="O149" i="298" s="1"/>
  <c r="B17" i="304"/>
  <c r="S17" i="304" s="1"/>
  <c r="R17" i="304"/>
  <c r="AM19" i="318"/>
  <c r="G26" i="303"/>
  <c r="T7" i="342"/>
  <c r="K7" i="342"/>
  <c r="R7" i="342" s="1"/>
  <c r="AA17" i="347"/>
  <c r="AF17" i="347"/>
  <c r="AL17" i="347"/>
  <c r="C72" i="347"/>
  <c r="K51" i="357"/>
  <c r="K7" i="357"/>
  <c r="K50" i="357" s="1"/>
  <c r="P21" i="342"/>
  <c r="C55" i="342"/>
  <c r="K67" i="340"/>
  <c r="K8" i="340"/>
  <c r="K64" i="340" s="1"/>
  <c r="J50" i="278"/>
  <c r="F17" i="278"/>
  <c r="F50" i="278" s="1"/>
  <c r="C21" i="278"/>
  <c r="S21" i="278" s="1"/>
  <c r="Q21" i="278"/>
  <c r="AN11" i="279"/>
  <c r="S17" i="275"/>
  <c r="R16" i="275"/>
  <c r="AQ9" i="279"/>
  <c r="V15" i="275"/>
  <c r="U22" i="275"/>
  <c r="AP16" i="279"/>
  <c r="S31" i="298"/>
  <c r="G27" i="304"/>
  <c r="C8" i="304"/>
  <c r="I57" i="307"/>
  <c r="E13" i="307"/>
  <c r="E57" i="307" s="1"/>
  <c r="X72" i="312"/>
  <c r="B12" i="312"/>
  <c r="B98" i="312" s="1"/>
  <c r="AA72" i="313"/>
  <c r="G12" i="313"/>
  <c r="AA12" i="313" s="1"/>
  <c r="V27" i="318"/>
  <c r="H12" i="303"/>
  <c r="AG10" i="318"/>
  <c r="E17" i="303"/>
  <c r="AN10" i="327"/>
  <c r="D8" i="327"/>
  <c r="AN8" i="327" s="1"/>
  <c r="I49" i="278"/>
  <c r="E14" i="278"/>
  <c r="U14" i="278" s="1"/>
  <c r="AH19" i="279"/>
  <c r="I25" i="275"/>
  <c r="J25" i="275" s="1"/>
  <c r="B16" i="280"/>
  <c r="R16" i="280" s="1"/>
  <c r="S16" i="280"/>
  <c r="B36" i="282"/>
  <c r="AC36" i="282" s="1"/>
  <c r="M11" i="275"/>
  <c r="N11" i="275" s="1"/>
  <c r="AA11" i="275" s="1"/>
  <c r="I55" i="278"/>
  <c r="E13" i="278"/>
  <c r="U13" i="278" s="1"/>
  <c r="B22" i="282"/>
  <c r="X22" i="282" s="1"/>
  <c r="AD47" i="282"/>
  <c r="B47" i="282"/>
  <c r="X47" i="282" s="1"/>
  <c r="Q33" i="283"/>
  <c r="G31" i="283"/>
  <c r="G51" i="283" s="1"/>
  <c r="B14" i="286"/>
  <c r="AE14" i="286" s="1"/>
  <c r="M55" i="295"/>
  <c r="E20" i="295"/>
  <c r="T16" i="297"/>
  <c r="Q22" i="298"/>
  <c r="S22" i="298"/>
  <c r="T73" i="298"/>
  <c r="S73" i="298"/>
  <c r="R73" i="298"/>
  <c r="B34" i="300"/>
  <c r="V15" i="309"/>
  <c r="M22" i="303"/>
  <c r="W18" i="309"/>
  <c r="N25" i="303"/>
  <c r="G17" i="313"/>
  <c r="G103" i="313" s="1"/>
  <c r="P13" i="315"/>
  <c r="C9" i="315"/>
  <c r="C46" i="315" s="1"/>
  <c r="B29" i="327"/>
  <c r="AD12" i="352"/>
  <c r="G62" i="367"/>
  <c r="B18" i="312"/>
  <c r="B104" i="312" s="1"/>
  <c r="X60" i="312"/>
  <c r="AD70" i="312"/>
  <c r="T10" i="312"/>
  <c r="T96" i="312" s="1"/>
  <c r="AD82" i="313"/>
  <c r="T22" i="313"/>
  <c r="T108" i="313" s="1"/>
  <c r="B25" i="328"/>
  <c r="W25" i="328" s="1"/>
  <c r="Y25" i="328"/>
  <c r="B8" i="347"/>
  <c r="AA8" i="347" s="1"/>
  <c r="AM8" i="347"/>
  <c r="C61" i="347"/>
  <c r="T75" i="352"/>
  <c r="AD14" i="352"/>
  <c r="AF31" i="347"/>
  <c r="AL31" i="347"/>
  <c r="M53" i="342"/>
  <c r="U15" i="342"/>
  <c r="D52" i="342"/>
  <c r="C12" i="342"/>
  <c r="C52" i="342" s="1"/>
  <c r="Y41" i="357"/>
  <c r="C41" i="357"/>
  <c r="AC41" i="357" s="1"/>
  <c r="AA29" i="353"/>
  <c r="N63" i="353"/>
  <c r="G71" i="352"/>
  <c r="AA10" i="352"/>
  <c r="J52" i="342"/>
  <c r="J57" i="342"/>
  <c r="B78" i="352"/>
  <c r="X17" i="352"/>
  <c r="C74" i="347"/>
  <c r="AF19" i="347"/>
  <c r="Q24" i="342"/>
  <c r="G56" i="342"/>
  <c r="AC8" i="347"/>
  <c r="H62" i="347"/>
  <c r="H61" i="347"/>
  <c r="H10" i="275"/>
  <c r="F10" i="275" s="1"/>
  <c r="B9" i="276"/>
  <c r="B15" i="275" s="1"/>
  <c r="F12" i="278"/>
  <c r="F54" i="278" s="1"/>
  <c r="F14" i="278"/>
  <c r="X11" i="279"/>
  <c r="AO11" i="279" s="1"/>
  <c r="O13" i="279"/>
  <c r="AL13" i="279" s="1"/>
  <c r="O19" i="279"/>
  <c r="B12" i="280"/>
  <c r="R12" i="280" s="1"/>
  <c r="E6" i="281"/>
  <c r="E28" i="281" s="1"/>
  <c r="B23" i="282"/>
  <c r="AC23" i="282" s="1"/>
  <c r="B45" i="282"/>
  <c r="AC45" i="282" s="1"/>
  <c r="K11" i="283"/>
  <c r="R11" i="283" s="1"/>
  <c r="J15" i="285"/>
  <c r="F24" i="275"/>
  <c r="Y24" i="275" s="1"/>
  <c r="T15" i="288"/>
  <c r="B20" i="288"/>
  <c r="S20" i="288" s="1"/>
  <c r="D6" i="294"/>
  <c r="L6" i="294"/>
  <c r="T11" i="296"/>
  <c r="AV11" i="296" s="1"/>
  <c r="C11" i="297"/>
  <c r="C84" i="297" s="1"/>
  <c r="F12" i="298"/>
  <c r="F126" i="298" s="1"/>
  <c r="N12" i="298"/>
  <c r="N126" i="298" s="1"/>
  <c r="S46" i="298"/>
  <c r="Q106" i="298"/>
  <c r="K19" i="300"/>
  <c r="Z19" i="300" s="1"/>
  <c r="K34" i="300"/>
  <c r="Y34" i="300" s="1"/>
  <c r="AJ14" i="301"/>
  <c r="AJ23" i="301"/>
  <c r="AJ33" i="301"/>
  <c r="S19" i="303"/>
  <c r="G22" i="303"/>
  <c r="F22" i="303" s="1"/>
  <c r="Y22" i="303" s="1"/>
  <c r="R26" i="303"/>
  <c r="B11" i="304"/>
  <c r="Q11" i="304" s="1"/>
  <c r="H12" i="307"/>
  <c r="H56" i="307" s="1"/>
  <c r="E18" i="307"/>
  <c r="E53" i="307" s="1"/>
  <c r="N36" i="307"/>
  <c r="N62" i="307" s="1"/>
  <c r="C44" i="307"/>
  <c r="R44" i="307" s="1"/>
  <c r="B13" i="308"/>
  <c r="T13" i="308" s="1"/>
  <c r="AB29" i="312"/>
  <c r="H11" i="312"/>
  <c r="AB11" i="312" s="1"/>
  <c r="X51" i="312"/>
  <c r="B9" i="312"/>
  <c r="B95" i="312" s="1"/>
  <c r="F82" i="312"/>
  <c r="Z82" i="312" s="1"/>
  <c r="X71" i="313"/>
  <c r="B11" i="313"/>
  <c r="B97" i="313" s="1"/>
  <c r="X75" i="313"/>
  <c r="B15" i="313"/>
  <c r="B101" i="313" s="1"/>
  <c r="AA76" i="313"/>
  <c r="G16" i="313"/>
  <c r="G102" i="313" s="1"/>
  <c r="Q26" i="315"/>
  <c r="G24" i="315"/>
  <c r="G47" i="315" s="1"/>
  <c r="J7" i="320"/>
  <c r="J29" i="320" s="1"/>
  <c r="U14" i="320"/>
  <c r="C18" i="326"/>
  <c r="AH15" i="327"/>
  <c r="AM19" i="327"/>
  <c r="AG19" i="327"/>
  <c r="AG35" i="327"/>
  <c r="F15" i="345"/>
  <c r="Y15" i="345" s="1"/>
  <c r="I57" i="342"/>
  <c r="O7" i="350"/>
  <c r="C25" i="357"/>
  <c r="AC25" i="357" s="1"/>
  <c r="W50" i="358"/>
  <c r="W49" i="358"/>
  <c r="Q71" i="352"/>
  <c r="AC10" i="352"/>
  <c r="F92" i="298"/>
  <c r="F153" i="298" s="1"/>
  <c r="N92" i="298"/>
  <c r="N153" i="298" s="1"/>
  <c r="F45" i="315"/>
  <c r="F7" i="315"/>
  <c r="G66" i="340"/>
  <c r="G65" i="340"/>
  <c r="M56" i="342"/>
  <c r="U24" i="342"/>
  <c r="H71" i="352"/>
  <c r="AB10" i="352"/>
  <c r="I22" i="275"/>
  <c r="J22" i="275" s="1"/>
  <c r="D18" i="277"/>
  <c r="K7" i="278"/>
  <c r="R7" i="278" s="1"/>
  <c r="D20" i="278"/>
  <c r="T20" i="278" s="1"/>
  <c r="AH11" i="279"/>
  <c r="B35" i="282"/>
  <c r="X35" i="282" s="1"/>
  <c r="B46" i="282"/>
  <c r="X46" i="282" s="1"/>
  <c r="E6" i="284"/>
  <c r="E8" i="286"/>
  <c r="E8" i="287" s="1"/>
  <c r="B16" i="288"/>
  <c r="S16" i="288" s="1"/>
  <c r="B19" i="288"/>
  <c r="S19" i="288" s="1"/>
  <c r="C14" i="293"/>
  <c r="C32" i="293" s="1"/>
  <c r="F40" i="295"/>
  <c r="F66" i="295" s="1"/>
  <c r="X8" i="296"/>
  <c r="AX8" i="296" s="1"/>
  <c r="N9" i="297"/>
  <c r="N78" i="297" s="1"/>
  <c r="Q23" i="298"/>
  <c r="R32" i="298"/>
  <c r="D36" i="298"/>
  <c r="D118" i="298" s="1"/>
  <c r="R44" i="298"/>
  <c r="H66" i="298"/>
  <c r="H148" i="298" s="1"/>
  <c r="G68" i="298"/>
  <c r="G150" i="298" s="1"/>
  <c r="K68" i="298"/>
  <c r="K150" i="298" s="1"/>
  <c r="Q85" i="298"/>
  <c r="S88" i="298"/>
  <c r="Q97" i="298"/>
  <c r="S100" i="298"/>
  <c r="D9" i="300"/>
  <c r="D69" i="300" s="1"/>
  <c r="K12" i="300"/>
  <c r="Y12" i="300" s="1"/>
  <c r="K14" i="300"/>
  <c r="Y14" i="300" s="1"/>
  <c r="K16" i="300"/>
  <c r="Z16" i="300" s="1"/>
  <c r="K43" i="300"/>
  <c r="Y43" i="300" s="1"/>
  <c r="B45" i="300"/>
  <c r="U45" i="300" s="1"/>
  <c r="B11" i="301"/>
  <c r="C65" i="301" s="1"/>
  <c r="AJ31" i="301"/>
  <c r="R11" i="303"/>
  <c r="Q11" i="303" s="1"/>
  <c r="AC11" i="303" s="1"/>
  <c r="E23" i="303"/>
  <c r="R9" i="304"/>
  <c r="R20" i="304"/>
  <c r="L12" i="307"/>
  <c r="E37" i="307"/>
  <c r="E63" i="307" s="1"/>
  <c r="T14" i="312"/>
  <c r="AD14" i="312" s="1"/>
  <c r="AB61" i="312"/>
  <c r="Q14" i="312"/>
  <c r="Q100" i="312" s="1"/>
  <c r="AC74" i="312"/>
  <c r="X77" i="312"/>
  <c r="B17" i="312"/>
  <c r="G9" i="313"/>
  <c r="AA9" i="313" s="1"/>
  <c r="AB79" i="313"/>
  <c r="F79" i="313"/>
  <c r="Y79" i="313" s="1"/>
  <c r="T20" i="313"/>
  <c r="AD20" i="313" s="1"/>
  <c r="AD80" i="313"/>
  <c r="B49" i="314"/>
  <c r="X49" i="314" s="1"/>
  <c r="Q8" i="318"/>
  <c r="AI8" i="318" s="1"/>
  <c r="AM36" i="327"/>
  <c r="AG36" i="327"/>
  <c r="AL19" i="347"/>
  <c r="Z80" i="345"/>
  <c r="S10" i="342"/>
  <c r="AL29" i="353"/>
  <c r="K51" i="359"/>
  <c r="C20" i="283"/>
  <c r="C44" i="283" s="1"/>
  <c r="E6" i="294"/>
  <c r="K11" i="298"/>
  <c r="K125" i="298" s="1"/>
  <c r="R106" i="298"/>
  <c r="L42" i="300"/>
  <c r="L71" i="300" s="1"/>
  <c r="X83" i="313"/>
  <c r="B23" i="313"/>
  <c r="B109" i="313" s="1"/>
  <c r="Y26" i="328"/>
  <c r="B26" i="328"/>
  <c r="J28" i="350"/>
  <c r="J33" i="350"/>
  <c r="X23" i="351"/>
  <c r="AC23" i="351"/>
  <c r="L35" i="275"/>
  <c r="J49" i="278"/>
  <c r="AQ11" i="279"/>
  <c r="F6" i="284"/>
  <c r="N9" i="286"/>
  <c r="AL9" i="286" s="1"/>
  <c r="E11" i="298"/>
  <c r="E125" i="298" s="1"/>
  <c r="R23" i="298"/>
  <c r="D67" i="298"/>
  <c r="D149" i="298" s="1"/>
  <c r="L67" i="298"/>
  <c r="L149" i="298" s="1"/>
  <c r="R85" i="298"/>
  <c r="D92" i="298"/>
  <c r="L92" i="298"/>
  <c r="L153" i="298" s="1"/>
  <c r="R97" i="298"/>
  <c r="N16" i="303"/>
  <c r="G19" i="303"/>
  <c r="E20" i="303"/>
  <c r="E25" i="303"/>
  <c r="R19" i="304"/>
  <c r="AC28" i="312"/>
  <c r="Q10" i="312"/>
  <c r="Q96" i="312" s="1"/>
  <c r="AC30" i="312"/>
  <c r="T13" i="313"/>
  <c r="AD13" i="313" s="1"/>
  <c r="AC79" i="313"/>
  <c r="Q19" i="313"/>
  <c r="Q105" i="313" s="1"/>
  <c r="AE12" i="314"/>
  <c r="AH33" i="327"/>
  <c r="G34" i="328"/>
  <c r="G35" i="328"/>
  <c r="Z33" i="345"/>
  <c r="Z79" i="345"/>
  <c r="D57" i="342"/>
  <c r="M50" i="360"/>
  <c r="C10" i="357"/>
  <c r="AC10" i="357" s="1"/>
  <c r="E61" i="367"/>
  <c r="V7" i="367"/>
  <c r="F50" i="359"/>
  <c r="F51" i="359"/>
  <c r="Q74" i="352"/>
  <c r="AC13" i="352"/>
  <c r="AL28" i="353"/>
  <c r="AA28" i="353"/>
  <c r="AF28" i="353"/>
  <c r="AH8" i="348"/>
  <c r="AG8" i="348"/>
  <c r="R19" i="342"/>
  <c r="S19" i="342"/>
  <c r="N8" i="282"/>
  <c r="N59" i="282" s="1"/>
  <c r="M6" i="294"/>
  <c r="J17" i="294"/>
  <c r="F6" i="326"/>
  <c r="L34" i="328"/>
  <c r="X10" i="351"/>
  <c r="S64" i="340"/>
  <c r="S65" i="340"/>
  <c r="T8" i="340"/>
  <c r="T64" i="340" s="1"/>
  <c r="T67" i="340"/>
  <c r="AA35" i="347"/>
  <c r="W64" i="347"/>
  <c r="T78" i="352"/>
  <c r="AD17" i="352"/>
  <c r="AA32" i="347"/>
  <c r="R64" i="347"/>
  <c r="AL32" i="347"/>
  <c r="G28" i="350"/>
  <c r="G33" i="350"/>
  <c r="F11" i="275"/>
  <c r="Y11" i="275" s="1"/>
  <c r="B19" i="276"/>
  <c r="S19" i="276" s="1"/>
  <c r="K13" i="278"/>
  <c r="K55" i="278" s="1"/>
  <c r="R30" i="278"/>
  <c r="K33" i="278"/>
  <c r="R33" i="278" s="1"/>
  <c r="Q8" i="279"/>
  <c r="J6" i="281"/>
  <c r="J28" i="281" s="1"/>
  <c r="B42" i="282"/>
  <c r="X42" i="282" s="1"/>
  <c r="D7" i="283"/>
  <c r="P22" i="283"/>
  <c r="M31" i="288"/>
  <c r="H6" i="294"/>
  <c r="C28" i="295"/>
  <c r="E9" i="297"/>
  <c r="E82" i="297" s="1"/>
  <c r="S72" i="298"/>
  <c r="K30" i="300"/>
  <c r="Z30" i="300" s="1"/>
  <c r="B32" i="300"/>
  <c r="U32" i="300" s="1"/>
  <c r="H8" i="301"/>
  <c r="H60" i="301" s="1"/>
  <c r="T8" i="301"/>
  <c r="AG8" i="301" s="1"/>
  <c r="AM19" i="301"/>
  <c r="C27" i="303"/>
  <c r="X27" i="303" s="1"/>
  <c r="F7" i="306"/>
  <c r="F28" i="307"/>
  <c r="F59" i="307" s="1"/>
  <c r="K32" i="307"/>
  <c r="K60" i="307" s="1"/>
  <c r="P8" i="312"/>
  <c r="P94" i="312" s="1"/>
  <c r="T11" i="312"/>
  <c r="AD11" i="312" s="1"/>
  <c r="H9" i="312"/>
  <c r="AB9" i="312" s="1"/>
  <c r="AD57" i="312"/>
  <c r="T15" i="312"/>
  <c r="T101" i="312" s="1"/>
  <c r="AA80" i="312"/>
  <c r="G20" i="312"/>
  <c r="G106" i="312" s="1"/>
  <c r="AD15" i="313"/>
  <c r="K17" i="315"/>
  <c r="K42" i="315" s="1"/>
  <c r="C24" i="315"/>
  <c r="P24" i="315" s="1"/>
  <c r="AF12" i="318"/>
  <c r="B12" i="318"/>
  <c r="AE12" i="318" s="1"/>
  <c r="AH21" i="327"/>
  <c r="AC15" i="351"/>
  <c r="Q50" i="361"/>
  <c r="Q51" i="361"/>
  <c r="D35" i="356"/>
  <c r="Y9" i="356"/>
  <c r="Z12" i="357"/>
  <c r="C12" i="357"/>
  <c r="AC12" i="357" s="1"/>
  <c r="B67" i="352"/>
  <c r="X30" i="352"/>
  <c r="D51" i="361"/>
  <c r="D50" i="361"/>
  <c r="U24" i="356"/>
  <c r="K38" i="356"/>
  <c r="AL24" i="353"/>
  <c r="AA24" i="353"/>
  <c r="AF24" i="353"/>
  <c r="Z62" i="345"/>
  <c r="Y62" i="345"/>
  <c r="Y33" i="312"/>
  <c r="Y34" i="312"/>
  <c r="AA50" i="313"/>
  <c r="AC50" i="313"/>
  <c r="F71" i="313"/>
  <c r="F11" i="313" s="1"/>
  <c r="Z11" i="313" s="1"/>
  <c r="B37" i="314"/>
  <c r="X37" i="314" s="1"/>
  <c r="K14" i="315"/>
  <c r="K41" i="315" s="1"/>
  <c r="C25" i="317"/>
  <c r="G42" i="317"/>
  <c r="B18" i="320"/>
  <c r="S18" i="320" s="1"/>
  <c r="I34" i="328"/>
  <c r="K28" i="350"/>
  <c r="K33" i="350"/>
  <c r="F75" i="313"/>
  <c r="B38" i="314"/>
  <c r="X38" i="314" s="1"/>
  <c r="AH13" i="327"/>
  <c r="B11" i="328"/>
  <c r="W11" i="328" s="1"/>
  <c r="B20" i="328"/>
  <c r="W20" i="328" s="1"/>
  <c r="O34" i="328"/>
  <c r="B8" i="351"/>
  <c r="B57" i="351" s="1"/>
  <c r="E62" i="349"/>
  <c r="E63" i="349"/>
  <c r="AD71" i="313"/>
  <c r="C14" i="315"/>
  <c r="C41" i="315" s="1"/>
  <c r="G39" i="317"/>
  <c r="P25" i="317"/>
  <c r="AH17" i="327"/>
  <c r="AH26" i="327"/>
  <c r="AH32" i="327"/>
  <c r="K7" i="356"/>
  <c r="U7" i="356" s="1"/>
  <c r="AB8" i="344"/>
  <c r="N57" i="344"/>
  <c r="B12" i="311"/>
  <c r="Y29" i="312"/>
  <c r="B22" i="312"/>
  <c r="B108" i="312" s="1"/>
  <c r="F6" i="316"/>
  <c r="U18" i="320"/>
  <c r="AG11" i="327"/>
  <c r="B26" i="327"/>
  <c r="AF26" i="327" s="1"/>
  <c r="D8" i="328"/>
  <c r="K18" i="342"/>
  <c r="Z8" i="344"/>
  <c r="H58" i="344"/>
  <c r="J23" i="275"/>
  <c r="Z23" i="275" s="1"/>
  <c r="AD15" i="282"/>
  <c r="B15" i="282"/>
  <c r="AC15" i="282" s="1"/>
  <c r="O151" i="298"/>
  <c r="O68" i="298"/>
  <c r="O66" i="298"/>
  <c r="O148" i="298" s="1"/>
  <c r="S82" i="298"/>
  <c r="R82" i="298"/>
  <c r="Q82" i="298"/>
  <c r="AA44" i="300"/>
  <c r="K44" i="300"/>
  <c r="D33" i="350"/>
  <c r="D28" i="350"/>
  <c r="AA21" i="353"/>
  <c r="AF21" i="353"/>
  <c r="AL21" i="353"/>
  <c r="C75" i="353"/>
  <c r="P15" i="276"/>
  <c r="B15" i="276"/>
  <c r="AN15" i="279"/>
  <c r="S21" i="275"/>
  <c r="J7" i="283"/>
  <c r="J45" i="283" s="1"/>
  <c r="P18" i="283"/>
  <c r="C17" i="283"/>
  <c r="P17" i="283" s="1"/>
  <c r="G24" i="283"/>
  <c r="G48" i="283" s="1"/>
  <c r="Q26" i="283"/>
  <c r="C25" i="284"/>
  <c r="I25" i="284" s="1"/>
  <c r="U18" i="288"/>
  <c r="B18" i="288"/>
  <c r="S18" i="288" s="1"/>
  <c r="E130" i="298"/>
  <c r="E36" i="298"/>
  <c r="E129" i="298" s="1"/>
  <c r="J154" i="298"/>
  <c r="J92" i="298"/>
  <c r="J153" i="298" s="1"/>
  <c r="S96" i="298"/>
  <c r="O66" i="352"/>
  <c r="O69" i="352"/>
  <c r="D51" i="360"/>
  <c r="D50" i="360"/>
  <c r="F49" i="358"/>
  <c r="F50" i="358"/>
  <c r="AA29" i="347"/>
  <c r="N64" i="347"/>
  <c r="AF29" i="347"/>
  <c r="AL29" i="347"/>
  <c r="B76" i="352"/>
  <c r="X15" i="352"/>
  <c r="Z30" i="345"/>
  <c r="Y30" i="345"/>
  <c r="F12" i="345"/>
  <c r="Y12" i="345" s="1"/>
  <c r="C53" i="342"/>
  <c r="P15" i="342"/>
  <c r="Y21" i="357"/>
  <c r="C21" i="357"/>
  <c r="AC21" i="357" s="1"/>
  <c r="L68" i="340"/>
  <c r="P21" i="340"/>
  <c r="AB21" i="340" s="1"/>
  <c r="AA21" i="340"/>
  <c r="L69" i="352"/>
  <c r="L66" i="352"/>
  <c r="Y13" i="357"/>
  <c r="C13" i="357"/>
  <c r="AC13" i="357" s="1"/>
  <c r="B71" i="352"/>
  <c r="X10" i="352"/>
  <c r="E57" i="351"/>
  <c r="Y8" i="351"/>
  <c r="E59" i="351"/>
  <c r="E58" i="351"/>
  <c r="Y39" i="345"/>
  <c r="F21" i="345"/>
  <c r="Y21" i="345" s="1"/>
  <c r="Z39" i="345"/>
  <c r="AC42" i="344"/>
  <c r="X42" i="344"/>
  <c r="P14" i="342"/>
  <c r="C59" i="342"/>
  <c r="L53" i="360"/>
  <c r="Z9" i="360"/>
  <c r="D19" i="275"/>
  <c r="H60" i="278"/>
  <c r="G34" i="278"/>
  <c r="Q34" i="278" s="1"/>
  <c r="Q36" i="278"/>
  <c r="C36" i="278"/>
  <c r="P36" i="278" s="1"/>
  <c r="Z8" i="279"/>
  <c r="AQ10" i="279"/>
  <c r="V16" i="275"/>
  <c r="AQ18" i="279"/>
  <c r="V24" i="275"/>
  <c r="N17" i="281"/>
  <c r="C8" i="281"/>
  <c r="N8" i="281" s="1"/>
  <c r="B39" i="282"/>
  <c r="X39" i="282" s="1"/>
  <c r="D37" i="284"/>
  <c r="C10" i="284"/>
  <c r="C37" i="284" s="1"/>
  <c r="N21" i="285"/>
  <c r="C21" i="285"/>
  <c r="M21" i="285" s="1"/>
  <c r="V27" i="286"/>
  <c r="E18" i="277"/>
  <c r="AG13" i="286"/>
  <c r="E19" i="275"/>
  <c r="N17" i="286"/>
  <c r="AL17" i="286" s="1"/>
  <c r="L60" i="295"/>
  <c r="L14" i="295"/>
  <c r="L58" i="295" s="1"/>
  <c r="AD16" i="296"/>
  <c r="BE16" i="296" s="1"/>
  <c r="T19" i="298"/>
  <c r="R19" i="298"/>
  <c r="Q19" i="298"/>
  <c r="I66" i="298"/>
  <c r="E67" i="298"/>
  <c r="E149" i="298" s="1"/>
  <c r="M67" i="298"/>
  <c r="M149" i="298" s="1"/>
  <c r="R69" i="300"/>
  <c r="R8" i="300"/>
  <c r="R68" i="300" s="1"/>
  <c r="AA11" i="300"/>
  <c r="K11" i="300"/>
  <c r="AA31" i="300"/>
  <c r="K31" i="300"/>
  <c r="N8" i="301"/>
  <c r="N60" i="301" s="1"/>
  <c r="B13" i="301"/>
  <c r="AI13" i="301" s="1"/>
  <c r="AM13" i="301"/>
  <c r="AJ13" i="301"/>
  <c r="B20" i="301"/>
  <c r="AI20" i="301" s="1"/>
  <c r="AJ20" i="301"/>
  <c r="AM20" i="301"/>
  <c r="D24" i="307"/>
  <c r="P55" i="307"/>
  <c r="C26" i="307"/>
  <c r="U26" i="307" s="1"/>
  <c r="V26" i="307"/>
  <c r="AC75" i="313"/>
  <c r="Q15" i="313"/>
  <c r="T16" i="313"/>
  <c r="AD16" i="313" s="1"/>
  <c r="AD76" i="313"/>
  <c r="AC82" i="313"/>
  <c r="Q22" i="313"/>
  <c r="M10" i="275"/>
  <c r="V26" i="275"/>
  <c r="D14" i="277"/>
  <c r="D12" i="277" s="1"/>
  <c r="R8" i="278"/>
  <c r="G13" i="278"/>
  <c r="Q13" i="278" s="1"/>
  <c r="Q28" i="278"/>
  <c r="C28" i="278"/>
  <c r="P28" i="278" s="1"/>
  <c r="I32" i="278"/>
  <c r="E34" i="278"/>
  <c r="U34" i="278" s="1"/>
  <c r="Z20" i="275"/>
  <c r="AH14" i="279"/>
  <c r="AN16" i="279"/>
  <c r="S22" i="275"/>
  <c r="AB27" i="279"/>
  <c r="T18" i="280"/>
  <c r="H6" i="281"/>
  <c r="H28" i="281" s="1"/>
  <c r="B10" i="282"/>
  <c r="AC10" i="282" s="1"/>
  <c r="B50" i="282"/>
  <c r="X50" i="282" s="1"/>
  <c r="G9" i="283"/>
  <c r="G47" i="283" s="1"/>
  <c r="Q13" i="283"/>
  <c r="R18" i="283"/>
  <c r="K17" i="283"/>
  <c r="K43" i="283" s="1"/>
  <c r="C31" i="283"/>
  <c r="C51" i="283" s="1"/>
  <c r="K31" i="283"/>
  <c r="K51" i="283" s="1"/>
  <c r="B10" i="286"/>
  <c r="AE10" i="286" s="1"/>
  <c r="B18" i="286"/>
  <c r="AM19" i="286"/>
  <c r="N19" i="286"/>
  <c r="AL19" i="286" s="1"/>
  <c r="G8" i="288"/>
  <c r="F17" i="294"/>
  <c r="N17" i="294"/>
  <c r="M59" i="295"/>
  <c r="M14" i="295"/>
  <c r="M58" i="295" s="1"/>
  <c r="H55" i="295"/>
  <c r="D20" i="295"/>
  <c r="D55" i="295" s="1"/>
  <c r="D23" i="295"/>
  <c r="T23" i="295" s="1"/>
  <c r="H38" i="295"/>
  <c r="D39" i="295"/>
  <c r="D65" i="295" s="1"/>
  <c r="U19" i="297"/>
  <c r="T19" i="297"/>
  <c r="O19" i="297"/>
  <c r="W19" i="297" s="1"/>
  <c r="M19" i="297"/>
  <c r="V19" i="297" s="1"/>
  <c r="X19" i="297"/>
  <c r="V27" i="297"/>
  <c r="W27" i="297"/>
  <c r="U27" i="297"/>
  <c r="S19" i="298"/>
  <c r="J66" i="298"/>
  <c r="J65" i="298" s="1"/>
  <c r="J68" i="298"/>
  <c r="J150" i="298" s="1"/>
  <c r="F152" i="298"/>
  <c r="F67" i="298"/>
  <c r="F149" i="298" s="1"/>
  <c r="N152" i="298"/>
  <c r="N67" i="298"/>
  <c r="N149" i="298" s="1"/>
  <c r="AA17" i="300"/>
  <c r="K17" i="300"/>
  <c r="K25" i="300"/>
  <c r="N72" i="300"/>
  <c r="L50" i="300"/>
  <c r="AA50" i="300" s="1"/>
  <c r="B53" i="300"/>
  <c r="B21" i="301"/>
  <c r="AI21" i="301" s="1"/>
  <c r="AM21" i="301"/>
  <c r="AJ21" i="301"/>
  <c r="B19" i="302"/>
  <c r="R19" i="302" s="1"/>
  <c r="X25" i="302"/>
  <c r="B25" i="302"/>
  <c r="R25" i="302" s="1"/>
  <c r="Y26" i="302"/>
  <c r="B26" i="302"/>
  <c r="K35" i="303"/>
  <c r="K34" i="303"/>
  <c r="M12" i="303"/>
  <c r="N12" i="307"/>
  <c r="N51" i="307" s="1"/>
  <c r="N58" i="307"/>
  <c r="M54" i="307"/>
  <c r="E21" i="307"/>
  <c r="W21" i="307" s="1"/>
  <c r="E24" i="307"/>
  <c r="E55" i="307" s="1"/>
  <c r="Q97" i="313"/>
  <c r="AC11" i="313"/>
  <c r="K107" i="313"/>
  <c r="K8" i="313"/>
  <c r="K94" i="313" s="1"/>
  <c r="L27" i="318"/>
  <c r="F13" i="305"/>
  <c r="F12" i="305" s="1"/>
  <c r="F26" i="305" s="1"/>
  <c r="W8" i="318"/>
  <c r="W27" i="318" s="1"/>
  <c r="F18" i="305"/>
  <c r="AB13" i="327"/>
  <c r="B13" i="327"/>
  <c r="C70" i="327" s="1"/>
  <c r="AM14" i="327"/>
  <c r="AG14" i="327"/>
  <c r="I27" i="292"/>
  <c r="D7" i="292"/>
  <c r="D27" i="292" s="1"/>
  <c r="G151" i="298"/>
  <c r="G66" i="298"/>
  <c r="G148" i="298" s="1"/>
  <c r="AB55" i="312"/>
  <c r="H13" i="312"/>
  <c r="H99" i="312" s="1"/>
  <c r="P29" i="317"/>
  <c r="C29" i="317"/>
  <c r="AF10" i="318"/>
  <c r="B10" i="318"/>
  <c r="AE10" i="318" s="1"/>
  <c r="D17" i="303"/>
  <c r="C17" i="303" s="1"/>
  <c r="X17" i="303" s="1"/>
  <c r="B72" i="352"/>
  <c r="X11" i="352"/>
  <c r="V17" i="328"/>
  <c r="N36" i="328"/>
  <c r="AA42" i="347"/>
  <c r="C63" i="347"/>
  <c r="Q73" i="352"/>
  <c r="AC12" i="352"/>
  <c r="Y31" i="357"/>
  <c r="C31" i="357"/>
  <c r="AC31" i="357" s="1"/>
  <c r="S27" i="279"/>
  <c r="S10" i="275"/>
  <c r="O9" i="279"/>
  <c r="AL9" i="279" s="1"/>
  <c r="R15" i="275"/>
  <c r="O17" i="279"/>
  <c r="R23" i="275"/>
  <c r="AC47" i="282"/>
  <c r="B15" i="286"/>
  <c r="AF15" i="286"/>
  <c r="I127" i="298"/>
  <c r="I10" i="298"/>
  <c r="I124" i="298" s="1"/>
  <c r="V10" i="311"/>
  <c r="B10" i="311"/>
  <c r="U10" i="311" s="1"/>
  <c r="J97" i="313"/>
  <c r="J8" i="313"/>
  <c r="J94" i="313" s="1"/>
  <c r="R97" i="313"/>
  <c r="R8" i="313"/>
  <c r="R94" i="313" s="1"/>
  <c r="P11" i="317"/>
  <c r="C11" i="317"/>
  <c r="Q11" i="317" s="1"/>
  <c r="J34" i="328"/>
  <c r="J35" i="328"/>
  <c r="E52" i="362"/>
  <c r="E51" i="362"/>
  <c r="B67" i="367"/>
  <c r="AA12" i="367"/>
  <c r="U12" i="367"/>
  <c r="AB19" i="357"/>
  <c r="T9" i="357"/>
  <c r="C19" i="357"/>
  <c r="AC19" i="357" s="1"/>
  <c r="Y20" i="357"/>
  <c r="C20" i="357"/>
  <c r="AC20" i="357" s="1"/>
  <c r="W7" i="367"/>
  <c r="H61" i="367"/>
  <c r="AC16" i="351"/>
  <c r="X16" i="351"/>
  <c r="Z11" i="357"/>
  <c r="L9" i="357"/>
  <c r="L52" i="357" s="1"/>
  <c r="AL27" i="353"/>
  <c r="AF27" i="353"/>
  <c r="AA27" i="353"/>
  <c r="K63" i="353"/>
  <c r="S66" i="352"/>
  <c r="S69" i="352"/>
  <c r="Y57" i="352"/>
  <c r="Z57" i="352"/>
  <c r="T53" i="359"/>
  <c r="AB9" i="359"/>
  <c r="G70" i="352"/>
  <c r="AA9" i="352"/>
  <c r="D16" i="275"/>
  <c r="B11" i="276"/>
  <c r="S11" i="276" s="1"/>
  <c r="B17" i="276"/>
  <c r="S17" i="276" s="1"/>
  <c r="P17" i="276"/>
  <c r="D7" i="278"/>
  <c r="C9" i="278"/>
  <c r="S9" i="278" s="1"/>
  <c r="E12" i="278"/>
  <c r="E54" i="278" s="1"/>
  <c r="G17" i="278"/>
  <c r="Q17" i="278" s="1"/>
  <c r="K34" i="278"/>
  <c r="R34" i="278" s="1"/>
  <c r="C37" i="278"/>
  <c r="S37" i="278" s="1"/>
  <c r="Q40" i="278"/>
  <c r="C40" i="278"/>
  <c r="P40" i="278" s="1"/>
  <c r="R11" i="275"/>
  <c r="T27" i="279"/>
  <c r="AM11" i="279"/>
  <c r="AN17" i="279"/>
  <c r="S23" i="275"/>
  <c r="AM19" i="279"/>
  <c r="E8" i="282"/>
  <c r="AD18" i="282"/>
  <c r="AD51" i="282"/>
  <c r="B51" i="282"/>
  <c r="AC51" i="282" s="1"/>
  <c r="R13" i="283"/>
  <c r="C23" i="285"/>
  <c r="M23" i="285" s="1"/>
  <c r="G17" i="275"/>
  <c r="N11" i="286"/>
  <c r="AH11" i="286" s="1"/>
  <c r="AM11" i="286"/>
  <c r="B17" i="286"/>
  <c r="AE17" i="286" s="1"/>
  <c r="D23" i="275"/>
  <c r="I56" i="295"/>
  <c r="E23" i="295"/>
  <c r="C36" i="295"/>
  <c r="T20" i="297"/>
  <c r="O20" i="297"/>
  <c r="W20" i="297" s="1"/>
  <c r="X20" i="297"/>
  <c r="M20" i="297"/>
  <c r="T47" i="298"/>
  <c r="Q47" i="298"/>
  <c r="S47" i="298"/>
  <c r="N155" i="298"/>
  <c r="X14" i="300"/>
  <c r="B14" i="300"/>
  <c r="U14" i="300" s="1"/>
  <c r="B16" i="300"/>
  <c r="V16" i="300" s="1"/>
  <c r="X16" i="300"/>
  <c r="W18" i="300"/>
  <c r="B18" i="300"/>
  <c r="U18" i="300" s="1"/>
  <c r="F71" i="300"/>
  <c r="D42" i="300"/>
  <c r="F8" i="300"/>
  <c r="F68" i="300" s="1"/>
  <c r="D8" i="301"/>
  <c r="AK8" i="301" s="1"/>
  <c r="X12" i="302"/>
  <c r="B12" i="302"/>
  <c r="R12" i="302" s="1"/>
  <c r="C8" i="302"/>
  <c r="C35" i="302" s="1"/>
  <c r="AC20" i="312"/>
  <c r="C31" i="315"/>
  <c r="P31" i="315" s="1"/>
  <c r="P32" i="315"/>
  <c r="AG33" i="327"/>
  <c r="AM33" i="327"/>
  <c r="C16" i="357"/>
  <c r="AC16" i="357" s="1"/>
  <c r="C11" i="357"/>
  <c r="AC11" i="357" s="1"/>
  <c r="O15" i="279"/>
  <c r="R21" i="275"/>
  <c r="Q12" i="283"/>
  <c r="G8" i="283"/>
  <c r="G46" i="283" s="1"/>
  <c r="S102" i="298"/>
  <c r="Q102" i="298"/>
  <c r="AB21" i="300"/>
  <c r="K21" i="300"/>
  <c r="F58" i="312"/>
  <c r="AA58" i="312"/>
  <c r="G16" i="312"/>
  <c r="G102" i="312" s="1"/>
  <c r="N27" i="279"/>
  <c r="M12" i="275"/>
  <c r="AN20" i="286"/>
  <c r="H26" i="275"/>
  <c r="I57" i="295"/>
  <c r="E26" i="295"/>
  <c r="M130" i="298"/>
  <c r="M10" i="298"/>
  <c r="M124" i="298" s="1"/>
  <c r="M36" i="298"/>
  <c r="M118" i="298" s="1"/>
  <c r="M61" i="301"/>
  <c r="K8" i="301"/>
  <c r="K61" i="301" s="1"/>
  <c r="Y34" i="352"/>
  <c r="Z34" i="352"/>
  <c r="Z84" i="345"/>
  <c r="Y84" i="345"/>
  <c r="F28" i="343"/>
  <c r="F33" i="343"/>
  <c r="AA34" i="347"/>
  <c r="U64" i="347"/>
  <c r="AL34" i="347"/>
  <c r="AF34" i="347"/>
  <c r="Q19" i="276"/>
  <c r="I56" i="278"/>
  <c r="E26" i="278"/>
  <c r="I11" i="298"/>
  <c r="I125" i="298" s="1"/>
  <c r="M128" i="298"/>
  <c r="M11" i="298"/>
  <c r="M125" i="298" s="1"/>
  <c r="M12" i="298"/>
  <c r="M126" i="298" s="1"/>
  <c r="S20" i="298"/>
  <c r="R20" i="298"/>
  <c r="Q20" i="298"/>
  <c r="Q26" i="298"/>
  <c r="S26" i="298"/>
  <c r="B17" i="301"/>
  <c r="AI17" i="301" s="1"/>
  <c r="AM17" i="301"/>
  <c r="Y18" i="302"/>
  <c r="B18" i="302"/>
  <c r="S96" i="313"/>
  <c r="S8" i="313"/>
  <c r="S94" i="313" s="1"/>
  <c r="R19" i="275"/>
  <c r="P9" i="276"/>
  <c r="F7" i="278"/>
  <c r="F47" i="278" s="1"/>
  <c r="K17" i="278"/>
  <c r="K50" i="278" s="1"/>
  <c r="R18" i="278"/>
  <c r="AQ12" i="279"/>
  <c r="V18" i="275"/>
  <c r="T19" i="275"/>
  <c r="AQ16" i="279"/>
  <c r="V22" i="275"/>
  <c r="Q8" i="282"/>
  <c r="Q59" i="282" s="1"/>
  <c r="AD40" i="282"/>
  <c r="B40" i="282"/>
  <c r="AC40" i="282" s="1"/>
  <c r="AC48" i="282"/>
  <c r="D42" i="285"/>
  <c r="D15" i="285"/>
  <c r="D41" i="285" s="1"/>
  <c r="H17" i="275"/>
  <c r="AN11" i="286"/>
  <c r="G27" i="286"/>
  <c r="I6" i="291"/>
  <c r="I37" i="291" s="1"/>
  <c r="C6" i="293"/>
  <c r="H8" i="293"/>
  <c r="E62" i="295"/>
  <c r="U34" i="295"/>
  <c r="J66" i="295"/>
  <c r="J38" i="295"/>
  <c r="BD9" i="296"/>
  <c r="AD9" i="296"/>
  <c r="BE9" i="296" s="1"/>
  <c r="I84" i="297"/>
  <c r="I9" i="297"/>
  <c r="I82" i="297" s="1"/>
  <c r="I12" i="298"/>
  <c r="I126" i="298" s="1"/>
  <c r="I36" i="298"/>
  <c r="I129" i="298" s="1"/>
  <c r="S90" i="298"/>
  <c r="Q90" i="298"/>
  <c r="N8" i="300"/>
  <c r="N68" i="300" s="1"/>
  <c r="L9" i="300"/>
  <c r="AA9" i="300" s="1"/>
  <c r="F72" i="300"/>
  <c r="D50" i="300"/>
  <c r="D72" i="300" s="1"/>
  <c r="U13" i="304"/>
  <c r="H52" i="307"/>
  <c r="D15" i="307"/>
  <c r="D52" i="307" s="1"/>
  <c r="F30" i="320"/>
  <c r="F7" i="320"/>
  <c r="F29" i="320" s="1"/>
  <c r="B15" i="320"/>
  <c r="S15" i="320" s="1"/>
  <c r="T15" i="320"/>
  <c r="AB15" i="327"/>
  <c r="B15" i="327"/>
  <c r="C72" i="327" s="1"/>
  <c r="AB18" i="327"/>
  <c r="B18" i="327"/>
  <c r="C75" i="327" s="1"/>
  <c r="G11" i="283"/>
  <c r="G41" i="283" s="1"/>
  <c r="N25" i="285"/>
  <c r="C25" i="285"/>
  <c r="M25" i="285" s="1"/>
  <c r="K152" i="298"/>
  <c r="K67" i="298"/>
  <c r="K149" i="298" s="1"/>
  <c r="B16" i="304"/>
  <c r="S16" i="304" s="1"/>
  <c r="R16" i="304"/>
  <c r="AD59" i="312"/>
  <c r="T17" i="312"/>
  <c r="AD17" i="312" s="1"/>
  <c r="B27" i="328"/>
  <c r="X27" i="328"/>
  <c r="G51" i="342"/>
  <c r="Q7" i="342"/>
  <c r="G55" i="342"/>
  <c r="Q21" i="342"/>
  <c r="G7" i="275"/>
  <c r="G34" i="275" s="1"/>
  <c r="H49" i="278"/>
  <c r="D14" i="278"/>
  <c r="C27" i="279"/>
  <c r="I10" i="275"/>
  <c r="AN19" i="279"/>
  <c r="S25" i="275"/>
  <c r="C8" i="280"/>
  <c r="L46" i="283"/>
  <c r="L7" i="283"/>
  <c r="R102" i="298"/>
  <c r="AM35" i="301"/>
  <c r="AJ35" i="301"/>
  <c r="AA34" i="353"/>
  <c r="AL34" i="353"/>
  <c r="U63" i="353"/>
  <c r="AF34" i="353"/>
  <c r="T70" i="352"/>
  <c r="T8" i="352"/>
  <c r="AD8" i="352" s="1"/>
  <c r="AD9" i="352"/>
  <c r="C6" i="343"/>
  <c r="O6" i="343" s="1"/>
  <c r="O7" i="343"/>
  <c r="C34" i="343"/>
  <c r="T18" i="275"/>
  <c r="N19" i="281"/>
  <c r="C18" i="281"/>
  <c r="N18" i="281" s="1"/>
  <c r="C28" i="283"/>
  <c r="P28" i="283" s="1"/>
  <c r="E128" i="298"/>
  <c r="E12" i="298"/>
  <c r="E126" i="298" s="1"/>
  <c r="F155" i="298"/>
  <c r="W24" i="300"/>
  <c r="B24" i="300"/>
  <c r="U24" i="300" s="1"/>
  <c r="O72" i="300"/>
  <c r="M50" i="300"/>
  <c r="M72" i="300" s="1"/>
  <c r="B10" i="301"/>
  <c r="C64" i="301" s="1"/>
  <c r="AM10" i="301"/>
  <c r="B20" i="311"/>
  <c r="U20" i="311" s="1"/>
  <c r="R27" i="303"/>
  <c r="Q27" i="303" s="1"/>
  <c r="AC27" i="303" s="1"/>
  <c r="H54" i="278"/>
  <c r="H11" i="278"/>
  <c r="H48" i="278" s="1"/>
  <c r="Q19" i="278"/>
  <c r="K26" i="278"/>
  <c r="R26" i="278" s="1"/>
  <c r="Q27" i="278"/>
  <c r="G26" i="278"/>
  <c r="Q26" i="278" s="1"/>
  <c r="D29" i="278"/>
  <c r="C31" i="278"/>
  <c r="S31" i="278" s="1"/>
  <c r="R17" i="275"/>
  <c r="P16" i="278"/>
  <c r="G23" i="278"/>
  <c r="G52" i="278" s="1"/>
  <c r="E29" i="278"/>
  <c r="D33" i="278"/>
  <c r="AN10" i="279"/>
  <c r="S16" i="275"/>
  <c r="AH12" i="279"/>
  <c r="AN14" i="279"/>
  <c r="S20" i="275"/>
  <c r="AH20" i="279"/>
  <c r="B20" i="280"/>
  <c r="R20" i="280" s="1"/>
  <c r="I46" i="283"/>
  <c r="I7" i="283"/>
  <c r="I49" i="283" s="1"/>
  <c r="C11" i="283"/>
  <c r="C41" i="283" s="1"/>
  <c r="P12" i="283"/>
  <c r="C8" i="283"/>
  <c r="P8" i="283" s="1"/>
  <c r="C19" i="285"/>
  <c r="M19" i="285" s="1"/>
  <c r="AG12" i="286"/>
  <c r="E18" i="275"/>
  <c r="B12" i="286"/>
  <c r="AA12" i="286" s="1"/>
  <c r="B22" i="288"/>
  <c r="S22" i="288" s="1"/>
  <c r="U22" i="288"/>
  <c r="C7" i="295"/>
  <c r="S7" i="295" s="1"/>
  <c r="H62" i="295"/>
  <c r="D34" i="295"/>
  <c r="D62" i="295" s="1"/>
  <c r="L26" i="296"/>
  <c r="K8" i="296"/>
  <c r="AT9" i="296"/>
  <c r="J9" i="296"/>
  <c r="AU9" i="296" s="1"/>
  <c r="T13" i="296"/>
  <c r="AZ13" i="296" s="1"/>
  <c r="AX13" i="296"/>
  <c r="D85" i="297"/>
  <c r="C12" i="297"/>
  <c r="U12" i="297" s="1"/>
  <c r="F66" i="298"/>
  <c r="F68" i="298"/>
  <c r="N66" i="298"/>
  <c r="N148" i="298" s="1"/>
  <c r="N68" i="298"/>
  <c r="N150" i="298" s="1"/>
  <c r="T81" i="298"/>
  <c r="S81" i="298"/>
  <c r="R81" i="298"/>
  <c r="Q81" i="298"/>
  <c r="S84" i="298"/>
  <c r="R90" i="298"/>
  <c r="O70" i="300"/>
  <c r="M15" i="300"/>
  <c r="M70" i="300" s="1"/>
  <c r="O8" i="300"/>
  <c r="O68" i="300" s="1"/>
  <c r="H27" i="304"/>
  <c r="D8" i="304"/>
  <c r="U8" i="304" s="1"/>
  <c r="Q9" i="304"/>
  <c r="U9" i="304"/>
  <c r="L26" i="308"/>
  <c r="D7" i="308"/>
  <c r="I12" i="303" s="1"/>
  <c r="J12" i="303" s="1"/>
  <c r="Q13" i="313"/>
  <c r="AC73" i="313"/>
  <c r="AM9" i="318"/>
  <c r="N9" i="318"/>
  <c r="AL9" i="318" s="1"/>
  <c r="AM17" i="318"/>
  <c r="N17" i="318"/>
  <c r="G24" i="303"/>
  <c r="Q61" i="367"/>
  <c r="Z7" i="367"/>
  <c r="Q60" i="367"/>
  <c r="Y33" i="357"/>
  <c r="C33" i="357"/>
  <c r="AC33" i="357" s="1"/>
  <c r="C36" i="356"/>
  <c r="C7" i="356"/>
  <c r="X7" i="356" s="1"/>
  <c r="X16" i="356"/>
  <c r="Y38" i="357"/>
  <c r="C38" i="357"/>
  <c r="AC38" i="357" s="1"/>
  <c r="Q52" i="362"/>
  <c r="Q51" i="362"/>
  <c r="AB34" i="357"/>
  <c r="C34" i="357"/>
  <c r="AC34" i="357" s="1"/>
  <c r="E35" i="356"/>
  <c r="S9" i="356"/>
  <c r="V49" i="358"/>
  <c r="V50" i="358"/>
  <c r="R19" i="356"/>
  <c r="W19" i="356"/>
  <c r="X49" i="351"/>
  <c r="AC49" i="351"/>
  <c r="W52" i="357"/>
  <c r="W7" i="357"/>
  <c r="K59" i="351"/>
  <c r="K58" i="351"/>
  <c r="K57" i="351"/>
  <c r="R15" i="356"/>
  <c r="W15" i="356"/>
  <c r="L52" i="359"/>
  <c r="Z8" i="359"/>
  <c r="S50" i="361"/>
  <c r="S51" i="361"/>
  <c r="H78" i="352"/>
  <c r="AB17" i="352"/>
  <c r="X48" i="351"/>
  <c r="AC48" i="351"/>
  <c r="C94" i="345"/>
  <c r="C90" i="345"/>
  <c r="Y31" i="362"/>
  <c r="X31" i="362"/>
  <c r="AI8" i="347"/>
  <c r="Q61" i="347"/>
  <c r="Q62" i="347"/>
  <c r="AA18" i="347"/>
  <c r="C73" i="347"/>
  <c r="AL18" i="347"/>
  <c r="J66" i="340"/>
  <c r="J65" i="340"/>
  <c r="R8" i="342"/>
  <c r="S8" i="342"/>
  <c r="P69" i="352"/>
  <c r="P66" i="352"/>
  <c r="AA18" i="357"/>
  <c r="C18" i="357"/>
  <c r="AC18" i="357" s="1"/>
  <c r="B79" i="352"/>
  <c r="X18" i="352"/>
  <c r="G50" i="358"/>
  <c r="G49" i="358"/>
  <c r="H8" i="352"/>
  <c r="H69" i="352" s="1"/>
  <c r="H70" i="352"/>
  <c r="AB9" i="352"/>
  <c r="X7" i="367"/>
  <c r="K61" i="367"/>
  <c r="K60" i="367"/>
  <c r="N49" i="358"/>
  <c r="N50" i="358"/>
  <c r="AA15" i="357"/>
  <c r="P9" i="357"/>
  <c r="P52" i="357" s="1"/>
  <c r="X47" i="344"/>
  <c r="AC47" i="344"/>
  <c r="M12" i="342"/>
  <c r="U12" i="342" s="1"/>
  <c r="U13" i="342"/>
  <c r="M58" i="342"/>
  <c r="F7" i="357"/>
  <c r="Q15" i="342"/>
  <c r="G53" i="342"/>
  <c r="K66" i="352"/>
  <c r="K69" i="352"/>
  <c r="D7" i="275"/>
  <c r="D34" i="275" s="1"/>
  <c r="C8" i="276"/>
  <c r="P8" i="276" s="1"/>
  <c r="B13" i="276"/>
  <c r="S13" i="276" s="1"/>
  <c r="E7" i="278"/>
  <c r="U7" i="278" s="1"/>
  <c r="D13" i="278"/>
  <c r="E17" i="278"/>
  <c r="D23" i="278"/>
  <c r="D52" i="278" s="1"/>
  <c r="F29" i="278"/>
  <c r="F57" i="278" s="1"/>
  <c r="E33" i="278"/>
  <c r="U33" i="278" s="1"/>
  <c r="AP9" i="279"/>
  <c r="AP11" i="279"/>
  <c r="AP13" i="279"/>
  <c r="AP15" i="279"/>
  <c r="AP17" i="279"/>
  <c r="AP19" i="279"/>
  <c r="D8" i="280"/>
  <c r="T8" i="280" s="1"/>
  <c r="C8" i="282"/>
  <c r="C61" i="282" s="1"/>
  <c r="K8" i="283"/>
  <c r="R8" i="283" s="1"/>
  <c r="E16" i="285"/>
  <c r="C8" i="286"/>
  <c r="C27" i="286" s="1"/>
  <c r="D17" i="294"/>
  <c r="C18" i="294"/>
  <c r="Q18" i="294" s="1"/>
  <c r="N54" i="295"/>
  <c r="F17" i="295"/>
  <c r="F54" i="295" s="1"/>
  <c r="C35" i="295"/>
  <c r="S35" i="295" s="1"/>
  <c r="I65" i="295"/>
  <c r="E39" i="295"/>
  <c r="T19" i="296"/>
  <c r="AV19" i="296" s="1"/>
  <c r="D79" i="297"/>
  <c r="C13" i="297"/>
  <c r="U13" i="297" s="1"/>
  <c r="U15" i="297"/>
  <c r="X15" i="297"/>
  <c r="O15" i="297"/>
  <c r="O13" i="297" s="1"/>
  <c r="L11" i="298"/>
  <c r="L125" i="298" s="1"/>
  <c r="H10" i="298"/>
  <c r="S16" i="298"/>
  <c r="R16" i="298"/>
  <c r="D66" i="298"/>
  <c r="D148" i="298" s="1"/>
  <c r="S78" i="298"/>
  <c r="R78" i="298"/>
  <c r="Q78" i="298"/>
  <c r="T105" i="298"/>
  <c r="S105" i="298"/>
  <c r="R105" i="298"/>
  <c r="C104" i="298"/>
  <c r="T104" i="298" s="1"/>
  <c r="N70" i="300"/>
  <c r="L15" i="300"/>
  <c r="AA15" i="300" s="1"/>
  <c r="AB23" i="300"/>
  <c r="K23" i="300"/>
  <c r="W26" i="300"/>
  <c r="Y11" i="302"/>
  <c r="B11" i="302"/>
  <c r="W11" i="302" s="1"/>
  <c r="G16" i="303"/>
  <c r="F16" i="303" s="1"/>
  <c r="Y16" i="303" s="1"/>
  <c r="B13" i="304"/>
  <c r="S13" i="304" s="1"/>
  <c r="R13" i="304"/>
  <c r="X17" i="307"/>
  <c r="J53" i="307"/>
  <c r="F18" i="307"/>
  <c r="F53" i="307" s="1"/>
  <c r="O95" i="313"/>
  <c r="O8" i="313"/>
  <c r="O94" i="313" s="1"/>
  <c r="L7" i="320"/>
  <c r="L29" i="320" s="1"/>
  <c r="B36" i="327"/>
  <c r="AA36" i="327" s="1"/>
  <c r="C36" i="328"/>
  <c r="P8" i="335"/>
  <c r="N11" i="335"/>
  <c r="N8" i="335" s="1"/>
  <c r="T15" i="342"/>
  <c r="AD16" i="340"/>
  <c r="AA8" i="351"/>
  <c r="AC37" i="312"/>
  <c r="Q19" i="312"/>
  <c r="B50" i="312"/>
  <c r="X50" i="312" s="1"/>
  <c r="X53" i="312"/>
  <c r="E102" i="313"/>
  <c r="E8" i="313"/>
  <c r="E94" i="313" s="1"/>
  <c r="F83" i="313"/>
  <c r="AA83" i="313"/>
  <c r="H8" i="314"/>
  <c r="Z8" i="314" s="1"/>
  <c r="D42" i="316"/>
  <c r="C19" i="316"/>
  <c r="I19" i="316" s="1"/>
  <c r="I6" i="323"/>
  <c r="I35" i="323" s="1"/>
  <c r="I36" i="323"/>
  <c r="B7" i="323"/>
  <c r="C36" i="323" s="1"/>
  <c r="C37" i="356"/>
  <c r="X20" i="356"/>
  <c r="C64" i="349"/>
  <c r="H36" i="349"/>
  <c r="AA20" i="347"/>
  <c r="C75" i="347"/>
  <c r="AF20" i="347"/>
  <c r="Z29" i="345"/>
  <c r="Y29" i="345"/>
  <c r="B80" i="352"/>
  <c r="X19" i="352"/>
  <c r="Q28" i="342"/>
  <c r="G60" i="342"/>
  <c r="Y11" i="357"/>
  <c r="E9" i="357"/>
  <c r="Y9" i="357" s="1"/>
  <c r="AC46" i="352"/>
  <c r="Q68" i="352"/>
  <c r="K32" i="342"/>
  <c r="S32" i="342" s="1"/>
  <c r="U32" i="342"/>
  <c r="Z9" i="361"/>
  <c r="L53" i="361"/>
  <c r="AA35" i="353"/>
  <c r="AL35" i="353"/>
  <c r="AF35" i="353"/>
  <c r="W63" i="353"/>
  <c r="Z41" i="352"/>
  <c r="Y41" i="352"/>
  <c r="F19" i="352"/>
  <c r="F80" i="352" s="1"/>
  <c r="H52" i="362"/>
  <c r="H51" i="362"/>
  <c r="Y14" i="357"/>
  <c r="C14" i="357"/>
  <c r="AC14" i="357" s="1"/>
  <c r="E8" i="357"/>
  <c r="Y8" i="357" s="1"/>
  <c r="H76" i="352"/>
  <c r="AB15" i="352"/>
  <c r="AC68" i="345"/>
  <c r="Q93" i="345"/>
  <c r="C35" i="363"/>
  <c r="I12" i="363"/>
  <c r="Q72" i="352"/>
  <c r="Q8" i="352"/>
  <c r="Q66" i="352" s="1"/>
  <c r="AC11" i="352"/>
  <c r="R12" i="275"/>
  <c r="U15" i="275"/>
  <c r="P35" i="275"/>
  <c r="J11" i="278"/>
  <c r="G20" i="278"/>
  <c r="Q20" i="278" s="1"/>
  <c r="D6" i="281"/>
  <c r="D28" i="281" s="1"/>
  <c r="L6" i="281"/>
  <c r="L28" i="281" s="1"/>
  <c r="B19" i="282"/>
  <c r="AC19" i="282" s="1"/>
  <c r="B44" i="282"/>
  <c r="AC44" i="282" s="1"/>
  <c r="H7" i="283"/>
  <c r="H45" i="283" s="1"/>
  <c r="C14" i="283"/>
  <c r="P14" i="283" s="1"/>
  <c r="C20" i="285"/>
  <c r="M20" i="285" s="1"/>
  <c r="C24" i="285"/>
  <c r="M24" i="285" s="1"/>
  <c r="I42" i="285"/>
  <c r="B11" i="286"/>
  <c r="AA11" i="286" s="1"/>
  <c r="B20" i="286"/>
  <c r="B9" i="288"/>
  <c r="S9" i="288" s="1"/>
  <c r="T9" i="288"/>
  <c r="H11" i="288"/>
  <c r="Q11" i="288" s="1"/>
  <c r="C31" i="289"/>
  <c r="L19" i="289"/>
  <c r="O17" i="294"/>
  <c r="O47" i="294"/>
  <c r="H60" i="295"/>
  <c r="H14" i="295"/>
  <c r="H53" i="295" s="1"/>
  <c r="D16" i="295"/>
  <c r="D60" i="295" s="1"/>
  <c r="BB13" i="296"/>
  <c r="AD13" i="296"/>
  <c r="BE13" i="296" s="1"/>
  <c r="O35" i="297"/>
  <c r="W35" i="297" s="1"/>
  <c r="U35" i="297"/>
  <c r="D113" i="298"/>
  <c r="C21" i="298"/>
  <c r="T21" i="298" s="1"/>
  <c r="T35" i="298"/>
  <c r="S35" i="298"/>
  <c r="R35" i="298"/>
  <c r="Q35" i="298"/>
  <c r="T43" i="298"/>
  <c r="S43" i="298"/>
  <c r="R43" i="298"/>
  <c r="L66" i="298"/>
  <c r="L148" i="298" s="1"/>
  <c r="S69" i="300"/>
  <c r="S8" i="300"/>
  <c r="S68" i="300" s="1"/>
  <c r="F70" i="300"/>
  <c r="D15" i="300"/>
  <c r="K27" i="300"/>
  <c r="B18" i="301"/>
  <c r="AI18" i="301" s="1"/>
  <c r="AM18" i="301"/>
  <c r="B26" i="301"/>
  <c r="I63" i="301" s="1"/>
  <c r="AM26" i="301"/>
  <c r="AM30" i="301"/>
  <c r="AJ30" i="301"/>
  <c r="S25" i="303"/>
  <c r="Q25" i="303" s="1"/>
  <c r="AC25" i="303" s="1"/>
  <c r="X8" i="304"/>
  <c r="O27" i="304"/>
  <c r="B12" i="304"/>
  <c r="S12" i="304" s="1"/>
  <c r="R12" i="304"/>
  <c r="J12" i="307"/>
  <c r="F14" i="307"/>
  <c r="F58" i="307" s="1"/>
  <c r="J58" i="307"/>
  <c r="B12" i="309"/>
  <c r="U12" i="309" s="1"/>
  <c r="M19" i="303"/>
  <c r="M95" i="312"/>
  <c r="M8" i="312"/>
  <c r="M90" i="312" s="1"/>
  <c r="AA27" i="312"/>
  <c r="G9" i="312"/>
  <c r="AA9" i="312" s="1"/>
  <c r="AB28" i="312"/>
  <c r="H10" i="312"/>
  <c r="AC29" i="312"/>
  <c r="Q11" i="312"/>
  <c r="AD30" i="312"/>
  <c r="T12" i="312"/>
  <c r="AD12" i="312" s="1"/>
  <c r="Y35" i="312"/>
  <c r="H17" i="312"/>
  <c r="H103" i="312" s="1"/>
  <c r="AC36" i="312"/>
  <c r="Q18" i="312"/>
  <c r="AD37" i="312"/>
  <c r="T19" i="312"/>
  <c r="T105" i="312" s="1"/>
  <c r="B22" i="313"/>
  <c r="B108" i="313" s="1"/>
  <c r="X82" i="313"/>
  <c r="AB83" i="313"/>
  <c r="H23" i="313"/>
  <c r="H109" i="313" s="1"/>
  <c r="AD41" i="314"/>
  <c r="B41" i="314"/>
  <c r="X41" i="314" s="1"/>
  <c r="E41" i="317"/>
  <c r="D17" i="317"/>
  <c r="C17" i="317" s="1"/>
  <c r="E15" i="317"/>
  <c r="E38" i="317" s="1"/>
  <c r="H8" i="325"/>
  <c r="B23" i="328"/>
  <c r="X23" i="328"/>
  <c r="AF18" i="347"/>
  <c r="AL20" i="347"/>
  <c r="M61" i="342"/>
  <c r="J34" i="310"/>
  <c r="J6" i="310"/>
  <c r="J32" i="310" s="1"/>
  <c r="R98" i="312"/>
  <c r="R8" i="312"/>
  <c r="R90" i="312" s="1"/>
  <c r="AA35" i="312"/>
  <c r="G17" i="312"/>
  <c r="AB77" i="313"/>
  <c r="H17" i="313"/>
  <c r="H103" i="313" s="1"/>
  <c r="AG8" i="344"/>
  <c r="T58" i="344"/>
  <c r="T59" i="344"/>
  <c r="T57" i="344"/>
  <c r="N64" i="340"/>
  <c r="N65" i="340"/>
  <c r="N66" i="340"/>
  <c r="D27" i="346"/>
  <c r="Q8" i="346"/>
  <c r="G74" i="352"/>
  <c r="AA13" i="352"/>
  <c r="M33" i="343"/>
  <c r="M28" i="343"/>
  <c r="G7" i="278"/>
  <c r="K12" i="278"/>
  <c r="K54" i="278" s="1"/>
  <c r="G33" i="278"/>
  <c r="K8" i="282"/>
  <c r="K8" i="286"/>
  <c r="I8" i="287" s="1"/>
  <c r="I11" i="287" s="1"/>
  <c r="J11" i="287" s="1"/>
  <c r="L27" i="286"/>
  <c r="N15" i="286"/>
  <c r="AM15" i="286"/>
  <c r="T14" i="288"/>
  <c r="B14" i="288"/>
  <c r="S14" i="288" s="1"/>
  <c r="D8" i="290"/>
  <c r="D27" i="290" s="1"/>
  <c r="B7" i="292"/>
  <c r="W7" i="292" s="1"/>
  <c r="G27" i="292"/>
  <c r="K43" i="294"/>
  <c r="K6" i="294"/>
  <c r="K42" i="294" s="1"/>
  <c r="M52" i="295"/>
  <c r="E9" i="295"/>
  <c r="U9" i="295" s="1"/>
  <c r="I59" i="295"/>
  <c r="E15" i="295"/>
  <c r="N62" i="295"/>
  <c r="F34" i="295"/>
  <c r="F62" i="295" s="1"/>
  <c r="AF26" i="296"/>
  <c r="AE8" i="296"/>
  <c r="D10" i="298"/>
  <c r="D124" i="298" s="1"/>
  <c r="D12" i="298"/>
  <c r="D126" i="298" s="1"/>
  <c r="L10" i="298"/>
  <c r="L12" i="298"/>
  <c r="H128" i="298"/>
  <c r="H11" i="298"/>
  <c r="H125" i="298" s="1"/>
  <c r="H130" i="298"/>
  <c r="H36" i="298"/>
  <c r="S40" i="298"/>
  <c r="C37" i="298"/>
  <c r="R37" i="298" s="1"/>
  <c r="R40" i="298"/>
  <c r="J8" i="300"/>
  <c r="J68" i="300" s="1"/>
  <c r="W10" i="300"/>
  <c r="B10" i="300"/>
  <c r="U10" i="300" s="1"/>
  <c r="AB13" i="300"/>
  <c r="K13" i="300"/>
  <c r="Y13" i="300" s="1"/>
  <c r="AA33" i="300"/>
  <c r="K33" i="300"/>
  <c r="AA46" i="300"/>
  <c r="K46" i="300"/>
  <c r="AA52" i="300"/>
  <c r="K52" i="300"/>
  <c r="E18" i="303"/>
  <c r="J50" i="307"/>
  <c r="F7" i="307"/>
  <c r="F50" i="307" s="1"/>
  <c r="J57" i="307"/>
  <c r="F13" i="307"/>
  <c r="X13" i="307" s="1"/>
  <c r="I64" i="307"/>
  <c r="E38" i="307"/>
  <c r="W38" i="307" s="1"/>
  <c r="I36" i="307"/>
  <c r="I62" i="307" s="1"/>
  <c r="N95" i="312"/>
  <c r="N8" i="312"/>
  <c r="N90" i="312" s="1"/>
  <c r="V95" i="312"/>
  <c r="V8" i="312"/>
  <c r="V90" i="312" s="1"/>
  <c r="AC70" i="313"/>
  <c r="Q10" i="313"/>
  <c r="AM16" i="327"/>
  <c r="AG16" i="327"/>
  <c r="AH31" i="327"/>
  <c r="AD21" i="352"/>
  <c r="E7" i="356"/>
  <c r="C9" i="307"/>
  <c r="R9" i="307" s="1"/>
  <c r="W9" i="307"/>
  <c r="J98" i="312"/>
  <c r="J8" i="312"/>
  <c r="J94" i="312" s="1"/>
  <c r="AB36" i="312"/>
  <c r="H18" i="312"/>
  <c r="H104" i="312" s="1"/>
  <c r="AD38" i="312"/>
  <c r="T20" i="312"/>
  <c r="AB42" i="312"/>
  <c r="H24" i="312"/>
  <c r="H110" i="312" s="1"/>
  <c r="F84" i="313"/>
  <c r="F24" i="313" s="1"/>
  <c r="H24" i="313"/>
  <c r="H110" i="313" s="1"/>
  <c r="AD14" i="314"/>
  <c r="B14" i="314"/>
  <c r="R21" i="315"/>
  <c r="K8" i="315"/>
  <c r="K45" i="315" s="1"/>
  <c r="K17" i="326"/>
  <c r="K45" i="326" s="1"/>
  <c r="K47" i="326"/>
  <c r="O94" i="345"/>
  <c r="O90" i="345"/>
  <c r="C32" i="350"/>
  <c r="O18" i="350"/>
  <c r="G92" i="345"/>
  <c r="AA50" i="345"/>
  <c r="Q75" i="352"/>
  <c r="AC14" i="352"/>
  <c r="L11" i="278"/>
  <c r="L53" i="278" s="1"/>
  <c r="M11" i="278"/>
  <c r="M48" i="278" s="1"/>
  <c r="D51" i="278"/>
  <c r="G29" i="278"/>
  <c r="Q29" i="278" s="1"/>
  <c r="O10" i="279"/>
  <c r="AL10" i="279" s="1"/>
  <c r="O12" i="279"/>
  <c r="AL12" i="279" s="1"/>
  <c r="O14" i="279"/>
  <c r="Q20" i="275" s="1"/>
  <c r="O16" i="279"/>
  <c r="O18" i="279"/>
  <c r="Q24" i="275" s="1"/>
  <c r="O20" i="279"/>
  <c r="AL20" i="279" s="1"/>
  <c r="F6" i="281"/>
  <c r="F28" i="281" s="1"/>
  <c r="B49" i="282"/>
  <c r="AC49" i="282" s="1"/>
  <c r="C9" i="283"/>
  <c r="P9" i="283" s="1"/>
  <c r="B9" i="286"/>
  <c r="AA9" i="286" s="1"/>
  <c r="B19" i="286"/>
  <c r="AE19" i="286" s="1"/>
  <c r="J59" i="295"/>
  <c r="F15" i="295"/>
  <c r="F59" i="295" s="1"/>
  <c r="AR13" i="296"/>
  <c r="J13" i="296"/>
  <c r="AU13" i="296" s="1"/>
  <c r="U14" i="297"/>
  <c r="X14" i="297"/>
  <c r="M14" i="297"/>
  <c r="W16" i="297"/>
  <c r="U18" i="297"/>
  <c r="T18" i="297"/>
  <c r="T28" i="297"/>
  <c r="D11" i="298"/>
  <c r="D125" i="298" s="1"/>
  <c r="Q40" i="298"/>
  <c r="E135" i="298"/>
  <c r="C71" i="298"/>
  <c r="R71" i="298" s="1"/>
  <c r="D137" i="298"/>
  <c r="O71" i="300"/>
  <c r="M42" i="300"/>
  <c r="M71" i="300" s="1"/>
  <c r="J69" i="300"/>
  <c r="B12" i="301"/>
  <c r="C66" i="301" s="1"/>
  <c r="AJ12" i="301"/>
  <c r="B27" i="301"/>
  <c r="K63" i="301" s="1"/>
  <c r="AM27" i="301"/>
  <c r="Y23" i="302"/>
  <c r="B23" i="302"/>
  <c r="R23" i="302" s="1"/>
  <c r="R14" i="304"/>
  <c r="B14" i="304"/>
  <c r="J7" i="306"/>
  <c r="L50" i="307"/>
  <c r="K7" i="307"/>
  <c r="K50" i="307" s="1"/>
  <c r="M58" i="307"/>
  <c r="E14" i="307"/>
  <c r="E58" i="307" s="1"/>
  <c r="M12" i="307"/>
  <c r="M51" i="307" s="1"/>
  <c r="I59" i="307"/>
  <c r="E28" i="307"/>
  <c r="E59" i="307" s="1"/>
  <c r="I8" i="312"/>
  <c r="I90" i="312" s="1"/>
  <c r="AD65" i="312"/>
  <c r="T23" i="312"/>
  <c r="AC73" i="312"/>
  <c r="Q13" i="312"/>
  <c r="X76" i="312"/>
  <c r="B16" i="312"/>
  <c r="B102" i="312" s="1"/>
  <c r="C13" i="317"/>
  <c r="P13" i="317"/>
  <c r="X8" i="324"/>
  <c r="C7" i="324"/>
  <c r="C26" i="324" s="1"/>
  <c r="H8" i="327"/>
  <c r="H62" i="327" s="1"/>
  <c r="AN23" i="327"/>
  <c r="AH23" i="327"/>
  <c r="S12" i="328"/>
  <c r="E8" i="328"/>
  <c r="B13" i="328"/>
  <c r="X13" i="328"/>
  <c r="C8" i="328"/>
  <c r="C35" i="328" s="1"/>
  <c r="X18" i="328"/>
  <c r="B18" i="328"/>
  <c r="X9" i="341"/>
  <c r="X28" i="341" s="1"/>
  <c r="J64" i="340"/>
  <c r="AC20" i="352"/>
  <c r="C29" i="357"/>
  <c r="AC29" i="357" s="1"/>
  <c r="X24" i="356"/>
  <c r="C8" i="290"/>
  <c r="P8" i="290" s="1"/>
  <c r="C19" i="294"/>
  <c r="Q19" i="294" s="1"/>
  <c r="C21" i="295"/>
  <c r="S21" i="295" s="1"/>
  <c r="C22" i="295"/>
  <c r="P22" i="295" s="1"/>
  <c r="F23" i="295"/>
  <c r="F56" i="295" s="1"/>
  <c r="E30" i="295"/>
  <c r="AD12" i="296"/>
  <c r="BE12" i="296" s="1"/>
  <c r="T15" i="296"/>
  <c r="E10" i="298"/>
  <c r="J12" i="298"/>
  <c r="J110" i="298" s="1"/>
  <c r="S23" i="298"/>
  <c r="C27" i="298"/>
  <c r="S27" i="298" s="1"/>
  <c r="C45" i="298"/>
  <c r="T45" i="298" s="1"/>
  <c r="C80" i="298"/>
  <c r="W22" i="300"/>
  <c r="K26" i="300"/>
  <c r="Y26" i="300" s="1"/>
  <c r="B15" i="301"/>
  <c r="AA15" i="301" s="1"/>
  <c r="B24" i="301"/>
  <c r="G63" i="301" s="1"/>
  <c r="B42" i="301"/>
  <c r="C62" i="301" s="1"/>
  <c r="U13" i="303"/>
  <c r="B10" i="304"/>
  <c r="Q10" i="304" s="1"/>
  <c r="H7" i="306"/>
  <c r="F15" i="307"/>
  <c r="V23" i="307"/>
  <c r="C23" i="307"/>
  <c r="R23" i="307" s="1"/>
  <c r="C25" i="307"/>
  <c r="U25" i="307" s="1"/>
  <c r="W25" i="307"/>
  <c r="H64" i="307"/>
  <c r="D38" i="307"/>
  <c r="D64" i="307" s="1"/>
  <c r="K26" i="308"/>
  <c r="C7" i="308"/>
  <c r="C96" i="313"/>
  <c r="C8" i="313"/>
  <c r="C94" i="313" s="1"/>
  <c r="AA81" i="313"/>
  <c r="G21" i="313"/>
  <c r="AA21" i="313" s="1"/>
  <c r="C23" i="317"/>
  <c r="P23" i="317"/>
  <c r="J27" i="318"/>
  <c r="E14" i="305"/>
  <c r="AN15" i="318"/>
  <c r="N15" i="318"/>
  <c r="AL15" i="318" s="1"/>
  <c r="AM13" i="327"/>
  <c r="AG13" i="327"/>
  <c r="M35" i="328"/>
  <c r="C8" i="361"/>
  <c r="AC8" i="361" s="1"/>
  <c r="B25" i="291"/>
  <c r="C39" i="291" s="1"/>
  <c r="F7" i="292"/>
  <c r="AA7" i="292" s="1"/>
  <c r="C44" i="295"/>
  <c r="AK8" i="296"/>
  <c r="AD15" i="296"/>
  <c r="BA15" i="296" s="1"/>
  <c r="C33" i="298"/>
  <c r="Q33" i="298" s="1"/>
  <c r="J36" i="298"/>
  <c r="J129" i="298" s="1"/>
  <c r="S85" i="298"/>
  <c r="C89" i="298"/>
  <c r="S89" i="298" s="1"/>
  <c r="S97" i="298"/>
  <c r="G8" i="300"/>
  <c r="G68" i="300" s="1"/>
  <c r="K24" i="300"/>
  <c r="Y24" i="300" s="1"/>
  <c r="K29" i="300"/>
  <c r="B16" i="301"/>
  <c r="C70" i="301" s="1"/>
  <c r="B25" i="301"/>
  <c r="H63" i="301" s="1"/>
  <c r="B20" i="302"/>
  <c r="R20" i="302" s="1"/>
  <c r="X20" i="302"/>
  <c r="D14" i="307"/>
  <c r="D58" i="307" s="1"/>
  <c r="C17" i="307"/>
  <c r="R17" i="307" s="1"/>
  <c r="D18" i="307"/>
  <c r="V18" i="307" s="1"/>
  <c r="P53" i="307"/>
  <c r="C20" i="307"/>
  <c r="R20" i="307" s="1"/>
  <c r="H54" i="307"/>
  <c r="D21" i="307"/>
  <c r="V30" i="307"/>
  <c r="C30" i="307"/>
  <c r="R30" i="307" s="1"/>
  <c r="J63" i="307"/>
  <c r="J36" i="307"/>
  <c r="F37" i="307"/>
  <c r="F63" i="307" s="1"/>
  <c r="L64" i="307"/>
  <c r="L36" i="307"/>
  <c r="L61" i="307" s="1"/>
  <c r="B19" i="309"/>
  <c r="B11" i="311"/>
  <c r="L8" i="312"/>
  <c r="L90" i="312" s="1"/>
  <c r="E95" i="312"/>
  <c r="E8" i="312"/>
  <c r="E94" i="312" s="1"/>
  <c r="G15" i="312"/>
  <c r="G101" i="312" s="1"/>
  <c r="AA31" i="312"/>
  <c r="G13" i="312"/>
  <c r="G99" i="312" s="1"/>
  <c r="AB32" i="312"/>
  <c r="H14" i="312"/>
  <c r="AB14" i="312" s="1"/>
  <c r="AD34" i="312"/>
  <c r="T16" i="312"/>
  <c r="T102" i="312" s="1"/>
  <c r="AD75" i="313"/>
  <c r="T68" i="313"/>
  <c r="AD68" i="313" s="1"/>
  <c r="C21" i="317"/>
  <c r="AB11" i="327"/>
  <c r="B11" i="327"/>
  <c r="AN14" i="327"/>
  <c r="AH14" i="327"/>
  <c r="Y21" i="328"/>
  <c r="B21" i="328"/>
  <c r="C9" i="361"/>
  <c r="C43" i="295"/>
  <c r="H67" i="298"/>
  <c r="H149" i="298" s="1"/>
  <c r="W13" i="309"/>
  <c r="B13" i="309"/>
  <c r="T13" i="309" s="1"/>
  <c r="V20" i="309"/>
  <c r="B20" i="309"/>
  <c r="C96" i="312"/>
  <c r="C8" i="312"/>
  <c r="C94" i="312" s="1"/>
  <c r="Q101" i="312"/>
  <c r="X62" i="312"/>
  <c r="B20" i="312"/>
  <c r="AD64" i="312"/>
  <c r="T22" i="312"/>
  <c r="T108" i="312" s="1"/>
  <c r="AB72" i="312"/>
  <c r="H12" i="312"/>
  <c r="H98" i="312" s="1"/>
  <c r="U95" i="313"/>
  <c r="U8" i="313"/>
  <c r="U94" i="313" s="1"/>
  <c r="B9" i="313"/>
  <c r="X69" i="313"/>
  <c r="AB78" i="313"/>
  <c r="H18" i="313"/>
  <c r="H104" i="313" s="1"/>
  <c r="G8" i="315"/>
  <c r="G45" i="315" s="1"/>
  <c r="Q12" i="315"/>
  <c r="AF20" i="318"/>
  <c r="B20" i="318"/>
  <c r="AE20" i="318" s="1"/>
  <c r="AB17" i="327"/>
  <c r="B17" i="327"/>
  <c r="AF17" i="327" s="1"/>
  <c r="AM18" i="327"/>
  <c r="AG18" i="327"/>
  <c r="AG32" i="327"/>
  <c r="AM32" i="327"/>
  <c r="C9" i="360"/>
  <c r="C53" i="360" s="1"/>
  <c r="E11" i="288"/>
  <c r="P11" i="288" s="1"/>
  <c r="B12" i="288"/>
  <c r="T12" i="296"/>
  <c r="AD19" i="296"/>
  <c r="X30" i="297"/>
  <c r="N10" i="298"/>
  <c r="N124" i="298" s="1"/>
  <c r="Q28" i="298"/>
  <c r="Q31" i="298"/>
  <c r="C39" i="298"/>
  <c r="T39" i="298" s="1"/>
  <c r="E66" i="298"/>
  <c r="E148" i="298" s="1"/>
  <c r="M66" i="298"/>
  <c r="I67" i="298"/>
  <c r="I149" i="298" s="1"/>
  <c r="S76" i="298"/>
  <c r="H92" i="298"/>
  <c r="D141" i="298"/>
  <c r="B12" i="300"/>
  <c r="V12" i="300" s="1"/>
  <c r="K28" i="300"/>
  <c r="Y28" i="300" s="1"/>
  <c r="AJ11" i="301"/>
  <c r="B14" i="301"/>
  <c r="AJ19" i="301"/>
  <c r="B23" i="301"/>
  <c r="B24" i="302"/>
  <c r="N20" i="303"/>
  <c r="R18" i="304"/>
  <c r="B18" i="304"/>
  <c r="Q18" i="304" s="1"/>
  <c r="C10" i="307"/>
  <c r="U10" i="307" s="1"/>
  <c r="C19" i="307"/>
  <c r="R19" i="307" s="1"/>
  <c r="W19" i="307"/>
  <c r="M36" i="307"/>
  <c r="M61" i="307" s="1"/>
  <c r="G6" i="310"/>
  <c r="G27" i="310" s="1"/>
  <c r="C9" i="310"/>
  <c r="N9" i="310" s="1"/>
  <c r="N10" i="310"/>
  <c r="N16" i="310"/>
  <c r="C15" i="310"/>
  <c r="V18" i="311"/>
  <c r="B18" i="311"/>
  <c r="U18" i="311" s="1"/>
  <c r="B13" i="312"/>
  <c r="B99" i="312" s="1"/>
  <c r="Q102" i="312"/>
  <c r="AB63" i="312"/>
  <c r="H21" i="312"/>
  <c r="H107" i="312" s="1"/>
  <c r="D95" i="313"/>
  <c r="D8" i="313"/>
  <c r="D94" i="313" s="1"/>
  <c r="M95" i="313"/>
  <c r="M8" i="313"/>
  <c r="M94" i="313" s="1"/>
  <c r="V95" i="313"/>
  <c r="V8" i="313"/>
  <c r="I8" i="313"/>
  <c r="I94" i="313" s="1"/>
  <c r="Q100" i="313"/>
  <c r="AC14" i="313"/>
  <c r="F70" i="313"/>
  <c r="Z70" i="313" s="1"/>
  <c r="H68" i="313"/>
  <c r="H93" i="313" s="1"/>
  <c r="AB70" i="313"/>
  <c r="AB71" i="313"/>
  <c r="H11" i="313"/>
  <c r="H97" i="313" s="1"/>
  <c r="I46" i="315"/>
  <c r="I7" i="315"/>
  <c r="I48" i="315" s="1"/>
  <c r="M31" i="320"/>
  <c r="K11" i="320"/>
  <c r="K31" i="320" s="1"/>
  <c r="M8" i="320"/>
  <c r="M30" i="320" s="1"/>
  <c r="C32" i="321"/>
  <c r="AH29" i="327"/>
  <c r="X22" i="328"/>
  <c r="B22" i="328"/>
  <c r="B8" i="335"/>
  <c r="C33" i="307"/>
  <c r="U33" i="307" s="1"/>
  <c r="C34" i="307"/>
  <c r="P36" i="307"/>
  <c r="D6" i="310"/>
  <c r="D27" i="310" s="1"/>
  <c r="S8" i="312"/>
  <c r="S90" i="312" s="1"/>
  <c r="X63" i="312"/>
  <c r="B21" i="312"/>
  <c r="B107" i="312" s="1"/>
  <c r="AA72" i="312"/>
  <c r="G12" i="312"/>
  <c r="G98" i="312" s="1"/>
  <c r="T13" i="312"/>
  <c r="T99" i="312" s="1"/>
  <c r="AD73" i="312"/>
  <c r="N95" i="313"/>
  <c r="N8" i="313"/>
  <c r="AA26" i="313"/>
  <c r="AC26" i="313"/>
  <c r="Z50" i="313"/>
  <c r="AA71" i="313"/>
  <c r="G11" i="313"/>
  <c r="G97" i="313" s="1"/>
  <c r="AC72" i="313"/>
  <c r="Q12" i="313"/>
  <c r="AA78" i="313"/>
  <c r="G18" i="313"/>
  <c r="G104" i="313" s="1"/>
  <c r="AC83" i="313"/>
  <c r="Q23" i="313"/>
  <c r="AD84" i="313"/>
  <c r="T24" i="313"/>
  <c r="T110" i="313" s="1"/>
  <c r="AD17" i="314"/>
  <c r="B17" i="314"/>
  <c r="J45" i="315"/>
  <c r="J7" i="315"/>
  <c r="J39" i="315" s="1"/>
  <c r="C11" i="315"/>
  <c r="C40" i="315" s="1"/>
  <c r="P12" i="315"/>
  <c r="E42" i="317"/>
  <c r="D27" i="317"/>
  <c r="D8" i="322"/>
  <c r="D27" i="322" s="1"/>
  <c r="Q9" i="322"/>
  <c r="G36" i="323"/>
  <c r="G6" i="323"/>
  <c r="D6" i="326"/>
  <c r="C7" i="326"/>
  <c r="C43" i="326" s="1"/>
  <c r="B31" i="327"/>
  <c r="AA31" i="327" s="1"/>
  <c r="D36" i="328"/>
  <c r="B44" i="335"/>
  <c r="C23" i="357"/>
  <c r="P53" i="361"/>
  <c r="AA9" i="361"/>
  <c r="T51" i="358"/>
  <c r="AB8" i="358"/>
  <c r="AA20" i="367"/>
  <c r="U20" i="367"/>
  <c r="J49" i="358"/>
  <c r="J50" i="358"/>
  <c r="AL31" i="353"/>
  <c r="AF31" i="353"/>
  <c r="T68" i="352"/>
  <c r="AD46" i="352"/>
  <c r="Z33" i="352"/>
  <c r="F11" i="352"/>
  <c r="Y33" i="352"/>
  <c r="AL26" i="353"/>
  <c r="I63" i="353"/>
  <c r="AA25" i="347"/>
  <c r="H64" i="347"/>
  <c r="S90" i="345"/>
  <c r="S94" i="345"/>
  <c r="G12" i="342"/>
  <c r="H57" i="342"/>
  <c r="H52" i="342"/>
  <c r="V64" i="340"/>
  <c r="V65" i="340"/>
  <c r="V66" i="340"/>
  <c r="I51" i="357"/>
  <c r="I7" i="357"/>
  <c r="K94" i="345"/>
  <c r="K90" i="345"/>
  <c r="Y77" i="345"/>
  <c r="Z77" i="345"/>
  <c r="L51" i="358"/>
  <c r="Z8" i="358"/>
  <c r="Q51" i="357"/>
  <c r="Q7" i="357"/>
  <c r="T77" i="352"/>
  <c r="AD16" i="352"/>
  <c r="R64" i="340"/>
  <c r="R66" i="340"/>
  <c r="Y55" i="345"/>
  <c r="Z55" i="345"/>
  <c r="O8" i="343"/>
  <c r="C35" i="343"/>
  <c r="I7" i="306"/>
  <c r="C40" i="307"/>
  <c r="B10" i="308"/>
  <c r="I18" i="303" s="1"/>
  <c r="J18" i="303" s="1"/>
  <c r="Z18" i="303" s="1"/>
  <c r="B11" i="308"/>
  <c r="I19" i="303" s="1"/>
  <c r="B14" i="308"/>
  <c r="T14" i="308" s="1"/>
  <c r="B15" i="308"/>
  <c r="Q15" i="308" s="1"/>
  <c r="B14" i="312"/>
  <c r="G24" i="312"/>
  <c r="G110" i="312" s="1"/>
  <c r="Y27" i="312"/>
  <c r="Q17" i="312"/>
  <c r="AD36" i="312"/>
  <c r="T18" i="312"/>
  <c r="AD18" i="312" s="1"/>
  <c r="H19" i="313"/>
  <c r="H105" i="313" s="1"/>
  <c r="AD70" i="313"/>
  <c r="T10" i="313"/>
  <c r="X73" i="313"/>
  <c r="B13" i="313"/>
  <c r="AA10" i="314"/>
  <c r="K8" i="314"/>
  <c r="AA8" i="314" s="1"/>
  <c r="E8" i="314"/>
  <c r="Y8" i="314" s="1"/>
  <c r="Q18" i="315"/>
  <c r="G17" i="315"/>
  <c r="G42" i="315" s="1"/>
  <c r="E40" i="317"/>
  <c r="D16" i="317"/>
  <c r="C16" i="317" s="1"/>
  <c r="C19" i="317"/>
  <c r="AF14" i="318"/>
  <c r="B14" i="318"/>
  <c r="AE14" i="318" s="1"/>
  <c r="G31" i="320"/>
  <c r="G8" i="320"/>
  <c r="G30" i="320" s="1"/>
  <c r="AB14" i="327"/>
  <c r="B14" i="327"/>
  <c r="C71" i="327" s="1"/>
  <c r="B21" i="327"/>
  <c r="AF21" i="327" s="1"/>
  <c r="AG34" i="327"/>
  <c r="AM34" i="327"/>
  <c r="K36" i="328"/>
  <c r="B12" i="328"/>
  <c r="W12" i="328" s="1"/>
  <c r="C27" i="357"/>
  <c r="AC27" i="357" s="1"/>
  <c r="Y43" i="362"/>
  <c r="X43" i="362"/>
  <c r="Z15" i="357"/>
  <c r="C15" i="357"/>
  <c r="AC15" i="357" s="1"/>
  <c r="AB8" i="362"/>
  <c r="T51" i="362"/>
  <c r="Y36" i="357"/>
  <c r="C36" i="357"/>
  <c r="AC36" i="357" s="1"/>
  <c r="AL23" i="353"/>
  <c r="AA23" i="353"/>
  <c r="AF23" i="353"/>
  <c r="AA39" i="357"/>
  <c r="C39" i="357"/>
  <c r="AC39" i="357" s="1"/>
  <c r="Y49" i="352"/>
  <c r="Z49" i="352"/>
  <c r="Q26" i="312"/>
  <c r="AD28" i="312"/>
  <c r="T26" i="312"/>
  <c r="T91" i="312" s="1"/>
  <c r="AB57" i="312"/>
  <c r="H15" i="312"/>
  <c r="H101" i="312" s="1"/>
  <c r="AB62" i="312"/>
  <c r="H20" i="312"/>
  <c r="H106" i="312" s="1"/>
  <c r="AD63" i="312"/>
  <c r="T21" i="312"/>
  <c r="AD21" i="312" s="1"/>
  <c r="X70" i="312"/>
  <c r="B68" i="312"/>
  <c r="G14" i="313"/>
  <c r="AA14" i="313" s="1"/>
  <c r="F74" i="313"/>
  <c r="Z74" i="313" s="1"/>
  <c r="F76" i="313"/>
  <c r="F16" i="313" s="1"/>
  <c r="H16" i="313"/>
  <c r="H102" i="313" s="1"/>
  <c r="C13" i="316"/>
  <c r="I13" i="316" s="1"/>
  <c r="D45" i="316"/>
  <c r="F40" i="317"/>
  <c r="F15" i="317"/>
  <c r="I31" i="320"/>
  <c r="I8" i="320"/>
  <c r="H11" i="320"/>
  <c r="Q11" i="320" s="1"/>
  <c r="C44" i="326"/>
  <c r="E17" i="326"/>
  <c r="M17" i="326"/>
  <c r="AM12" i="327"/>
  <c r="AG12" i="327"/>
  <c r="B27" i="327"/>
  <c r="AL27" i="327" s="1"/>
  <c r="B42" i="327"/>
  <c r="AA42" i="327" s="1"/>
  <c r="V11" i="328"/>
  <c r="N8" i="328"/>
  <c r="B19" i="328"/>
  <c r="X19" i="328"/>
  <c r="H36" i="328"/>
  <c r="D13" i="307"/>
  <c r="V13" i="307" s="1"/>
  <c r="F24" i="307"/>
  <c r="F55" i="307" s="1"/>
  <c r="D28" i="307"/>
  <c r="D59" i="307" s="1"/>
  <c r="F38" i="307"/>
  <c r="C41" i="307"/>
  <c r="U41" i="307" s="1"/>
  <c r="C42" i="307"/>
  <c r="R42" i="307" s="1"/>
  <c r="D8" i="311"/>
  <c r="W8" i="311" s="1"/>
  <c r="O8" i="312"/>
  <c r="O90" i="312" s="1"/>
  <c r="H16" i="312"/>
  <c r="H102" i="312" s="1"/>
  <c r="H26" i="312"/>
  <c r="H91" i="312" s="1"/>
  <c r="AA39" i="312"/>
  <c r="G21" i="312"/>
  <c r="AB40" i="312"/>
  <c r="H22" i="312"/>
  <c r="AB41" i="312"/>
  <c r="H23" i="312"/>
  <c r="H109" i="312" s="1"/>
  <c r="AA56" i="312"/>
  <c r="G14" i="312"/>
  <c r="G100" i="312" s="1"/>
  <c r="AA10" i="313"/>
  <c r="G13" i="313"/>
  <c r="X79" i="313"/>
  <c r="B19" i="313"/>
  <c r="B105" i="313" s="1"/>
  <c r="G24" i="313"/>
  <c r="G110" i="313" s="1"/>
  <c r="AA84" i="313"/>
  <c r="AE25" i="314"/>
  <c r="R18" i="315"/>
  <c r="D7" i="324"/>
  <c r="D26" i="324" s="1"/>
  <c r="AB10" i="327"/>
  <c r="B10" i="327"/>
  <c r="C67" i="327" s="1"/>
  <c r="AH10" i="327"/>
  <c r="AM17" i="327"/>
  <c r="AG17" i="327"/>
  <c r="AB19" i="327"/>
  <c r="B19" i="327"/>
  <c r="AL19" i="327" s="1"/>
  <c r="C26" i="357"/>
  <c r="AC26" i="357" s="1"/>
  <c r="Y23" i="357"/>
  <c r="AA82" i="312"/>
  <c r="Q68" i="313"/>
  <c r="Q93" i="313" s="1"/>
  <c r="F72" i="313"/>
  <c r="F12" i="313" s="1"/>
  <c r="AA75" i="313"/>
  <c r="AA82" i="313"/>
  <c r="B34" i="314"/>
  <c r="AC34" i="314" s="1"/>
  <c r="T19" i="320"/>
  <c r="C8" i="322"/>
  <c r="C27" i="322" s="1"/>
  <c r="K8" i="327"/>
  <c r="K61" i="327" s="1"/>
  <c r="B12" i="327"/>
  <c r="C69" i="327" s="1"/>
  <c r="B16" i="327"/>
  <c r="C73" i="327" s="1"/>
  <c r="B20" i="327"/>
  <c r="AA20" i="327" s="1"/>
  <c r="AH36" i="327"/>
  <c r="F68" i="345"/>
  <c r="Z68" i="345" s="1"/>
  <c r="E7" i="358"/>
  <c r="E50" i="358" s="1"/>
  <c r="AA14" i="347"/>
  <c r="C69" i="347"/>
  <c r="AA31" i="347"/>
  <c r="Q64" i="347"/>
  <c r="C67" i="340"/>
  <c r="X16" i="340"/>
  <c r="AC21" i="340"/>
  <c r="Q68" i="340"/>
  <c r="Y31" i="312"/>
  <c r="Y39" i="312"/>
  <c r="Q22" i="312"/>
  <c r="Q108" i="312" s="1"/>
  <c r="Q23" i="312"/>
  <c r="AC23" i="312" s="1"/>
  <c r="F80" i="313"/>
  <c r="Y80" i="313" s="1"/>
  <c r="B42" i="314"/>
  <c r="X42" i="314" s="1"/>
  <c r="E8" i="318"/>
  <c r="AB8" i="318" s="1"/>
  <c r="B16" i="318"/>
  <c r="N19" i="318"/>
  <c r="AL19" i="318" s="1"/>
  <c r="N20" i="318"/>
  <c r="AM20" i="318"/>
  <c r="P9" i="322"/>
  <c r="G17" i="326"/>
  <c r="G45" i="326" s="1"/>
  <c r="F17" i="326"/>
  <c r="N17" i="326"/>
  <c r="B23" i="327"/>
  <c r="F64" i="327" s="1"/>
  <c r="P34" i="328"/>
  <c r="AA27" i="347"/>
  <c r="K64" i="347"/>
  <c r="AA33" i="347"/>
  <c r="S64" i="347"/>
  <c r="Q21" i="312"/>
  <c r="Q107" i="312" s="1"/>
  <c r="B46" i="314"/>
  <c r="G37" i="317"/>
  <c r="G38" i="317"/>
  <c r="G41" i="317"/>
  <c r="N11" i="318"/>
  <c r="AL11" i="318" s="1"/>
  <c r="AH12" i="327"/>
  <c r="AH16" i="327"/>
  <c r="B28" i="327"/>
  <c r="AL28" i="327" s="1"/>
  <c r="B30" i="327"/>
  <c r="AA30" i="327" s="1"/>
  <c r="B32" i="327"/>
  <c r="AF32" i="327" s="1"/>
  <c r="B33" i="327"/>
  <c r="AL33" i="327" s="1"/>
  <c r="B34" i="327"/>
  <c r="F34" i="328"/>
  <c r="N44" i="335"/>
  <c r="M51" i="357"/>
  <c r="M7" i="357"/>
  <c r="AC15" i="345"/>
  <c r="Q101" i="345"/>
  <c r="B8" i="352"/>
  <c r="AA16" i="347"/>
  <c r="C71" i="347"/>
  <c r="X15" i="345"/>
  <c r="B101" i="345"/>
  <c r="U51" i="357"/>
  <c r="U7" i="357"/>
  <c r="Y38" i="352"/>
  <c r="Z38" i="352"/>
  <c r="AA36" i="347"/>
  <c r="Y64" i="347"/>
  <c r="F79" i="312"/>
  <c r="Y79" i="312" s="1"/>
  <c r="F83" i="312"/>
  <c r="Y83" i="312" s="1"/>
  <c r="B50" i="314"/>
  <c r="AC50" i="314" s="1"/>
  <c r="K24" i="315"/>
  <c r="C25" i="316"/>
  <c r="I25" i="316" s="1"/>
  <c r="B25" i="327"/>
  <c r="B35" i="327"/>
  <c r="AA35" i="327" s="1"/>
  <c r="D6" i="332"/>
  <c r="C43" i="357"/>
  <c r="AC43" i="357" s="1"/>
  <c r="C34" i="363"/>
  <c r="C6" i="363"/>
  <c r="C33" i="363" s="1"/>
  <c r="AA23" i="347"/>
  <c r="F64" i="347"/>
  <c r="K34" i="356"/>
  <c r="T51" i="361"/>
  <c r="T50" i="361"/>
  <c r="AB7" i="361"/>
  <c r="E49" i="358"/>
  <c r="Y7" i="358"/>
  <c r="U34" i="367"/>
  <c r="Q62" i="367"/>
  <c r="AA34" i="367"/>
  <c r="U26" i="367"/>
  <c r="H62" i="367"/>
  <c r="AA26" i="367"/>
  <c r="U17" i="367"/>
  <c r="B72" i="367"/>
  <c r="AA17" i="367"/>
  <c r="U23" i="367"/>
  <c r="E62" i="367"/>
  <c r="AA23" i="367"/>
  <c r="B70" i="367"/>
  <c r="AA15" i="367"/>
  <c r="U15" i="367"/>
  <c r="C6" i="366"/>
  <c r="Y15" i="362"/>
  <c r="X15" i="362"/>
  <c r="Y12" i="362"/>
  <c r="X12" i="362"/>
  <c r="D52" i="362"/>
  <c r="D51" i="362"/>
  <c r="AA8" i="362"/>
  <c r="P52" i="361"/>
  <c r="AA8" i="361"/>
  <c r="N50" i="361"/>
  <c r="N51" i="361"/>
  <c r="L7" i="361"/>
  <c r="V51" i="360"/>
  <c r="V50" i="360"/>
  <c r="T7" i="360"/>
  <c r="E53" i="360"/>
  <c r="Y9" i="360"/>
  <c r="E52" i="361"/>
  <c r="Y8" i="361"/>
  <c r="E52" i="360"/>
  <c r="Y8" i="360"/>
  <c r="C8" i="360"/>
  <c r="K50" i="360"/>
  <c r="K51" i="360"/>
  <c r="P53" i="359"/>
  <c r="AA9" i="359"/>
  <c r="L52" i="358"/>
  <c r="Z9" i="358"/>
  <c r="U51" i="359"/>
  <c r="T7" i="359"/>
  <c r="U50" i="359"/>
  <c r="M51" i="359"/>
  <c r="L7" i="359"/>
  <c r="M50" i="359"/>
  <c r="E52" i="359"/>
  <c r="Y8" i="359"/>
  <c r="Y8" i="358"/>
  <c r="E51" i="358"/>
  <c r="C8" i="359"/>
  <c r="U49" i="358"/>
  <c r="T7" i="358"/>
  <c r="U50" i="358"/>
  <c r="W26" i="356"/>
  <c r="R26" i="356"/>
  <c r="N38" i="356"/>
  <c r="V24" i="356"/>
  <c r="C35" i="356"/>
  <c r="X9" i="356"/>
  <c r="S24" i="356"/>
  <c r="B24" i="356"/>
  <c r="E38" i="356"/>
  <c r="L8" i="357"/>
  <c r="E36" i="356"/>
  <c r="S16" i="356"/>
  <c r="B16" i="356"/>
  <c r="Y20" i="356"/>
  <c r="D37" i="356"/>
  <c r="Y16" i="356"/>
  <c r="D36" i="356"/>
  <c r="N36" i="356"/>
  <c r="V16" i="356"/>
  <c r="R13" i="356"/>
  <c r="W13" i="356"/>
  <c r="U14" i="367"/>
  <c r="B69" i="367"/>
  <c r="AA14" i="367"/>
  <c r="F62" i="367"/>
  <c r="AA24" i="367"/>
  <c r="U24" i="367"/>
  <c r="B65" i="367"/>
  <c r="AA10" i="367"/>
  <c r="U10" i="367"/>
  <c r="Y13" i="362"/>
  <c r="X13" i="362"/>
  <c r="E53" i="361"/>
  <c r="Y9" i="361"/>
  <c r="C52" i="362"/>
  <c r="C51" i="362"/>
  <c r="Z8" i="362"/>
  <c r="X9" i="362"/>
  <c r="Y9" i="362"/>
  <c r="B8" i="362"/>
  <c r="L52" i="361"/>
  <c r="Z8" i="361"/>
  <c r="J50" i="361"/>
  <c r="J51" i="361"/>
  <c r="J51" i="360"/>
  <c r="J50" i="360"/>
  <c r="W50" i="360"/>
  <c r="W51" i="360"/>
  <c r="G50" i="360"/>
  <c r="G51" i="360"/>
  <c r="D49" i="358"/>
  <c r="D50" i="358"/>
  <c r="Y9" i="359"/>
  <c r="E53" i="359"/>
  <c r="C9" i="359"/>
  <c r="D51" i="359"/>
  <c r="D50" i="359"/>
  <c r="L53" i="359"/>
  <c r="Z9" i="359"/>
  <c r="E52" i="358"/>
  <c r="Y9" i="358"/>
  <c r="C9" i="358"/>
  <c r="Q49" i="358"/>
  <c r="Q50" i="358"/>
  <c r="P7" i="358"/>
  <c r="W8" i="356"/>
  <c r="R8" i="356"/>
  <c r="H37" i="356"/>
  <c r="T20" i="356"/>
  <c r="W18" i="356"/>
  <c r="R18" i="356"/>
  <c r="K35" i="356"/>
  <c r="U9" i="356"/>
  <c r="B9" i="356"/>
  <c r="U30" i="367"/>
  <c r="M62" i="367"/>
  <c r="AA30" i="367"/>
  <c r="U22" i="367"/>
  <c r="D62" i="367"/>
  <c r="AA22" i="367"/>
  <c r="B64" i="367"/>
  <c r="U9" i="367"/>
  <c r="AA9" i="367"/>
  <c r="B7" i="367"/>
  <c r="J62" i="367"/>
  <c r="AA28" i="367"/>
  <c r="U28" i="367"/>
  <c r="N61" i="367"/>
  <c r="N60" i="367"/>
  <c r="Y7" i="367"/>
  <c r="D27" i="365"/>
  <c r="Q8" i="365"/>
  <c r="Y11" i="362"/>
  <c r="X11" i="362"/>
  <c r="Y18" i="362"/>
  <c r="X18" i="362"/>
  <c r="Y14" i="362"/>
  <c r="X14" i="362"/>
  <c r="Y10" i="362"/>
  <c r="X10" i="362"/>
  <c r="V50" i="361"/>
  <c r="V51" i="361"/>
  <c r="P52" i="360"/>
  <c r="AA8" i="360"/>
  <c r="S50" i="360"/>
  <c r="S51" i="360"/>
  <c r="P7" i="360"/>
  <c r="T52" i="358"/>
  <c r="AB9" i="358"/>
  <c r="Q51" i="359"/>
  <c r="P7" i="359"/>
  <c r="Q50" i="359"/>
  <c r="I51" i="359"/>
  <c r="I50" i="359"/>
  <c r="E7" i="360"/>
  <c r="H51" i="359"/>
  <c r="H50" i="359"/>
  <c r="S51" i="359"/>
  <c r="S50" i="359"/>
  <c r="M49" i="358"/>
  <c r="L7" i="358"/>
  <c r="M50" i="358"/>
  <c r="AA30" i="357"/>
  <c r="C30" i="357"/>
  <c r="AC30" i="357" s="1"/>
  <c r="E37" i="356"/>
  <c r="S20" i="356"/>
  <c r="B20" i="356"/>
  <c r="W14" i="356"/>
  <c r="R14" i="356"/>
  <c r="P8" i="357"/>
  <c r="W10" i="356"/>
  <c r="R10" i="356"/>
  <c r="R21" i="356"/>
  <c r="W21" i="356"/>
  <c r="O62" i="367"/>
  <c r="AA32" i="367"/>
  <c r="U32" i="367"/>
  <c r="B74" i="367"/>
  <c r="AA19" i="367"/>
  <c r="U19" i="367"/>
  <c r="C30" i="366"/>
  <c r="M7" i="366"/>
  <c r="U18" i="367"/>
  <c r="B73" i="367"/>
  <c r="AA18" i="367"/>
  <c r="Y17" i="362"/>
  <c r="X17" i="362"/>
  <c r="T52" i="361"/>
  <c r="AB8" i="361"/>
  <c r="R50" i="361"/>
  <c r="R51" i="361"/>
  <c r="P7" i="361"/>
  <c r="L52" i="360"/>
  <c r="Z8" i="360"/>
  <c r="F50" i="361"/>
  <c r="E7" i="361"/>
  <c r="F51" i="361"/>
  <c r="O50" i="360"/>
  <c r="O51" i="360"/>
  <c r="J50" i="359"/>
  <c r="J51" i="359"/>
  <c r="AA9" i="358"/>
  <c r="P52" i="358"/>
  <c r="E7" i="359"/>
  <c r="C8" i="358"/>
  <c r="I49" i="358"/>
  <c r="I50" i="358"/>
  <c r="C22" i="357"/>
  <c r="AC22" i="357" s="1"/>
  <c r="W12" i="356"/>
  <c r="R12" i="356"/>
  <c r="C32" i="357"/>
  <c r="AC32" i="357" s="1"/>
  <c r="R25" i="356"/>
  <c r="W25" i="356"/>
  <c r="W22" i="356"/>
  <c r="R22" i="356"/>
  <c r="H36" i="356"/>
  <c r="T16" i="356"/>
  <c r="T8" i="357"/>
  <c r="N37" i="356"/>
  <c r="V20" i="356"/>
  <c r="R17" i="356"/>
  <c r="W17" i="356"/>
  <c r="V9" i="356"/>
  <c r="N35" i="356"/>
  <c r="N7" i="356"/>
  <c r="C24" i="357"/>
  <c r="AC24" i="357" s="1"/>
  <c r="D7" i="356"/>
  <c r="C70" i="353"/>
  <c r="AF16" i="353"/>
  <c r="AA16" i="353"/>
  <c r="AL16" i="353"/>
  <c r="C66" i="353"/>
  <c r="AF12" i="353"/>
  <c r="AA12" i="353"/>
  <c r="AL12" i="353"/>
  <c r="C62" i="353"/>
  <c r="C61" i="353"/>
  <c r="AG8" i="353"/>
  <c r="AM8" i="353"/>
  <c r="B8" i="353"/>
  <c r="Z55" i="352"/>
  <c r="Y55" i="352"/>
  <c r="AB46" i="352"/>
  <c r="H68" i="352"/>
  <c r="Y44" i="352"/>
  <c r="F22" i="352"/>
  <c r="Z44" i="352"/>
  <c r="Z39" i="352"/>
  <c r="F17" i="352"/>
  <c r="Y39" i="352"/>
  <c r="G82" i="352"/>
  <c r="AA21" i="352"/>
  <c r="I69" i="352"/>
  <c r="I66" i="352"/>
  <c r="AC39" i="351"/>
  <c r="X39" i="351"/>
  <c r="AC14" i="351"/>
  <c r="X14" i="351"/>
  <c r="N69" i="352"/>
  <c r="N66" i="352"/>
  <c r="AC38" i="351"/>
  <c r="X38" i="351"/>
  <c r="AC25" i="351"/>
  <c r="X25" i="351"/>
  <c r="F33" i="350"/>
  <c r="F28" i="350"/>
  <c r="F62" i="349"/>
  <c r="C35" i="349"/>
  <c r="F63" i="349"/>
  <c r="C59" i="349"/>
  <c r="H13" i="349"/>
  <c r="C51" i="349"/>
  <c r="H6" i="349"/>
  <c r="AD8" i="348"/>
  <c r="F27" i="348"/>
  <c r="C73" i="353"/>
  <c r="AF19" i="353"/>
  <c r="AA19" i="353"/>
  <c r="AL19" i="353"/>
  <c r="C71" i="353"/>
  <c r="AF17" i="353"/>
  <c r="AA17" i="353"/>
  <c r="AL17" i="353"/>
  <c r="C67" i="353"/>
  <c r="AF13" i="353"/>
  <c r="AA13" i="353"/>
  <c r="AL13" i="353"/>
  <c r="T62" i="353"/>
  <c r="T61" i="353"/>
  <c r="AJ8" i="353"/>
  <c r="Y40" i="352"/>
  <c r="F18" i="352"/>
  <c r="Z40" i="352"/>
  <c r="T67" i="352"/>
  <c r="AD30" i="352"/>
  <c r="Z50" i="352"/>
  <c r="Y50" i="352"/>
  <c r="F12" i="352"/>
  <c r="Z31" i="352"/>
  <c r="F30" i="352"/>
  <c r="Y31" i="352"/>
  <c r="F9" i="352"/>
  <c r="G83" i="352"/>
  <c r="AA22" i="352"/>
  <c r="U69" i="352"/>
  <c r="U66" i="352"/>
  <c r="D69" i="352"/>
  <c r="D66" i="352"/>
  <c r="AC35" i="351"/>
  <c r="X35" i="351"/>
  <c r="J69" i="352"/>
  <c r="J66" i="352"/>
  <c r="AC42" i="351"/>
  <c r="X42" i="351"/>
  <c r="B33" i="351"/>
  <c r="AC34" i="351"/>
  <c r="X34" i="351"/>
  <c r="X12" i="351"/>
  <c r="AC12" i="351"/>
  <c r="C6" i="350"/>
  <c r="C35" i="350"/>
  <c r="O8" i="350"/>
  <c r="T59" i="351"/>
  <c r="T58" i="351"/>
  <c r="T57" i="351"/>
  <c r="AG8" i="351"/>
  <c r="D59" i="351"/>
  <c r="AE8" i="351"/>
  <c r="D58" i="351"/>
  <c r="D57" i="351"/>
  <c r="C61" i="349"/>
  <c r="H31" i="349"/>
  <c r="C58" i="349"/>
  <c r="H12" i="349"/>
  <c r="B27" i="348"/>
  <c r="AC8" i="348"/>
  <c r="W62" i="353"/>
  <c r="W61" i="353"/>
  <c r="AK8" i="353"/>
  <c r="C69" i="353"/>
  <c r="AF15" i="353"/>
  <c r="AA15" i="353"/>
  <c r="AL15" i="353"/>
  <c r="Z51" i="352"/>
  <c r="Y51" i="352"/>
  <c r="F46" i="352"/>
  <c r="Y36" i="352"/>
  <c r="F14" i="352"/>
  <c r="Z36" i="352"/>
  <c r="H67" i="352"/>
  <c r="AB30" i="352"/>
  <c r="F16" i="352"/>
  <c r="Z54" i="352"/>
  <c r="Y54" i="352"/>
  <c r="Z43" i="352"/>
  <c r="F21" i="352"/>
  <c r="Y43" i="352"/>
  <c r="Z35" i="352"/>
  <c r="F13" i="352"/>
  <c r="Y35" i="352"/>
  <c r="AA30" i="352"/>
  <c r="G67" i="352"/>
  <c r="AC47" i="351"/>
  <c r="X47" i="351"/>
  <c r="AC22" i="351"/>
  <c r="X22" i="351"/>
  <c r="V69" i="352"/>
  <c r="V66" i="352"/>
  <c r="E69" i="352"/>
  <c r="E66" i="352"/>
  <c r="AC46" i="351"/>
  <c r="X46" i="351"/>
  <c r="AC17" i="351"/>
  <c r="X17" i="351"/>
  <c r="AC11" i="351"/>
  <c r="X11" i="351"/>
  <c r="O9" i="350"/>
  <c r="C29" i="350"/>
  <c r="H59" i="351"/>
  <c r="H58" i="351"/>
  <c r="H57" i="351"/>
  <c r="Z8" i="351"/>
  <c r="C54" i="349"/>
  <c r="H17" i="349"/>
  <c r="C60" i="349"/>
  <c r="H27" i="349"/>
  <c r="V27" i="348"/>
  <c r="AJ8" i="348"/>
  <c r="AI8" i="348"/>
  <c r="C74" i="353"/>
  <c r="AF20" i="353"/>
  <c r="AA20" i="353"/>
  <c r="AL20" i="353"/>
  <c r="C72" i="353"/>
  <c r="AF18" i="353"/>
  <c r="AA18" i="353"/>
  <c r="AL18" i="353"/>
  <c r="C68" i="353"/>
  <c r="AF14" i="353"/>
  <c r="AA14" i="353"/>
  <c r="AL14" i="353"/>
  <c r="C64" i="353"/>
  <c r="AF10" i="353"/>
  <c r="AL10" i="353"/>
  <c r="AA10" i="353"/>
  <c r="H62" i="353"/>
  <c r="H61" i="353"/>
  <c r="AC8" i="353"/>
  <c r="K62" i="353"/>
  <c r="K61" i="353"/>
  <c r="AD8" i="353"/>
  <c r="C65" i="353"/>
  <c r="AF11" i="353"/>
  <c r="AL11" i="353"/>
  <c r="AA11" i="353"/>
  <c r="Y59" i="352"/>
  <c r="Z59" i="352"/>
  <c r="B68" i="352"/>
  <c r="X46" i="352"/>
  <c r="Y32" i="352"/>
  <c r="Z32" i="352"/>
  <c r="F10" i="352"/>
  <c r="F20" i="352"/>
  <c r="Z58" i="352"/>
  <c r="Y58" i="352"/>
  <c r="G79" i="352"/>
  <c r="AA18" i="352"/>
  <c r="G8" i="352"/>
  <c r="M69" i="352"/>
  <c r="M66" i="352"/>
  <c r="AC43" i="351"/>
  <c r="X43" i="351"/>
  <c r="AC18" i="351"/>
  <c r="X18" i="351"/>
  <c r="R69" i="352"/>
  <c r="R66" i="352"/>
  <c r="AC50" i="351"/>
  <c r="X50" i="351"/>
  <c r="AC21" i="351"/>
  <c r="X21" i="351"/>
  <c r="C56" i="349"/>
  <c r="H23" i="349"/>
  <c r="N57" i="351"/>
  <c r="N59" i="351"/>
  <c r="N58" i="351"/>
  <c r="AB8" i="351"/>
  <c r="C53" i="349"/>
  <c r="H14" i="349"/>
  <c r="J27" i="348"/>
  <c r="AF8" i="348"/>
  <c r="AE8" i="348"/>
  <c r="AD8" i="347"/>
  <c r="K61" i="347"/>
  <c r="K62" i="347"/>
  <c r="P90" i="345"/>
  <c r="P94" i="345"/>
  <c r="X11" i="345"/>
  <c r="B97" i="345"/>
  <c r="P8" i="346"/>
  <c r="C27" i="346"/>
  <c r="R90" i="345"/>
  <c r="R94" i="345"/>
  <c r="X10" i="345"/>
  <c r="B96" i="345"/>
  <c r="AA11" i="345"/>
  <c r="G97" i="345"/>
  <c r="X14" i="345"/>
  <c r="B100" i="345"/>
  <c r="AC16" i="345"/>
  <c r="Q102" i="345"/>
  <c r="X20" i="345"/>
  <c r="B106" i="345"/>
  <c r="AD23" i="345"/>
  <c r="T109" i="345"/>
  <c r="I90" i="345"/>
  <c r="I94" i="345"/>
  <c r="AB26" i="345"/>
  <c r="H91" i="345"/>
  <c r="F10" i="345"/>
  <c r="Z28" i="345"/>
  <c r="Y28" i="345"/>
  <c r="AC13" i="345"/>
  <c r="Q99" i="345"/>
  <c r="AB15" i="345"/>
  <c r="H101" i="345"/>
  <c r="AA19" i="345"/>
  <c r="G105" i="345"/>
  <c r="AB22" i="345"/>
  <c r="H108" i="345"/>
  <c r="AC11" i="345"/>
  <c r="Q97" i="345"/>
  <c r="U90" i="345"/>
  <c r="U94" i="345"/>
  <c r="AD11" i="345"/>
  <c r="T97" i="345"/>
  <c r="X19" i="345"/>
  <c r="B105" i="345"/>
  <c r="AD22" i="345"/>
  <c r="T108" i="345"/>
  <c r="AA16" i="345"/>
  <c r="G102" i="345"/>
  <c r="F20" i="345"/>
  <c r="Z38" i="345"/>
  <c r="Y38" i="345"/>
  <c r="AD24" i="345"/>
  <c r="T110" i="345"/>
  <c r="AC24" i="345"/>
  <c r="Q110" i="345"/>
  <c r="F17" i="345"/>
  <c r="Y35" i="345"/>
  <c r="Z35" i="345"/>
  <c r="X22" i="345"/>
  <c r="B108" i="345"/>
  <c r="AC50" i="345"/>
  <c r="Q92" i="345"/>
  <c r="AB23" i="345"/>
  <c r="H109" i="345"/>
  <c r="AB14" i="345"/>
  <c r="H100" i="345"/>
  <c r="Z56" i="345"/>
  <c r="Y56" i="345"/>
  <c r="X21" i="344"/>
  <c r="AC21" i="344"/>
  <c r="X37" i="344"/>
  <c r="AC37" i="344"/>
  <c r="X45" i="344"/>
  <c r="AC45" i="344"/>
  <c r="K14" i="342"/>
  <c r="L59" i="342"/>
  <c r="K58" i="344"/>
  <c r="AA8" i="344"/>
  <c r="K59" i="344"/>
  <c r="K57" i="344"/>
  <c r="AF8" i="344"/>
  <c r="Q57" i="344"/>
  <c r="Q58" i="344"/>
  <c r="Q59" i="344"/>
  <c r="X24" i="344"/>
  <c r="AC24" i="344"/>
  <c r="X40" i="344"/>
  <c r="AC40" i="344"/>
  <c r="X48" i="344"/>
  <c r="AC48" i="344"/>
  <c r="N53" i="342"/>
  <c r="V15" i="342"/>
  <c r="S25" i="342"/>
  <c r="I8" i="340"/>
  <c r="Z16" i="340"/>
  <c r="I67" i="340"/>
  <c r="K15" i="342"/>
  <c r="Y31" i="340"/>
  <c r="F70" i="340"/>
  <c r="C64" i="342"/>
  <c r="P37" i="342"/>
  <c r="M28" i="341"/>
  <c r="AF9" i="341"/>
  <c r="P13" i="340"/>
  <c r="AB13" i="340" s="1"/>
  <c r="AD26" i="340"/>
  <c r="T69" i="340"/>
  <c r="AD26" i="345"/>
  <c r="T91" i="345"/>
  <c r="V90" i="345"/>
  <c r="V94" i="345"/>
  <c r="D90" i="345"/>
  <c r="D94" i="345"/>
  <c r="X26" i="345"/>
  <c r="B91" i="345"/>
  <c r="AB11" i="345"/>
  <c r="H97" i="345"/>
  <c r="F13" i="345"/>
  <c r="Z31" i="345"/>
  <c r="Y31" i="345"/>
  <c r="AD14" i="345"/>
  <c r="T100" i="345"/>
  <c r="F19" i="345"/>
  <c r="Z37" i="345"/>
  <c r="Y37" i="345"/>
  <c r="AC20" i="345"/>
  <c r="Q106" i="345"/>
  <c r="AA22" i="345"/>
  <c r="G108" i="345"/>
  <c r="M90" i="345"/>
  <c r="M94" i="345"/>
  <c r="H8" i="345"/>
  <c r="AB9" i="345"/>
  <c r="H95" i="345"/>
  <c r="AA14" i="345"/>
  <c r="G100" i="345"/>
  <c r="AD16" i="345"/>
  <c r="T102" i="345"/>
  <c r="AD20" i="345"/>
  <c r="T106" i="345"/>
  <c r="AA23" i="345"/>
  <c r="G109" i="345"/>
  <c r="AA12" i="345"/>
  <c r="G98" i="345"/>
  <c r="E90" i="345"/>
  <c r="E94" i="345"/>
  <c r="AB12" i="345"/>
  <c r="H98" i="345"/>
  <c r="AD15" i="345"/>
  <c r="T101" i="345"/>
  <c r="AC17" i="345"/>
  <c r="Q103" i="345"/>
  <c r="AC19" i="345"/>
  <c r="Q105" i="345"/>
  <c r="AA20" i="345"/>
  <c r="G106" i="345"/>
  <c r="X50" i="345"/>
  <c r="B92" i="345"/>
  <c r="Z53" i="345"/>
  <c r="Y53" i="345"/>
  <c r="Z61" i="345"/>
  <c r="Y61" i="345"/>
  <c r="F24" i="345"/>
  <c r="Z42" i="345"/>
  <c r="Y42" i="345"/>
  <c r="AD50" i="345"/>
  <c r="T92" i="345"/>
  <c r="AC18" i="345"/>
  <c r="Q104" i="345"/>
  <c r="Z52" i="345"/>
  <c r="Y52" i="345"/>
  <c r="AC39" i="344"/>
  <c r="X39" i="344"/>
  <c r="O9" i="343"/>
  <c r="C29" i="343"/>
  <c r="N58" i="342"/>
  <c r="N12" i="342"/>
  <c r="D33" i="343"/>
  <c r="D28" i="343"/>
  <c r="AD8" i="344"/>
  <c r="C58" i="344"/>
  <c r="C59" i="344"/>
  <c r="C57" i="344"/>
  <c r="R9" i="342"/>
  <c r="S9" i="342"/>
  <c r="U18" i="342"/>
  <c r="M54" i="342"/>
  <c r="R22" i="342"/>
  <c r="S22" i="342"/>
  <c r="N60" i="342"/>
  <c r="V28" i="342"/>
  <c r="V13" i="342"/>
  <c r="M64" i="340"/>
  <c r="M65" i="340"/>
  <c r="M66" i="340"/>
  <c r="F69" i="340"/>
  <c r="Y26" i="340"/>
  <c r="T38" i="342"/>
  <c r="K38" i="342"/>
  <c r="R38" i="342" s="1"/>
  <c r="D65" i="340"/>
  <c r="D66" i="340"/>
  <c r="D64" i="340"/>
  <c r="AB18" i="340"/>
  <c r="P12" i="340"/>
  <c r="AB12" i="340" s="1"/>
  <c r="C70" i="340"/>
  <c r="X31" i="340"/>
  <c r="J90" i="345"/>
  <c r="J94" i="345"/>
  <c r="B8" i="345"/>
  <c r="X9" i="345"/>
  <c r="B95" i="345"/>
  <c r="AA26" i="345"/>
  <c r="G91" i="345"/>
  <c r="AC26" i="345"/>
  <c r="Q91" i="345"/>
  <c r="X12" i="345"/>
  <c r="B98" i="345"/>
  <c r="AA15" i="345"/>
  <c r="G101" i="345"/>
  <c r="AD17" i="345"/>
  <c r="T103" i="345"/>
  <c r="AD19" i="345"/>
  <c r="T105" i="345"/>
  <c r="X24" i="345"/>
  <c r="B110" i="345"/>
  <c r="F9" i="345"/>
  <c r="F26" i="345"/>
  <c r="Z27" i="345"/>
  <c r="Y27" i="345"/>
  <c r="AA10" i="345"/>
  <c r="G96" i="345"/>
  <c r="AA17" i="345"/>
  <c r="G103" i="345"/>
  <c r="X21" i="345"/>
  <c r="B107" i="345"/>
  <c r="AC9" i="345"/>
  <c r="Q8" i="345"/>
  <c r="Q95" i="345"/>
  <c r="AC10" i="345"/>
  <c r="Q96" i="345"/>
  <c r="AA13" i="345"/>
  <c r="G99" i="345"/>
  <c r="AB16" i="345"/>
  <c r="H102" i="345"/>
  <c r="AD18" i="345"/>
  <c r="T104" i="345"/>
  <c r="AB20" i="345"/>
  <c r="H106" i="345"/>
  <c r="X23" i="345"/>
  <c r="B109" i="345"/>
  <c r="Y34" i="345"/>
  <c r="F16" i="345"/>
  <c r="Z34" i="345"/>
  <c r="X18" i="345"/>
  <c r="B104" i="345"/>
  <c r="F50" i="345"/>
  <c r="H93" i="345"/>
  <c r="AB68" i="345"/>
  <c r="AB17" i="345"/>
  <c r="H103" i="345"/>
  <c r="AB19" i="345"/>
  <c r="H105" i="345"/>
  <c r="AA24" i="345"/>
  <c r="G110" i="345"/>
  <c r="Z54" i="345"/>
  <c r="Y54" i="345"/>
  <c r="Y70" i="345"/>
  <c r="Z70" i="345"/>
  <c r="F108" i="345"/>
  <c r="G93" i="345"/>
  <c r="AA68" i="345"/>
  <c r="F11" i="345"/>
  <c r="AD21" i="345"/>
  <c r="T107" i="345"/>
  <c r="Z64" i="345"/>
  <c r="Y64" i="345"/>
  <c r="D57" i="344"/>
  <c r="D58" i="344"/>
  <c r="AE8" i="344"/>
  <c r="D59" i="344"/>
  <c r="AC23" i="344"/>
  <c r="X23" i="344"/>
  <c r="M36" i="342"/>
  <c r="U37" i="342"/>
  <c r="X20" i="344"/>
  <c r="AC20" i="344"/>
  <c r="X36" i="344"/>
  <c r="AC36" i="344"/>
  <c r="X44" i="344"/>
  <c r="AC44" i="344"/>
  <c r="H33" i="343"/>
  <c r="H28" i="343"/>
  <c r="AC10" i="344"/>
  <c r="B8" i="344"/>
  <c r="X10" i="344"/>
  <c r="X16" i="344"/>
  <c r="AC16" i="344"/>
  <c r="X25" i="344"/>
  <c r="AC25" i="344"/>
  <c r="X41" i="344"/>
  <c r="AC41" i="344"/>
  <c r="R20" i="342"/>
  <c r="S20" i="342"/>
  <c r="R34" i="342"/>
  <c r="S34" i="342"/>
  <c r="Q8" i="340"/>
  <c r="AC16" i="340"/>
  <c r="Q67" i="340"/>
  <c r="K28" i="342"/>
  <c r="F67" i="340"/>
  <c r="F8" i="340"/>
  <c r="Y16" i="340"/>
  <c r="AE9" i="341"/>
  <c r="J28" i="341"/>
  <c r="X26" i="340"/>
  <c r="C69" i="340"/>
  <c r="L36" i="342"/>
  <c r="T36" i="342" s="1"/>
  <c r="T37" i="342"/>
  <c r="K37" i="342"/>
  <c r="R37" i="342" s="1"/>
  <c r="C65" i="342"/>
  <c r="P38" i="342"/>
  <c r="AA12" i="340"/>
  <c r="H65" i="340"/>
  <c r="H66" i="340"/>
  <c r="H64" i="340"/>
  <c r="K66" i="340"/>
  <c r="L90" i="345"/>
  <c r="L94" i="345"/>
  <c r="AD10" i="345"/>
  <c r="T96" i="345"/>
  <c r="N90" i="345"/>
  <c r="N94" i="345"/>
  <c r="T8" i="345"/>
  <c r="AD9" i="345"/>
  <c r="T95" i="345"/>
  <c r="AA9" i="345"/>
  <c r="G8" i="345"/>
  <c r="G95" i="345"/>
  <c r="AC12" i="345"/>
  <c r="Q98" i="345"/>
  <c r="AB13" i="345"/>
  <c r="H99" i="345"/>
  <c r="X16" i="345"/>
  <c r="B102" i="345"/>
  <c r="AA18" i="345"/>
  <c r="G104" i="345"/>
  <c r="AB21" i="345"/>
  <c r="H107" i="345"/>
  <c r="F23" i="345"/>
  <c r="Z41" i="345"/>
  <c r="Y41" i="345"/>
  <c r="AD12" i="345"/>
  <c r="T98" i="345"/>
  <c r="F14" i="345"/>
  <c r="Z32" i="345"/>
  <c r="Y32" i="345"/>
  <c r="AB18" i="345"/>
  <c r="H104" i="345"/>
  <c r="AC21" i="345"/>
  <c r="Q107" i="345"/>
  <c r="AB10" i="345"/>
  <c r="H96" i="345"/>
  <c r="X13" i="345"/>
  <c r="B99" i="345"/>
  <c r="AC14" i="345"/>
  <c r="Q100" i="345"/>
  <c r="X17" i="345"/>
  <c r="B103" i="345"/>
  <c r="AA21" i="345"/>
  <c r="G107" i="345"/>
  <c r="AB24" i="345"/>
  <c r="H110" i="345"/>
  <c r="AC22" i="345"/>
  <c r="Q108" i="345"/>
  <c r="AB50" i="345"/>
  <c r="H92" i="345"/>
  <c r="Z57" i="345"/>
  <c r="Y57" i="345"/>
  <c r="Z65" i="345"/>
  <c r="Y65" i="345"/>
  <c r="AD13" i="345"/>
  <c r="T99" i="345"/>
  <c r="X68" i="345"/>
  <c r="B93" i="345"/>
  <c r="AD68" i="345"/>
  <c r="T93" i="345"/>
  <c r="AC23" i="345"/>
  <c r="Q109" i="345"/>
  <c r="Z60" i="345"/>
  <c r="Y60" i="345"/>
  <c r="X11" i="344"/>
  <c r="AC11" i="344"/>
  <c r="AG10" i="341"/>
  <c r="P9" i="341"/>
  <c r="AC15" i="344"/>
  <c r="X15" i="344"/>
  <c r="L33" i="343"/>
  <c r="L28" i="343"/>
  <c r="Y8" i="344"/>
  <c r="E57" i="344"/>
  <c r="E58" i="344"/>
  <c r="E59" i="344"/>
  <c r="L12" i="342"/>
  <c r="K13" i="342"/>
  <c r="T13" i="342"/>
  <c r="L58" i="342"/>
  <c r="K21" i="342"/>
  <c r="T21" i="342"/>
  <c r="L55" i="342"/>
  <c r="C56" i="342"/>
  <c r="P24" i="342"/>
  <c r="E64" i="340"/>
  <c r="E65" i="340"/>
  <c r="E66" i="340"/>
  <c r="U64" i="340"/>
  <c r="U65" i="340"/>
  <c r="U66" i="340"/>
  <c r="S16" i="342"/>
  <c r="S29" i="342"/>
  <c r="C36" i="342"/>
  <c r="D62" i="342"/>
  <c r="D63" i="342"/>
  <c r="AH9" i="341"/>
  <c r="S28" i="341"/>
  <c r="L8" i="340"/>
  <c r="AA16" i="340"/>
  <c r="L67" i="340"/>
  <c r="P16" i="340"/>
  <c r="AB16" i="340" s="1"/>
  <c r="L69" i="340"/>
  <c r="AA26" i="340"/>
  <c r="P26" i="340"/>
  <c r="P69" i="340" s="1"/>
  <c r="Z26" i="340"/>
  <c r="P70" i="340"/>
  <c r="O9" i="276"/>
  <c r="G27" i="279"/>
  <c r="Q16" i="275"/>
  <c r="I48" i="278"/>
  <c r="F8" i="276"/>
  <c r="J8" i="276"/>
  <c r="R9" i="276"/>
  <c r="B10" i="276"/>
  <c r="B14" i="276"/>
  <c r="B18" i="276"/>
  <c r="C15" i="278"/>
  <c r="R15" i="278"/>
  <c r="Q16" i="278"/>
  <c r="Q18" i="278"/>
  <c r="P19" i="278"/>
  <c r="K23" i="278"/>
  <c r="C25" i="278"/>
  <c r="R25" i="278"/>
  <c r="C27" i="278"/>
  <c r="R29" i="278"/>
  <c r="Q30" i="278"/>
  <c r="H32" i="278"/>
  <c r="L32" i="278"/>
  <c r="L58" i="278" s="1"/>
  <c r="C35" i="278"/>
  <c r="C39" i="278"/>
  <c r="I54" i="278"/>
  <c r="M54" i="278"/>
  <c r="H8" i="279"/>
  <c r="P8" i="279"/>
  <c r="F9" i="279"/>
  <c r="F10" i="279"/>
  <c r="F11" i="279"/>
  <c r="F12" i="279"/>
  <c r="F13" i="279"/>
  <c r="F14" i="279"/>
  <c r="F15" i="279"/>
  <c r="F16" i="279"/>
  <c r="F17" i="279"/>
  <c r="F18" i="279"/>
  <c r="F19" i="279"/>
  <c r="F20" i="279"/>
  <c r="B9" i="280"/>
  <c r="R9" i="280" s="1"/>
  <c r="S9" i="280"/>
  <c r="B11" i="280"/>
  <c r="R11" i="280" s="1"/>
  <c r="B13" i="280"/>
  <c r="R13" i="280" s="1"/>
  <c r="B15" i="280"/>
  <c r="R15" i="280" s="1"/>
  <c r="B17" i="280"/>
  <c r="R17" i="280" s="1"/>
  <c r="B19" i="280"/>
  <c r="R19" i="280" s="1"/>
  <c r="C9" i="281"/>
  <c r="D8" i="282"/>
  <c r="H8" i="282"/>
  <c r="T8" i="282"/>
  <c r="AD10" i="282"/>
  <c r="B11" i="282"/>
  <c r="AB12" i="282"/>
  <c r="B16" i="282"/>
  <c r="B20" i="282"/>
  <c r="B24" i="282"/>
  <c r="B37" i="282"/>
  <c r="B41" i="282"/>
  <c r="J59" i="282"/>
  <c r="O59" i="282"/>
  <c r="J60" i="282"/>
  <c r="O60" i="282"/>
  <c r="U60" i="282"/>
  <c r="P61" i="282"/>
  <c r="U61" i="282"/>
  <c r="F7" i="283"/>
  <c r="P13" i="283"/>
  <c r="P15" i="283"/>
  <c r="G20" i="283"/>
  <c r="R25" i="283"/>
  <c r="K24" i="283"/>
  <c r="P29" i="283"/>
  <c r="C7" i="284"/>
  <c r="C22" i="284"/>
  <c r="E43" i="284"/>
  <c r="N11" i="285"/>
  <c r="C11" i="285"/>
  <c r="M11" i="285" s="1"/>
  <c r="E27" i="286"/>
  <c r="AB8" i="286"/>
  <c r="O8" i="286"/>
  <c r="W8" i="286"/>
  <c r="AE12" i="286"/>
  <c r="AF13" i="286"/>
  <c r="AM16" i="286"/>
  <c r="N16" i="286"/>
  <c r="Z18" i="275"/>
  <c r="Z26" i="275"/>
  <c r="D27" i="276"/>
  <c r="J47" i="278"/>
  <c r="N47" i="278"/>
  <c r="J54" i="278"/>
  <c r="N54" i="278"/>
  <c r="J59" i="278"/>
  <c r="N59" i="278"/>
  <c r="F59" i="282"/>
  <c r="P59" i="282"/>
  <c r="V59" i="282"/>
  <c r="F60" i="282"/>
  <c r="V60" i="282"/>
  <c r="L61" i="282"/>
  <c r="J47" i="283"/>
  <c r="D40" i="284"/>
  <c r="C19" i="284"/>
  <c r="N12" i="285"/>
  <c r="C12" i="285"/>
  <c r="M12" i="285" s="1"/>
  <c r="J24" i="287"/>
  <c r="AM10" i="286"/>
  <c r="N10" i="286"/>
  <c r="AM18" i="286"/>
  <c r="N18" i="286"/>
  <c r="L10" i="287"/>
  <c r="Z11" i="275"/>
  <c r="Z17" i="275"/>
  <c r="Z21" i="275"/>
  <c r="Z25" i="275"/>
  <c r="K34" i="275"/>
  <c r="O34" i="275"/>
  <c r="Q8" i="276"/>
  <c r="B12" i="276"/>
  <c r="B16" i="276"/>
  <c r="B20" i="276"/>
  <c r="S16" i="278"/>
  <c r="J32" i="278"/>
  <c r="N32" i="278"/>
  <c r="N58" i="278" s="1"/>
  <c r="B8" i="279"/>
  <c r="I27" i="279"/>
  <c r="C7" i="281"/>
  <c r="C15" i="281"/>
  <c r="AD42" i="282"/>
  <c r="AD45" i="282"/>
  <c r="X48" i="282"/>
  <c r="G59" i="282"/>
  <c r="L59" i="282"/>
  <c r="R59" i="282"/>
  <c r="G60" i="282"/>
  <c r="M60" i="282"/>
  <c r="R60" i="282"/>
  <c r="M61" i="282"/>
  <c r="D49" i="283"/>
  <c r="D45" i="283"/>
  <c r="P26" i="283"/>
  <c r="C24" i="283"/>
  <c r="N10" i="285"/>
  <c r="E9" i="285"/>
  <c r="C10" i="285"/>
  <c r="N13" i="285"/>
  <c r="C13" i="285"/>
  <c r="M13" i="285" s="1"/>
  <c r="N28" i="285"/>
  <c r="E27" i="285"/>
  <c r="C28" i="285"/>
  <c r="U27" i="286"/>
  <c r="T8" i="286"/>
  <c r="AF9" i="286"/>
  <c r="AM12" i="286"/>
  <c r="N12" i="286"/>
  <c r="AM20" i="286"/>
  <c r="N20" i="286"/>
  <c r="J10" i="287"/>
  <c r="AZ19" i="296"/>
  <c r="C6" i="277"/>
  <c r="C10" i="278"/>
  <c r="G12" i="278"/>
  <c r="K20" i="278"/>
  <c r="C22" i="278"/>
  <c r="C24" i="278"/>
  <c r="C38" i="278"/>
  <c r="C12" i="281"/>
  <c r="B12" i="282"/>
  <c r="B17" i="282"/>
  <c r="B21" i="282"/>
  <c r="B25" i="282"/>
  <c r="B38" i="282"/>
  <c r="AD49" i="282"/>
  <c r="S59" i="282"/>
  <c r="I60" i="282"/>
  <c r="S60" i="282"/>
  <c r="I61" i="282"/>
  <c r="K9" i="283"/>
  <c r="G14" i="283"/>
  <c r="Q16" i="283"/>
  <c r="G28" i="283"/>
  <c r="Q30" i="283"/>
  <c r="D44" i="284"/>
  <c r="C8" i="284"/>
  <c r="C16" i="284"/>
  <c r="N29" i="285"/>
  <c r="C29" i="285"/>
  <c r="M29" i="285" s="1"/>
  <c r="I27" i="286"/>
  <c r="H8" i="286"/>
  <c r="AF11" i="286"/>
  <c r="AM14" i="286"/>
  <c r="N14" i="286"/>
  <c r="AF19" i="286"/>
  <c r="O16" i="288"/>
  <c r="D39" i="284"/>
  <c r="D43" i="284"/>
  <c r="G15" i="285"/>
  <c r="K15" i="285"/>
  <c r="E17" i="285"/>
  <c r="D8" i="286"/>
  <c r="P8" i="286"/>
  <c r="F27" i="286"/>
  <c r="R27" i="286"/>
  <c r="B13" i="288"/>
  <c r="B17" i="288"/>
  <c r="B21" i="288"/>
  <c r="B8" i="290"/>
  <c r="Q9" i="290"/>
  <c r="E6" i="291"/>
  <c r="B7" i="291"/>
  <c r="E39" i="291"/>
  <c r="C7" i="292"/>
  <c r="C7" i="294"/>
  <c r="G17" i="294"/>
  <c r="K17" i="294"/>
  <c r="C10" i="295"/>
  <c r="C11" i="295"/>
  <c r="C12" i="295"/>
  <c r="G16" i="295"/>
  <c r="K16" i="295"/>
  <c r="C18" i="295"/>
  <c r="C19" i="295"/>
  <c r="G20" i="295"/>
  <c r="K20" i="295"/>
  <c r="C24" i="295"/>
  <c r="C25" i="295"/>
  <c r="G26" i="295"/>
  <c r="K26" i="295"/>
  <c r="C31" i="295"/>
  <c r="C32" i="295"/>
  <c r="G34" i="295"/>
  <c r="K34" i="295"/>
  <c r="I38" i="295"/>
  <c r="M38" i="295"/>
  <c r="G39" i="295"/>
  <c r="K39" i="295"/>
  <c r="C41" i="295"/>
  <c r="C42" i="295"/>
  <c r="C45" i="295"/>
  <c r="C46" i="295"/>
  <c r="B8" i="296"/>
  <c r="F8" i="296"/>
  <c r="N8" i="296"/>
  <c r="AH8" i="296"/>
  <c r="J10" i="296"/>
  <c r="T10" i="296"/>
  <c r="AD10" i="296"/>
  <c r="AX11" i="296"/>
  <c r="AY12" i="296"/>
  <c r="J14" i="296"/>
  <c r="T14" i="296"/>
  <c r="AD14" i="296"/>
  <c r="AX15" i="296"/>
  <c r="AY16" i="296"/>
  <c r="J18" i="296"/>
  <c r="T18" i="296"/>
  <c r="AD18" i="296"/>
  <c r="AX19" i="296"/>
  <c r="W26" i="296"/>
  <c r="AM26" i="296"/>
  <c r="G9" i="297"/>
  <c r="R9" i="297"/>
  <c r="P9" i="297"/>
  <c r="P83" i="297"/>
  <c r="F79" i="297"/>
  <c r="J79" i="297"/>
  <c r="N79" i="297"/>
  <c r="R79" i="297"/>
  <c r="V15" i="297"/>
  <c r="F80" i="297"/>
  <c r="J80" i="297"/>
  <c r="N80" i="297"/>
  <c r="O18" i="297"/>
  <c r="X18" i="297"/>
  <c r="R81" i="297"/>
  <c r="X22" i="297"/>
  <c r="T22" i="297"/>
  <c r="O23" i="297"/>
  <c r="W23" i="297" s="1"/>
  <c r="X24" i="297"/>
  <c r="T24" i="297"/>
  <c r="V24" i="297"/>
  <c r="U26" i="297"/>
  <c r="T27" i="297"/>
  <c r="W28" i="297"/>
  <c r="M28" i="297"/>
  <c r="X28" i="297"/>
  <c r="M30" i="297"/>
  <c r="V30" i="297" s="1"/>
  <c r="E87" i="297"/>
  <c r="I87" i="297"/>
  <c r="X34" i="297"/>
  <c r="T34" i="297"/>
  <c r="C33" i="297"/>
  <c r="C76" i="297" s="1"/>
  <c r="D114" i="298"/>
  <c r="C24" i="298"/>
  <c r="T11" i="288"/>
  <c r="D59" i="295"/>
  <c r="H65" i="295"/>
  <c r="L65" i="295"/>
  <c r="BC11" i="296"/>
  <c r="BD12" i="296"/>
  <c r="BC15" i="296"/>
  <c r="BD16" i="296"/>
  <c r="BC19" i="296"/>
  <c r="BA20" i="296"/>
  <c r="BB20" i="296"/>
  <c r="S26" i="296"/>
  <c r="C10" i="297"/>
  <c r="D9" i="297"/>
  <c r="D83" i="297"/>
  <c r="H9" i="297"/>
  <c r="H83" i="297"/>
  <c r="L9" i="297"/>
  <c r="L83" i="297"/>
  <c r="Q83" i="297"/>
  <c r="F81" i="297"/>
  <c r="J81" i="297"/>
  <c r="N81" i="297"/>
  <c r="O29" i="297"/>
  <c r="W29" i="297" s="1"/>
  <c r="R25" i="298"/>
  <c r="Q25" i="298"/>
  <c r="S25" i="298"/>
  <c r="R29" i="298"/>
  <c r="Q29" i="298"/>
  <c r="S29" i="298"/>
  <c r="F116" i="298"/>
  <c r="C30" i="298"/>
  <c r="R41" i="298"/>
  <c r="Q41" i="298"/>
  <c r="C38" i="298"/>
  <c r="S41" i="298"/>
  <c r="F120" i="298"/>
  <c r="C42" i="298"/>
  <c r="L142" i="298"/>
  <c r="F42" i="285"/>
  <c r="J42" i="285"/>
  <c r="D11" i="288"/>
  <c r="E7" i="292"/>
  <c r="G9" i="295"/>
  <c r="K9" i="295"/>
  <c r="G15" i="295"/>
  <c r="K15" i="295"/>
  <c r="G17" i="295"/>
  <c r="K17" i="295"/>
  <c r="G23" i="295"/>
  <c r="K23" i="295"/>
  <c r="G30" i="295"/>
  <c r="K30" i="295"/>
  <c r="G40" i="295"/>
  <c r="K40" i="295"/>
  <c r="J12" i="296"/>
  <c r="J16" i="296"/>
  <c r="J20" i="296"/>
  <c r="AW20" i="296"/>
  <c r="T20" i="296"/>
  <c r="J9" i="297"/>
  <c r="E83" i="297"/>
  <c r="I83" i="297"/>
  <c r="C17" i="297"/>
  <c r="D80" i="297"/>
  <c r="X23" i="297"/>
  <c r="T23" i="297"/>
  <c r="C25" i="297"/>
  <c r="C70" i="297" s="1"/>
  <c r="X26" i="297"/>
  <c r="T26" i="297"/>
  <c r="W26" i="297"/>
  <c r="M29" i="297"/>
  <c r="X29" i="297"/>
  <c r="U30" i="297"/>
  <c r="T31" i="297"/>
  <c r="P87" i="297"/>
  <c r="X35" i="297"/>
  <c r="T35" i="297"/>
  <c r="G84" i="297"/>
  <c r="G85" i="297"/>
  <c r="G86" i="297"/>
  <c r="R17" i="298"/>
  <c r="Q17" i="298"/>
  <c r="C14" i="298"/>
  <c r="S17" i="298"/>
  <c r="F112" i="298"/>
  <c r="C18" i="298"/>
  <c r="T25" i="298"/>
  <c r="T29" i="298"/>
  <c r="G130" i="298"/>
  <c r="G36" i="298"/>
  <c r="K130" i="298"/>
  <c r="K36" i="298"/>
  <c r="O130" i="298"/>
  <c r="O36" i="298"/>
  <c r="T41" i="298"/>
  <c r="F148" i="298"/>
  <c r="K14" i="283"/>
  <c r="K28" i="283"/>
  <c r="D6" i="284"/>
  <c r="AH19" i="286"/>
  <c r="J14" i="295"/>
  <c r="N14" i="295"/>
  <c r="J11" i="296"/>
  <c r="J15" i="296"/>
  <c r="J19" i="296"/>
  <c r="F9" i="297"/>
  <c r="K9" i="297"/>
  <c r="Q9" i="297"/>
  <c r="D84" i="297"/>
  <c r="H84" i="297"/>
  <c r="L84" i="297"/>
  <c r="P84" i="297"/>
  <c r="R80" i="297"/>
  <c r="C21" i="297"/>
  <c r="D81" i="297"/>
  <c r="M23" i="297"/>
  <c r="M26" i="297"/>
  <c r="X27" i="297"/>
  <c r="T29" i="297"/>
  <c r="O30" i="297"/>
  <c r="D87" i="297"/>
  <c r="H87" i="297"/>
  <c r="L87" i="297"/>
  <c r="Q87" i="297"/>
  <c r="M35" i="297"/>
  <c r="K85" i="297"/>
  <c r="K86" i="297"/>
  <c r="C13" i="298"/>
  <c r="G127" i="298"/>
  <c r="G10" i="298"/>
  <c r="G12" i="298"/>
  <c r="K127" i="298"/>
  <c r="K10" i="298"/>
  <c r="K12" i="298"/>
  <c r="O127" i="298"/>
  <c r="O10" i="298"/>
  <c r="O12" i="298"/>
  <c r="F128" i="298"/>
  <c r="F11" i="298"/>
  <c r="F125" i="298" s="1"/>
  <c r="J128" i="298"/>
  <c r="J11" i="298"/>
  <c r="J125" i="298" s="1"/>
  <c r="N128" i="298"/>
  <c r="N11" i="298"/>
  <c r="N125" i="298" s="1"/>
  <c r="T17" i="298"/>
  <c r="D129" i="298"/>
  <c r="F86" i="297"/>
  <c r="J86" i="297"/>
  <c r="N86" i="297"/>
  <c r="R86" i="297"/>
  <c r="T16" i="298"/>
  <c r="T20" i="298"/>
  <c r="R22" i="298"/>
  <c r="R26" i="298"/>
  <c r="T28" i="298"/>
  <c r="T32" i="298"/>
  <c r="R34" i="298"/>
  <c r="T40" i="298"/>
  <c r="T44" i="298"/>
  <c r="R46" i="298"/>
  <c r="C48" i="298"/>
  <c r="S49" i="298"/>
  <c r="R50" i="298"/>
  <c r="E68" i="298"/>
  <c r="I68" i="298"/>
  <c r="M68" i="298"/>
  <c r="C70" i="298"/>
  <c r="R72" i="298"/>
  <c r="C74" i="298"/>
  <c r="S75" i="298"/>
  <c r="R76" i="298"/>
  <c r="T78" i="298"/>
  <c r="S79" i="298"/>
  <c r="T82" i="298"/>
  <c r="R84" i="298"/>
  <c r="C86" i="298"/>
  <c r="S87" i="298"/>
  <c r="R88" i="298"/>
  <c r="T90" i="298"/>
  <c r="S91" i="298"/>
  <c r="E92" i="298"/>
  <c r="I92" i="298"/>
  <c r="M92" i="298"/>
  <c r="C94" i="298"/>
  <c r="R96" i="298"/>
  <c r="C98" i="298"/>
  <c r="S99" i="298"/>
  <c r="R100" i="298"/>
  <c r="T102" i="298"/>
  <c r="S103" i="298"/>
  <c r="T106" i="298"/>
  <c r="D111" i="298"/>
  <c r="D115" i="298"/>
  <c r="D119" i="298"/>
  <c r="D127" i="298"/>
  <c r="H127" i="298"/>
  <c r="L127" i="298"/>
  <c r="G128" i="298"/>
  <c r="K128" i="298"/>
  <c r="O128" i="298"/>
  <c r="F138" i="298"/>
  <c r="E151" i="298"/>
  <c r="I151" i="298"/>
  <c r="M151" i="298"/>
  <c r="D152" i="298"/>
  <c r="H152" i="298"/>
  <c r="L152" i="298"/>
  <c r="K10" i="300"/>
  <c r="AA10" i="300"/>
  <c r="W12" i="300"/>
  <c r="AA14" i="300"/>
  <c r="AA18" i="300"/>
  <c r="AA26" i="300"/>
  <c r="AA34" i="300"/>
  <c r="AA45" i="300"/>
  <c r="F63" i="301"/>
  <c r="T49" i="298"/>
  <c r="T75" i="298"/>
  <c r="T79" i="298"/>
  <c r="T87" i="298"/>
  <c r="T91" i="298"/>
  <c r="T99" i="298"/>
  <c r="T103" i="298"/>
  <c r="F130" i="298"/>
  <c r="J130" i="298"/>
  <c r="N130" i="298"/>
  <c r="F151" i="298"/>
  <c r="J151" i="298"/>
  <c r="N151" i="298"/>
  <c r="E152" i="298"/>
  <c r="I152" i="298"/>
  <c r="M152" i="298"/>
  <c r="P69" i="300"/>
  <c r="P8" i="300"/>
  <c r="P68" i="300" s="1"/>
  <c r="AA16" i="300"/>
  <c r="AA24" i="300"/>
  <c r="AA32" i="300"/>
  <c r="AA43" i="300"/>
  <c r="AL21" i="301"/>
  <c r="T22" i="298"/>
  <c r="T26" i="298"/>
  <c r="T34" i="298"/>
  <c r="T46" i="298"/>
  <c r="Q49" i="298"/>
  <c r="T50" i="298"/>
  <c r="T72" i="298"/>
  <c r="Q75" i="298"/>
  <c r="T76" i="298"/>
  <c r="Q79" i="298"/>
  <c r="T84" i="298"/>
  <c r="Q87" i="298"/>
  <c r="T88" i="298"/>
  <c r="Q91" i="298"/>
  <c r="T96" i="298"/>
  <c r="Q99" i="298"/>
  <c r="T100" i="298"/>
  <c r="Q103" i="298"/>
  <c r="F127" i="298"/>
  <c r="J127" i="298"/>
  <c r="N127" i="298"/>
  <c r="C143" i="298"/>
  <c r="D154" i="298"/>
  <c r="H154" i="298"/>
  <c r="L154" i="298"/>
  <c r="H69" i="300"/>
  <c r="H8" i="300"/>
  <c r="H68" i="300" s="1"/>
  <c r="Q69" i="300"/>
  <c r="Q8" i="300"/>
  <c r="Q68" i="300" s="1"/>
  <c r="Z12" i="300"/>
  <c r="AA12" i="300"/>
  <c r="AA22" i="300"/>
  <c r="Y30" i="300"/>
  <c r="AA30" i="300"/>
  <c r="U16" i="297"/>
  <c r="U20" i="297"/>
  <c r="D68" i="298"/>
  <c r="H68" i="298"/>
  <c r="L68" i="298"/>
  <c r="C69" i="298"/>
  <c r="C93" i="298"/>
  <c r="C101" i="298"/>
  <c r="E69" i="300"/>
  <c r="C9" i="300"/>
  <c r="E8" i="300"/>
  <c r="I69" i="300"/>
  <c r="I8" i="300"/>
  <c r="I68" i="300" s="1"/>
  <c r="AA20" i="300"/>
  <c r="AA28" i="300"/>
  <c r="U30" i="300"/>
  <c r="AA47" i="300"/>
  <c r="K47" i="300"/>
  <c r="AL11" i="301"/>
  <c r="AA24" i="301"/>
  <c r="C15" i="300"/>
  <c r="C42" i="300"/>
  <c r="K49" i="300"/>
  <c r="C50" i="300"/>
  <c r="K51" i="300"/>
  <c r="V51" i="300"/>
  <c r="K53" i="300"/>
  <c r="E8" i="301"/>
  <c r="Q8" i="301"/>
  <c r="G60" i="301"/>
  <c r="O60" i="301"/>
  <c r="S60" i="301"/>
  <c r="G61" i="301"/>
  <c r="E8" i="302"/>
  <c r="B16" i="302"/>
  <c r="B17" i="302"/>
  <c r="B22" i="302"/>
  <c r="X24" i="302"/>
  <c r="B27" i="302"/>
  <c r="G34" i="302"/>
  <c r="L34" i="302"/>
  <c r="M35" i="302"/>
  <c r="AA24" i="303"/>
  <c r="O24" i="303"/>
  <c r="AB24" i="303" s="1"/>
  <c r="T10" i="304"/>
  <c r="L60" i="301"/>
  <c r="P60" i="301"/>
  <c r="X60" i="301"/>
  <c r="G62" i="301"/>
  <c r="I35" i="302"/>
  <c r="Q17" i="304"/>
  <c r="C8" i="301"/>
  <c r="AN10" i="301"/>
  <c r="AN11" i="301"/>
  <c r="AN12" i="301"/>
  <c r="AN13" i="301"/>
  <c r="AN14" i="301"/>
  <c r="AN15" i="301"/>
  <c r="AN16" i="301"/>
  <c r="AN17" i="301"/>
  <c r="AN18" i="301"/>
  <c r="AN19" i="301"/>
  <c r="AN20" i="301"/>
  <c r="AN21" i="301"/>
  <c r="AN23" i="301"/>
  <c r="AN24" i="301"/>
  <c r="AN25" i="301"/>
  <c r="AN26" i="301"/>
  <c r="AN27" i="301"/>
  <c r="AN28" i="301"/>
  <c r="AN29" i="301"/>
  <c r="AN30" i="301"/>
  <c r="AN31" i="301"/>
  <c r="AN32" i="301"/>
  <c r="AN33" i="301"/>
  <c r="AN34" i="301"/>
  <c r="AN35" i="301"/>
  <c r="AN36" i="301"/>
  <c r="I60" i="301"/>
  <c r="M60" i="301"/>
  <c r="U60" i="301"/>
  <c r="Y60" i="301"/>
  <c r="I61" i="301"/>
  <c r="U61" i="301"/>
  <c r="O34" i="302"/>
  <c r="J35" i="302"/>
  <c r="P35" i="302"/>
  <c r="B35" i="303"/>
  <c r="E8" i="304"/>
  <c r="B11" i="300"/>
  <c r="B13" i="300"/>
  <c r="B17" i="300"/>
  <c r="B19" i="300"/>
  <c r="B21" i="300"/>
  <c r="B23" i="300"/>
  <c r="B25" i="300"/>
  <c r="B27" i="300"/>
  <c r="B29" i="300"/>
  <c r="B31" i="300"/>
  <c r="B33" i="300"/>
  <c r="B44" i="300"/>
  <c r="B46" i="300"/>
  <c r="B48" i="300"/>
  <c r="B52" i="300"/>
  <c r="B28" i="301"/>
  <c r="B29" i="301"/>
  <c r="B30" i="301"/>
  <c r="B31" i="301"/>
  <c r="B32" i="301"/>
  <c r="B33" i="301"/>
  <c r="B34" i="301"/>
  <c r="B35" i="301"/>
  <c r="B36" i="301"/>
  <c r="F60" i="301"/>
  <c r="J60" i="301"/>
  <c r="R60" i="301"/>
  <c r="V60" i="301"/>
  <c r="D8" i="302"/>
  <c r="H8" i="302"/>
  <c r="N8" i="302"/>
  <c r="V11" i="302"/>
  <c r="B13" i="302"/>
  <c r="B21" i="302"/>
  <c r="F35" i="302"/>
  <c r="Q19" i="304"/>
  <c r="G13" i="307"/>
  <c r="K13" i="307"/>
  <c r="G14" i="307"/>
  <c r="K14" i="307"/>
  <c r="G15" i="307"/>
  <c r="K15" i="307"/>
  <c r="C16" i="307"/>
  <c r="G21" i="307"/>
  <c r="K21" i="307"/>
  <c r="C22" i="307"/>
  <c r="G28" i="307"/>
  <c r="K28" i="307"/>
  <c r="C29" i="307"/>
  <c r="G37" i="307"/>
  <c r="K37" i="307"/>
  <c r="G38" i="307"/>
  <c r="K38" i="307"/>
  <c r="C39" i="307"/>
  <c r="C43" i="307"/>
  <c r="I60" i="307"/>
  <c r="M60" i="307"/>
  <c r="F7" i="308"/>
  <c r="J7" i="308"/>
  <c r="B8" i="308"/>
  <c r="B12" i="308"/>
  <c r="B16" i="308"/>
  <c r="D8" i="309"/>
  <c r="B10" i="309"/>
  <c r="V12" i="309"/>
  <c r="B17" i="309"/>
  <c r="W19" i="309"/>
  <c r="H6" i="310"/>
  <c r="N12" i="310"/>
  <c r="N14" i="310"/>
  <c r="C8" i="310"/>
  <c r="K33" i="310"/>
  <c r="B9" i="311"/>
  <c r="C8" i="311"/>
  <c r="W9" i="311"/>
  <c r="V11" i="311"/>
  <c r="B16" i="311"/>
  <c r="B19" i="311"/>
  <c r="O94" i="312"/>
  <c r="C97" i="312"/>
  <c r="J56" i="307"/>
  <c r="G33" i="310"/>
  <c r="T20" i="311"/>
  <c r="P34" i="303"/>
  <c r="F8" i="304"/>
  <c r="J8" i="304"/>
  <c r="C6" i="305"/>
  <c r="D7" i="307"/>
  <c r="G18" i="307"/>
  <c r="K18" i="307"/>
  <c r="G24" i="307"/>
  <c r="K24" i="307"/>
  <c r="B18" i="308"/>
  <c r="B9" i="309"/>
  <c r="B16" i="309"/>
  <c r="B18" i="309"/>
  <c r="F6" i="310"/>
  <c r="E6" i="310"/>
  <c r="I6" i="310"/>
  <c r="N19" i="310"/>
  <c r="C18" i="310"/>
  <c r="I33" i="310"/>
  <c r="B15" i="311"/>
  <c r="B17" i="311"/>
  <c r="D8" i="312"/>
  <c r="D32" i="307"/>
  <c r="C8" i="309"/>
  <c r="V10" i="309"/>
  <c r="B14" i="309"/>
  <c r="L6" i="310"/>
  <c r="E33" i="310"/>
  <c r="V9" i="311"/>
  <c r="B13" i="311"/>
  <c r="V20" i="311"/>
  <c r="AA10" i="312"/>
  <c r="AA14" i="312"/>
  <c r="B26" i="312"/>
  <c r="AB27" i="312"/>
  <c r="Y28" i="312"/>
  <c r="AB31" i="312"/>
  <c r="Y32" i="312"/>
  <c r="AB35" i="312"/>
  <c r="Y36" i="312"/>
  <c r="AB39" i="312"/>
  <c r="Y40" i="312"/>
  <c r="AC40" i="312"/>
  <c r="Y42" i="312"/>
  <c r="AC42" i="312"/>
  <c r="H50" i="312"/>
  <c r="T50" i="312"/>
  <c r="F52" i="312"/>
  <c r="F56" i="312"/>
  <c r="F60" i="312"/>
  <c r="F64" i="312"/>
  <c r="Y66" i="312"/>
  <c r="H68" i="312"/>
  <c r="T68" i="312"/>
  <c r="F70" i="312"/>
  <c r="F74" i="312"/>
  <c r="F78" i="312"/>
  <c r="AA79" i="312"/>
  <c r="F80" i="312"/>
  <c r="AA83" i="312"/>
  <c r="F84" i="312"/>
  <c r="C101" i="312"/>
  <c r="L8" i="313"/>
  <c r="P8" i="313"/>
  <c r="AD11" i="313"/>
  <c r="T97" i="313"/>
  <c r="H99" i="313"/>
  <c r="AB13" i="313"/>
  <c r="Z80" i="313"/>
  <c r="G26" i="312"/>
  <c r="AC27" i="312"/>
  <c r="AA29" i="312"/>
  <c r="AB30" i="312"/>
  <c r="AA33" i="312"/>
  <c r="AB34" i="312"/>
  <c r="AC35" i="312"/>
  <c r="AA37" i="312"/>
  <c r="AB38" i="312"/>
  <c r="AC39" i="312"/>
  <c r="AC41" i="312"/>
  <c r="Q50" i="312"/>
  <c r="F53" i="312"/>
  <c r="F57" i="312"/>
  <c r="F61" i="312"/>
  <c r="F65" i="312"/>
  <c r="Q68" i="312"/>
  <c r="F71" i="312"/>
  <c r="F75" i="312"/>
  <c r="H96" i="313"/>
  <c r="AB10" i="313"/>
  <c r="AD10" i="313"/>
  <c r="H95" i="313"/>
  <c r="AB9" i="313"/>
  <c r="T95" i="313"/>
  <c r="H98" i="313"/>
  <c r="AB12" i="313"/>
  <c r="AD12" i="313"/>
  <c r="T98" i="313"/>
  <c r="AD22" i="312"/>
  <c r="AD24" i="312"/>
  <c r="F41" i="312"/>
  <c r="G50" i="312"/>
  <c r="F51" i="312"/>
  <c r="F55" i="312"/>
  <c r="F59" i="312"/>
  <c r="F63" i="312"/>
  <c r="G68" i="312"/>
  <c r="F69" i="312"/>
  <c r="F73" i="312"/>
  <c r="F77" i="312"/>
  <c r="AA81" i="312"/>
  <c r="F81" i="312"/>
  <c r="X12" i="313"/>
  <c r="X14" i="313"/>
  <c r="AB14" i="313"/>
  <c r="AB20" i="313"/>
  <c r="X26" i="313"/>
  <c r="AB26" i="313"/>
  <c r="X50" i="313"/>
  <c r="AB50" i="313"/>
  <c r="G68" i="313"/>
  <c r="F69" i="313"/>
  <c r="AC71" i="313"/>
  <c r="AB72" i="313"/>
  <c r="F73" i="313"/>
  <c r="AB76" i="313"/>
  <c r="F77" i="313"/>
  <c r="AB80" i="313"/>
  <c r="F81" i="313"/>
  <c r="AB84" i="313"/>
  <c r="I92" i="313"/>
  <c r="I96" i="313"/>
  <c r="I100" i="313"/>
  <c r="H101" i="313"/>
  <c r="T101" i="313"/>
  <c r="I105" i="313"/>
  <c r="C60" i="314"/>
  <c r="C59" i="314"/>
  <c r="C58" i="314"/>
  <c r="AD8" i="314"/>
  <c r="J60" i="314"/>
  <c r="J59" i="314"/>
  <c r="J58" i="314"/>
  <c r="N8" i="314"/>
  <c r="S60" i="314"/>
  <c r="S59" i="314"/>
  <c r="S58" i="314"/>
  <c r="AD10" i="314"/>
  <c r="B10" i="314"/>
  <c r="AE11" i="314"/>
  <c r="B11" i="314"/>
  <c r="AC42" i="314"/>
  <c r="Y26" i="313"/>
  <c r="Y50" i="313"/>
  <c r="G91" i="313"/>
  <c r="I97" i="313"/>
  <c r="I101" i="313"/>
  <c r="I104" i="313"/>
  <c r="F60" i="314"/>
  <c r="F59" i="314"/>
  <c r="F58" i="314"/>
  <c r="O60" i="314"/>
  <c r="O59" i="314"/>
  <c r="O58" i="314"/>
  <c r="D8" i="314"/>
  <c r="AE10" i="314"/>
  <c r="T8" i="314"/>
  <c r="AG12" i="314"/>
  <c r="AD21" i="313"/>
  <c r="Z26" i="313"/>
  <c r="AD26" i="313"/>
  <c r="AD50" i="313"/>
  <c r="G92" i="313"/>
  <c r="G96" i="313"/>
  <c r="G60" i="314"/>
  <c r="G59" i="314"/>
  <c r="G58" i="314"/>
  <c r="V60" i="314"/>
  <c r="V59" i="314"/>
  <c r="V58" i="314"/>
  <c r="Q8" i="314"/>
  <c r="Z12" i="314"/>
  <c r="AD15" i="314"/>
  <c r="B15" i="314"/>
  <c r="AE16" i="314"/>
  <c r="B16" i="314"/>
  <c r="AA15" i="313"/>
  <c r="AA22" i="313"/>
  <c r="AA23" i="313"/>
  <c r="B68" i="313"/>
  <c r="R60" i="314"/>
  <c r="R59" i="314"/>
  <c r="R58" i="314"/>
  <c r="Y11" i="314"/>
  <c r="B19" i="314"/>
  <c r="AC21" i="314"/>
  <c r="AD22" i="314"/>
  <c r="B23" i="314"/>
  <c r="AC25" i="314"/>
  <c r="AD34" i="314"/>
  <c r="B35" i="314"/>
  <c r="AD38" i="314"/>
  <c r="B39" i="314"/>
  <c r="AD42" i="314"/>
  <c r="B43" i="314"/>
  <c r="AD46" i="314"/>
  <c r="B47" i="314"/>
  <c r="AD50" i="314"/>
  <c r="I59" i="314"/>
  <c r="M59" i="314"/>
  <c r="U59" i="314"/>
  <c r="L60" i="314"/>
  <c r="P60" i="314"/>
  <c r="D7" i="315"/>
  <c r="H7" i="315"/>
  <c r="L7" i="315"/>
  <c r="G11" i="315"/>
  <c r="K11" i="315"/>
  <c r="Q16" i="315"/>
  <c r="G31" i="315"/>
  <c r="K31" i="315"/>
  <c r="C8" i="316"/>
  <c r="C42" i="316"/>
  <c r="D47" i="316"/>
  <c r="I60" i="314"/>
  <c r="M60" i="314"/>
  <c r="U60" i="314"/>
  <c r="G9" i="315"/>
  <c r="K9" i="315"/>
  <c r="P15" i="315"/>
  <c r="R16" i="315"/>
  <c r="C20" i="315"/>
  <c r="K20" i="315"/>
  <c r="P25" i="315"/>
  <c r="R26" i="315"/>
  <c r="C28" i="315"/>
  <c r="K28" i="315"/>
  <c r="I39" i="315"/>
  <c r="C16" i="316"/>
  <c r="D9" i="317"/>
  <c r="L58" i="314"/>
  <c r="P58" i="314"/>
  <c r="N39" i="315"/>
  <c r="E39" i="316"/>
  <c r="C10" i="316"/>
  <c r="E43" i="316"/>
  <c r="C22" i="316"/>
  <c r="B20" i="314"/>
  <c r="B24" i="314"/>
  <c r="B36" i="314"/>
  <c r="B40" i="314"/>
  <c r="B44" i="314"/>
  <c r="B48" i="314"/>
  <c r="D40" i="316"/>
  <c r="P10" i="317"/>
  <c r="C10" i="317"/>
  <c r="P12" i="317"/>
  <c r="C12" i="317"/>
  <c r="P18" i="317"/>
  <c r="C18" i="317"/>
  <c r="P20" i="317"/>
  <c r="C20" i="317"/>
  <c r="P22" i="317"/>
  <c r="C22" i="317"/>
  <c r="P24" i="317"/>
  <c r="C24" i="317"/>
  <c r="C28" i="317"/>
  <c r="D8" i="318"/>
  <c r="H8" i="318"/>
  <c r="P8" i="318"/>
  <c r="T8" i="318"/>
  <c r="B9" i="318"/>
  <c r="N10" i="318"/>
  <c r="B11" i="318"/>
  <c r="N12" i="318"/>
  <c r="B13" i="318"/>
  <c r="N14" i="318"/>
  <c r="B15" i="318"/>
  <c r="N16" i="318"/>
  <c r="B17" i="318"/>
  <c r="N18" i="318"/>
  <c r="B19" i="318"/>
  <c r="Y27" i="318"/>
  <c r="L44" i="319"/>
  <c r="L53" i="319"/>
  <c r="G40" i="317"/>
  <c r="L28" i="319"/>
  <c r="L17" i="319"/>
  <c r="L21" i="319"/>
  <c r="L25" i="319"/>
  <c r="L37" i="319"/>
  <c r="L38" i="319"/>
  <c r="C8" i="318"/>
  <c r="K8" i="318"/>
  <c r="O8" i="318"/>
  <c r="L39" i="319"/>
  <c r="B13" i="320"/>
  <c r="B17" i="320"/>
  <c r="B21" i="320"/>
  <c r="L19" i="321"/>
  <c r="O9" i="322"/>
  <c r="O46" i="326"/>
  <c r="O45" i="326"/>
  <c r="T11" i="320"/>
  <c r="D11" i="320"/>
  <c r="H16" i="325"/>
  <c r="C14" i="325"/>
  <c r="C6" i="326"/>
  <c r="G6" i="326"/>
  <c r="G43" i="326"/>
  <c r="K6" i="326"/>
  <c r="K43" i="326"/>
  <c r="O6" i="326"/>
  <c r="O43" i="326"/>
  <c r="B9" i="320"/>
  <c r="E11" i="320"/>
  <c r="B12" i="320"/>
  <c r="B16" i="320"/>
  <c r="B20" i="320"/>
  <c r="B25" i="323"/>
  <c r="W8" i="324"/>
  <c r="B7" i="324"/>
  <c r="AA8" i="324"/>
  <c r="F7" i="324"/>
  <c r="C8" i="327"/>
  <c r="G62" i="327"/>
  <c r="G61" i="327"/>
  <c r="O62" i="327"/>
  <c r="O61" i="327"/>
  <c r="S62" i="327"/>
  <c r="S61" i="327"/>
  <c r="AB21" i="327"/>
  <c r="AB23" i="327"/>
  <c r="AB24" i="327"/>
  <c r="AB25" i="327"/>
  <c r="AB26" i="327"/>
  <c r="AB27" i="327"/>
  <c r="L62" i="327"/>
  <c r="L61" i="327"/>
  <c r="P62" i="327"/>
  <c r="P61" i="327"/>
  <c r="X62" i="327"/>
  <c r="X61" i="327"/>
  <c r="AA28" i="327"/>
  <c r="Q64" i="327"/>
  <c r="I62" i="327"/>
  <c r="I61" i="327"/>
  <c r="M62" i="327"/>
  <c r="M61" i="327"/>
  <c r="U62" i="327"/>
  <c r="U61" i="327"/>
  <c r="Y62" i="327"/>
  <c r="Y61" i="327"/>
  <c r="AG20" i="327"/>
  <c r="AM20" i="327"/>
  <c r="AN20" i="327"/>
  <c r="E7" i="324"/>
  <c r="F62" i="327"/>
  <c r="F61" i="327"/>
  <c r="J62" i="327"/>
  <c r="J61" i="327"/>
  <c r="N8" i="327"/>
  <c r="R62" i="327"/>
  <c r="R61" i="327"/>
  <c r="V62" i="327"/>
  <c r="V61" i="327"/>
  <c r="AG21" i="327"/>
  <c r="AM21" i="327"/>
  <c r="AG23" i="327"/>
  <c r="AM23" i="327"/>
  <c r="AG24" i="327"/>
  <c r="AM24" i="327"/>
  <c r="AG25" i="327"/>
  <c r="AM25" i="327"/>
  <c r="AG26" i="327"/>
  <c r="AM26" i="327"/>
  <c r="AG27" i="327"/>
  <c r="AM27" i="327"/>
  <c r="AG28" i="327"/>
  <c r="AM28" i="327"/>
  <c r="AM29" i="327"/>
  <c r="AM30" i="327"/>
  <c r="AM31" i="327"/>
  <c r="AB28" i="327"/>
  <c r="AB29" i="327"/>
  <c r="AB30" i="327"/>
  <c r="AB31" i="327"/>
  <c r="AB32" i="327"/>
  <c r="AB33" i="327"/>
  <c r="AB34" i="327"/>
  <c r="AB35" i="327"/>
  <c r="AB36" i="327"/>
  <c r="H63" i="327"/>
  <c r="D10" i="83"/>
  <c r="E10" i="83"/>
  <c r="F10" i="83"/>
  <c r="G10" i="83"/>
  <c r="I10" i="83"/>
  <c r="J10" i="83"/>
  <c r="L10" i="83"/>
  <c r="M10" i="83"/>
  <c r="D9" i="83"/>
  <c r="E9" i="83"/>
  <c r="F9" i="83"/>
  <c r="G9" i="83"/>
  <c r="G8" i="83" s="1"/>
  <c r="I9" i="83"/>
  <c r="J9" i="83"/>
  <c r="L9" i="83"/>
  <c r="M9" i="83"/>
  <c r="C10" i="83"/>
  <c r="C9" i="83"/>
  <c r="AI24" i="301" l="1"/>
  <c r="S71" i="298"/>
  <c r="AL15" i="327"/>
  <c r="I44" i="315"/>
  <c r="U9" i="307"/>
  <c r="J51" i="287"/>
  <c r="V33" i="278"/>
  <c r="E51" i="357"/>
  <c r="AA15" i="327"/>
  <c r="N48" i="315"/>
  <c r="AA19" i="313"/>
  <c r="U16" i="295"/>
  <c r="T16" i="275"/>
  <c r="O8" i="322"/>
  <c r="X21" i="313"/>
  <c r="AC21" i="312"/>
  <c r="C13" i="307"/>
  <c r="AC24" i="313"/>
  <c r="O41" i="294"/>
  <c r="V7" i="275"/>
  <c r="V34" i="275" s="1"/>
  <c r="X18" i="314"/>
  <c r="AB16" i="312"/>
  <c r="K49" i="278"/>
  <c r="AC22" i="282"/>
  <c r="G32" i="278"/>
  <c r="V22" i="300"/>
  <c r="Q26" i="296"/>
  <c r="E47" i="278"/>
  <c r="L118" i="298"/>
  <c r="AF15" i="327"/>
  <c r="AC22" i="314"/>
  <c r="W37" i="307"/>
  <c r="T97" i="312"/>
  <c r="R11" i="302"/>
  <c r="AB9" i="300"/>
  <c r="R104" i="298"/>
  <c r="AQ17" i="296"/>
  <c r="BA17" i="296"/>
  <c r="T66" i="340"/>
  <c r="C8" i="320"/>
  <c r="T8" i="320" s="1"/>
  <c r="S14" i="320"/>
  <c r="L19" i="303"/>
  <c r="O19" i="303" s="1"/>
  <c r="AB19" i="303" s="1"/>
  <c r="T24" i="275"/>
  <c r="AC24" i="275" s="1"/>
  <c r="Q24" i="303"/>
  <c r="AC24" i="303" s="1"/>
  <c r="AA11" i="312"/>
  <c r="J118" i="298"/>
  <c r="W28" i="307"/>
  <c r="H97" i="312"/>
  <c r="AA11" i="301"/>
  <c r="C146" i="298"/>
  <c r="H110" i="298"/>
  <c r="G43" i="283"/>
  <c r="Z22" i="345"/>
  <c r="AC8" i="352"/>
  <c r="B58" i="351"/>
  <c r="F11" i="278"/>
  <c r="V11" i="278" s="1"/>
  <c r="B97" i="312"/>
  <c r="F16" i="305"/>
  <c r="F27" i="305" s="1"/>
  <c r="G8" i="303"/>
  <c r="G34" i="303" s="1"/>
  <c r="K31" i="288"/>
  <c r="Z71" i="313"/>
  <c r="S15" i="288"/>
  <c r="K64" i="327"/>
  <c r="C47" i="315"/>
  <c r="X10" i="313"/>
  <c r="T18" i="311"/>
  <c r="K32" i="310"/>
  <c r="AI11" i="301"/>
  <c r="Z13" i="300"/>
  <c r="Q21" i="298"/>
  <c r="O19" i="276"/>
  <c r="Z22" i="275"/>
  <c r="X15" i="312"/>
  <c r="F56" i="278"/>
  <c r="C8" i="288"/>
  <c r="C7" i="288" s="1"/>
  <c r="C29" i="288" s="1"/>
  <c r="S19" i="320"/>
  <c r="L22" i="303"/>
  <c r="C26" i="303"/>
  <c r="X26" i="303" s="1"/>
  <c r="R15" i="298"/>
  <c r="P16" i="317"/>
  <c r="AA16" i="312"/>
  <c r="C90" i="312"/>
  <c r="AL26" i="301"/>
  <c r="B25" i="275"/>
  <c r="P31" i="278"/>
  <c r="T20" i="275"/>
  <c r="AC20" i="275" s="1"/>
  <c r="L21" i="303"/>
  <c r="AA21" i="303" s="1"/>
  <c r="J53" i="287"/>
  <c r="Q69" i="352"/>
  <c r="T21" i="275"/>
  <c r="AC21" i="275" s="1"/>
  <c r="AF30" i="327"/>
  <c r="AF10" i="327"/>
  <c r="AK8" i="318"/>
  <c r="AA23" i="312"/>
  <c r="V15" i="307"/>
  <c r="R10" i="307"/>
  <c r="I22" i="303"/>
  <c r="AI27" i="301"/>
  <c r="Q14" i="278"/>
  <c r="J45" i="287"/>
  <c r="I68" i="287"/>
  <c r="C59" i="282"/>
  <c r="F98" i="345"/>
  <c r="T17" i="278"/>
  <c r="Q13" i="303"/>
  <c r="AC13" i="303" s="1"/>
  <c r="F18" i="303"/>
  <c r="Y18" i="303" s="1"/>
  <c r="X28" i="307"/>
  <c r="X15" i="282"/>
  <c r="J28" i="287"/>
  <c r="F60" i="278"/>
  <c r="I65" i="287"/>
  <c r="S9" i="276"/>
  <c r="E8" i="319"/>
  <c r="C50" i="315"/>
  <c r="R14" i="315"/>
  <c r="Y22" i="300"/>
  <c r="T95" i="298"/>
  <c r="D61" i="301"/>
  <c r="C111" i="298"/>
  <c r="E49" i="283"/>
  <c r="AC50" i="282"/>
  <c r="J19" i="287"/>
  <c r="AC14" i="282"/>
  <c r="X8" i="340"/>
  <c r="C18" i="305"/>
  <c r="H18" i="305" s="1"/>
  <c r="J30" i="288"/>
  <c r="I51" i="307"/>
  <c r="AC9" i="313"/>
  <c r="F41" i="285"/>
  <c r="J43" i="287"/>
  <c r="X20" i="313"/>
  <c r="AA17" i="286"/>
  <c r="T8" i="328"/>
  <c r="H100" i="312"/>
  <c r="L94" i="312"/>
  <c r="V14" i="300"/>
  <c r="V47" i="300"/>
  <c r="J142" i="298"/>
  <c r="T12" i="278"/>
  <c r="AW8" i="296"/>
  <c r="BA11" i="296"/>
  <c r="I27" i="287"/>
  <c r="J27" i="287" s="1"/>
  <c r="V36" i="342"/>
  <c r="C64" i="340"/>
  <c r="G49" i="357"/>
  <c r="Y82" i="313"/>
  <c r="C17" i="294"/>
  <c r="F7" i="288"/>
  <c r="F29" i="288" s="1"/>
  <c r="AA21" i="301"/>
  <c r="U30" i="307"/>
  <c r="V49" i="300"/>
  <c r="J17" i="287"/>
  <c r="K62" i="327"/>
  <c r="P8" i="315"/>
  <c r="P8" i="322"/>
  <c r="C45" i="316"/>
  <c r="K34" i="302"/>
  <c r="S40" i="278"/>
  <c r="AE9" i="286"/>
  <c r="J8" i="287"/>
  <c r="J65" i="287" s="1"/>
  <c r="AC43" i="282"/>
  <c r="T22" i="275"/>
  <c r="C23" i="275"/>
  <c r="X23" i="275" s="1"/>
  <c r="U8" i="302"/>
  <c r="Z54" i="312"/>
  <c r="F17" i="303"/>
  <c r="Y17" i="303" s="1"/>
  <c r="L16" i="303"/>
  <c r="AA16" i="303" s="1"/>
  <c r="L25" i="303"/>
  <c r="O25" i="303" s="1"/>
  <c r="C13" i="277"/>
  <c r="H13" i="277" s="1"/>
  <c r="AA26" i="303"/>
  <c r="O26" i="303"/>
  <c r="AB26" i="303" s="1"/>
  <c r="AA17" i="303"/>
  <c r="O17" i="303"/>
  <c r="AB17" i="303" s="1"/>
  <c r="AD22" i="313"/>
  <c r="F23" i="303"/>
  <c r="Y23" i="303" s="1"/>
  <c r="C24" i="303"/>
  <c r="X24" i="303" s="1"/>
  <c r="AD8" i="327"/>
  <c r="Q7" i="326"/>
  <c r="AC41" i="314"/>
  <c r="X18" i="313"/>
  <c r="S18" i="304"/>
  <c r="I23" i="303"/>
  <c r="C75" i="301"/>
  <c r="R33" i="298"/>
  <c r="AI8" i="286"/>
  <c r="Q18" i="275"/>
  <c r="AB18" i="275" s="1"/>
  <c r="C60" i="282"/>
  <c r="C52" i="349"/>
  <c r="Q15" i="304"/>
  <c r="Y19" i="300"/>
  <c r="Q28" i="315"/>
  <c r="T105" i="313"/>
  <c r="AZ11" i="296"/>
  <c r="H61" i="307"/>
  <c r="G60" i="307"/>
  <c r="I13" i="303"/>
  <c r="J13" i="303" s="1"/>
  <c r="H35" i="328"/>
  <c r="G46" i="326"/>
  <c r="R8" i="315"/>
  <c r="P14" i="315"/>
  <c r="AB23" i="312"/>
  <c r="Y62" i="312"/>
  <c r="Q110" i="312"/>
  <c r="K9" i="300"/>
  <c r="Z9" i="300" s="1"/>
  <c r="E118" i="298"/>
  <c r="H41" i="285"/>
  <c r="Z15" i="352"/>
  <c r="H50" i="357"/>
  <c r="L51" i="360"/>
  <c r="AC12" i="312"/>
  <c r="H7" i="275"/>
  <c r="H34" i="275" s="1"/>
  <c r="E12" i="277"/>
  <c r="E27" i="277" s="1"/>
  <c r="Q19" i="303"/>
  <c r="AC19" i="303" s="1"/>
  <c r="T11" i="275"/>
  <c r="AC11" i="275" s="1"/>
  <c r="Q10" i="275"/>
  <c r="AB10" i="275" s="1"/>
  <c r="L23" i="303"/>
  <c r="O23" i="303" s="1"/>
  <c r="AB23" i="303" s="1"/>
  <c r="AK8" i="327"/>
  <c r="AC21" i="313"/>
  <c r="C135" i="298"/>
  <c r="J49" i="283"/>
  <c r="AD17" i="313"/>
  <c r="D52" i="295"/>
  <c r="C57" i="349"/>
  <c r="L50" i="360"/>
  <c r="E38" i="316"/>
  <c r="C6" i="316"/>
  <c r="AB22" i="313"/>
  <c r="W24" i="307"/>
  <c r="V43" i="300"/>
  <c r="Q83" i="298"/>
  <c r="V28" i="300"/>
  <c r="J148" i="298"/>
  <c r="C119" i="298"/>
  <c r="T27" i="298"/>
  <c r="U12" i="300"/>
  <c r="R31" i="283"/>
  <c r="S27" i="295"/>
  <c r="N48" i="278"/>
  <c r="Y15" i="352"/>
  <c r="V8" i="303"/>
  <c r="V34" i="303" s="1"/>
  <c r="Q13" i="304"/>
  <c r="C16" i="275"/>
  <c r="X16" i="275" s="1"/>
  <c r="N45" i="283"/>
  <c r="AC16" i="313"/>
  <c r="F20" i="313"/>
  <c r="F106" i="313" s="1"/>
  <c r="AF35" i="327"/>
  <c r="AB21" i="313"/>
  <c r="AD15" i="312"/>
  <c r="T17" i="308"/>
  <c r="U8" i="307"/>
  <c r="T12" i="309"/>
  <c r="N129" i="298"/>
  <c r="K41" i="294"/>
  <c r="X8" i="351"/>
  <c r="Q103" i="313"/>
  <c r="AA16" i="313"/>
  <c r="AB24" i="275"/>
  <c r="D12" i="305"/>
  <c r="F21" i="303"/>
  <c r="Y21" i="303" s="1"/>
  <c r="W61" i="327"/>
  <c r="AH9" i="318"/>
  <c r="Q8" i="315"/>
  <c r="X24" i="312"/>
  <c r="AC9" i="312"/>
  <c r="U15" i="309"/>
  <c r="H61" i="301"/>
  <c r="AA13" i="286"/>
  <c r="AA18" i="318"/>
  <c r="T15" i="275"/>
  <c r="F16" i="277"/>
  <c r="F28" i="277" s="1"/>
  <c r="AA27" i="327"/>
  <c r="O22" i="320"/>
  <c r="Z78" i="313"/>
  <c r="G50" i="307"/>
  <c r="W13" i="307"/>
  <c r="N56" i="307"/>
  <c r="C73" i="301"/>
  <c r="AC8" i="301"/>
  <c r="AL18" i="301"/>
  <c r="C44" i="294"/>
  <c r="C46" i="283"/>
  <c r="J39" i="287"/>
  <c r="J25" i="287"/>
  <c r="J57" i="287"/>
  <c r="C50" i="283"/>
  <c r="M57" i="342"/>
  <c r="P68" i="340"/>
  <c r="C66" i="340"/>
  <c r="C18" i="303"/>
  <c r="X18" i="303" s="1"/>
  <c r="X11" i="297"/>
  <c r="F26" i="303"/>
  <c r="Y26" i="303" s="1"/>
  <c r="Q26" i="303"/>
  <c r="AC26" i="303" s="1"/>
  <c r="J90" i="313"/>
  <c r="AL12" i="327"/>
  <c r="AD23" i="313"/>
  <c r="Q12" i="304"/>
  <c r="Z26" i="300"/>
  <c r="D8" i="303"/>
  <c r="D35" i="303" s="1"/>
  <c r="E62" i="327"/>
  <c r="Q14" i="315"/>
  <c r="AA24" i="313"/>
  <c r="AC12" i="314"/>
  <c r="B92" i="312"/>
  <c r="AB15" i="312"/>
  <c r="X9" i="300"/>
  <c r="Q71" i="298"/>
  <c r="V26" i="300"/>
  <c r="O153" i="298"/>
  <c r="C17" i="295"/>
  <c r="P17" i="295" s="1"/>
  <c r="C20" i="295"/>
  <c r="S20" i="295" s="1"/>
  <c r="AE11" i="286"/>
  <c r="X40" i="282"/>
  <c r="L63" i="295"/>
  <c r="J52" i="287"/>
  <c r="J40" i="287"/>
  <c r="I69" i="287"/>
  <c r="K41" i="283"/>
  <c r="C48" i="294"/>
  <c r="V13" i="278"/>
  <c r="B19" i="275"/>
  <c r="F19" i="313"/>
  <c r="Y71" i="313"/>
  <c r="C45" i="294"/>
  <c r="F18" i="313"/>
  <c r="F104" i="313" s="1"/>
  <c r="C11" i="303"/>
  <c r="X11" i="303" s="1"/>
  <c r="AO19" i="279"/>
  <c r="C25" i="303"/>
  <c r="X25" i="303" s="1"/>
  <c r="Q21" i="303"/>
  <c r="AC21" i="303" s="1"/>
  <c r="F23" i="275"/>
  <c r="Y23" i="275" s="1"/>
  <c r="C17" i="277"/>
  <c r="H17" i="277" s="1"/>
  <c r="H61" i="327"/>
  <c r="O20" i="288"/>
  <c r="O12" i="297"/>
  <c r="O85" i="297" s="1"/>
  <c r="M94" i="312"/>
  <c r="X16" i="312"/>
  <c r="AA27" i="303"/>
  <c r="R24" i="328"/>
  <c r="O90" i="313"/>
  <c r="X15" i="313"/>
  <c r="D27" i="304"/>
  <c r="Z20" i="300"/>
  <c r="T71" i="298"/>
  <c r="Z18" i="300"/>
  <c r="K153" i="298"/>
  <c r="N142" i="298"/>
  <c r="E78" i="297"/>
  <c r="D54" i="295"/>
  <c r="AV9" i="296"/>
  <c r="C42" i="283"/>
  <c r="K27" i="286"/>
  <c r="J15" i="287"/>
  <c r="J54" i="287"/>
  <c r="J42" i="287"/>
  <c r="C27" i="276"/>
  <c r="C38" i="284"/>
  <c r="O13" i="276"/>
  <c r="K65" i="340"/>
  <c r="B62" i="347"/>
  <c r="F54" i="307"/>
  <c r="I25" i="303"/>
  <c r="J25" i="303" s="1"/>
  <c r="Z25" i="303" s="1"/>
  <c r="Z79" i="313"/>
  <c r="R95" i="298"/>
  <c r="H8" i="288"/>
  <c r="H7" i="288" s="1"/>
  <c r="I58" i="295"/>
  <c r="T34" i="278"/>
  <c r="R7" i="306"/>
  <c r="C20" i="303"/>
  <c r="X20" i="303" s="1"/>
  <c r="C22" i="303"/>
  <c r="X22" i="303" s="1"/>
  <c r="G64" i="327"/>
  <c r="X16" i="313"/>
  <c r="C43" i="283"/>
  <c r="AA17" i="313"/>
  <c r="AF24" i="327"/>
  <c r="H6" i="325"/>
  <c r="M7" i="320"/>
  <c r="M29" i="320" s="1"/>
  <c r="D44" i="316"/>
  <c r="G106" i="313"/>
  <c r="E26" i="308"/>
  <c r="AA42" i="300"/>
  <c r="G153" i="298"/>
  <c r="J18" i="287"/>
  <c r="J56" i="287"/>
  <c r="J48" i="287"/>
  <c r="Q8" i="283"/>
  <c r="AP8" i="279"/>
  <c r="U20" i="278"/>
  <c r="C64" i="347"/>
  <c r="H9" i="298"/>
  <c r="H109" i="298" s="1"/>
  <c r="C17" i="305"/>
  <c r="H17" i="305" s="1"/>
  <c r="F108" i="313"/>
  <c r="Y22" i="313"/>
  <c r="T8" i="288"/>
  <c r="C27" i="290"/>
  <c r="E7" i="275"/>
  <c r="E34" i="275" s="1"/>
  <c r="S24" i="342"/>
  <c r="X21" i="312"/>
  <c r="Q109" i="312"/>
  <c r="AQ9" i="296"/>
  <c r="T39" i="295"/>
  <c r="I10" i="284"/>
  <c r="I45" i="283"/>
  <c r="AL11" i="279"/>
  <c r="K49" i="357"/>
  <c r="AC18" i="275"/>
  <c r="AC19" i="275"/>
  <c r="M12" i="297"/>
  <c r="V12" i="297" s="1"/>
  <c r="U23" i="278"/>
  <c r="C17" i="326"/>
  <c r="Q17" i="326" s="1"/>
  <c r="AA33" i="327"/>
  <c r="AA26" i="327"/>
  <c r="X7" i="324"/>
  <c r="D40" i="317"/>
  <c r="E44" i="315"/>
  <c r="I90" i="313"/>
  <c r="AD14" i="313"/>
  <c r="E59" i="314"/>
  <c r="K59" i="314"/>
  <c r="T106" i="313"/>
  <c r="C90" i="313"/>
  <c r="X19" i="313"/>
  <c r="AB20" i="312"/>
  <c r="V37" i="307"/>
  <c r="K90" i="312"/>
  <c r="W20" i="302"/>
  <c r="Y32" i="300"/>
  <c r="G134" i="298"/>
  <c r="D60" i="301"/>
  <c r="Z14" i="300"/>
  <c r="S37" i="298"/>
  <c r="C40" i="295"/>
  <c r="P40" i="295" s="1"/>
  <c r="T13" i="297"/>
  <c r="AV16" i="296"/>
  <c r="X23" i="282"/>
  <c r="G7" i="283"/>
  <c r="Q7" i="283" s="1"/>
  <c r="X44" i="282"/>
  <c r="G50" i="278"/>
  <c r="K32" i="278"/>
  <c r="K58" i="278" s="1"/>
  <c r="U8" i="303"/>
  <c r="U34" i="303" s="1"/>
  <c r="F12" i="312"/>
  <c r="Y12" i="312" s="1"/>
  <c r="F19" i="303"/>
  <c r="Y19" i="303" s="1"/>
  <c r="C23" i="303"/>
  <c r="X23" i="303" s="1"/>
  <c r="E48" i="315"/>
  <c r="AA18" i="313"/>
  <c r="K58" i="314"/>
  <c r="P51" i="307"/>
  <c r="AB19" i="312"/>
  <c r="Y72" i="312"/>
  <c r="X32" i="307"/>
  <c r="C34" i="302"/>
  <c r="N134" i="298"/>
  <c r="D110" i="298"/>
  <c r="I41" i="285"/>
  <c r="P31" i="283"/>
  <c r="R20" i="328"/>
  <c r="X8" i="328"/>
  <c r="AA13" i="327"/>
  <c r="AA24" i="327"/>
  <c r="AF16" i="327"/>
  <c r="I7" i="320"/>
  <c r="I29" i="320" s="1"/>
  <c r="J48" i="315"/>
  <c r="AC45" i="314"/>
  <c r="Z82" i="313"/>
  <c r="X24" i="313"/>
  <c r="Z76" i="313"/>
  <c r="N94" i="312"/>
  <c r="X19" i="312"/>
  <c r="U90" i="312"/>
  <c r="D26" i="308"/>
  <c r="V28" i="307"/>
  <c r="W18" i="307"/>
  <c r="S11" i="304"/>
  <c r="Q11" i="308"/>
  <c r="W12" i="302"/>
  <c r="AL19" i="301"/>
  <c r="AL25" i="301"/>
  <c r="AL17" i="301"/>
  <c r="AN8" i="301"/>
  <c r="G41" i="294"/>
  <c r="Q77" i="298"/>
  <c r="Q15" i="298"/>
  <c r="K25" i="291"/>
  <c r="X51" i="282"/>
  <c r="L48" i="278"/>
  <c r="Q15" i="275"/>
  <c r="AB15" i="275" s="1"/>
  <c r="D27" i="280"/>
  <c r="F107" i="345"/>
  <c r="O50" i="357"/>
  <c r="H95" i="312"/>
  <c r="K8" i="320"/>
  <c r="K7" i="320" s="1"/>
  <c r="K29" i="320" s="1"/>
  <c r="E15" i="285"/>
  <c r="E41" i="285" s="1"/>
  <c r="K8" i="288"/>
  <c r="F52" i="278"/>
  <c r="F12" i="303"/>
  <c r="Y12" i="303" s="1"/>
  <c r="M52" i="342"/>
  <c r="G107" i="313"/>
  <c r="T104" i="312"/>
  <c r="S10" i="304"/>
  <c r="C36" i="298"/>
  <c r="C118" i="298" s="1"/>
  <c r="O11" i="317"/>
  <c r="E58" i="314"/>
  <c r="Y76" i="313"/>
  <c r="T11" i="308"/>
  <c r="J48" i="278"/>
  <c r="M10" i="297"/>
  <c r="M83" i="297" s="1"/>
  <c r="P18" i="278"/>
  <c r="AA12" i="327"/>
  <c r="AA23" i="327"/>
  <c r="Y84" i="313"/>
  <c r="U17" i="307"/>
  <c r="X24" i="307"/>
  <c r="X7" i="307"/>
  <c r="AA19" i="301"/>
  <c r="AI25" i="301"/>
  <c r="C121" i="298"/>
  <c r="M13" i="297"/>
  <c r="V13" i="297" s="1"/>
  <c r="O22" i="288"/>
  <c r="S15" i="298"/>
  <c r="D66" i="295"/>
  <c r="AV17" i="296"/>
  <c r="O19" i="288"/>
  <c r="O9" i="288"/>
  <c r="Q31" i="283"/>
  <c r="S28" i="278"/>
  <c r="R24" i="342"/>
  <c r="Z21" i="345"/>
  <c r="C52" i="361"/>
  <c r="R25" i="328"/>
  <c r="B7" i="308"/>
  <c r="Q7" i="308" s="1"/>
  <c r="E9" i="298"/>
  <c r="E109" i="298" s="1"/>
  <c r="C14" i="278"/>
  <c r="P14" i="278" s="1"/>
  <c r="L7" i="288"/>
  <c r="L29" i="288" s="1"/>
  <c r="AC25" i="275"/>
  <c r="X22" i="312"/>
  <c r="AB15" i="300"/>
  <c r="R20" i="283"/>
  <c r="P21" i="278"/>
  <c r="V29" i="278"/>
  <c r="J44" i="315"/>
  <c r="K60" i="314"/>
  <c r="V7" i="308"/>
  <c r="E52" i="357"/>
  <c r="R16" i="328"/>
  <c r="AA19" i="312"/>
  <c r="G95" i="312"/>
  <c r="W19" i="302"/>
  <c r="AL16" i="327"/>
  <c r="M64" i="327"/>
  <c r="O18" i="320"/>
  <c r="AC38" i="314"/>
  <c r="X18" i="307"/>
  <c r="U14" i="311"/>
  <c r="Z12" i="303"/>
  <c r="X8" i="302"/>
  <c r="F11" i="303"/>
  <c r="Y11" i="303" s="1"/>
  <c r="AD8" i="301"/>
  <c r="AA20" i="301"/>
  <c r="Q45" i="298"/>
  <c r="C47" i="294"/>
  <c r="X13" i="297"/>
  <c r="E31" i="288"/>
  <c r="T23" i="278"/>
  <c r="AL8" i="347"/>
  <c r="F104" i="345"/>
  <c r="E7" i="357"/>
  <c r="E50" i="357" s="1"/>
  <c r="W17" i="328"/>
  <c r="W15" i="297"/>
  <c r="Z24" i="275"/>
  <c r="AK26" i="296"/>
  <c r="BD8" i="296"/>
  <c r="K59" i="282"/>
  <c r="K60" i="282"/>
  <c r="AA8" i="282"/>
  <c r="K47" i="315"/>
  <c r="R24" i="315"/>
  <c r="B66" i="352"/>
  <c r="X8" i="352"/>
  <c r="AL34" i="327"/>
  <c r="AF34" i="327"/>
  <c r="AA34" i="327"/>
  <c r="C76" i="327"/>
  <c r="AF19" i="327"/>
  <c r="AA19" i="327"/>
  <c r="AA13" i="313"/>
  <c r="G99" i="313"/>
  <c r="G107" i="312"/>
  <c r="AA21" i="312"/>
  <c r="N34" i="328"/>
  <c r="V8" i="328"/>
  <c r="S12" i="288"/>
  <c r="O12" i="288"/>
  <c r="AC14" i="314"/>
  <c r="X14" i="314"/>
  <c r="L126" i="298"/>
  <c r="L110" i="298"/>
  <c r="U15" i="295"/>
  <c r="C15" i="295"/>
  <c r="C59" i="295" s="1"/>
  <c r="AB9" i="357"/>
  <c r="T52" i="357"/>
  <c r="AL17" i="279"/>
  <c r="Q23" i="275"/>
  <c r="AB23" i="275" s="1"/>
  <c r="D142" i="298"/>
  <c r="D153" i="298"/>
  <c r="L56" i="307"/>
  <c r="K12" i="307"/>
  <c r="T12" i="307" s="1"/>
  <c r="E36" i="284"/>
  <c r="E42" i="284"/>
  <c r="F44" i="315"/>
  <c r="F39" i="315"/>
  <c r="C47" i="326"/>
  <c r="Q18" i="326"/>
  <c r="AL19" i="279"/>
  <c r="Q25" i="275"/>
  <c r="N64" i="327"/>
  <c r="AF29" i="327"/>
  <c r="V34" i="300"/>
  <c r="U34" i="300"/>
  <c r="F48" i="315"/>
  <c r="K59" i="278"/>
  <c r="B69" i="352"/>
  <c r="S7" i="356"/>
  <c r="E34" i="356"/>
  <c r="P28" i="295"/>
  <c r="S28" i="295"/>
  <c r="AN8" i="279"/>
  <c r="Q27" i="279"/>
  <c r="B103" i="312"/>
  <c r="X17" i="312"/>
  <c r="J12" i="275"/>
  <c r="Z12" i="275" s="1"/>
  <c r="I36" i="275"/>
  <c r="AL13" i="318"/>
  <c r="AH13" i="318"/>
  <c r="AA18" i="301"/>
  <c r="C74" i="327"/>
  <c r="AA17" i="327"/>
  <c r="AL17" i="327"/>
  <c r="C72" i="301"/>
  <c r="W18" i="297"/>
  <c r="O10" i="297"/>
  <c r="W10" i="297" s="1"/>
  <c r="AA13" i="312"/>
  <c r="K35" i="328"/>
  <c r="K34" i="328"/>
  <c r="X18" i="282"/>
  <c r="AC18" i="282"/>
  <c r="E39" i="317"/>
  <c r="V45" i="300"/>
  <c r="B27" i="292"/>
  <c r="E11" i="278"/>
  <c r="E53" i="278" s="1"/>
  <c r="V94" i="313"/>
  <c r="V90" i="313"/>
  <c r="AI23" i="301"/>
  <c r="AA23" i="301"/>
  <c r="AL23" i="301"/>
  <c r="S36" i="275"/>
  <c r="R18" i="342"/>
  <c r="K54" i="342"/>
  <c r="T12" i="311"/>
  <c r="U12" i="311"/>
  <c r="T19" i="308"/>
  <c r="Q19" i="308"/>
  <c r="I27" i="303"/>
  <c r="J27" i="303" s="1"/>
  <c r="Z27" i="303" s="1"/>
  <c r="AJ8" i="327"/>
  <c r="T62" i="327"/>
  <c r="T61" i="327"/>
  <c r="S77" i="298"/>
  <c r="T77" i="298"/>
  <c r="R77" i="298"/>
  <c r="AC20" i="313"/>
  <c r="Q106" i="313"/>
  <c r="U40" i="295"/>
  <c r="E66" i="295"/>
  <c r="R8" i="276"/>
  <c r="E27" i="276"/>
  <c r="H34" i="356"/>
  <c r="T7" i="356"/>
  <c r="U17" i="295"/>
  <c r="E54" i="295"/>
  <c r="AA20" i="286"/>
  <c r="AE20" i="286"/>
  <c r="AA18" i="286"/>
  <c r="AE18" i="286"/>
  <c r="S36" i="295"/>
  <c r="P36" i="295"/>
  <c r="T102" i="313"/>
  <c r="W24" i="302"/>
  <c r="R24" i="302"/>
  <c r="L45" i="283"/>
  <c r="L49" i="283"/>
  <c r="F15" i="275"/>
  <c r="Y15" i="275" s="1"/>
  <c r="G36" i="275"/>
  <c r="C75" i="297"/>
  <c r="E74" i="297"/>
  <c r="J74" i="297"/>
  <c r="F74" i="297"/>
  <c r="R74" i="297"/>
  <c r="I74" i="297"/>
  <c r="H74" i="297"/>
  <c r="L74" i="297"/>
  <c r="P27" i="317"/>
  <c r="C27" i="317"/>
  <c r="C42" i="317" s="1"/>
  <c r="BE19" i="296"/>
  <c r="BA19" i="296"/>
  <c r="U11" i="311"/>
  <c r="T11" i="311"/>
  <c r="AI16" i="301"/>
  <c r="AA16" i="301"/>
  <c r="AL16" i="301"/>
  <c r="T33" i="298"/>
  <c r="C117" i="298"/>
  <c r="S33" i="298"/>
  <c r="C115" i="298"/>
  <c r="R27" i="298"/>
  <c r="Q13" i="317"/>
  <c r="O13" i="317"/>
  <c r="T109" i="312"/>
  <c r="AD23" i="312"/>
  <c r="O150" i="298"/>
  <c r="O134" i="298"/>
  <c r="D34" i="328"/>
  <c r="Y8" i="328"/>
  <c r="D35" i="328"/>
  <c r="D12" i="307"/>
  <c r="D56" i="307" s="1"/>
  <c r="T26" i="295"/>
  <c r="C26" i="295"/>
  <c r="P26" i="295" s="1"/>
  <c r="D57" i="295"/>
  <c r="M45" i="283"/>
  <c r="M49" i="283"/>
  <c r="N64" i="295"/>
  <c r="N63" i="295"/>
  <c r="Q62" i="327"/>
  <c r="Q61" i="327"/>
  <c r="AI8" i="327"/>
  <c r="J49" i="357"/>
  <c r="J50" i="357"/>
  <c r="AF25" i="327"/>
  <c r="AL25" i="327"/>
  <c r="AC26" i="312"/>
  <c r="Q91" i="312"/>
  <c r="C24" i="307"/>
  <c r="U24" i="307" s="1"/>
  <c r="V24" i="307"/>
  <c r="T8" i="304"/>
  <c r="C27" i="304"/>
  <c r="H60" i="314"/>
  <c r="N61" i="301"/>
  <c r="AE8" i="301"/>
  <c r="E55" i="295"/>
  <c r="U20" i="295"/>
  <c r="C47" i="316"/>
  <c r="H153" i="298"/>
  <c r="H142" i="298"/>
  <c r="P30" i="278"/>
  <c r="S30" i="278"/>
  <c r="U64" i="327"/>
  <c r="G95" i="313"/>
  <c r="L51" i="307"/>
  <c r="X19" i="282"/>
  <c r="C17" i="278"/>
  <c r="P17" i="278" s="1"/>
  <c r="Q26" i="275"/>
  <c r="AB26" i="275" s="1"/>
  <c r="M53" i="278"/>
  <c r="T8" i="313"/>
  <c r="AD8" i="313" s="1"/>
  <c r="T96" i="313"/>
  <c r="B100" i="312"/>
  <c r="X14" i="312"/>
  <c r="AL31" i="327"/>
  <c r="AF31" i="327"/>
  <c r="R34" i="307"/>
  <c r="U34" i="307"/>
  <c r="L9" i="298"/>
  <c r="L123" i="298" s="1"/>
  <c r="I65" i="298"/>
  <c r="I147" i="298" s="1"/>
  <c r="N50" i="357"/>
  <c r="N49" i="357"/>
  <c r="E61" i="327"/>
  <c r="AL26" i="327"/>
  <c r="AC8" i="327"/>
  <c r="R17" i="315"/>
  <c r="Q16" i="304"/>
  <c r="AH8" i="301"/>
  <c r="Q95" i="298"/>
  <c r="AL27" i="301"/>
  <c r="G66" i="297"/>
  <c r="D16" i="277"/>
  <c r="D28" i="277" s="1"/>
  <c r="J53" i="278"/>
  <c r="Z12" i="345"/>
  <c r="B61" i="347"/>
  <c r="E49" i="278"/>
  <c r="Q20" i="303"/>
  <c r="AC20" i="303" s="1"/>
  <c r="Q19" i="326"/>
  <c r="I64" i="327"/>
  <c r="P17" i="315"/>
  <c r="M48" i="315"/>
  <c r="P11" i="315"/>
  <c r="Z22" i="313"/>
  <c r="G98" i="313"/>
  <c r="X23" i="313"/>
  <c r="AB18" i="312"/>
  <c r="AA18" i="312"/>
  <c r="N7" i="310"/>
  <c r="H51" i="307"/>
  <c r="Q14" i="308"/>
  <c r="L69" i="300"/>
  <c r="AL10" i="301"/>
  <c r="Z45" i="300"/>
  <c r="AH17" i="286"/>
  <c r="AA16" i="286"/>
  <c r="X26" i="296"/>
  <c r="AA19" i="286"/>
  <c r="R17" i="283"/>
  <c r="X45" i="282"/>
  <c r="AF8" i="347"/>
  <c r="Z18" i="345"/>
  <c r="D50" i="357"/>
  <c r="I7" i="275"/>
  <c r="I35" i="275" s="1"/>
  <c r="Q11" i="275"/>
  <c r="AB11" i="275" s="1"/>
  <c r="T17" i="275"/>
  <c r="AC17" i="275" s="1"/>
  <c r="R8" i="303"/>
  <c r="R35" i="303" s="1"/>
  <c r="C7" i="278"/>
  <c r="P7" i="278" s="1"/>
  <c r="S7" i="275"/>
  <c r="S34" i="275" s="1"/>
  <c r="D61" i="327"/>
  <c r="D90" i="313"/>
  <c r="X18" i="312"/>
  <c r="V18" i="300"/>
  <c r="AA10" i="301"/>
  <c r="V20" i="300"/>
  <c r="H65" i="298"/>
  <c r="H147" i="298" s="1"/>
  <c r="N65" i="298"/>
  <c r="N133" i="298" s="1"/>
  <c r="AA14" i="286"/>
  <c r="F27" i="292"/>
  <c r="N60" i="282"/>
  <c r="L20" i="303"/>
  <c r="O20" i="303" s="1"/>
  <c r="AB20" i="303" s="1"/>
  <c r="L18" i="303"/>
  <c r="AA18" i="303" s="1"/>
  <c r="U36" i="275"/>
  <c r="I30" i="288"/>
  <c r="I7" i="288"/>
  <c r="I29" i="288" s="1"/>
  <c r="D62" i="327"/>
  <c r="AF18" i="327"/>
  <c r="M44" i="315"/>
  <c r="AD18" i="313"/>
  <c r="X23" i="312"/>
  <c r="T99" i="313"/>
  <c r="Y76" i="312"/>
  <c r="AA15" i="312"/>
  <c r="X9" i="312"/>
  <c r="AC22" i="312"/>
  <c r="G12" i="307"/>
  <c r="G56" i="307" s="1"/>
  <c r="W60" i="301"/>
  <c r="O71" i="297"/>
  <c r="I66" i="297"/>
  <c r="I148" i="298"/>
  <c r="H14" i="293"/>
  <c r="C34" i="295"/>
  <c r="S34" i="295" s="1"/>
  <c r="S38" i="342"/>
  <c r="Q27" i="318"/>
  <c r="V12" i="278"/>
  <c r="C18" i="277"/>
  <c r="H18" i="277" s="1"/>
  <c r="V36" i="275"/>
  <c r="U7" i="275"/>
  <c r="U34" i="275" s="1"/>
  <c r="D27" i="277"/>
  <c r="S64" i="327"/>
  <c r="AB11" i="313"/>
  <c r="E55" i="278"/>
  <c r="AC18" i="313"/>
  <c r="AO17" i="279"/>
  <c r="T23" i="275"/>
  <c r="AC23" i="275" s="1"/>
  <c r="O15" i="320"/>
  <c r="AH19" i="318"/>
  <c r="H58" i="314"/>
  <c r="T32" i="307"/>
  <c r="N110" i="298"/>
  <c r="C7" i="283"/>
  <c r="P7" i="283" s="1"/>
  <c r="Q19" i="275"/>
  <c r="AB19" i="275" s="1"/>
  <c r="G59" i="278"/>
  <c r="AD8" i="340"/>
  <c r="P12" i="342"/>
  <c r="C28" i="343"/>
  <c r="F93" i="345"/>
  <c r="AC8" i="351"/>
  <c r="C7" i="358"/>
  <c r="C49" i="358" s="1"/>
  <c r="AA9" i="357"/>
  <c r="P7" i="306"/>
  <c r="C15" i="307"/>
  <c r="U15" i="307" s="1"/>
  <c r="Y48" i="300"/>
  <c r="V14" i="278"/>
  <c r="F49" i="278"/>
  <c r="C34" i="328"/>
  <c r="AA10" i="327"/>
  <c r="AL13" i="327"/>
  <c r="AL32" i="327"/>
  <c r="K7" i="323"/>
  <c r="Q17" i="315"/>
  <c r="Q20" i="315"/>
  <c r="Q24" i="315"/>
  <c r="AC37" i="314"/>
  <c r="AB18" i="313"/>
  <c r="AD13" i="312"/>
  <c r="Y82" i="312"/>
  <c r="AA22" i="312"/>
  <c r="N11" i="303"/>
  <c r="T95" i="312"/>
  <c r="C28" i="310"/>
  <c r="U13" i="309"/>
  <c r="E54" i="307"/>
  <c r="C28" i="307"/>
  <c r="R28" i="307" s="1"/>
  <c r="D27" i="311"/>
  <c r="R26" i="307"/>
  <c r="AA25" i="301"/>
  <c r="M8" i="300"/>
  <c r="M68" i="300" s="1"/>
  <c r="AA17" i="301"/>
  <c r="Y16" i="300"/>
  <c r="K134" i="298"/>
  <c r="AA27" i="301"/>
  <c r="F142" i="298"/>
  <c r="I110" i="298"/>
  <c r="L66" i="297"/>
  <c r="U11" i="297"/>
  <c r="AH9" i="286"/>
  <c r="C130" i="298"/>
  <c r="M70" i="297"/>
  <c r="N74" i="297"/>
  <c r="BA9" i="296"/>
  <c r="T16" i="295"/>
  <c r="S8" i="278"/>
  <c r="AC46" i="282"/>
  <c r="P21" i="295"/>
  <c r="AL13" i="286"/>
  <c r="Q33" i="278"/>
  <c r="K47" i="278"/>
  <c r="C57" i="342"/>
  <c r="C33" i="343"/>
  <c r="Y68" i="345"/>
  <c r="B59" i="351"/>
  <c r="H8" i="303"/>
  <c r="T26" i="278"/>
  <c r="S7" i="342"/>
  <c r="K51" i="342"/>
  <c r="C20" i="275"/>
  <c r="X20" i="275" s="1"/>
  <c r="AD19" i="312"/>
  <c r="P20" i="283"/>
  <c r="AA26" i="296"/>
  <c r="C19" i="275"/>
  <c r="X19" i="275" s="1"/>
  <c r="J40" i="285"/>
  <c r="J41" i="285"/>
  <c r="R49" i="357"/>
  <c r="R50" i="357"/>
  <c r="T9" i="308"/>
  <c r="AD10" i="312"/>
  <c r="C71" i="301"/>
  <c r="M129" i="298"/>
  <c r="V20" i="297"/>
  <c r="R64" i="327"/>
  <c r="C8" i="303"/>
  <c r="C34" i="303" s="1"/>
  <c r="T60" i="301"/>
  <c r="O65" i="298"/>
  <c r="O147" i="298" s="1"/>
  <c r="O33" i="297"/>
  <c r="O87" i="297" s="1"/>
  <c r="C30" i="295"/>
  <c r="P30" i="295" s="1"/>
  <c r="AC39" i="282"/>
  <c r="C14" i="277"/>
  <c r="H14" i="277" s="1"/>
  <c r="L8" i="83"/>
  <c r="Y64" i="327"/>
  <c r="AL10" i="327"/>
  <c r="AA32" i="327"/>
  <c r="AL29" i="327"/>
  <c r="R11" i="320"/>
  <c r="AA12" i="318"/>
  <c r="E8" i="320"/>
  <c r="E7" i="320" s="1"/>
  <c r="K7" i="315"/>
  <c r="R7" i="315" s="1"/>
  <c r="D41" i="317"/>
  <c r="X34" i="314"/>
  <c r="AB17" i="313"/>
  <c r="X11" i="313"/>
  <c r="AD26" i="312"/>
  <c r="AC68" i="313"/>
  <c r="AB24" i="312"/>
  <c r="AB13" i="312"/>
  <c r="AA20" i="312"/>
  <c r="S94" i="312"/>
  <c r="Z83" i="312"/>
  <c r="T11" i="309"/>
  <c r="E64" i="307"/>
  <c r="E50" i="307"/>
  <c r="C37" i="307"/>
  <c r="C63" i="307" s="1"/>
  <c r="U42" i="307"/>
  <c r="U20" i="307"/>
  <c r="T10" i="308"/>
  <c r="AB50" i="300"/>
  <c r="T61" i="301"/>
  <c r="K65" i="298"/>
  <c r="K133" i="298" s="1"/>
  <c r="V32" i="300"/>
  <c r="U16" i="300"/>
  <c r="E124" i="298"/>
  <c r="AL13" i="301"/>
  <c r="Z43" i="300"/>
  <c r="T83" i="298"/>
  <c r="Z34" i="300"/>
  <c r="D65" i="298"/>
  <c r="D133" i="298" s="1"/>
  <c r="O18" i="288"/>
  <c r="J126" i="298"/>
  <c r="O75" i="297"/>
  <c r="E65" i="298"/>
  <c r="E133" i="298" s="1"/>
  <c r="R39" i="298"/>
  <c r="F129" i="298"/>
  <c r="N82" i="297"/>
  <c r="Y7" i="292"/>
  <c r="T20" i="295"/>
  <c r="H31" i="288"/>
  <c r="F51" i="278"/>
  <c r="P9" i="278"/>
  <c r="G35" i="275"/>
  <c r="C29" i="278"/>
  <c r="P29" i="278" s="1"/>
  <c r="R12" i="278"/>
  <c r="R13" i="278"/>
  <c r="F101" i="345"/>
  <c r="R32" i="342"/>
  <c r="S50" i="357"/>
  <c r="AC19" i="313"/>
  <c r="R11" i="328"/>
  <c r="V14" i="297"/>
  <c r="N61" i="307"/>
  <c r="W26" i="328"/>
  <c r="R26" i="328"/>
  <c r="K42" i="300"/>
  <c r="K71" i="300" s="1"/>
  <c r="C33" i="278"/>
  <c r="C59" i="278" s="1"/>
  <c r="T65" i="340"/>
  <c r="AF33" i="327"/>
  <c r="P9" i="315"/>
  <c r="AC49" i="314"/>
  <c r="Q37" i="298"/>
  <c r="S22" i="295"/>
  <c r="M8" i="83"/>
  <c r="T93" i="313"/>
  <c r="D66" i="297"/>
  <c r="K11" i="278"/>
  <c r="K48" i="278" s="1"/>
  <c r="AC16" i="275"/>
  <c r="V50" i="357"/>
  <c r="V49" i="357"/>
  <c r="AH8" i="327"/>
  <c r="AA10" i="318"/>
  <c r="S90" i="313"/>
  <c r="X17" i="313"/>
  <c r="T100" i="312"/>
  <c r="X13" i="312"/>
  <c r="X37" i="307"/>
  <c r="AC10" i="312"/>
  <c r="U44" i="307"/>
  <c r="P90" i="312"/>
  <c r="V14" i="307"/>
  <c r="M62" i="307"/>
  <c r="K36" i="307"/>
  <c r="K62" i="307" s="1"/>
  <c r="U19" i="307"/>
  <c r="X50" i="300"/>
  <c r="AA42" i="301"/>
  <c r="AI15" i="301"/>
  <c r="G65" i="298"/>
  <c r="G133" i="298" s="1"/>
  <c r="C67" i="301"/>
  <c r="V10" i="300"/>
  <c r="J134" i="298"/>
  <c r="M76" i="297"/>
  <c r="D74" i="297"/>
  <c r="F110" i="298"/>
  <c r="E52" i="295"/>
  <c r="Q39" i="298"/>
  <c r="I78" i="297"/>
  <c r="H124" i="298"/>
  <c r="C16" i="295"/>
  <c r="S16" i="295" s="1"/>
  <c r="AC35" i="282"/>
  <c r="V7" i="278"/>
  <c r="G55" i="278"/>
  <c r="C47" i="283"/>
  <c r="AL18" i="279"/>
  <c r="AB8" i="282"/>
  <c r="Z15" i="345"/>
  <c r="K61" i="342"/>
  <c r="S18" i="342"/>
  <c r="AC14" i="312"/>
  <c r="AB20" i="275"/>
  <c r="T12" i="275"/>
  <c r="AC12" i="275" s="1"/>
  <c r="AC42" i="282"/>
  <c r="F17" i="275"/>
  <c r="Y17" i="275" s="1"/>
  <c r="I17" i="303"/>
  <c r="J17" i="303" s="1"/>
  <c r="Z17" i="303" s="1"/>
  <c r="O22" i="303"/>
  <c r="AB22" i="303" s="1"/>
  <c r="AA22" i="303"/>
  <c r="N61" i="282"/>
  <c r="F65" i="298"/>
  <c r="F147" i="298" s="1"/>
  <c r="R90" i="313"/>
  <c r="C38" i="307"/>
  <c r="C64" i="307" s="1"/>
  <c r="AB42" i="300"/>
  <c r="M110" i="298"/>
  <c r="T37" i="298"/>
  <c r="C71" i="297"/>
  <c r="T8" i="296"/>
  <c r="T26" i="296" s="1"/>
  <c r="G100" i="313"/>
  <c r="U23" i="307"/>
  <c r="E52" i="307"/>
  <c r="Q10" i="308"/>
  <c r="D35" i="275"/>
  <c r="AA29" i="327"/>
  <c r="AF13" i="327"/>
  <c r="C7" i="315"/>
  <c r="P7" i="315" s="1"/>
  <c r="P17" i="317"/>
  <c r="I8" i="83"/>
  <c r="AF12" i="327"/>
  <c r="AH15" i="318"/>
  <c r="C40" i="316"/>
  <c r="M90" i="313"/>
  <c r="X12" i="312"/>
  <c r="X10" i="312"/>
  <c r="V38" i="307"/>
  <c r="C13" i="305"/>
  <c r="H13" i="305" s="1"/>
  <c r="C69" i="301"/>
  <c r="C139" i="298"/>
  <c r="S83" i="298"/>
  <c r="R89" i="298"/>
  <c r="Q74" i="297"/>
  <c r="Q66" i="297"/>
  <c r="P74" i="297"/>
  <c r="K66" i="297"/>
  <c r="T11" i="297"/>
  <c r="C9" i="295"/>
  <c r="C52" i="295" s="1"/>
  <c r="S39" i="298"/>
  <c r="N66" i="297"/>
  <c r="D61" i="295"/>
  <c r="D40" i="285"/>
  <c r="BA16" i="296"/>
  <c r="X36" i="282"/>
  <c r="V17" i="278"/>
  <c r="G51" i="278"/>
  <c r="Y75" i="313"/>
  <c r="F15" i="313"/>
  <c r="Z75" i="313"/>
  <c r="Q25" i="317"/>
  <c r="O25" i="317"/>
  <c r="Q13" i="308"/>
  <c r="I21" i="303"/>
  <c r="AO20" i="279"/>
  <c r="T26" i="275"/>
  <c r="AC26" i="275" s="1"/>
  <c r="F19" i="275"/>
  <c r="Y19" i="275" s="1"/>
  <c r="H96" i="312"/>
  <c r="AB10" i="312"/>
  <c r="H8" i="312"/>
  <c r="H94" i="312" s="1"/>
  <c r="H118" i="298"/>
  <c r="H129" i="298"/>
  <c r="BB8" i="296"/>
  <c r="AE26" i="296"/>
  <c r="AL15" i="286"/>
  <c r="AH15" i="286"/>
  <c r="G47" i="278"/>
  <c r="Q7" i="278"/>
  <c r="G103" i="312"/>
  <c r="AA17" i="312"/>
  <c r="AE15" i="286"/>
  <c r="AA15" i="286"/>
  <c r="S15" i="276"/>
  <c r="B21" i="275"/>
  <c r="O15" i="276"/>
  <c r="T106" i="312"/>
  <c r="AD20" i="312"/>
  <c r="Z58" i="312"/>
  <c r="F16" i="312"/>
  <c r="Y58" i="312"/>
  <c r="AL15" i="279"/>
  <c r="Q21" i="275"/>
  <c r="AB21" i="275" s="1"/>
  <c r="D71" i="300"/>
  <c r="X42" i="300"/>
  <c r="E59" i="282"/>
  <c r="E61" i="282"/>
  <c r="Y8" i="282"/>
  <c r="E60" i="282"/>
  <c r="O17" i="276"/>
  <c r="B23" i="275"/>
  <c r="Z27" i="279"/>
  <c r="AQ8" i="279"/>
  <c r="X8" i="279"/>
  <c r="AO8" i="279" s="1"/>
  <c r="Q80" i="298"/>
  <c r="T80" i="298"/>
  <c r="R80" i="298"/>
  <c r="C138" i="298"/>
  <c r="S80" i="298"/>
  <c r="AV15" i="296"/>
  <c r="AZ15" i="296"/>
  <c r="Q99" i="312"/>
  <c r="AC13" i="312"/>
  <c r="Q14" i="304"/>
  <c r="S14" i="304"/>
  <c r="AL16" i="279"/>
  <c r="Q22" i="275"/>
  <c r="AB22" i="275" s="1"/>
  <c r="F26" i="275"/>
  <c r="Y26" i="275" s="1"/>
  <c r="H36" i="275"/>
  <c r="O79" i="297"/>
  <c r="W13" i="297"/>
  <c r="B106" i="312"/>
  <c r="X20" i="312"/>
  <c r="U20" i="309"/>
  <c r="T20" i="309"/>
  <c r="C53" i="361"/>
  <c r="AC9" i="361"/>
  <c r="C68" i="327"/>
  <c r="AL11" i="327"/>
  <c r="AA11" i="327"/>
  <c r="T19" i="309"/>
  <c r="U19" i="309"/>
  <c r="Z29" i="300"/>
  <c r="Y29" i="300"/>
  <c r="E12" i="305"/>
  <c r="E26" i="305" s="1"/>
  <c r="C14" i="305"/>
  <c r="H14" i="305" s="1"/>
  <c r="C27" i="280"/>
  <c r="S8" i="280"/>
  <c r="J64" i="295"/>
  <c r="F38" i="295"/>
  <c r="J63" i="295"/>
  <c r="W18" i="302"/>
  <c r="R18" i="302"/>
  <c r="AD11" i="303"/>
  <c r="Z11" i="300"/>
  <c r="Y11" i="300"/>
  <c r="C68" i="301"/>
  <c r="AL14" i="301"/>
  <c r="AI14" i="301"/>
  <c r="AA14" i="301"/>
  <c r="B95" i="313"/>
  <c r="B8" i="313"/>
  <c r="B94" i="313" s="1"/>
  <c r="X9" i="313"/>
  <c r="H63" i="295"/>
  <c r="D38" i="295"/>
  <c r="D64" i="295" s="1"/>
  <c r="H64" i="295"/>
  <c r="M7" i="275"/>
  <c r="M34" i="275" s="1"/>
  <c r="N10" i="275"/>
  <c r="AA10" i="275" s="1"/>
  <c r="V94" i="312"/>
  <c r="BE15" i="296"/>
  <c r="H108" i="312"/>
  <c r="AB22" i="312"/>
  <c r="F39" i="317"/>
  <c r="F38" i="317"/>
  <c r="X68" i="312"/>
  <c r="B93" i="312"/>
  <c r="C78" i="327"/>
  <c r="AA21" i="327"/>
  <c r="AL21" i="327"/>
  <c r="Q19" i="317"/>
  <c r="O19" i="317"/>
  <c r="B99" i="313"/>
  <c r="X13" i="313"/>
  <c r="AC17" i="312"/>
  <c r="Q103" i="312"/>
  <c r="R40" i="307"/>
  <c r="U40" i="307"/>
  <c r="AC23" i="357"/>
  <c r="C9" i="357"/>
  <c r="C52" i="357" s="1"/>
  <c r="X17" i="314"/>
  <c r="AC17" i="314"/>
  <c r="Q98" i="313"/>
  <c r="AC12" i="313"/>
  <c r="N94" i="313"/>
  <c r="N90" i="313"/>
  <c r="Q12" i="275"/>
  <c r="AB12" i="275" s="1"/>
  <c r="R36" i="275"/>
  <c r="R7" i="275"/>
  <c r="Z19" i="352"/>
  <c r="Y19" i="352"/>
  <c r="Q105" i="312"/>
  <c r="AC19" i="312"/>
  <c r="AL36" i="327"/>
  <c r="AF36" i="327"/>
  <c r="E65" i="295"/>
  <c r="U39" i="295"/>
  <c r="C39" i="295"/>
  <c r="P39" i="295" s="1"/>
  <c r="H30" i="288"/>
  <c r="Q8" i="288"/>
  <c r="U17" i="278"/>
  <c r="E50" i="278"/>
  <c r="W49" i="357"/>
  <c r="W50" i="357"/>
  <c r="F24" i="303"/>
  <c r="Y24" i="303" s="1"/>
  <c r="F150" i="298"/>
  <c r="F134" i="298"/>
  <c r="K26" i="296"/>
  <c r="AR8" i="296"/>
  <c r="J8" i="296"/>
  <c r="AU8" i="296" s="1"/>
  <c r="C18" i="275"/>
  <c r="X18" i="275" s="1"/>
  <c r="E36" i="275"/>
  <c r="U29" i="278"/>
  <c r="E57" i="278"/>
  <c r="G56" i="278"/>
  <c r="C26" i="278"/>
  <c r="C56" i="278" s="1"/>
  <c r="R26" i="302"/>
  <c r="W26" i="302"/>
  <c r="U53" i="300"/>
  <c r="V53" i="300"/>
  <c r="Q104" i="312"/>
  <c r="AC18" i="312"/>
  <c r="D54" i="307"/>
  <c r="C21" i="307"/>
  <c r="C54" i="307" s="1"/>
  <c r="V21" i="307"/>
  <c r="Q8" i="312"/>
  <c r="AC8" i="312" s="1"/>
  <c r="B8" i="280"/>
  <c r="B27" i="280" s="1"/>
  <c r="C30" i="310"/>
  <c r="N15" i="310"/>
  <c r="M65" i="298"/>
  <c r="M133" i="298" s="1"/>
  <c r="M148" i="298"/>
  <c r="AZ12" i="296"/>
  <c r="AV12" i="296"/>
  <c r="G30" i="288"/>
  <c r="G7" i="288"/>
  <c r="G29" i="288" s="1"/>
  <c r="D8" i="288"/>
  <c r="E8" i="288"/>
  <c r="AF11" i="327"/>
  <c r="AL35" i="327"/>
  <c r="W64" i="327"/>
  <c r="M50" i="357"/>
  <c r="M49" i="357"/>
  <c r="AL30" i="327"/>
  <c r="P64" i="327"/>
  <c r="X46" i="314"/>
  <c r="AC46" i="314"/>
  <c r="AL23" i="327"/>
  <c r="AF23" i="327"/>
  <c r="AE16" i="318"/>
  <c r="AA16" i="318"/>
  <c r="C77" i="327"/>
  <c r="AL20" i="327"/>
  <c r="AF20" i="327"/>
  <c r="X15" i="300"/>
  <c r="D70" i="300"/>
  <c r="O46" i="294"/>
  <c r="O45" i="294"/>
  <c r="W19" i="328"/>
  <c r="R19" i="328"/>
  <c r="L62" i="307"/>
  <c r="D36" i="307"/>
  <c r="W13" i="328"/>
  <c r="R13" i="328"/>
  <c r="Z52" i="300"/>
  <c r="Y52" i="300"/>
  <c r="X14" i="307"/>
  <c r="N13" i="303"/>
  <c r="D55" i="278"/>
  <c r="T13" i="278"/>
  <c r="AL17" i="318"/>
  <c r="AH17" i="318"/>
  <c r="W27" i="328"/>
  <c r="R27" i="328"/>
  <c r="Z21" i="300"/>
  <c r="Y21" i="300"/>
  <c r="Q29" i="317"/>
  <c r="O29" i="317"/>
  <c r="Q108" i="313"/>
  <c r="AC22" i="313"/>
  <c r="M7" i="306"/>
  <c r="AL14" i="327"/>
  <c r="AF28" i="327"/>
  <c r="AA25" i="327"/>
  <c r="AA20" i="318"/>
  <c r="X50" i="314"/>
  <c r="E90" i="313"/>
  <c r="H59" i="314"/>
  <c r="X22" i="313"/>
  <c r="Y72" i="313"/>
  <c r="J90" i="312"/>
  <c r="AA12" i="312"/>
  <c r="Z79" i="312"/>
  <c r="T10" i="311"/>
  <c r="G36" i="307"/>
  <c r="G62" i="307" s="1"/>
  <c r="R41" i="307"/>
  <c r="D55" i="307"/>
  <c r="L72" i="300"/>
  <c r="K50" i="300"/>
  <c r="AA13" i="301"/>
  <c r="AI10" i="301"/>
  <c r="Q89" i="298"/>
  <c r="R45" i="298"/>
  <c r="O21" i="297"/>
  <c r="O81" i="297" s="1"/>
  <c r="S21" i="298"/>
  <c r="S36" i="278"/>
  <c r="AF8" i="286"/>
  <c r="Q60" i="282"/>
  <c r="U12" i="278"/>
  <c r="K61" i="282"/>
  <c r="Z9" i="357"/>
  <c r="X38" i="307"/>
  <c r="F64" i="307"/>
  <c r="G57" i="342"/>
  <c r="Q12" i="342"/>
  <c r="G52" i="342"/>
  <c r="F72" i="352"/>
  <c r="Y11" i="352"/>
  <c r="Z11" i="352"/>
  <c r="P62" i="307"/>
  <c r="P61" i="307"/>
  <c r="Q21" i="317"/>
  <c r="O21" i="317"/>
  <c r="E61" i="295"/>
  <c r="U30" i="295"/>
  <c r="E35" i="328"/>
  <c r="E34" i="328"/>
  <c r="S8" i="328"/>
  <c r="W14" i="307"/>
  <c r="N12" i="303"/>
  <c r="L12" i="303" s="1"/>
  <c r="W23" i="328"/>
  <c r="R23" i="328"/>
  <c r="G8" i="312"/>
  <c r="G94" i="312" s="1"/>
  <c r="J51" i="307"/>
  <c r="F12" i="307"/>
  <c r="Z23" i="300"/>
  <c r="Y23" i="300"/>
  <c r="E42" i="285"/>
  <c r="N16" i="285"/>
  <c r="H66" i="352"/>
  <c r="AB8" i="352"/>
  <c r="C85" i="297"/>
  <c r="T12" i="297"/>
  <c r="E56" i="295"/>
  <c r="U23" i="295"/>
  <c r="M17" i="297"/>
  <c r="M80" i="297" s="1"/>
  <c r="J8" i="83"/>
  <c r="N35" i="328"/>
  <c r="AA18" i="327"/>
  <c r="AF27" i="327"/>
  <c r="H64" i="327"/>
  <c r="AH11" i="318"/>
  <c r="AA14" i="318"/>
  <c r="D42" i="317"/>
  <c r="G7" i="315"/>
  <c r="G39" i="315" s="1"/>
  <c r="Z72" i="313"/>
  <c r="I94" i="312"/>
  <c r="E90" i="312"/>
  <c r="AB12" i="312"/>
  <c r="J27" i="310"/>
  <c r="M56" i="307"/>
  <c r="W25" i="302"/>
  <c r="R25" i="307"/>
  <c r="AL20" i="301"/>
  <c r="AL12" i="301"/>
  <c r="C141" i="298"/>
  <c r="AQ13" i="296"/>
  <c r="C23" i="295"/>
  <c r="C56" i="295" s="1"/>
  <c r="AA10" i="286"/>
  <c r="Q27" i="298"/>
  <c r="C79" i="297"/>
  <c r="BA13" i="296"/>
  <c r="C113" i="298"/>
  <c r="D9" i="298"/>
  <c r="D109" i="298" s="1"/>
  <c r="AF8" i="282"/>
  <c r="O11" i="276"/>
  <c r="J13" i="287"/>
  <c r="J41" i="287"/>
  <c r="J14" i="287"/>
  <c r="J38" i="287"/>
  <c r="J55" i="287"/>
  <c r="BA12" i="296"/>
  <c r="Q24" i="283"/>
  <c r="C13" i="278"/>
  <c r="C55" i="278" s="1"/>
  <c r="AD8" i="282"/>
  <c r="AC9" i="360"/>
  <c r="G7" i="320"/>
  <c r="G29" i="320" s="1"/>
  <c r="D8" i="320"/>
  <c r="D30" i="320" s="1"/>
  <c r="Q50" i="357"/>
  <c r="Q49" i="357"/>
  <c r="I50" i="357"/>
  <c r="I49" i="357"/>
  <c r="Y70" i="313"/>
  <c r="F10" i="313"/>
  <c r="W21" i="328"/>
  <c r="R21" i="328"/>
  <c r="Q23" i="317"/>
  <c r="O23" i="317"/>
  <c r="F97" i="313"/>
  <c r="Y11" i="313"/>
  <c r="Z46" i="300"/>
  <c r="Y46" i="300"/>
  <c r="Y83" i="313"/>
  <c r="F23" i="313"/>
  <c r="Z83" i="313"/>
  <c r="F50" i="357"/>
  <c r="F49" i="357"/>
  <c r="AC22" i="275"/>
  <c r="J10" i="275"/>
  <c r="I9" i="298"/>
  <c r="E12" i="307"/>
  <c r="Z25" i="300"/>
  <c r="Y25" i="300"/>
  <c r="G60" i="278"/>
  <c r="C34" i="278"/>
  <c r="C60" i="278" s="1"/>
  <c r="E16" i="277"/>
  <c r="E28" i="277" s="1"/>
  <c r="AA12" i="301"/>
  <c r="R17" i="278"/>
  <c r="C26" i="308"/>
  <c r="I11" i="303"/>
  <c r="D15" i="317"/>
  <c r="M9" i="298"/>
  <c r="Z17" i="300"/>
  <c r="Y17" i="300"/>
  <c r="AA16" i="327"/>
  <c r="D32" i="310"/>
  <c r="D53" i="307"/>
  <c r="AI12" i="301"/>
  <c r="E59" i="295"/>
  <c r="D56" i="295"/>
  <c r="R21" i="298"/>
  <c r="G38" i="295"/>
  <c r="G63" i="295" s="1"/>
  <c r="C16" i="285"/>
  <c r="C42" i="285" s="1"/>
  <c r="E60" i="278"/>
  <c r="G57" i="278"/>
  <c r="I6" i="363"/>
  <c r="D57" i="307"/>
  <c r="M11" i="303"/>
  <c r="I30" i="320"/>
  <c r="H8" i="320"/>
  <c r="Z33" i="300"/>
  <c r="Y33" i="300"/>
  <c r="G8" i="313"/>
  <c r="T69" i="352"/>
  <c r="T66" i="352"/>
  <c r="E14" i="295"/>
  <c r="AL18" i="327"/>
  <c r="C63" i="327"/>
  <c r="AF14" i="327"/>
  <c r="K46" i="326"/>
  <c r="Q8" i="322"/>
  <c r="U90" i="313"/>
  <c r="AD24" i="313"/>
  <c r="E60" i="314"/>
  <c r="AD16" i="312"/>
  <c r="Z84" i="313"/>
  <c r="T103" i="312"/>
  <c r="AB26" i="312"/>
  <c r="AB21" i="312"/>
  <c r="AB17" i="312"/>
  <c r="AA24" i="312"/>
  <c r="W23" i="302"/>
  <c r="R33" i="307"/>
  <c r="T15" i="308"/>
  <c r="G32" i="310"/>
  <c r="C18" i="307"/>
  <c r="R18" i="307" s="1"/>
  <c r="K60" i="301"/>
  <c r="AL24" i="301"/>
  <c r="AL15" i="301"/>
  <c r="Z28" i="300"/>
  <c r="C74" i="301"/>
  <c r="V24" i="300"/>
  <c r="AI26" i="301"/>
  <c r="Z24" i="300"/>
  <c r="L8" i="300"/>
  <c r="L68" i="300" s="1"/>
  <c r="L70" i="300"/>
  <c r="L65" i="298"/>
  <c r="L147" i="298" s="1"/>
  <c r="T89" i="298"/>
  <c r="F9" i="298"/>
  <c r="F123" i="298" s="1"/>
  <c r="O14" i="288"/>
  <c r="L124" i="298"/>
  <c r="X12" i="297"/>
  <c r="T34" i="295"/>
  <c r="B8" i="286"/>
  <c r="B27" i="286" s="1"/>
  <c r="AL11" i="286"/>
  <c r="B17" i="275"/>
  <c r="P35" i="295"/>
  <c r="Q11" i="283"/>
  <c r="K60" i="278"/>
  <c r="P7" i="295"/>
  <c r="J20" i="287"/>
  <c r="J47" i="287"/>
  <c r="J21" i="287"/>
  <c r="J44" i="287"/>
  <c r="I66" i="287"/>
  <c r="P11" i="283"/>
  <c r="H49" i="283"/>
  <c r="Q23" i="278"/>
  <c r="Q8" i="290"/>
  <c r="C17" i="285"/>
  <c r="M17" i="285" s="1"/>
  <c r="E59" i="278"/>
  <c r="P37" i="278"/>
  <c r="Q9" i="283"/>
  <c r="AL14" i="279"/>
  <c r="C34" i="356"/>
  <c r="AL20" i="318"/>
  <c r="AH20" i="318"/>
  <c r="Y74" i="313"/>
  <c r="F14" i="313"/>
  <c r="G35" i="323"/>
  <c r="B6" i="323"/>
  <c r="W22" i="328"/>
  <c r="R22" i="328"/>
  <c r="Q96" i="313"/>
  <c r="AC10" i="313"/>
  <c r="Q8" i="313"/>
  <c r="T13" i="303"/>
  <c r="AD13" i="303" s="1"/>
  <c r="Q97" i="312"/>
  <c r="AC11" i="312"/>
  <c r="Q104" i="298"/>
  <c r="S104" i="298"/>
  <c r="Q99" i="313"/>
  <c r="AC13" i="313"/>
  <c r="E57" i="295"/>
  <c r="U26" i="295"/>
  <c r="D47" i="278"/>
  <c r="T7" i="278"/>
  <c r="AC15" i="275"/>
  <c r="Z31" i="300"/>
  <c r="Y31" i="300"/>
  <c r="C20" i="278"/>
  <c r="S20" i="278" s="1"/>
  <c r="H8" i="313"/>
  <c r="AB8" i="313" s="1"/>
  <c r="B36" i="328"/>
  <c r="B8" i="328"/>
  <c r="R12" i="328"/>
  <c r="Q109" i="313"/>
  <c r="AC23" i="313"/>
  <c r="J61" i="307"/>
  <c r="F36" i="307"/>
  <c r="J62" i="307"/>
  <c r="X15" i="307"/>
  <c r="F52" i="307"/>
  <c r="I61" i="307"/>
  <c r="E36" i="307"/>
  <c r="T98" i="312"/>
  <c r="T8" i="312"/>
  <c r="T94" i="312" s="1"/>
  <c r="H58" i="295"/>
  <c r="D14" i="295"/>
  <c r="N12" i="275"/>
  <c r="AA12" i="275" s="1"/>
  <c r="Y7" i="324"/>
  <c r="H31" i="320"/>
  <c r="AB24" i="313"/>
  <c r="AB16" i="313"/>
  <c r="C14" i="307"/>
  <c r="R14" i="307" s="1"/>
  <c r="T7" i="307"/>
  <c r="AA26" i="301"/>
  <c r="K15" i="300"/>
  <c r="K70" i="300" s="1"/>
  <c r="E110" i="298"/>
  <c r="K46" i="283"/>
  <c r="X49" i="282"/>
  <c r="C32" i="281"/>
  <c r="B10" i="275"/>
  <c r="B7" i="275" s="1"/>
  <c r="AB17" i="275"/>
  <c r="W18" i="328"/>
  <c r="R18" i="328"/>
  <c r="H53" i="278"/>
  <c r="D11" i="278"/>
  <c r="H6" i="293"/>
  <c r="C31" i="293"/>
  <c r="I58" i="278"/>
  <c r="E32" i="278"/>
  <c r="Q101" i="313"/>
  <c r="AC15" i="313"/>
  <c r="D8" i="83"/>
  <c r="AA14" i="327"/>
  <c r="E27" i="318"/>
  <c r="AA11" i="313"/>
  <c r="K90" i="313"/>
  <c r="AB68" i="313"/>
  <c r="AB23" i="313"/>
  <c r="AB19" i="313"/>
  <c r="T107" i="312"/>
  <c r="R94" i="312"/>
  <c r="U7" i="308"/>
  <c r="E35" i="303"/>
  <c r="I118" i="298"/>
  <c r="S45" i="298"/>
  <c r="M53" i="295"/>
  <c r="L53" i="295"/>
  <c r="AV13" i="296"/>
  <c r="AD8" i="286"/>
  <c r="X10" i="282"/>
  <c r="K56" i="278"/>
  <c r="J22" i="287"/>
  <c r="J50" i="287"/>
  <c r="J23" i="287"/>
  <c r="J46" i="287"/>
  <c r="I67" i="287"/>
  <c r="Q61" i="282"/>
  <c r="B8" i="276"/>
  <c r="S8" i="276" s="1"/>
  <c r="AB16" i="275"/>
  <c r="U50" i="357"/>
  <c r="U49" i="357"/>
  <c r="F57" i="307"/>
  <c r="M13" i="303"/>
  <c r="Z27" i="300"/>
  <c r="Y27" i="300"/>
  <c r="D59" i="278"/>
  <c r="T33" i="278"/>
  <c r="D57" i="278"/>
  <c r="T29" i="278"/>
  <c r="D49" i="278"/>
  <c r="T14" i="278"/>
  <c r="E56" i="278"/>
  <c r="U26" i="278"/>
  <c r="B8" i="312"/>
  <c r="D36" i="275"/>
  <c r="Z44" i="300"/>
  <c r="Y44" i="300"/>
  <c r="E50" i="361"/>
  <c r="E51" i="361"/>
  <c r="Y7" i="361"/>
  <c r="C7" i="361"/>
  <c r="P51" i="361"/>
  <c r="P50" i="361"/>
  <c r="AA7" i="361"/>
  <c r="B37" i="356"/>
  <c r="W20" i="356"/>
  <c r="R20" i="356"/>
  <c r="E50" i="360"/>
  <c r="E51" i="360"/>
  <c r="Y7" i="360"/>
  <c r="C7" i="360"/>
  <c r="P51" i="359"/>
  <c r="P50" i="359"/>
  <c r="AA7" i="359"/>
  <c r="P51" i="360"/>
  <c r="AA7" i="360"/>
  <c r="P50" i="360"/>
  <c r="B61" i="367"/>
  <c r="B62" i="367"/>
  <c r="B60" i="367"/>
  <c r="U7" i="367"/>
  <c r="AA7" i="367"/>
  <c r="R9" i="356"/>
  <c r="B35" i="356"/>
  <c r="W9" i="356"/>
  <c r="C52" i="359"/>
  <c r="AC8" i="359"/>
  <c r="T51" i="360"/>
  <c r="T50" i="360"/>
  <c r="AB7" i="360"/>
  <c r="D34" i="356"/>
  <c r="Y7" i="356"/>
  <c r="C51" i="358"/>
  <c r="AC8" i="358"/>
  <c r="B7" i="356"/>
  <c r="AC9" i="358"/>
  <c r="C52" i="358"/>
  <c r="C53" i="359"/>
  <c r="AC9" i="359"/>
  <c r="B51" i="362"/>
  <c r="B52" i="362"/>
  <c r="Y8" i="362"/>
  <c r="X8" i="362"/>
  <c r="L51" i="357"/>
  <c r="L7" i="357"/>
  <c r="Z8" i="357"/>
  <c r="T51" i="359"/>
  <c r="T50" i="359"/>
  <c r="AB7" i="359"/>
  <c r="C52" i="360"/>
  <c r="AC8" i="360"/>
  <c r="T51" i="357"/>
  <c r="AB8" i="357"/>
  <c r="T7" i="357"/>
  <c r="E51" i="359"/>
  <c r="Y7" i="359"/>
  <c r="E50" i="359"/>
  <c r="L49" i="358"/>
  <c r="L50" i="358"/>
  <c r="Z7" i="358"/>
  <c r="P49" i="358"/>
  <c r="P50" i="358"/>
  <c r="AA7" i="358"/>
  <c r="C7" i="359"/>
  <c r="B36" i="356"/>
  <c r="W16" i="356"/>
  <c r="R16" i="356"/>
  <c r="T49" i="358"/>
  <c r="T50" i="358"/>
  <c r="AB7" i="358"/>
  <c r="L51" i="359"/>
  <c r="L50" i="359"/>
  <c r="Z7" i="359"/>
  <c r="N34" i="356"/>
  <c r="V7" i="356"/>
  <c r="P51" i="357"/>
  <c r="AA8" i="357"/>
  <c r="P7" i="357"/>
  <c r="C8" i="357"/>
  <c r="B38" i="356"/>
  <c r="W24" i="356"/>
  <c r="R24" i="356"/>
  <c r="L51" i="361"/>
  <c r="L50" i="361"/>
  <c r="Z7" i="361"/>
  <c r="C29" i="366"/>
  <c r="M6" i="366"/>
  <c r="F82" i="352"/>
  <c r="Z21" i="352"/>
  <c r="Y21" i="352"/>
  <c r="F77" i="352"/>
  <c r="Y16" i="352"/>
  <c r="Z16" i="352"/>
  <c r="F75" i="352"/>
  <c r="Z14" i="352"/>
  <c r="Y14" i="352"/>
  <c r="F67" i="352"/>
  <c r="Z30" i="352"/>
  <c r="Y30" i="352"/>
  <c r="F79" i="352"/>
  <c r="Z18" i="352"/>
  <c r="Y18" i="352"/>
  <c r="C63" i="349"/>
  <c r="C62" i="349"/>
  <c r="H35" i="349"/>
  <c r="F83" i="352"/>
  <c r="Z22" i="352"/>
  <c r="Y22" i="352"/>
  <c r="G66" i="352"/>
  <c r="G69" i="352"/>
  <c r="AA8" i="352"/>
  <c r="F74" i="352"/>
  <c r="Z13" i="352"/>
  <c r="Y13" i="352"/>
  <c r="C28" i="350"/>
  <c r="O6" i="350"/>
  <c r="C33" i="350"/>
  <c r="F78" i="352"/>
  <c r="Z17" i="352"/>
  <c r="Y17" i="352"/>
  <c r="F81" i="352"/>
  <c r="Z20" i="352"/>
  <c r="Y20" i="352"/>
  <c r="F68" i="352"/>
  <c r="Y46" i="352"/>
  <c r="Z46" i="352"/>
  <c r="F70" i="352"/>
  <c r="Y9" i="352"/>
  <c r="F8" i="352"/>
  <c r="Z9" i="352"/>
  <c r="F73" i="352"/>
  <c r="Z12" i="352"/>
  <c r="Y12" i="352"/>
  <c r="C63" i="353"/>
  <c r="B62" i="353"/>
  <c r="B61" i="353"/>
  <c r="AF8" i="353"/>
  <c r="AL8" i="353"/>
  <c r="AA8" i="353"/>
  <c r="F71" i="352"/>
  <c r="Z10" i="352"/>
  <c r="Y10" i="352"/>
  <c r="C62" i="342"/>
  <c r="C63" i="342"/>
  <c r="P36" i="342"/>
  <c r="R21" i="342"/>
  <c r="K55" i="342"/>
  <c r="S21" i="342"/>
  <c r="K12" i="342"/>
  <c r="L57" i="342"/>
  <c r="L52" i="342"/>
  <c r="T12" i="342"/>
  <c r="Y8" i="340"/>
  <c r="F64" i="340"/>
  <c r="F65" i="340"/>
  <c r="F66" i="340"/>
  <c r="M62" i="342"/>
  <c r="U36" i="342"/>
  <c r="Z50" i="345"/>
  <c r="Y50" i="345"/>
  <c r="F92" i="345"/>
  <c r="Y16" i="345"/>
  <c r="Z16" i="345"/>
  <c r="F102" i="345"/>
  <c r="Y26" i="345"/>
  <c r="Z26" i="345"/>
  <c r="F91" i="345"/>
  <c r="N52" i="342"/>
  <c r="N57" i="342"/>
  <c r="V12" i="342"/>
  <c r="S37" i="342"/>
  <c r="Z8" i="340"/>
  <c r="I64" i="340"/>
  <c r="I65" i="340"/>
  <c r="I66" i="340"/>
  <c r="Y17" i="345"/>
  <c r="Z17" i="345"/>
  <c r="F103" i="345"/>
  <c r="AG9" i="341"/>
  <c r="P28" i="341"/>
  <c r="Y14" i="345"/>
  <c r="Z14" i="345"/>
  <c r="F100" i="345"/>
  <c r="Q64" i="340"/>
  <c r="Q65" i="340"/>
  <c r="Q66" i="340"/>
  <c r="AC8" i="340"/>
  <c r="AC8" i="344"/>
  <c r="X8" i="344"/>
  <c r="B59" i="344"/>
  <c r="B57" i="344"/>
  <c r="B58" i="344"/>
  <c r="Y9" i="345"/>
  <c r="F8" i="345"/>
  <c r="Z9" i="345"/>
  <c r="F95" i="345"/>
  <c r="AB8" i="345"/>
  <c r="H90" i="345"/>
  <c r="H94" i="345"/>
  <c r="K53" i="342"/>
  <c r="R15" i="342"/>
  <c r="S15" i="342"/>
  <c r="P8" i="340"/>
  <c r="AB8" i="340" s="1"/>
  <c r="P67" i="340"/>
  <c r="L65" i="340"/>
  <c r="AA8" i="340"/>
  <c r="L66" i="340"/>
  <c r="L64" i="340"/>
  <c r="Y23" i="345"/>
  <c r="Z23" i="345"/>
  <c r="F109" i="345"/>
  <c r="AA8" i="345"/>
  <c r="G90" i="345"/>
  <c r="G94" i="345"/>
  <c r="AD8" i="345"/>
  <c r="T90" i="345"/>
  <c r="T94" i="345"/>
  <c r="K36" i="342"/>
  <c r="L62" i="342"/>
  <c r="K60" i="342"/>
  <c r="R28" i="342"/>
  <c r="S28" i="342"/>
  <c r="Y11" i="345"/>
  <c r="Z11" i="345"/>
  <c r="F97" i="345"/>
  <c r="X8" i="345"/>
  <c r="B90" i="345"/>
  <c r="B94" i="345"/>
  <c r="Y24" i="345"/>
  <c r="Z24" i="345"/>
  <c r="F110" i="345"/>
  <c r="Y19" i="345"/>
  <c r="Z19" i="345"/>
  <c r="F105" i="345"/>
  <c r="Y10" i="345"/>
  <c r="Z10" i="345"/>
  <c r="F96" i="345"/>
  <c r="AB26" i="340"/>
  <c r="R13" i="342"/>
  <c r="K58" i="342"/>
  <c r="S13" i="342"/>
  <c r="AC8" i="345"/>
  <c r="Q90" i="345"/>
  <c r="Q94" i="345"/>
  <c r="Y13" i="345"/>
  <c r="Z13" i="345"/>
  <c r="F99" i="345"/>
  <c r="K59" i="342"/>
  <c r="R14" i="342"/>
  <c r="S14" i="342"/>
  <c r="Y20" i="345"/>
  <c r="Z20" i="345"/>
  <c r="F106" i="345"/>
  <c r="C51" i="278"/>
  <c r="AA7" i="324"/>
  <c r="F26" i="324"/>
  <c r="C37" i="323"/>
  <c r="K25" i="323"/>
  <c r="S16" i="320"/>
  <c r="O16" i="320"/>
  <c r="E31" i="320"/>
  <c r="P11" i="320"/>
  <c r="N62" i="327"/>
  <c r="N61" i="327"/>
  <c r="AE8" i="327"/>
  <c r="C62" i="327"/>
  <c r="C61" i="327"/>
  <c r="AM8" i="327"/>
  <c r="B8" i="327"/>
  <c r="AG8" i="327"/>
  <c r="S9" i="320"/>
  <c r="O9" i="320"/>
  <c r="K42" i="326"/>
  <c r="K41" i="326"/>
  <c r="C42" i="326"/>
  <c r="C41" i="326"/>
  <c r="Q6" i="326"/>
  <c r="S17" i="320"/>
  <c r="O17" i="320"/>
  <c r="C27" i="318"/>
  <c r="AF8" i="318"/>
  <c r="B8" i="318"/>
  <c r="E67" i="319"/>
  <c r="E66" i="319"/>
  <c r="E65" i="319"/>
  <c r="E64" i="319"/>
  <c r="F55" i="319"/>
  <c r="F53" i="319"/>
  <c r="F51" i="319"/>
  <c r="F49" i="319"/>
  <c r="F46" i="319"/>
  <c r="F44" i="319"/>
  <c r="F42" i="319"/>
  <c r="F40" i="319"/>
  <c r="F25" i="319"/>
  <c r="F23" i="319"/>
  <c r="F21" i="319"/>
  <c r="F19" i="319"/>
  <c r="F17" i="319"/>
  <c r="F14" i="319"/>
  <c r="F52" i="319"/>
  <c r="F43" i="319"/>
  <c r="F37" i="319"/>
  <c r="F28" i="319"/>
  <c r="F24" i="319"/>
  <c r="F20" i="319"/>
  <c r="F15" i="319"/>
  <c r="F8" i="319"/>
  <c r="F54" i="319"/>
  <c r="F45" i="319"/>
  <c r="F56" i="319"/>
  <c r="F47" i="319"/>
  <c r="F22" i="319"/>
  <c r="F18" i="319"/>
  <c r="F13" i="319"/>
  <c r="E11" i="319"/>
  <c r="E63" i="319" s="1"/>
  <c r="F10" i="319"/>
  <c r="F50" i="319"/>
  <c r="F41" i="319"/>
  <c r="F39" i="319"/>
  <c r="F38" i="319"/>
  <c r="E27" i="319"/>
  <c r="AL16" i="318"/>
  <c r="AH16" i="318"/>
  <c r="AL12" i="318"/>
  <c r="AH12" i="318"/>
  <c r="AJ8" i="318"/>
  <c r="T27" i="318"/>
  <c r="Q7" i="306"/>
  <c r="O22" i="317"/>
  <c r="Q22" i="317"/>
  <c r="O18" i="317"/>
  <c r="Q18" i="317"/>
  <c r="AC36" i="314"/>
  <c r="X36" i="314"/>
  <c r="D37" i="317"/>
  <c r="C9" i="317"/>
  <c r="P9" i="317"/>
  <c r="I6" i="316"/>
  <c r="C44" i="316"/>
  <c r="C38" i="316"/>
  <c r="G46" i="315"/>
  <c r="Q9" i="315"/>
  <c r="C46" i="316"/>
  <c r="I8" i="316"/>
  <c r="AC35" i="314"/>
  <c r="X35" i="314"/>
  <c r="B93" i="313"/>
  <c r="X68" i="313"/>
  <c r="Q58" i="314"/>
  <c r="Q60" i="314"/>
  <c r="Q59" i="314"/>
  <c r="AF8" i="314"/>
  <c r="B8" i="314"/>
  <c r="AC10" i="314"/>
  <c r="X10" i="314"/>
  <c r="Z81" i="313"/>
  <c r="F21" i="313"/>
  <c r="Y81" i="313"/>
  <c r="G93" i="313"/>
  <c r="AA68" i="313"/>
  <c r="Z73" i="312"/>
  <c r="Y73" i="312"/>
  <c r="Z59" i="312"/>
  <c r="Y59" i="312"/>
  <c r="F17" i="312"/>
  <c r="Z41" i="312"/>
  <c r="Y41" i="312"/>
  <c r="F26" i="312"/>
  <c r="F23" i="312"/>
  <c r="F110" i="313"/>
  <c r="Z24" i="313"/>
  <c r="Y24" i="313"/>
  <c r="Y65" i="312"/>
  <c r="Z65" i="312"/>
  <c r="Q92" i="312"/>
  <c r="AC50" i="312"/>
  <c r="G91" i="312"/>
  <c r="AA26" i="312"/>
  <c r="L94" i="313"/>
  <c r="L90" i="313"/>
  <c r="Z80" i="312"/>
  <c r="Y80" i="312"/>
  <c r="F20" i="312"/>
  <c r="Z74" i="312"/>
  <c r="Y74" i="312"/>
  <c r="H93" i="312"/>
  <c r="AB68" i="312"/>
  <c r="Z60" i="312"/>
  <c r="Y60" i="312"/>
  <c r="F18" i="312"/>
  <c r="Z52" i="312"/>
  <c r="Y52" i="312"/>
  <c r="F10" i="312"/>
  <c r="L27" i="310"/>
  <c r="L32" i="310"/>
  <c r="D90" i="312"/>
  <c r="D94" i="312"/>
  <c r="U18" i="309"/>
  <c r="T18" i="309"/>
  <c r="T18" i="308"/>
  <c r="Q18" i="308"/>
  <c r="I26" i="303"/>
  <c r="T18" i="307"/>
  <c r="K53" i="307"/>
  <c r="T17" i="309"/>
  <c r="U17" i="309"/>
  <c r="Q12" i="308"/>
  <c r="I20" i="303"/>
  <c r="T12" i="308"/>
  <c r="T38" i="307"/>
  <c r="K64" i="307"/>
  <c r="S37" i="307"/>
  <c r="G63" i="307"/>
  <c r="S28" i="307"/>
  <c r="G59" i="307"/>
  <c r="T21" i="307"/>
  <c r="K54" i="307"/>
  <c r="R16" i="307"/>
  <c r="U16" i="307"/>
  <c r="T14" i="307"/>
  <c r="K58" i="307"/>
  <c r="S13" i="307"/>
  <c r="G57" i="307"/>
  <c r="W21" i="302"/>
  <c r="R21" i="302"/>
  <c r="N34" i="302"/>
  <c r="V8" i="302"/>
  <c r="N35" i="302"/>
  <c r="S63" i="301"/>
  <c r="AI33" i="301"/>
  <c r="AA33" i="301"/>
  <c r="AL33" i="301"/>
  <c r="N63" i="301"/>
  <c r="AI29" i="301"/>
  <c r="AA29" i="301"/>
  <c r="AL29" i="301"/>
  <c r="V46" i="300"/>
  <c r="U46" i="300"/>
  <c r="V29" i="300"/>
  <c r="U29" i="300"/>
  <c r="V21" i="300"/>
  <c r="U21" i="300"/>
  <c r="U11" i="300"/>
  <c r="V11" i="300"/>
  <c r="J23" i="303"/>
  <c r="Z23" i="303" s="1"/>
  <c r="W17" i="302"/>
  <c r="R17" i="302"/>
  <c r="Q61" i="301"/>
  <c r="Q60" i="301"/>
  <c r="AF8" i="301"/>
  <c r="Y47" i="300"/>
  <c r="Z47" i="300"/>
  <c r="T69" i="298"/>
  <c r="C151" i="298"/>
  <c r="S69" i="298"/>
  <c r="C68" i="298"/>
  <c r="R69" i="298"/>
  <c r="Q69" i="298"/>
  <c r="C66" i="298"/>
  <c r="E142" i="298"/>
  <c r="E153" i="298"/>
  <c r="C152" i="298"/>
  <c r="S70" i="298"/>
  <c r="R70" i="298"/>
  <c r="Q70" i="298"/>
  <c r="C67" i="298"/>
  <c r="T70" i="298"/>
  <c r="K126" i="298"/>
  <c r="K110" i="298"/>
  <c r="G124" i="298"/>
  <c r="G9" i="298"/>
  <c r="Q82" i="297"/>
  <c r="Q78" i="297"/>
  <c r="N58" i="295"/>
  <c r="N53" i="295"/>
  <c r="D42" i="284"/>
  <c r="D36" i="284"/>
  <c r="C6" i="284"/>
  <c r="O118" i="298"/>
  <c r="O129" i="298"/>
  <c r="G118" i="298"/>
  <c r="G129" i="298"/>
  <c r="Q14" i="298"/>
  <c r="C11" i="298"/>
  <c r="T14" i="298"/>
  <c r="C128" i="298"/>
  <c r="R14" i="298"/>
  <c r="S14" i="298"/>
  <c r="D72" i="297"/>
  <c r="Q71" i="297"/>
  <c r="I71" i="297"/>
  <c r="E71" i="297"/>
  <c r="R70" i="297"/>
  <c r="N70" i="297"/>
  <c r="J70" i="297"/>
  <c r="F70" i="297"/>
  <c r="O69" i="297"/>
  <c r="K69" i="297"/>
  <c r="G69" i="297"/>
  <c r="P68" i="297"/>
  <c r="L68" i="297"/>
  <c r="H68" i="297"/>
  <c r="D68" i="297"/>
  <c r="Q67" i="297"/>
  <c r="I67" i="297"/>
  <c r="E67" i="297"/>
  <c r="E72" i="297"/>
  <c r="R71" i="297"/>
  <c r="N71" i="297"/>
  <c r="J71" i="297"/>
  <c r="F71" i="297"/>
  <c r="K70" i="297"/>
  <c r="G70" i="297"/>
  <c r="P69" i="297"/>
  <c r="L69" i="297"/>
  <c r="H69" i="297"/>
  <c r="D69" i="297"/>
  <c r="Q68" i="297"/>
  <c r="M68" i="297"/>
  <c r="I68" i="297"/>
  <c r="E68" i="297"/>
  <c r="R67" i="297"/>
  <c r="N67" i="297"/>
  <c r="J67" i="297"/>
  <c r="F67" i="297"/>
  <c r="C66" i="297"/>
  <c r="K71" i="297"/>
  <c r="P70" i="297"/>
  <c r="H70" i="297"/>
  <c r="E69" i="297"/>
  <c r="R68" i="297"/>
  <c r="J68" i="297"/>
  <c r="O67" i="297"/>
  <c r="G67" i="297"/>
  <c r="U25" i="297"/>
  <c r="P71" i="297"/>
  <c r="H71" i="297"/>
  <c r="E70" i="297"/>
  <c r="R69" i="297"/>
  <c r="J69" i="297"/>
  <c r="O68" i="297"/>
  <c r="G68" i="297"/>
  <c r="L67" i="297"/>
  <c r="D67" i="297"/>
  <c r="T25" i="297"/>
  <c r="C86" i="297"/>
  <c r="G71" i="297"/>
  <c r="L70" i="297"/>
  <c r="D70" i="297"/>
  <c r="Q69" i="297"/>
  <c r="I69" i="297"/>
  <c r="N68" i="297"/>
  <c r="F68" i="297"/>
  <c r="K67" i="297"/>
  <c r="P66" i="297"/>
  <c r="X25" i="297"/>
  <c r="L71" i="297"/>
  <c r="D71" i="297"/>
  <c r="Q70" i="297"/>
  <c r="I70" i="297"/>
  <c r="N69" i="297"/>
  <c r="F69" i="297"/>
  <c r="K68" i="297"/>
  <c r="P67" i="297"/>
  <c r="H67" i="297"/>
  <c r="X17" i="297"/>
  <c r="T17" i="297"/>
  <c r="C80" i="297"/>
  <c r="U17" i="297"/>
  <c r="J82" i="297"/>
  <c r="J78" i="297"/>
  <c r="AV20" i="296"/>
  <c r="AZ20" i="296"/>
  <c r="AU12" i="296"/>
  <c r="AQ12" i="296"/>
  <c r="K66" i="295"/>
  <c r="R40" i="295"/>
  <c r="Q30" i="295"/>
  <c r="G61" i="295"/>
  <c r="K59" i="295"/>
  <c r="R15" i="295"/>
  <c r="Q9" i="295"/>
  <c r="G52" i="295"/>
  <c r="E27" i="292"/>
  <c r="Z7" i="292"/>
  <c r="H66" i="297"/>
  <c r="V29" i="297"/>
  <c r="R66" i="297"/>
  <c r="S24" i="298"/>
  <c r="C114" i="298"/>
  <c r="R24" i="298"/>
  <c r="T24" i="298"/>
  <c r="Q24" i="298"/>
  <c r="R76" i="297"/>
  <c r="N76" i="297"/>
  <c r="J76" i="297"/>
  <c r="F76" i="297"/>
  <c r="K75" i="297"/>
  <c r="G75" i="297"/>
  <c r="X33" i="297"/>
  <c r="T33" i="297"/>
  <c r="K76" i="297"/>
  <c r="G76" i="297"/>
  <c r="P75" i="297"/>
  <c r="L75" i="297"/>
  <c r="H75" i="297"/>
  <c r="D75" i="297"/>
  <c r="P76" i="297"/>
  <c r="H76" i="297"/>
  <c r="E75" i="297"/>
  <c r="E76" i="297"/>
  <c r="R75" i="297"/>
  <c r="J75" i="297"/>
  <c r="G74" i="297"/>
  <c r="C87" i="297"/>
  <c r="L76" i="297"/>
  <c r="D76" i="297"/>
  <c r="Q75" i="297"/>
  <c r="I75" i="297"/>
  <c r="U33" i="297"/>
  <c r="Q76" i="297"/>
  <c r="I76" i="297"/>
  <c r="N75" i="297"/>
  <c r="F75" i="297"/>
  <c r="K74" i="297"/>
  <c r="C74" i="297"/>
  <c r="M33" i="297"/>
  <c r="O11" i="297"/>
  <c r="R82" i="297"/>
  <c r="R78" i="297"/>
  <c r="AZ14" i="296"/>
  <c r="AV14" i="296"/>
  <c r="AS8" i="296"/>
  <c r="N26" i="296"/>
  <c r="P46" i="295"/>
  <c r="S46" i="295"/>
  <c r="M64" i="295"/>
  <c r="M63" i="295"/>
  <c r="Q34" i="295"/>
  <c r="G62" i="295"/>
  <c r="P25" i="295"/>
  <c r="S25" i="295"/>
  <c r="Q20" i="295"/>
  <c r="G55" i="295"/>
  <c r="P12" i="295"/>
  <c r="S12" i="295"/>
  <c r="K46" i="294"/>
  <c r="K45" i="294"/>
  <c r="E43" i="285"/>
  <c r="N17" i="285"/>
  <c r="H27" i="286"/>
  <c r="G8" i="287"/>
  <c r="C8" i="287" s="1"/>
  <c r="AC8" i="286"/>
  <c r="Q28" i="283"/>
  <c r="G50" i="283"/>
  <c r="AC38" i="282"/>
  <c r="X38" i="282"/>
  <c r="AC12" i="282"/>
  <c r="X12" i="282"/>
  <c r="P22" i="278"/>
  <c r="S22" i="278"/>
  <c r="C12" i="278"/>
  <c r="G54" i="278"/>
  <c r="Q12" i="278"/>
  <c r="G11" i="278"/>
  <c r="AL20" i="286"/>
  <c r="AH20" i="286"/>
  <c r="AL12" i="286"/>
  <c r="AH12" i="286"/>
  <c r="M28" i="285"/>
  <c r="C27" i="285"/>
  <c r="N9" i="285"/>
  <c r="E39" i="285"/>
  <c r="P24" i="283"/>
  <c r="C48" i="283"/>
  <c r="C6" i="281"/>
  <c r="N7" i="281"/>
  <c r="B27" i="279"/>
  <c r="AH8" i="279"/>
  <c r="F32" i="278"/>
  <c r="J58" i="278"/>
  <c r="B26" i="275"/>
  <c r="S20" i="276"/>
  <c r="O20" i="276"/>
  <c r="AC41" i="282"/>
  <c r="X41" i="282"/>
  <c r="AC24" i="282"/>
  <c r="X24" i="282"/>
  <c r="AC16" i="282"/>
  <c r="X16" i="282"/>
  <c r="D60" i="282"/>
  <c r="D61" i="282"/>
  <c r="AE8" i="282"/>
  <c r="D59" i="282"/>
  <c r="AI18" i="279"/>
  <c r="M24" i="275"/>
  <c r="AI14" i="279"/>
  <c r="M20" i="275"/>
  <c r="AI10" i="279"/>
  <c r="M16" i="275"/>
  <c r="H27" i="279"/>
  <c r="AK8" i="279"/>
  <c r="H58" i="278"/>
  <c r="D32" i="278"/>
  <c r="P25" i="278"/>
  <c r="S25" i="278"/>
  <c r="U11" i="278"/>
  <c r="Z7" i="324"/>
  <c r="E26" i="324"/>
  <c r="W7" i="324"/>
  <c r="B26" i="324"/>
  <c r="S20" i="320"/>
  <c r="O20" i="320"/>
  <c r="S12" i="320"/>
  <c r="O12" i="320"/>
  <c r="U11" i="320"/>
  <c r="D31" i="320"/>
  <c r="AE19" i="318"/>
  <c r="AA19" i="318"/>
  <c r="AE15" i="318"/>
  <c r="AA15" i="318"/>
  <c r="AE11" i="318"/>
  <c r="AA11" i="318"/>
  <c r="AN8" i="318"/>
  <c r="P27" i="318"/>
  <c r="O28" i="317"/>
  <c r="Q28" i="317"/>
  <c r="O12" i="317"/>
  <c r="Q12" i="317"/>
  <c r="AC48" i="314"/>
  <c r="X48" i="314"/>
  <c r="AC24" i="314"/>
  <c r="X24" i="314"/>
  <c r="Q17" i="317"/>
  <c r="C41" i="317"/>
  <c r="O17" i="317"/>
  <c r="I22" i="316"/>
  <c r="C43" i="316"/>
  <c r="K50" i="315"/>
  <c r="R31" i="315"/>
  <c r="L48" i="315"/>
  <c r="L44" i="315"/>
  <c r="L39" i="315"/>
  <c r="AC39" i="314"/>
  <c r="X39" i="314"/>
  <c r="AC15" i="314"/>
  <c r="X15" i="314"/>
  <c r="N60" i="314"/>
  <c r="N59" i="314"/>
  <c r="N58" i="314"/>
  <c r="AB8" i="314"/>
  <c r="Z81" i="312"/>
  <c r="Y81" i="312"/>
  <c r="Z69" i="312"/>
  <c r="F68" i="312"/>
  <c r="Y69" i="312"/>
  <c r="Z55" i="312"/>
  <c r="Y55" i="312"/>
  <c r="F13" i="312"/>
  <c r="F98" i="313"/>
  <c r="Z12" i="313"/>
  <c r="Y12" i="313"/>
  <c r="Y75" i="312"/>
  <c r="Z75" i="312"/>
  <c r="Y61" i="312"/>
  <c r="Z61" i="312"/>
  <c r="F19" i="312"/>
  <c r="Z84" i="312"/>
  <c r="Y84" i="312"/>
  <c r="F24" i="312"/>
  <c r="T92" i="312"/>
  <c r="AD50" i="312"/>
  <c r="U14" i="309"/>
  <c r="T14" i="309"/>
  <c r="I32" i="310"/>
  <c r="I27" i="310"/>
  <c r="U16" i="309"/>
  <c r="T16" i="309"/>
  <c r="T24" i="307"/>
  <c r="K55" i="307"/>
  <c r="G53" i="307"/>
  <c r="S18" i="307"/>
  <c r="J27" i="304"/>
  <c r="W8" i="304"/>
  <c r="C27" i="311"/>
  <c r="V8" i="311"/>
  <c r="H27" i="310"/>
  <c r="H32" i="310"/>
  <c r="U10" i="309"/>
  <c r="T10" i="309"/>
  <c r="Q8" i="308"/>
  <c r="I16" i="303"/>
  <c r="T8" i="308"/>
  <c r="G64" i="307"/>
  <c r="S38" i="307"/>
  <c r="G54" i="307"/>
  <c r="S21" i="307"/>
  <c r="T15" i="307"/>
  <c r="K52" i="307"/>
  <c r="G58" i="307"/>
  <c r="S14" i="307"/>
  <c r="R13" i="307"/>
  <c r="C57" i="307"/>
  <c r="U13" i="307"/>
  <c r="AI36" i="301"/>
  <c r="AA36" i="301"/>
  <c r="Y63" i="301"/>
  <c r="AL36" i="301"/>
  <c r="AI32" i="301"/>
  <c r="AA32" i="301"/>
  <c r="R63" i="301"/>
  <c r="AL32" i="301"/>
  <c r="AI28" i="301"/>
  <c r="AA28" i="301"/>
  <c r="M63" i="301"/>
  <c r="AL28" i="301"/>
  <c r="V44" i="300"/>
  <c r="U44" i="300"/>
  <c r="V27" i="300"/>
  <c r="U27" i="300"/>
  <c r="V19" i="300"/>
  <c r="U19" i="300"/>
  <c r="J22" i="303"/>
  <c r="Z22" i="303" s="1"/>
  <c r="D26" i="305"/>
  <c r="W22" i="302"/>
  <c r="R22" i="302"/>
  <c r="W16" i="302"/>
  <c r="R16" i="302"/>
  <c r="E61" i="301"/>
  <c r="E60" i="301"/>
  <c r="AB8" i="301"/>
  <c r="Y51" i="300"/>
  <c r="Z51" i="300"/>
  <c r="W50" i="300"/>
  <c r="B50" i="300"/>
  <c r="C72" i="300"/>
  <c r="W42" i="300"/>
  <c r="B42" i="300"/>
  <c r="C71" i="300"/>
  <c r="L150" i="298"/>
  <c r="L134" i="298"/>
  <c r="S94" i="298"/>
  <c r="C155" i="298"/>
  <c r="R94" i="298"/>
  <c r="Q94" i="298"/>
  <c r="T94" i="298"/>
  <c r="C140" i="298"/>
  <c r="S86" i="298"/>
  <c r="R86" i="298"/>
  <c r="Q86" i="298"/>
  <c r="T86" i="298"/>
  <c r="C136" i="298"/>
  <c r="S74" i="298"/>
  <c r="R74" i="298"/>
  <c r="Q74" i="298"/>
  <c r="T74" i="298"/>
  <c r="M150" i="298"/>
  <c r="M134" i="298"/>
  <c r="S48" i="298"/>
  <c r="C122" i="298"/>
  <c r="R48" i="298"/>
  <c r="Q48" i="298"/>
  <c r="T48" i="298"/>
  <c r="O126" i="298"/>
  <c r="O110" i="298"/>
  <c r="K124" i="298"/>
  <c r="K9" i="298"/>
  <c r="K82" i="297"/>
  <c r="K78" i="297"/>
  <c r="AU15" i="296"/>
  <c r="AQ15" i="296"/>
  <c r="J58" i="295"/>
  <c r="J53" i="295"/>
  <c r="F14" i="295"/>
  <c r="K50" i="283"/>
  <c r="R28" i="283"/>
  <c r="Q18" i="298"/>
  <c r="T18" i="298"/>
  <c r="C112" i="298"/>
  <c r="R18" i="298"/>
  <c r="S18" i="298"/>
  <c r="Q40" i="295"/>
  <c r="G66" i="295"/>
  <c r="K54" i="295"/>
  <c r="R17" i="295"/>
  <c r="Q15" i="295"/>
  <c r="G59" i="295"/>
  <c r="U11" i="288"/>
  <c r="D31" i="288"/>
  <c r="L82" i="297"/>
  <c r="L78" i="297"/>
  <c r="D82" i="297"/>
  <c r="C9" i="297"/>
  <c r="J50" i="297" s="1"/>
  <c r="D78" i="297"/>
  <c r="M71" i="297"/>
  <c r="C69" i="297"/>
  <c r="O17" i="297"/>
  <c r="M11" i="297"/>
  <c r="G82" i="297"/>
  <c r="G78" i="297"/>
  <c r="BE18" i="296"/>
  <c r="BA18" i="296"/>
  <c r="AU14" i="296"/>
  <c r="AQ14" i="296"/>
  <c r="BE10" i="296"/>
  <c r="BA10" i="296"/>
  <c r="P45" i="295"/>
  <c r="S45" i="295"/>
  <c r="R39" i="295"/>
  <c r="K65" i="295"/>
  <c r="I64" i="295"/>
  <c r="I63" i="295"/>
  <c r="E38" i="295"/>
  <c r="R26" i="295"/>
  <c r="K57" i="295"/>
  <c r="P24" i="295"/>
  <c r="S24" i="295"/>
  <c r="P20" i="295"/>
  <c r="R16" i="295"/>
  <c r="K60" i="295"/>
  <c r="K14" i="295"/>
  <c r="P11" i="295"/>
  <c r="S11" i="295"/>
  <c r="G46" i="294"/>
  <c r="G45" i="294"/>
  <c r="C38" i="291"/>
  <c r="K7" i="291"/>
  <c r="B27" i="290"/>
  <c r="O8" i="290"/>
  <c r="S21" i="288"/>
  <c r="O21" i="288"/>
  <c r="S13" i="288"/>
  <c r="O13" i="288"/>
  <c r="K41" i="285"/>
  <c r="K40" i="285"/>
  <c r="C72" i="297"/>
  <c r="C39" i="284"/>
  <c r="I16" i="284"/>
  <c r="AC25" i="282"/>
  <c r="X25" i="282"/>
  <c r="P10" i="278"/>
  <c r="S10" i="278"/>
  <c r="E44" i="285"/>
  <c r="N27" i="285"/>
  <c r="B22" i="275"/>
  <c r="S16" i="276"/>
  <c r="O16" i="276"/>
  <c r="C67" i="297"/>
  <c r="AH18" i="286"/>
  <c r="AL18" i="286"/>
  <c r="AH10" i="286"/>
  <c r="AL10" i="286"/>
  <c r="C40" i="284"/>
  <c r="I19" i="284"/>
  <c r="AK8" i="286"/>
  <c r="W27" i="286"/>
  <c r="C41" i="284"/>
  <c r="I22" i="284"/>
  <c r="K48" i="283"/>
  <c r="R24" i="283"/>
  <c r="G44" i="283"/>
  <c r="Q20" i="283"/>
  <c r="AI17" i="279"/>
  <c r="M23" i="275"/>
  <c r="AI13" i="279"/>
  <c r="M19" i="275"/>
  <c r="AI9" i="279"/>
  <c r="M15" i="275"/>
  <c r="P39" i="278"/>
  <c r="S39" i="278"/>
  <c r="P27" i="278"/>
  <c r="S27" i="278"/>
  <c r="S18" i="276"/>
  <c r="O18" i="276"/>
  <c r="B24" i="275"/>
  <c r="J27" i="276"/>
  <c r="U8" i="276"/>
  <c r="Y10" i="275"/>
  <c r="F7" i="275"/>
  <c r="O42" i="326"/>
  <c r="O41" i="326"/>
  <c r="G42" i="326"/>
  <c r="G41" i="326"/>
  <c r="C32" i="325"/>
  <c r="H14" i="325"/>
  <c r="S21" i="320"/>
  <c r="O21" i="320"/>
  <c r="S13" i="320"/>
  <c r="O13" i="320"/>
  <c r="AM8" i="318"/>
  <c r="N8" i="318"/>
  <c r="O27" i="318"/>
  <c r="AH18" i="318"/>
  <c r="AL18" i="318"/>
  <c r="AL14" i="318"/>
  <c r="AH14" i="318"/>
  <c r="AL10" i="318"/>
  <c r="AH10" i="318"/>
  <c r="G8" i="319"/>
  <c r="H27" i="318"/>
  <c r="AC8" i="318"/>
  <c r="N7" i="306"/>
  <c r="O24" i="317"/>
  <c r="Q24" i="317"/>
  <c r="O20" i="317"/>
  <c r="Q20" i="317"/>
  <c r="AC44" i="314"/>
  <c r="X44" i="314"/>
  <c r="AC20" i="314"/>
  <c r="X20" i="314"/>
  <c r="K49" i="315"/>
  <c r="R28" i="315"/>
  <c r="K43" i="315"/>
  <c r="R20" i="315"/>
  <c r="G50" i="315"/>
  <c r="Q31" i="315"/>
  <c r="K40" i="315"/>
  <c r="R11" i="315"/>
  <c r="H48" i="315"/>
  <c r="H44" i="315"/>
  <c r="H39" i="315"/>
  <c r="AC43" i="314"/>
  <c r="X43" i="314"/>
  <c r="X19" i="314"/>
  <c r="AC19" i="314"/>
  <c r="T59" i="314"/>
  <c r="AG8" i="314"/>
  <c r="T58" i="314"/>
  <c r="T60" i="314"/>
  <c r="D59" i="314"/>
  <c r="D58" i="314"/>
  <c r="D60" i="314"/>
  <c r="AE8" i="314"/>
  <c r="X11" i="314"/>
  <c r="AC11" i="314"/>
  <c r="Z73" i="313"/>
  <c r="F13" i="313"/>
  <c r="Y73" i="313"/>
  <c r="Z69" i="313"/>
  <c r="F68" i="313"/>
  <c r="F9" i="313"/>
  <c r="Y69" i="313"/>
  <c r="AA68" i="312"/>
  <c r="G93" i="312"/>
  <c r="Z51" i="312"/>
  <c r="F50" i="312"/>
  <c r="Y51" i="312"/>
  <c r="F9" i="312"/>
  <c r="Y71" i="312"/>
  <c r="Z71" i="312"/>
  <c r="Y57" i="312"/>
  <c r="Z57" i="312"/>
  <c r="F15" i="312"/>
  <c r="Z78" i="312"/>
  <c r="Y78" i="312"/>
  <c r="Z70" i="312"/>
  <c r="Y70" i="312"/>
  <c r="Z64" i="312"/>
  <c r="Y64" i="312"/>
  <c r="F22" i="312"/>
  <c r="Z56" i="312"/>
  <c r="Y56" i="312"/>
  <c r="F14" i="312"/>
  <c r="AB50" i="312"/>
  <c r="H92" i="312"/>
  <c r="B91" i="312"/>
  <c r="X26" i="312"/>
  <c r="D60" i="307"/>
  <c r="V32" i="307"/>
  <c r="C32" i="307"/>
  <c r="D27" i="305"/>
  <c r="C16" i="305"/>
  <c r="U17" i="311"/>
  <c r="T17" i="311"/>
  <c r="C31" i="310"/>
  <c r="N18" i="310"/>
  <c r="E27" i="310"/>
  <c r="E32" i="310"/>
  <c r="T9" i="309"/>
  <c r="U9" i="309"/>
  <c r="G55" i="307"/>
  <c r="S24" i="307"/>
  <c r="D50" i="307"/>
  <c r="V7" i="307"/>
  <c r="C7" i="307"/>
  <c r="B8" i="304"/>
  <c r="F27" i="304"/>
  <c r="R8" i="304"/>
  <c r="T19" i="311"/>
  <c r="U19" i="311"/>
  <c r="U9" i="311"/>
  <c r="T9" i="311"/>
  <c r="B8" i="311"/>
  <c r="C34" i="310"/>
  <c r="N8" i="310"/>
  <c r="C6" i="310"/>
  <c r="W8" i="309"/>
  <c r="D27" i="309"/>
  <c r="S7" i="308"/>
  <c r="J26" i="308"/>
  <c r="R43" i="307"/>
  <c r="U43" i="307"/>
  <c r="R29" i="307"/>
  <c r="U29" i="307"/>
  <c r="G52" i="307"/>
  <c r="S15" i="307"/>
  <c r="U14" i="307"/>
  <c r="R13" i="302"/>
  <c r="W13" i="302"/>
  <c r="B8" i="302"/>
  <c r="H34" i="302"/>
  <c r="H35" i="302"/>
  <c r="T8" i="302"/>
  <c r="W63" i="301"/>
  <c r="AI35" i="301"/>
  <c r="AA35" i="301"/>
  <c r="AL35" i="301"/>
  <c r="Q63" i="301"/>
  <c r="AI31" i="301"/>
  <c r="AA31" i="301"/>
  <c r="AL31" i="301"/>
  <c r="V52" i="300"/>
  <c r="U52" i="300"/>
  <c r="V33" i="300"/>
  <c r="U33" i="300"/>
  <c r="V25" i="300"/>
  <c r="U25" i="300"/>
  <c r="V17" i="300"/>
  <c r="U17" i="300"/>
  <c r="E27" i="304"/>
  <c r="V8" i="304"/>
  <c r="J19" i="303"/>
  <c r="Z19" i="303" s="1"/>
  <c r="S35" i="303"/>
  <c r="S34" i="303"/>
  <c r="R27" i="302"/>
  <c r="W27" i="302"/>
  <c r="E68" i="300"/>
  <c r="C8" i="300"/>
  <c r="T101" i="298"/>
  <c r="S101" i="298"/>
  <c r="R101" i="298"/>
  <c r="C145" i="298"/>
  <c r="Q101" i="298"/>
  <c r="H150" i="298"/>
  <c r="H134" i="298"/>
  <c r="D8" i="300"/>
  <c r="C144" i="298"/>
  <c r="S98" i="298"/>
  <c r="R98" i="298"/>
  <c r="Q98" i="298"/>
  <c r="T98" i="298"/>
  <c r="M142" i="298"/>
  <c r="M153" i="298"/>
  <c r="I150" i="298"/>
  <c r="I134" i="298"/>
  <c r="O124" i="298"/>
  <c r="O9" i="298"/>
  <c r="C127" i="298"/>
  <c r="R13" i="298"/>
  <c r="Q13" i="298"/>
  <c r="C10" i="298"/>
  <c r="S13" i="298"/>
  <c r="C12" i="298"/>
  <c r="T13" i="298"/>
  <c r="M67" i="297"/>
  <c r="V26" i="297"/>
  <c r="M25" i="297"/>
  <c r="X21" i="297"/>
  <c r="T21" i="297"/>
  <c r="C81" i="297"/>
  <c r="U21" i="297"/>
  <c r="F82" i="297"/>
  <c r="F78" i="297"/>
  <c r="K42" i="283"/>
  <c r="R14" i="283"/>
  <c r="K118" i="298"/>
  <c r="K129" i="298"/>
  <c r="V23" i="297"/>
  <c r="AQ20" i="296"/>
  <c r="AU20" i="296"/>
  <c r="C66" i="295"/>
  <c r="K56" i="295"/>
  <c r="R23" i="295"/>
  <c r="Q17" i="295"/>
  <c r="G54" i="295"/>
  <c r="C131" i="298"/>
  <c r="Q38" i="298"/>
  <c r="T38" i="298"/>
  <c r="R38" i="298"/>
  <c r="S38" i="298"/>
  <c r="Q30" i="298"/>
  <c r="T30" i="298"/>
  <c r="C116" i="298"/>
  <c r="R30" i="298"/>
  <c r="S30" i="298"/>
  <c r="O70" i="297"/>
  <c r="O25" i="297"/>
  <c r="J66" i="297"/>
  <c r="X10" i="297"/>
  <c r="T10" i="297"/>
  <c r="U10" i="297"/>
  <c r="C83" i="297"/>
  <c r="C68" i="297"/>
  <c r="AZ18" i="296"/>
  <c r="AV18" i="296"/>
  <c r="AZ10" i="296"/>
  <c r="AV10" i="296"/>
  <c r="AH26" i="296"/>
  <c r="BC8" i="296"/>
  <c r="F26" i="296"/>
  <c r="AP8" i="296"/>
  <c r="P42" i="295"/>
  <c r="S42" i="295"/>
  <c r="Q39" i="295"/>
  <c r="G65" i="295"/>
  <c r="P32" i="295"/>
  <c r="S32" i="295"/>
  <c r="Q26" i="295"/>
  <c r="G57" i="295"/>
  <c r="P19" i="295"/>
  <c r="S19" i="295"/>
  <c r="Q16" i="295"/>
  <c r="G60" i="295"/>
  <c r="G14" i="295"/>
  <c r="P10" i="295"/>
  <c r="S10" i="295"/>
  <c r="C43" i="294"/>
  <c r="C6" i="294"/>
  <c r="Q7" i="294"/>
  <c r="B6" i="291"/>
  <c r="E37" i="291"/>
  <c r="B11" i="288"/>
  <c r="AN8" i="286"/>
  <c r="P27" i="286"/>
  <c r="G41" i="285"/>
  <c r="G40" i="285"/>
  <c r="E40" i="285"/>
  <c r="C44" i="284"/>
  <c r="I8" i="284"/>
  <c r="Q14" i="283"/>
  <c r="G42" i="283"/>
  <c r="AC21" i="282"/>
  <c r="X21" i="282"/>
  <c r="N12" i="281"/>
  <c r="C30" i="281"/>
  <c r="P38" i="278"/>
  <c r="S38" i="278"/>
  <c r="K51" i="278"/>
  <c r="R20" i="278"/>
  <c r="H6" i="277"/>
  <c r="C26" i="277"/>
  <c r="O76" i="297"/>
  <c r="AJ8" i="286"/>
  <c r="T27" i="286"/>
  <c r="B8" i="282"/>
  <c r="B18" i="275"/>
  <c r="S12" i="276"/>
  <c r="O12" i="276"/>
  <c r="K38" i="295"/>
  <c r="AH16" i="286"/>
  <c r="AL16" i="286"/>
  <c r="AM8" i="286"/>
  <c r="N8" i="286"/>
  <c r="O27" i="286"/>
  <c r="C43" i="284"/>
  <c r="I7" i="284"/>
  <c r="F45" i="283"/>
  <c r="F49" i="283"/>
  <c r="AC37" i="282"/>
  <c r="X37" i="282"/>
  <c r="AC20" i="282"/>
  <c r="X20" i="282"/>
  <c r="T60" i="282"/>
  <c r="T61" i="282"/>
  <c r="T59" i="282"/>
  <c r="AG8" i="282"/>
  <c r="C29" i="281"/>
  <c r="N9" i="281"/>
  <c r="M26" i="275"/>
  <c r="AI20" i="279"/>
  <c r="M22" i="275"/>
  <c r="AI16" i="279"/>
  <c r="M18" i="275"/>
  <c r="AI12" i="279"/>
  <c r="K52" i="278"/>
  <c r="R23" i="278"/>
  <c r="C23" i="278"/>
  <c r="S14" i="276"/>
  <c r="O14" i="276"/>
  <c r="B20" i="275"/>
  <c r="F27" i="276"/>
  <c r="T8" i="276"/>
  <c r="F8" i="279"/>
  <c r="G58" i="278"/>
  <c r="Q32" i="278"/>
  <c r="B11" i="320"/>
  <c r="I8" i="319"/>
  <c r="K27" i="318"/>
  <c r="AD8" i="318"/>
  <c r="O7" i="306"/>
  <c r="AE17" i="318"/>
  <c r="AA17" i="318"/>
  <c r="AE13" i="318"/>
  <c r="AA13" i="318"/>
  <c r="AE9" i="318"/>
  <c r="AA9" i="318"/>
  <c r="D27" i="318"/>
  <c r="AG8" i="318"/>
  <c r="O10" i="317"/>
  <c r="Q10" i="317"/>
  <c r="AC40" i="314"/>
  <c r="X40" i="314"/>
  <c r="I10" i="316"/>
  <c r="C39" i="316"/>
  <c r="Q16" i="317"/>
  <c r="C40" i="317"/>
  <c r="O16" i="317"/>
  <c r="C41" i="316"/>
  <c r="I16" i="316"/>
  <c r="C49" i="315"/>
  <c r="P28" i="315"/>
  <c r="C43" i="315"/>
  <c r="P20" i="315"/>
  <c r="K46" i="315"/>
  <c r="R9" i="315"/>
  <c r="G40" i="315"/>
  <c r="Q11" i="315"/>
  <c r="D48" i="315"/>
  <c r="D44" i="315"/>
  <c r="D39" i="315"/>
  <c r="AC47" i="314"/>
  <c r="X47" i="314"/>
  <c r="AC23" i="314"/>
  <c r="X23" i="314"/>
  <c r="X16" i="314"/>
  <c r="AC16" i="314"/>
  <c r="Z77" i="313"/>
  <c r="F17" i="313"/>
  <c r="Y77" i="313"/>
  <c r="F102" i="313"/>
  <c r="Z16" i="313"/>
  <c r="Y16" i="313"/>
  <c r="Z77" i="312"/>
  <c r="Y77" i="312"/>
  <c r="Z63" i="312"/>
  <c r="Y63" i="312"/>
  <c r="F21" i="312"/>
  <c r="AA50" i="312"/>
  <c r="G92" i="312"/>
  <c r="Q93" i="312"/>
  <c r="AC68" i="312"/>
  <c r="Y53" i="312"/>
  <c r="Z53" i="312"/>
  <c r="F11" i="312"/>
  <c r="P94" i="313"/>
  <c r="P90" i="313"/>
  <c r="T93" i="312"/>
  <c r="AD68" i="312"/>
  <c r="U13" i="311"/>
  <c r="T13" i="311"/>
  <c r="B8" i="309"/>
  <c r="V8" i="309"/>
  <c r="C27" i="309"/>
  <c r="U15" i="311"/>
  <c r="T15" i="311"/>
  <c r="F32" i="310"/>
  <c r="F27" i="310"/>
  <c r="H6" i="305"/>
  <c r="C25" i="305"/>
  <c r="T16" i="311"/>
  <c r="U16" i="311"/>
  <c r="Q16" i="308"/>
  <c r="I24" i="303"/>
  <c r="T16" i="308"/>
  <c r="F26" i="308"/>
  <c r="R7" i="308"/>
  <c r="R39" i="307"/>
  <c r="U39" i="307"/>
  <c r="T37" i="307"/>
  <c r="K63" i="307"/>
  <c r="T28" i="307"/>
  <c r="K59" i="307"/>
  <c r="R22" i="307"/>
  <c r="U22" i="307"/>
  <c r="T13" i="307"/>
  <c r="K57" i="307"/>
  <c r="D34" i="302"/>
  <c r="D35" i="302"/>
  <c r="Y8" i="302"/>
  <c r="U63" i="301"/>
  <c r="AI34" i="301"/>
  <c r="AA34" i="301"/>
  <c r="AL34" i="301"/>
  <c r="P63" i="301"/>
  <c r="AI30" i="301"/>
  <c r="AA30" i="301"/>
  <c r="AL30" i="301"/>
  <c r="V48" i="300"/>
  <c r="U48" i="300"/>
  <c r="V31" i="300"/>
  <c r="U31" i="300"/>
  <c r="V23" i="300"/>
  <c r="U23" i="300"/>
  <c r="V13" i="300"/>
  <c r="U13" i="300"/>
  <c r="AJ8" i="301"/>
  <c r="AM8" i="301"/>
  <c r="B8" i="301"/>
  <c r="C61" i="301"/>
  <c r="C60" i="301"/>
  <c r="Q8" i="303"/>
  <c r="AC12" i="303"/>
  <c r="S8" i="302"/>
  <c r="E34" i="302"/>
  <c r="E35" i="302"/>
  <c r="Y53" i="300"/>
  <c r="Z53" i="300"/>
  <c r="Y49" i="300"/>
  <c r="Z49" i="300"/>
  <c r="W15" i="300"/>
  <c r="B15" i="300"/>
  <c r="C70" i="300"/>
  <c r="W9" i="300"/>
  <c r="B9" i="300"/>
  <c r="C69" i="300"/>
  <c r="T93" i="298"/>
  <c r="S93" i="298"/>
  <c r="C92" i="298"/>
  <c r="C154" i="298"/>
  <c r="R93" i="298"/>
  <c r="Q93" i="298"/>
  <c r="D150" i="298"/>
  <c r="D134" i="298"/>
  <c r="Y9" i="300"/>
  <c r="Y10" i="300"/>
  <c r="Z10" i="300"/>
  <c r="I142" i="298"/>
  <c r="I153" i="298"/>
  <c r="E150" i="298"/>
  <c r="E134" i="298"/>
  <c r="G126" i="298"/>
  <c r="G110" i="298"/>
  <c r="N9" i="298"/>
  <c r="W30" i="297"/>
  <c r="AU19" i="296"/>
  <c r="AQ19" i="296"/>
  <c r="AU11" i="296"/>
  <c r="AQ11" i="296"/>
  <c r="J133" i="298"/>
  <c r="J147" i="298"/>
  <c r="V35" i="297"/>
  <c r="AU16" i="296"/>
  <c r="AQ16" i="296"/>
  <c r="K61" i="295"/>
  <c r="R30" i="295"/>
  <c r="Q23" i="295"/>
  <c r="G56" i="295"/>
  <c r="K52" i="295"/>
  <c r="R9" i="295"/>
  <c r="Q42" i="298"/>
  <c r="T42" i="298"/>
  <c r="C120" i="298"/>
  <c r="R42" i="298"/>
  <c r="S42" i="298"/>
  <c r="J9" i="298"/>
  <c r="F66" i="297"/>
  <c r="H82" i="297"/>
  <c r="H78" i="297"/>
  <c r="E66" i="297"/>
  <c r="M69" i="297"/>
  <c r="V28" i="297"/>
  <c r="P82" i="297"/>
  <c r="P78" i="297"/>
  <c r="AU18" i="296"/>
  <c r="AQ18" i="296"/>
  <c r="BE14" i="296"/>
  <c r="BA14" i="296"/>
  <c r="AU10" i="296"/>
  <c r="AQ10" i="296"/>
  <c r="AD8" i="296"/>
  <c r="AO8" i="296"/>
  <c r="B26" i="296"/>
  <c r="P41" i="295"/>
  <c r="S41" i="295"/>
  <c r="R34" i="295"/>
  <c r="K62" i="295"/>
  <c r="P31" i="295"/>
  <c r="S31" i="295"/>
  <c r="R20" i="295"/>
  <c r="K55" i="295"/>
  <c r="P18" i="295"/>
  <c r="S18" i="295"/>
  <c r="C27" i="292"/>
  <c r="X7" i="292"/>
  <c r="S17" i="288"/>
  <c r="O17" i="288"/>
  <c r="D27" i="286"/>
  <c r="AG8" i="286"/>
  <c r="AL14" i="286"/>
  <c r="AH14" i="286"/>
  <c r="R9" i="283"/>
  <c r="K47" i="283"/>
  <c r="AC17" i="282"/>
  <c r="X17" i="282"/>
  <c r="P24" i="278"/>
  <c r="S24" i="278"/>
  <c r="M75" i="297"/>
  <c r="AZ8" i="296"/>
  <c r="M10" i="285"/>
  <c r="C9" i="285"/>
  <c r="C31" i="281"/>
  <c r="N15" i="281"/>
  <c r="M21" i="297"/>
  <c r="K7" i="283"/>
  <c r="E69" i="287"/>
  <c r="E68" i="287"/>
  <c r="E67" i="287"/>
  <c r="E66" i="287"/>
  <c r="F56" i="287"/>
  <c r="F54" i="287"/>
  <c r="F52" i="287"/>
  <c r="F50" i="287"/>
  <c r="F47" i="287"/>
  <c r="F45" i="287"/>
  <c r="F43" i="287"/>
  <c r="F41" i="287"/>
  <c r="F39" i="287"/>
  <c r="F28" i="287"/>
  <c r="F10" i="287"/>
  <c r="F8" i="287"/>
  <c r="E27" i="287"/>
  <c r="F24" i="287"/>
  <c r="F22" i="287"/>
  <c r="F20" i="287"/>
  <c r="F18" i="287"/>
  <c r="F15" i="287"/>
  <c r="F13" i="287"/>
  <c r="F57" i="287"/>
  <c r="F55" i="287"/>
  <c r="F53" i="287"/>
  <c r="F51" i="287"/>
  <c r="F48" i="287"/>
  <c r="F46" i="287"/>
  <c r="F44" i="287"/>
  <c r="F42" i="287"/>
  <c r="F40" i="287"/>
  <c r="F38" i="287"/>
  <c r="F25" i="287"/>
  <c r="F23" i="287"/>
  <c r="F21" i="287"/>
  <c r="F19" i="287"/>
  <c r="F17" i="287"/>
  <c r="F14" i="287"/>
  <c r="E11" i="287"/>
  <c r="E65" i="287" s="1"/>
  <c r="AC11" i="282"/>
  <c r="X11" i="282"/>
  <c r="H60" i="282"/>
  <c r="H59" i="282"/>
  <c r="H61" i="282"/>
  <c r="Z8" i="282"/>
  <c r="AI19" i="279"/>
  <c r="M25" i="275"/>
  <c r="AI15" i="279"/>
  <c r="M21" i="275"/>
  <c r="AI11" i="279"/>
  <c r="M17" i="275"/>
  <c r="O8" i="279"/>
  <c r="AM8" i="279"/>
  <c r="P27" i="279"/>
  <c r="P35" i="278"/>
  <c r="S35" i="278"/>
  <c r="P15" i="278"/>
  <c r="S15" i="278"/>
  <c r="S10" i="276"/>
  <c r="O10" i="276"/>
  <c r="B16" i="275"/>
  <c r="C7" i="275"/>
  <c r="F8" i="83"/>
  <c r="E8" i="83"/>
  <c r="C8" i="83"/>
  <c r="H15" i="97"/>
  <c r="I15" i="97"/>
  <c r="J15" i="97"/>
  <c r="F53" i="278" l="1"/>
  <c r="O8" i="276"/>
  <c r="Q27" i="317"/>
  <c r="O21" i="303"/>
  <c r="AB21" i="303" s="1"/>
  <c r="V35" i="275"/>
  <c r="S40" i="295"/>
  <c r="N15" i="285"/>
  <c r="T90" i="313"/>
  <c r="C30" i="288"/>
  <c r="F48" i="278"/>
  <c r="C7" i="320"/>
  <c r="AA19" i="303"/>
  <c r="Z13" i="303"/>
  <c r="G48" i="315"/>
  <c r="AA25" i="303"/>
  <c r="G35" i="303"/>
  <c r="Z18" i="313"/>
  <c r="AB25" i="303"/>
  <c r="V35" i="303"/>
  <c r="T94" i="313"/>
  <c r="F98" i="312"/>
  <c r="C45" i="326"/>
  <c r="C47" i="278"/>
  <c r="Q36" i="298"/>
  <c r="C30" i="320"/>
  <c r="B8" i="288"/>
  <c r="C12" i="277"/>
  <c r="Z12" i="312"/>
  <c r="C46" i="326"/>
  <c r="K69" i="300"/>
  <c r="L109" i="298"/>
  <c r="T36" i="298"/>
  <c r="U28" i="307"/>
  <c r="Y18" i="313"/>
  <c r="H35" i="275"/>
  <c r="O16" i="303"/>
  <c r="AB16" i="303" s="1"/>
  <c r="O27" i="317"/>
  <c r="H123" i="298"/>
  <c r="Q17" i="294"/>
  <c r="C46" i="294"/>
  <c r="T7" i="308"/>
  <c r="P34" i="295"/>
  <c r="C57" i="295"/>
  <c r="D30" i="288"/>
  <c r="S26" i="295"/>
  <c r="U8" i="288"/>
  <c r="G44" i="315"/>
  <c r="V10" i="297"/>
  <c r="C62" i="295"/>
  <c r="G45" i="283"/>
  <c r="M16" i="285"/>
  <c r="AA23" i="303"/>
  <c r="C49" i="278"/>
  <c r="C43" i="285"/>
  <c r="R36" i="298"/>
  <c r="T36" i="307"/>
  <c r="M79" i="297"/>
  <c r="W12" i="297"/>
  <c r="S36" i="298"/>
  <c r="Y20" i="313"/>
  <c r="I34" i="275"/>
  <c r="K53" i="278"/>
  <c r="T7" i="320"/>
  <c r="S14" i="278"/>
  <c r="R32" i="278"/>
  <c r="D7" i="288"/>
  <c r="D29" i="288" s="1"/>
  <c r="C129" i="298"/>
  <c r="C54" i="295"/>
  <c r="S17" i="295"/>
  <c r="Q7" i="315"/>
  <c r="E35" i="275"/>
  <c r="G147" i="298"/>
  <c r="Z20" i="313"/>
  <c r="S12" i="307"/>
  <c r="C32" i="278"/>
  <c r="P32" i="278" s="1"/>
  <c r="S29" i="278"/>
  <c r="AA8" i="286"/>
  <c r="C58" i="307"/>
  <c r="N7" i="275"/>
  <c r="AA7" i="275" s="1"/>
  <c r="B27" i="276"/>
  <c r="AB8" i="300"/>
  <c r="C57" i="278"/>
  <c r="S9" i="295"/>
  <c r="R11" i="278"/>
  <c r="M85" i="297"/>
  <c r="U75" i="297"/>
  <c r="F105" i="313"/>
  <c r="Z19" i="313"/>
  <c r="G51" i="307"/>
  <c r="C50" i="278"/>
  <c r="P9" i="295"/>
  <c r="O9" i="297"/>
  <c r="O82" i="297" s="1"/>
  <c r="T70" i="297"/>
  <c r="X70" i="297"/>
  <c r="J66" i="287"/>
  <c r="Y7" i="357"/>
  <c r="Q36" i="275"/>
  <c r="O74" i="297"/>
  <c r="W74" i="297" s="1"/>
  <c r="D34" i="303"/>
  <c r="C55" i="295"/>
  <c r="E48" i="278"/>
  <c r="W33" i="297"/>
  <c r="O133" i="298"/>
  <c r="E49" i="357"/>
  <c r="U35" i="303"/>
  <c r="F8" i="303"/>
  <c r="F34" i="303" s="1"/>
  <c r="K61" i="307"/>
  <c r="C38" i="295"/>
  <c r="P38" i="295" s="1"/>
  <c r="G49" i="283"/>
  <c r="AA20" i="303"/>
  <c r="Y19" i="313"/>
  <c r="T7" i="288"/>
  <c r="H133" i="298"/>
  <c r="B26" i="308"/>
  <c r="C50" i="358"/>
  <c r="U35" i="275"/>
  <c r="C55" i="307"/>
  <c r="P20" i="278"/>
  <c r="J69" i="287"/>
  <c r="AC7" i="358"/>
  <c r="S15" i="295"/>
  <c r="T75" i="297"/>
  <c r="R8" i="280"/>
  <c r="P16" i="295"/>
  <c r="C62" i="297"/>
  <c r="U38" i="307"/>
  <c r="N147" i="298"/>
  <c r="R24" i="307"/>
  <c r="C45" i="283"/>
  <c r="R38" i="307"/>
  <c r="Q7" i="275"/>
  <c r="AB7" i="275" s="1"/>
  <c r="K30" i="320"/>
  <c r="R8" i="320"/>
  <c r="K30" i="288"/>
  <c r="K7" i="288"/>
  <c r="R8" i="288"/>
  <c r="U71" i="297"/>
  <c r="R7" i="320"/>
  <c r="S7" i="278"/>
  <c r="E123" i="298"/>
  <c r="P15" i="295"/>
  <c r="AB25" i="275"/>
  <c r="I133" i="298"/>
  <c r="O83" i="297"/>
  <c r="D147" i="298"/>
  <c r="K44" i="315"/>
  <c r="C61" i="295"/>
  <c r="T71" i="297"/>
  <c r="V71" i="297"/>
  <c r="S35" i="275"/>
  <c r="C27" i="277"/>
  <c r="V75" i="297"/>
  <c r="U70" i="297"/>
  <c r="K39" i="315"/>
  <c r="W21" i="297"/>
  <c r="Q94" i="312"/>
  <c r="F133" i="298"/>
  <c r="D123" i="298"/>
  <c r="Z15" i="300"/>
  <c r="K51" i="307"/>
  <c r="E30" i="320"/>
  <c r="F36" i="275"/>
  <c r="K147" i="298"/>
  <c r="C59" i="307"/>
  <c r="C39" i="315"/>
  <c r="R34" i="303"/>
  <c r="O18" i="303"/>
  <c r="AB18" i="303" s="1"/>
  <c r="W71" i="297"/>
  <c r="Y42" i="300"/>
  <c r="K56" i="307"/>
  <c r="C8" i="319"/>
  <c r="C67" i="319" s="1"/>
  <c r="S17" i="278"/>
  <c r="C44" i="315"/>
  <c r="AV8" i="296"/>
  <c r="Z42" i="300"/>
  <c r="R37" i="307"/>
  <c r="C48" i="315"/>
  <c r="D51" i="307"/>
  <c r="V12" i="307"/>
  <c r="J68" i="287"/>
  <c r="E147" i="298"/>
  <c r="C36" i="275"/>
  <c r="C53" i="307"/>
  <c r="J26" i="296"/>
  <c r="S39" i="295"/>
  <c r="O51" i="297"/>
  <c r="U18" i="307"/>
  <c r="G61" i="307"/>
  <c r="C40" i="283"/>
  <c r="X8" i="303"/>
  <c r="X75" i="297"/>
  <c r="V76" i="297"/>
  <c r="T36" i="275"/>
  <c r="L11" i="303"/>
  <c r="C65" i="295"/>
  <c r="K48" i="315"/>
  <c r="S36" i="307"/>
  <c r="H12" i="277"/>
  <c r="C60" i="295"/>
  <c r="R15" i="307"/>
  <c r="C49" i="283"/>
  <c r="U21" i="307"/>
  <c r="C29" i="320"/>
  <c r="T38" i="295"/>
  <c r="S30" i="295"/>
  <c r="F109" i="298"/>
  <c r="S33" i="278"/>
  <c r="G64" i="295"/>
  <c r="K8" i="300"/>
  <c r="Y8" i="300" s="1"/>
  <c r="H34" i="303"/>
  <c r="H35" i="303"/>
  <c r="F101" i="313"/>
  <c r="Z15" i="313"/>
  <c r="Y15" i="313"/>
  <c r="C35" i="303"/>
  <c r="J21" i="303"/>
  <c r="Z21" i="303" s="1"/>
  <c r="C52" i="307"/>
  <c r="R21" i="307"/>
  <c r="P8" i="320"/>
  <c r="U37" i="307"/>
  <c r="P33" i="278"/>
  <c r="S23" i="295"/>
  <c r="V70" i="297"/>
  <c r="X71" i="297"/>
  <c r="Q38" i="295"/>
  <c r="Q90" i="312"/>
  <c r="Y15" i="300"/>
  <c r="T72" i="297"/>
  <c r="W75" i="297"/>
  <c r="X76" i="297"/>
  <c r="T7" i="275"/>
  <c r="AC7" i="275" s="1"/>
  <c r="J67" i="287"/>
  <c r="K72" i="300"/>
  <c r="L13" i="303"/>
  <c r="E61" i="307"/>
  <c r="E62" i="307"/>
  <c r="W36" i="307"/>
  <c r="E58" i="295"/>
  <c r="U14" i="295"/>
  <c r="E53" i="295"/>
  <c r="H7" i="320"/>
  <c r="Q8" i="320"/>
  <c r="H30" i="320"/>
  <c r="F109" i="313"/>
  <c r="Z23" i="313"/>
  <c r="Y23" i="313"/>
  <c r="C15" i="285"/>
  <c r="C41" i="285" s="1"/>
  <c r="X27" i="279"/>
  <c r="L50" i="297"/>
  <c r="U76" i="297"/>
  <c r="L133" i="298"/>
  <c r="Y50" i="300"/>
  <c r="I109" i="298"/>
  <c r="I123" i="298"/>
  <c r="B8" i="320"/>
  <c r="D7" i="320"/>
  <c r="U8" i="320"/>
  <c r="F51" i="307"/>
  <c r="F56" i="307"/>
  <c r="X12" i="307"/>
  <c r="H29" i="288"/>
  <c r="Q7" i="288"/>
  <c r="F64" i="295"/>
  <c r="F63" i="295"/>
  <c r="AD8" i="312"/>
  <c r="T90" i="312"/>
  <c r="E30" i="288"/>
  <c r="P8" i="288"/>
  <c r="E7" i="288"/>
  <c r="B36" i="275"/>
  <c r="M147" i="298"/>
  <c r="S13" i="278"/>
  <c r="Z50" i="300"/>
  <c r="J7" i="275"/>
  <c r="J36" i="275"/>
  <c r="P50" i="297"/>
  <c r="C16" i="277"/>
  <c r="H16" i="277" s="1"/>
  <c r="P13" i="278"/>
  <c r="W76" i="297"/>
  <c r="V17" i="297"/>
  <c r="AA8" i="300"/>
  <c r="AC9" i="357"/>
  <c r="E58" i="278"/>
  <c r="U32" i="278"/>
  <c r="C35" i="323"/>
  <c r="K6" i="323"/>
  <c r="AA8" i="313"/>
  <c r="G94" i="313"/>
  <c r="G90" i="313"/>
  <c r="P34" i="278"/>
  <c r="S34" i="278"/>
  <c r="Z10" i="275"/>
  <c r="F96" i="313"/>
  <c r="Z10" i="313"/>
  <c r="Y10" i="313"/>
  <c r="G90" i="312"/>
  <c r="AA8" i="312"/>
  <c r="R35" i="275"/>
  <c r="R34" i="275"/>
  <c r="AB8" i="312"/>
  <c r="H90" i="312"/>
  <c r="Q94" i="313"/>
  <c r="AC8" i="313"/>
  <c r="Q90" i="313"/>
  <c r="J11" i="303"/>
  <c r="J8" i="303" s="1"/>
  <c r="J34" i="303" s="1"/>
  <c r="Z11" i="303"/>
  <c r="I8" i="303"/>
  <c r="AA12" i="303"/>
  <c r="O12" i="303"/>
  <c r="AB12" i="303" s="1"/>
  <c r="P23" i="295"/>
  <c r="E51" i="307"/>
  <c r="E56" i="307"/>
  <c r="C12" i="307"/>
  <c r="W12" i="307"/>
  <c r="N8" i="303"/>
  <c r="N35" i="303" s="1"/>
  <c r="C12" i="305"/>
  <c r="H12" i="305" s="1"/>
  <c r="F50" i="297"/>
  <c r="D63" i="295"/>
  <c r="AQ8" i="296"/>
  <c r="T76" i="297"/>
  <c r="D58" i="295"/>
  <c r="T14" i="295"/>
  <c r="D53" i="295"/>
  <c r="H94" i="313"/>
  <c r="H90" i="313"/>
  <c r="M109" i="298"/>
  <c r="M123" i="298"/>
  <c r="P26" i="278"/>
  <c r="S26" i="278"/>
  <c r="B90" i="313"/>
  <c r="X8" i="313"/>
  <c r="T8" i="303"/>
  <c r="G50" i="297"/>
  <c r="AE8" i="286"/>
  <c r="D53" i="278"/>
  <c r="D48" i="278"/>
  <c r="T11" i="278"/>
  <c r="H50" i="297"/>
  <c r="B34" i="328"/>
  <c r="B35" i="328"/>
  <c r="W8" i="328"/>
  <c r="R8" i="328"/>
  <c r="M8" i="303"/>
  <c r="C51" i="297"/>
  <c r="W70" i="297"/>
  <c r="B90" i="312"/>
  <c r="X8" i="312"/>
  <c r="B94" i="312"/>
  <c r="F61" i="307"/>
  <c r="X36" i="307"/>
  <c r="F62" i="307"/>
  <c r="F100" i="313"/>
  <c r="Y14" i="313"/>
  <c r="Z14" i="313"/>
  <c r="P15" i="317"/>
  <c r="D38" i="317"/>
  <c r="C15" i="317"/>
  <c r="D39" i="317"/>
  <c r="D62" i="307"/>
  <c r="V36" i="307"/>
  <c r="C36" i="307"/>
  <c r="D61" i="307"/>
  <c r="Z16" i="312"/>
  <c r="F102" i="312"/>
  <c r="Y16" i="312"/>
  <c r="T49" i="357"/>
  <c r="T50" i="357"/>
  <c r="AB7" i="357"/>
  <c r="L49" i="357"/>
  <c r="L50" i="357"/>
  <c r="Z7" i="357"/>
  <c r="C50" i="361"/>
  <c r="C51" i="361"/>
  <c r="AC7" i="361"/>
  <c r="C51" i="357"/>
  <c r="AC8" i="357"/>
  <c r="C7" i="357"/>
  <c r="AC7" i="359"/>
  <c r="C51" i="359"/>
  <c r="C50" i="359"/>
  <c r="P49" i="357"/>
  <c r="P50" i="357"/>
  <c r="AA7" i="357"/>
  <c r="B34" i="356"/>
  <c r="R7" i="356"/>
  <c r="W7" i="356"/>
  <c r="C50" i="360"/>
  <c r="AC7" i="360"/>
  <c r="C51" i="360"/>
  <c r="F69" i="352"/>
  <c r="F66" i="352"/>
  <c r="Z8" i="352"/>
  <c r="Y8" i="352"/>
  <c r="R12" i="342"/>
  <c r="K52" i="342"/>
  <c r="K57" i="342"/>
  <c r="S12" i="342"/>
  <c r="R36" i="342"/>
  <c r="K62" i="342"/>
  <c r="P65" i="340"/>
  <c r="P66" i="340"/>
  <c r="P64" i="340"/>
  <c r="Y8" i="345"/>
  <c r="Z8" i="345"/>
  <c r="F90" i="345"/>
  <c r="F94" i="345"/>
  <c r="S36" i="342"/>
  <c r="AL8" i="279"/>
  <c r="O27" i="279"/>
  <c r="N25" i="275"/>
  <c r="AA25" i="275" s="1"/>
  <c r="C69" i="287"/>
  <c r="C68" i="287"/>
  <c r="C67" i="287"/>
  <c r="C66" i="287"/>
  <c r="D57" i="287"/>
  <c r="D55" i="287"/>
  <c r="D53" i="287"/>
  <c r="D51" i="287"/>
  <c r="D48" i="287"/>
  <c r="D46" i="287"/>
  <c r="D44" i="287"/>
  <c r="D42" i="287"/>
  <c r="D40" i="287"/>
  <c r="D38" i="287"/>
  <c r="L8" i="287"/>
  <c r="D24" i="287"/>
  <c r="D15" i="287"/>
  <c r="D8" i="287"/>
  <c r="D22" i="287"/>
  <c r="D13" i="287"/>
  <c r="D20" i="287"/>
  <c r="D18" i="287"/>
  <c r="D39" i="287"/>
  <c r="D47" i="287"/>
  <c r="D56" i="287"/>
  <c r="D19" i="287"/>
  <c r="D10" i="287"/>
  <c r="D41" i="287"/>
  <c r="D50" i="287"/>
  <c r="D21" i="287"/>
  <c r="D43" i="287"/>
  <c r="D52" i="287"/>
  <c r="D14" i="287"/>
  <c r="D23" i="287"/>
  <c r="D28" i="287"/>
  <c r="D45" i="287"/>
  <c r="D54" i="287"/>
  <c r="D17" i="287"/>
  <c r="D25" i="287"/>
  <c r="F69" i="287"/>
  <c r="F68" i="287"/>
  <c r="F67" i="287"/>
  <c r="F66" i="287"/>
  <c r="J123" i="298"/>
  <c r="J109" i="298"/>
  <c r="C35" i="275"/>
  <c r="C34" i="275"/>
  <c r="X7" i="275"/>
  <c r="N21" i="275"/>
  <c r="AA21" i="275" s="1"/>
  <c r="K49" i="283"/>
  <c r="K45" i="283"/>
  <c r="R7" i="283"/>
  <c r="C39" i="285"/>
  <c r="M9" i="285"/>
  <c r="B70" i="300"/>
  <c r="V15" i="300"/>
  <c r="U15" i="300"/>
  <c r="B61" i="301"/>
  <c r="B60" i="301"/>
  <c r="C63" i="301"/>
  <c r="AI8" i="301"/>
  <c r="AA8" i="301"/>
  <c r="AL8" i="301"/>
  <c r="J24" i="303"/>
  <c r="Z24" i="303" s="1"/>
  <c r="I67" i="319"/>
  <c r="I66" i="319"/>
  <c r="I65" i="319"/>
  <c r="I64" i="319"/>
  <c r="J56" i="319"/>
  <c r="J54" i="319"/>
  <c r="J52" i="319"/>
  <c r="J50" i="319"/>
  <c r="J47" i="319"/>
  <c r="J45" i="319"/>
  <c r="J43" i="319"/>
  <c r="J41" i="319"/>
  <c r="J24" i="319"/>
  <c r="J22" i="319"/>
  <c r="J20" i="319"/>
  <c r="J18" i="319"/>
  <c r="J15" i="319"/>
  <c r="J13" i="319"/>
  <c r="J53" i="319"/>
  <c r="J44" i="319"/>
  <c r="I27" i="319"/>
  <c r="J27" i="319" s="1"/>
  <c r="J23" i="319"/>
  <c r="J19" i="319"/>
  <c r="J14" i="319"/>
  <c r="J55" i="319"/>
  <c r="J46" i="319"/>
  <c r="J39" i="319"/>
  <c r="J10" i="319"/>
  <c r="J8" i="319"/>
  <c r="J49" i="319"/>
  <c r="J40" i="319"/>
  <c r="J38" i="319"/>
  <c r="J37" i="319"/>
  <c r="J25" i="319"/>
  <c r="J21" i="319"/>
  <c r="J17" i="319"/>
  <c r="J51" i="319"/>
  <c r="J42" i="319"/>
  <c r="J28" i="319"/>
  <c r="I11" i="319"/>
  <c r="J11" i="319" s="1"/>
  <c r="B35" i="275"/>
  <c r="B34" i="275"/>
  <c r="C37" i="291"/>
  <c r="K6" i="291"/>
  <c r="O66" i="297"/>
  <c r="W66" i="297" s="1"/>
  <c r="O86" i="297"/>
  <c r="N6" i="310"/>
  <c r="C32" i="310"/>
  <c r="C27" i="310"/>
  <c r="H16" i="305"/>
  <c r="C27" i="305"/>
  <c r="F108" i="312"/>
  <c r="Z22" i="312"/>
  <c r="Y22" i="312"/>
  <c r="U38" i="295"/>
  <c r="E64" i="295"/>
  <c r="E63" i="295"/>
  <c r="O59" i="297"/>
  <c r="D50" i="297"/>
  <c r="O62" i="297"/>
  <c r="F58" i="295"/>
  <c r="F53" i="295"/>
  <c r="C14" i="295"/>
  <c r="M54" i="297"/>
  <c r="K123" i="298"/>
  <c r="K109" i="298"/>
  <c r="M27" i="285"/>
  <c r="C44" i="285"/>
  <c r="G53" i="278"/>
  <c r="G48" i="278"/>
  <c r="Q11" i="278"/>
  <c r="C11" i="278"/>
  <c r="O52" i="297"/>
  <c r="O84" i="297"/>
  <c r="W11" i="297"/>
  <c r="C42" i="284"/>
  <c r="C36" i="284"/>
  <c r="I6" i="284"/>
  <c r="M64" i="297"/>
  <c r="R67" i="298"/>
  <c r="Q67" i="298"/>
  <c r="T67" i="298"/>
  <c r="C149" i="298"/>
  <c r="S67" i="298"/>
  <c r="J26" i="303"/>
  <c r="Z26" i="303" s="1"/>
  <c r="F104" i="312"/>
  <c r="Z18" i="312"/>
  <c r="Y18" i="312"/>
  <c r="M81" i="297"/>
  <c r="M62" i="297"/>
  <c r="BE8" i="296"/>
  <c r="BA8" i="296"/>
  <c r="AD26" i="296"/>
  <c r="B69" i="300"/>
  <c r="V9" i="300"/>
  <c r="U9" i="300"/>
  <c r="Q34" i="303"/>
  <c r="AC8" i="303"/>
  <c r="Q35" i="303"/>
  <c r="F107" i="312"/>
  <c r="Z21" i="312"/>
  <c r="Y21" i="312"/>
  <c r="B31" i="320"/>
  <c r="S11" i="320"/>
  <c r="O11" i="320"/>
  <c r="F27" i="279"/>
  <c r="AI8" i="279"/>
  <c r="S23" i="278"/>
  <c r="C52" i="278"/>
  <c r="P23" i="278"/>
  <c r="N22" i="275"/>
  <c r="AA22" i="275" s="1"/>
  <c r="N27" i="286"/>
  <c r="AH8" i="286"/>
  <c r="AL8" i="286"/>
  <c r="K64" i="295"/>
  <c r="K63" i="295"/>
  <c r="R38" i="295"/>
  <c r="X8" i="282"/>
  <c r="B61" i="282"/>
  <c r="B60" i="282"/>
  <c r="B59" i="282"/>
  <c r="AC8" i="282"/>
  <c r="V21" i="297"/>
  <c r="M86" i="297"/>
  <c r="M66" i="297"/>
  <c r="V66" i="297" s="1"/>
  <c r="S12" i="298"/>
  <c r="C126" i="298"/>
  <c r="C110" i="298"/>
  <c r="R12" i="298"/>
  <c r="T12" i="298"/>
  <c r="Q12" i="298"/>
  <c r="C68" i="300"/>
  <c r="W8" i="300"/>
  <c r="B8" i="300"/>
  <c r="B34" i="302"/>
  <c r="W8" i="302"/>
  <c r="R8" i="302"/>
  <c r="B35" i="302"/>
  <c r="F100" i="312"/>
  <c r="Z14" i="312"/>
  <c r="Y14" i="312"/>
  <c r="Z50" i="312"/>
  <c r="F92" i="312"/>
  <c r="Y50" i="312"/>
  <c r="E29" i="320"/>
  <c r="P7" i="320"/>
  <c r="Y7" i="275"/>
  <c r="F35" i="275"/>
  <c r="F34" i="275"/>
  <c r="N15" i="275"/>
  <c r="AA15" i="275" s="1"/>
  <c r="M36" i="275"/>
  <c r="N23" i="275"/>
  <c r="AA23" i="275" s="1"/>
  <c r="V67" i="297"/>
  <c r="W67" i="297"/>
  <c r="X67" i="297"/>
  <c r="U67" i="297"/>
  <c r="T67" i="297"/>
  <c r="O58" i="297"/>
  <c r="O80" i="297"/>
  <c r="K50" i="297"/>
  <c r="B72" i="300"/>
  <c r="V50" i="300"/>
  <c r="U50" i="300"/>
  <c r="F105" i="312"/>
  <c r="Z19" i="312"/>
  <c r="Y19" i="312"/>
  <c r="F99" i="312"/>
  <c r="Z13" i="312"/>
  <c r="Y13" i="312"/>
  <c r="Z68" i="312"/>
  <c r="F93" i="312"/>
  <c r="Y68" i="312"/>
  <c r="M35" i="275"/>
  <c r="D58" i="278"/>
  <c r="T32" i="278"/>
  <c r="N16" i="275"/>
  <c r="AA16" i="275" s="1"/>
  <c r="N24" i="275"/>
  <c r="AA24" i="275" s="1"/>
  <c r="N34" i="275"/>
  <c r="H24" i="287"/>
  <c r="H22" i="287"/>
  <c r="H20" i="287"/>
  <c r="H18" i="287"/>
  <c r="H15" i="287"/>
  <c r="H13" i="287"/>
  <c r="G11" i="287"/>
  <c r="H11" i="287" s="1"/>
  <c r="H57" i="287"/>
  <c r="H55" i="287"/>
  <c r="H53" i="287"/>
  <c r="H51" i="287"/>
  <c r="H48" i="287"/>
  <c r="H46" i="287"/>
  <c r="H44" i="287"/>
  <c r="H42" i="287"/>
  <c r="H40" i="287"/>
  <c r="H38" i="287"/>
  <c r="G69" i="287"/>
  <c r="G68" i="287"/>
  <c r="G67" i="287"/>
  <c r="G66" i="287"/>
  <c r="H56" i="287"/>
  <c r="H54" i="287"/>
  <c r="H52" i="287"/>
  <c r="H50" i="287"/>
  <c r="H47" i="287"/>
  <c r="H45" i="287"/>
  <c r="H43" i="287"/>
  <c r="H41" i="287"/>
  <c r="H39" i="287"/>
  <c r="H28" i="287"/>
  <c r="G27" i="287"/>
  <c r="H27" i="287" s="1"/>
  <c r="H10" i="287"/>
  <c r="H19" i="287"/>
  <c r="H25" i="287"/>
  <c r="H17" i="287"/>
  <c r="H23" i="287"/>
  <c r="H14" i="287"/>
  <c r="H21" i="287"/>
  <c r="H8" i="287"/>
  <c r="R50" i="297"/>
  <c r="O64" i="297"/>
  <c r="Q50" i="297"/>
  <c r="G123" i="298"/>
  <c r="G109" i="298"/>
  <c r="Q68" i="298"/>
  <c r="T68" i="298"/>
  <c r="C150" i="298"/>
  <c r="C134" i="298"/>
  <c r="S68" i="298"/>
  <c r="R68" i="298"/>
  <c r="F96" i="312"/>
  <c r="Z10" i="312"/>
  <c r="Y10" i="312"/>
  <c r="Z23" i="312"/>
  <c r="Y23" i="312"/>
  <c r="F109" i="312"/>
  <c r="F103" i="312"/>
  <c r="Z17" i="312"/>
  <c r="Y17" i="312"/>
  <c r="F11" i="319"/>
  <c r="F63" i="319" s="1"/>
  <c r="F67" i="319"/>
  <c r="F66" i="319"/>
  <c r="F65" i="319"/>
  <c r="F64" i="319"/>
  <c r="B27" i="318"/>
  <c r="AE8" i="318"/>
  <c r="AA8" i="318"/>
  <c r="F27" i="287"/>
  <c r="Q92" i="298"/>
  <c r="T92" i="298"/>
  <c r="C142" i="298"/>
  <c r="S92" i="298"/>
  <c r="C153" i="298"/>
  <c r="R92" i="298"/>
  <c r="F97" i="312"/>
  <c r="Z11" i="312"/>
  <c r="Y11" i="312"/>
  <c r="Z17" i="313"/>
  <c r="Y17" i="313"/>
  <c r="F103" i="313"/>
  <c r="B31" i="288"/>
  <c r="S11" i="288"/>
  <c r="O11" i="288"/>
  <c r="Q6" i="294"/>
  <c r="C42" i="294"/>
  <c r="C41" i="294"/>
  <c r="Q14" i="295"/>
  <c r="G58" i="295"/>
  <c r="G53" i="295"/>
  <c r="D68" i="300"/>
  <c r="X8" i="300"/>
  <c r="Q8" i="304"/>
  <c r="B27" i="304"/>
  <c r="S8" i="304"/>
  <c r="R32" i="307"/>
  <c r="C60" i="307"/>
  <c r="U32" i="307"/>
  <c r="Z15" i="312"/>
  <c r="Y15" i="312"/>
  <c r="F101" i="312"/>
  <c r="F8" i="313"/>
  <c r="Z9" i="313"/>
  <c r="F95" i="313"/>
  <c r="Y9" i="313"/>
  <c r="Z13" i="313"/>
  <c r="F99" i="313"/>
  <c r="Y13" i="313"/>
  <c r="N27" i="318"/>
  <c r="AL8" i="318"/>
  <c r="AH8" i="318"/>
  <c r="X69" i="297"/>
  <c r="T69" i="297"/>
  <c r="U69" i="297"/>
  <c r="V69" i="297"/>
  <c r="W69" i="297"/>
  <c r="V42" i="300"/>
  <c r="B71" i="300"/>
  <c r="U42" i="300"/>
  <c r="F110" i="312"/>
  <c r="Z24" i="312"/>
  <c r="Y24" i="312"/>
  <c r="M53" i="297"/>
  <c r="M87" i="297"/>
  <c r="M74" i="297"/>
  <c r="V74" i="297" s="1"/>
  <c r="W17" i="297"/>
  <c r="V25" i="297"/>
  <c r="X66" i="297"/>
  <c r="T66" i="297"/>
  <c r="U66" i="297"/>
  <c r="W25" i="297"/>
  <c r="T11" i="298"/>
  <c r="S11" i="298"/>
  <c r="C125" i="298"/>
  <c r="Q11" i="298"/>
  <c r="R11" i="298"/>
  <c r="C148" i="298"/>
  <c r="S66" i="298"/>
  <c r="C65" i="298"/>
  <c r="R66" i="298"/>
  <c r="Q66" i="298"/>
  <c r="T66" i="298"/>
  <c r="J20" i="303"/>
  <c r="Z20" i="303" s="1"/>
  <c r="F91" i="312"/>
  <c r="Z26" i="312"/>
  <c r="Y26" i="312"/>
  <c r="F107" i="313"/>
  <c r="Z21" i="313"/>
  <c r="Y21" i="313"/>
  <c r="AC8" i="314"/>
  <c r="B60" i="314"/>
  <c r="B59" i="314"/>
  <c r="B58" i="314"/>
  <c r="X8" i="314"/>
  <c r="B62" i="327"/>
  <c r="B61" i="327"/>
  <c r="C66" i="327"/>
  <c r="C64" i="327"/>
  <c r="C65" i="327"/>
  <c r="AA8" i="327"/>
  <c r="AL8" i="327"/>
  <c r="AF8" i="327"/>
  <c r="N17" i="275"/>
  <c r="AA17" i="275" s="1"/>
  <c r="F11" i="287"/>
  <c r="F65" i="287" s="1"/>
  <c r="B30" i="288"/>
  <c r="B7" i="288"/>
  <c r="S8" i="288"/>
  <c r="O8" i="288"/>
  <c r="N123" i="298"/>
  <c r="N109" i="298"/>
  <c r="B27" i="309"/>
  <c r="T8" i="309"/>
  <c r="U8" i="309"/>
  <c r="N18" i="275"/>
  <c r="AA18" i="275" s="1"/>
  <c r="N26" i="275"/>
  <c r="AA26" i="275" s="1"/>
  <c r="U68" i="297"/>
  <c r="V68" i="297"/>
  <c r="X68" i="297"/>
  <c r="W68" i="297"/>
  <c r="T68" i="297"/>
  <c r="Q10" i="298"/>
  <c r="T10" i="298"/>
  <c r="C124" i="298"/>
  <c r="R10" i="298"/>
  <c r="C9" i="298"/>
  <c r="S10" i="298"/>
  <c r="O123" i="298"/>
  <c r="O109" i="298"/>
  <c r="B27" i="311"/>
  <c r="T8" i="311"/>
  <c r="U8" i="311"/>
  <c r="C50" i="307"/>
  <c r="R7" i="307"/>
  <c r="U7" i="307"/>
  <c r="F95" i="312"/>
  <c r="Z9" i="312"/>
  <c r="F8" i="312"/>
  <c r="Y9" i="312"/>
  <c r="F93" i="313"/>
  <c r="Z68" i="313"/>
  <c r="Y68" i="313"/>
  <c r="H55" i="319"/>
  <c r="H53" i="319"/>
  <c r="H51" i="319"/>
  <c r="H49" i="319"/>
  <c r="H46" i="319"/>
  <c r="H44" i="319"/>
  <c r="H42" i="319"/>
  <c r="H40" i="319"/>
  <c r="H38" i="319"/>
  <c r="H28" i="319"/>
  <c r="G27" i="319"/>
  <c r="H27" i="319" s="1"/>
  <c r="H10" i="319"/>
  <c r="H54" i="319"/>
  <c r="H45" i="319"/>
  <c r="G11" i="319"/>
  <c r="H11" i="319" s="1"/>
  <c r="H56" i="319"/>
  <c r="H47" i="319"/>
  <c r="H23" i="319"/>
  <c r="H22" i="319"/>
  <c r="H19" i="319"/>
  <c r="H18" i="319"/>
  <c r="H14" i="319"/>
  <c r="H13" i="319"/>
  <c r="G67" i="319"/>
  <c r="G66" i="319"/>
  <c r="G65" i="319"/>
  <c r="G64" i="319"/>
  <c r="H50" i="319"/>
  <c r="H41" i="319"/>
  <c r="H39" i="319"/>
  <c r="H52" i="319"/>
  <c r="H43" i="319"/>
  <c r="H37" i="319"/>
  <c r="H25" i="319"/>
  <c r="H24" i="319"/>
  <c r="H21" i="319"/>
  <c r="H20" i="319"/>
  <c r="H17" i="319"/>
  <c r="H15" i="319"/>
  <c r="H8" i="319"/>
  <c r="N19" i="275"/>
  <c r="AA19" i="275" s="1"/>
  <c r="R14" i="295"/>
  <c r="K58" i="295"/>
  <c r="K53" i="295"/>
  <c r="M84" i="297"/>
  <c r="M52" i="297"/>
  <c r="M9" i="297"/>
  <c r="V9" i="297" s="1"/>
  <c r="V11" i="297"/>
  <c r="K65" i="297"/>
  <c r="G65" i="297"/>
  <c r="P64" i="297"/>
  <c r="L64" i="297"/>
  <c r="H64" i="297"/>
  <c r="D64" i="297"/>
  <c r="Q63" i="297"/>
  <c r="I63" i="297"/>
  <c r="E63" i="297"/>
  <c r="K61" i="297"/>
  <c r="G61" i="297"/>
  <c r="P60" i="297"/>
  <c r="L60" i="297"/>
  <c r="H60" i="297"/>
  <c r="D60" i="297"/>
  <c r="Q59" i="297"/>
  <c r="M59" i="297"/>
  <c r="I59" i="297"/>
  <c r="E59" i="297"/>
  <c r="K57" i="297"/>
  <c r="G57" i="297"/>
  <c r="P56" i="297"/>
  <c r="L56" i="297"/>
  <c r="H56" i="297"/>
  <c r="D56" i="297"/>
  <c r="Q55" i="297"/>
  <c r="I55" i="297"/>
  <c r="E55" i="297"/>
  <c r="U9" i="297"/>
  <c r="P65" i="297"/>
  <c r="L65" i="297"/>
  <c r="H65" i="297"/>
  <c r="D65" i="297"/>
  <c r="C78" i="297"/>
  <c r="Q65" i="297"/>
  <c r="I65" i="297"/>
  <c r="Q64" i="297"/>
  <c r="K64" i="297"/>
  <c r="F64" i="297"/>
  <c r="P63" i="297"/>
  <c r="K63" i="297"/>
  <c r="F63" i="297"/>
  <c r="K62" i="297"/>
  <c r="P61" i="297"/>
  <c r="J61" i="297"/>
  <c r="E61" i="297"/>
  <c r="J60" i="297"/>
  <c r="E60" i="297"/>
  <c r="J59" i="297"/>
  <c r="D59" i="297"/>
  <c r="N57" i="297"/>
  <c r="I57" i="297"/>
  <c r="D57" i="297"/>
  <c r="N56" i="297"/>
  <c r="I56" i="297"/>
  <c r="C56" i="297"/>
  <c r="N55" i="297"/>
  <c r="H55" i="297"/>
  <c r="C55" i="297"/>
  <c r="H54" i="297"/>
  <c r="R52" i="297"/>
  <c r="G51" i="297"/>
  <c r="W9" i="297"/>
  <c r="N65" i="297"/>
  <c r="F65" i="297"/>
  <c r="J64" i="297"/>
  <c r="E64" i="297"/>
  <c r="J63" i="297"/>
  <c r="D63" i="297"/>
  <c r="N61" i="297"/>
  <c r="I61" i="297"/>
  <c r="D61" i="297"/>
  <c r="N60" i="297"/>
  <c r="I60" i="297"/>
  <c r="C60" i="297"/>
  <c r="N59" i="297"/>
  <c r="H59" i="297"/>
  <c r="R57" i="297"/>
  <c r="H57" i="297"/>
  <c r="R56" i="297"/>
  <c r="G56" i="297"/>
  <c r="R55" i="297"/>
  <c r="L55" i="297"/>
  <c r="G55" i="297"/>
  <c r="L54" i="297"/>
  <c r="Q53" i="297"/>
  <c r="F52" i="297"/>
  <c r="K51" i="297"/>
  <c r="C82" i="297"/>
  <c r="E65" i="297"/>
  <c r="N64" i="297"/>
  <c r="I64" i="297"/>
  <c r="N63" i="297"/>
  <c r="H63" i="297"/>
  <c r="C63" i="297"/>
  <c r="R61" i="297"/>
  <c r="H61" i="297"/>
  <c r="R60" i="297"/>
  <c r="G60" i="297"/>
  <c r="R59" i="297"/>
  <c r="L59" i="297"/>
  <c r="G59" i="297"/>
  <c r="G58" i="297"/>
  <c r="Q57" i="297"/>
  <c r="L57" i="297"/>
  <c r="F57" i="297"/>
  <c r="Q56" i="297"/>
  <c r="K56" i="297"/>
  <c r="F56" i="297"/>
  <c r="P55" i="297"/>
  <c r="K55" i="297"/>
  <c r="F55" i="297"/>
  <c r="P54" i="297"/>
  <c r="E53" i="297"/>
  <c r="J52" i="297"/>
  <c r="E52" i="297"/>
  <c r="T9" i="297"/>
  <c r="R65" i="297"/>
  <c r="J65" i="297"/>
  <c r="R64" i="297"/>
  <c r="G64" i="297"/>
  <c r="R63" i="297"/>
  <c r="L63" i="297"/>
  <c r="G63" i="297"/>
  <c r="G62" i="297"/>
  <c r="Q61" i="297"/>
  <c r="L61" i="297"/>
  <c r="F61" i="297"/>
  <c r="Q60" i="297"/>
  <c r="K60" i="297"/>
  <c r="F60" i="297"/>
  <c r="P59" i="297"/>
  <c r="K59" i="297"/>
  <c r="F59" i="297"/>
  <c r="K58" i="297"/>
  <c r="P57" i="297"/>
  <c r="J57" i="297"/>
  <c r="E57" i="297"/>
  <c r="J56" i="297"/>
  <c r="E56" i="297"/>
  <c r="J55" i="297"/>
  <c r="D55" i="297"/>
  <c r="D54" i="297"/>
  <c r="I53" i="297"/>
  <c r="N52" i="297"/>
  <c r="C50" i="297"/>
  <c r="X9" i="297"/>
  <c r="O56" i="297"/>
  <c r="M58" i="297"/>
  <c r="F58" i="297"/>
  <c r="N58" i="297"/>
  <c r="C61" i="297"/>
  <c r="C65" i="297"/>
  <c r="D53" i="297"/>
  <c r="E58" i="297"/>
  <c r="O57" i="297"/>
  <c r="I50" i="297"/>
  <c r="P53" i="297"/>
  <c r="Q58" i="297"/>
  <c r="C53" i="297"/>
  <c r="K52" i="297"/>
  <c r="G54" i="297"/>
  <c r="C59" i="297"/>
  <c r="D52" i="297"/>
  <c r="L52" i="297"/>
  <c r="R53" i="297"/>
  <c r="E62" i="297"/>
  <c r="O60" i="297"/>
  <c r="C64" i="297"/>
  <c r="H51" i="297"/>
  <c r="D62" i="297"/>
  <c r="F54" i="297"/>
  <c r="N54" i="297"/>
  <c r="N51" i="297"/>
  <c r="N53" i="297"/>
  <c r="P58" i="297"/>
  <c r="Q51" i="297"/>
  <c r="F62" i="297"/>
  <c r="N62" i="297"/>
  <c r="D51" i="297"/>
  <c r="E54" i="297"/>
  <c r="M60" i="297"/>
  <c r="E51" i="297"/>
  <c r="M51" i="297"/>
  <c r="O61" i="297"/>
  <c r="E50" i="297"/>
  <c r="Q52" i="297"/>
  <c r="Q54" i="297"/>
  <c r="I62" i="297"/>
  <c r="C57" i="297"/>
  <c r="L51" i="297"/>
  <c r="C54" i="297"/>
  <c r="P62" i="297"/>
  <c r="M65" i="297"/>
  <c r="G52" i="297"/>
  <c r="M56" i="297"/>
  <c r="J58" i="297"/>
  <c r="R62" i="297"/>
  <c r="C52" i="297"/>
  <c r="I54" i="297"/>
  <c r="L62" i="297"/>
  <c r="N50" i="297"/>
  <c r="O53" i="297"/>
  <c r="J51" i="297"/>
  <c r="K54" i="297"/>
  <c r="H62" i="297"/>
  <c r="G53" i="297"/>
  <c r="M55" i="297"/>
  <c r="O65" i="297"/>
  <c r="F51" i="297"/>
  <c r="F53" i="297"/>
  <c r="M57" i="297"/>
  <c r="O63" i="297"/>
  <c r="H52" i="297"/>
  <c r="P52" i="297"/>
  <c r="R58" i="297"/>
  <c r="R51" i="297"/>
  <c r="D58" i="297"/>
  <c r="O55" i="297"/>
  <c r="M61" i="297"/>
  <c r="J54" i="297"/>
  <c r="R54" i="297"/>
  <c r="I52" i="297"/>
  <c r="O54" i="297"/>
  <c r="Q62" i="297"/>
  <c r="J62" i="297"/>
  <c r="M63" i="297"/>
  <c r="J53" i="297"/>
  <c r="L58" i="297"/>
  <c r="I51" i="297"/>
  <c r="K53" i="297"/>
  <c r="P51" i="297"/>
  <c r="L53" i="297"/>
  <c r="H58" i="297"/>
  <c r="H53" i="297"/>
  <c r="I58" i="297"/>
  <c r="J16" i="303"/>
  <c r="N20" i="275"/>
  <c r="AA20" i="275" s="1"/>
  <c r="F58" i="278"/>
  <c r="V32" i="278"/>
  <c r="N6" i="281"/>
  <c r="C28" i="281"/>
  <c r="P12" i="278"/>
  <c r="C54" i="278"/>
  <c r="S12" i="278"/>
  <c r="U74" i="297"/>
  <c r="X74" i="297"/>
  <c r="T74" i="297"/>
  <c r="V33" i="297"/>
  <c r="C58" i="297"/>
  <c r="Z20" i="312"/>
  <c r="F106" i="312"/>
  <c r="Y20" i="312"/>
  <c r="Q9" i="317"/>
  <c r="C37" i="317"/>
  <c r="O9" i="317"/>
  <c r="F27" i="319"/>
  <c r="C42" i="272"/>
  <c r="C63" i="295" l="1"/>
  <c r="O50" i="297"/>
  <c r="S32" i="278"/>
  <c r="U7" i="288"/>
  <c r="F35" i="303"/>
  <c r="C58" i="278"/>
  <c r="D25" i="319"/>
  <c r="C27" i="287"/>
  <c r="D27" i="287" s="1"/>
  <c r="Y8" i="303"/>
  <c r="Z8" i="300"/>
  <c r="K68" i="300"/>
  <c r="C64" i="295"/>
  <c r="S38" i="295"/>
  <c r="D18" i="319"/>
  <c r="C28" i="277"/>
  <c r="D55" i="319"/>
  <c r="Q34" i="275"/>
  <c r="O78" i="297"/>
  <c r="K29" i="288"/>
  <c r="R7" i="288"/>
  <c r="Q35" i="275"/>
  <c r="D54" i="319"/>
  <c r="D13" i="319"/>
  <c r="D15" i="319"/>
  <c r="D49" i="319"/>
  <c r="L8" i="319"/>
  <c r="D50" i="319"/>
  <c r="D52" i="319"/>
  <c r="D41" i="319"/>
  <c r="D45" i="319"/>
  <c r="D22" i="319"/>
  <c r="D20" i="319"/>
  <c r="T35" i="275"/>
  <c r="D43" i="319"/>
  <c r="D10" i="319"/>
  <c r="D37" i="319"/>
  <c r="D8" i="319"/>
  <c r="D24" i="319"/>
  <c r="T34" i="275"/>
  <c r="D51" i="319"/>
  <c r="D44" i="319"/>
  <c r="D42" i="319"/>
  <c r="D53" i="319"/>
  <c r="D19" i="319"/>
  <c r="C65" i="319"/>
  <c r="D39" i="319"/>
  <c r="D14" i="319"/>
  <c r="D21" i="319"/>
  <c r="D56" i="319"/>
  <c r="D40" i="319"/>
  <c r="D23" i="319"/>
  <c r="D38" i="319"/>
  <c r="C64" i="319"/>
  <c r="C66" i="319"/>
  <c r="D28" i="319"/>
  <c r="D47" i="319"/>
  <c r="D17" i="319"/>
  <c r="D46" i="319"/>
  <c r="W51" i="297"/>
  <c r="O11" i="303"/>
  <c r="AB11" i="303" s="1"/>
  <c r="L8" i="303"/>
  <c r="AA8" i="303" s="1"/>
  <c r="AA11" i="303"/>
  <c r="T62" i="297"/>
  <c r="W62" i="297"/>
  <c r="V62" i="297"/>
  <c r="U51" i="297"/>
  <c r="U62" i="297"/>
  <c r="N34" i="303"/>
  <c r="T35" i="303"/>
  <c r="T34" i="303"/>
  <c r="AD8" i="303"/>
  <c r="B7" i="320"/>
  <c r="O8" i="320"/>
  <c r="B30" i="320"/>
  <c r="S8" i="320"/>
  <c r="X62" i="297"/>
  <c r="C26" i="305"/>
  <c r="X51" i="297"/>
  <c r="N35" i="275"/>
  <c r="P7" i="288"/>
  <c r="E29" i="288"/>
  <c r="C62" i="307"/>
  <c r="R36" i="307"/>
  <c r="C61" i="307"/>
  <c r="U36" i="307"/>
  <c r="C56" i="307"/>
  <c r="R12" i="307"/>
  <c r="C51" i="307"/>
  <c r="U12" i="307"/>
  <c r="C38" i="317"/>
  <c r="O15" i="317"/>
  <c r="Q15" i="317"/>
  <c r="C39" i="317"/>
  <c r="D29" i="320"/>
  <c r="U7" i="320"/>
  <c r="C11" i="287"/>
  <c r="L11" i="287" s="1"/>
  <c r="G63" i="319"/>
  <c r="C40" i="285"/>
  <c r="M34" i="303"/>
  <c r="M35" i="303"/>
  <c r="J35" i="275"/>
  <c r="Z7" i="275"/>
  <c r="J34" i="275"/>
  <c r="O13" i="303"/>
  <c r="AB13" i="303" s="1"/>
  <c r="AA13" i="303"/>
  <c r="G65" i="287"/>
  <c r="M15" i="285"/>
  <c r="I34" i="303"/>
  <c r="Z8" i="303"/>
  <c r="J35" i="303"/>
  <c r="C27" i="319"/>
  <c r="L27" i="319" s="1"/>
  <c r="V51" i="297"/>
  <c r="T51" i="297"/>
  <c r="I35" i="303"/>
  <c r="Q7" i="320"/>
  <c r="H29" i="320"/>
  <c r="C50" i="357"/>
  <c r="C49" i="357"/>
  <c r="AC7" i="357"/>
  <c r="X53" i="297"/>
  <c r="T53" i="297"/>
  <c r="W53" i="297"/>
  <c r="V53" i="297"/>
  <c r="U53" i="297"/>
  <c r="U52" i="297"/>
  <c r="X52" i="297"/>
  <c r="W52" i="297"/>
  <c r="V52" i="297"/>
  <c r="T52" i="297"/>
  <c r="V59" i="297"/>
  <c r="U59" i="297"/>
  <c r="T59" i="297"/>
  <c r="X59" i="297"/>
  <c r="W59" i="297"/>
  <c r="V63" i="297"/>
  <c r="W63" i="297"/>
  <c r="U63" i="297"/>
  <c r="T63" i="297"/>
  <c r="X63" i="297"/>
  <c r="U56" i="297"/>
  <c r="T56" i="297"/>
  <c r="X56" i="297"/>
  <c r="W56" i="297"/>
  <c r="V56" i="297"/>
  <c r="H67" i="319"/>
  <c r="H66" i="319"/>
  <c r="H65" i="319"/>
  <c r="H64" i="319"/>
  <c r="H63" i="319"/>
  <c r="F94" i="313"/>
  <c r="F90" i="313"/>
  <c r="Z8" i="313"/>
  <c r="Y8" i="313"/>
  <c r="W58" i="297"/>
  <c r="U58" i="297"/>
  <c r="T58" i="297"/>
  <c r="X58" i="297"/>
  <c r="V58" i="297"/>
  <c r="Z16" i="303"/>
  <c r="X57" i="297"/>
  <c r="T57" i="297"/>
  <c r="U57" i="297"/>
  <c r="W57" i="297"/>
  <c r="V57" i="297"/>
  <c r="W50" i="297"/>
  <c r="X50" i="297"/>
  <c r="U50" i="297"/>
  <c r="T50" i="297"/>
  <c r="U60" i="297"/>
  <c r="V60" i="297"/>
  <c r="T60" i="297"/>
  <c r="X60" i="297"/>
  <c r="W60" i="297"/>
  <c r="V55" i="297"/>
  <c r="T55" i="297"/>
  <c r="X55" i="297"/>
  <c r="W55" i="297"/>
  <c r="U55" i="297"/>
  <c r="M82" i="297"/>
  <c r="M78" i="297"/>
  <c r="M50" i="297"/>
  <c r="V50" i="297" s="1"/>
  <c r="Z8" i="312"/>
  <c r="F90" i="312"/>
  <c r="F94" i="312"/>
  <c r="Y8" i="312"/>
  <c r="C123" i="298"/>
  <c r="R9" i="298"/>
  <c r="Q9" i="298"/>
  <c r="C109" i="298"/>
  <c r="S9" i="298"/>
  <c r="T9" i="298"/>
  <c r="T65" i="298"/>
  <c r="C147" i="298"/>
  <c r="S65" i="298"/>
  <c r="R65" i="298"/>
  <c r="C133" i="298"/>
  <c r="Q65" i="298"/>
  <c r="C11" i="319"/>
  <c r="S14" i="295"/>
  <c r="C58" i="295"/>
  <c r="C53" i="295"/>
  <c r="P14" i="295"/>
  <c r="L34" i="303"/>
  <c r="D69" i="287"/>
  <c r="D68" i="287"/>
  <c r="D67" i="287"/>
  <c r="D66" i="287"/>
  <c r="U64" i="297"/>
  <c r="W64" i="297"/>
  <c r="V64" i="297"/>
  <c r="T64" i="297"/>
  <c r="X64" i="297"/>
  <c r="X65" i="297"/>
  <c r="T65" i="297"/>
  <c r="U65" i="297"/>
  <c r="W65" i="297"/>
  <c r="V65" i="297"/>
  <c r="H69" i="287"/>
  <c r="H68" i="287"/>
  <c r="H67" i="287"/>
  <c r="H66" i="287"/>
  <c r="H65" i="287"/>
  <c r="S11" i="278"/>
  <c r="C53" i="278"/>
  <c r="C48" i="278"/>
  <c r="P11" i="278"/>
  <c r="J67" i="319"/>
  <c r="J66" i="319"/>
  <c r="J65" i="319"/>
  <c r="J64" i="319"/>
  <c r="J63" i="319"/>
  <c r="W54" i="297"/>
  <c r="T54" i="297"/>
  <c r="X54" i="297"/>
  <c r="V54" i="297"/>
  <c r="U54" i="297"/>
  <c r="X61" i="297"/>
  <c r="T61" i="297"/>
  <c r="V61" i="297"/>
  <c r="U61" i="297"/>
  <c r="W61" i="297"/>
  <c r="B29" i="288"/>
  <c r="S7" i="288"/>
  <c r="O7" i="288"/>
  <c r="N36" i="275"/>
  <c r="B68" i="300"/>
  <c r="U8" i="300"/>
  <c r="V8" i="300"/>
  <c r="I63" i="319"/>
  <c r="L27" i="287" l="1"/>
  <c r="D67" i="319"/>
  <c r="D65" i="319"/>
  <c r="D64" i="319"/>
  <c r="D66" i="319"/>
  <c r="L35" i="303"/>
  <c r="C65" i="287"/>
  <c r="D27" i="319"/>
  <c r="O8" i="303"/>
  <c r="S7" i="320"/>
  <c r="B29" i="320"/>
  <c r="O7" i="320"/>
  <c r="D11" i="287"/>
  <c r="D65" i="287" s="1"/>
  <c r="D11" i="319"/>
  <c r="D63" i="319" s="1"/>
  <c r="L11" i="319"/>
  <c r="C63" i="319"/>
  <c r="AB8" i="303" l="1"/>
  <c r="O35" i="303"/>
  <c r="O34" i="303"/>
  <c r="J43" i="273"/>
  <c r="AH43" i="273"/>
  <c r="AF43" i="273"/>
  <c r="AC43" i="273"/>
  <c r="AA43" i="273"/>
  <c r="Y43" i="273"/>
  <c r="W43" i="273"/>
  <c r="U43" i="273"/>
  <c r="R43" i="273"/>
  <c r="P43" i="273"/>
  <c r="N43" i="273"/>
  <c r="L43" i="273"/>
  <c r="H43" i="273"/>
  <c r="AB8" i="114" l="1"/>
  <c r="AC8" i="114"/>
  <c r="AA8" i="114"/>
  <c r="X8" i="114"/>
  <c r="Y8" i="114"/>
  <c r="W8" i="114"/>
  <c r="T8" i="114"/>
  <c r="U8" i="114"/>
  <c r="S8" i="114"/>
  <c r="Z10" i="88" l="1"/>
  <c r="Z11" i="88"/>
  <c r="Z12" i="88"/>
  <c r="Z13" i="88"/>
  <c r="Z14" i="88"/>
  <c r="J9" i="87"/>
  <c r="J10" i="87"/>
  <c r="J11" i="87"/>
  <c r="J12" i="87"/>
  <c r="J13" i="87"/>
  <c r="J14" i="87"/>
  <c r="G6" i="110" l="1"/>
  <c r="E6" i="110"/>
  <c r="H13" i="109" l="1"/>
  <c r="H14" i="109"/>
  <c r="C12" i="109"/>
  <c r="D12" i="109"/>
  <c r="E12" i="109"/>
  <c r="G12" i="109"/>
  <c r="I12" i="109"/>
  <c r="J12" i="109"/>
  <c r="H12" i="109" s="1"/>
  <c r="L12" i="109"/>
  <c r="M12" i="109"/>
  <c r="F12" i="109"/>
  <c r="I12" i="81" l="1"/>
  <c r="D9" i="76" l="1"/>
  <c r="E9" i="76"/>
  <c r="F9" i="76"/>
  <c r="Q42" i="237" l="1"/>
  <c r="Q43" i="237"/>
  <c r="Q44" i="237"/>
  <c r="Q45" i="237"/>
  <c r="Q46" i="237"/>
  <c r="Q47" i="237"/>
  <c r="Q48" i="237"/>
  <c r="Q49" i="237"/>
  <c r="Q50" i="237"/>
  <c r="Q51" i="237"/>
  <c r="Q52" i="237"/>
  <c r="Q53" i="237"/>
  <c r="Q54" i="237"/>
  <c r="Q55" i="237"/>
  <c r="Q56" i="237"/>
  <c r="Q57" i="237"/>
  <c r="Q58" i="237"/>
  <c r="T42" i="237" l="1"/>
  <c r="D7" i="97" l="1"/>
  <c r="N15" i="93"/>
  <c r="K14" i="93"/>
  <c r="H14" i="93"/>
  <c r="J50" i="107"/>
  <c r="H50" i="81"/>
  <c r="J27" i="81"/>
  <c r="H27" i="81"/>
  <c r="H22" i="81"/>
  <c r="H21" i="81"/>
  <c r="H20" i="81"/>
  <c r="H18" i="81"/>
  <c r="H16" i="81"/>
  <c r="H15" i="81"/>
  <c r="H55" i="107" l="1"/>
  <c r="H54" i="107"/>
  <c r="F57" i="107"/>
  <c r="D11" i="88" l="1"/>
  <c r="D10" i="88"/>
  <c r="L8" i="267" l="1"/>
  <c r="K8" i="267"/>
  <c r="S8" i="267"/>
  <c r="R8" i="267" l="1"/>
  <c r="Q8" i="267"/>
  <c r="P8" i="267"/>
  <c r="O8" i="267"/>
  <c r="N8" i="267"/>
  <c r="M8" i="267"/>
  <c r="J8" i="267"/>
  <c r="I8" i="267"/>
  <c r="H8" i="267"/>
  <c r="F8" i="267"/>
  <c r="E8" i="267"/>
  <c r="D8" i="267"/>
  <c r="F6" i="197"/>
  <c r="C6" i="197"/>
  <c r="K35" i="156"/>
  <c r="C35" i="156"/>
  <c r="K34" i="156"/>
  <c r="C34" i="156"/>
  <c r="K33" i="156"/>
  <c r="C33" i="156"/>
  <c r="K32" i="156"/>
  <c r="C32" i="156"/>
  <c r="K31" i="156"/>
  <c r="C31" i="156"/>
  <c r="K30" i="156"/>
  <c r="C30" i="156"/>
  <c r="K29" i="156"/>
  <c r="C29" i="156"/>
  <c r="K28" i="156"/>
  <c r="C28" i="156"/>
  <c r="K27" i="156"/>
  <c r="C27" i="156"/>
  <c r="K26" i="156"/>
  <c r="C26" i="156"/>
  <c r="K25" i="156"/>
  <c r="C25" i="156"/>
  <c r="K24" i="156"/>
  <c r="C24" i="156"/>
  <c r="K23" i="156"/>
  <c r="C23" i="156"/>
  <c r="K22" i="156"/>
  <c r="C22" i="156"/>
  <c r="K21" i="156"/>
  <c r="C21" i="156"/>
  <c r="K20" i="156"/>
  <c r="C20" i="156"/>
  <c r="K19" i="156"/>
  <c r="C19" i="156"/>
  <c r="K18" i="156"/>
  <c r="C18" i="156"/>
  <c r="K17" i="156"/>
  <c r="C17" i="156"/>
  <c r="K16" i="156"/>
  <c r="C16" i="156"/>
  <c r="K15" i="156"/>
  <c r="C15" i="156"/>
  <c r="K14" i="156"/>
  <c r="C14" i="156"/>
  <c r="K13" i="156"/>
  <c r="C13" i="156"/>
  <c r="K12" i="156"/>
  <c r="C12" i="156"/>
  <c r="K11" i="156"/>
  <c r="C11" i="156"/>
  <c r="K10" i="156"/>
  <c r="C10" i="156"/>
  <c r="K9" i="156"/>
  <c r="C9" i="156"/>
  <c r="K8" i="156"/>
  <c r="C8" i="156"/>
  <c r="N7" i="156"/>
  <c r="M7" i="156"/>
  <c r="L7" i="156"/>
  <c r="F7" i="156"/>
  <c r="E7" i="156"/>
  <c r="D7" i="156"/>
  <c r="J26" i="256"/>
  <c r="G26" i="256"/>
  <c r="D26" i="256"/>
  <c r="J25" i="256"/>
  <c r="G25" i="256"/>
  <c r="D25" i="256"/>
  <c r="J24" i="256"/>
  <c r="G24" i="256"/>
  <c r="D24" i="256"/>
  <c r="J23" i="256"/>
  <c r="G23" i="256"/>
  <c r="D23" i="256"/>
  <c r="J22" i="256"/>
  <c r="G22" i="256"/>
  <c r="D22" i="256"/>
  <c r="J21" i="256"/>
  <c r="G21" i="256"/>
  <c r="D21" i="256"/>
  <c r="J20" i="256"/>
  <c r="G20" i="256"/>
  <c r="D20" i="256"/>
  <c r="J19" i="256"/>
  <c r="G19" i="256"/>
  <c r="D19" i="256"/>
  <c r="J18" i="256"/>
  <c r="G18" i="256"/>
  <c r="D18" i="256"/>
  <c r="J17" i="256"/>
  <c r="G17" i="256"/>
  <c r="D17" i="256"/>
  <c r="J16" i="256"/>
  <c r="G16" i="256"/>
  <c r="D16" i="256"/>
  <c r="J15" i="256"/>
  <c r="G15" i="256"/>
  <c r="D15" i="256"/>
  <c r="D12" i="256"/>
  <c r="D11" i="256"/>
  <c r="D10" i="256"/>
  <c r="L7" i="256"/>
  <c r="K7" i="256"/>
  <c r="I7" i="256"/>
  <c r="H7" i="256"/>
  <c r="F7" i="256"/>
  <c r="E7" i="256"/>
  <c r="C7" i="256"/>
  <c r="J26" i="253"/>
  <c r="G26" i="253"/>
  <c r="D26" i="253"/>
  <c r="J25" i="253"/>
  <c r="G25" i="253"/>
  <c r="D25" i="253"/>
  <c r="J24" i="253"/>
  <c r="G24" i="253"/>
  <c r="D24" i="253"/>
  <c r="J23" i="253"/>
  <c r="G23" i="253"/>
  <c r="D23" i="253"/>
  <c r="J22" i="253"/>
  <c r="G22" i="253"/>
  <c r="D22" i="253"/>
  <c r="J21" i="253"/>
  <c r="G21" i="253"/>
  <c r="D21" i="253"/>
  <c r="J20" i="253"/>
  <c r="G20" i="253"/>
  <c r="D20" i="253"/>
  <c r="J19" i="253"/>
  <c r="G19" i="253"/>
  <c r="D19" i="253"/>
  <c r="J18" i="253"/>
  <c r="G18" i="253"/>
  <c r="D18" i="253"/>
  <c r="J17" i="253"/>
  <c r="G17" i="253"/>
  <c r="D17" i="253"/>
  <c r="J16" i="253"/>
  <c r="G16" i="253"/>
  <c r="D16" i="253"/>
  <c r="J15" i="253"/>
  <c r="G15" i="253"/>
  <c r="D15" i="253"/>
  <c r="D12" i="253"/>
  <c r="D11" i="253"/>
  <c r="D10" i="253"/>
  <c r="L7" i="253"/>
  <c r="K7" i="253"/>
  <c r="I7" i="253"/>
  <c r="H7" i="253"/>
  <c r="F7" i="253"/>
  <c r="E7" i="253"/>
  <c r="C7" i="253"/>
  <c r="T26" i="269"/>
  <c r="Q26" i="269"/>
  <c r="N26" i="269"/>
  <c r="K26" i="269"/>
  <c r="H26" i="269"/>
  <c r="E26" i="269"/>
  <c r="D26" i="269"/>
  <c r="C26" i="269"/>
  <c r="T25" i="269"/>
  <c r="Q25" i="269"/>
  <c r="N25" i="269"/>
  <c r="K25" i="269"/>
  <c r="H25" i="269"/>
  <c r="E25" i="269"/>
  <c r="D25" i="269"/>
  <c r="C25" i="269"/>
  <c r="T24" i="269"/>
  <c r="Q24" i="269"/>
  <c r="N24" i="269"/>
  <c r="K24" i="269"/>
  <c r="H24" i="269"/>
  <c r="E24" i="269"/>
  <c r="D24" i="269"/>
  <c r="C24" i="269"/>
  <c r="T23" i="269"/>
  <c r="Q23" i="269"/>
  <c r="N23" i="269"/>
  <c r="K23" i="269"/>
  <c r="H23" i="269"/>
  <c r="E23" i="269"/>
  <c r="D23" i="269"/>
  <c r="C23" i="269"/>
  <c r="T22" i="269"/>
  <c r="Q22" i="269"/>
  <c r="N22" i="269"/>
  <c r="K22" i="269"/>
  <c r="H22" i="269"/>
  <c r="E22" i="269"/>
  <c r="D22" i="269"/>
  <c r="C22" i="269"/>
  <c r="T21" i="269"/>
  <c r="Q21" i="269"/>
  <c r="N21" i="269"/>
  <c r="K21" i="269"/>
  <c r="H21" i="269"/>
  <c r="E21" i="269"/>
  <c r="D21" i="269"/>
  <c r="C21" i="269"/>
  <c r="T20" i="269"/>
  <c r="Q20" i="269"/>
  <c r="N20" i="269"/>
  <c r="K20" i="269"/>
  <c r="H20" i="269"/>
  <c r="E20" i="269"/>
  <c r="D20" i="269"/>
  <c r="C20" i="269"/>
  <c r="T19" i="269"/>
  <c r="Q19" i="269"/>
  <c r="N19" i="269"/>
  <c r="K19" i="269"/>
  <c r="H19" i="269"/>
  <c r="E19" i="269"/>
  <c r="D19" i="269"/>
  <c r="C19" i="269"/>
  <c r="T18" i="269"/>
  <c r="Q18" i="269"/>
  <c r="N18" i="269"/>
  <c r="K18" i="269"/>
  <c r="H18" i="269"/>
  <c r="E18" i="269"/>
  <c r="D18" i="269"/>
  <c r="C18" i="269"/>
  <c r="T17" i="269"/>
  <c r="Q17" i="269"/>
  <c r="N17" i="269"/>
  <c r="K17" i="269"/>
  <c r="H17" i="269"/>
  <c r="E17" i="269"/>
  <c r="D17" i="269"/>
  <c r="C17" i="269"/>
  <c r="T16" i="269"/>
  <c r="Q16" i="269"/>
  <c r="N16" i="269"/>
  <c r="K16" i="269"/>
  <c r="H16" i="269"/>
  <c r="E16" i="269"/>
  <c r="D16" i="269"/>
  <c r="C16" i="269"/>
  <c r="T15" i="269"/>
  <c r="Q15" i="269"/>
  <c r="N15" i="269"/>
  <c r="K15" i="269"/>
  <c r="H15" i="269"/>
  <c r="E15" i="269"/>
  <c r="D15" i="269"/>
  <c r="C15" i="269"/>
  <c r="T12" i="269"/>
  <c r="Q12" i="269"/>
  <c r="N12" i="269"/>
  <c r="K12" i="269"/>
  <c r="H12" i="269"/>
  <c r="E12" i="269"/>
  <c r="D12" i="269"/>
  <c r="C12" i="269"/>
  <c r="T11" i="269"/>
  <c r="Q11" i="269"/>
  <c r="N11" i="269"/>
  <c r="K11" i="269"/>
  <c r="H11" i="269"/>
  <c r="E11" i="269"/>
  <c r="D11" i="269"/>
  <c r="C11" i="269"/>
  <c r="T10" i="269"/>
  <c r="Q10" i="269"/>
  <c r="N10" i="269"/>
  <c r="N7" i="269" s="1"/>
  <c r="K10" i="269"/>
  <c r="H10" i="269"/>
  <c r="E10" i="269"/>
  <c r="D10" i="269"/>
  <c r="C10" i="269"/>
  <c r="V7" i="269"/>
  <c r="U7" i="269"/>
  <c r="S7" i="269"/>
  <c r="R7" i="269"/>
  <c r="P7" i="269"/>
  <c r="O7" i="269"/>
  <c r="M7" i="269"/>
  <c r="L7" i="269"/>
  <c r="J7" i="269"/>
  <c r="I7" i="269"/>
  <c r="G7" i="269"/>
  <c r="F7" i="269"/>
  <c r="C19" i="121"/>
  <c r="B19" i="121" s="1"/>
  <c r="C18" i="121"/>
  <c r="B18" i="121" s="1"/>
  <c r="C17" i="121"/>
  <c r="B17" i="121" s="1"/>
  <c r="C16" i="121"/>
  <c r="B16" i="121"/>
  <c r="C15" i="121"/>
  <c r="B15" i="121" s="1"/>
  <c r="C14" i="121"/>
  <c r="B14" i="121" s="1"/>
  <c r="C13" i="121"/>
  <c r="B13" i="121" s="1"/>
  <c r="C12" i="121"/>
  <c r="B12" i="121" s="1"/>
  <c r="C11" i="121"/>
  <c r="B11" i="121" s="1"/>
  <c r="C10" i="121"/>
  <c r="B10" i="121" s="1"/>
  <c r="C9" i="121"/>
  <c r="B9" i="121" s="1"/>
  <c r="C8" i="121"/>
  <c r="B8" i="121" s="1"/>
  <c r="G7" i="121"/>
  <c r="F7" i="121"/>
  <c r="E7" i="121"/>
  <c r="D7" i="121"/>
  <c r="N27" i="119"/>
  <c r="K27" i="119"/>
  <c r="H27" i="119"/>
  <c r="D27" i="119"/>
  <c r="C27" i="119"/>
  <c r="N26" i="119"/>
  <c r="K26" i="119"/>
  <c r="H26" i="119"/>
  <c r="D26" i="119"/>
  <c r="C26" i="119"/>
  <c r="M25" i="119"/>
  <c r="L25" i="119"/>
  <c r="J25" i="119"/>
  <c r="I25" i="119"/>
  <c r="G25" i="119"/>
  <c r="F25" i="119"/>
  <c r="N24" i="119"/>
  <c r="K24" i="119"/>
  <c r="H24" i="119"/>
  <c r="D24" i="119"/>
  <c r="C24" i="119"/>
  <c r="N23" i="119"/>
  <c r="K23" i="119"/>
  <c r="H23" i="119"/>
  <c r="D23" i="119"/>
  <c r="C23" i="119"/>
  <c r="M22" i="119"/>
  <c r="L22" i="119"/>
  <c r="J22" i="119"/>
  <c r="I22" i="119"/>
  <c r="G22" i="119"/>
  <c r="F22" i="119"/>
  <c r="N21" i="119"/>
  <c r="K21" i="119"/>
  <c r="H21" i="119"/>
  <c r="D21" i="119"/>
  <c r="C21" i="119"/>
  <c r="N20" i="119"/>
  <c r="K20" i="119"/>
  <c r="H20" i="119"/>
  <c r="D20" i="119"/>
  <c r="C20" i="119"/>
  <c r="M19" i="119"/>
  <c r="L19" i="119"/>
  <c r="J19" i="119"/>
  <c r="I19" i="119"/>
  <c r="G19" i="119"/>
  <c r="F19" i="119"/>
  <c r="N18" i="119"/>
  <c r="K18" i="119"/>
  <c r="H18" i="119"/>
  <c r="D18" i="119"/>
  <c r="C18" i="119"/>
  <c r="N17" i="119"/>
  <c r="K17" i="119"/>
  <c r="H17" i="119"/>
  <c r="D17" i="119"/>
  <c r="C17" i="119"/>
  <c r="M16" i="119"/>
  <c r="L16" i="119"/>
  <c r="J16" i="119"/>
  <c r="I16" i="119"/>
  <c r="G16" i="119"/>
  <c r="F16" i="119"/>
  <c r="N15" i="119"/>
  <c r="K15" i="119"/>
  <c r="H15" i="119"/>
  <c r="D15" i="119"/>
  <c r="C15" i="119"/>
  <c r="N14" i="119"/>
  <c r="K14" i="119"/>
  <c r="H14" i="119"/>
  <c r="D14" i="119"/>
  <c r="C14" i="119"/>
  <c r="M13" i="119"/>
  <c r="L13" i="119"/>
  <c r="N13" i="119" s="1"/>
  <c r="J13" i="119"/>
  <c r="I13" i="119"/>
  <c r="G13" i="119"/>
  <c r="F13" i="119"/>
  <c r="N12" i="119"/>
  <c r="K12" i="119"/>
  <c r="H12" i="119"/>
  <c r="D12" i="119"/>
  <c r="C12" i="119"/>
  <c r="N11" i="119"/>
  <c r="K11" i="119"/>
  <c r="H11" i="119"/>
  <c r="D11" i="119"/>
  <c r="C11" i="119"/>
  <c r="M10" i="119"/>
  <c r="L10" i="119"/>
  <c r="J10" i="119"/>
  <c r="I10" i="119"/>
  <c r="G10" i="119"/>
  <c r="F10" i="119"/>
  <c r="M9" i="119"/>
  <c r="L9" i="119"/>
  <c r="J9" i="119"/>
  <c r="I9" i="119"/>
  <c r="G9" i="119"/>
  <c r="F9" i="119"/>
  <c r="M8" i="119"/>
  <c r="L8" i="119"/>
  <c r="J8" i="119"/>
  <c r="I8" i="119"/>
  <c r="G8" i="119"/>
  <c r="F8" i="119"/>
  <c r="B20" i="117"/>
  <c r="B19" i="117"/>
  <c r="B18" i="117"/>
  <c r="B17" i="117"/>
  <c r="B16" i="117"/>
  <c r="B15" i="117"/>
  <c r="B14" i="117"/>
  <c r="B13" i="117"/>
  <c r="B12" i="117"/>
  <c r="B11" i="117"/>
  <c r="B10" i="117"/>
  <c r="B9" i="117"/>
  <c r="B8" i="117"/>
  <c r="B7" i="117"/>
  <c r="F6" i="117"/>
  <c r="D6" i="117"/>
  <c r="C6" i="117"/>
  <c r="C22" i="115"/>
  <c r="D21" i="115"/>
  <c r="C21" i="115"/>
  <c r="D20" i="115"/>
  <c r="D19" i="115"/>
  <c r="D18" i="115"/>
  <c r="D17" i="115"/>
  <c r="D15" i="115"/>
  <c r="D14" i="115"/>
  <c r="C14" i="115"/>
  <c r="D13" i="115"/>
  <c r="C13" i="115"/>
  <c r="D12" i="115"/>
  <c r="C12" i="115"/>
  <c r="D11" i="115"/>
  <c r="C11" i="115"/>
  <c r="D10" i="115"/>
  <c r="C10" i="115"/>
  <c r="D9" i="115"/>
  <c r="C9" i="115"/>
  <c r="D8" i="115"/>
  <c r="C8" i="115"/>
  <c r="D7" i="115"/>
  <c r="C7" i="115"/>
  <c r="Z14" i="114"/>
  <c r="V14" i="114"/>
  <c r="R14" i="114"/>
  <c r="N14" i="114"/>
  <c r="J14" i="114"/>
  <c r="F14" i="114"/>
  <c r="E14" i="114"/>
  <c r="D14" i="114"/>
  <c r="C14" i="114"/>
  <c r="Z13" i="114"/>
  <c r="V13" i="114"/>
  <c r="R13" i="114"/>
  <c r="N13" i="114"/>
  <c r="J13" i="114"/>
  <c r="F13" i="114"/>
  <c r="E13" i="114"/>
  <c r="D13" i="114"/>
  <c r="C13" i="114"/>
  <c r="Z12" i="114"/>
  <c r="V12" i="114"/>
  <c r="R12" i="114"/>
  <c r="N12" i="114"/>
  <c r="J12" i="114"/>
  <c r="F12" i="114"/>
  <c r="E12" i="114"/>
  <c r="D12" i="114"/>
  <c r="C12" i="114"/>
  <c r="Z11" i="114"/>
  <c r="V11" i="114"/>
  <c r="R11" i="114"/>
  <c r="N11" i="114"/>
  <c r="J11" i="114"/>
  <c r="F11" i="114"/>
  <c r="E11" i="114"/>
  <c r="D11" i="114"/>
  <c r="C11" i="114"/>
  <c r="Z10" i="114"/>
  <c r="V10" i="114"/>
  <c r="R10" i="114"/>
  <c r="N10" i="114"/>
  <c r="J10" i="114"/>
  <c r="F10" i="114"/>
  <c r="E10" i="114"/>
  <c r="D10" i="114"/>
  <c r="C10" i="114"/>
  <c r="Z9" i="114"/>
  <c r="V9" i="114"/>
  <c r="R9" i="114"/>
  <c r="N9" i="114"/>
  <c r="J9" i="114"/>
  <c r="F9" i="114"/>
  <c r="E9" i="114"/>
  <c r="D9" i="114"/>
  <c r="C9" i="114"/>
  <c r="Z8" i="114"/>
  <c r="V8" i="114"/>
  <c r="R8" i="114"/>
  <c r="Q8" i="114"/>
  <c r="P8" i="114"/>
  <c r="O8" i="114"/>
  <c r="M8" i="114"/>
  <c r="L8" i="114"/>
  <c r="K8" i="114"/>
  <c r="I8" i="114"/>
  <c r="H8" i="114"/>
  <c r="G8" i="114"/>
  <c r="J15" i="113"/>
  <c r="F15" i="113"/>
  <c r="E15" i="113"/>
  <c r="D15" i="113"/>
  <c r="C15" i="113"/>
  <c r="J14" i="113"/>
  <c r="F14" i="113"/>
  <c r="E14" i="113"/>
  <c r="D14" i="113"/>
  <c r="C14" i="113"/>
  <c r="J13" i="113"/>
  <c r="F13" i="113"/>
  <c r="E13" i="113"/>
  <c r="D13" i="113"/>
  <c r="C13" i="113"/>
  <c r="J12" i="113"/>
  <c r="F12" i="113"/>
  <c r="E12" i="113"/>
  <c r="D12" i="113"/>
  <c r="C12" i="113"/>
  <c r="J11" i="113"/>
  <c r="F11" i="113"/>
  <c r="E11" i="113"/>
  <c r="D11" i="113"/>
  <c r="C11" i="113"/>
  <c r="J10" i="113"/>
  <c r="F10" i="113"/>
  <c r="E10" i="113"/>
  <c r="D10" i="113"/>
  <c r="C10" i="113"/>
  <c r="J9" i="113"/>
  <c r="F9" i="113"/>
  <c r="E9" i="113"/>
  <c r="D9" i="113"/>
  <c r="C9" i="113"/>
  <c r="M8" i="113"/>
  <c r="L8" i="113"/>
  <c r="K8" i="113"/>
  <c r="I8" i="113"/>
  <c r="H8" i="113"/>
  <c r="G8" i="113"/>
  <c r="J19" i="112"/>
  <c r="F19" i="112"/>
  <c r="E19" i="112"/>
  <c r="D19" i="112"/>
  <c r="C19" i="112"/>
  <c r="J18" i="112"/>
  <c r="F18" i="112"/>
  <c r="E18" i="112"/>
  <c r="D18" i="112"/>
  <c r="C18" i="112"/>
  <c r="J17" i="112"/>
  <c r="F17" i="112"/>
  <c r="E17" i="112"/>
  <c r="D17" i="112"/>
  <c r="C17" i="112"/>
  <c r="J16" i="112"/>
  <c r="F16" i="112"/>
  <c r="E16" i="112"/>
  <c r="D16" i="112"/>
  <c r="C16" i="112"/>
  <c r="J15" i="112"/>
  <c r="F15" i="112"/>
  <c r="E15" i="112"/>
  <c r="D15" i="112"/>
  <c r="C15" i="112"/>
  <c r="J14" i="112"/>
  <c r="F14" i="112"/>
  <c r="E14" i="112"/>
  <c r="D14" i="112"/>
  <c r="C14" i="112"/>
  <c r="J13" i="112"/>
  <c r="F13" i="112"/>
  <c r="E13" i="112"/>
  <c r="D13" i="112"/>
  <c r="C13" i="112"/>
  <c r="J12" i="112"/>
  <c r="F12" i="112"/>
  <c r="E12" i="112"/>
  <c r="D12" i="112"/>
  <c r="C12" i="112"/>
  <c r="J11" i="112"/>
  <c r="F11" i="112"/>
  <c r="E11" i="112"/>
  <c r="D11" i="112"/>
  <c r="C11" i="112"/>
  <c r="J10" i="112"/>
  <c r="F10" i="112"/>
  <c r="E10" i="112"/>
  <c r="D10" i="112"/>
  <c r="C10" i="112"/>
  <c r="J9" i="112"/>
  <c r="F9" i="112"/>
  <c r="E9" i="112"/>
  <c r="D9" i="112"/>
  <c r="C9" i="112"/>
  <c r="J8" i="112"/>
  <c r="F8" i="112"/>
  <c r="E8" i="112"/>
  <c r="D8" i="112"/>
  <c r="C8" i="112"/>
  <c r="M7" i="112"/>
  <c r="L7" i="112"/>
  <c r="K7" i="112"/>
  <c r="I7" i="112"/>
  <c r="H7" i="112"/>
  <c r="G7" i="112"/>
  <c r="G28" i="111"/>
  <c r="C28" i="111"/>
  <c r="G27" i="111"/>
  <c r="C27" i="111"/>
  <c r="G26" i="111"/>
  <c r="C26" i="111"/>
  <c r="G25" i="111"/>
  <c r="C25" i="111"/>
  <c r="G24" i="111"/>
  <c r="C24" i="111"/>
  <c r="G23" i="111"/>
  <c r="C23" i="111"/>
  <c r="G22" i="111"/>
  <c r="C22" i="111"/>
  <c r="G21" i="111"/>
  <c r="C21" i="111"/>
  <c r="G20" i="111"/>
  <c r="C20" i="111"/>
  <c r="G19" i="111"/>
  <c r="C19" i="111"/>
  <c r="G18" i="111"/>
  <c r="C18" i="111"/>
  <c r="G17" i="111"/>
  <c r="C17" i="111"/>
  <c r="G16" i="111"/>
  <c r="C16" i="111"/>
  <c r="G15" i="111"/>
  <c r="C15" i="111"/>
  <c r="G14" i="111"/>
  <c r="C14" i="111"/>
  <c r="G13" i="111"/>
  <c r="C13" i="111"/>
  <c r="G12" i="111"/>
  <c r="C12" i="111"/>
  <c r="G11" i="111"/>
  <c r="C11" i="111"/>
  <c r="J9" i="111"/>
  <c r="I9" i="111"/>
  <c r="H9" i="111"/>
  <c r="F9" i="111"/>
  <c r="E9" i="111"/>
  <c r="D9" i="111"/>
  <c r="J8" i="111"/>
  <c r="I8" i="111"/>
  <c r="H8" i="111"/>
  <c r="F8" i="111"/>
  <c r="E8" i="111"/>
  <c r="D8" i="111"/>
  <c r="C25" i="110"/>
  <c r="C24" i="110"/>
  <c r="C23" i="110"/>
  <c r="C22" i="110"/>
  <c r="C21" i="110"/>
  <c r="C20" i="110"/>
  <c r="C19" i="110"/>
  <c r="C18" i="110"/>
  <c r="C17" i="110"/>
  <c r="C16" i="110"/>
  <c r="C15" i="110"/>
  <c r="C14" i="110"/>
  <c r="C11" i="110"/>
  <c r="C10" i="110"/>
  <c r="C9" i="110"/>
  <c r="C6" i="110"/>
  <c r="K22" i="109"/>
  <c r="H22" i="109"/>
  <c r="K21" i="109"/>
  <c r="H21" i="109"/>
  <c r="M20" i="109"/>
  <c r="L20" i="109"/>
  <c r="J20" i="109"/>
  <c r="I20" i="109"/>
  <c r="G20" i="109"/>
  <c r="F20" i="109"/>
  <c r="E20" i="109"/>
  <c r="D20" i="109"/>
  <c r="C20" i="109"/>
  <c r="L18" i="109"/>
  <c r="K18" i="109" s="1"/>
  <c r="H18" i="109"/>
  <c r="E18" i="109"/>
  <c r="M16" i="109"/>
  <c r="L17" i="109"/>
  <c r="H17" i="109"/>
  <c r="G16" i="109"/>
  <c r="F16" i="109"/>
  <c r="E17" i="109"/>
  <c r="I16" i="109"/>
  <c r="K10" i="109"/>
  <c r="H10" i="109"/>
  <c r="K9" i="109"/>
  <c r="H9" i="109"/>
  <c r="M8" i="109"/>
  <c r="L8" i="109"/>
  <c r="J8" i="109"/>
  <c r="I8" i="109"/>
  <c r="G8" i="109"/>
  <c r="F8" i="109"/>
  <c r="E8" i="109"/>
  <c r="D8" i="109"/>
  <c r="C8" i="109"/>
  <c r="C22" i="108"/>
  <c r="C21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18" i="108"/>
  <c r="C17" i="108"/>
  <c r="R16" i="108"/>
  <c r="Q16" i="108"/>
  <c r="P16" i="108"/>
  <c r="O16" i="108"/>
  <c r="N16" i="108"/>
  <c r="M16" i="108"/>
  <c r="L16" i="108"/>
  <c r="K16" i="108"/>
  <c r="J16" i="108"/>
  <c r="I16" i="108"/>
  <c r="H16" i="108"/>
  <c r="G16" i="108"/>
  <c r="F16" i="108"/>
  <c r="E16" i="108"/>
  <c r="D16" i="108"/>
  <c r="C14" i="108"/>
  <c r="C13" i="108"/>
  <c r="R12" i="108"/>
  <c r="Q12" i="108"/>
  <c r="P12" i="108"/>
  <c r="O12" i="108"/>
  <c r="N12" i="108"/>
  <c r="M12" i="108"/>
  <c r="L12" i="108"/>
  <c r="K12" i="108"/>
  <c r="J12" i="108"/>
  <c r="I12" i="108"/>
  <c r="H12" i="108"/>
  <c r="G12" i="108"/>
  <c r="F12" i="108"/>
  <c r="E12" i="108"/>
  <c r="D12" i="108"/>
  <c r="R10" i="108"/>
  <c r="Q10" i="108"/>
  <c r="P10" i="108"/>
  <c r="O10" i="108"/>
  <c r="N10" i="108"/>
  <c r="M10" i="108"/>
  <c r="L10" i="108"/>
  <c r="K10" i="108"/>
  <c r="J10" i="108"/>
  <c r="I10" i="108"/>
  <c r="H10" i="108"/>
  <c r="G10" i="108"/>
  <c r="F10" i="108"/>
  <c r="E10" i="108"/>
  <c r="D10" i="108"/>
  <c r="R9" i="108"/>
  <c r="Q9" i="108"/>
  <c r="P9" i="108"/>
  <c r="O9" i="108"/>
  <c r="N9" i="108"/>
  <c r="M9" i="108"/>
  <c r="L9" i="108"/>
  <c r="K9" i="108"/>
  <c r="J9" i="108"/>
  <c r="I9" i="108"/>
  <c r="H9" i="108"/>
  <c r="G9" i="108"/>
  <c r="F9" i="108"/>
  <c r="E9" i="108"/>
  <c r="D9" i="108"/>
  <c r="J60" i="107"/>
  <c r="H60" i="107"/>
  <c r="F60" i="107"/>
  <c r="C60" i="107"/>
  <c r="J59" i="107"/>
  <c r="H59" i="107"/>
  <c r="F59" i="107"/>
  <c r="C59" i="107"/>
  <c r="J58" i="107"/>
  <c r="H58" i="107"/>
  <c r="F58" i="107"/>
  <c r="C58" i="107"/>
  <c r="J57" i="107"/>
  <c r="H57" i="107"/>
  <c r="C57" i="107"/>
  <c r="J56" i="107"/>
  <c r="H56" i="107"/>
  <c r="F56" i="107"/>
  <c r="C56" i="107"/>
  <c r="J55" i="107"/>
  <c r="F55" i="107"/>
  <c r="C55" i="107"/>
  <c r="J54" i="107"/>
  <c r="F54" i="107"/>
  <c r="C54" i="107"/>
  <c r="J53" i="107"/>
  <c r="H53" i="107"/>
  <c r="F53" i="107"/>
  <c r="C53" i="107"/>
  <c r="H50" i="107"/>
  <c r="F50" i="107"/>
  <c r="C50" i="107"/>
  <c r="J49" i="107"/>
  <c r="H49" i="107"/>
  <c r="F49" i="107"/>
  <c r="C49" i="107"/>
  <c r="J48" i="107"/>
  <c r="H48" i="107"/>
  <c r="F48" i="107"/>
  <c r="C48" i="107"/>
  <c r="J47" i="107"/>
  <c r="H47" i="107"/>
  <c r="F47" i="107"/>
  <c r="C47" i="107"/>
  <c r="J46" i="107"/>
  <c r="H46" i="107"/>
  <c r="F46" i="107"/>
  <c r="C46" i="107"/>
  <c r="J45" i="107"/>
  <c r="H45" i="107"/>
  <c r="F45" i="107"/>
  <c r="C45" i="107"/>
  <c r="J44" i="107"/>
  <c r="H44" i="107"/>
  <c r="F44" i="107"/>
  <c r="C44" i="107"/>
  <c r="J43" i="107"/>
  <c r="H43" i="107"/>
  <c r="F43" i="107"/>
  <c r="C43" i="107"/>
  <c r="J42" i="107"/>
  <c r="H42" i="107"/>
  <c r="F42" i="107"/>
  <c r="C42" i="107"/>
  <c r="J41" i="107"/>
  <c r="H41" i="107"/>
  <c r="F41" i="107"/>
  <c r="C41" i="107"/>
  <c r="J28" i="107"/>
  <c r="H28" i="107"/>
  <c r="F28" i="107"/>
  <c r="C28" i="107"/>
  <c r="J27" i="107"/>
  <c r="H27" i="107"/>
  <c r="F27" i="107"/>
  <c r="C27" i="107"/>
  <c r="J26" i="107"/>
  <c r="H26" i="107"/>
  <c r="F26" i="107"/>
  <c r="C26" i="107"/>
  <c r="J25" i="107"/>
  <c r="H25" i="107"/>
  <c r="F25" i="107"/>
  <c r="C25" i="107"/>
  <c r="J22" i="107"/>
  <c r="H22" i="107"/>
  <c r="F22" i="107"/>
  <c r="C22" i="107"/>
  <c r="J21" i="107"/>
  <c r="H21" i="107"/>
  <c r="F21" i="107"/>
  <c r="C21" i="107"/>
  <c r="J20" i="107"/>
  <c r="H20" i="107"/>
  <c r="F20" i="107"/>
  <c r="C20" i="107"/>
  <c r="J19" i="107"/>
  <c r="H19" i="107"/>
  <c r="F19" i="107"/>
  <c r="C19" i="107"/>
  <c r="J18" i="107"/>
  <c r="H18" i="107"/>
  <c r="F18" i="107"/>
  <c r="C18" i="107"/>
  <c r="J17" i="107"/>
  <c r="H17" i="107"/>
  <c r="F17" i="107"/>
  <c r="C17" i="107"/>
  <c r="J16" i="107"/>
  <c r="H16" i="107"/>
  <c r="F16" i="107"/>
  <c r="C16" i="107"/>
  <c r="J15" i="107"/>
  <c r="H15" i="107"/>
  <c r="F15" i="107"/>
  <c r="C15" i="107"/>
  <c r="I12" i="107"/>
  <c r="J12" i="107" s="1"/>
  <c r="G12" i="107"/>
  <c r="H12" i="107" s="1"/>
  <c r="E12" i="107"/>
  <c r="F12" i="107" s="1"/>
  <c r="J11" i="107"/>
  <c r="H11" i="107"/>
  <c r="F11" i="107"/>
  <c r="C11" i="107"/>
  <c r="J8" i="107"/>
  <c r="H8" i="107"/>
  <c r="F8" i="107"/>
  <c r="C8" i="107"/>
  <c r="C54" i="239"/>
  <c r="C53" i="239"/>
  <c r="C52" i="239"/>
  <c r="C51" i="239"/>
  <c r="C48" i="239"/>
  <c r="C47" i="239"/>
  <c r="C46" i="239"/>
  <c r="C43" i="239"/>
  <c r="C42" i="239"/>
  <c r="C41" i="239"/>
  <c r="C38" i="239"/>
  <c r="C36" i="239"/>
  <c r="C35" i="239"/>
  <c r="G33" i="239"/>
  <c r="E33" i="239"/>
  <c r="E39" i="239" s="1"/>
  <c r="D33" i="239"/>
  <c r="D39" i="239" s="1"/>
  <c r="C25" i="239"/>
  <c r="C24" i="239"/>
  <c r="C23" i="239"/>
  <c r="C22" i="239"/>
  <c r="C21" i="239"/>
  <c r="C20" i="239"/>
  <c r="C19" i="239"/>
  <c r="C18" i="239"/>
  <c r="C17" i="239"/>
  <c r="C16" i="239"/>
  <c r="C15" i="239"/>
  <c r="C13" i="239"/>
  <c r="C12" i="239"/>
  <c r="C10" i="239"/>
  <c r="C9" i="239"/>
  <c r="G7" i="239"/>
  <c r="E7" i="239"/>
  <c r="D7" i="239"/>
  <c r="C30" i="104"/>
  <c r="C29" i="104"/>
  <c r="C26" i="104"/>
  <c r="C25" i="104"/>
  <c r="F24" i="104"/>
  <c r="E24" i="104"/>
  <c r="D24" i="104"/>
  <c r="C23" i="104"/>
  <c r="C22" i="104"/>
  <c r="F21" i="104"/>
  <c r="E21" i="104"/>
  <c r="D21" i="104"/>
  <c r="C20" i="104"/>
  <c r="C19" i="104"/>
  <c r="F18" i="104"/>
  <c r="E18" i="104"/>
  <c r="D18" i="104"/>
  <c r="C17" i="104"/>
  <c r="C16" i="104"/>
  <c r="F15" i="104"/>
  <c r="E15" i="104"/>
  <c r="D15" i="104"/>
  <c r="C14" i="104"/>
  <c r="C13" i="104"/>
  <c r="F12" i="104"/>
  <c r="E12" i="104"/>
  <c r="D12" i="104"/>
  <c r="C11" i="104"/>
  <c r="C10" i="104"/>
  <c r="F9" i="104"/>
  <c r="E9" i="104"/>
  <c r="D9" i="104"/>
  <c r="Z58" i="237"/>
  <c r="W58" i="237"/>
  <c r="T58" i="237"/>
  <c r="N58" i="237"/>
  <c r="K58" i="237"/>
  <c r="H58" i="237"/>
  <c r="E58" i="237"/>
  <c r="D58" i="237"/>
  <c r="C58" i="237"/>
  <c r="Z57" i="237"/>
  <c r="W57" i="237"/>
  <c r="T57" i="237"/>
  <c r="N57" i="237"/>
  <c r="K57" i="237"/>
  <c r="H57" i="237"/>
  <c r="E57" i="237"/>
  <c r="D57" i="237"/>
  <c r="C57" i="237"/>
  <c r="Z56" i="237"/>
  <c r="W56" i="237"/>
  <c r="T56" i="237"/>
  <c r="N56" i="237"/>
  <c r="K56" i="237"/>
  <c r="H56" i="237"/>
  <c r="E56" i="237"/>
  <c r="D56" i="237"/>
  <c r="C56" i="237"/>
  <c r="Z55" i="237"/>
  <c r="W55" i="237"/>
  <c r="T55" i="237"/>
  <c r="N55" i="237"/>
  <c r="K55" i="237"/>
  <c r="H55" i="237"/>
  <c r="E55" i="237"/>
  <c r="D55" i="237"/>
  <c r="C55" i="237"/>
  <c r="Z54" i="237"/>
  <c r="W54" i="237"/>
  <c r="T54" i="237"/>
  <c r="N54" i="237"/>
  <c r="K54" i="237"/>
  <c r="H54" i="237"/>
  <c r="E54" i="237"/>
  <c r="D54" i="237"/>
  <c r="C54" i="237"/>
  <c r="Z53" i="237"/>
  <c r="W53" i="237"/>
  <c r="T53" i="237"/>
  <c r="N53" i="237"/>
  <c r="K53" i="237"/>
  <c r="H53" i="237"/>
  <c r="E53" i="237"/>
  <c r="D53" i="237"/>
  <c r="C53" i="237"/>
  <c r="Z52" i="237"/>
  <c r="W52" i="237"/>
  <c r="T52" i="237"/>
  <c r="N52" i="237"/>
  <c r="K52" i="237"/>
  <c r="H52" i="237"/>
  <c r="E52" i="237"/>
  <c r="D52" i="237"/>
  <c r="C52" i="237"/>
  <c r="Z51" i="237"/>
  <c r="W51" i="237"/>
  <c r="T51" i="237"/>
  <c r="N51" i="237"/>
  <c r="K51" i="237"/>
  <c r="H51" i="237"/>
  <c r="E51" i="237"/>
  <c r="D51" i="237"/>
  <c r="C51" i="237"/>
  <c r="Z50" i="237"/>
  <c r="W50" i="237"/>
  <c r="T50" i="237"/>
  <c r="N50" i="237"/>
  <c r="K50" i="237"/>
  <c r="H50" i="237"/>
  <c r="E50" i="237"/>
  <c r="D50" i="237"/>
  <c r="C50" i="237"/>
  <c r="Z49" i="237"/>
  <c r="W49" i="237"/>
  <c r="T49" i="237"/>
  <c r="N49" i="237"/>
  <c r="K49" i="237"/>
  <c r="H49" i="237"/>
  <c r="E49" i="237"/>
  <c r="D49" i="237"/>
  <c r="C49" i="237"/>
  <c r="Z48" i="237"/>
  <c r="W48" i="237"/>
  <c r="T48" i="237"/>
  <c r="N48" i="237"/>
  <c r="K48" i="237"/>
  <c r="H48" i="237"/>
  <c r="E48" i="237"/>
  <c r="D48" i="237"/>
  <c r="C48" i="237"/>
  <c r="Z47" i="237"/>
  <c r="W47" i="237"/>
  <c r="T47" i="237"/>
  <c r="N47" i="237"/>
  <c r="K47" i="237"/>
  <c r="H47" i="237"/>
  <c r="E47" i="237"/>
  <c r="D47" i="237"/>
  <c r="C47" i="237"/>
  <c r="Z46" i="237"/>
  <c r="W46" i="237"/>
  <c r="T46" i="237"/>
  <c r="N46" i="237"/>
  <c r="K46" i="237"/>
  <c r="H46" i="237"/>
  <c r="E46" i="237"/>
  <c r="D46" i="237"/>
  <c r="C46" i="237"/>
  <c r="Z45" i="237"/>
  <c r="W45" i="237"/>
  <c r="T45" i="237"/>
  <c r="N45" i="237"/>
  <c r="K45" i="237"/>
  <c r="H45" i="237"/>
  <c r="E45" i="237"/>
  <c r="D45" i="237"/>
  <c r="C45" i="237"/>
  <c r="Z44" i="237"/>
  <c r="W44" i="237"/>
  <c r="T44" i="237"/>
  <c r="N44" i="237"/>
  <c r="K44" i="237"/>
  <c r="H44" i="237"/>
  <c r="E44" i="237"/>
  <c r="D44" i="237"/>
  <c r="C44" i="237"/>
  <c r="Z43" i="237"/>
  <c r="W43" i="237"/>
  <c r="T43" i="237"/>
  <c r="N43" i="237"/>
  <c r="K43" i="237"/>
  <c r="H43" i="237"/>
  <c r="E43" i="237"/>
  <c r="D43" i="237"/>
  <c r="C43" i="237"/>
  <c r="Z42" i="237"/>
  <c r="W42" i="237"/>
  <c r="N42" i="237"/>
  <c r="K42" i="237"/>
  <c r="H42" i="237"/>
  <c r="E42" i="237"/>
  <c r="D42" i="237"/>
  <c r="C42" i="237"/>
  <c r="Z31" i="237"/>
  <c r="W31" i="237"/>
  <c r="T31" i="237"/>
  <c r="Q31" i="237"/>
  <c r="N31" i="237"/>
  <c r="K31" i="237"/>
  <c r="H31" i="237"/>
  <c r="E31" i="237"/>
  <c r="D31" i="237"/>
  <c r="C31" i="237"/>
  <c r="Z30" i="237"/>
  <c r="W30" i="237"/>
  <c r="T30" i="237"/>
  <c r="Q30" i="237"/>
  <c r="N30" i="237"/>
  <c r="K30" i="237"/>
  <c r="H30" i="237"/>
  <c r="E30" i="237"/>
  <c r="D30" i="237"/>
  <c r="C30" i="237"/>
  <c r="Z29" i="237"/>
  <c r="W29" i="237"/>
  <c r="T29" i="237"/>
  <c r="Q29" i="237"/>
  <c r="N29" i="237"/>
  <c r="K29" i="237"/>
  <c r="H29" i="237"/>
  <c r="E29" i="237"/>
  <c r="D29" i="237"/>
  <c r="C29" i="237"/>
  <c r="Z28" i="237"/>
  <c r="W28" i="237"/>
  <c r="T28" i="237"/>
  <c r="Q28" i="237"/>
  <c r="N28" i="237"/>
  <c r="K28" i="237"/>
  <c r="H28" i="237"/>
  <c r="E28" i="237"/>
  <c r="D28" i="237"/>
  <c r="C28" i="237"/>
  <c r="Z27" i="237"/>
  <c r="W27" i="237"/>
  <c r="T27" i="237"/>
  <c r="Q27" i="237"/>
  <c r="N27" i="237"/>
  <c r="K27" i="237"/>
  <c r="H27" i="237"/>
  <c r="E27" i="237"/>
  <c r="D27" i="237"/>
  <c r="C27" i="237"/>
  <c r="Z26" i="237"/>
  <c r="W26" i="237"/>
  <c r="T26" i="237"/>
  <c r="Q26" i="237"/>
  <c r="N26" i="237"/>
  <c r="K26" i="237"/>
  <c r="H26" i="237"/>
  <c r="E26" i="237"/>
  <c r="D26" i="237"/>
  <c r="C26" i="237"/>
  <c r="Z25" i="237"/>
  <c r="W25" i="237"/>
  <c r="T25" i="237"/>
  <c r="Q25" i="237"/>
  <c r="N25" i="237"/>
  <c r="K25" i="237"/>
  <c r="H25" i="237"/>
  <c r="E25" i="237"/>
  <c r="D25" i="237"/>
  <c r="C25" i="237"/>
  <c r="Z24" i="237"/>
  <c r="W24" i="237"/>
  <c r="T24" i="237"/>
  <c r="Q24" i="237"/>
  <c r="N24" i="237"/>
  <c r="K24" i="237"/>
  <c r="H24" i="237"/>
  <c r="E24" i="237"/>
  <c r="D24" i="237"/>
  <c r="C24" i="237"/>
  <c r="Z23" i="237"/>
  <c r="W23" i="237"/>
  <c r="T23" i="237"/>
  <c r="Q23" i="237"/>
  <c r="N23" i="237"/>
  <c r="K23" i="237"/>
  <c r="H23" i="237"/>
  <c r="E23" i="237"/>
  <c r="D23" i="237"/>
  <c r="C23" i="237"/>
  <c r="Z22" i="237"/>
  <c r="W22" i="237"/>
  <c r="T22" i="237"/>
  <c r="Q22" i="237"/>
  <c r="N22" i="237"/>
  <c r="K22" i="237"/>
  <c r="H22" i="237"/>
  <c r="E22" i="237"/>
  <c r="D22" i="237"/>
  <c r="C22" i="237"/>
  <c r="Z21" i="237"/>
  <c r="W21" i="237"/>
  <c r="T21" i="237"/>
  <c r="Q21" i="237"/>
  <c r="N21" i="237"/>
  <c r="K21" i="237"/>
  <c r="H21" i="237"/>
  <c r="E21" i="237"/>
  <c r="D21" i="237"/>
  <c r="C21" i="237"/>
  <c r="Z20" i="237"/>
  <c r="W20" i="237"/>
  <c r="T20" i="237"/>
  <c r="Q20" i="237"/>
  <c r="N20" i="237"/>
  <c r="K20" i="237"/>
  <c r="H20" i="237"/>
  <c r="E20" i="237"/>
  <c r="D20" i="237"/>
  <c r="C20" i="237"/>
  <c r="Z17" i="237"/>
  <c r="W17" i="237"/>
  <c r="T17" i="237"/>
  <c r="Q17" i="237"/>
  <c r="N17" i="237"/>
  <c r="K17" i="237"/>
  <c r="H17" i="237"/>
  <c r="E17" i="237"/>
  <c r="D17" i="237"/>
  <c r="C17" i="237"/>
  <c r="Z16" i="237"/>
  <c r="W16" i="237"/>
  <c r="T16" i="237"/>
  <c r="Q16" i="237"/>
  <c r="N16" i="237"/>
  <c r="K16" i="237"/>
  <c r="H16" i="237"/>
  <c r="E16" i="237"/>
  <c r="D16" i="237"/>
  <c r="C16" i="237"/>
  <c r="Z13" i="237"/>
  <c r="W13" i="237"/>
  <c r="T13" i="237"/>
  <c r="Q13" i="237"/>
  <c r="N13" i="237"/>
  <c r="K13" i="237"/>
  <c r="H13" i="237"/>
  <c r="E13" i="237"/>
  <c r="D13" i="237"/>
  <c r="C13" i="237"/>
  <c r="Z12" i="237"/>
  <c r="W12" i="237"/>
  <c r="T12" i="237"/>
  <c r="Q12" i="237"/>
  <c r="N12" i="237"/>
  <c r="K12" i="237"/>
  <c r="H12" i="237"/>
  <c r="E12" i="237"/>
  <c r="D12" i="237"/>
  <c r="C12" i="237"/>
  <c r="Z11" i="237"/>
  <c r="W11" i="237"/>
  <c r="T11" i="237"/>
  <c r="Q11" i="237"/>
  <c r="N11" i="237"/>
  <c r="K11" i="237"/>
  <c r="H11" i="237"/>
  <c r="E11" i="237"/>
  <c r="D11" i="237"/>
  <c r="C11" i="237"/>
  <c r="AB8" i="237"/>
  <c r="AA8" i="237"/>
  <c r="Y8" i="237"/>
  <c r="X8" i="237"/>
  <c r="V8" i="237"/>
  <c r="U8" i="237"/>
  <c r="S8" i="237"/>
  <c r="R8" i="237"/>
  <c r="P8" i="237"/>
  <c r="O8" i="237"/>
  <c r="M8" i="237"/>
  <c r="L8" i="237"/>
  <c r="J8" i="237"/>
  <c r="I8" i="237"/>
  <c r="G8" i="237"/>
  <c r="F8" i="237"/>
  <c r="C26" i="100"/>
  <c r="C25" i="100"/>
  <c r="N24" i="100"/>
  <c r="M24" i="100"/>
  <c r="L24" i="100"/>
  <c r="K24" i="100"/>
  <c r="J24" i="100"/>
  <c r="I24" i="100"/>
  <c r="H24" i="100"/>
  <c r="G24" i="100"/>
  <c r="F24" i="100"/>
  <c r="E24" i="100"/>
  <c r="D24" i="100"/>
  <c r="C23" i="100"/>
  <c r="C22" i="100"/>
  <c r="N21" i="100"/>
  <c r="M21" i="100"/>
  <c r="L21" i="100"/>
  <c r="K21" i="100"/>
  <c r="J21" i="100"/>
  <c r="I21" i="100"/>
  <c r="H21" i="100"/>
  <c r="G21" i="100"/>
  <c r="F21" i="100"/>
  <c r="E21" i="100"/>
  <c r="D21" i="100"/>
  <c r="C20" i="100"/>
  <c r="C19" i="100"/>
  <c r="N18" i="100"/>
  <c r="M18" i="100"/>
  <c r="L18" i="100"/>
  <c r="K18" i="100"/>
  <c r="J18" i="100"/>
  <c r="I18" i="100"/>
  <c r="H18" i="100"/>
  <c r="G18" i="100"/>
  <c r="F18" i="100"/>
  <c r="E18" i="100"/>
  <c r="D18" i="100"/>
  <c r="C17" i="100"/>
  <c r="C16" i="100"/>
  <c r="N15" i="100"/>
  <c r="M15" i="100"/>
  <c r="L15" i="100"/>
  <c r="K15" i="100"/>
  <c r="J15" i="100"/>
  <c r="I15" i="100"/>
  <c r="H15" i="100"/>
  <c r="G15" i="100"/>
  <c r="F15" i="100"/>
  <c r="E15" i="100"/>
  <c r="D15" i="100"/>
  <c r="C14" i="100"/>
  <c r="C13" i="100"/>
  <c r="N12" i="100"/>
  <c r="M12" i="100"/>
  <c r="L12" i="100"/>
  <c r="K12" i="100"/>
  <c r="J12" i="100"/>
  <c r="I12" i="100"/>
  <c r="H12" i="100"/>
  <c r="G12" i="100"/>
  <c r="F12" i="100"/>
  <c r="E12" i="100"/>
  <c r="D12" i="100"/>
  <c r="C11" i="100"/>
  <c r="C10" i="100"/>
  <c r="N9" i="100"/>
  <c r="M9" i="100"/>
  <c r="L9" i="100"/>
  <c r="K9" i="100"/>
  <c r="J9" i="100"/>
  <c r="I9" i="100"/>
  <c r="H9" i="100"/>
  <c r="G9" i="100"/>
  <c r="F9" i="100"/>
  <c r="E9" i="100"/>
  <c r="D9" i="100"/>
  <c r="N8" i="100"/>
  <c r="M8" i="100"/>
  <c r="L8" i="100"/>
  <c r="K8" i="100"/>
  <c r="J8" i="100"/>
  <c r="I8" i="100"/>
  <c r="H8" i="100"/>
  <c r="G8" i="100"/>
  <c r="F8" i="100"/>
  <c r="E8" i="100"/>
  <c r="D8" i="100"/>
  <c r="N7" i="100"/>
  <c r="M7" i="100"/>
  <c r="L7" i="100"/>
  <c r="K7" i="100"/>
  <c r="J7" i="100"/>
  <c r="I7" i="100"/>
  <c r="H7" i="100"/>
  <c r="G7" i="100"/>
  <c r="F7" i="100"/>
  <c r="E7" i="100"/>
  <c r="D7" i="100"/>
  <c r="Z19" i="235"/>
  <c r="V19" i="235"/>
  <c r="R19" i="235"/>
  <c r="N19" i="235"/>
  <c r="J19" i="235"/>
  <c r="F19" i="235"/>
  <c r="B19" i="235"/>
  <c r="Z18" i="235"/>
  <c r="V18" i="235"/>
  <c r="R18" i="235"/>
  <c r="N18" i="235"/>
  <c r="J18" i="235"/>
  <c r="F18" i="235"/>
  <c r="B18" i="235"/>
  <c r="Z17" i="235"/>
  <c r="V17" i="235"/>
  <c r="R17" i="235"/>
  <c r="N17" i="235"/>
  <c r="J17" i="235"/>
  <c r="F17" i="235"/>
  <c r="B17" i="235"/>
  <c r="Z16" i="235"/>
  <c r="V16" i="235"/>
  <c r="R16" i="235"/>
  <c r="N16" i="235"/>
  <c r="J16" i="235"/>
  <c r="F16" i="235"/>
  <c r="B16" i="235"/>
  <c r="Z15" i="235"/>
  <c r="V15" i="235"/>
  <c r="R15" i="235"/>
  <c r="N15" i="235"/>
  <c r="J15" i="235"/>
  <c r="F15" i="235"/>
  <c r="B15" i="235"/>
  <c r="Z14" i="235"/>
  <c r="V14" i="235"/>
  <c r="R14" i="235"/>
  <c r="N14" i="235"/>
  <c r="J14" i="235"/>
  <c r="F14" i="235"/>
  <c r="B14" i="235"/>
  <c r="Z13" i="235"/>
  <c r="V13" i="235"/>
  <c r="R13" i="235"/>
  <c r="N13" i="235"/>
  <c r="J13" i="235"/>
  <c r="F13" i="235"/>
  <c r="B13" i="235"/>
  <c r="Z12" i="235"/>
  <c r="V12" i="235"/>
  <c r="R12" i="235"/>
  <c r="N12" i="235"/>
  <c r="J12" i="235"/>
  <c r="F12" i="235"/>
  <c r="B12" i="235"/>
  <c r="Z11" i="235"/>
  <c r="V11" i="235"/>
  <c r="R11" i="235"/>
  <c r="N11" i="235"/>
  <c r="J11" i="235"/>
  <c r="F11" i="235"/>
  <c r="B11" i="235"/>
  <c r="Z10" i="235"/>
  <c r="V10" i="235"/>
  <c r="R10" i="235"/>
  <c r="N10" i="235"/>
  <c r="J10" i="235"/>
  <c r="F10" i="235"/>
  <c r="B10" i="235"/>
  <c r="Z9" i="235"/>
  <c r="V9" i="235"/>
  <c r="R9" i="235"/>
  <c r="N9" i="235"/>
  <c r="J9" i="235"/>
  <c r="F9" i="235"/>
  <c r="B9" i="235"/>
  <c r="Z8" i="235"/>
  <c r="V8" i="235"/>
  <c r="R8" i="235"/>
  <c r="N8" i="235"/>
  <c r="J8" i="235"/>
  <c r="F8" i="235"/>
  <c r="B8" i="235"/>
  <c r="AC7" i="235"/>
  <c r="AB7" i="235"/>
  <c r="AA7" i="235"/>
  <c r="Y7" i="235"/>
  <c r="X7" i="235"/>
  <c r="W7" i="235"/>
  <c r="U7" i="235"/>
  <c r="T7" i="235"/>
  <c r="S7" i="235"/>
  <c r="Q7" i="235"/>
  <c r="P7" i="235"/>
  <c r="O7" i="235"/>
  <c r="M7" i="235"/>
  <c r="L7" i="235"/>
  <c r="K7" i="235"/>
  <c r="I7" i="235"/>
  <c r="H7" i="235"/>
  <c r="G7" i="235"/>
  <c r="E7" i="235"/>
  <c r="D7" i="235"/>
  <c r="C7" i="235"/>
  <c r="G21" i="97"/>
  <c r="C21" i="97"/>
  <c r="G20" i="97"/>
  <c r="C20" i="97"/>
  <c r="G19" i="97"/>
  <c r="C19" i="97"/>
  <c r="G18" i="97"/>
  <c r="C18" i="97"/>
  <c r="G17" i="97"/>
  <c r="C17" i="97"/>
  <c r="G16" i="97"/>
  <c r="C16" i="97"/>
  <c r="G15" i="97"/>
  <c r="F15" i="97"/>
  <c r="E15" i="97"/>
  <c r="D15" i="97"/>
  <c r="G13" i="97"/>
  <c r="C13" i="97"/>
  <c r="G12" i="97"/>
  <c r="C12" i="97"/>
  <c r="G11" i="97"/>
  <c r="C11" i="97"/>
  <c r="G10" i="97"/>
  <c r="C10" i="97"/>
  <c r="G9" i="97"/>
  <c r="C9" i="97"/>
  <c r="G8" i="97"/>
  <c r="C8" i="97"/>
  <c r="J7" i="97"/>
  <c r="I7" i="97"/>
  <c r="H7" i="97"/>
  <c r="F7" i="97"/>
  <c r="E7" i="97"/>
  <c r="N26" i="268"/>
  <c r="J26" i="268"/>
  <c r="F26" i="268"/>
  <c r="D26" i="268"/>
  <c r="C26" i="268"/>
  <c r="N25" i="268"/>
  <c r="J25" i="268"/>
  <c r="F25" i="268"/>
  <c r="D25" i="268"/>
  <c r="C25" i="268"/>
  <c r="N24" i="268"/>
  <c r="J24" i="268"/>
  <c r="F24" i="268"/>
  <c r="D24" i="268"/>
  <c r="C24" i="268"/>
  <c r="N23" i="268"/>
  <c r="J23" i="268"/>
  <c r="F23" i="268"/>
  <c r="D23" i="268"/>
  <c r="C23" i="268"/>
  <c r="N22" i="268"/>
  <c r="J22" i="268"/>
  <c r="F22" i="268"/>
  <c r="D22" i="268"/>
  <c r="C22" i="268"/>
  <c r="N21" i="268"/>
  <c r="J21" i="268"/>
  <c r="F21" i="268"/>
  <c r="D21" i="268"/>
  <c r="C21" i="268"/>
  <c r="N20" i="268"/>
  <c r="J20" i="268"/>
  <c r="F20" i="268"/>
  <c r="D20" i="268"/>
  <c r="C20" i="268"/>
  <c r="N19" i="268"/>
  <c r="J19" i="268"/>
  <c r="F19" i="268"/>
  <c r="D19" i="268"/>
  <c r="C19" i="268"/>
  <c r="N18" i="268"/>
  <c r="J18" i="268"/>
  <c r="F18" i="268"/>
  <c r="D18" i="268"/>
  <c r="C18" i="268"/>
  <c r="N17" i="268"/>
  <c r="J17" i="268"/>
  <c r="F17" i="268"/>
  <c r="D17" i="268"/>
  <c r="C17" i="268"/>
  <c r="N16" i="268"/>
  <c r="J16" i="268"/>
  <c r="F16" i="268"/>
  <c r="D16" i="268"/>
  <c r="C16" i="268"/>
  <c r="N15" i="268"/>
  <c r="J15" i="268"/>
  <c r="F15" i="268"/>
  <c r="D15" i="268"/>
  <c r="C15" i="268"/>
  <c r="N12" i="268"/>
  <c r="J12" i="268"/>
  <c r="F12" i="268"/>
  <c r="D12" i="268"/>
  <c r="C12" i="268"/>
  <c r="N11" i="268"/>
  <c r="J11" i="268"/>
  <c r="F11" i="268"/>
  <c r="D11" i="268"/>
  <c r="C11" i="268"/>
  <c r="N10" i="268"/>
  <c r="J10" i="268"/>
  <c r="F10" i="268"/>
  <c r="D10" i="268"/>
  <c r="C10" i="268"/>
  <c r="P7" i="268"/>
  <c r="O7" i="268"/>
  <c r="L7" i="268"/>
  <c r="K7" i="268"/>
  <c r="H7" i="268"/>
  <c r="G7" i="268"/>
  <c r="N18" i="93"/>
  <c r="K18" i="93"/>
  <c r="H18" i="93"/>
  <c r="D18" i="93"/>
  <c r="C18" i="93"/>
  <c r="N17" i="93"/>
  <c r="K17" i="93"/>
  <c r="H17" i="93"/>
  <c r="D17" i="93"/>
  <c r="C17" i="93"/>
  <c r="M16" i="93"/>
  <c r="L16" i="93"/>
  <c r="J16" i="93"/>
  <c r="I16" i="93"/>
  <c r="G16" i="93"/>
  <c r="F16" i="93"/>
  <c r="K15" i="93"/>
  <c r="H15" i="93"/>
  <c r="D15" i="93"/>
  <c r="C15" i="93"/>
  <c r="N14" i="93"/>
  <c r="D14" i="93"/>
  <c r="C14" i="93"/>
  <c r="M13" i="93"/>
  <c r="L13" i="93"/>
  <c r="J13" i="93"/>
  <c r="I13" i="93"/>
  <c r="G13" i="93"/>
  <c r="F13" i="93"/>
  <c r="N12" i="93"/>
  <c r="K12" i="93"/>
  <c r="H12" i="93"/>
  <c r="D12" i="93"/>
  <c r="C12" i="93"/>
  <c r="N11" i="93"/>
  <c r="K11" i="93"/>
  <c r="H11" i="93"/>
  <c r="D11" i="93"/>
  <c r="C11" i="93"/>
  <c r="M10" i="93"/>
  <c r="L10" i="93"/>
  <c r="J10" i="93"/>
  <c r="I10" i="93"/>
  <c r="G10" i="93"/>
  <c r="F10" i="93"/>
  <c r="M9" i="93"/>
  <c r="L9" i="93"/>
  <c r="J9" i="93"/>
  <c r="I9" i="93"/>
  <c r="G9" i="93"/>
  <c r="F9" i="93"/>
  <c r="M8" i="93"/>
  <c r="L8" i="93"/>
  <c r="J8" i="93"/>
  <c r="I8" i="93"/>
  <c r="G8" i="93"/>
  <c r="F8" i="93"/>
  <c r="D18" i="92"/>
  <c r="D17" i="92"/>
  <c r="D16" i="92"/>
  <c r="J15" i="92"/>
  <c r="J14" i="92" s="1"/>
  <c r="H15" i="92"/>
  <c r="F15" i="92"/>
  <c r="F14" i="92" s="1"/>
  <c r="D11" i="92"/>
  <c r="D10" i="92"/>
  <c r="D9" i="92"/>
  <c r="J8" i="92"/>
  <c r="J7" i="92" s="1"/>
  <c r="H8" i="92"/>
  <c r="F8" i="92"/>
  <c r="F7" i="92" s="1"/>
  <c r="B20" i="91"/>
  <c r="B19" i="91"/>
  <c r="B18" i="91"/>
  <c r="B17" i="91"/>
  <c r="B16" i="91"/>
  <c r="B15" i="91"/>
  <c r="B14" i="91"/>
  <c r="B13" i="91"/>
  <c r="B12" i="91"/>
  <c r="B11" i="91"/>
  <c r="B10" i="91"/>
  <c r="B9" i="91"/>
  <c r="B8" i="91"/>
  <c r="B7" i="91"/>
  <c r="F6" i="91"/>
  <c r="D6" i="91"/>
  <c r="C6" i="91"/>
  <c r="C22" i="89"/>
  <c r="D21" i="89"/>
  <c r="C21" i="89"/>
  <c r="D20" i="89"/>
  <c r="D19" i="89"/>
  <c r="D18" i="89"/>
  <c r="D17" i="89"/>
  <c r="D15" i="89"/>
  <c r="D14" i="89"/>
  <c r="C14" i="89"/>
  <c r="D13" i="89"/>
  <c r="C13" i="89"/>
  <c r="D12" i="89"/>
  <c r="C12" i="89"/>
  <c r="D11" i="89"/>
  <c r="C11" i="89"/>
  <c r="D10" i="89"/>
  <c r="C10" i="89"/>
  <c r="D9" i="89"/>
  <c r="C9" i="89"/>
  <c r="D8" i="89"/>
  <c r="C8" i="89"/>
  <c r="D7" i="89"/>
  <c r="C7" i="89"/>
  <c r="Z15" i="88"/>
  <c r="V15" i="88"/>
  <c r="R15" i="88"/>
  <c r="N15" i="88"/>
  <c r="J15" i="88"/>
  <c r="F15" i="88"/>
  <c r="E15" i="88"/>
  <c r="D15" i="88"/>
  <c r="C15" i="88"/>
  <c r="V14" i="88"/>
  <c r="R14" i="88"/>
  <c r="N14" i="88"/>
  <c r="J14" i="88"/>
  <c r="F14" i="88"/>
  <c r="E14" i="88"/>
  <c r="D14" i="88"/>
  <c r="C14" i="88"/>
  <c r="V13" i="88"/>
  <c r="R13" i="88"/>
  <c r="N13" i="88"/>
  <c r="J13" i="88"/>
  <c r="F13" i="88"/>
  <c r="E13" i="88"/>
  <c r="D13" i="88"/>
  <c r="C13" i="88"/>
  <c r="V12" i="88"/>
  <c r="R12" i="88"/>
  <c r="N12" i="88"/>
  <c r="J12" i="88"/>
  <c r="F12" i="88"/>
  <c r="E12" i="88"/>
  <c r="D12" i="88"/>
  <c r="C12" i="88"/>
  <c r="V11" i="88"/>
  <c r="R11" i="88"/>
  <c r="N11" i="88"/>
  <c r="J11" i="88"/>
  <c r="F11" i="88"/>
  <c r="E11" i="88"/>
  <c r="C11" i="88"/>
  <c r="V10" i="88"/>
  <c r="R10" i="88"/>
  <c r="N10" i="88"/>
  <c r="J10" i="88"/>
  <c r="F10" i="88"/>
  <c r="E10" i="88"/>
  <c r="C10" i="88"/>
  <c r="AC9" i="88"/>
  <c r="AB9" i="88"/>
  <c r="AA9" i="88"/>
  <c r="Y9" i="88"/>
  <c r="X9" i="88"/>
  <c r="W9" i="88"/>
  <c r="U9" i="88"/>
  <c r="T9" i="88"/>
  <c r="S9" i="88"/>
  <c r="Q9" i="88"/>
  <c r="P9" i="88"/>
  <c r="O9" i="88"/>
  <c r="M9" i="88"/>
  <c r="L9" i="88"/>
  <c r="K9" i="88"/>
  <c r="I9" i="88"/>
  <c r="H9" i="88"/>
  <c r="G9" i="88"/>
  <c r="J15" i="87"/>
  <c r="F15" i="87"/>
  <c r="E15" i="87"/>
  <c r="D15" i="87"/>
  <c r="C15" i="87"/>
  <c r="F14" i="87"/>
  <c r="E14" i="87"/>
  <c r="D14" i="87"/>
  <c r="C14" i="87"/>
  <c r="F13" i="87"/>
  <c r="E13" i="87"/>
  <c r="D13" i="87"/>
  <c r="C13" i="87"/>
  <c r="F12" i="87"/>
  <c r="E12" i="87"/>
  <c r="D12" i="87"/>
  <c r="C12" i="87"/>
  <c r="F11" i="87"/>
  <c r="E11" i="87"/>
  <c r="D11" i="87"/>
  <c r="C11" i="87"/>
  <c r="F10" i="87"/>
  <c r="E10" i="87"/>
  <c r="D10" i="87"/>
  <c r="C10" i="87"/>
  <c r="F9" i="87"/>
  <c r="E9" i="87"/>
  <c r="D9" i="87"/>
  <c r="C9" i="87"/>
  <c r="M8" i="87"/>
  <c r="L8" i="87"/>
  <c r="K8" i="87"/>
  <c r="I8" i="87"/>
  <c r="H8" i="87"/>
  <c r="G8" i="87"/>
  <c r="J17" i="86"/>
  <c r="F17" i="86"/>
  <c r="E17" i="86"/>
  <c r="D17" i="86"/>
  <c r="C17" i="86"/>
  <c r="J16" i="86"/>
  <c r="F16" i="86"/>
  <c r="E16" i="86"/>
  <c r="D16" i="86"/>
  <c r="C16" i="86"/>
  <c r="J15" i="86"/>
  <c r="F15" i="86"/>
  <c r="E15" i="86"/>
  <c r="D15" i="86"/>
  <c r="C15" i="86"/>
  <c r="J14" i="86"/>
  <c r="F14" i="86"/>
  <c r="E14" i="86"/>
  <c r="D14" i="86"/>
  <c r="C14" i="86"/>
  <c r="J13" i="86"/>
  <c r="F13" i="86"/>
  <c r="E13" i="86"/>
  <c r="D13" i="86"/>
  <c r="C13" i="86"/>
  <c r="J12" i="86"/>
  <c r="F12" i="86"/>
  <c r="E12" i="86"/>
  <c r="D12" i="86"/>
  <c r="C12" i="86"/>
  <c r="J11" i="86"/>
  <c r="F11" i="86"/>
  <c r="E11" i="86"/>
  <c r="D11" i="86"/>
  <c r="C11" i="86"/>
  <c r="J10" i="86"/>
  <c r="F10" i="86"/>
  <c r="E10" i="86"/>
  <c r="D10" i="86"/>
  <c r="C10" i="86"/>
  <c r="J9" i="86"/>
  <c r="F9" i="86"/>
  <c r="E9" i="86"/>
  <c r="D9" i="86"/>
  <c r="C9" i="86"/>
  <c r="J8" i="86"/>
  <c r="F8" i="86"/>
  <c r="E8" i="86"/>
  <c r="D8" i="86"/>
  <c r="C8" i="86"/>
  <c r="M7" i="86"/>
  <c r="L7" i="86"/>
  <c r="K7" i="86"/>
  <c r="I7" i="86"/>
  <c r="H7" i="86"/>
  <c r="G7" i="86"/>
  <c r="G28" i="85"/>
  <c r="C28" i="85"/>
  <c r="G27" i="85"/>
  <c r="C27" i="85"/>
  <c r="G26" i="85"/>
  <c r="C26" i="85"/>
  <c r="G25" i="85"/>
  <c r="C25" i="85"/>
  <c r="G24" i="85"/>
  <c r="C24" i="85"/>
  <c r="G23" i="85"/>
  <c r="C23" i="85"/>
  <c r="G22" i="85"/>
  <c r="C22" i="85"/>
  <c r="G21" i="85"/>
  <c r="C21" i="85"/>
  <c r="G20" i="85"/>
  <c r="C20" i="85"/>
  <c r="G19" i="85"/>
  <c r="C19" i="85"/>
  <c r="G18" i="85"/>
  <c r="C18" i="85"/>
  <c r="G17" i="85"/>
  <c r="C17" i="85"/>
  <c r="G16" i="85"/>
  <c r="C16" i="85"/>
  <c r="G15" i="85"/>
  <c r="C15" i="85"/>
  <c r="G14" i="85"/>
  <c r="C14" i="85"/>
  <c r="G13" i="85"/>
  <c r="C13" i="85"/>
  <c r="G12" i="85"/>
  <c r="C12" i="85"/>
  <c r="G11" i="85"/>
  <c r="C11" i="85"/>
  <c r="J9" i="85"/>
  <c r="I9" i="85"/>
  <c r="H9" i="85"/>
  <c r="F9" i="85"/>
  <c r="E9" i="85"/>
  <c r="D9" i="85"/>
  <c r="J8" i="85"/>
  <c r="I8" i="85"/>
  <c r="H8" i="85"/>
  <c r="F8" i="85"/>
  <c r="E8" i="85"/>
  <c r="D8" i="85"/>
  <c r="C25" i="84"/>
  <c r="C24" i="84"/>
  <c r="C23" i="84"/>
  <c r="C22" i="84"/>
  <c r="C21" i="84"/>
  <c r="C20" i="84"/>
  <c r="C19" i="84"/>
  <c r="C18" i="84"/>
  <c r="C17" i="84"/>
  <c r="C16" i="84"/>
  <c r="C15" i="84"/>
  <c r="C14" i="84"/>
  <c r="C11" i="84"/>
  <c r="C10" i="84"/>
  <c r="C9" i="84"/>
  <c r="G6" i="84"/>
  <c r="E6" i="84"/>
  <c r="M20" i="83"/>
  <c r="L20" i="83"/>
  <c r="K20" i="83"/>
  <c r="J20" i="83"/>
  <c r="I20" i="83"/>
  <c r="H20" i="83"/>
  <c r="G20" i="83"/>
  <c r="F20" i="83"/>
  <c r="E20" i="83"/>
  <c r="D20" i="83"/>
  <c r="C20" i="83"/>
  <c r="K18" i="83"/>
  <c r="K10" i="83" s="1"/>
  <c r="H18" i="83"/>
  <c r="H10" i="83" s="1"/>
  <c r="K17" i="83"/>
  <c r="K9" i="83" s="1"/>
  <c r="H17" i="83"/>
  <c r="H9" i="83" s="1"/>
  <c r="M16" i="83"/>
  <c r="L16" i="83"/>
  <c r="J16" i="83"/>
  <c r="I16" i="83"/>
  <c r="G16" i="83"/>
  <c r="F16" i="83"/>
  <c r="E16" i="83"/>
  <c r="D16" i="83"/>
  <c r="C16" i="83"/>
  <c r="M12" i="83"/>
  <c r="L12" i="83"/>
  <c r="K12" i="83"/>
  <c r="J12" i="83"/>
  <c r="I12" i="83"/>
  <c r="H12" i="83"/>
  <c r="G12" i="83"/>
  <c r="F12" i="83"/>
  <c r="E12" i="83"/>
  <c r="D12" i="83"/>
  <c r="C12" i="83"/>
  <c r="C20" i="82"/>
  <c r="C19" i="82"/>
  <c r="Z18" i="82"/>
  <c r="Y18" i="82"/>
  <c r="X18" i="82"/>
  <c r="W18" i="82"/>
  <c r="V18" i="82"/>
  <c r="U18" i="82"/>
  <c r="T18" i="82"/>
  <c r="S18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D18" i="82"/>
  <c r="C16" i="82"/>
  <c r="C15" i="82"/>
  <c r="Z14" i="82"/>
  <c r="Y14" i="82"/>
  <c r="X14" i="82"/>
  <c r="W14" i="82"/>
  <c r="V14" i="82"/>
  <c r="U14" i="82"/>
  <c r="T14" i="82"/>
  <c r="S14" i="82"/>
  <c r="R14" i="82"/>
  <c r="Q14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D14" i="82"/>
  <c r="C12" i="82"/>
  <c r="C11" i="82"/>
  <c r="Z10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Z8" i="82"/>
  <c r="Y8" i="82"/>
  <c r="X8" i="82"/>
  <c r="W8" i="82"/>
  <c r="V8" i="82"/>
  <c r="U8" i="82"/>
  <c r="T8" i="82"/>
  <c r="S8" i="82"/>
  <c r="R8" i="82"/>
  <c r="Q8" i="82"/>
  <c r="P8" i="82"/>
  <c r="O8" i="82"/>
  <c r="N8" i="82"/>
  <c r="M8" i="82"/>
  <c r="L8" i="82"/>
  <c r="K8" i="82"/>
  <c r="J8" i="82"/>
  <c r="I8" i="82"/>
  <c r="H8" i="82"/>
  <c r="G8" i="82"/>
  <c r="F8" i="82"/>
  <c r="E8" i="82"/>
  <c r="D8" i="82"/>
  <c r="Z7" i="82"/>
  <c r="Y7" i="82"/>
  <c r="X7" i="82"/>
  <c r="W7" i="82"/>
  <c r="V7" i="82"/>
  <c r="U7" i="82"/>
  <c r="T7" i="82"/>
  <c r="S7" i="82"/>
  <c r="R7" i="82"/>
  <c r="Q7" i="82"/>
  <c r="P7" i="82"/>
  <c r="O7" i="82"/>
  <c r="N7" i="82"/>
  <c r="M7" i="82"/>
  <c r="L7" i="82"/>
  <c r="K7" i="82"/>
  <c r="J7" i="82"/>
  <c r="I7" i="82"/>
  <c r="H7" i="82"/>
  <c r="G7" i="82"/>
  <c r="F7" i="82"/>
  <c r="E7" i="82"/>
  <c r="D7" i="82"/>
  <c r="J60" i="81"/>
  <c r="H60" i="81"/>
  <c r="C60" i="81"/>
  <c r="J59" i="81"/>
  <c r="H59" i="81"/>
  <c r="C59" i="81"/>
  <c r="J58" i="81"/>
  <c r="H58" i="81"/>
  <c r="C58" i="81"/>
  <c r="J57" i="81"/>
  <c r="H57" i="81"/>
  <c r="C57" i="81"/>
  <c r="J56" i="81"/>
  <c r="H56" i="81"/>
  <c r="C56" i="81"/>
  <c r="J55" i="81"/>
  <c r="H55" i="81"/>
  <c r="C55" i="81"/>
  <c r="J54" i="81"/>
  <c r="H54" i="81"/>
  <c r="C54" i="81"/>
  <c r="J53" i="81"/>
  <c r="H53" i="81"/>
  <c r="C53" i="81"/>
  <c r="C50" i="81"/>
  <c r="J49" i="81"/>
  <c r="H49" i="81"/>
  <c r="C49" i="81"/>
  <c r="J48" i="81"/>
  <c r="H48" i="81"/>
  <c r="C48" i="81"/>
  <c r="J47" i="81"/>
  <c r="H47" i="81"/>
  <c r="C47" i="81"/>
  <c r="J46" i="81"/>
  <c r="H46" i="81"/>
  <c r="C46" i="81"/>
  <c r="J45" i="81"/>
  <c r="H45" i="81"/>
  <c r="C45" i="81"/>
  <c r="J44" i="81"/>
  <c r="H44" i="81"/>
  <c r="C44" i="81"/>
  <c r="J43" i="81"/>
  <c r="H43" i="81"/>
  <c r="C43" i="81"/>
  <c r="J42" i="81"/>
  <c r="H42" i="81"/>
  <c r="C42" i="81"/>
  <c r="H41" i="81"/>
  <c r="C41" i="81"/>
  <c r="C28" i="81"/>
  <c r="C27" i="81"/>
  <c r="J26" i="81"/>
  <c r="H26" i="81"/>
  <c r="C26" i="81"/>
  <c r="J25" i="81"/>
  <c r="H25" i="81"/>
  <c r="C25" i="81"/>
  <c r="C22" i="81"/>
  <c r="C21" i="81"/>
  <c r="C20" i="81"/>
  <c r="J19" i="81"/>
  <c r="H19" i="81"/>
  <c r="C19" i="81"/>
  <c r="C18" i="81"/>
  <c r="J17" i="81"/>
  <c r="H17" i="81"/>
  <c r="C17" i="81"/>
  <c r="J16" i="81"/>
  <c r="C16" i="81"/>
  <c r="C15" i="81"/>
  <c r="J12" i="81"/>
  <c r="G12" i="81"/>
  <c r="H12" i="81" s="1"/>
  <c r="E12" i="81"/>
  <c r="H11" i="81"/>
  <c r="C11" i="81"/>
  <c r="J8" i="81"/>
  <c r="H8" i="81"/>
  <c r="C8" i="81"/>
  <c r="C54" i="233"/>
  <c r="C53" i="233"/>
  <c r="C52" i="233"/>
  <c r="C51" i="233"/>
  <c r="C48" i="233"/>
  <c r="C47" i="233"/>
  <c r="C46" i="233"/>
  <c r="C43" i="233"/>
  <c r="C42" i="233"/>
  <c r="C41" i="233"/>
  <c r="C38" i="233"/>
  <c r="C36" i="233"/>
  <c r="C35" i="233"/>
  <c r="G33" i="233"/>
  <c r="G50" i="233" s="1"/>
  <c r="E33" i="233"/>
  <c r="E50" i="233" s="1"/>
  <c r="D33" i="233"/>
  <c r="D45" i="233" s="1"/>
  <c r="C25" i="233"/>
  <c r="C24" i="233"/>
  <c r="C23" i="233"/>
  <c r="C22" i="233"/>
  <c r="C21" i="233"/>
  <c r="C20" i="233"/>
  <c r="C19" i="233"/>
  <c r="C18" i="233"/>
  <c r="C17" i="233"/>
  <c r="C16" i="233"/>
  <c r="C15" i="233"/>
  <c r="C13" i="233"/>
  <c r="C12" i="233"/>
  <c r="C10" i="233"/>
  <c r="C9" i="233"/>
  <c r="F7" i="233"/>
  <c r="E7" i="233"/>
  <c r="D7" i="233"/>
  <c r="C21" i="76"/>
  <c r="C20" i="76"/>
  <c r="C17" i="76"/>
  <c r="C16" i="76"/>
  <c r="F15" i="76"/>
  <c r="E15" i="76"/>
  <c r="D15" i="76"/>
  <c r="C14" i="76"/>
  <c r="C13" i="76"/>
  <c r="F12" i="76"/>
  <c r="E12" i="76"/>
  <c r="C12" i="76" s="1"/>
  <c r="D12" i="76"/>
  <c r="C11" i="76"/>
  <c r="C10" i="76"/>
  <c r="C9" i="76"/>
  <c r="G6" i="76"/>
  <c r="Q58" i="230"/>
  <c r="N58" i="230"/>
  <c r="K58" i="230"/>
  <c r="H58" i="230"/>
  <c r="E58" i="230"/>
  <c r="D58" i="230"/>
  <c r="C58" i="230"/>
  <c r="Q57" i="230"/>
  <c r="N57" i="230"/>
  <c r="K57" i="230"/>
  <c r="H57" i="230"/>
  <c r="E57" i="230"/>
  <c r="D57" i="230"/>
  <c r="C57" i="230"/>
  <c r="Q56" i="230"/>
  <c r="N56" i="230"/>
  <c r="K56" i="230"/>
  <c r="H56" i="230"/>
  <c r="E56" i="230"/>
  <c r="D56" i="230"/>
  <c r="C56" i="230"/>
  <c r="Q55" i="230"/>
  <c r="N55" i="230"/>
  <c r="K55" i="230"/>
  <c r="H55" i="230"/>
  <c r="E55" i="230"/>
  <c r="D55" i="230"/>
  <c r="C55" i="230"/>
  <c r="Q54" i="230"/>
  <c r="N54" i="230"/>
  <c r="K54" i="230"/>
  <c r="H54" i="230"/>
  <c r="E54" i="230"/>
  <c r="D54" i="230"/>
  <c r="C54" i="230"/>
  <c r="Q53" i="230"/>
  <c r="N53" i="230"/>
  <c r="K53" i="230"/>
  <c r="H53" i="230"/>
  <c r="E53" i="230"/>
  <c r="D53" i="230"/>
  <c r="C53" i="230"/>
  <c r="Q52" i="230"/>
  <c r="N52" i="230"/>
  <c r="K52" i="230"/>
  <c r="H52" i="230"/>
  <c r="E52" i="230"/>
  <c r="D52" i="230"/>
  <c r="C52" i="230"/>
  <c r="Q51" i="230"/>
  <c r="N51" i="230"/>
  <c r="K51" i="230"/>
  <c r="H51" i="230"/>
  <c r="E51" i="230"/>
  <c r="D51" i="230"/>
  <c r="C51" i="230"/>
  <c r="Q50" i="230"/>
  <c r="N50" i="230"/>
  <c r="K50" i="230"/>
  <c r="H50" i="230"/>
  <c r="E50" i="230"/>
  <c r="D50" i="230"/>
  <c r="C50" i="230"/>
  <c r="Q49" i="230"/>
  <c r="N49" i="230"/>
  <c r="K49" i="230"/>
  <c r="H49" i="230"/>
  <c r="E49" i="230"/>
  <c r="D49" i="230"/>
  <c r="C49" i="230"/>
  <c r="Q48" i="230"/>
  <c r="N48" i="230"/>
  <c r="K48" i="230"/>
  <c r="H48" i="230"/>
  <c r="E48" i="230"/>
  <c r="D48" i="230"/>
  <c r="C48" i="230"/>
  <c r="Q47" i="230"/>
  <c r="N47" i="230"/>
  <c r="K47" i="230"/>
  <c r="H47" i="230"/>
  <c r="E47" i="230"/>
  <c r="D47" i="230"/>
  <c r="C47" i="230"/>
  <c r="Q46" i="230"/>
  <c r="N46" i="230"/>
  <c r="K46" i="230"/>
  <c r="H46" i="230"/>
  <c r="E46" i="230"/>
  <c r="D46" i="230"/>
  <c r="C46" i="230"/>
  <c r="Q45" i="230"/>
  <c r="N45" i="230"/>
  <c r="K45" i="230"/>
  <c r="H45" i="230"/>
  <c r="E45" i="230"/>
  <c r="D45" i="230"/>
  <c r="C45" i="230"/>
  <c r="Q44" i="230"/>
  <c r="N44" i="230"/>
  <c r="K44" i="230"/>
  <c r="H44" i="230"/>
  <c r="E44" i="230"/>
  <c r="D44" i="230"/>
  <c r="C44" i="230"/>
  <c r="Q43" i="230"/>
  <c r="N43" i="230"/>
  <c r="K43" i="230"/>
  <c r="H43" i="230"/>
  <c r="E43" i="230"/>
  <c r="D43" i="230"/>
  <c r="C43" i="230"/>
  <c r="Q42" i="230"/>
  <c r="N42" i="230"/>
  <c r="K42" i="230"/>
  <c r="H42" i="230"/>
  <c r="E42" i="230"/>
  <c r="D42" i="230"/>
  <c r="C42" i="230"/>
  <c r="Q32" i="230"/>
  <c r="N32" i="230"/>
  <c r="K32" i="230"/>
  <c r="H32" i="230"/>
  <c r="E32" i="230"/>
  <c r="D32" i="230"/>
  <c r="C32" i="230"/>
  <c r="Q31" i="230"/>
  <c r="N31" i="230"/>
  <c r="K31" i="230"/>
  <c r="H31" i="230"/>
  <c r="E31" i="230"/>
  <c r="D31" i="230"/>
  <c r="C31" i="230"/>
  <c r="Q30" i="230"/>
  <c r="N30" i="230"/>
  <c r="K30" i="230"/>
  <c r="H30" i="230"/>
  <c r="E30" i="230"/>
  <c r="D30" i="230"/>
  <c r="C30" i="230"/>
  <c r="Q29" i="230"/>
  <c r="N29" i="230"/>
  <c r="K29" i="230"/>
  <c r="H29" i="230"/>
  <c r="E29" i="230"/>
  <c r="D29" i="230"/>
  <c r="C29" i="230"/>
  <c r="Q28" i="230"/>
  <c r="N28" i="230"/>
  <c r="K28" i="230"/>
  <c r="H28" i="230"/>
  <c r="E28" i="230"/>
  <c r="D28" i="230"/>
  <c r="C28" i="230"/>
  <c r="Q27" i="230"/>
  <c r="N27" i="230"/>
  <c r="K27" i="230"/>
  <c r="H27" i="230"/>
  <c r="E27" i="230"/>
  <c r="D27" i="230"/>
  <c r="C27" i="230"/>
  <c r="Q26" i="230"/>
  <c r="N26" i="230"/>
  <c r="K26" i="230"/>
  <c r="H26" i="230"/>
  <c r="E26" i="230"/>
  <c r="D26" i="230"/>
  <c r="C26" i="230"/>
  <c r="Q25" i="230"/>
  <c r="N25" i="230"/>
  <c r="K25" i="230"/>
  <c r="H25" i="230"/>
  <c r="E25" i="230"/>
  <c r="D25" i="230"/>
  <c r="C25" i="230"/>
  <c r="Q24" i="230"/>
  <c r="N24" i="230"/>
  <c r="K24" i="230"/>
  <c r="H24" i="230"/>
  <c r="E24" i="230"/>
  <c r="D24" i="230"/>
  <c r="C24" i="230"/>
  <c r="Q23" i="230"/>
  <c r="N23" i="230"/>
  <c r="K23" i="230"/>
  <c r="H23" i="230"/>
  <c r="E23" i="230"/>
  <c r="D23" i="230"/>
  <c r="C23" i="230"/>
  <c r="Q22" i="230"/>
  <c r="N22" i="230"/>
  <c r="K22" i="230"/>
  <c r="H22" i="230"/>
  <c r="E22" i="230"/>
  <c r="D22" i="230"/>
  <c r="C22" i="230"/>
  <c r="Q21" i="230"/>
  <c r="N21" i="230"/>
  <c r="K21" i="230"/>
  <c r="H21" i="230"/>
  <c r="E21" i="230"/>
  <c r="D21" i="230"/>
  <c r="C21" i="230"/>
  <c r="Q18" i="230"/>
  <c r="N18" i="230"/>
  <c r="K18" i="230"/>
  <c r="H18" i="230"/>
  <c r="E18" i="230"/>
  <c r="D18" i="230"/>
  <c r="C18" i="230"/>
  <c r="Q17" i="230"/>
  <c r="N17" i="230"/>
  <c r="K17" i="230"/>
  <c r="H17" i="230"/>
  <c r="E17" i="230"/>
  <c r="D17" i="230"/>
  <c r="C17" i="230"/>
  <c r="Q16" i="230"/>
  <c r="N16" i="230"/>
  <c r="K16" i="230"/>
  <c r="H16" i="230"/>
  <c r="E16" i="230"/>
  <c r="D16" i="230"/>
  <c r="C16" i="230"/>
  <c r="Q13" i="230"/>
  <c r="N13" i="230"/>
  <c r="K13" i="230"/>
  <c r="H13" i="230"/>
  <c r="E13" i="230"/>
  <c r="D13" i="230"/>
  <c r="C13" i="230"/>
  <c r="Q12" i="230"/>
  <c r="N12" i="230"/>
  <c r="K12" i="230"/>
  <c r="H12" i="230"/>
  <c r="E12" i="230"/>
  <c r="D12" i="230"/>
  <c r="C12" i="230"/>
  <c r="Q11" i="230"/>
  <c r="N11" i="230"/>
  <c r="K11" i="230"/>
  <c r="H11" i="230"/>
  <c r="E11" i="230"/>
  <c r="D11" i="230"/>
  <c r="C11" i="230"/>
  <c r="S8" i="230"/>
  <c r="R8" i="230"/>
  <c r="P8" i="230"/>
  <c r="O8" i="230"/>
  <c r="M8" i="230"/>
  <c r="L8" i="230"/>
  <c r="J8" i="230"/>
  <c r="I8" i="230"/>
  <c r="G8" i="230"/>
  <c r="F8" i="230"/>
  <c r="C17" i="73"/>
  <c r="C16" i="73"/>
  <c r="L15" i="73"/>
  <c r="K15" i="73"/>
  <c r="J15" i="73"/>
  <c r="I15" i="73"/>
  <c r="H15" i="73"/>
  <c r="G15" i="73"/>
  <c r="F15" i="73"/>
  <c r="E15" i="73"/>
  <c r="D15" i="73"/>
  <c r="C14" i="73"/>
  <c r="C13" i="73"/>
  <c r="L12" i="73"/>
  <c r="K12" i="73"/>
  <c r="J12" i="73"/>
  <c r="I12" i="73"/>
  <c r="H12" i="73"/>
  <c r="G12" i="73"/>
  <c r="F12" i="73"/>
  <c r="E12" i="73"/>
  <c r="D12" i="73"/>
  <c r="C11" i="73"/>
  <c r="C10" i="73"/>
  <c r="L9" i="73"/>
  <c r="K9" i="73"/>
  <c r="J9" i="73"/>
  <c r="I9" i="73"/>
  <c r="H9" i="73"/>
  <c r="G9" i="73"/>
  <c r="F9" i="73"/>
  <c r="E9" i="73"/>
  <c r="D9" i="73"/>
  <c r="L8" i="73"/>
  <c r="K8" i="73"/>
  <c r="J8" i="73"/>
  <c r="I8" i="73"/>
  <c r="H8" i="73"/>
  <c r="G8" i="73"/>
  <c r="F8" i="73"/>
  <c r="E8" i="73"/>
  <c r="D8" i="73"/>
  <c r="L7" i="73"/>
  <c r="K7" i="73"/>
  <c r="J7" i="73"/>
  <c r="I7" i="73"/>
  <c r="H7" i="73"/>
  <c r="G7" i="73"/>
  <c r="F7" i="73"/>
  <c r="E7" i="73"/>
  <c r="D7" i="73"/>
  <c r="Z19" i="229"/>
  <c r="V19" i="229"/>
  <c r="R19" i="229"/>
  <c r="N19" i="229"/>
  <c r="J19" i="229"/>
  <c r="F19" i="229"/>
  <c r="B19" i="229"/>
  <c r="Z18" i="229"/>
  <c r="V18" i="229"/>
  <c r="R18" i="229"/>
  <c r="N18" i="229"/>
  <c r="J18" i="229"/>
  <c r="F18" i="229"/>
  <c r="B18" i="229"/>
  <c r="Z17" i="229"/>
  <c r="V17" i="229"/>
  <c r="R17" i="229"/>
  <c r="N17" i="229"/>
  <c r="J17" i="229"/>
  <c r="F17" i="229"/>
  <c r="B17" i="229"/>
  <c r="Z16" i="229"/>
  <c r="V16" i="229"/>
  <c r="R16" i="229"/>
  <c r="N16" i="229"/>
  <c r="J16" i="229"/>
  <c r="F16" i="229"/>
  <c r="B16" i="229"/>
  <c r="Z15" i="229"/>
  <c r="V15" i="229"/>
  <c r="R15" i="229"/>
  <c r="N15" i="229"/>
  <c r="J15" i="229"/>
  <c r="F15" i="229"/>
  <c r="B15" i="229"/>
  <c r="Z14" i="229"/>
  <c r="V14" i="229"/>
  <c r="R14" i="229"/>
  <c r="N14" i="229"/>
  <c r="J14" i="229"/>
  <c r="F14" i="229"/>
  <c r="B14" i="229"/>
  <c r="Z13" i="229"/>
  <c r="V13" i="229"/>
  <c r="R13" i="229"/>
  <c r="N13" i="229"/>
  <c r="J13" i="229"/>
  <c r="F13" i="229"/>
  <c r="B13" i="229"/>
  <c r="Z12" i="229"/>
  <c r="V12" i="229"/>
  <c r="R12" i="229"/>
  <c r="N12" i="229"/>
  <c r="J12" i="229"/>
  <c r="F12" i="229"/>
  <c r="B12" i="229"/>
  <c r="Z11" i="229"/>
  <c r="V11" i="229"/>
  <c r="R11" i="229"/>
  <c r="N11" i="229"/>
  <c r="J11" i="229"/>
  <c r="F11" i="229"/>
  <c r="B11" i="229"/>
  <c r="Z10" i="229"/>
  <c r="V10" i="229"/>
  <c r="R10" i="229"/>
  <c r="N10" i="229"/>
  <c r="J10" i="229"/>
  <c r="F10" i="229"/>
  <c r="B10" i="229"/>
  <c r="Z9" i="229"/>
  <c r="V9" i="229"/>
  <c r="R9" i="229"/>
  <c r="N9" i="229"/>
  <c r="J9" i="229"/>
  <c r="F9" i="229"/>
  <c r="B9" i="229"/>
  <c r="Z8" i="229"/>
  <c r="V8" i="229"/>
  <c r="R8" i="229"/>
  <c r="N8" i="229"/>
  <c r="J8" i="229"/>
  <c r="F8" i="229"/>
  <c r="B8" i="229"/>
  <c r="AC7" i="229"/>
  <c r="AB7" i="229"/>
  <c r="AA7" i="229"/>
  <c r="Y7" i="229"/>
  <c r="X7" i="229"/>
  <c r="W7" i="229"/>
  <c r="U7" i="229"/>
  <c r="T7" i="229"/>
  <c r="S7" i="229"/>
  <c r="Q7" i="229"/>
  <c r="P7" i="229"/>
  <c r="O7" i="229"/>
  <c r="M7" i="229"/>
  <c r="L7" i="229"/>
  <c r="K7" i="229"/>
  <c r="I7" i="229"/>
  <c r="H7" i="229"/>
  <c r="G7" i="229"/>
  <c r="E7" i="229"/>
  <c r="D7" i="229"/>
  <c r="C7" i="229"/>
  <c r="B30" i="230" l="1"/>
  <c r="B55" i="230"/>
  <c r="G6" i="73"/>
  <c r="B13" i="230"/>
  <c r="B42" i="230"/>
  <c r="B50" i="230"/>
  <c r="F6" i="76"/>
  <c r="B29" i="230"/>
  <c r="B54" i="230"/>
  <c r="C15" i="104"/>
  <c r="B15" i="87"/>
  <c r="C6" i="84"/>
  <c r="B15" i="268"/>
  <c r="D7" i="111"/>
  <c r="D6" i="73"/>
  <c r="L6" i="73"/>
  <c r="B45" i="230"/>
  <c r="W6" i="82"/>
  <c r="B15" i="88"/>
  <c r="F6" i="100"/>
  <c r="N6" i="100"/>
  <c r="H20" i="109"/>
  <c r="H8" i="108"/>
  <c r="T7" i="269"/>
  <c r="H7" i="85"/>
  <c r="B26" i="268"/>
  <c r="H6" i="82"/>
  <c r="E7" i="111"/>
  <c r="E6" i="76"/>
  <c r="C12" i="81"/>
  <c r="D12" i="81" s="1"/>
  <c r="F7" i="93"/>
  <c r="F7" i="111"/>
  <c r="X6" i="82"/>
  <c r="E7" i="269"/>
  <c r="K6" i="82"/>
  <c r="S6" i="82"/>
  <c r="Q8" i="237"/>
  <c r="M8" i="108"/>
  <c r="I8" i="108"/>
  <c r="G8" i="108"/>
  <c r="P6" i="82"/>
  <c r="F6" i="82"/>
  <c r="N6" i="82"/>
  <c r="V6" i="82"/>
  <c r="B19" i="268"/>
  <c r="D6" i="100"/>
  <c r="L6" i="100"/>
  <c r="K8" i="237"/>
  <c r="B13" i="237"/>
  <c r="B7" i="229"/>
  <c r="E8" i="237"/>
  <c r="H7" i="111"/>
  <c r="I6" i="73"/>
  <c r="C8" i="230"/>
  <c r="B12" i="230"/>
  <c r="B31" i="230"/>
  <c r="B56" i="230"/>
  <c r="C9" i="100"/>
  <c r="H8" i="237"/>
  <c r="P8" i="108"/>
  <c r="I7" i="111"/>
  <c r="M6" i="82"/>
  <c r="J7" i="111"/>
  <c r="G6" i="100"/>
  <c r="J8" i="108"/>
  <c r="R8" i="108"/>
  <c r="K8" i="108"/>
  <c r="B19" i="112"/>
  <c r="B15" i="113"/>
  <c r="K19" i="119"/>
  <c r="C19" i="119"/>
  <c r="E6" i="82"/>
  <c r="Z7" i="235"/>
  <c r="H8" i="230"/>
  <c r="B23" i="268"/>
  <c r="H6" i="100"/>
  <c r="D25" i="119"/>
  <c r="F6" i="73"/>
  <c r="U6" i="82"/>
  <c r="K6" i="100"/>
  <c r="E6" i="73"/>
  <c r="B17" i="230"/>
  <c r="D6" i="82"/>
  <c r="L6" i="82"/>
  <c r="T6" i="82"/>
  <c r="C10" i="93"/>
  <c r="C13" i="93"/>
  <c r="Z8" i="237"/>
  <c r="T8" i="237"/>
  <c r="B58" i="237"/>
  <c r="C20" i="108"/>
  <c r="B18" i="112"/>
  <c r="B11" i="230"/>
  <c r="D7" i="268"/>
  <c r="B17" i="268"/>
  <c r="D6" i="104"/>
  <c r="G7" i="256"/>
  <c r="C7" i="156"/>
  <c r="K6" i="73"/>
  <c r="J6" i="73"/>
  <c r="E8" i="230"/>
  <c r="B21" i="230"/>
  <c r="B49" i="230"/>
  <c r="G6" i="82"/>
  <c r="O6" i="82"/>
  <c r="C18" i="82"/>
  <c r="D15" i="92"/>
  <c r="D14" i="92" s="1"/>
  <c r="B12" i="268"/>
  <c r="B43" i="237"/>
  <c r="B51" i="237"/>
  <c r="D8" i="108"/>
  <c r="L8" i="108"/>
  <c r="E8" i="108"/>
  <c r="C12" i="108"/>
  <c r="C16" i="108"/>
  <c r="B6" i="117"/>
  <c r="G7" i="253"/>
  <c r="Q6" i="82"/>
  <c r="D8" i="92"/>
  <c r="D7" i="92" s="1"/>
  <c r="H7" i="269"/>
  <c r="C12" i="73"/>
  <c r="B16" i="230"/>
  <c r="J6" i="82"/>
  <c r="R6" i="82"/>
  <c r="Z6" i="82"/>
  <c r="B22" i="268"/>
  <c r="J6" i="100"/>
  <c r="C24" i="100"/>
  <c r="B21" i="269"/>
  <c r="Y6" i="82"/>
  <c r="N8" i="237"/>
  <c r="C9" i="73"/>
  <c r="B21" i="268"/>
  <c r="C21" i="100"/>
  <c r="Q8" i="108"/>
  <c r="J7" i="112"/>
  <c r="J8" i="113"/>
  <c r="I7" i="119"/>
  <c r="C16" i="119"/>
  <c r="C10" i="82"/>
  <c r="B12" i="269"/>
  <c r="I6" i="82"/>
  <c r="D9" i="119"/>
  <c r="H6" i="73"/>
  <c r="B6" i="91"/>
  <c r="D16" i="93"/>
  <c r="C15" i="100"/>
  <c r="B11" i="237"/>
  <c r="D13" i="119"/>
  <c r="D19" i="119"/>
  <c r="B18" i="268"/>
  <c r="K16" i="93"/>
  <c r="B24" i="268"/>
  <c r="C12" i="100"/>
  <c r="C7" i="239"/>
  <c r="D50" i="239"/>
  <c r="D45" i="239"/>
  <c r="C9" i="108"/>
  <c r="N8" i="108"/>
  <c r="B9" i="113"/>
  <c r="K7" i="269"/>
  <c r="K8" i="230"/>
  <c r="N8" i="230"/>
  <c r="B18" i="230"/>
  <c r="B28" i="230"/>
  <c r="B48" i="230"/>
  <c r="D15" i="81"/>
  <c r="C7" i="82"/>
  <c r="C14" i="82"/>
  <c r="K8" i="83"/>
  <c r="H13" i="93"/>
  <c r="N16" i="93"/>
  <c r="I6" i="100"/>
  <c r="B47" i="237"/>
  <c r="B55" i="237"/>
  <c r="E50" i="239"/>
  <c r="E45" i="239"/>
  <c r="C9" i="111"/>
  <c r="B14" i="112"/>
  <c r="B19" i="269"/>
  <c r="B23" i="269"/>
  <c r="D8" i="230"/>
  <c r="B20" i="268"/>
  <c r="B7" i="235"/>
  <c r="B10" i="269"/>
  <c r="Q8" i="230"/>
  <c r="C16" i="93"/>
  <c r="C7" i="97"/>
  <c r="D8" i="237"/>
  <c r="D7" i="112"/>
  <c r="K13" i="119"/>
  <c r="E11" i="93"/>
  <c r="H8" i="83"/>
  <c r="D7" i="85"/>
  <c r="H7" i="92"/>
  <c r="C33" i="239"/>
  <c r="H14" i="92"/>
  <c r="B16" i="268"/>
  <c r="C18" i="100"/>
  <c r="K20" i="109"/>
  <c r="G9" i="111"/>
  <c r="W8" i="237"/>
  <c r="C15" i="73"/>
  <c r="B24" i="230"/>
  <c r="B44" i="230"/>
  <c r="B52" i="230"/>
  <c r="D6" i="76"/>
  <c r="B12" i="87"/>
  <c r="B10" i="268"/>
  <c r="G7" i="97"/>
  <c r="C15" i="97"/>
  <c r="E6" i="100"/>
  <c r="M6" i="100"/>
  <c r="C12" i="107"/>
  <c r="D12" i="107" s="1"/>
  <c r="C7" i="112"/>
  <c r="C7" i="86"/>
  <c r="B10" i="87"/>
  <c r="N8" i="114"/>
  <c r="J7" i="253"/>
  <c r="D7" i="253"/>
  <c r="D7" i="256"/>
  <c r="J7" i="256"/>
  <c r="B7" i="121"/>
  <c r="C7" i="121"/>
  <c r="B25" i="268"/>
  <c r="B22" i="269"/>
  <c r="B26" i="269"/>
  <c r="B20" i="269"/>
  <c r="B15" i="269"/>
  <c r="B18" i="269"/>
  <c r="B24" i="269"/>
  <c r="B25" i="269"/>
  <c r="B16" i="269"/>
  <c r="B17" i="269"/>
  <c r="C7" i="269"/>
  <c r="Q7" i="269"/>
  <c r="D7" i="269"/>
  <c r="B11" i="269"/>
  <c r="B11" i="268"/>
  <c r="N7" i="268"/>
  <c r="J7" i="268"/>
  <c r="C7" i="268"/>
  <c r="F7" i="268"/>
  <c r="D8" i="119"/>
  <c r="E26" i="119"/>
  <c r="E20" i="119"/>
  <c r="M7" i="119"/>
  <c r="N25" i="119"/>
  <c r="L7" i="119"/>
  <c r="N19" i="119"/>
  <c r="N16" i="119"/>
  <c r="N9" i="119"/>
  <c r="N8" i="119"/>
  <c r="K25" i="119"/>
  <c r="N22" i="119"/>
  <c r="N10" i="119"/>
  <c r="E14" i="119"/>
  <c r="C8" i="119"/>
  <c r="H8" i="119"/>
  <c r="C10" i="119"/>
  <c r="D22" i="119"/>
  <c r="K10" i="119"/>
  <c r="C22" i="119"/>
  <c r="K22" i="119"/>
  <c r="K16" i="119"/>
  <c r="K8" i="119"/>
  <c r="K9" i="119"/>
  <c r="J7" i="119"/>
  <c r="D16" i="119"/>
  <c r="C9" i="119"/>
  <c r="H25" i="119"/>
  <c r="H22" i="119"/>
  <c r="E23" i="119"/>
  <c r="E24" i="119"/>
  <c r="G7" i="119"/>
  <c r="E21" i="119"/>
  <c r="H19" i="119"/>
  <c r="E18" i="119"/>
  <c r="H16" i="119"/>
  <c r="E17" i="119"/>
  <c r="E15" i="119"/>
  <c r="H13" i="119"/>
  <c r="E12" i="119"/>
  <c r="H9" i="119"/>
  <c r="D10" i="119"/>
  <c r="H10" i="119"/>
  <c r="E11" i="119"/>
  <c r="C25" i="119"/>
  <c r="E27" i="119"/>
  <c r="F7" i="119"/>
  <c r="C13" i="119"/>
  <c r="N8" i="93"/>
  <c r="I7" i="93"/>
  <c r="K13" i="93"/>
  <c r="C9" i="93"/>
  <c r="H16" i="93"/>
  <c r="E18" i="93"/>
  <c r="E15" i="93"/>
  <c r="H10" i="93"/>
  <c r="H9" i="93"/>
  <c r="E17" i="93"/>
  <c r="K8" i="93"/>
  <c r="K9" i="93"/>
  <c r="K10" i="93"/>
  <c r="C8" i="93"/>
  <c r="N10" i="93"/>
  <c r="L7" i="93"/>
  <c r="M7" i="93"/>
  <c r="N13" i="93"/>
  <c r="N9" i="93"/>
  <c r="E12" i="93"/>
  <c r="D10" i="93"/>
  <c r="D9" i="93"/>
  <c r="E14" i="93"/>
  <c r="D13" i="93"/>
  <c r="J7" i="93"/>
  <c r="D8" i="93"/>
  <c r="H8" i="93"/>
  <c r="G7" i="93"/>
  <c r="F8" i="114"/>
  <c r="J9" i="88"/>
  <c r="C9" i="88"/>
  <c r="B13" i="88"/>
  <c r="B10" i="88"/>
  <c r="B14" i="88"/>
  <c r="D9" i="88"/>
  <c r="F7" i="86"/>
  <c r="B17" i="86"/>
  <c r="E7" i="112"/>
  <c r="B12" i="112"/>
  <c r="F7" i="112"/>
  <c r="C8" i="113"/>
  <c r="B13" i="113"/>
  <c r="B12" i="113"/>
  <c r="D8" i="113"/>
  <c r="F8" i="113"/>
  <c r="B8" i="112"/>
  <c r="B9" i="112"/>
  <c r="B10" i="112"/>
  <c r="B11" i="112"/>
  <c r="B17" i="112"/>
  <c r="B9" i="87"/>
  <c r="E8" i="87"/>
  <c r="F8" i="87"/>
  <c r="B13" i="87"/>
  <c r="B16" i="86"/>
  <c r="B13" i="86"/>
  <c r="B8" i="86"/>
  <c r="B10" i="86"/>
  <c r="E7" i="86"/>
  <c r="B14" i="86"/>
  <c r="B15" i="86"/>
  <c r="G8" i="111"/>
  <c r="C8" i="111"/>
  <c r="E7" i="85"/>
  <c r="I7" i="85"/>
  <c r="C9" i="85"/>
  <c r="F7" i="85"/>
  <c r="G8" i="85"/>
  <c r="C8" i="85"/>
  <c r="G9" i="85"/>
  <c r="J7" i="85"/>
  <c r="K17" i="109"/>
  <c r="K16" i="109" s="1"/>
  <c r="K8" i="109"/>
  <c r="L16" i="109"/>
  <c r="H8" i="109"/>
  <c r="J16" i="109"/>
  <c r="H16" i="109"/>
  <c r="E16" i="109"/>
  <c r="D16" i="109"/>
  <c r="C16" i="109"/>
  <c r="K16" i="83"/>
  <c r="H16" i="83"/>
  <c r="O8" i="108"/>
  <c r="F8" i="108"/>
  <c r="C10" i="108"/>
  <c r="C8" i="82"/>
  <c r="D56" i="107"/>
  <c r="D11" i="107"/>
  <c r="D18" i="107"/>
  <c r="D22" i="107"/>
  <c r="D28" i="107"/>
  <c r="D44" i="107"/>
  <c r="D48" i="107"/>
  <c r="D57" i="107"/>
  <c r="D58" i="107"/>
  <c r="D15" i="107"/>
  <c r="D19" i="107"/>
  <c r="D25" i="107"/>
  <c r="D41" i="107"/>
  <c r="D45" i="107"/>
  <c r="D49" i="107"/>
  <c r="D59" i="107"/>
  <c r="D16" i="107"/>
  <c r="D20" i="107"/>
  <c r="D26" i="107"/>
  <c r="D42" i="107"/>
  <c r="D46" i="107"/>
  <c r="D50" i="107"/>
  <c r="D53" i="107"/>
  <c r="D60" i="107"/>
  <c r="D8" i="107"/>
  <c r="D17" i="107"/>
  <c r="D21" i="107"/>
  <c r="D27" i="107"/>
  <c r="D43" i="107"/>
  <c r="D47" i="107"/>
  <c r="D54" i="107"/>
  <c r="D55" i="107"/>
  <c r="D8" i="81"/>
  <c r="D11" i="81"/>
  <c r="D18" i="81"/>
  <c r="D43" i="81"/>
  <c r="D47" i="81"/>
  <c r="D55" i="81"/>
  <c r="D59" i="81"/>
  <c r="D17" i="81"/>
  <c r="D19" i="81"/>
  <c r="D27" i="81"/>
  <c r="D42" i="81"/>
  <c r="D46" i="81"/>
  <c r="D50" i="81"/>
  <c r="D54" i="81"/>
  <c r="D58" i="81"/>
  <c r="D26" i="81"/>
  <c r="D45" i="81"/>
  <c r="D49" i="81"/>
  <c r="D53" i="81"/>
  <c r="D57" i="81"/>
  <c r="D22" i="81"/>
  <c r="D21" i="81"/>
  <c r="D16" i="81"/>
  <c r="D25" i="81"/>
  <c r="D41" i="81"/>
  <c r="D44" i="81"/>
  <c r="D48" i="81"/>
  <c r="D56" i="81"/>
  <c r="D60" i="81"/>
  <c r="C18" i="104"/>
  <c r="C21" i="104"/>
  <c r="C24" i="104"/>
  <c r="F6" i="104"/>
  <c r="C9" i="104"/>
  <c r="E6" i="104"/>
  <c r="C12" i="104"/>
  <c r="C15" i="76"/>
  <c r="G39" i="239"/>
  <c r="C39" i="239" s="1"/>
  <c r="G45" i="239"/>
  <c r="G50" i="239"/>
  <c r="G39" i="233"/>
  <c r="G45" i="233"/>
  <c r="E39" i="233"/>
  <c r="E45" i="233"/>
  <c r="C33" i="233"/>
  <c r="D39" i="233"/>
  <c r="D50" i="233"/>
  <c r="C50" i="233" s="1"/>
  <c r="C7" i="233"/>
  <c r="B44" i="237"/>
  <c r="B48" i="237"/>
  <c r="B52" i="237"/>
  <c r="B56" i="237"/>
  <c r="B42" i="237"/>
  <c r="B46" i="237"/>
  <c r="B50" i="237"/>
  <c r="B54" i="237"/>
  <c r="B45" i="237"/>
  <c r="B49" i="237"/>
  <c r="B53" i="237"/>
  <c r="B57" i="237"/>
  <c r="B16" i="237"/>
  <c r="B17" i="237"/>
  <c r="C8" i="237"/>
  <c r="B12" i="237"/>
  <c r="B31" i="237"/>
  <c r="B20" i="237"/>
  <c r="B22" i="237"/>
  <c r="B24" i="237"/>
  <c r="B26" i="237"/>
  <c r="B28" i="237"/>
  <c r="B21" i="237"/>
  <c r="B27" i="237"/>
  <c r="B30" i="237"/>
  <c r="B25" i="237"/>
  <c r="B29" i="237"/>
  <c r="B23" i="237"/>
  <c r="B57" i="230"/>
  <c r="B46" i="230"/>
  <c r="B58" i="230"/>
  <c r="B53" i="230"/>
  <c r="B43" i="230"/>
  <c r="B47" i="230"/>
  <c r="B51" i="230"/>
  <c r="B25" i="230"/>
  <c r="B32" i="230"/>
  <c r="B23" i="230"/>
  <c r="B27" i="230"/>
  <c r="B22" i="230"/>
  <c r="B26" i="230"/>
  <c r="V7" i="235"/>
  <c r="R7" i="235"/>
  <c r="N7" i="235"/>
  <c r="J7" i="235"/>
  <c r="F7" i="235"/>
  <c r="Z7" i="229"/>
  <c r="V7" i="229"/>
  <c r="R7" i="229"/>
  <c r="N7" i="229"/>
  <c r="J7" i="229"/>
  <c r="F7" i="229"/>
  <c r="K7" i="156"/>
  <c r="C8" i="100"/>
  <c r="C7" i="100"/>
  <c r="C7" i="73"/>
  <c r="C8" i="73"/>
  <c r="C8" i="114"/>
  <c r="B12" i="114"/>
  <c r="B11" i="114"/>
  <c r="J8" i="114"/>
  <c r="D8" i="114"/>
  <c r="E8" i="114"/>
  <c r="B9" i="114"/>
  <c r="B10" i="114"/>
  <c r="B13" i="114"/>
  <c r="B14" i="114"/>
  <c r="Z9" i="88"/>
  <c r="N9" i="88"/>
  <c r="V9" i="88"/>
  <c r="B12" i="88"/>
  <c r="R9" i="88"/>
  <c r="B11" i="88"/>
  <c r="F9" i="88"/>
  <c r="E9" i="88"/>
  <c r="E8" i="113"/>
  <c r="B11" i="113"/>
  <c r="B14" i="113"/>
  <c r="B10" i="113"/>
  <c r="J8" i="87"/>
  <c r="C8" i="87"/>
  <c r="B11" i="87"/>
  <c r="B14" i="87"/>
  <c r="D8" i="87"/>
  <c r="B13" i="112"/>
  <c r="B16" i="112"/>
  <c r="B15" i="112"/>
  <c r="J7" i="86"/>
  <c r="D7" i="86"/>
  <c r="B11" i="86"/>
  <c r="B12" i="86"/>
  <c r="B9" i="86"/>
  <c r="G8" i="267"/>
  <c r="C8" i="267"/>
  <c r="E25" i="119" l="1"/>
  <c r="H7" i="93"/>
  <c r="E19" i="119"/>
  <c r="C6" i="76"/>
  <c r="G7" i="111"/>
  <c r="D7" i="119"/>
  <c r="H7" i="119"/>
  <c r="E13" i="93"/>
  <c r="C7" i="111"/>
  <c r="E10" i="93"/>
  <c r="B8" i="237"/>
  <c r="K7" i="93"/>
  <c r="B8" i="230"/>
  <c r="E9" i="119"/>
  <c r="E13" i="119"/>
  <c r="C6" i="73"/>
  <c r="C6" i="82"/>
  <c r="C7" i="85"/>
  <c r="E16" i="119"/>
  <c r="E16" i="93"/>
  <c r="C6" i="100"/>
  <c r="K7" i="119"/>
  <c r="B7" i="269"/>
  <c r="D7" i="93"/>
  <c r="N7" i="119"/>
  <c r="C50" i="239"/>
  <c r="G7" i="85"/>
  <c r="E8" i="119"/>
  <c r="C6" i="104"/>
  <c r="B7" i="268"/>
  <c r="E22" i="119"/>
  <c r="E10" i="119"/>
  <c r="C7" i="119"/>
  <c r="E7" i="119" s="1"/>
  <c r="N7" i="93"/>
  <c r="E9" i="93"/>
  <c r="C7" i="93"/>
  <c r="E8" i="93"/>
  <c r="B7" i="112"/>
  <c r="C8" i="108"/>
  <c r="C45" i="239"/>
  <c r="C45" i="233"/>
  <c r="C39" i="233"/>
  <c r="B8" i="114"/>
  <c r="B9" i="88"/>
  <c r="B8" i="113"/>
  <c r="B8" i="87"/>
  <c r="B7" i="86"/>
  <c r="E7" i="93" l="1"/>
</calcChain>
</file>

<file path=xl/comments1.xml><?xml version="1.0" encoding="utf-8"?>
<comments xmlns="http://schemas.openxmlformats.org/spreadsheetml/2006/main">
  <authors>
    <author>楊盛安</author>
  </authors>
  <commentList>
    <comment ref="K6" authorId="0">
      <text>
        <r>
          <rPr>
            <b/>
            <sz val="9"/>
            <color indexed="81"/>
            <rFont val="細明體"/>
            <family val="3"/>
            <charset val="136"/>
          </rPr>
          <t>特殊班：
科學班、美術班、音樂班、舞蹈班、語文資優班、數理資優班、戲劇班</t>
        </r>
      </text>
    </comment>
    <comment ref="O6" authorId="0">
      <text>
        <r>
          <rPr>
            <b/>
            <sz val="9"/>
            <color indexed="81"/>
            <rFont val="細明體"/>
            <family val="3"/>
            <charset val="136"/>
          </rPr>
          <t>特殊班：
科學班、美術班、音樂班、舞蹈班、語文資優班、數理資優班、戲劇班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S5" authorId="0">
      <text>
        <r>
          <rPr>
            <b/>
            <sz val="9"/>
            <color indexed="81"/>
            <rFont val="細明體"/>
            <family val="3"/>
            <charset val="136"/>
          </rPr>
          <t>幼兒部採特教科大表資料,先編特教9</t>
        </r>
      </text>
    </comment>
  </commentList>
</comments>
</file>

<file path=xl/comments11.xml><?xml version="1.0" encoding="utf-8"?>
<comments xmlns="http://schemas.openxmlformats.org/spreadsheetml/2006/main">
  <authors>
    <author>AEAA-11515</author>
  </authors>
  <commentList>
    <comment ref="A8" authorId="0">
      <text>
        <r>
          <rPr>
            <b/>
            <sz val="9"/>
            <color indexed="81"/>
            <rFont val="細明體"/>
            <family val="3"/>
            <charset val="136"/>
          </rPr>
          <t>幼兒部採特教科大表資料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E5" authorId="0">
      <text>
        <r>
          <rPr>
            <b/>
            <sz val="9"/>
            <color indexed="81"/>
            <rFont val="細明體"/>
            <family val="3"/>
            <charset val="136"/>
          </rPr>
          <t>含駕駛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F20" authorId="0">
      <text>
        <r>
          <rPr>
            <b/>
            <sz val="9"/>
            <color indexed="81"/>
            <rFont val="細明體"/>
            <family val="3"/>
            <charset val="136"/>
          </rPr>
          <t>107學年度私立方濟中學校長由胡副校長嘉強代理</t>
        </r>
      </text>
    </comment>
  </commentList>
</comments>
</file>

<file path=xl/comments2.xml><?xml version="1.0" encoding="utf-8"?>
<comments xmlns="http://schemas.openxmlformats.org/spreadsheetml/2006/main">
  <authors>
    <author>AEAA-11515</author>
  </authors>
  <commentList>
    <comment ref="F10" authorId="0">
      <text>
        <r>
          <rPr>
            <sz val="9"/>
            <color indexed="81"/>
            <rFont val="細明體"/>
            <family val="3"/>
            <charset val="136"/>
          </rPr>
          <t>私立景文高中
私立泰北高中
私立靜修女中</t>
        </r>
      </text>
    </comment>
  </commentList>
</comments>
</file>

<file path=xl/comments3.xml><?xml version="1.0" encoding="utf-8"?>
<comments xmlns="http://schemas.openxmlformats.org/spreadsheetml/2006/main">
  <authors>
    <author>楊盛安</author>
  </authors>
  <commentList>
    <comment ref="D5" authorId="0">
      <text>
        <r>
          <rPr>
            <b/>
            <sz val="9"/>
            <color indexed="81"/>
            <rFont val="細明體"/>
            <family val="3"/>
            <charset val="136"/>
          </rPr>
          <t xml:space="preserve">特教科大表
</t>
        </r>
        <r>
          <rPr>
            <sz val="9"/>
            <color indexed="81"/>
            <rFont val="細明體"/>
            <family val="3"/>
            <charset val="136"/>
          </rPr>
          <t>不分類(身障類資源班)</t>
        </r>
      </text>
    </comment>
    <comment ref="K5" authorId="0">
      <text>
        <r>
          <rPr>
            <b/>
            <sz val="9"/>
            <color indexed="81"/>
            <rFont val="細明體"/>
            <family val="3"/>
            <charset val="136"/>
          </rPr>
          <t>系統</t>
        </r>
      </text>
    </comment>
    <comment ref="F6" authorId="0">
      <text>
        <r>
          <rPr>
            <sz val="9"/>
            <color indexed="81"/>
            <rFont val="細明體"/>
            <family val="3"/>
            <charset val="136"/>
          </rPr>
          <t>系統
語文資優班</t>
        </r>
        <r>
          <rPr>
            <sz val="9"/>
            <color indexed="81"/>
            <rFont val="Tahoma"/>
            <family val="2"/>
          </rPr>
          <t>+</t>
        </r>
        <r>
          <rPr>
            <sz val="9"/>
            <color indexed="81"/>
            <rFont val="細明體"/>
            <family val="3"/>
            <charset val="136"/>
          </rPr>
          <t>數理資優班+科學班</t>
        </r>
      </text>
    </comment>
    <comment ref="G6" authorId="0">
      <text>
        <r>
          <rPr>
            <b/>
            <sz val="9"/>
            <color indexed="81"/>
            <rFont val="細明體"/>
            <family val="3"/>
            <charset val="136"/>
          </rPr>
          <t>系統</t>
        </r>
      </text>
    </comment>
    <comment ref="H6" authorId="0">
      <text>
        <r>
          <rPr>
            <b/>
            <sz val="9"/>
            <color indexed="81"/>
            <rFont val="細明體"/>
            <family val="3"/>
            <charset val="136"/>
          </rPr>
          <t>系統</t>
        </r>
      </text>
    </comment>
    <comment ref="I6" authorId="0">
      <text>
        <r>
          <rPr>
            <b/>
            <sz val="9"/>
            <color indexed="81"/>
            <rFont val="細明體"/>
            <family val="3"/>
            <charset val="136"/>
          </rPr>
          <t>系統</t>
        </r>
      </text>
    </comment>
    <comment ref="J6" authorId="0">
      <text>
        <r>
          <rPr>
            <b/>
            <sz val="9"/>
            <color indexed="81"/>
            <rFont val="細明體"/>
            <family val="3"/>
            <charset val="136"/>
          </rPr>
          <t>系統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I33" authorId="0">
      <text>
        <r>
          <rPr>
            <b/>
            <sz val="9"/>
            <color indexed="81"/>
            <rFont val="細明體"/>
            <family val="3"/>
            <charset val="136"/>
          </rPr>
          <t>作者:</t>
        </r>
        <r>
          <rPr>
            <sz val="9"/>
            <color indexed="81"/>
            <rFont val="細明體"/>
            <family val="3"/>
            <charset val="136"/>
          </rPr>
          <t xml:space="preserve">
達到游泳能力標準之畢業生人數/應屆畢業總學生數</t>
        </r>
      </text>
    </comment>
  </commentList>
</comments>
</file>

<file path=xl/comments5.xml><?xml version="1.0" encoding="utf-8"?>
<comments xmlns="http://schemas.openxmlformats.org/spreadsheetml/2006/main">
  <authors>
    <author>楊盛安</author>
  </authors>
  <commentList>
    <comment ref="K7" authorId="0">
      <text>
        <r>
          <rPr>
            <b/>
            <sz val="9"/>
            <color indexed="81"/>
            <rFont val="細明體"/>
            <family val="3"/>
            <charset val="136"/>
          </rPr>
          <t>綜合職能科</t>
        </r>
      </text>
    </comment>
    <comment ref="P7" authorId="0">
      <text>
        <r>
          <rPr>
            <b/>
            <sz val="9"/>
            <color indexed="81"/>
            <rFont val="細明體"/>
            <family val="3"/>
            <charset val="136"/>
          </rPr>
          <t>綜合職能科</t>
        </r>
      </text>
    </comment>
  </commentList>
</comments>
</file>

<file path=xl/comments6.xml><?xml version="1.0" encoding="utf-8"?>
<comments xmlns="http://schemas.openxmlformats.org/spreadsheetml/2006/main">
  <authors>
    <author>張君豪</author>
    <author>楊盛安</author>
  </authors>
  <commentList>
    <comment ref="M10" authorId="0">
      <text>
        <r>
          <rPr>
            <sz val="9"/>
            <color indexed="81"/>
            <rFont val="細明體"/>
            <family val="3"/>
            <charset val="136"/>
          </rPr>
          <t>協和祐德</t>
        </r>
      </text>
    </comment>
    <comment ref="M14" authorId="1">
      <text>
        <r>
          <rPr>
            <b/>
            <sz val="9"/>
            <color indexed="81"/>
            <rFont val="細明體"/>
            <family val="3"/>
            <charset val="136"/>
          </rPr>
          <t>靜修女中</t>
        </r>
      </text>
    </comment>
    <comment ref="M18" authorId="1">
      <text>
        <r>
          <rPr>
            <b/>
            <sz val="9"/>
            <color indexed="81"/>
            <rFont val="細明體"/>
            <family val="3"/>
            <charset val="136"/>
          </rPr>
          <t>文德女中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X28" authorId="0">
      <text>
        <r>
          <rPr>
            <b/>
            <sz val="9"/>
            <color indexed="81"/>
            <rFont val="細明體"/>
            <family val="3"/>
            <charset val="136"/>
          </rPr>
          <t>注意</t>
        </r>
        <r>
          <rPr>
            <b/>
            <sz val="9"/>
            <color indexed="81"/>
            <rFont val="Tahoma"/>
            <family val="2"/>
          </rPr>
          <t>:
1.105</t>
        </r>
        <r>
          <rPr>
            <b/>
            <sz val="9"/>
            <color indexed="81"/>
            <rFont val="細明體"/>
            <family val="3"/>
            <charset val="136"/>
          </rPr>
          <t>學年度編表同仁算錯內湖區泳池數。105和106學年度的內湖區皆為5間溫水泳池。
2.106學年度編表時，體衛科給的永吉國中(信義區)變成冷水池(105學年度登記為溫水)，是因為永吉國中當時溫水設備壞掉，因此，事實上該校仍須計列為溫水游泳池才對。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X1" authorId="0">
      <text>
        <r>
          <rPr>
            <b/>
            <sz val="9"/>
            <color indexed="81"/>
            <rFont val="細明體"/>
            <family val="3"/>
            <charset val="136"/>
          </rPr>
          <t>注意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1.</t>
        </r>
        <r>
          <rPr>
            <sz val="9"/>
            <color indexed="81"/>
            <rFont val="細明體"/>
            <family val="3"/>
            <charset val="136"/>
          </rPr>
          <t>因為和平實小(106學年度開始)還沒有畢業生，所以有算入學校校數但沒有算數檢測學校校數。
2.國立學校體衛科沒有檢測資料。
3.105學年度的報表，之前同仁算錯大同區有游泳池的學校數(多算1間溫水)。
4.106學年度起，文山區多了一間永建國小新設游泳池。(所以較前一年度多1間)</t>
        </r>
      </text>
    </comment>
    <comment ref="F39" authorId="0">
      <text>
        <r>
          <rPr>
            <b/>
            <sz val="9"/>
            <color indexed="81"/>
            <rFont val="細明體"/>
            <family val="3"/>
            <charset val="136"/>
          </rPr>
          <t>大同區少一間(本年度之前的資料都多計算那間已拆除的國小
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" authorId="0">
      <text>
        <r>
          <rPr>
            <sz val="9"/>
            <color indexed="81"/>
            <rFont val="細明體"/>
            <family val="3"/>
            <charset val="136"/>
          </rPr>
          <t xml:space="preserve">本年度新增永建國小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2" authorId="0">
      <text>
        <r>
          <rPr>
            <b/>
            <sz val="9"/>
            <color indexed="81"/>
            <rFont val="Tahoma"/>
            <family val="2"/>
          </rPr>
          <t>105</t>
        </r>
        <r>
          <rPr>
            <b/>
            <sz val="9"/>
            <color indexed="81"/>
            <rFont val="細明體"/>
            <family val="3"/>
            <charset val="136"/>
          </rPr>
          <t>新增胡適國小溫水</t>
        </r>
      </text>
    </comment>
  </commentList>
</comments>
</file>

<file path=xl/comments9.xml><?xml version="1.0" encoding="utf-8"?>
<comments xmlns="http://schemas.openxmlformats.org/spreadsheetml/2006/main">
  <authors>
    <author>楊盛安</author>
  </authors>
  <commentList>
    <comment ref="B5" authorId="0">
      <text>
        <r>
          <rPr>
            <b/>
            <sz val="9"/>
            <color indexed="81"/>
            <rFont val="細明體"/>
            <family val="3"/>
            <charset val="136"/>
          </rPr>
          <t>不含進修學校普通科</t>
        </r>
      </text>
    </comment>
    <comment ref="F5" authorId="0">
      <text>
        <r>
          <rPr>
            <b/>
            <sz val="9"/>
            <color indexed="81"/>
            <rFont val="細明體"/>
            <family val="3"/>
            <charset val="136"/>
          </rPr>
          <t>不含進修學校普通科</t>
        </r>
      </text>
    </comment>
    <comment ref="Q5" authorId="0">
      <text>
        <r>
          <rPr>
            <b/>
            <sz val="9"/>
            <color indexed="81"/>
            <rFont val="細明體"/>
            <family val="3"/>
            <charset val="136"/>
          </rPr>
          <t>不含進修學校普通科</t>
        </r>
      </text>
    </comment>
    <comment ref="T5" authorId="0">
      <text>
        <r>
          <rPr>
            <b/>
            <sz val="9"/>
            <color indexed="81"/>
            <rFont val="細明體"/>
            <family val="3"/>
            <charset val="136"/>
          </rPr>
          <t>不含進修學校普通科</t>
        </r>
      </text>
    </comment>
    <comment ref="A50" authorId="0">
      <text>
        <r>
          <rPr>
            <b/>
            <sz val="9"/>
            <color indexed="81"/>
            <rFont val="細明體"/>
            <family val="3"/>
            <charset val="136"/>
          </rPr>
          <t>不含普通科</t>
        </r>
      </text>
    </comment>
    <comment ref="A68" authorId="0">
      <text>
        <r>
          <rPr>
            <sz val="9"/>
            <color indexed="81"/>
            <rFont val="細明體"/>
            <family val="3"/>
            <charset val="136"/>
          </rPr>
          <t>不含普通科</t>
        </r>
      </text>
    </comment>
  </commentList>
</comments>
</file>

<file path=xl/sharedStrings.xml><?xml version="1.0" encoding="utf-8"?>
<sst xmlns="http://schemas.openxmlformats.org/spreadsheetml/2006/main" count="14763" uniqueCount="4372">
  <si>
    <t>10411-01-20</t>
  </si>
  <si>
    <t>10490-90-07</t>
  </si>
  <si>
    <t>10412-04-04</t>
  </si>
  <si>
    <t>10490-90-08</t>
  </si>
  <si>
    <t>10420-01-04</t>
  </si>
  <si>
    <t>10490-90-09</t>
  </si>
  <si>
    <t>10490-90-10</t>
  </si>
  <si>
    <t>10420-05-04</t>
  </si>
  <si>
    <t>10430-01-06</t>
  </si>
  <si>
    <t>10430-01-07</t>
  </si>
  <si>
    <t>10430-03-02</t>
  </si>
  <si>
    <t>10430-02-06</t>
  </si>
  <si>
    <t>--</t>
    <phoneticPr fontId="6" type="noConversion"/>
  </si>
  <si>
    <t>10430-02-07</t>
  </si>
  <si>
    <t>10440-01-03</t>
  </si>
  <si>
    <t>10450-03-05</t>
  </si>
  <si>
    <t>10411-90-09</t>
  </si>
  <si>
    <t>10411-90-10</t>
  </si>
  <si>
    <t>10490-90-13</t>
  </si>
  <si>
    <t>10490-90-14</t>
  </si>
  <si>
    <t>10420-01-05</t>
  </si>
  <si>
    <t>10490-90-15</t>
  </si>
  <si>
    <t>10420-05-05</t>
  </si>
  <si>
    <t>10430-01-08</t>
  </si>
  <si>
    <t>10430-01-09</t>
  </si>
  <si>
    <t>1515-01-02-40-2</t>
  </si>
  <si>
    <t>10430-03-03</t>
  </si>
  <si>
    <t>--</t>
    <phoneticPr fontId="6" type="noConversion"/>
  </si>
  <si>
    <t>10430-02-09</t>
  </si>
  <si>
    <t>10440-01-04</t>
  </si>
  <si>
    <t>10450-03-06</t>
  </si>
  <si>
    <t>10411-90-13</t>
  </si>
  <si>
    <t>10411-90-14</t>
  </si>
  <si>
    <r>
      <rPr>
        <sz val="10"/>
        <rFont val="標楷體"/>
        <family val="4"/>
        <charset val="136"/>
      </rPr>
      <t>編製機關</t>
    </r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</si>
  <si>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</si>
  <si>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t>10411-01-37</t>
  </si>
  <si>
    <t>10411-01-39</t>
  </si>
  <si>
    <t>10490-06-02</t>
  </si>
  <si>
    <t>10411-05-03</t>
  </si>
  <si>
    <t>10460-01-01</t>
  </si>
  <si>
    <t>10460-03-03</t>
  </si>
  <si>
    <t>10411-01-23</t>
  </si>
  <si>
    <t>10411-05-04</t>
  </si>
  <si>
    <t>10460-01-02</t>
  </si>
  <si>
    <t>10490-90-11</t>
  </si>
  <si>
    <t>10420-01-06</t>
  </si>
  <si>
    <t>10490-90-12</t>
  </si>
  <si>
    <t>10420-01-07</t>
  </si>
  <si>
    <t>10430-02-08</t>
  </si>
  <si>
    <r>
      <rPr>
        <sz val="10"/>
        <rFont val="標楷體"/>
        <family val="4"/>
        <charset val="136"/>
      </rPr>
      <t>合計</t>
    </r>
  </si>
  <si>
    <r>
      <rPr>
        <sz val="10"/>
        <rFont val="標楷體"/>
        <family val="4"/>
        <charset val="136"/>
      </rPr>
      <t>男</t>
    </r>
  </si>
  <si>
    <r>
      <rPr>
        <sz val="10"/>
        <rFont val="標楷體"/>
        <family val="4"/>
        <charset val="136"/>
      </rPr>
      <t>女</t>
    </r>
  </si>
  <si>
    <r>
      <rPr>
        <sz val="10"/>
        <rFont val="標楷體"/>
        <family val="4"/>
        <charset val="136"/>
      </rPr>
      <t>馬來西亞</t>
    </r>
  </si>
  <si>
    <r>
      <rPr>
        <sz val="10"/>
        <rFont val="標楷體"/>
        <family val="4"/>
        <charset val="136"/>
      </rPr>
      <t>總計</t>
    </r>
  </si>
  <si>
    <r>
      <rPr>
        <sz val="10"/>
        <rFont val="標楷體"/>
        <family val="4"/>
        <charset val="136"/>
      </rPr>
      <t>越南</t>
    </r>
  </si>
  <si>
    <r>
      <rPr>
        <sz val="10"/>
        <rFont val="標楷體"/>
        <family val="4"/>
        <charset val="136"/>
      </rPr>
      <t>印尼</t>
    </r>
  </si>
  <si>
    <r>
      <rPr>
        <sz val="10"/>
        <rFont val="標楷體"/>
        <family val="4"/>
        <charset val="136"/>
      </rPr>
      <t>泰國</t>
    </r>
  </si>
  <si>
    <r>
      <rPr>
        <sz val="10"/>
        <rFont val="標楷體"/>
        <family val="4"/>
        <charset val="136"/>
      </rPr>
      <t>菲律賓</t>
    </r>
  </si>
  <si>
    <r>
      <rPr>
        <sz val="10"/>
        <rFont val="標楷體"/>
        <family val="4"/>
        <charset val="136"/>
      </rPr>
      <t>柬埔寨</t>
    </r>
  </si>
  <si>
    <r>
      <rPr>
        <sz val="10"/>
        <rFont val="標楷體"/>
        <family val="4"/>
        <charset val="136"/>
      </rPr>
      <t>日本</t>
    </r>
  </si>
  <si>
    <r>
      <rPr>
        <sz val="10"/>
        <rFont val="標楷體"/>
        <family val="4"/>
        <charset val="136"/>
      </rPr>
      <t>美國</t>
    </r>
  </si>
  <si>
    <r>
      <rPr>
        <sz val="10"/>
        <rFont val="標楷體"/>
        <family val="4"/>
        <charset val="136"/>
      </rPr>
      <t>南韓</t>
    </r>
  </si>
  <si>
    <r>
      <rPr>
        <sz val="10"/>
        <rFont val="標楷體"/>
        <family val="4"/>
        <charset val="136"/>
      </rPr>
      <t>緬甸</t>
    </r>
  </si>
  <si>
    <r>
      <rPr>
        <sz val="10"/>
        <rFont val="標楷體"/>
        <family val="4"/>
        <charset val="136"/>
      </rPr>
      <t>新加坡</t>
    </r>
  </si>
  <si>
    <r>
      <rPr>
        <sz val="10"/>
        <rFont val="標楷體"/>
        <family val="4"/>
        <charset val="136"/>
      </rPr>
      <t>加拿大</t>
    </r>
  </si>
  <si>
    <r>
      <rPr>
        <sz val="10"/>
        <rFont val="標楷體"/>
        <family val="4"/>
        <charset val="136"/>
      </rPr>
      <t>其他</t>
    </r>
  </si>
  <si>
    <t>10420-05-07</t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</si>
  <si>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</si>
  <si>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</si>
  <si>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私立</t>
    </r>
  </si>
  <si>
    <r>
      <rPr>
        <sz val="10"/>
        <rFont val="標楷體"/>
        <family val="4"/>
        <charset val="136"/>
      </rPr>
      <t>松山區</t>
    </r>
  </si>
  <si>
    <r>
      <rPr>
        <sz val="10"/>
        <rFont val="標楷體"/>
        <family val="4"/>
        <charset val="136"/>
      </rPr>
      <t>信義區</t>
    </r>
  </si>
  <si>
    <r>
      <rPr>
        <sz val="10"/>
        <rFont val="標楷體"/>
        <family val="4"/>
        <charset val="136"/>
      </rPr>
      <t>大安區</t>
    </r>
  </si>
  <si>
    <r>
      <rPr>
        <sz val="10"/>
        <rFont val="標楷體"/>
        <family val="4"/>
        <charset val="136"/>
      </rPr>
      <t>中山區</t>
    </r>
  </si>
  <si>
    <r>
      <rPr>
        <sz val="10"/>
        <rFont val="標楷體"/>
        <family val="4"/>
        <charset val="136"/>
      </rPr>
      <t>中正區</t>
    </r>
  </si>
  <si>
    <r>
      <rPr>
        <sz val="10"/>
        <rFont val="標楷體"/>
        <family val="4"/>
        <charset val="136"/>
      </rPr>
      <t>大同區</t>
    </r>
  </si>
  <si>
    <r>
      <rPr>
        <sz val="10"/>
        <rFont val="標楷體"/>
        <family val="4"/>
        <charset val="136"/>
      </rPr>
      <t>萬華區</t>
    </r>
  </si>
  <si>
    <r>
      <rPr>
        <sz val="10"/>
        <rFont val="標楷體"/>
        <family val="4"/>
        <charset val="136"/>
      </rPr>
      <t>文山區</t>
    </r>
  </si>
  <si>
    <r>
      <rPr>
        <sz val="10"/>
        <rFont val="標楷體"/>
        <family val="4"/>
        <charset val="136"/>
      </rPr>
      <t>南港區</t>
    </r>
  </si>
  <si>
    <r>
      <rPr>
        <sz val="10"/>
        <rFont val="標楷體"/>
        <family val="4"/>
        <charset val="136"/>
      </rPr>
      <t>內湖區</t>
    </r>
  </si>
  <si>
    <r>
      <rPr>
        <sz val="10"/>
        <rFont val="標楷體"/>
        <family val="4"/>
        <charset val="136"/>
      </rPr>
      <t>士林區</t>
    </r>
  </si>
  <si>
    <r>
      <rPr>
        <sz val="10"/>
        <rFont val="標楷體"/>
        <family val="4"/>
        <charset val="136"/>
      </rPr>
      <t>北投區</t>
    </r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</si>
  <si>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</si>
  <si>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填表</t>
    </r>
  </si>
  <si>
    <r>
      <rPr>
        <sz val="10"/>
        <rFont val="標楷體"/>
        <family val="4"/>
        <charset val="136"/>
      </rPr>
      <t>審核</t>
    </r>
  </si>
  <si>
    <r>
      <rPr>
        <sz val="10"/>
        <rFont val="標楷體"/>
        <family val="4"/>
        <charset val="136"/>
      </rPr>
      <t>業務主管人員</t>
    </r>
  </si>
  <si>
    <r>
      <rPr>
        <sz val="10"/>
        <rFont val="標楷體"/>
        <family val="4"/>
        <charset val="136"/>
      </rPr>
      <t>主辦統計人員</t>
    </r>
  </si>
  <si>
    <r>
      <rPr>
        <sz val="10"/>
        <rFont val="標楷體"/>
        <family val="4"/>
        <charset val="136"/>
      </rPr>
      <t>機關首長</t>
    </r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</si>
  <si>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</si>
  <si>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</si>
  <si>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國中</t>
    </r>
    <phoneticPr fontId="6" type="noConversion"/>
  </si>
  <si>
    <r>
      <rPr>
        <sz val="12"/>
        <rFont val="標楷體"/>
        <family val="4"/>
        <charset val="136"/>
      </rPr>
      <t>填表</t>
    </r>
  </si>
  <si>
    <r>
      <rPr>
        <sz val="12"/>
        <rFont val="標楷體"/>
        <family val="4"/>
        <charset val="136"/>
      </rPr>
      <t>審核</t>
    </r>
  </si>
  <si>
    <r>
      <rPr>
        <sz val="12"/>
        <rFont val="標楷體"/>
        <family val="4"/>
        <charset val="136"/>
      </rPr>
      <t>業務主管人員</t>
    </r>
  </si>
  <si>
    <r>
      <rPr>
        <sz val="12"/>
        <rFont val="標楷體"/>
        <family val="4"/>
        <charset val="136"/>
      </rPr>
      <t>主辦統計人員</t>
    </r>
  </si>
  <si>
    <r>
      <rPr>
        <sz val="10"/>
        <rFont val="標楷體"/>
        <family val="4"/>
        <charset val="136"/>
      </rPr>
      <t>按隸屬別分</t>
    </r>
    <phoneticPr fontId="6" type="noConversion"/>
  </si>
  <si>
    <r>
      <rPr>
        <sz val="10"/>
        <rFont val="標楷體"/>
        <family val="4"/>
        <charset val="136"/>
      </rPr>
      <t>信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義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</si>
  <si>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安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</si>
  <si>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</si>
  <si>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正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</si>
  <si>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拉阿魯哇族</t>
    </r>
  </si>
  <si>
    <r>
      <rPr>
        <sz val="10"/>
        <rFont val="標楷體"/>
        <family val="4"/>
        <charset val="136"/>
      </rPr>
      <t>卡那卡那富族</t>
    </r>
  </si>
  <si>
    <r>
      <t xml:space="preserve">    </t>
    </r>
    <r>
      <rPr>
        <sz val="10"/>
        <rFont val="標楷體"/>
        <family val="4"/>
        <charset val="136"/>
      </rPr>
      <t>業務主管人員</t>
    </r>
  </si>
  <si>
    <r>
      <t xml:space="preserve">    </t>
    </r>
    <r>
      <rPr>
        <sz val="10"/>
        <rFont val="標楷體"/>
        <family val="4"/>
        <charset val="136"/>
      </rPr>
      <t>主辦統計人員</t>
    </r>
  </si>
  <si>
    <r>
      <rPr>
        <sz val="9"/>
        <rFont val="標楷體"/>
        <family val="4"/>
        <charset val="136"/>
      </rPr>
      <t>總計</t>
    </r>
  </si>
  <si>
    <r>
      <rPr>
        <sz val="10"/>
        <rFont val="標楷體"/>
        <family val="4"/>
        <charset val="136"/>
      </rPr>
      <t>班級數</t>
    </r>
  </si>
  <si>
    <r>
      <rPr>
        <sz val="10"/>
        <rFont val="標楷體"/>
        <family val="4"/>
        <charset val="136"/>
      </rPr>
      <t>自傷</t>
    </r>
  </si>
  <si>
    <r>
      <rPr>
        <sz val="10"/>
        <rFont val="標楷體"/>
        <family val="4"/>
        <charset val="136"/>
      </rPr>
      <t>創傷輔導</t>
    </r>
  </si>
  <si>
    <r>
      <rPr>
        <sz val="10"/>
        <rFont val="標楷體"/>
        <family val="4"/>
        <charset val="136"/>
      </rPr>
      <t>家庭</t>
    </r>
    <r>
      <rPr>
        <sz val="10"/>
        <rFont val="Times New Roman"/>
        <family val="1"/>
      </rPr>
      <t xml:space="preserve"> / </t>
    </r>
    <r>
      <rPr>
        <sz val="10"/>
        <rFont val="標楷體"/>
        <family val="4"/>
        <charset val="136"/>
      </rPr>
      <t>人際適應</t>
    </r>
  </si>
  <si>
    <r>
      <rPr>
        <sz val="10"/>
        <rFont val="標楷體"/>
        <family val="4"/>
        <charset val="136"/>
      </rPr>
      <t>生涯規劃</t>
    </r>
  </si>
  <si>
    <r>
      <rPr>
        <sz val="10"/>
        <rFont val="標楷體"/>
        <family val="4"/>
        <charset val="136"/>
      </rPr>
      <t>心理輔導系所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組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畢</t>
    </r>
  </si>
  <si>
    <r>
      <rPr>
        <sz val="10"/>
        <rFont val="標楷體"/>
        <family val="4"/>
        <charset val="136"/>
      </rPr>
      <t>教育大學或教育學院一般系所畢</t>
    </r>
  </si>
  <si>
    <r>
      <rPr>
        <sz val="10"/>
        <rFont val="標楷體"/>
        <family val="4"/>
        <charset val="136"/>
      </rPr>
      <t>大學一般系所畢</t>
    </r>
  </si>
  <si>
    <r>
      <rPr>
        <sz val="10"/>
        <rFont val="標楷體"/>
        <family val="4"/>
        <charset val="136"/>
      </rPr>
      <t>修輔導</t>
    </r>
    <r>
      <rPr>
        <sz val="10"/>
        <rFont val="Times New Roman"/>
        <family val="1"/>
      </rPr>
      <t>40</t>
    </r>
    <r>
      <rPr>
        <sz val="10"/>
        <rFont val="標楷體"/>
        <family val="4"/>
        <charset val="136"/>
      </rPr>
      <t>學分以上</t>
    </r>
  </si>
  <si>
    <r>
      <rPr>
        <sz val="10"/>
        <rFont val="標楷體"/>
        <family val="4"/>
        <charset val="136"/>
      </rPr>
      <t>修輔導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－</t>
    </r>
    <r>
      <rPr>
        <sz val="10"/>
        <rFont val="Times New Roman"/>
        <family val="1"/>
      </rPr>
      <t>39</t>
    </r>
    <r>
      <rPr>
        <sz val="10"/>
        <rFont val="標楷體"/>
        <family val="4"/>
        <charset val="136"/>
      </rPr>
      <t>學分</t>
    </r>
  </si>
  <si>
    <r>
      <rPr>
        <sz val="10"/>
        <rFont val="標楷體"/>
        <family val="4"/>
        <charset val="136"/>
      </rPr>
      <t>修輔導</t>
    </r>
    <r>
      <rPr>
        <sz val="10"/>
        <rFont val="Times New Roman"/>
        <family val="1"/>
      </rPr>
      <t>19</t>
    </r>
    <r>
      <rPr>
        <sz val="10"/>
        <rFont val="標楷體"/>
        <family val="4"/>
        <charset val="136"/>
      </rPr>
      <t>學分以下</t>
    </r>
  </si>
  <si>
    <r>
      <rPr>
        <sz val="10"/>
        <rFont val="標楷體"/>
        <family val="4"/>
        <charset val="136"/>
      </rPr>
      <t>參加過</t>
    </r>
    <r>
      <rPr>
        <sz val="10"/>
        <rFont val="Times New Roman"/>
        <family val="1"/>
      </rPr>
      <t>72</t>
    </r>
    <r>
      <rPr>
        <sz val="10"/>
        <rFont val="標楷體"/>
        <family val="4"/>
        <charset val="136"/>
      </rPr>
      <t>小時以上之輔導知能研習</t>
    </r>
  </si>
  <si>
    <r>
      <rPr>
        <sz val="10"/>
        <rFont val="標楷體"/>
        <family val="4"/>
        <charset val="136"/>
      </rPr>
      <t>參加過</t>
    </r>
    <r>
      <rPr>
        <sz val="10"/>
        <rFont val="Times New Roman"/>
        <family val="1"/>
      </rPr>
      <t>36-71</t>
    </r>
    <r>
      <rPr>
        <sz val="10"/>
        <rFont val="標楷體"/>
        <family val="4"/>
        <charset val="136"/>
      </rPr>
      <t>小時之輔導知能研習</t>
    </r>
  </si>
  <si>
    <r>
      <rPr>
        <sz val="10"/>
        <rFont val="標楷體"/>
        <family val="4"/>
        <charset val="136"/>
      </rPr>
      <t>參加過</t>
    </r>
    <r>
      <rPr>
        <sz val="10"/>
        <rFont val="Times New Roman"/>
        <family val="1"/>
      </rPr>
      <t>19-35</t>
    </r>
    <r>
      <rPr>
        <sz val="10"/>
        <rFont val="標楷體"/>
        <family val="4"/>
        <charset val="136"/>
      </rPr>
      <t>小時之輔導知能研習</t>
    </r>
  </si>
  <si>
    <r>
      <rPr>
        <sz val="10"/>
        <rFont val="標楷體"/>
        <family val="4"/>
        <charset val="136"/>
      </rPr>
      <t>參加過</t>
    </r>
    <r>
      <rPr>
        <sz val="10"/>
        <rFont val="Times New Roman"/>
        <family val="1"/>
      </rPr>
      <t>18</t>
    </r>
    <r>
      <rPr>
        <sz val="10"/>
        <rFont val="標楷體"/>
        <family val="4"/>
        <charset val="136"/>
      </rPr>
      <t>小時以下之輔導知能研習</t>
    </r>
  </si>
  <si>
    <r>
      <rPr>
        <sz val="8"/>
        <rFont val="標楷體"/>
        <family val="4"/>
        <charset val="136"/>
      </rPr>
      <t>合計</t>
    </r>
  </si>
  <si>
    <r>
      <rPr>
        <sz val="10"/>
        <rFont val="標楷體"/>
        <family val="4"/>
        <charset val="136"/>
      </rPr>
      <t>校數</t>
    </r>
  </si>
  <si>
    <r>
      <rPr>
        <sz val="9"/>
        <rFont val="標楷體"/>
        <family val="4"/>
        <charset val="136"/>
      </rPr>
      <t>班級數</t>
    </r>
  </si>
  <si>
    <r>
      <rPr>
        <sz val="9"/>
        <rFont val="標楷體"/>
        <family val="4"/>
        <charset val="136"/>
      </rPr>
      <t>校數</t>
    </r>
  </si>
  <si>
    <r>
      <rPr>
        <sz val="9"/>
        <rFont val="標楷體"/>
        <family val="4"/>
        <charset val="136"/>
      </rPr>
      <t>私立</t>
    </r>
  </si>
  <si>
    <r>
      <rPr>
        <sz val="9"/>
        <rFont val="標楷體"/>
        <family val="4"/>
        <charset val="136"/>
      </rPr>
      <t>松山區</t>
    </r>
  </si>
  <si>
    <r>
      <rPr>
        <sz val="9"/>
        <rFont val="標楷體"/>
        <family val="4"/>
        <charset val="136"/>
      </rPr>
      <t>信義區</t>
    </r>
  </si>
  <si>
    <r>
      <rPr>
        <sz val="9"/>
        <rFont val="標楷體"/>
        <family val="4"/>
        <charset val="136"/>
      </rPr>
      <t>大安區</t>
    </r>
  </si>
  <si>
    <r>
      <rPr>
        <sz val="9"/>
        <rFont val="標楷體"/>
        <family val="4"/>
        <charset val="136"/>
      </rPr>
      <t>中山區</t>
    </r>
  </si>
  <si>
    <r>
      <rPr>
        <sz val="9"/>
        <rFont val="標楷體"/>
        <family val="4"/>
        <charset val="136"/>
      </rPr>
      <t>中正區</t>
    </r>
  </si>
  <si>
    <r>
      <rPr>
        <sz val="9"/>
        <rFont val="標楷體"/>
        <family val="4"/>
        <charset val="136"/>
      </rPr>
      <t>大同區</t>
    </r>
  </si>
  <si>
    <r>
      <rPr>
        <sz val="9"/>
        <rFont val="標楷體"/>
        <family val="4"/>
        <charset val="136"/>
      </rPr>
      <t>萬華區</t>
    </r>
  </si>
  <si>
    <r>
      <rPr>
        <sz val="9"/>
        <rFont val="標楷體"/>
        <family val="4"/>
        <charset val="136"/>
      </rPr>
      <t>文山區</t>
    </r>
  </si>
  <si>
    <r>
      <rPr>
        <sz val="9"/>
        <rFont val="標楷體"/>
        <family val="4"/>
        <charset val="136"/>
      </rPr>
      <t>南港區</t>
    </r>
  </si>
  <si>
    <r>
      <rPr>
        <sz val="9"/>
        <rFont val="標楷體"/>
        <family val="4"/>
        <charset val="136"/>
      </rPr>
      <t>內湖區</t>
    </r>
  </si>
  <si>
    <r>
      <rPr>
        <sz val="9"/>
        <rFont val="標楷體"/>
        <family val="4"/>
        <charset val="136"/>
      </rPr>
      <t>士林區</t>
    </r>
  </si>
  <si>
    <r>
      <rPr>
        <sz val="9"/>
        <rFont val="標楷體"/>
        <family val="4"/>
        <charset val="136"/>
      </rPr>
      <t>北投區</t>
    </r>
  </si>
  <si>
    <t>主辦統計人員</t>
    <phoneticPr fontId="1" type="noConversion"/>
  </si>
  <si>
    <r>
      <rPr>
        <sz val="10"/>
        <rFont val="標楷體"/>
        <family val="4"/>
        <charset val="136"/>
      </rPr>
      <t>噶瑪蘭族</t>
    </r>
  </si>
  <si>
    <r>
      <rPr>
        <sz val="10"/>
        <rFont val="標楷體"/>
        <family val="4"/>
        <charset val="136"/>
      </rPr>
      <t>編製機關</t>
    </r>
    <phoneticPr fontId="6" type="noConversion"/>
  </si>
  <si>
    <t xml:space="preserve"> </t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</si>
  <si>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</si>
  <si>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</si>
  <si>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</si>
  <si>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9"/>
        <rFont val="標楷體"/>
        <family val="4"/>
        <charset val="136"/>
      </rPr>
      <t>總　計</t>
    </r>
    <phoneticPr fontId="6" type="noConversion"/>
  </si>
  <si>
    <r>
      <rPr>
        <sz val="9"/>
        <rFont val="標楷體"/>
        <family val="4"/>
        <charset val="136"/>
      </rPr>
      <t>市立</t>
    </r>
    <phoneticPr fontId="6" type="noConversion"/>
  </si>
  <si>
    <r>
      <rPr>
        <sz val="9"/>
        <rFont val="標楷體"/>
        <family val="4"/>
        <charset val="136"/>
      </rPr>
      <t>行政區別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</si>
  <si>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臺北市國民中學概況─行政區別</t>
    </r>
    <phoneticPr fontId="6" type="noConversion"/>
  </si>
  <si>
    <t>10411-01-19</t>
    <phoneticPr fontId="9" type="noConversion"/>
  </si>
  <si>
    <t>10411-01-53</t>
    <phoneticPr fontId="1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</si>
  <si>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</si>
  <si>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b/>
        <sz val="14"/>
        <rFont val="標楷體"/>
        <family val="4"/>
        <charset val="136"/>
      </rPr>
      <t>臺北市國民中學新移民子女學生數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</si>
  <si>
    <r>
      <rPr>
        <sz val="10"/>
        <rFont val="標楷體"/>
        <family val="4"/>
        <charset val="136"/>
      </rPr>
      <t>緬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甸</t>
    </r>
    <phoneticPr fontId="6" type="noConversion"/>
  </si>
  <si>
    <r>
      <rPr>
        <sz val="10"/>
        <rFont val="標楷體"/>
        <family val="4"/>
        <charset val="136"/>
      </rPr>
      <t>美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國</t>
    </r>
    <phoneticPr fontId="6" type="noConversion"/>
  </si>
  <si>
    <r>
      <rPr>
        <sz val="10"/>
        <rFont val="標楷體"/>
        <family val="4"/>
        <charset val="136"/>
      </rPr>
      <t>泰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國</t>
    </r>
    <phoneticPr fontId="6" type="noConversion"/>
  </si>
  <si>
    <r>
      <rPr>
        <sz val="10"/>
        <rFont val="標楷體"/>
        <family val="4"/>
        <charset val="136"/>
      </rPr>
      <t>越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南</t>
    </r>
    <phoneticPr fontId="6" type="noConversion"/>
  </si>
  <si>
    <r>
      <rPr>
        <sz val="10"/>
        <rFont val="標楷體"/>
        <family val="4"/>
        <charset val="136"/>
      </rPr>
      <t>行政區
及國籍別</t>
    </r>
    <phoneticPr fontId="6" type="noConversion"/>
  </si>
  <si>
    <r>
      <rPr>
        <b/>
        <sz val="14"/>
        <rFont val="標楷體"/>
        <family val="4"/>
        <charset val="136"/>
      </rPr>
      <t>臺北市國民中學新移民子女學生數</t>
    </r>
  </si>
  <si>
    <r>
      <rPr>
        <sz val="9"/>
        <rFont val="標楷體"/>
        <family val="4"/>
        <charset val="136"/>
      </rPr>
      <t>新移民子女</t>
    </r>
  </si>
  <si>
    <r>
      <t xml:space="preserve">        </t>
    </r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</si>
  <si>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無</t>
    </r>
    <phoneticPr fontId="6" type="noConversion"/>
  </si>
  <si>
    <r>
      <rPr>
        <sz val="10"/>
        <rFont val="標楷體"/>
        <family val="4"/>
        <charset val="136"/>
      </rPr>
      <t>按修讀輔導學分數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6" type="noConversion"/>
  </si>
  <si>
    <r>
      <rPr>
        <sz val="10"/>
        <rFont val="標楷體"/>
        <family val="4"/>
        <charset val="136"/>
      </rPr>
      <t>非原住民</t>
    </r>
    <phoneticPr fontId="6" type="noConversion"/>
  </si>
  <si>
    <r>
      <rPr>
        <sz val="10"/>
        <rFont val="標楷體"/>
        <family val="4"/>
        <charset val="136"/>
      </rPr>
      <t>按身分別分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6" type="noConversion"/>
  </si>
  <si>
    <r>
      <rPr>
        <sz val="10"/>
        <rFont val="標楷體"/>
        <family val="4"/>
        <charset val="136"/>
      </rPr>
      <t>國　　　　立</t>
    </r>
    <phoneticPr fontId="6" type="noConversion"/>
  </si>
  <si>
    <r>
      <rPr>
        <sz val="10"/>
        <rFont val="標楷體"/>
        <family val="4"/>
        <charset val="136"/>
      </rPr>
      <t>春暉</t>
    </r>
    <phoneticPr fontId="6" type="noConversion"/>
  </si>
  <si>
    <r>
      <rPr>
        <sz val="10"/>
        <rFont val="標楷體"/>
        <family val="4"/>
        <charset val="136"/>
      </rPr>
      <t>犯案</t>
    </r>
    <phoneticPr fontId="6" type="noConversion"/>
  </si>
  <si>
    <r>
      <rPr>
        <sz val="10"/>
        <rFont val="標楷體"/>
        <family val="4"/>
        <charset val="136"/>
      </rPr>
      <t>按問題類別分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6" type="noConversion"/>
  </si>
  <si>
    <t>10460-01-01</t>
    <phoneticPr fontId="9" type="noConversion"/>
  </si>
  <si>
    <t>10411-01-21</t>
    <phoneticPr fontId="9" type="noConversion"/>
  </si>
  <si>
    <r>
      <rPr>
        <b/>
        <sz val="14"/>
        <rFont val="標楷體"/>
        <family val="4"/>
        <charset val="136"/>
      </rPr>
      <t>臺北市國民小學概況─行政區別</t>
    </r>
    <phoneticPr fontId="6" type="noConversion"/>
  </si>
  <si>
    <t>10411-01-22</t>
    <phoneticPr fontId="9" type="noConversion"/>
  </si>
  <si>
    <r>
      <rPr>
        <sz val="10"/>
        <rFont val="標楷體"/>
        <family val="4"/>
        <charset val="136"/>
      </rPr>
      <t>五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</si>
  <si>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四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</si>
  <si>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計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</si>
  <si>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臺北市國民小學原住民學生數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</si>
  <si>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t>10411-01-55</t>
    <phoneticPr fontId="1" type="noConversion"/>
  </si>
  <si>
    <r>
      <rPr>
        <b/>
        <sz val="14"/>
        <rFont val="標楷體"/>
        <family val="4"/>
        <charset val="136"/>
      </rPr>
      <t>臺北市國民小學新移民子女學生數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</si>
  <si>
    <r>
      <rPr>
        <sz val="10"/>
        <rFont val="標楷體"/>
        <family val="4"/>
        <charset val="136"/>
      </rPr>
      <t>三年級</t>
    </r>
    <phoneticPr fontId="6" type="noConversion"/>
  </si>
  <si>
    <r>
      <rPr>
        <sz val="10"/>
        <rFont val="標楷體"/>
        <family val="4"/>
        <charset val="136"/>
      </rPr>
      <t>二年級</t>
    </r>
    <phoneticPr fontId="6" type="noConversion"/>
  </si>
  <si>
    <r>
      <rPr>
        <sz val="10"/>
        <rFont val="標楷體"/>
        <family val="4"/>
        <charset val="136"/>
      </rPr>
      <t>一年級</t>
    </r>
    <phoneticPr fontId="6" type="noConversion"/>
  </si>
  <si>
    <r>
      <rPr>
        <b/>
        <sz val="14"/>
        <rFont val="標楷體"/>
        <family val="4"/>
        <charset val="136"/>
      </rPr>
      <t>臺北市國民小學新移民子女學生數</t>
    </r>
  </si>
  <si>
    <t>10460-01-02</t>
    <phoneticPr fontId="9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</si>
  <si>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生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</si>
  <si>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班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</si>
  <si>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年級及
行政區別</t>
    </r>
    <phoneticPr fontId="6" type="noConversion"/>
  </si>
  <si>
    <t xml:space="preserve"> </t>
    <phoneticPr fontId="6" type="noConversion"/>
  </si>
  <si>
    <r>
      <rPr>
        <b/>
        <sz val="14"/>
        <rFont val="標楷體"/>
        <family val="4"/>
        <charset val="136"/>
      </rPr>
      <t>臺北市國民小學補習學校概況總表</t>
    </r>
    <phoneticPr fontId="6" type="noConversion"/>
  </si>
  <si>
    <t>10411-01-36</t>
    <phoneticPr fontId="9" type="noConversion"/>
  </si>
  <si>
    <t>10411-01-63</t>
    <phoneticPr fontId="1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</si>
  <si>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二</t>
    </r>
    <phoneticPr fontId="6" type="noConversion"/>
  </si>
  <si>
    <t>10411-01-38</t>
    <phoneticPr fontId="9" type="noConversion"/>
  </si>
  <si>
    <t>10411-01-65</t>
    <phoneticPr fontId="1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</si>
  <si>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</si>
  <si>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市　立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</si>
  <si>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</si>
  <si>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t>10411-01-66</t>
    <phoneticPr fontId="1" type="noConversion"/>
  </si>
  <si>
    <r>
      <rPr>
        <sz val="12"/>
        <rFont val="標楷體"/>
        <family val="4"/>
        <charset val="136"/>
      </rPr>
      <t>機關首長</t>
    </r>
  </si>
  <si>
    <r>
      <rPr>
        <sz val="12"/>
        <rFont val="標楷體"/>
        <family val="4"/>
        <charset val="136"/>
      </rPr>
      <t>新移民子女
學生</t>
    </r>
  </si>
  <si>
    <t>10490-90-31</t>
    <phoneticPr fontId="1" type="noConversion"/>
  </si>
  <si>
    <t>--</t>
  </si>
  <si>
    <t>--</t>
    <phoneticPr fontId="1" type="noConversion"/>
  </si>
  <si>
    <r>
      <rPr>
        <sz val="12"/>
        <rFont val="標楷體"/>
        <family val="4"/>
        <charset val="136"/>
      </rPr>
      <t>總計</t>
    </r>
    <phoneticPr fontId="6" type="noConversion"/>
  </si>
  <si>
    <r>
      <rPr>
        <sz val="12"/>
        <rFont val="標楷體"/>
        <family val="4"/>
        <charset val="136"/>
      </rPr>
      <t>委託辦理</t>
    </r>
    <phoneticPr fontId="1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</si>
  <si>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</si>
  <si>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1" type="noConversion"/>
  </si>
  <si>
    <r>
      <rPr>
        <sz val="9"/>
        <rFont val="標楷體"/>
        <family val="4"/>
        <charset val="136"/>
      </rPr>
      <t>學生數</t>
    </r>
    <phoneticPr fontId="6" type="noConversion"/>
  </si>
  <si>
    <r>
      <rPr>
        <sz val="9"/>
        <rFont val="標楷體"/>
        <family val="4"/>
        <charset val="136"/>
      </rPr>
      <t>上學年度修業生數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</si>
  <si>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</si>
  <si>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b/>
        <sz val="14"/>
        <rFont val="標楷體"/>
        <family val="4"/>
        <charset val="136"/>
      </rPr>
      <t>臺北市國民中學原住民學生數</t>
    </r>
    <phoneticPr fontId="6" type="noConversion"/>
  </si>
  <si>
    <r>
      <rPr>
        <sz val="10"/>
        <rFont val="標楷體"/>
        <family val="4"/>
        <charset val="136"/>
      </rPr>
      <t>上學年度畢業生數</t>
    </r>
    <phoneticPr fontId="6" type="noConversion"/>
  </si>
  <si>
    <r>
      <rPr>
        <sz val="10"/>
        <rFont val="標楷體"/>
        <family val="4"/>
        <charset val="136"/>
      </rPr>
      <t>上學年度修業生數</t>
    </r>
    <phoneticPr fontId="6" type="noConversion"/>
  </si>
  <si>
    <r>
      <rPr>
        <sz val="10"/>
        <rFont val="標楷體"/>
        <family val="4"/>
        <charset val="136"/>
      </rPr>
      <t>雅美族或達悟族</t>
    </r>
    <phoneticPr fontId="6" type="noConversion"/>
  </si>
  <si>
    <r>
      <rPr>
        <sz val="10"/>
        <rFont val="標楷體"/>
        <family val="4"/>
        <charset val="136"/>
      </rPr>
      <t>私　　　　立</t>
    </r>
    <phoneticPr fontId="6" type="noConversion"/>
  </si>
  <si>
    <r>
      <rPr>
        <sz val="10"/>
        <rFont val="標楷體"/>
        <family val="4"/>
        <charset val="136"/>
      </rPr>
      <t>受輔學生：</t>
    </r>
    <phoneticPr fontId="6" type="noConversion"/>
  </si>
  <si>
    <r>
      <rPr>
        <sz val="10"/>
        <rFont val="標楷體"/>
        <family val="4"/>
        <charset val="136"/>
      </rPr>
      <t>總計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</si>
  <si>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中輟</t>
    </r>
    <phoneticPr fontId="6" type="noConversion"/>
  </si>
  <si>
    <r>
      <rPr>
        <sz val="10"/>
        <rFont val="標楷體"/>
        <family val="4"/>
        <charset val="136"/>
      </rPr>
      <t>低成就感</t>
    </r>
    <phoneticPr fontId="6" type="noConversion"/>
  </si>
  <si>
    <r>
      <rPr>
        <sz val="10"/>
        <rFont val="標楷體"/>
        <family val="4"/>
        <charset val="136"/>
      </rPr>
      <t>學年度結束後於當年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9" type="noConversion"/>
  </si>
  <si>
    <r>
      <rPr>
        <b/>
        <sz val="14"/>
        <rFont val="標楷體"/>
        <family val="4"/>
        <charset val="136"/>
      </rPr>
      <t>臺北市國民中學受輔學生及認輔教師概況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</si>
  <si>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</si>
  <si>
    <r>
      <rPr>
        <sz val="10"/>
        <rFont val="標楷體"/>
        <family val="4"/>
        <charset val="136"/>
      </rPr>
      <t>非該學年度</t>
    </r>
  </si>
  <si>
    <r>
      <rPr>
        <b/>
        <sz val="14"/>
        <rFont val="標楷體"/>
        <family val="4"/>
        <charset val="136"/>
      </rPr>
      <t>臺北市國民小學受輔學生及認輔教師概況</t>
    </r>
    <phoneticPr fontId="6" type="noConversion"/>
  </si>
  <si>
    <r>
      <rPr>
        <b/>
        <sz val="14"/>
        <rFont val="標楷體"/>
        <family val="4"/>
        <charset val="136"/>
      </rPr>
      <t>臺北市國民小學受輔學生及認輔教師概況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</si>
  <si>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單位：人</t>
    </r>
    <phoneticPr fontId="6" type="noConversion"/>
  </si>
  <si>
    <r>
      <rPr>
        <sz val="10"/>
        <rFont val="標楷體"/>
        <family val="4"/>
        <charset val="136"/>
      </rPr>
      <t>項目別</t>
    </r>
    <phoneticPr fontId="6" type="noConversion"/>
  </si>
  <si>
    <r>
      <rPr>
        <sz val="10"/>
        <rFont val="標楷體"/>
        <family val="4"/>
        <charset val="136"/>
      </rPr>
      <t>學生數</t>
    </r>
    <phoneticPr fontId="9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</si>
  <si>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16" type="noConversion"/>
  </si>
  <si>
    <r>
      <rPr>
        <sz val="10"/>
        <rFont val="標楷體"/>
        <family val="4"/>
        <charset val="136"/>
      </rPr>
      <t>表　　號</t>
    </r>
    <phoneticPr fontId="16" type="noConversion"/>
  </si>
  <si>
    <r>
      <rPr>
        <b/>
        <sz val="14"/>
        <rFont val="標楷體"/>
        <family val="4"/>
        <charset val="136"/>
      </rPr>
      <t>臺北市國民小學開辦兒童課後照顧情形</t>
    </r>
    <phoneticPr fontId="6" type="noConversion"/>
  </si>
  <si>
    <r>
      <rPr>
        <sz val="12"/>
        <rFont val="標楷體"/>
        <family val="4"/>
        <charset val="136"/>
      </rPr>
      <t>市立</t>
    </r>
    <phoneticPr fontId="6" type="noConversion"/>
  </si>
  <si>
    <r>
      <rPr>
        <sz val="12"/>
        <rFont val="標楷體"/>
        <family val="4"/>
        <charset val="136"/>
      </rPr>
      <t>性別</t>
    </r>
    <phoneticPr fontId="6" type="noConversion"/>
  </si>
  <si>
    <r>
      <rPr>
        <sz val="12"/>
        <rFont val="標楷體"/>
        <family val="4"/>
        <charset val="136"/>
      </rPr>
      <t>身分別</t>
    </r>
    <phoneticPr fontId="6" type="noConversion"/>
  </si>
  <si>
    <r>
      <rPr>
        <sz val="12"/>
        <rFont val="標楷體"/>
        <family val="4"/>
        <charset val="136"/>
      </rPr>
      <t>男</t>
    </r>
    <phoneticPr fontId="6" type="noConversion"/>
  </si>
  <si>
    <r>
      <rPr>
        <sz val="12"/>
        <rFont val="標楷體"/>
        <family val="4"/>
        <charset val="136"/>
      </rPr>
      <t>女</t>
    </r>
    <phoneticPr fontId="6" type="noConversion"/>
  </si>
  <si>
    <r>
      <rPr>
        <sz val="12"/>
        <rFont val="標楷體"/>
        <family val="4"/>
        <charset val="136"/>
      </rPr>
      <t>自費
學生</t>
    </r>
    <phoneticPr fontId="6" type="noConversion"/>
  </si>
  <si>
    <r>
      <rPr>
        <sz val="12"/>
        <rFont val="標楷體"/>
        <family val="4"/>
        <charset val="136"/>
      </rPr>
      <t>低收
入戶</t>
    </r>
    <phoneticPr fontId="6" type="noConversion"/>
  </si>
  <si>
    <r>
      <rPr>
        <sz val="12"/>
        <rFont val="標楷體"/>
        <family val="4"/>
        <charset val="136"/>
      </rPr>
      <t>身心障礙
學生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</si>
  <si>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</si>
  <si>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</si>
  <si>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人數</t>
    </r>
    <phoneticPr fontId="6" type="noConversion"/>
  </si>
  <si>
    <r>
      <rPr>
        <sz val="10"/>
        <rFont val="標楷體"/>
        <family val="4"/>
        <charset val="136"/>
      </rPr>
      <t>博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士</t>
    </r>
    <phoneticPr fontId="6" type="noConversion"/>
  </si>
  <si>
    <r>
      <rPr>
        <sz val="10"/>
        <rFont val="標楷體"/>
        <family val="4"/>
        <charset val="136"/>
      </rPr>
      <t>師範專科</t>
    </r>
    <phoneticPr fontId="6" type="noConversion"/>
  </si>
  <si>
    <r>
      <rPr>
        <sz val="10"/>
        <rFont val="標楷體"/>
        <family val="4"/>
        <charset val="136"/>
      </rPr>
      <t>其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他</t>
    </r>
    <phoneticPr fontId="6" type="noConversion"/>
  </si>
  <si>
    <r>
      <rPr>
        <sz val="10"/>
        <rFont val="標楷體"/>
        <family val="4"/>
        <charset val="136"/>
      </rPr>
      <t>專任合格教師</t>
    </r>
    <phoneticPr fontId="6" type="noConversion"/>
  </si>
  <si>
    <r>
      <rPr>
        <sz val="10"/>
        <rFont val="標楷體"/>
        <family val="4"/>
        <charset val="136"/>
      </rPr>
      <t>單位：人、</t>
    </r>
    <r>
      <rPr>
        <sz val="10"/>
        <rFont val="Times New Roman"/>
        <family val="1"/>
      </rPr>
      <t>%</t>
    </r>
    <phoneticPr fontId="6" type="noConversion"/>
  </si>
  <si>
    <r>
      <t>60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65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</si>
  <si>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65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</si>
  <si>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年</t>
    </r>
    <phoneticPr fontId="6" type="noConversion"/>
  </si>
  <si>
    <r>
      <t xml:space="preserve"> 1 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 xml:space="preserve"> 5 </t>
    </r>
    <r>
      <rPr>
        <sz val="10"/>
        <rFont val="標楷體"/>
        <family val="4"/>
        <charset val="136"/>
      </rPr>
      <t>年</t>
    </r>
    <phoneticPr fontId="6" type="noConversion"/>
  </si>
  <si>
    <r>
      <t xml:space="preserve">30 </t>
    </r>
    <r>
      <rPr>
        <sz val="10"/>
        <rFont val="標楷體"/>
        <family val="4"/>
        <charset val="136"/>
      </rPr>
      <t>年以上</t>
    </r>
    <phoneticPr fontId="6" type="noConversion"/>
  </si>
  <si>
    <r>
      <rPr>
        <sz val="10"/>
        <rFont val="標楷體"/>
        <family val="4"/>
        <charset val="136"/>
      </rPr>
      <t>按身分別分：</t>
    </r>
    <phoneticPr fontId="6" type="noConversion"/>
  </si>
  <si>
    <r>
      <rPr>
        <sz val="10"/>
        <rFont val="標楷體"/>
        <family val="4"/>
        <charset val="136"/>
      </rPr>
      <t>　　具合格教師證者</t>
    </r>
    <phoneticPr fontId="6" type="noConversion"/>
  </si>
  <si>
    <r>
      <rPr>
        <b/>
        <sz val="14"/>
        <rFont val="標楷體"/>
        <family val="4"/>
        <charset val="136"/>
      </rPr>
      <t>臺北市國民小學教師數概況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</si>
  <si>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比率</t>
    </r>
    <phoneticPr fontId="6" type="noConversion"/>
  </si>
  <si>
    <r>
      <rPr>
        <sz val="10"/>
        <rFont val="標楷體"/>
        <family val="4"/>
        <charset val="136"/>
      </rPr>
      <t>按年資別分：</t>
    </r>
    <phoneticPr fontId="6" type="noConversion"/>
  </si>
  <si>
    <r>
      <t xml:space="preserve"> 5 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10</t>
    </r>
    <r>
      <rPr>
        <sz val="10"/>
        <rFont val="標楷體"/>
        <family val="4"/>
        <charset val="136"/>
      </rPr>
      <t>年</t>
    </r>
    <phoneticPr fontId="6" type="noConversion"/>
  </si>
  <si>
    <r>
      <t>10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年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</si>
  <si>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15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年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</si>
  <si>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20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年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</si>
  <si>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25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年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</si>
  <si>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</si>
  <si>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國小</t>
    </r>
    <phoneticPr fontId="6" type="noConversion"/>
  </si>
  <si>
    <r>
      <rPr>
        <sz val="10"/>
        <rFont val="標楷體"/>
        <family val="4"/>
        <charset val="136"/>
      </rPr>
      <t>上學年度畢業生數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</si>
  <si>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t>106.6.9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10630737900</t>
    </r>
    <r>
      <rPr>
        <sz val="8"/>
        <rFont val="標楷體"/>
        <family val="4"/>
        <charset val="136"/>
      </rPr>
      <t>號函修訂</t>
    </r>
  </si>
  <si>
    <t>臺北市國民中學非學校型態實驗教育學生數</t>
    <phoneticPr fontId="6" type="noConversion"/>
  </si>
  <si>
    <r>
      <rPr>
        <sz val="10"/>
        <rFont val="標楷體"/>
        <family val="4"/>
        <charset val="136"/>
      </rPr>
      <t>隸屬及
行政區別</t>
    </r>
    <phoneticPr fontId="6" type="noConversion"/>
  </si>
  <si>
    <r>
      <rPr>
        <sz val="9"/>
        <rFont val="標楷體"/>
        <family val="4"/>
        <charset val="136"/>
      </rPr>
      <t>男</t>
    </r>
    <r>
      <rPr>
        <sz val="9"/>
        <rFont val="Times New Roman"/>
        <family val="1"/>
      </rPr>
      <t xml:space="preserve"> </t>
    </r>
    <phoneticPr fontId="6" type="noConversion"/>
  </si>
  <si>
    <r>
      <rPr>
        <sz val="9"/>
        <rFont val="標楷體"/>
        <family val="4"/>
        <charset val="136"/>
      </rPr>
      <t>女</t>
    </r>
    <r>
      <rPr>
        <sz val="9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</si>
  <si>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按行政區別分</t>
    </r>
    <phoneticPr fontId="6" type="noConversion"/>
  </si>
  <si>
    <r>
      <rPr>
        <sz val="10"/>
        <rFont val="標楷體"/>
        <family val="4"/>
        <charset val="136"/>
      </rPr>
      <t>松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</si>
  <si>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士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</si>
  <si>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</si>
  <si>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</si>
  <si>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t>臺北市國民小學非學校型態實驗教育學生數</t>
    <phoneticPr fontId="6" type="noConversion"/>
  </si>
  <si>
    <r>
      <rPr>
        <sz val="11"/>
        <rFont val="標楷體"/>
        <family val="4"/>
        <charset val="136"/>
      </rPr>
      <t>中華民國</t>
    </r>
    <r>
      <rPr>
        <sz val="11"/>
        <rFont val="Times New Roman"/>
        <family val="1"/>
      </rPr>
      <t xml:space="preserve">    107    </t>
    </r>
    <r>
      <rPr>
        <sz val="11"/>
        <rFont val="標楷體"/>
        <family val="4"/>
        <charset val="136"/>
      </rPr>
      <t>學年度</t>
    </r>
    <phoneticPr fontId="1" type="noConversion"/>
  </si>
  <si>
    <r>
      <rPr>
        <sz val="10"/>
        <rFont val="標楷體"/>
        <family val="4"/>
        <charset val="136"/>
      </rPr>
      <t>非學校型態實驗教育</t>
    </r>
    <phoneticPr fontId="6" type="noConversion"/>
  </si>
  <si>
    <r>
      <rPr>
        <sz val="10"/>
        <rFont val="標楷體"/>
        <family val="4"/>
        <charset val="136"/>
      </rPr>
      <t>團體實驗教育</t>
    </r>
    <phoneticPr fontId="6" type="noConversion"/>
  </si>
  <si>
    <r>
      <rPr>
        <sz val="10"/>
        <rFont val="標楷體"/>
        <family val="4"/>
        <charset val="136"/>
      </rPr>
      <t>機構實驗教育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</si>
  <si>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</si>
  <si>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sz val="10"/>
        <rFont val="標楷體"/>
        <family val="4"/>
        <charset val="136"/>
      </rPr>
      <t>按行政區別分：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</si>
  <si>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同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</si>
  <si>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萬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華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</si>
  <si>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港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</si>
  <si>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</si>
  <si>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中華民國　</t>
    </r>
    <r>
      <rPr>
        <sz val="10"/>
        <rFont val="Times New Roman"/>
        <family val="1"/>
      </rPr>
      <t>106</t>
    </r>
    <r>
      <rPr>
        <sz val="10"/>
        <rFont val="標楷體"/>
        <family val="4"/>
        <charset val="136"/>
      </rPr>
      <t>　學年度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</si>
  <si>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</t>
    </r>
    <r>
      <rPr>
        <sz val="10"/>
        <rFont val="標楷體"/>
        <family val="4"/>
        <charset val="136"/>
      </rPr>
      <t>學年度</t>
    </r>
    <phoneticPr fontId="1" type="noConversion"/>
  </si>
  <si>
    <t>尚未申報族籍</t>
  </si>
  <si>
    <r>
      <t>107.11.13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1076009211</t>
    </r>
    <r>
      <rPr>
        <sz val="8"/>
        <rFont val="標楷體"/>
        <family val="4"/>
        <charset val="136"/>
      </rPr>
      <t>號函修訂</t>
    </r>
    <phoneticPr fontId="9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</si>
  <si>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107 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1" type="noConversion"/>
  </si>
  <si>
    <r>
      <t xml:space="preserve">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107  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</si>
  <si>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t>尚未申報族籍</t>
    <phoneticPr fontId="6" type="noConversion"/>
  </si>
  <si>
    <r>
      <t xml:space="preserve"> 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</si>
  <si>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t>10411-01-54</t>
    <phoneticPr fontId="1" type="noConversion"/>
  </si>
  <si>
    <r>
      <rPr>
        <sz val="10"/>
        <rFont val="標楷體"/>
        <family val="4"/>
        <charset val="136"/>
      </rPr>
      <t>一、總表</t>
    </r>
    <phoneticPr fontId="6" type="noConversion"/>
  </si>
  <si>
    <r>
      <rPr>
        <sz val="10"/>
        <rFont val="標楷體"/>
        <family val="4"/>
        <charset val="136"/>
      </rPr>
      <t>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投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</si>
  <si>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按國籍別分：</t>
    </r>
    <phoneticPr fontId="6" type="noConversion"/>
  </si>
  <si>
    <r>
      <rPr>
        <sz val="10"/>
        <rFont val="標楷體"/>
        <family val="4"/>
        <charset val="136"/>
      </rPr>
      <t>中國大陸、港澳</t>
    </r>
    <phoneticPr fontId="6" type="noConversion"/>
  </si>
  <si>
    <r>
      <rPr>
        <sz val="10"/>
        <rFont val="標楷體"/>
        <family val="4"/>
        <charset val="136"/>
      </rPr>
      <t>印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尼</t>
    </r>
    <phoneticPr fontId="6" type="noConversion"/>
  </si>
  <si>
    <r>
      <rPr>
        <sz val="10"/>
        <rFont val="標楷體"/>
        <family val="4"/>
        <charset val="136"/>
      </rPr>
      <t>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賓</t>
    </r>
    <phoneticPr fontId="6" type="noConversion"/>
  </si>
  <si>
    <r>
      <rPr>
        <sz val="10"/>
        <rFont val="標楷體"/>
        <family val="4"/>
        <charset val="136"/>
      </rPr>
      <t>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埔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寨</t>
    </r>
    <phoneticPr fontId="6" type="noConversion"/>
  </si>
  <si>
    <r>
      <rPr>
        <sz val="10"/>
        <rFont val="標楷體"/>
        <family val="4"/>
        <charset val="136"/>
      </rPr>
      <t>日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本</t>
    </r>
    <phoneticPr fontId="6" type="noConversion"/>
  </si>
  <si>
    <r>
      <rPr>
        <sz val="10"/>
        <rFont val="標楷體"/>
        <family val="4"/>
        <charset val="136"/>
      </rPr>
      <t>南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韓</t>
    </r>
    <phoneticPr fontId="6" type="noConversion"/>
  </si>
  <si>
    <r>
      <rPr>
        <sz val="10"/>
        <rFont val="標楷體"/>
        <family val="4"/>
        <charset val="136"/>
      </rPr>
      <t>新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加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坡</t>
    </r>
    <phoneticPr fontId="6" type="noConversion"/>
  </si>
  <si>
    <r>
      <rPr>
        <sz val="10"/>
        <rFont val="標楷體"/>
        <family val="4"/>
        <charset val="136"/>
      </rPr>
      <t>加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拿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大</t>
    </r>
    <phoneticPr fontId="6" type="noConversion"/>
  </si>
  <si>
    <r>
      <rPr>
        <sz val="10"/>
        <rFont val="標楷體"/>
        <family val="4"/>
        <charset val="136"/>
      </rPr>
      <t>其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他</t>
    </r>
    <phoneticPr fontId="6" type="noConversion"/>
  </si>
  <si>
    <t>10411-01-54</t>
    <phoneticPr fontId="1" type="noConversion"/>
  </si>
  <si>
    <t>10411-01-56</t>
    <phoneticPr fontId="1" type="noConversion"/>
  </si>
  <si>
    <t>10411-01-56</t>
    <phoneticPr fontId="1" type="noConversion"/>
  </si>
  <si>
    <r>
      <rPr>
        <sz val="10"/>
        <rFont val="標楷體"/>
        <family val="4"/>
        <charset val="136"/>
      </rPr>
      <t>二、按國籍、行政區</t>
    </r>
    <phoneticPr fontId="6" type="noConversion"/>
  </si>
  <si>
    <r>
      <t xml:space="preserve">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107      </t>
    </r>
    <r>
      <rPr>
        <sz val="10"/>
        <rFont val="標楷體"/>
        <family val="4"/>
        <charset val="136"/>
      </rPr>
      <t>學年度</t>
    </r>
    <phoneticPr fontId="6" type="noConversion"/>
  </si>
  <si>
    <r>
      <t>106.11.13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10631459600</t>
    </r>
    <r>
      <rPr>
        <sz val="8"/>
        <rFont val="標楷體"/>
        <family val="4"/>
        <charset val="136"/>
      </rPr>
      <t>號函修訂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</si>
  <si>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</t>
    </r>
    <r>
      <rPr>
        <sz val="10"/>
        <rFont val="標楷體"/>
        <family val="4"/>
        <charset val="136"/>
      </rPr>
      <t>學年度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</si>
  <si>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</si>
  <si>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t xml:space="preserve">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 107       </t>
    </r>
    <r>
      <rPr>
        <sz val="10"/>
        <rFont val="標楷體"/>
        <family val="4"/>
        <charset val="136"/>
      </rPr>
      <t>學年度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</si>
  <si>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</si>
  <si>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107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</si>
  <si>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</si>
  <si>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107 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</si>
  <si>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phoneticPr fontId="6" type="noConversion"/>
  </si>
  <si>
    <t>尚未申報族籍</t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</si>
  <si>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24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</si>
  <si>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106 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</si>
  <si>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</si>
  <si>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隸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屬　別</t>
    </r>
    <phoneticPr fontId="6" type="noConversion"/>
  </si>
  <si>
    <t>資料來源：本局統計室。</t>
    <phoneticPr fontId="6" type="noConversion"/>
  </si>
  <si>
    <r>
      <rPr>
        <sz val="8"/>
        <rFont val="標楷體"/>
        <family val="4"/>
        <charset val="136"/>
      </rPr>
      <t>總計</t>
    </r>
  </si>
  <si>
    <r>
      <rPr>
        <sz val="8"/>
        <rFont val="標楷體"/>
        <family val="4"/>
        <charset val="136"/>
      </rPr>
      <t>女</t>
    </r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</si>
  <si>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</si>
  <si>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</si>
  <si>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</si>
  <si>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1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</si>
  <si>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</si>
  <si>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24</t>
    </r>
    <r>
      <rPr>
        <sz val="10"/>
        <rFont val="標楷體"/>
        <family val="4"/>
        <charset val="136"/>
      </rPr>
      <t>日編製</t>
    </r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</si>
  <si>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</si>
  <si>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8"/>
        <rFont val="標楷體"/>
        <family val="4"/>
        <charset val="136"/>
      </rPr>
      <t>根據第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學期資料於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</si>
  <si>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6" type="noConversion"/>
  </si>
  <si>
    <t>10411-01-03</t>
    <phoneticPr fontId="6" type="noConversion"/>
  </si>
  <si>
    <r>
      <rPr>
        <sz val="8"/>
        <rFont val="標楷體"/>
        <family val="4"/>
        <charset val="136"/>
      </rPr>
      <t>男</t>
    </r>
    <r>
      <rPr>
        <sz val="8"/>
        <rFont val="Times New Roman"/>
        <family val="1"/>
      </rPr>
      <t xml:space="preserve"> </t>
    </r>
    <phoneticPr fontId="6" type="noConversion"/>
  </si>
  <si>
    <r>
      <rPr>
        <sz val="8"/>
        <rFont val="標楷體"/>
        <family val="4"/>
        <charset val="136"/>
      </rPr>
      <t>女</t>
    </r>
    <r>
      <rPr>
        <sz val="8"/>
        <rFont val="Times New Roman"/>
        <family val="1"/>
      </rPr>
      <t xml:space="preserve"> </t>
    </r>
    <phoneticPr fontId="6" type="noConversion"/>
  </si>
  <si>
    <r>
      <rPr>
        <sz val="8"/>
        <rFont val="標楷體"/>
        <family val="4"/>
        <charset val="136"/>
      </rPr>
      <t>普通班</t>
    </r>
    <phoneticPr fontId="6" type="noConversion"/>
  </si>
  <si>
    <r>
      <rPr>
        <sz val="8"/>
        <rFont val="標楷體"/>
        <family val="4"/>
        <charset val="136"/>
      </rPr>
      <t>特殊班</t>
    </r>
    <phoneticPr fontId="6" type="noConversion"/>
  </si>
  <si>
    <r>
      <rPr>
        <sz val="8"/>
        <rFont val="標楷體"/>
        <family val="4"/>
        <charset val="136"/>
      </rPr>
      <t>體育班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</si>
  <si>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男</t>
    </r>
    <r>
      <rPr>
        <sz val="8"/>
        <rFont val="Times New Roman"/>
        <family val="1"/>
      </rPr>
      <t xml:space="preserve">     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</si>
  <si>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1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</si>
  <si>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</si>
  <si>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t>10430-01-01</t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</si>
  <si>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100  </t>
    </r>
    <r>
      <rPr>
        <sz val="10"/>
        <rFont val="標楷體"/>
        <family val="4"/>
        <charset val="136"/>
      </rPr>
      <t>學年度</t>
    </r>
  </si>
  <si>
    <r>
      <rPr>
        <sz val="12"/>
        <rFont val="標楷體"/>
        <family val="4"/>
        <charset val="136"/>
      </rPr>
      <t>中華民國</t>
    </r>
    <r>
      <rPr>
        <sz val="12"/>
        <rFont val="Times New Roman"/>
        <family val="1"/>
      </rPr>
      <t xml:space="preserve">  100  </t>
    </r>
    <r>
      <rPr>
        <sz val="12"/>
        <rFont val="標楷體"/>
        <family val="4"/>
        <charset val="136"/>
      </rPr>
      <t>學年度</t>
    </r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</si>
  <si>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</si>
  <si>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</si>
  <si>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</si>
  <si>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合　計</t>
    </r>
    <phoneticPr fontId="6" type="noConversion"/>
  </si>
  <si>
    <r>
      <rPr>
        <sz val="10"/>
        <rFont val="標楷體"/>
        <family val="4"/>
        <charset val="136"/>
      </rPr>
      <t>信義區</t>
    </r>
    <phoneticPr fontId="6" type="noConversion"/>
  </si>
  <si>
    <r>
      <rPr>
        <sz val="10"/>
        <rFont val="標楷體"/>
        <family val="4"/>
        <charset val="136"/>
      </rPr>
      <t>大安區</t>
    </r>
    <phoneticPr fontId="6" type="noConversion"/>
  </si>
  <si>
    <r>
      <rPr>
        <sz val="10"/>
        <rFont val="標楷體"/>
        <family val="4"/>
        <charset val="136"/>
      </rPr>
      <t>中山區</t>
    </r>
    <phoneticPr fontId="6" type="noConversion"/>
  </si>
  <si>
    <r>
      <rPr>
        <sz val="10"/>
        <rFont val="標楷體"/>
        <family val="4"/>
        <charset val="136"/>
      </rPr>
      <t>中正區</t>
    </r>
    <phoneticPr fontId="6" type="noConversion"/>
  </si>
  <si>
    <r>
      <rPr>
        <sz val="10"/>
        <rFont val="標楷體"/>
        <family val="4"/>
        <charset val="136"/>
      </rPr>
      <t>大同區</t>
    </r>
    <phoneticPr fontId="6" type="noConversion"/>
  </si>
  <si>
    <r>
      <rPr>
        <sz val="10"/>
        <rFont val="標楷體"/>
        <family val="4"/>
        <charset val="136"/>
      </rPr>
      <t>萬華區</t>
    </r>
    <phoneticPr fontId="6" type="noConversion"/>
  </si>
  <si>
    <r>
      <rPr>
        <sz val="10"/>
        <rFont val="標楷體"/>
        <family val="4"/>
        <charset val="136"/>
      </rPr>
      <t>文山區</t>
    </r>
    <phoneticPr fontId="6" type="noConversion"/>
  </si>
  <si>
    <r>
      <rPr>
        <sz val="10"/>
        <rFont val="標楷體"/>
        <family val="4"/>
        <charset val="136"/>
      </rPr>
      <t>南港區</t>
    </r>
    <phoneticPr fontId="6" type="noConversion"/>
  </si>
  <si>
    <r>
      <rPr>
        <sz val="10"/>
        <rFont val="標楷體"/>
        <family val="4"/>
        <charset val="136"/>
      </rPr>
      <t>內湖區</t>
    </r>
    <phoneticPr fontId="6" type="noConversion"/>
  </si>
  <si>
    <r>
      <rPr>
        <sz val="10"/>
        <rFont val="標楷體"/>
        <family val="4"/>
        <charset val="136"/>
      </rPr>
      <t>士林區</t>
    </r>
    <phoneticPr fontId="6" type="noConversion"/>
  </si>
  <si>
    <r>
      <rPr>
        <sz val="10"/>
        <rFont val="標楷體"/>
        <family val="4"/>
        <charset val="136"/>
      </rPr>
      <t>北投區</t>
    </r>
    <phoneticPr fontId="6" type="noConversion"/>
  </si>
  <si>
    <r>
      <rPr>
        <sz val="10"/>
        <rFont val="標楷體"/>
        <family val="4"/>
        <charset val="136"/>
      </rPr>
      <t>資料來源：本局統計室。　</t>
    </r>
    <phoneticPr fontId="6" type="noConversion"/>
  </si>
  <si>
    <t>10430-01-02</t>
  </si>
  <si>
    <r>
      <rPr>
        <sz val="10"/>
        <rFont val="標楷體"/>
        <family val="4"/>
        <charset val="136"/>
      </rPr>
      <t>項　目　別</t>
    </r>
    <phoneticPr fontId="6" type="noConversion"/>
  </si>
  <si>
    <r>
      <rPr>
        <sz val="10"/>
        <rFont val="標楷體"/>
        <family val="4"/>
        <charset val="136"/>
      </rPr>
      <t>私　立</t>
    </r>
  </si>
  <si>
    <r>
      <rPr>
        <sz val="10"/>
        <rFont val="標楷體"/>
        <family val="4"/>
        <charset val="136"/>
      </rPr>
      <t>校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</si>
  <si>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教　師　數</t>
    </r>
  </si>
  <si>
    <r>
      <rPr>
        <sz val="10"/>
        <rFont val="標楷體"/>
        <family val="4"/>
        <charset val="136"/>
      </rPr>
      <t>職　員　數</t>
    </r>
  </si>
  <si>
    <r>
      <t xml:space="preserve">   </t>
    </r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</si>
  <si>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公開類</t>
    </r>
    <phoneticPr fontId="6" type="noConversion"/>
  </si>
  <si>
    <r>
      <rPr>
        <sz val="10"/>
        <rFont val="標楷體"/>
        <family val="4"/>
        <charset val="136"/>
      </rPr>
      <t>學年報</t>
    </r>
    <phoneticPr fontId="6" type="noConversion"/>
  </si>
  <si>
    <t xml:space="preserve"> </t>
    <phoneticPr fontId="6" type="noConversion"/>
  </si>
  <si>
    <r>
      <t>106.11.13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10631459600</t>
    </r>
    <r>
      <rPr>
        <sz val="8"/>
        <rFont val="標楷體"/>
        <family val="4"/>
        <charset val="136"/>
      </rPr>
      <t>號函修訂</t>
    </r>
    <phoneticPr fontId="6" type="noConversion"/>
  </si>
  <si>
    <t>10411-01-04</t>
  </si>
  <si>
    <r>
      <rPr>
        <sz val="10"/>
        <rFont val="標楷體"/>
        <family val="4"/>
        <charset val="136"/>
      </rPr>
      <t>單位：班、人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</si>
  <si>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</si>
  <si>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</si>
  <si>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班級數</t>
    </r>
    <phoneticPr fontId="6" type="noConversion"/>
  </si>
  <si>
    <r>
      <rPr>
        <sz val="10"/>
        <rFont val="標楷體"/>
        <family val="4"/>
        <charset val="136"/>
      </rPr>
      <t>學生數</t>
    </r>
    <phoneticPr fontId="6" type="noConversion"/>
  </si>
  <si>
    <r>
      <rPr>
        <sz val="10"/>
        <rFont val="標楷體"/>
        <family val="4"/>
        <charset val="136"/>
      </rPr>
      <t>　一年級</t>
    </r>
    <phoneticPr fontId="6" type="noConversion"/>
  </si>
  <si>
    <r>
      <rPr>
        <sz val="10"/>
        <rFont val="標楷體"/>
        <family val="4"/>
        <charset val="136"/>
      </rPr>
      <t>　二年級</t>
    </r>
    <phoneticPr fontId="6" type="noConversion"/>
  </si>
  <si>
    <r>
      <rPr>
        <sz val="10"/>
        <rFont val="標楷體"/>
        <family val="4"/>
        <charset val="136"/>
      </rPr>
      <t>　三年級</t>
    </r>
    <phoneticPr fontId="6" type="noConversion"/>
  </si>
  <si>
    <r>
      <rPr>
        <sz val="10"/>
        <rFont val="標楷體"/>
        <family val="4"/>
        <charset val="136"/>
      </rPr>
      <t>　延修生</t>
    </r>
    <phoneticPr fontId="6" type="noConversion"/>
  </si>
  <si>
    <r>
      <rPr>
        <sz val="10"/>
        <rFont val="標楷體"/>
        <family val="4"/>
        <charset val="136"/>
      </rPr>
      <t>一年級新生數</t>
    </r>
    <phoneticPr fontId="6" type="noConversion"/>
  </si>
  <si>
    <r>
      <rPr>
        <sz val="10"/>
        <rFont val="標楷體"/>
        <family val="4"/>
        <charset val="136"/>
      </rPr>
      <t>　國中應屆畢業</t>
    </r>
    <phoneticPr fontId="6" type="noConversion"/>
  </si>
  <si>
    <r>
      <rPr>
        <sz val="10"/>
        <rFont val="標楷體"/>
        <family val="4"/>
        <charset val="136"/>
      </rPr>
      <t>　國中應屆修業</t>
    </r>
    <phoneticPr fontId="6" type="noConversion"/>
  </si>
  <si>
    <r>
      <rPr>
        <sz val="10"/>
        <rFont val="標楷體"/>
        <family val="4"/>
        <charset val="136"/>
      </rPr>
      <t>　其他</t>
    </r>
  </si>
  <si>
    <t>10411-01-05</t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</si>
  <si>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</si>
  <si>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松山區</t>
    </r>
    <phoneticPr fontId="6" type="noConversion"/>
  </si>
  <si>
    <r>
      <rPr>
        <sz val="10"/>
        <rFont val="標楷體"/>
        <family val="4"/>
        <charset val="136"/>
      </rPr>
      <t>臺北市政府教育局</t>
    </r>
  </si>
  <si>
    <t>10411-01-06</t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</si>
  <si>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號</t>
    </r>
    <phoneticPr fontId="6" type="noConversion"/>
  </si>
  <si>
    <t>10411-01-07</t>
  </si>
  <si>
    <r>
      <rPr>
        <sz val="10"/>
        <rFont val="標楷體"/>
        <family val="4"/>
        <charset val="136"/>
      </rPr>
      <t>年級及性別</t>
    </r>
    <phoneticPr fontId="6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</si>
  <si>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14</t>
    </r>
    <r>
      <rPr>
        <sz val="10"/>
        <rFont val="標楷體"/>
        <family val="4"/>
        <charset val="136"/>
      </rPr>
      <t>歲</t>
    </r>
    <phoneticPr fontId="6" type="noConversion"/>
  </si>
  <si>
    <r>
      <t>14</t>
    </r>
    <r>
      <rPr>
        <sz val="10"/>
        <rFont val="標楷體"/>
        <family val="4"/>
        <charset val="136"/>
      </rPr>
      <t>歲</t>
    </r>
    <phoneticPr fontId="6" type="noConversion"/>
  </si>
  <si>
    <r>
      <t>15</t>
    </r>
    <r>
      <rPr>
        <sz val="10"/>
        <rFont val="標楷體"/>
        <family val="4"/>
        <charset val="136"/>
      </rPr>
      <t>歲</t>
    </r>
    <phoneticPr fontId="6" type="noConversion"/>
  </si>
  <si>
    <r>
      <t>16</t>
    </r>
    <r>
      <rPr>
        <sz val="10"/>
        <rFont val="標楷體"/>
        <family val="4"/>
        <charset val="136"/>
      </rPr>
      <t>歲</t>
    </r>
    <phoneticPr fontId="6" type="noConversion"/>
  </si>
  <si>
    <r>
      <t>17</t>
    </r>
    <r>
      <rPr>
        <sz val="10"/>
        <rFont val="標楷體"/>
        <family val="4"/>
        <charset val="136"/>
      </rPr>
      <t>歲</t>
    </r>
    <phoneticPr fontId="6" type="noConversion"/>
  </si>
  <si>
    <r>
      <t>18</t>
    </r>
    <r>
      <rPr>
        <sz val="10"/>
        <rFont val="標楷體"/>
        <family val="4"/>
        <charset val="136"/>
      </rPr>
      <t>歲</t>
    </r>
    <phoneticPr fontId="6" type="noConversion"/>
  </si>
  <si>
    <r>
      <t>19</t>
    </r>
    <r>
      <rPr>
        <sz val="10"/>
        <rFont val="標楷體"/>
        <family val="4"/>
        <charset val="136"/>
      </rPr>
      <t>歲</t>
    </r>
    <phoneticPr fontId="6" type="noConversion"/>
  </si>
  <si>
    <r>
      <t>20</t>
    </r>
    <r>
      <rPr>
        <sz val="10"/>
        <rFont val="標楷體"/>
        <family val="4"/>
        <charset val="136"/>
      </rPr>
      <t>歲</t>
    </r>
    <phoneticPr fontId="6" type="noConversion"/>
  </si>
  <si>
    <r>
      <t>21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</si>
  <si>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10"/>
        <rFont val="標楷體"/>
        <family val="4"/>
        <charset val="136"/>
      </rPr>
      <t>延修生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</si>
  <si>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號函增訂</t>
    </r>
    <phoneticPr fontId="6" type="noConversion"/>
  </si>
  <si>
    <t>10411-01-49</t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</si>
  <si>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計</t>
    </r>
  </si>
  <si>
    <r>
      <rPr>
        <sz val="10"/>
        <rFont val="標楷體"/>
        <family val="4"/>
        <charset val="136"/>
      </rPr>
      <t>一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級</t>
    </r>
  </si>
  <si>
    <r>
      <rPr>
        <sz val="10"/>
        <rFont val="標楷體"/>
        <family val="4"/>
        <charset val="136"/>
      </rPr>
      <t>二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級</t>
    </r>
  </si>
  <si>
    <r>
      <rPr>
        <sz val="10"/>
        <rFont val="標楷體"/>
        <family val="4"/>
        <charset val="136"/>
      </rPr>
      <t>三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級</t>
    </r>
  </si>
  <si>
    <r>
      <rPr>
        <sz val="10"/>
        <rFont val="標楷體"/>
        <family val="4"/>
        <charset val="136"/>
      </rPr>
      <t>按隸屬別分：</t>
    </r>
    <phoneticPr fontId="6" type="noConversion"/>
  </si>
  <si>
    <t>10411-01-49</t>
    <phoneticPr fontId="6" type="noConversion"/>
  </si>
  <si>
    <r>
      <rPr>
        <sz val="10"/>
        <rFont val="標楷體"/>
        <family val="4"/>
        <charset val="136"/>
      </rPr>
      <t>按族別分：</t>
    </r>
    <phoneticPr fontId="6" type="noConversion"/>
  </si>
  <si>
    <r>
      <rPr>
        <sz val="10"/>
        <rFont val="標楷體"/>
        <family val="4"/>
        <charset val="136"/>
      </rPr>
      <t>阿美族</t>
    </r>
    <phoneticPr fontId="6" type="noConversion"/>
  </si>
  <si>
    <r>
      <rPr>
        <sz val="10"/>
        <rFont val="標楷體"/>
        <family val="4"/>
        <charset val="136"/>
      </rPr>
      <t>泰雅族</t>
    </r>
    <phoneticPr fontId="6" type="noConversion"/>
  </si>
  <si>
    <r>
      <rPr>
        <sz val="10"/>
        <rFont val="標楷體"/>
        <family val="4"/>
        <charset val="136"/>
      </rPr>
      <t>排灣族</t>
    </r>
    <phoneticPr fontId="6" type="noConversion"/>
  </si>
  <si>
    <r>
      <rPr>
        <sz val="10"/>
        <rFont val="標楷體"/>
        <family val="4"/>
        <charset val="136"/>
      </rPr>
      <t>布農族</t>
    </r>
    <phoneticPr fontId="6" type="noConversion"/>
  </si>
  <si>
    <r>
      <rPr>
        <sz val="10"/>
        <rFont val="標楷體"/>
        <family val="4"/>
        <charset val="136"/>
      </rPr>
      <t>卑南族</t>
    </r>
    <phoneticPr fontId="6" type="noConversion"/>
  </si>
  <si>
    <r>
      <rPr>
        <sz val="10"/>
        <rFont val="標楷體"/>
        <family val="4"/>
        <charset val="136"/>
      </rPr>
      <t>雅美族或達悟族</t>
    </r>
  </si>
  <si>
    <r>
      <rPr>
        <sz val="10"/>
        <rFont val="標楷體"/>
        <family val="4"/>
        <charset val="136"/>
      </rPr>
      <t>太魯閣族</t>
    </r>
    <phoneticPr fontId="6" type="noConversion"/>
  </si>
  <si>
    <r>
      <rPr>
        <sz val="10"/>
        <rFont val="標楷體"/>
        <family val="4"/>
        <charset val="136"/>
      </rPr>
      <t>撒奇萊雅族</t>
    </r>
    <phoneticPr fontId="6" type="noConversion"/>
  </si>
  <si>
    <r>
      <rPr>
        <sz val="10"/>
        <rFont val="標楷體"/>
        <family val="4"/>
        <charset val="136"/>
      </rPr>
      <t>拉阿魯哇族</t>
    </r>
    <phoneticPr fontId="6" type="noConversion"/>
  </si>
  <si>
    <r>
      <rPr>
        <sz val="10"/>
        <rFont val="標楷體"/>
        <family val="4"/>
        <charset val="136"/>
      </rPr>
      <t>卡那卡那富族</t>
    </r>
    <phoneticPr fontId="6" type="noConversion"/>
  </si>
  <si>
    <r>
      <rPr>
        <sz val="10"/>
        <rFont val="標楷體"/>
        <family val="4"/>
        <charset val="136"/>
      </rPr>
      <t>其　他</t>
    </r>
    <phoneticPr fontId="6" type="noConversion"/>
  </si>
  <si>
    <t>10411-05-01</t>
  </si>
  <si>
    <r>
      <rPr>
        <sz val="10"/>
        <rFont val="標楷體"/>
        <family val="4"/>
        <charset val="136"/>
      </rPr>
      <t>國立</t>
    </r>
  </si>
  <si>
    <r>
      <rPr>
        <sz val="10"/>
        <rFont val="標楷體"/>
        <family val="4"/>
        <charset val="136"/>
      </rPr>
      <t>市立</t>
    </r>
  </si>
  <si>
    <r>
      <t xml:space="preserve">  </t>
    </r>
    <r>
      <rPr>
        <sz val="10"/>
        <rFont val="標楷體"/>
        <family val="4"/>
        <charset val="136"/>
      </rPr>
      <t>按年級別分</t>
    </r>
    <phoneticPr fontId="6" type="noConversion"/>
  </si>
  <si>
    <r>
      <rPr>
        <sz val="10"/>
        <rFont val="標楷體"/>
        <family val="4"/>
        <charset val="136"/>
      </rPr>
      <t>一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</si>
  <si>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二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</si>
  <si>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三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</si>
  <si>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延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修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生</t>
    </r>
    <phoneticPr fontId="6" type="noConversion"/>
  </si>
  <si>
    <r>
      <rPr>
        <sz val="10"/>
        <rFont val="標楷體"/>
        <family val="4"/>
        <charset val="136"/>
      </rPr>
      <t>新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生</t>
    </r>
    <phoneticPr fontId="6" type="noConversion"/>
  </si>
  <si>
    <r>
      <rPr>
        <sz val="10"/>
        <rFont val="標楷體"/>
        <family val="4"/>
        <charset val="136"/>
      </rPr>
      <t>舊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生</t>
    </r>
    <phoneticPr fontId="6" type="noConversion"/>
  </si>
  <si>
    <r>
      <rPr>
        <sz val="10"/>
        <rFont val="標楷體"/>
        <family val="4"/>
        <charset val="136"/>
      </rPr>
      <t>上學年度畢業生</t>
    </r>
    <phoneticPr fontId="6" type="noConversion"/>
  </si>
  <si>
    <r>
      <rPr>
        <sz val="10"/>
        <rFont val="標楷體"/>
        <family val="4"/>
        <charset val="136"/>
      </rPr>
      <t>上學年度修業生</t>
    </r>
    <phoneticPr fontId="6" type="noConversion"/>
  </si>
  <si>
    <t>10411-03-01</t>
  </si>
  <si>
    <r>
      <rPr>
        <sz val="10"/>
        <rFont val="標楷體"/>
        <family val="4"/>
        <charset val="136"/>
      </rPr>
      <t>總　　　　計</t>
    </r>
    <phoneticPr fontId="6" type="noConversion"/>
  </si>
  <si>
    <r>
      <rPr>
        <sz val="10"/>
        <rFont val="標楷體"/>
        <family val="4"/>
        <charset val="136"/>
      </rPr>
      <t>市　　　　立</t>
    </r>
    <phoneticPr fontId="6" type="noConversion"/>
  </si>
  <si>
    <r>
      <rPr>
        <sz val="10"/>
        <rFont val="標楷體"/>
        <family val="4"/>
        <charset val="136"/>
      </rPr>
      <t>按年級別：</t>
    </r>
    <phoneticPr fontId="6" type="noConversion"/>
  </si>
  <si>
    <t>10490-90-01</t>
  </si>
  <si>
    <t xml:space="preserve">                   </t>
    <phoneticPr fontId="6" type="noConversion"/>
  </si>
  <si>
    <r>
      <t xml:space="preserve">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</si>
  <si>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班級數　　　</t>
    </r>
    <phoneticPr fontId="6" type="noConversion"/>
  </si>
  <si>
    <r>
      <rPr>
        <sz val="10"/>
        <rFont val="標楷體"/>
        <family val="4"/>
        <charset val="136"/>
      </rPr>
      <t>混合班</t>
    </r>
    <phoneticPr fontId="6" type="noConversion"/>
  </si>
  <si>
    <r>
      <rPr>
        <sz val="9"/>
        <rFont val="標楷體"/>
        <family val="4"/>
        <charset val="136"/>
      </rPr>
      <t>上學年度畢業生數</t>
    </r>
    <phoneticPr fontId="6" type="noConversion"/>
  </si>
  <si>
    <r>
      <t>2.</t>
    </r>
    <r>
      <rPr>
        <sz val="10"/>
        <rFont val="標楷體"/>
        <family val="4"/>
        <charset val="136"/>
      </rPr>
      <t>校數之「總計」及「合計」因部分學校重複計算，數值不等於實際學校數。</t>
    </r>
    <phoneticPr fontId="6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</si>
  <si>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6" type="noConversion"/>
  </si>
  <si>
    <t>10420-01-01</t>
  </si>
  <si>
    <r>
      <rPr>
        <sz val="10"/>
        <rFont val="標楷體"/>
        <family val="4"/>
        <charset val="136"/>
      </rPr>
      <t>總　　計</t>
    </r>
    <phoneticPr fontId="6" type="noConversion"/>
  </si>
  <si>
    <t>10420-01-02</t>
  </si>
  <si>
    <r>
      <rPr>
        <sz val="10"/>
        <rFont val="標楷體"/>
        <family val="4"/>
        <charset val="136"/>
      </rPr>
      <t>項　　　目　　　別</t>
    </r>
    <phoneticPr fontId="6" type="noConversion"/>
  </si>
  <si>
    <r>
      <rPr>
        <sz val="10"/>
        <rFont val="標楷體"/>
        <family val="4"/>
        <charset val="136"/>
      </rPr>
      <t>總　　　計</t>
    </r>
    <phoneticPr fontId="6" type="noConversion"/>
  </si>
  <si>
    <r>
      <rPr>
        <sz val="10"/>
        <rFont val="標楷體"/>
        <family val="4"/>
        <charset val="136"/>
      </rPr>
      <t>國　　　立</t>
    </r>
    <phoneticPr fontId="6" type="noConversion"/>
  </si>
  <si>
    <t>10420-01-02</t>
    <phoneticPr fontId="6" type="noConversion"/>
  </si>
  <si>
    <r>
      <t xml:space="preserve">  </t>
    </r>
    <r>
      <rPr>
        <sz val="10"/>
        <rFont val="標楷體"/>
        <family val="4"/>
        <charset val="136"/>
      </rPr>
      <t>審核</t>
    </r>
    <phoneticPr fontId="6" type="noConversion"/>
  </si>
  <si>
    <t>10420-05-01</t>
  </si>
  <si>
    <r>
      <rPr>
        <sz val="10"/>
        <rFont val="標楷體"/>
        <family val="4"/>
        <charset val="136"/>
      </rPr>
      <t>國　　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</si>
  <si>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</si>
  <si>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　　立</t>
    </r>
    <phoneticPr fontId="6" type="noConversion"/>
  </si>
  <si>
    <r>
      <rPr>
        <sz val="10"/>
        <rFont val="標楷體"/>
        <family val="4"/>
        <charset val="136"/>
      </rPr>
      <t>　工　友</t>
    </r>
    <phoneticPr fontId="6" type="noConversion"/>
  </si>
  <si>
    <r>
      <rPr>
        <sz val="10"/>
        <rFont val="標楷體"/>
        <family val="4"/>
        <charset val="136"/>
      </rPr>
      <t>按年齡別分職員數</t>
    </r>
    <phoneticPr fontId="6" type="noConversion"/>
  </si>
  <si>
    <r>
      <rPr>
        <sz val="10"/>
        <rFont val="標楷體"/>
        <family val="4"/>
        <charset val="136"/>
      </rPr>
      <t>　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</si>
  <si>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20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</si>
  <si>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25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</si>
  <si>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30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</si>
  <si>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35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</si>
  <si>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40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</si>
  <si>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45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</si>
  <si>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50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</si>
  <si>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55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</si>
  <si>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60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</si>
  <si>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65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</si>
  <si>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8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</si>
  <si>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年　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</si>
  <si>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月底資料於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</si>
  <si>
    <t>10430-02-02</t>
  </si>
  <si>
    <r>
      <rPr>
        <sz val="10"/>
        <rFont val="標楷體"/>
        <family val="4"/>
        <charset val="136"/>
      </rPr>
      <t>間數</t>
    </r>
    <phoneticPr fontId="6" type="noConversion"/>
  </si>
  <si>
    <r>
      <rPr>
        <sz val="10"/>
        <rFont val="標楷體"/>
        <family val="4"/>
        <charset val="136"/>
      </rPr>
      <t>面積</t>
    </r>
    <phoneticPr fontId="6" type="noConversion"/>
  </si>
  <si>
    <r>
      <rPr>
        <sz val="10"/>
        <rFont val="標楷體"/>
        <family val="4"/>
        <charset val="136"/>
      </rPr>
      <t>普通教室</t>
    </r>
    <phoneticPr fontId="6" type="noConversion"/>
  </si>
  <si>
    <r>
      <rPr>
        <sz val="10"/>
        <rFont val="標楷體"/>
        <family val="4"/>
        <charset val="136"/>
      </rPr>
      <t>實習場所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含實驗室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</si>
  <si>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室內運動場所</t>
    </r>
    <phoneticPr fontId="6" type="noConversion"/>
  </si>
  <si>
    <t>-</t>
    <phoneticPr fontId="6" type="noConversion"/>
  </si>
  <si>
    <r>
      <rPr>
        <sz val="10"/>
        <rFont val="標楷體"/>
        <family val="4"/>
        <charset val="136"/>
      </rPr>
      <t>教職員宿舍</t>
    </r>
    <phoneticPr fontId="6" type="noConversion"/>
  </si>
  <si>
    <r>
      <rPr>
        <sz val="10"/>
        <rFont val="標楷體"/>
        <family val="4"/>
        <charset val="136"/>
      </rPr>
      <t>學生宿舍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床位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</si>
  <si>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校舍總延面積</t>
    </r>
    <phoneticPr fontId="6" type="noConversion"/>
  </si>
  <si>
    <t>-</t>
  </si>
  <si>
    <r>
      <rPr>
        <sz val="10"/>
        <rFont val="標楷體"/>
        <family val="4"/>
        <charset val="136"/>
      </rPr>
      <t>校地總面積</t>
    </r>
    <phoneticPr fontId="6" type="noConversion"/>
  </si>
  <si>
    <r>
      <rPr>
        <sz val="10"/>
        <rFont val="標楷體"/>
        <family val="4"/>
        <charset val="136"/>
      </rPr>
      <t>室外運動場地面積</t>
    </r>
    <phoneticPr fontId="6" type="noConversion"/>
  </si>
  <si>
    <r>
      <rPr>
        <sz val="10"/>
        <rFont val="標楷體"/>
        <family val="4"/>
        <charset val="136"/>
      </rPr>
      <t>游泳池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座</t>
    </r>
    <r>
      <rPr>
        <sz val="10"/>
        <rFont val="Times New Roman"/>
        <family val="1"/>
      </rPr>
      <t>)</t>
    </r>
    <phoneticPr fontId="6" type="noConversion"/>
  </si>
  <si>
    <t>10430-02-03</t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</si>
  <si>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</si>
  <si>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單位：平方公尺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</si>
  <si>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         </t>
    </r>
    <r>
      <rPr>
        <sz val="10"/>
        <rFont val="標楷體"/>
        <family val="4"/>
        <charset val="136"/>
      </rPr>
      <t>立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</si>
  <si>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校地</t>
    </r>
    <phoneticPr fontId="6" type="noConversion"/>
  </si>
  <si>
    <r>
      <rPr>
        <sz val="10"/>
        <rFont val="標楷體"/>
        <family val="4"/>
        <charset val="136"/>
      </rPr>
      <t>房</t>
    </r>
    <phoneticPr fontId="6" type="noConversion"/>
  </si>
  <si>
    <r>
      <rPr>
        <sz val="10"/>
        <rFont val="標楷體"/>
        <family val="4"/>
        <charset val="136"/>
      </rPr>
      <t>舍</t>
    </r>
  </si>
  <si>
    <t>10490-90-02</t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</si>
  <si>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</si>
  <si>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圖書收藏冊數總計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</si>
  <si>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中文圖書冊數小計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</si>
  <si>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外文圖書冊數小計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</si>
  <si>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圖書借閱人次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</si>
  <si>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圖書閱覽座位數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位</t>
    </r>
    <r>
      <rPr>
        <sz val="10"/>
        <rFont val="Times New Roman"/>
        <family val="1"/>
      </rPr>
      <t>)</t>
    </r>
    <phoneticPr fontId="6" type="noConversion"/>
  </si>
  <si>
    <t>…</t>
    <phoneticPr fontId="6" type="noConversion"/>
  </si>
  <si>
    <r>
      <rPr>
        <sz val="10"/>
        <rFont val="標楷體"/>
        <family val="4"/>
        <charset val="136"/>
      </rPr>
      <t>學年度結束後之當年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</si>
  <si>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t>10490-90-03</t>
  </si>
  <si>
    <r>
      <rPr>
        <b/>
        <sz val="14"/>
        <rFont val="標楷體"/>
        <family val="4"/>
        <charset val="136"/>
      </rPr>
      <t>臺北市高級中學圖書館概況─行政區別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</si>
  <si>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</si>
  <si>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單位：冊、位、人次、元</t>
    </r>
    <phoneticPr fontId="6" type="noConversion"/>
  </si>
  <si>
    <r>
      <rPr>
        <sz val="10"/>
        <rFont val="標楷體"/>
        <family val="4"/>
        <charset val="136"/>
      </rPr>
      <t>圖書收藏冊數</t>
    </r>
    <phoneticPr fontId="6" type="noConversion"/>
  </si>
  <si>
    <r>
      <rPr>
        <sz val="10"/>
        <rFont val="標楷體"/>
        <family val="4"/>
        <charset val="136"/>
      </rPr>
      <t>閱覽座位數</t>
    </r>
    <phoneticPr fontId="6" type="noConversion"/>
  </si>
  <si>
    <r>
      <rPr>
        <sz val="10"/>
        <rFont val="標楷體"/>
        <family val="4"/>
        <charset val="136"/>
      </rPr>
      <t>借閱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人次</t>
    </r>
    <phoneticPr fontId="6" type="noConversion"/>
  </si>
  <si>
    <r>
      <rPr>
        <sz val="10"/>
        <rFont val="標楷體"/>
        <family val="4"/>
        <charset val="136"/>
      </rPr>
      <t>借閱
冊數</t>
    </r>
    <phoneticPr fontId="6" type="noConversion"/>
  </si>
  <si>
    <r>
      <rPr>
        <sz val="10"/>
        <rFont val="標楷體"/>
        <family val="4"/>
        <charset val="136"/>
      </rPr>
      <t>購書</t>
    </r>
    <r>
      <rPr>
        <sz val="10"/>
        <rFont val="Times New Roman"/>
        <family val="1"/>
      </rPr>
      <t xml:space="preserve">   
</t>
    </r>
    <r>
      <rPr>
        <sz val="10"/>
        <rFont val="標楷體"/>
        <family val="4"/>
        <charset val="136"/>
      </rPr>
      <t>經費</t>
    </r>
    <phoneticPr fontId="6" type="noConversion"/>
  </si>
  <si>
    <r>
      <rPr>
        <sz val="10"/>
        <rFont val="標楷體"/>
        <family val="4"/>
        <charset val="136"/>
      </rPr>
      <t>購書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經費</t>
    </r>
    <phoneticPr fontId="6" type="noConversion"/>
  </si>
  <si>
    <r>
      <rPr>
        <sz val="10"/>
        <rFont val="標楷體"/>
        <family val="4"/>
        <charset val="136"/>
      </rPr>
      <t>資料來源：本局統計室</t>
    </r>
    <phoneticPr fontId="6" type="noConversion"/>
  </si>
  <si>
    <t>10460-03-01</t>
  </si>
  <si>
    <r>
      <rPr>
        <sz val="10"/>
        <rFont val="標楷體"/>
        <family val="4"/>
        <charset val="136"/>
      </rPr>
      <t>單位：人、次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</si>
  <si>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</si>
  <si>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</si>
  <si>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獎勵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</si>
  <si>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次數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</si>
  <si>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嘉獎</t>
    </r>
    <r>
      <rPr>
        <sz val="10"/>
        <rFont val="Times New Roman"/>
        <family val="1"/>
      </rPr>
      <t xml:space="preserve">              </t>
    </r>
    <r>
      <rPr>
        <sz val="11"/>
        <rFont val="新細明體"/>
        <family val="1"/>
        <charset val="136"/>
      </rPr>
      <t/>
    </r>
    <phoneticPr fontId="6" type="noConversion"/>
  </si>
  <si>
    <r>
      <rPr>
        <sz val="10"/>
        <rFont val="標楷體"/>
        <family val="4"/>
        <charset val="136"/>
      </rPr>
      <t>人數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</si>
  <si>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小功</t>
    </r>
    <r>
      <rPr>
        <sz val="10"/>
        <rFont val="Times New Roman"/>
        <family val="1"/>
      </rPr>
      <t xml:space="preserve">              </t>
    </r>
    <r>
      <rPr>
        <sz val="11"/>
        <rFont val="新細明體"/>
        <family val="1"/>
        <charset val="136"/>
      </rPr>
      <t/>
    </r>
    <phoneticPr fontId="6" type="noConversion"/>
  </si>
  <si>
    <r>
      <rPr>
        <sz val="10"/>
        <rFont val="標楷體"/>
        <family val="4"/>
        <charset val="136"/>
      </rPr>
      <t>次數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</si>
  <si>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懲罰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</si>
  <si>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警告</t>
    </r>
    <r>
      <rPr>
        <sz val="11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</si>
  <si>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大過</t>
    </r>
    <r>
      <rPr>
        <sz val="11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</si>
  <si>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留校察看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</si>
  <si>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</si>
  <si>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學期結束後之當年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</si>
  <si>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t>10412-04-01</t>
  </si>
  <si>
    <r>
      <rPr>
        <sz val="10"/>
        <rFont val="標楷體"/>
        <family val="4"/>
        <charset val="136"/>
      </rPr>
      <t>其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他</t>
    </r>
    <phoneticPr fontId="6" type="noConversion"/>
  </si>
  <si>
    <r>
      <rPr>
        <sz val="10"/>
        <rFont val="標楷體"/>
        <family val="4"/>
        <charset val="136"/>
      </rPr>
      <t>休學：</t>
    </r>
    <phoneticPr fontId="6" type="noConversion"/>
  </si>
  <si>
    <r>
      <rPr>
        <sz val="10"/>
        <rFont val="標楷體"/>
        <family val="4"/>
        <charset val="136"/>
      </rPr>
      <t>因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>病</t>
    </r>
    <phoneticPr fontId="6" type="noConversion"/>
  </si>
  <si>
    <r>
      <rPr>
        <sz val="10"/>
        <rFont val="標楷體"/>
        <family val="4"/>
        <charset val="136"/>
      </rPr>
      <t>志趣不合</t>
    </r>
    <phoneticPr fontId="6" type="noConversion"/>
  </si>
  <si>
    <r>
      <rPr>
        <sz val="10"/>
        <rFont val="標楷體"/>
        <family val="4"/>
        <charset val="136"/>
      </rPr>
      <t>經濟困難</t>
    </r>
    <phoneticPr fontId="6" type="noConversion"/>
  </si>
  <si>
    <r>
      <rPr>
        <sz val="10"/>
        <rFont val="標楷體"/>
        <family val="4"/>
        <charset val="136"/>
      </rPr>
      <t>兵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役</t>
    </r>
    <phoneticPr fontId="6" type="noConversion"/>
  </si>
  <si>
    <r>
      <rPr>
        <sz val="10"/>
        <rFont val="標楷體"/>
        <family val="4"/>
        <charset val="136"/>
      </rPr>
      <t>出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國</t>
    </r>
    <phoneticPr fontId="6" type="noConversion"/>
  </si>
  <si>
    <r>
      <rPr>
        <sz val="10"/>
        <rFont val="標楷體"/>
        <family val="4"/>
        <charset val="136"/>
      </rPr>
      <t>缺曠課過多</t>
    </r>
    <phoneticPr fontId="6" type="noConversion"/>
  </si>
  <si>
    <t>10411-01-08</t>
  </si>
  <si>
    <r>
      <rPr>
        <sz val="10"/>
        <rFont val="標楷體"/>
        <family val="4"/>
        <charset val="136"/>
      </rPr>
      <t>單位：所、班、人</t>
    </r>
    <phoneticPr fontId="6" type="noConversion"/>
  </si>
  <si>
    <r>
      <rPr>
        <sz val="10"/>
        <rFont val="標楷體"/>
        <family val="4"/>
        <charset val="136"/>
      </rPr>
      <t>　二　年　級</t>
    </r>
    <phoneticPr fontId="6" type="noConversion"/>
  </si>
  <si>
    <r>
      <rPr>
        <sz val="10"/>
        <rFont val="標楷體"/>
        <family val="4"/>
        <charset val="136"/>
      </rPr>
      <t>　三　年　級</t>
    </r>
    <phoneticPr fontId="6" type="noConversion"/>
  </si>
  <si>
    <r>
      <rPr>
        <sz val="10"/>
        <rFont val="標楷體"/>
        <family val="4"/>
        <charset val="136"/>
      </rPr>
      <t>延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修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</si>
  <si>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　其他</t>
    </r>
    <phoneticPr fontId="6" type="noConversion"/>
  </si>
  <si>
    <t>10411-01-09</t>
    <phoneticPr fontId="6" type="noConversion"/>
  </si>
  <si>
    <r>
      <rPr>
        <sz val="10"/>
        <rFont val="標楷體"/>
        <family val="4"/>
        <charset val="136"/>
      </rPr>
      <t>校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數</t>
    </r>
  </si>
  <si>
    <r>
      <rPr>
        <sz val="10"/>
        <rFont val="標楷體"/>
        <family val="4"/>
        <charset val="136"/>
      </rPr>
      <t>班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數</t>
    </r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</si>
  <si>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生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數</t>
    </r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</si>
  <si>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立</t>
    </r>
  </si>
  <si>
    <t>10419-01-01</t>
    <phoneticPr fontId="6" type="noConversion"/>
  </si>
  <si>
    <r>
      <rPr>
        <sz val="9"/>
        <rFont val="標楷體"/>
        <family val="4"/>
        <charset val="136"/>
      </rPr>
      <t>按性別分</t>
    </r>
    <phoneticPr fontId="6" type="noConversion"/>
  </si>
  <si>
    <r>
      <rPr>
        <sz val="9"/>
        <rFont val="標楷體"/>
        <family val="4"/>
        <charset val="136"/>
      </rPr>
      <t>按畢業國中所在地分</t>
    </r>
    <phoneticPr fontId="6" type="noConversion"/>
  </si>
  <si>
    <r>
      <rPr>
        <sz val="10"/>
        <rFont val="標楷體"/>
        <family val="4"/>
        <charset val="136"/>
      </rPr>
      <t>按國中畢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修業年度分</t>
    </r>
    <phoneticPr fontId="6" type="noConversion"/>
  </si>
  <si>
    <r>
      <rPr>
        <sz val="9"/>
        <rFont val="標楷體"/>
        <family val="4"/>
        <charset val="136"/>
      </rPr>
      <t>一般生</t>
    </r>
    <phoneticPr fontId="6" type="noConversion"/>
  </si>
  <si>
    <r>
      <rPr>
        <sz val="9"/>
        <rFont val="標楷體"/>
        <family val="4"/>
        <charset val="136"/>
      </rPr>
      <t>身心障礙</t>
    </r>
    <phoneticPr fontId="6" type="noConversion"/>
  </si>
  <si>
    <r>
      <rPr>
        <sz val="9"/>
        <rFont val="標楷體"/>
        <family val="4"/>
        <charset val="136"/>
      </rPr>
      <t>其他</t>
    </r>
    <phoneticPr fontId="6" type="noConversion"/>
  </si>
  <si>
    <r>
      <rPr>
        <sz val="9"/>
        <rFont val="標楷體"/>
        <family val="4"/>
        <charset val="136"/>
      </rPr>
      <t>臺北市</t>
    </r>
    <phoneticPr fontId="6" type="noConversion"/>
  </si>
  <si>
    <r>
      <rPr>
        <sz val="9"/>
        <rFont val="標楷體"/>
        <family val="4"/>
        <charset val="136"/>
      </rPr>
      <t>新北市</t>
    </r>
    <phoneticPr fontId="6" type="noConversion"/>
  </si>
  <si>
    <r>
      <rPr>
        <sz val="9"/>
        <rFont val="標楷體"/>
        <family val="4"/>
        <charset val="136"/>
      </rPr>
      <t>基隆市</t>
    </r>
    <phoneticPr fontId="6" type="noConversion"/>
  </si>
  <si>
    <r>
      <rPr>
        <sz val="9"/>
        <rFont val="標楷體"/>
        <family val="4"/>
        <charset val="136"/>
      </rPr>
      <t>其他縣市</t>
    </r>
    <phoneticPr fontId="6" type="noConversion"/>
  </si>
  <si>
    <r>
      <rPr>
        <sz val="9"/>
        <rFont val="標楷體"/>
        <family val="4"/>
        <charset val="136"/>
      </rPr>
      <t>外縣市</t>
    </r>
    <phoneticPr fontId="6" type="noConversion"/>
  </si>
  <si>
    <r>
      <rPr>
        <sz val="10"/>
        <rFont val="標楷體"/>
        <family val="4"/>
        <charset val="136"/>
      </rPr>
      <t>應屆畢業</t>
    </r>
  </si>
  <si>
    <r>
      <rPr>
        <sz val="10"/>
        <rFont val="標楷體"/>
        <family val="4"/>
        <charset val="136"/>
      </rPr>
      <t>應屆修業</t>
    </r>
    <phoneticPr fontId="6" type="noConversion"/>
  </si>
  <si>
    <r>
      <rPr>
        <sz val="10"/>
        <rFont val="標楷體"/>
        <family val="4"/>
        <charset val="136"/>
      </rPr>
      <t>其他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</si>
  <si>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職</t>
    </r>
    <phoneticPr fontId="6" type="noConversion"/>
  </si>
  <si>
    <r>
      <rPr>
        <sz val="10"/>
        <rFont val="標楷體"/>
        <family val="4"/>
        <charset val="136"/>
      </rPr>
      <t>普通科</t>
    </r>
    <phoneticPr fontId="6" type="noConversion"/>
  </si>
  <si>
    <r>
      <rPr>
        <sz val="10"/>
        <rFont val="標楷體"/>
        <family val="4"/>
        <charset val="136"/>
      </rPr>
      <t>綜高</t>
    </r>
    <phoneticPr fontId="6" type="noConversion"/>
  </si>
  <si>
    <r>
      <rPr>
        <sz val="10"/>
        <rFont val="標楷體"/>
        <family val="4"/>
        <charset val="136"/>
      </rPr>
      <t>職業科</t>
    </r>
    <phoneticPr fontId="6" type="noConversion"/>
  </si>
  <si>
    <r>
      <rPr>
        <sz val="10"/>
        <rFont val="標楷體"/>
        <family val="4"/>
        <charset val="136"/>
      </rPr>
      <t>高中職進修學校</t>
    </r>
    <phoneticPr fontId="6" type="noConversion"/>
  </si>
  <si>
    <r>
      <rPr>
        <sz val="10"/>
        <rFont val="標楷體"/>
        <family val="4"/>
        <charset val="136"/>
      </rPr>
      <t>實用技能學程</t>
    </r>
    <phoneticPr fontId="6" type="noConversion"/>
  </si>
  <si>
    <t>10419-01-01</t>
    <phoneticPr fontId="6" type="noConversion"/>
  </si>
  <si>
    <r>
      <rPr>
        <b/>
        <sz val="14"/>
        <rFont val="標楷體"/>
        <family val="4"/>
        <charset val="136"/>
      </rPr>
      <t>臺北市高中職學校一年級新生數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</si>
  <si>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隸屬及科別</t>
    </r>
    <phoneticPr fontId="6" type="noConversion"/>
  </si>
  <si>
    <r>
      <rPr>
        <sz val="9"/>
        <rFont val="標楷體"/>
        <family val="4"/>
        <charset val="136"/>
      </rPr>
      <t>按入學身分分</t>
    </r>
    <phoneticPr fontId="6" type="noConversion"/>
  </si>
  <si>
    <r>
      <rPr>
        <sz val="9"/>
        <rFont val="標楷體"/>
        <family val="4"/>
        <charset val="136"/>
      </rPr>
      <t>按戶籍地分</t>
    </r>
    <phoneticPr fontId="6" type="noConversion"/>
  </si>
  <si>
    <r>
      <rPr>
        <sz val="9"/>
        <rFont val="標楷體"/>
        <family val="4"/>
        <charset val="136"/>
      </rPr>
      <t>男</t>
    </r>
    <phoneticPr fontId="6" type="noConversion"/>
  </si>
  <si>
    <r>
      <rPr>
        <sz val="9"/>
        <rFont val="標楷體"/>
        <family val="4"/>
        <charset val="136"/>
      </rPr>
      <t>女</t>
    </r>
    <phoneticPr fontId="6" type="noConversion"/>
  </si>
  <si>
    <t>10419-90-01</t>
  </si>
  <si>
    <r>
      <t xml:space="preserve">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</si>
  <si>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新生數
總計</t>
    </r>
    <phoneticPr fontId="6" type="noConversion"/>
  </si>
  <si>
    <r>
      <rPr>
        <sz val="10"/>
        <rFont val="標楷體"/>
        <family val="4"/>
        <charset val="136"/>
      </rPr>
      <t>按戶籍地分</t>
    </r>
    <phoneticPr fontId="6" type="noConversion"/>
  </si>
  <si>
    <r>
      <rPr>
        <sz val="10"/>
        <rFont val="標楷體"/>
        <family val="4"/>
        <charset val="136"/>
      </rPr>
      <t>按國中畢業年度分</t>
    </r>
    <phoneticPr fontId="6" type="noConversion"/>
  </si>
  <si>
    <r>
      <rPr>
        <sz val="10"/>
        <rFont val="標楷體"/>
        <family val="4"/>
        <charset val="136"/>
      </rPr>
      <t>一般生</t>
    </r>
    <phoneticPr fontId="6" type="noConversion"/>
  </si>
  <si>
    <r>
      <rPr>
        <sz val="10"/>
        <rFont val="標楷體"/>
        <family val="4"/>
        <charset val="136"/>
      </rPr>
      <t>原住民生</t>
    </r>
    <phoneticPr fontId="6" type="noConversion"/>
  </si>
  <si>
    <r>
      <rPr>
        <sz val="10"/>
        <rFont val="標楷體"/>
        <family val="4"/>
        <charset val="136"/>
      </rPr>
      <t>身心障礙</t>
    </r>
    <phoneticPr fontId="6" type="noConversion"/>
  </si>
  <si>
    <r>
      <rPr>
        <sz val="10"/>
        <rFont val="標楷體"/>
        <family val="4"/>
        <charset val="136"/>
      </rPr>
      <t>臺北市</t>
    </r>
    <phoneticPr fontId="6" type="noConversion"/>
  </si>
  <si>
    <r>
      <rPr>
        <sz val="10"/>
        <rFont val="標楷體"/>
        <family val="4"/>
        <charset val="136"/>
      </rPr>
      <t>外縣市</t>
    </r>
    <phoneticPr fontId="6" type="noConversion"/>
  </si>
  <si>
    <r>
      <rPr>
        <sz val="10"/>
        <rFont val="標楷體"/>
        <family val="4"/>
        <charset val="136"/>
      </rPr>
      <t>應屆
畢業</t>
    </r>
    <phoneticPr fontId="6" type="noConversion"/>
  </si>
  <si>
    <r>
      <rPr>
        <sz val="10"/>
        <rFont val="標楷體"/>
        <family val="4"/>
        <charset val="136"/>
      </rPr>
      <t>應屆
修業</t>
    </r>
    <phoneticPr fontId="6" type="noConversion"/>
  </si>
  <si>
    <r>
      <rPr>
        <sz val="10"/>
        <rFont val="標楷體"/>
        <family val="4"/>
        <charset val="136"/>
      </rPr>
      <t>校內直升</t>
    </r>
    <phoneticPr fontId="6" type="noConversion"/>
  </si>
  <si>
    <r>
      <rPr>
        <sz val="10"/>
        <rFont val="標楷體"/>
        <family val="4"/>
        <charset val="136"/>
      </rPr>
      <t>小計</t>
    </r>
    <phoneticPr fontId="6" type="noConversion"/>
  </si>
  <si>
    <r>
      <rPr>
        <sz val="10"/>
        <rFont val="標楷體"/>
        <family val="4"/>
        <charset val="136"/>
      </rPr>
      <t>優先免試入學</t>
    </r>
    <phoneticPr fontId="6" type="noConversion"/>
  </si>
  <si>
    <r>
      <rPr>
        <sz val="10"/>
        <rFont val="標楷體"/>
        <family val="4"/>
        <charset val="136"/>
      </rPr>
      <t>完全免試</t>
    </r>
    <phoneticPr fontId="6" type="noConversion"/>
  </si>
  <si>
    <r>
      <rPr>
        <sz val="10"/>
        <rFont val="標楷體"/>
        <family val="4"/>
        <charset val="136"/>
      </rPr>
      <t>技優甄審</t>
    </r>
    <phoneticPr fontId="6" type="noConversion"/>
  </si>
  <si>
    <r>
      <rPr>
        <sz val="10"/>
        <rFont val="標楷體"/>
        <family val="4"/>
        <charset val="136"/>
      </rPr>
      <t>免試獨招</t>
    </r>
    <phoneticPr fontId="6" type="noConversion"/>
  </si>
  <si>
    <r>
      <rPr>
        <sz val="10"/>
        <rFont val="標楷體"/>
        <family val="4"/>
        <charset val="136"/>
      </rPr>
      <t>特色招生</t>
    </r>
    <phoneticPr fontId="6" type="noConversion"/>
  </si>
  <si>
    <r>
      <rPr>
        <sz val="10"/>
        <rFont val="標楷體"/>
        <family val="4"/>
        <charset val="136"/>
      </rPr>
      <t>考試分發</t>
    </r>
    <phoneticPr fontId="6" type="noConversion"/>
  </si>
  <si>
    <r>
      <rPr>
        <sz val="10"/>
        <rFont val="標楷體"/>
        <family val="4"/>
        <charset val="136"/>
      </rPr>
      <t>甄選入學</t>
    </r>
    <phoneticPr fontId="6" type="noConversion"/>
  </si>
  <si>
    <r>
      <rPr>
        <sz val="10"/>
        <rFont val="標楷體"/>
        <family val="4"/>
        <charset val="136"/>
      </rPr>
      <t>入學方式
及性別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</si>
  <si>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         </t>
    </r>
    <r>
      <rPr>
        <sz val="10"/>
        <rFont val="標楷體"/>
        <family val="4"/>
        <charset val="136"/>
      </rPr>
      <t>職（職業科）</t>
    </r>
    <phoneticPr fontId="6" type="noConversion"/>
  </si>
  <si>
    <r>
      <rPr>
        <sz val="10"/>
        <rFont val="標楷體"/>
        <family val="4"/>
        <charset val="136"/>
      </rPr>
      <t>按入學身分分</t>
    </r>
    <phoneticPr fontId="6" type="noConversion"/>
  </si>
  <si>
    <t>10414-00-01</t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</si>
  <si>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學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</si>
  <si>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職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業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校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</si>
  <si>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</si>
  <si>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大學校院</t>
    </r>
    <phoneticPr fontId="6" type="noConversion"/>
  </si>
  <si>
    <r>
      <rPr>
        <sz val="10"/>
        <rFont val="標楷體"/>
        <family val="4"/>
        <charset val="136"/>
      </rPr>
      <t>專科學校</t>
    </r>
    <phoneticPr fontId="6" type="noConversion"/>
  </si>
  <si>
    <r>
      <rPr>
        <sz val="10"/>
        <rFont val="標楷體"/>
        <family val="4"/>
        <charset val="136"/>
      </rPr>
      <t>軍警學校</t>
    </r>
    <phoneticPr fontId="6" type="noConversion"/>
  </si>
  <si>
    <r>
      <rPr>
        <sz val="10"/>
        <rFont val="標楷體"/>
        <family val="4"/>
        <charset val="136"/>
      </rPr>
      <t>國外、大陸學校</t>
    </r>
    <phoneticPr fontId="6" type="noConversion"/>
  </si>
  <si>
    <r>
      <rPr>
        <b/>
        <sz val="10"/>
        <rFont val="標楷體"/>
        <family val="4"/>
        <charset val="136"/>
      </rPr>
      <t>就業合計</t>
    </r>
    <phoneticPr fontId="6" type="noConversion"/>
  </si>
  <si>
    <r>
      <rPr>
        <sz val="10"/>
        <rFont val="標楷體"/>
        <family val="4"/>
        <charset val="136"/>
      </rPr>
      <t>農林漁牧業</t>
    </r>
    <phoneticPr fontId="6" type="noConversion"/>
  </si>
  <si>
    <r>
      <rPr>
        <sz val="10"/>
        <rFont val="標楷體"/>
        <family val="4"/>
        <charset val="136"/>
      </rPr>
      <t>礦業及土石採取業</t>
    </r>
    <phoneticPr fontId="6" type="noConversion"/>
  </si>
  <si>
    <r>
      <rPr>
        <sz val="10"/>
        <rFont val="標楷體"/>
        <family val="4"/>
        <charset val="136"/>
      </rPr>
      <t>製造業</t>
    </r>
    <phoneticPr fontId="6" type="noConversion"/>
  </si>
  <si>
    <r>
      <rPr>
        <sz val="10"/>
        <rFont val="標楷體"/>
        <family val="4"/>
        <charset val="136"/>
      </rPr>
      <t>電力及燃氣供應業</t>
    </r>
    <phoneticPr fontId="6" type="noConversion"/>
  </si>
  <si>
    <r>
      <rPr>
        <sz val="10"/>
        <rFont val="標楷體"/>
        <family val="4"/>
        <charset val="136"/>
      </rPr>
      <t>用水供應及污染整治業</t>
    </r>
    <phoneticPr fontId="6" type="noConversion"/>
  </si>
  <si>
    <r>
      <rPr>
        <sz val="10"/>
        <rFont val="標楷體"/>
        <family val="4"/>
        <charset val="136"/>
      </rPr>
      <t>批發及零售業</t>
    </r>
    <phoneticPr fontId="6" type="noConversion"/>
  </si>
  <si>
    <r>
      <rPr>
        <sz val="10"/>
        <rFont val="標楷體"/>
        <family val="4"/>
        <charset val="136"/>
      </rPr>
      <t>運輸倉儲業</t>
    </r>
    <phoneticPr fontId="6" type="noConversion"/>
  </si>
  <si>
    <r>
      <rPr>
        <sz val="10"/>
        <rFont val="標楷體"/>
        <family val="4"/>
        <charset val="136"/>
      </rPr>
      <t>資訊及通訊傳播業</t>
    </r>
    <phoneticPr fontId="6" type="noConversion"/>
  </si>
  <si>
    <r>
      <rPr>
        <sz val="10"/>
        <rFont val="標楷體"/>
        <family val="4"/>
        <charset val="136"/>
      </rPr>
      <t>不動產業</t>
    </r>
    <phoneticPr fontId="6" type="noConversion"/>
  </si>
  <si>
    <r>
      <rPr>
        <sz val="8"/>
        <rFont val="標楷體"/>
        <family val="4"/>
        <charset val="136"/>
      </rPr>
      <t>醫療保健及社會工作服務業</t>
    </r>
    <phoneticPr fontId="6" type="noConversion"/>
  </si>
  <si>
    <r>
      <rPr>
        <sz val="10"/>
        <rFont val="標楷體"/>
        <family val="4"/>
        <charset val="136"/>
      </rPr>
      <t>藝術娛樂及休閒服務業</t>
    </r>
    <phoneticPr fontId="6" type="noConversion"/>
  </si>
  <si>
    <r>
      <rPr>
        <sz val="10"/>
        <rFont val="標楷體"/>
        <family val="4"/>
        <charset val="136"/>
      </rPr>
      <t>其他服務業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</si>
  <si>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號</t>
    </r>
  </si>
  <si>
    <r>
      <rPr>
        <b/>
        <sz val="10"/>
        <rFont val="標楷體"/>
        <family val="4"/>
        <charset val="136"/>
      </rPr>
      <t>未升學未就業合計</t>
    </r>
    <phoneticPr fontId="6" type="noConversion"/>
  </si>
  <si>
    <r>
      <rPr>
        <sz val="10"/>
        <rFont val="標楷體"/>
        <family val="4"/>
        <charset val="136"/>
      </rPr>
      <t>正在接受職業訓練</t>
    </r>
    <phoneticPr fontId="6" type="noConversion"/>
  </si>
  <si>
    <r>
      <rPr>
        <sz val="10"/>
        <rFont val="標楷體"/>
        <family val="4"/>
        <charset val="136"/>
      </rPr>
      <t>正在軍中服兵役</t>
    </r>
    <phoneticPr fontId="6" type="noConversion"/>
  </si>
  <si>
    <r>
      <rPr>
        <sz val="10"/>
        <rFont val="標楷體"/>
        <family val="4"/>
        <charset val="136"/>
      </rPr>
      <t>因健康不良在家休養</t>
    </r>
    <phoneticPr fontId="6" type="noConversion"/>
  </si>
  <si>
    <r>
      <rPr>
        <sz val="10"/>
        <rFont val="標楷體"/>
        <family val="4"/>
        <charset val="136"/>
      </rPr>
      <t>準備出國</t>
    </r>
    <phoneticPr fontId="6" type="noConversion"/>
  </si>
  <si>
    <r>
      <rPr>
        <b/>
        <sz val="10"/>
        <rFont val="標楷體"/>
        <family val="4"/>
        <charset val="136"/>
      </rPr>
      <t>其他情況合計</t>
    </r>
    <phoneticPr fontId="6" type="noConversion"/>
  </si>
  <si>
    <r>
      <rPr>
        <sz val="10"/>
        <rFont val="標楷體"/>
        <family val="4"/>
        <charset val="136"/>
      </rPr>
      <t>遷居國外</t>
    </r>
    <phoneticPr fontId="6" type="noConversion"/>
  </si>
  <si>
    <r>
      <rPr>
        <sz val="10"/>
        <rFont val="標楷體"/>
        <family val="4"/>
        <charset val="136"/>
      </rPr>
      <t>無法聯繫或不詳</t>
    </r>
    <phoneticPr fontId="6" type="noConversion"/>
  </si>
  <si>
    <r>
      <rPr>
        <b/>
        <sz val="10"/>
        <rFont val="標楷體"/>
        <family val="4"/>
        <charset val="136"/>
      </rPr>
      <t>錄取公立大學人數比率</t>
    </r>
    <r>
      <rPr>
        <b/>
        <sz val="10"/>
        <rFont val="Times New Roman"/>
        <family val="1"/>
      </rPr>
      <t>(%)</t>
    </r>
    <phoneticPr fontId="6" type="noConversion"/>
  </si>
  <si>
    <t>10414-00-02</t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</si>
  <si>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</si>
  <si>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</si>
  <si>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</si>
  <si>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b/>
        <sz val="10"/>
        <rFont val="標楷體"/>
        <family val="4"/>
        <charset val="136"/>
      </rPr>
      <t>畢業生總計</t>
    </r>
    <phoneticPr fontId="6" type="noConversion"/>
  </si>
  <si>
    <r>
      <rPr>
        <b/>
        <sz val="10"/>
        <rFont val="標楷體"/>
        <family val="4"/>
        <charset val="136"/>
      </rPr>
      <t>升學合計</t>
    </r>
    <phoneticPr fontId="6" type="noConversion"/>
  </si>
  <si>
    <t>10414-00-02</t>
    <phoneticPr fontId="6" type="noConversion"/>
  </si>
  <si>
    <r>
      <rPr>
        <b/>
        <sz val="14"/>
        <rFont val="標楷體"/>
        <family val="4"/>
        <charset val="136"/>
      </rPr>
      <t>臺北市高中職學校原住民畢業生升學就業概況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</si>
  <si>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t>10411-01-50</t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</si>
  <si>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</si>
  <si>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政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
及國籍別</t>
    </r>
    <phoneticPr fontId="6" type="noConversion"/>
  </si>
  <si>
    <r>
      <rPr>
        <sz val="10"/>
        <rFont val="標楷體"/>
        <family val="4"/>
        <charset val="136"/>
      </rPr>
      <t>年級別</t>
    </r>
    <phoneticPr fontId="6" type="noConversion"/>
  </si>
  <si>
    <r>
      <rPr>
        <sz val="10"/>
        <rFont val="標楷體"/>
        <family val="4"/>
        <charset val="136"/>
      </rPr>
      <t>隸屬別</t>
    </r>
    <phoneticPr fontId="6" type="noConversion"/>
  </si>
  <si>
    <r>
      <rPr>
        <sz val="10"/>
        <rFont val="標楷體"/>
        <family val="4"/>
        <charset val="136"/>
      </rPr>
      <t>文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</si>
  <si>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湖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</si>
  <si>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b/>
        <sz val="14"/>
        <rFont val="標楷體"/>
        <family val="4"/>
        <charset val="136"/>
      </rPr>
      <t>臺北市高級中學新移民子女學生數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</si>
  <si>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t>10411-90-03</t>
  </si>
  <si>
    <r>
      <rPr>
        <sz val="10"/>
        <rFont val="標楷體"/>
        <family val="4"/>
        <charset val="136"/>
      </rPr>
      <t>年　　級　　別</t>
    </r>
    <phoneticPr fontId="6" type="noConversion"/>
  </si>
  <si>
    <t>10411-01-10</t>
    <phoneticPr fontId="6" type="noConversion"/>
  </si>
  <si>
    <r>
      <rPr>
        <sz val="10"/>
        <rFont val="標楷體"/>
        <family val="4"/>
        <charset val="136"/>
      </rPr>
      <t>教師數</t>
    </r>
    <phoneticPr fontId="6" type="noConversion"/>
  </si>
  <si>
    <r>
      <rPr>
        <sz val="10"/>
        <rFont val="標楷體"/>
        <family val="4"/>
        <charset val="136"/>
      </rPr>
      <t>職員數</t>
    </r>
    <phoneticPr fontId="6" type="noConversion"/>
  </si>
  <si>
    <r>
      <rPr>
        <sz val="10"/>
        <rFont val="標楷體"/>
        <family val="4"/>
        <charset val="136"/>
      </rPr>
      <t>班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</si>
  <si>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按班別分</t>
    </r>
    <phoneticPr fontId="6" type="noConversion"/>
  </si>
  <si>
    <r>
      <rPr>
        <sz val="10"/>
        <rFont val="標楷體"/>
        <family val="4"/>
        <charset val="136"/>
      </rPr>
      <t>女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</si>
  <si>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普通班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</si>
  <si>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男</t>
    </r>
    <r>
      <rPr>
        <sz val="10"/>
        <rFont val="Times New Roman"/>
        <family val="1"/>
      </rPr>
      <t xml:space="preserve">     </t>
    </r>
    <phoneticPr fontId="6" type="noConversion"/>
  </si>
  <si>
    <t>10430-01-03</t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</si>
  <si>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</si>
  <si>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t>10430-01-04</t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</si>
  <si>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</si>
  <si>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　兼設國中</t>
    </r>
  </si>
  <si>
    <t>10430-01-05</t>
  </si>
  <si>
    <r>
      <rPr>
        <sz val="10"/>
        <rFont val="標楷體"/>
        <family val="4"/>
        <charset val="136"/>
      </rPr>
      <t>校數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</si>
  <si>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總　　計</t>
    </r>
    <phoneticPr fontId="6" type="noConversion"/>
  </si>
  <si>
    <r>
      <rPr>
        <sz val="8"/>
        <rFont val="標楷體"/>
        <family val="4"/>
        <charset val="136"/>
      </rPr>
      <t>男</t>
    </r>
  </si>
  <si>
    <t>10411-01-11</t>
  </si>
  <si>
    <r>
      <rPr>
        <sz val="10"/>
        <rFont val="標楷體"/>
        <family val="4"/>
        <charset val="136"/>
      </rPr>
      <t>學院附設高職部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</si>
  <si>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</si>
  <si>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合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</si>
  <si>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</si>
  <si>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　延　修　生</t>
    </r>
    <phoneticPr fontId="6" type="noConversion"/>
  </si>
  <si>
    <t>10430-03-01</t>
  </si>
  <si>
    <t xml:space="preserve">       </t>
    <phoneticPr fontId="6" type="noConversion"/>
  </si>
  <si>
    <r>
      <rPr>
        <sz val="10"/>
        <rFont val="標楷體"/>
        <family val="4"/>
        <charset val="136"/>
      </rPr>
      <t>單位：班</t>
    </r>
    <phoneticPr fontId="6" type="noConversion"/>
  </si>
  <si>
    <t>10411-01-12</t>
  </si>
  <si>
    <r>
      <t xml:space="preserve"> </t>
    </r>
    <r>
      <rPr>
        <b/>
        <sz val="14"/>
        <rFont val="標楷體"/>
        <family val="4"/>
        <charset val="136"/>
      </rPr>
      <t>臺北市高級職業學校學生數─行政區別</t>
    </r>
    <phoneticPr fontId="6" type="noConversion"/>
  </si>
  <si>
    <r>
      <rPr>
        <sz val="10"/>
        <rFont val="標楷體"/>
        <family val="4"/>
        <charset val="136"/>
      </rPr>
      <t>高　　職　　（職業科）</t>
    </r>
    <phoneticPr fontId="6" type="noConversion"/>
  </si>
  <si>
    <r>
      <rPr>
        <sz val="10"/>
        <rFont val="標楷體"/>
        <family val="4"/>
        <charset val="136"/>
      </rPr>
      <t>高　　中　　（職業科）</t>
    </r>
    <phoneticPr fontId="6" type="noConversion"/>
  </si>
  <si>
    <t>10411-01-13</t>
  </si>
  <si>
    <t>10411-01-14</t>
  </si>
  <si>
    <t>10411-01-15</t>
    <phoneticPr fontId="6" type="noConversion"/>
  </si>
  <si>
    <r>
      <rPr>
        <sz val="10"/>
        <rFont val="標楷體"/>
        <family val="4"/>
        <charset val="136"/>
      </rPr>
      <t>二年級</t>
    </r>
  </si>
  <si>
    <r>
      <rPr>
        <sz val="10"/>
        <rFont val="標楷體"/>
        <family val="4"/>
        <charset val="136"/>
      </rPr>
      <t>三年級</t>
    </r>
  </si>
  <si>
    <r>
      <rPr>
        <sz val="10"/>
        <rFont val="標楷體"/>
        <family val="4"/>
        <charset val="136"/>
      </rPr>
      <t>家政</t>
    </r>
    <phoneticPr fontId="6" type="noConversion"/>
  </si>
  <si>
    <r>
      <rPr>
        <sz val="10"/>
        <rFont val="標楷體"/>
        <family val="4"/>
        <charset val="136"/>
      </rPr>
      <t>藝術</t>
    </r>
    <phoneticPr fontId="6" type="noConversion"/>
  </si>
  <si>
    <t>10411-01-16</t>
    <phoneticPr fontId="6" type="noConversion"/>
  </si>
  <si>
    <t>10411-01-51</t>
    <phoneticPr fontId="6" type="noConversion"/>
  </si>
  <si>
    <r>
      <rPr>
        <sz val="10"/>
        <rFont val="標楷體"/>
        <family val="4"/>
        <charset val="136"/>
      </rPr>
      <t>延　修　生</t>
    </r>
    <r>
      <rPr>
        <sz val="10"/>
        <rFont val="Times New Roman"/>
        <family val="1"/>
      </rPr>
      <t xml:space="preserve"> </t>
    </r>
    <phoneticPr fontId="6" type="noConversion"/>
  </si>
  <si>
    <t>10411-01-51</t>
    <phoneticPr fontId="6" type="noConversion"/>
  </si>
  <si>
    <r>
      <rPr>
        <sz val="10"/>
        <rFont val="標楷體"/>
        <family val="4"/>
        <charset val="136"/>
      </rPr>
      <t>鄒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曹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族</t>
    </r>
    <phoneticPr fontId="6" type="noConversion"/>
  </si>
  <si>
    <r>
      <rPr>
        <sz val="10"/>
        <rFont val="標楷體"/>
        <family val="4"/>
        <charset val="136"/>
      </rPr>
      <t>賽夏族</t>
    </r>
    <phoneticPr fontId="6" type="noConversion"/>
  </si>
  <si>
    <t>10411-05-02</t>
  </si>
  <si>
    <r>
      <rPr>
        <sz val="10"/>
        <rFont val="標楷體"/>
        <family val="4"/>
        <charset val="136"/>
      </rPr>
      <t>按年級別分</t>
    </r>
    <phoneticPr fontId="6" type="noConversion"/>
  </si>
  <si>
    <r>
      <rPr>
        <sz val="10"/>
        <rFont val="標楷體"/>
        <family val="4"/>
        <charset val="136"/>
      </rPr>
      <t>按新舊生別分</t>
    </r>
    <phoneticPr fontId="6" type="noConversion"/>
  </si>
  <si>
    <t>10411-03-02</t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</si>
  <si>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</si>
  <si>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四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</si>
  <si>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t>10490-90-04</t>
  </si>
  <si>
    <t xml:space="preserve">                   </t>
    <phoneticPr fontId="6" type="noConversion"/>
  </si>
  <si>
    <r>
      <rPr>
        <sz val="10"/>
        <rFont val="標楷體"/>
        <family val="4"/>
        <charset val="136"/>
      </rPr>
      <t>體育班</t>
    </r>
    <phoneticPr fontId="6" type="noConversion"/>
  </si>
  <si>
    <r>
      <rPr>
        <sz val="10"/>
        <rFont val="標楷體"/>
        <family val="4"/>
        <charset val="136"/>
      </rPr>
      <t>綜合職能班</t>
    </r>
    <phoneticPr fontId="6" type="noConversion"/>
  </si>
  <si>
    <r>
      <rPr>
        <sz val="10"/>
        <rFont val="標楷體"/>
        <family val="4"/>
        <charset val="136"/>
      </rPr>
      <t>資源班</t>
    </r>
    <phoneticPr fontId="6" type="noConversion"/>
  </si>
  <si>
    <r>
      <rPr>
        <sz val="10"/>
        <rFont val="標楷體"/>
        <family val="4"/>
        <charset val="136"/>
      </rPr>
      <t>資優班</t>
    </r>
    <phoneticPr fontId="6" type="noConversion"/>
  </si>
  <si>
    <r>
      <rPr>
        <sz val="10"/>
        <rFont val="標楷體"/>
        <family val="4"/>
        <charset val="136"/>
      </rPr>
      <t>音樂班</t>
    </r>
    <phoneticPr fontId="6" type="noConversion"/>
  </si>
  <si>
    <r>
      <rPr>
        <sz val="10"/>
        <rFont val="標楷體"/>
        <family val="4"/>
        <charset val="136"/>
      </rPr>
      <t>美術班</t>
    </r>
    <phoneticPr fontId="6" type="noConversion"/>
  </si>
  <si>
    <r>
      <rPr>
        <sz val="10"/>
        <rFont val="標楷體"/>
        <family val="4"/>
        <charset val="136"/>
      </rPr>
      <t>舞蹈班</t>
    </r>
    <phoneticPr fontId="6" type="noConversion"/>
  </si>
  <si>
    <r>
      <rPr>
        <sz val="10"/>
        <rFont val="標楷體"/>
        <family val="4"/>
        <charset val="136"/>
      </rPr>
      <t>戲劇班</t>
    </r>
    <phoneticPr fontId="6" type="noConversion"/>
  </si>
  <si>
    <r>
      <rPr>
        <sz val="10"/>
        <rFont val="標楷體"/>
        <family val="4"/>
        <charset val="136"/>
      </rPr>
      <t>校　數</t>
    </r>
    <phoneticPr fontId="6" type="noConversion"/>
  </si>
  <si>
    <r>
      <rPr>
        <sz val="10"/>
        <rFont val="標楷體"/>
        <family val="4"/>
        <charset val="136"/>
      </rPr>
      <t>學生數</t>
    </r>
    <r>
      <rPr>
        <sz val="10"/>
        <rFont val="Times New Roman"/>
        <family val="1"/>
      </rPr>
      <t xml:space="preserve">           </t>
    </r>
    <phoneticPr fontId="6" type="noConversion"/>
  </si>
  <si>
    <r>
      <rPr>
        <sz val="10"/>
        <rFont val="標楷體"/>
        <family val="4"/>
        <charset val="136"/>
      </rPr>
      <t>填表說明：</t>
    </r>
    <r>
      <rPr>
        <sz val="10"/>
        <rFont val="Times New Roman"/>
        <family val="1"/>
      </rPr>
      <t>1.</t>
    </r>
    <r>
      <rPr>
        <sz val="10"/>
        <rFont val="標楷體"/>
        <family val="4"/>
        <charset val="136"/>
      </rPr>
      <t>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</si>
  <si>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t>10420-05-02</t>
  </si>
  <si>
    <t>10420-01-03</t>
  </si>
  <si>
    <t>10420-01-03</t>
    <phoneticPr fontId="6" type="noConversion"/>
  </si>
  <si>
    <t>10420-05-03</t>
  </si>
  <si>
    <r>
      <rPr>
        <sz val="10"/>
        <rFont val="標楷體"/>
        <family val="4"/>
        <charset val="136"/>
      </rPr>
      <t>　職　員</t>
    </r>
    <phoneticPr fontId="6" type="noConversion"/>
  </si>
  <si>
    <r>
      <rPr>
        <sz val="10"/>
        <rFont val="標楷體"/>
        <family val="4"/>
        <charset val="136"/>
      </rPr>
      <t>機關長官</t>
    </r>
    <phoneticPr fontId="6" type="noConversion"/>
  </si>
  <si>
    <t>10430-02-04</t>
  </si>
  <si>
    <r>
      <rPr>
        <sz val="10"/>
        <rFont val="標楷體"/>
        <family val="4"/>
        <charset val="136"/>
      </rPr>
      <t>特別教室</t>
    </r>
    <phoneticPr fontId="6" type="noConversion"/>
  </si>
  <si>
    <r>
      <rPr>
        <sz val="10"/>
        <rFont val="標楷體"/>
        <family val="4"/>
        <charset val="136"/>
      </rPr>
      <t>辦公室</t>
    </r>
    <phoneticPr fontId="6" type="noConversion"/>
  </si>
  <si>
    <r>
      <rPr>
        <sz val="10"/>
        <rFont val="標楷體"/>
        <family val="4"/>
        <charset val="136"/>
      </rPr>
      <t>禮堂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含活動中心</t>
    </r>
    <r>
      <rPr>
        <sz val="10"/>
        <rFont val="Times New Roman"/>
        <family val="1"/>
      </rPr>
      <t>)</t>
    </r>
    <phoneticPr fontId="6" type="noConversion"/>
  </si>
  <si>
    <t>-</t>
    <phoneticPr fontId="6" type="noConversion"/>
  </si>
  <si>
    <r>
      <rPr>
        <sz val="10"/>
        <rFont val="標楷體"/>
        <family val="4"/>
        <charset val="136"/>
      </rPr>
      <t>餐廳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</si>
  <si>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>報</t>
    </r>
    <phoneticPr fontId="6" type="noConversion"/>
  </si>
  <si>
    <t>10430-02-05</t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</si>
  <si>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年</t>
    </r>
    <r>
      <rPr>
        <sz val="10"/>
        <color indexed="8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</si>
  <si>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</si>
  <si>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          </t>
    </r>
    <r>
      <rPr>
        <sz val="10"/>
        <rFont val="標楷體"/>
        <family val="4"/>
        <charset val="136"/>
      </rPr>
      <t>立</t>
    </r>
    <phoneticPr fontId="6" type="noConversion"/>
  </si>
  <si>
    <t>10490-90-05</t>
  </si>
  <si>
    <t>…</t>
    <phoneticPr fontId="6" type="noConversion"/>
  </si>
  <si>
    <t>10490-90-06</t>
  </si>
  <si>
    <r>
      <rPr>
        <sz val="10"/>
        <rFont val="標楷體"/>
        <family val="4"/>
        <charset val="136"/>
      </rPr>
      <t>總　計　</t>
    </r>
    <phoneticPr fontId="6" type="noConversion"/>
  </si>
  <si>
    <r>
      <rPr>
        <sz val="10"/>
        <rFont val="標楷體"/>
        <family val="4"/>
        <charset val="136"/>
      </rPr>
      <t>圖書收
藏冊數</t>
    </r>
    <phoneticPr fontId="6" type="noConversion"/>
  </si>
  <si>
    <r>
      <rPr>
        <sz val="10"/>
        <rFont val="標楷體"/>
        <family val="4"/>
        <charset val="136"/>
      </rPr>
      <t>借閱
人次</t>
    </r>
    <phoneticPr fontId="6" type="noConversion"/>
  </si>
  <si>
    <r>
      <rPr>
        <sz val="10"/>
        <rFont val="標楷體"/>
        <family val="4"/>
        <charset val="136"/>
      </rPr>
      <t>購書
經費</t>
    </r>
    <phoneticPr fontId="6" type="noConversion"/>
  </si>
  <si>
    <t>10460-03-02</t>
  </si>
  <si>
    <r>
      <t xml:space="preserve"> </t>
    </r>
    <r>
      <rPr>
        <b/>
        <sz val="14"/>
        <rFont val="標楷體"/>
        <family val="4"/>
        <charset val="136"/>
      </rPr>
      <t>臺北市高級職業學校學生獎懲人數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</si>
  <si>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學年度第</t>
    </r>
    <r>
      <rPr>
        <sz val="10"/>
        <rFont val="Times New Roman"/>
        <family val="1"/>
      </rPr>
      <t xml:space="preserve">   2   </t>
    </r>
    <r>
      <rPr>
        <sz val="10"/>
        <rFont val="標楷體"/>
        <family val="4"/>
        <charset val="136"/>
      </rPr>
      <t>學期</t>
    </r>
    <phoneticPr fontId="6" type="noConversion"/>
  </si>
  <si>
    <r>
      <rPr>
        <sz val="10"/>
        <rFont val="標楷體"/>
        <family val="4"/>
        <charset val="136"/>
      </rPr>
      <t>獎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懲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類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</si>
  <si>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計</t>
    </r>
    <r>
      <rPr>
        <sz val="10"/>
        <rFont val="Times New Roman"/>
        <family val="1"/>
      </rPr>
      <t xml:space="preserve">    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</si>
  <si>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</si>
  <si>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學期結束後之當年</t>
    </r>
    <r>
      <rPr>
        <sz val="10"/>
        <rFont val="Times New Roman"/>
        <family val="1"/>
      </rPr>
      <t xml:space="preserve"> 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</si>
  <si>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t>10412-04-02</t>
  </si>
  <si>
    <r>
      <rPr>
        <sz val="10"/>
        <rFont val="標楷體"/>
        <family val="4"/>
        <charset val="136"/>
      </rPr>
      <t>自動辦理放棄學籍</t>
    </r>
    <phoneticPr fontId="6" type="noConversion"/>
  </si>
  <si>
    <r>
      <rPr>
        <sz val="10"/>
        <rFont val="標楷體"/>
        <family val="4"/>
        <charset val="136"/>
      </rPr>
      <t>因休學期滿而放棄、廢止學籍</t>
    </r>
    <phoneticPr fontId="6" type="noConversion"/>
  </si>
  <si>
    <t>10411-01-52</t>
    <phoneticPr fontId="6" type="noConversion"/>
  </si>
  <si>
    <r>
      <rPr>
        <b/>
        <sz val="14"/>
        <rFont val="標楷體"/>
        <family val="4"/>
        <charset val="136"/>
      </rPr>
      <t>臺北市高級職業學校新移民子女學生數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</si>
  <si>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24</t>
    </r>
    <r>
      <rPr>
        <sz val="10"/>
        <rFont val="標楷體"/>
        <family val="4"/>
        <charset val="136"/>
      </rPr>
      <t>編製</t>
    </r>
    <phoneticPr fontId="6" type="noConversion"/>
  </si>
  <si>
    <r>
      <rPr>
        <sz val="10"/>
        <rFont val="標楷體"/>
        <family val="4"/>
        <charset val="136"/>
      </rPr>
      <t>非營利</t>
    </r>
    <phoneticPr fontId="9" type="noConversion"/>
  </si>
  <si>
    <t xml:space="preserve">  營利</t>
    <phoneticPr fontId="9" type="noConversion"/>
  </si>
  <si>
    <r>
      <t xml:space="preserve"> </t>
    </r>
    <r>
      <rPr>
        <sz val="10"/>
        <rFont val="標楷體"/>
        <family val="4"/>
        <charset val="136"/>
      </rPr>
      <t>女</t>
    </r>
    <r>
      <rPr>
        <sz val="10"/>
        <rFont val="Times New Roman"/>
        <family val="1"/>
      </rPr>
      <t xml:space="preserve">     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</si>
  <si>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男</t>
    </r>
    <r>
      <rPr>
        <sz val="10"/>
        <rFont val="Times New Roman"/>
        <family val="1"/>
      </rPr>
      <t xml:space="preserve">   </t>
    </r>
    <phoneticPr fontId="6" type="noConversion"/>
  </si>
  <si>
    <r>
      <rPr>
        <sz val="10"/>
        <rFont val="標楷體"/>
        <family val="4"/>
        <charset val="136"/>
      </rPr>
      <t>小學
附設</t>
    </r>
    <phoneticPr fontId="6" type="noConversion"/>
  </si>
  <si>
    <r>
      <rPr>
        <sz val="10"/>
        <rFont val="標楷體"/>
        <family val="4"/>
        <charset val="136"/>
      </rPr>
      <t>獨立
設置</t>
    </r>
    <phoneticPr fontId="6" type="noConversion"/>
  </si>
  <si>
    <r>
      <rPr>
        <sz val="10"/>
        <rFont val="標楷體"/>
        <family val="4"/>
        <charset val="136"/>
      </rPr>
      <t>幼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</si>
  <si>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班級數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班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</si>
  <si>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職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員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</si>
  <si>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助理教保員數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</si>
  <si>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教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師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</si>
  <si>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及
行政區別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</si>
  <si>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   </t>
    </r>
    <phoneticPr fontId="6" type="noConversion"/>
  </si>
  <si>
    <t>10420-01-08</t>
    <phoneticPr fontId="9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</si>
  <si>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24</t>
    </r>
    <r>
      <rPr>
        <sz val="10"/>
        <rFont val="標楷體"/>
        <family val="4"/>
        <charset val="136"/>
      </rPr>
      <t>日編製</t>
    </r>
    <phoneticPr fontId="6" type="noConversion"/>
  </si>
  <si>
    <t>10411-01-24</t>
  </si>
  <si>
    <r>
      <rPr>
        <sz val="10"/>
        <rFont val="標楷體"/>
        <family val="4"/>
        <charset val="136"/>
      </rPr>
      <t>特殊班</t>
    </r>
  </si>
  <si>
    <t xml:space="preserve">  </t>
    <phoneticPr fontId="6" type="noConversion"/>
  </si>
  <si>
    <t>10411-01-25</t>
  </si>
  <si>
    <r>
      <t xml:space="preserve">  </t>
    </r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</si>
  <si>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年齡及性別</t>
    </r>
    <phoneticPr fontId="6" type="noConversion"/>
  </si>
  <si>
    <r>
      <t xml:space="preserve">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</si>
  <si>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b/>
        <sz val="14"/>
        <rFont val="標楷體"/>
        <family val="4"/>
        <charset val="136"/>
      </rPr>
      <t>臺北市幼兒園幼生數─年齡別</t>
    </r>
    <phoneticPr fontId="6" type="noConversion"/>
  </si>
  <si>
    <t>10411-01-26</t>
  </si>
  <si>
    <r>
      <rPr>
        <sz val="10"/>
        <rFont val="標楷體"/>
        <family val="4"/>
        <charset val="136"/>
      </rPr>
      <t>按性別分：</t>
    </r>
    <phoneticPr fontId="6" type="noConversion"/>
  </si>
  <si>
    <r>
      <rPr>
        <sz val="10"/>
        <rFont val="標楷體"/>
        <family val="4"/>
        <charset val="136"/>
      </rPr>
      <t>市　　立</t>
    </r>
    <phoneticPr fontId="6" type="noConversion"/>
  </si>
  <si>
    <r>
      <rPr>
        <sz val="10"/>
        <rFont val="標楷體"/>
        <family val="4"/>
        <charset val="136"/>
      </rPr>
      <t>性別及行政區別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</si>
  <si>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</si>
  <si>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b/>
        <sz val="14"/>
        <rFont val="標楷體"/>
        <family val="4"/>
        <charset val="136"/>
      </rPr>
      <t>臺北市幼兒園原住民幼生數</t>
    </r>
    <phoneticPr fontId="6" type="noConversion"/>
  </si>
  <si>
    <t>10411-01-57</t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</si>
  <si>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號函增訂</t>
    </r>
    <phoneticPr fontId="1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</si>
  <si>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</si>
  <si>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其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他</t>
    </r>
    <phoneticPr fontId="6" type="noConversion"/>
  </si>
  <si>
    <r>
      <rPr>
        <sz val="10"/>
        <rFont val="標楷體"/>
        <family val="4"/>
        <charset val="136"/>
      </rPr>
      <t>新加坡</t>
    </r>
    <phoneticPr fontId="6" type="noConversion"/>
  </si>
  <si>
    <r>
      <rPr>
        <sz val="10"/>
        <rFont val="標楷體"/>
        <family val="4"/>
        <charset val="136"/>
      </rPr>
      <t>越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南</t>
    </r>
    <phoneticPr fontId="6" type="noConversion"/>
  </si>
  <si>
    <r>
      <rPr>
        <sz val="10"/>
        <rFont val="標楷體"/>
        <family val="4"/>
        <charset val="136"/>
      </rPr>
      <t>柬埔寨</t>
    </r>
    <phoneticPr fontId="6" type="noConversion"/>
  </si>
  <si>
    <r>
      <rPr>
        <sz val="10"/>
        <rFont val="標楷體"/>
        <family val="4"/>
        <charset val="136"/>
      </rPr>
      <t>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甸</t>
    </r>
    <phoneticPr fontId="6" type="noConversion"/>
  </si>
  <si>
    <r>
      <rPr>
        <sz val="10"/>
        <rFont val="標楷體"/>
        <family val="4"/>
        <charset val="136"/>
      </rPr>
      <t>泰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國</t>
    </r>
    <phoneticPr fontId="6" type="noConversion"/>
  </si>
  <si>
    <r>
      <rPr>
        <sz val="10"/>
        <rFont val="標楷體"/>
        <family val="4"/>
        <charset val="136"/>
      </rPr>
      <t>菲律賓</t>
    </r>
    <phoneticPr fontId="6" type="noConversion"/>
  </si>
  <si>
    <r>
      <rPr>
        <sz val="10"/>
        <rFont val="標楷體"/>
        <family val="4"/>
        <charset val="136"/>
      </rPr>
      <t>馬來西亞</t>
    </r>
    <phoneticPr fontId="6" type="noConversion"/>
  </si>
  <si>
    <r>
      <rPr>
        <sz val="10"/>
        <rFont val="標楷體"/>
        <family val="4"/>
        <charset val="136"/>
      </rPr>
      <t>印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尼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</si>
  <si>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</si>
  <si>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政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</si>
  <si>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</si>
  <si>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b/>
        <sz val="14"/>
        <rFont val="標楷體"/>
        <family val="4"/>
        <charset val="136"/>
      </rPr>
      <t>臺北市幼兒園新移民子女幼生數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1" type="noConversion"/>
  </si>
  <si>
    <t>10411-01-58</t>
    <phoneticPr fontId="1" type="noConversion"/>
  </si>
  <si>
    <t>…</t>
    <phoneticPr fontId="1" type="noConversion"/>
  </si>
  <si>
    <r>
      <rPr>
        <sz val="10"/>
        <rFont val="標楷體"/>
        <family val="4"/>
        <charset val="136"/>
      </rPr>
      <t>合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計</t>
    </r>
    <phoneticPr fontId="6" type="noConversion"/>
  </si>
  <si>
    <t>臺北市幼兒園新移民子女幼生數</t>
    <phoneticPr fontId="1" type="noConversion"/>
  </si>
  <si>
    <t>10411-01-58</t>
  </si>
  <si>
    <r>
      <rPr>
        <sz val="10"/>
        <rFont val="標楷體"/>
        <family val="4"/>
        <charset val="136"/>
      </rPr>
      <t>北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投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</si>
  <si>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士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林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</si>
  <si>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內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湖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</si>
  <si>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南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港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</si>
  <si>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文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</si>
  <si>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華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</si>
  <si>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</si>
  <si>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正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</si>
  <si>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</si>
  <si>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</si>
  <si>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信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義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</si>
  <si>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松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</si>
  <si>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高中職</t>
    </r>
    <phoneticPr fontId="6" type="noConversion"/>
  </si>
  <si>
    <r>
      <rPr>
        <sz val="10"/>
        <rFont val="標楷體"/>
        <family val="4"/>
        <charset val="136"/>
      </rPr>
      <t>專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科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</si>
  <si>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學</t>
    </r>
    <phoneticPr fontId="6" type="noConversion"/>
  </si>
  <si>
    <r>
      <rPr>
        <sz val="10"/>
        <rFont val="標楷體"/>
        <family val="4"/>
        <charset val="136"/>
      </rPr>
      <t>碩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士</t>
    </r>
    <phoneticPr fontId="6" type="noConversion"/>
  </si>
  <si>
    <r>
      <rPr>
        <sz val="10"/>
        <rFont val="標楷體"/>
        <family val="4"/>
        <charset val="136"/>
      </rPr>
      <t>按學歷別分：</t>
    </r>
    <phoneticPr fontId="6" type="noConversion"/>
  </si>
  <si>
    <r>
      <rPr>
        <sz val="10"/>
        <rFont val="標楷體"/>
        <family val="4"/>
        <charset val="136"/>
      </rPr>
      <t>助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理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教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保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員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</si>
  <si>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教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保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員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</si>
  <si>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歷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及
行政區別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</si>
  <si>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</si>
  <si>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b/>
        <sz val="14"/>
        <rFont val="標楷體"/>
        <family val="4"/>
        <charset val="136"/>
      </rPr>
      <t>臺北市幼兒園教保服務人員數概況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</si>
  <si>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t>10420-01-09</t>
  </si>
  <si>
    <r>
      <rPr>
        <sz val="10"/>
        <rFont val="標楷體"/>
        <family val="4"/>
        <charset val="136"/>
      </rPr>
      <t>教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師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</si>
  <si>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園長數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含專任主任</t>
    </r>
    <r>
      <rPr>
        <sz val="10"/>
        <rFont val="Times New Roman"/>
        <family val="1"/>
      </rPr>
      <t>)</t>
    </r>
    <phoneticPr fontId="6" type="noConversion"/>
  </si>
  <si>
    <r>
      <rPr>
        <b/>
        <sz val="14"/>
        <rFont val="標楷體"/>
        <family val="4"/>
        <charset val="136"/>
      </rPr>
      <t>臺北市幼兒園教保服務人員數概況</t>
    </r>
    <phoneticPr fontId="6" type="noConversion"/>
  </si>
  <si>
    <r>
      <rPr>
        <sz val="10"/>
        <rFont val="標楷體"/>
        <family val="4"/>
        <charset val="136"/>
      </rPr>
      <t>賽德克族</t>
    </r>
    <phoneticPr fontId="6" type="noConversion"/>
  </si>
  <si>
    <t>噶瑪蘭族</t>
    <phoneticPr fontId="6" type="noConversion"/>
  </si>
  <si>
    <r>
      <rPr>
        <sz val="10"/>
        <rFont val="標楷體"/>
        <family val="4"/>
        <charset val="136"/>
      </rPr>
      <t>邵　族</t>
    </r>
    <phoneticPr fontId="6" type="noConversion"/>
  </si>
  <si>
    <t>雅美族或達悟族</t>
    <phoneticPr fontId="6" type="noConversion"/>
  </si>
  <si>
    <r>
      <rPr>
        <sz val="10"/>
        <rFont val="標楷體"/>
        <family val="4"/>
        <charset val="136"/>
      </rPr>
      <t>魯凱族</t>
    </r>
    <phoneticPr fontId="6" type="noConversion"/>
  </si>
  <si>
    <r>
      <rPr>
        <sz val="10"/>
        <rFont val="標楷體"/>
        <family val="4"/>
        <charset val="136"/>
      </rPr>
      <t>按族別分</t>
    </r>
    <phoneticPr fontId="6" type="noConversion"/>
  </si>
  <si>
    <r>
      <rPr>
        <b/>
        <sz val="14"/>
        <rFont val="標楷體"/>
        <family val="4"/>
        <charset val="136"/>
      </rPr>
      <t>臺北市公立幼兒園具原住民身分教保服務人員人數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</si>
  <si>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t>10420-01-10</t>
  </si>
  <si>
    <r>
      <rPr>
        <sz val="10"/>
        <rFont val="標楷體"/>
        <family val="4"/>
        <charset val="136"/>
      </rPr>
      <t>按學歷別分</t>
    </r>
    <phoneticPr fontId="6" type="noConversion"/>
  </si>
  <si>
    <r>
      <rPr>
        <b/>
        <sz val="14"/>
        <rFont val="標楷體"/>
        <family val="4"/>
        <charset val="136"/>
      </rPr>
      <t>臺北市公立幼兒園具原住民身分教保服務人員人數</t>
    </r>
    <phoneticPr fontId="6" type="noConversion"/>
  </si>
  <si>
    <r>
      <rPr>
        <sz val="10"/>
        <rFont val="標楷體"/>
        <family val="4"/>
        <charset val="136"/>
      </rPr>
      <t>隸屬及行政區別</t>
    </r>
    <phoneticPr fontId="6" type="noConversion"/>
  </si>
  <si>
    <t>單位：人</t>
    <phoneticPr fontId="6" type="noConversion"/>
  </si>
  <si>
    <r>
      <t xml:space="preserve">                              </t>
    </r>
    <r>
      <rPr>
        <sz val="10"/>
        <rFont val="標楷體"/>
        <family val="4"/>
        <charset val="136"/>
      </rPr>
      <t>中華民國　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　學年度</t>
    </r>
    <phoneticPr fontId="6" type="noConversion"/>
  </si>
  <si>
    <t>10490-90-16</t>
    <phoneticPr fontId="1" type="noConversion"/>
  </si>
  <si>
    <r>
      <t xml:space="preserve">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</si>
  <si>
    <r>
      <rPr>
        <sz val="10"/>
        <rFont val="標楷體"/>
        <family val="4"/>
        <charset val="136"/>
      </rPr>
      <t>總計</t>
    </r>
    <phoneticPr fontId="1" type="noConversion"/>
  </si>
  <si>
    <r>
      <rPr>
        <sz val="10"/>
        <rFont val="標楷體"/>
        <family val="4"/>
        <charset val="136"/>
      </rPr>
      <t>社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會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作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員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1" type="noConversion"/>
  </si>
  <si>
    <r>
      <rPr>
        <sz val="10"/>
        <rFont val="標楷體"/>
        <family val="4"/>
        <charset val="136"/>
      </rPr>
      <t>護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理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員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</si>
  <si>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職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員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</si>
  <si>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t>單位：人</t>
    <phoneticPr fontId="6" type="noConversion"/>
  </si>
  <si>
    <t>臺北市幼兒園職員、護理人員及社會工作人員數</t>
    <phoneticPr fontId="6" type="noConversion"/>
  </si>
  <si>
    <t>10420-05-06</t>
    <phoneticPr fontId="1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</si>
  <si>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　號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</si>
  <si>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份送統計室，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</si>
  <si>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t>資料來源：本局學前教育科。</t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</si>
  <si>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22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</si>
  <si>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學期</t>
    </r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</si>
  <si>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</si>
  <si>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　計</t>
    </r>
    <phoneticPr fontId="6" type="noConversion"/>
  </si>
  <si>
    <r>
      <t>5</t>
    </r>
    <r>
      <rPr>
        <sz val="10"/>
        <rFont val="標楷體"/>
        <family val="4"/>
        <charset val="136"/>
      </rPr>
      <t>歲以下幼兒中低收入家庭托教補助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</si>
  <si>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學期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</si>
  <si>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</si>
  <si>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助妳好孕</t>
    </r>
    <r>
      <rPr>
        <sz val="10"/>
        <rFont val="Times New Roman"/>
        <family val="1"/>
      </rPr>
      <t>-4</t>
    </r>
    <r>
      <rPr>
        <sz val="10"/>
        <rFont val="標楷體"/>
        <family val="4"/>
        <charset val="136"/>
      </rPr>
      <t xml:space="preserve">歲就學費用補助專案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補助就讀本市幼兒園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</si>
  <si>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助妳好孕</t>
    </r>
    <r>
      <rPr>
        <sz val="10"/>
        <rFont val="Times New Roman"/>
        <family val="1"/>
      </rPr>
      <t>-5</t>
    </r>
    <r>
      <rPr>
        <sz val="10"/>
        <rFont val="標楷體"/>
        <family val="4"/>
        <charset val="136"/>
      </rPr>
      <t xml:space="preserve">歲就學費用補助專案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補助就讀外縣市幼兒園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</si>
  <si>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助妳好孕</t>
    </r>
    <r>
      <rPr>
        <sz val="10"/>
        <rFont val="Times New Roman"/>
        <family val="1"/>
      </rPr>
      <t>-5</t>
    </r>
    <r>
      <rPr>
        <sz val="10"/>
        <rFont val="標楷體"/>
        <family val="4"/>
        <charset val="136"/>
      </rPr>
      <t xml:space="preserve">歲就學費用補助專案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補助就讀本市幼兒園</t>
    </r>
    <r>
      <rPr>
        <sz val="10"/>
        <rFont val="Times New Roman"/>
        <family val="1"/>
      </rPr>
      <t>)</t>
    </r>
    <phoneticPr fontId="6" type="noConversion"/>
  </si>
  <si>
    <r>
      <t>5</t>
    </r>
    <r>
      <rPr>
        <sz val="10"/>
        <rFont val="標楷體"/>
        <family val="4"/>
        <charset val="136"/>
      </rPr>
      <t>歲幼兒免學費教育計畫補助</t>
    </r>
    <phoneticPr fontId="6" type="noConversion"/>
  </si>
  <si>
    <r>
      <rPr>
        <sz val="10"/>
        <rFont val="標楷體"/>
        <family val="4"/>
        <charset val="136"/>
      </rPr>
      <t>補助金額</t>
    </r>
    <phoneticPr fontId="6" type="noConversion"/>
  </si>
  <si>
    <r>
      <rPr>
        <sz val="10"/>
        <rFont val="標楷體"/>
        <family val="4"/>
        <charset val="136"/>
      </rPr>
      <t>單位：人次、元</t>
    </r>
    <phoneticPr fontId="6" type="noConversion"/>
  </si>
  <si>
    <r>
      <t xml:space="preserve">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106   </t>
    </r>
    <r>
      <rPr>
        <sz val="10"/>
        <rFont val="標楷體"/>
        <family val="4"/>
        <charset val="136"/>
      </rPr>
      <t>學年度</t>
    </r>
    <phoneticPr fontId="6" type="noConversion"/>
  </si>
  <si>
    <r>
      <t xml:space="preserve">   </t>
    </r>
    <r>
      <rPr>
        <b/>
        <sz val="14"/>
        <rFont val="標楷體"/>
        <family val="4"/>
        <charset val="136"/>
      </rPr>
      <t>臺北市學前幼兒補助概況</t>
    </r>
    <phoneticPr fontId="6" type="noConversion"/>
  </si>
  <si>
    <t>10440-90-01</t>
  </si>
  <si>
    <r>
      <rPr>
        <sz val="10"/>
        <rFont val="標楷體"/>
        <family val="4"/>
        <charset val="136"/>
      </rPr>
      <t>學年度結束後之當年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</si>
  <si>
    <r>
      <rPr>
        <sz val="10"/>
        <rFont val="標楷體"/>
        <family val="4"/>
        <charset val="136"/>
      </rPr>
      <t>男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</si>
  <si>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設置及
行政區別</t>
    </r>
    <phoneticPr fontId="6" type="noConversion"/>
  </si>
  <si>
    <t>10411-01-27</t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</si>
  <si>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</si>
  <si>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b/>
        <sz val="14"/>
        <rFont val="標楷體"/>
        <family val="4"/>
        <charset val="136"/>
      </rPr>
      <t>臺北市高級進修學校概況總表</t>
    </r>
    <phoneticPr fontId="6" type="noConversion"/>
  </si>
  <si>
    <r>
      <rPr>
        <sz val="10"/>
        <rFont val="標楷體"/>
        <family val="4"/>
        <charset val="136"/>
      </rPr>
      <t>學院
附設
進修
學校</t>
    </r>
    <phoneticPr fontId="6" type="noConversion"/>
  </si>
  <si>
    <r>
      <rPr>
        <sz val="10"/>
        <rFont val="標楷體"/>
        <family val="4"/>
        <charset val="136"/>
      </rPr>
      <t>高職
附設
進修
學校</t>
    </r>
    <phoneticPr fontId="6" type="noConversion"/>
  </si>
  <si>
    <r>
      <rPr>
        <sz val="10"/>
        <rFont val="標楷體"/>
        <family val="4"/>
        <charset val="136"/>
      </rPr>
      <t>高中
附設
進修
學校</t>
    </r>
    <phoneticPr fontId="6" type="noConversion"/>
  </si>
  <si>
    <r>
      <rPr>
        <sz val="10"/>
        <rFont val="標楷體"/>
        <family val="4"/>
        <charset val="136"/>
      </rPr>
      <t>獨立
進修
學校</t>
    </r>
    <phoneticPr fontId="6" type="noConversion"/>
  </si>
  <si>
    <r>
      <rPr>
        <sz val="10"/>
        <rFont val="標楷體"/>
        <family val="4"/>
        <charset val="136"/>
      </rPr>
      <t>學院附設
進修學校</t>
    </r>
    <phoneticPr fontId="6" type="noConversion"/>
  </si>
  <si>
    <r>
      <rPr>
        <sz val="10"/>
        <rFont val="標楷體"/>
        <family val="4"/>
        <charset val="136"/>
      </rPr>
      <t>高職附設
進修學校</t>
    </r>
    <phoneticPr fontId="6" type="noConversion"/>
  </si>
  <si>
    <r>
      <rPr>
        <sz val="10"/>
        <rFont val="標楷體"/>
        <family val="4"/>
        <charset val="136"/>
      </rPr>
      <t>高中附設
進修學校</t>
    </r>
    <phoneticPr fontId="6" type="noConversion"/>
  </si>
  <si>
    <r>
      <rPr>
        <sz val="10"/>
        <rFont val="標楷體"/>
        <family val="4"/>
        <charset val="136"/>
      </rPr>
      <t>獨立
進修學校</t>
    </r>
    <phoneticPr fontId="6" type="noConversion"/>
  </si>
  <si>
    <r>
      <rPr>
        <sz val="10"/>
        <rFont val="標楷體"/>
        <family val="4"/>
        <charset val="136"/>
      </rPr>
      <t>單位：所、人、班</t>
    </r>
    <phoneticPr fontId="6" type="noConversion"/>
  </si>
  <si>
    <r>
      <rPr>
        <b/>
        <sz val="14"/>
        <rFont val="標楷體"/>
        <family val="4"/>
        <charset val="136"/>
      </rPr>
      <t>臺北市高級進修學校概況總表─行政區別</t>
    </r>
    <phoneticPr fontId="6" type="noConversion"/>
  </si>
  <si>
    <t>10411-01-28</t>
    <phoneticPr fontId="6" type="noConversion"/>
  </si>
  <si>
    <t>…</t>
    <phoneticPr fontId="6" type="noConversion"/>
  </si>
  <si>
    <r>
      <rPr>
        <sz val="9"/>
        <rFont val="標楷體"/>
        <family val="4"/>
        <charset val="136"/>
      </rPr>
      <t>　其他</t>
    </r>
    <phoneticPr fontId="6" type="noConversion"/>
  </si>
  <si>
    <r>
      <rPr>
        <sz val="9"/>
        <rFont val="標楷體"/>
        <family val="4"/>
        <charset val="136"/>
      </rPr>
      <t>　國中應屆修業</t>
    </r>
    <phoneticPr fontId="6" type="noConversion"/>
  </si>
  <si>
    <r>
      <rPr>
        <sz val="9"/>
        <rFont val="標楷體"/>
        <family val="4"/>
        <charset val="136"/>
      </rPr>
      <t>　國中應屆畢業</t>
    </r>
    <phoneticPr fontId="6" type="noConversion"/>
  </si>
  <si>
    <r>
      <rPr>
        <sz val="9"/>
        <rFont val="標楷體"/>
        <family val="4"/>
        <charset val="136"/>
      </rPr>
      <t>一年級新生數</t>
    </r>
    <phoneticPr fontId="6" type="noConversion"/>
  </si>
  <si>
    <r>
      <rPr>
        <sz val="9"/>
        <rFont val="標楷體"/>
        <family val="4"/>
        <charset val="136"/>
      </rPr>
      <t>　延修生</t>
    </r>
    <phoneticPr fontId="6" type="noConversion"/>
  </si>
  <si>
    <r>
      <rPr>
        <sz val="9"/>
        <rFont val="標楷體"/>
        <family val="4"/>
        <charset val="136"/>
      </rPr>
      <t>　三年級</t>
    </r>
    <phoneticPr fontId="6" type="noConversion"/>
  </si>
  <si>
    <r>
      <rPr>
        <sz val="9"/>
        <rFont val="標楷體"/>
        <family val="4"/>
        <charset val="136"/>
      </rPr>
      <t>　二年級</t>
    </r>
    <phoneticPr fontId="6" type="noConversion"/>
  </si>
  <si>
    <r>
      <rPr>
        <sz val="9"/>
        <rFont val="標楷體"/>
        <family val="4"/>
        <charset val="136"/>
      </rPr>
      <t>　一年級</t>
    </r>
    <phoneticPr fontId="6" type="noConversion"/>
  </si>
  <si>
    <r>
      <rPr>
        <sz val="9"/>
        <rFont val="標楷體"/>
        <family val="4"/>
        <charset val="136"/>
      </rPr>
      <t>學　生　數</t>
    </r>
    <phoneticPr fontId="6" type="noConversion"/>
  </si>
  <si>
    <r>
      <rPr>
        <sz val="9"/>
        <rFont val="標楷體"/>
        <family val="4"/>
        <charset val="136"/>
      </rPr>
      <t>　三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級</t>
    </r>
    <phoneticPr fontId="6" type="noConversion"/>
  </si>
  <si>
    <r>
      <rPr>
        <sz val="9"/>
        <rFont val="標楷體"/>
        <family val="4"/>
        <charset val="136"/>
      </rPr>
      <t>　二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級</t>
    </r>
    <phoneticPr fontId="6" type="noConversion"/>
  </si>
  <si>
    <r>
      <rPr>
        <sz val="9"/>
        <rFont val="標楷體"/>
        <family val="4"/>
        <charset val="136"/>
      </rPr>
      <t>　一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級</t>
    </r>
    <phoneticPr fontId="6" type="noConversion"/>
  </si>
  <si>
    <r>
      <rPr>
        <sz val="9"/>
        <rFont val="標楷體"/>
        <family val="4"/>
        <charset val="136"/>
      </rPr>
      <t>班　級　數</t>
    </r>
    <phoneticPr fontId="6" type="noConversion"/>
  </si>
  <si>
    <r>
      <rPr>
        <b/>
        <sz val="14"/>
        <rFont val="標楷體"/>
        <family val="4"/>
        <charset val="136"/>
      </rPr>
      <t>臺北市高級進修學校班級數及學生數</t>
    </r>
    <phoneticPr fontId="6" type="noConversion"/>
  </si>
  <si>
    <t>10411-01-29</t>
  </si>
  <si>
    <r>
      <t>22</t>
    </r>
    <r>
      <rPr>
        <sz val="10"/>
        <rFont val="標楷體"/>
        <family val="4"/>
        <charset val="136"/>
      </rPr>
      <t>歲
以上</t>
    </r>
    <phoneticPr fontId="6" type="noConversion"/>
  </si>
  <si>
    <r>
      <t>21</t>
    </r>
    <r>
      <rPr>
        <sz val="10"/>
        <rFont val="標楷體"/>
        <family val="4"/>
        <charset val="136"/>
      </rPr>
      <t>歲</t>
    </r>
    <phoneticPr fontId="6" type="noConversion"/>
  </si>
  <si>
    <r>
      <rPr>
        <b/>
        <sz val="14"/>
        <rFont val="標楷體"/>
        <family val="4"/>
        <charset val="136"/>
      </rPr>
      <t>臺北市高級進修學校學生數─年齡別</t>
    </r>
    <phoneticPr fontId="6" type="noConversion"/>
  </si>
  <si>
    <t>10411-01-30</t>
  </si>
  <si>
    <t>10411-01-59</t>
    <phoneticPr fontId="6" type="noConversion"/>
  </si>
  <si>
    <r>
      <rPr>
        <sz val="9"/>
        <rFont val="標楷體"/>
        <family val="4"/>
        <charset val="136"/>
      </rPr>
      <t>填表說明：本表一式</t>
    </r>
    <r>
      <rPr>
        <sz val="9"/>
        <rFont val="Times New Roman"/>
        <family val="1"/>
      </rPr>
      <t>2</t>
    </r>
    <r>
      <rPr>
        <sz val="9"/>
        <rFont val="標楷體"/>
        <family val="4"/>
        <charset val="136"/>
      </rPr>
      <t>份，</t>
    </r>
    <r>
      <rPr>
        <sz val="9"/>
        <rFont val="Times New Roman"/>
        <family val="1"/>
      </rPr>
      <t>1</t>
    </r>
    <r>
      <rPr>
        <sz val="9"/>
        <rFont val="標楷體"/>
        <family val="4"/>
        <charset val="136"/>
      </rPr>
      <t>份送本府主計處，</t>
    </r>
    <r>
      <rPr>
        <sz val="9"/>
        <rFont val="Times New Roman"/>
        <family val="1"/>
      </rPr>
      <t>1</t>
    </r>
    <r>
      <rPr>
        <sz val="9"/>
        <rFont val="標楷體"/>
        <family val="4"/>
        <charset val="136"/>
      </rPr>
      <t>份自存。</t>
    </r>
    <phoneticPr fontId="6" type="noConversion"/>
  </si>
  <si>
    <r>
      <rPr>
        <sz val="9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</si>
  <si>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隸屬及
學科類別</t>
    </r>
    <phoneticPr fontId="6" type="noConversion"/>
  </si>
  <si>
    <r>
      <rPr>
        <sz val="10"/>
        <rFont val="標楷體"/>
        <family val="4"/>
        <charset val="136"/>
      </rPr>
      <t>單位︰班、人</t>
    </r>
    <phoneticPr fontId="6" type="noConversion"/>
  </si>
  <si>
    <t>10411-01-31</t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</si>
  <si>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份：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</si>
  <si>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計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</si>
  <si>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臺北市獨立進修學校校地校舍面積─行政區別</t>
    </r>
    <phoneticPr fontId="6" type="noConversion"/>
  </si>
  <si>
    <t>10430-02-10</t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</si>
  <si>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報</t>
    </r>
    <phoneticPr fontId="6" type="noConversion"/>
  </si>
  <si>
    <r>
      <rPr>
        <b/>
        <sz val="14"/>
        <rFont val="標楷體"/>
        <family val="4"/>
        <charset val="136"/>
      </rPr>
      <t>臺北市高級進修學校新移民子女學生數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</si>
  <si>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t>10411-01-60</t>
    <phoneticPr fontId="6" type="noConversion"/>
  </si>
  <si>
    <r>
      <rPr>
        <b/>
        <sz val="14"/>
        <rFont val="標楷體"/>
        <family val="4"/>
        <charset val="136"/>
      </rPr>
      <t>臺北市高級進修學校新移民子女學生數</t>
    </r>
    <phoneticPr fontId="6" type="noConversion"/>
  </si>
  <si>
    <t>10411-01-32</t>
    <phoneticPr fontId="6" type="noConversion"/>
  </si>
  <si>
    <r>
      <rPr>
        <b/>
        <sz val="14"/>
        <rFont val="標楷體"/>
        <family val="4"/>
        <charset val="136"/>
      </rPr>
      <t>臺北市實用技能學程概況</t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</si>
  <si>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</si>
  <si>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按性別分</t>
    </r>
    <phoneticPr fontId="6" type="noConversion"/>
  </si>
  <si>
    <t>10411-01-33</t>
  </si>
  <si>
    <r>
      <rPr>
        <b/>
        <sz val="14"/>
        <rFont val="標楷體"/>
        <family val="4"/>
        <charset val="136"/>
      </rPr>
      <t>臺北市實用技能學程班級數及學生數</t>
    </r>
    <phoneticPr fontId="6" type="noConversion"/>
  </si>
  <si>
    <t>10411-01-34</t>
  </si>
  <si>
    <r>
      <rPr>
        <b/>
        <sz val="14"/>
        <rFont val="標楷體"/>
        <family val="4"/>
        <charset val="136"/>
      </rPr>
      <t>臺北市實用技能學程學生數─年齡別</t>
    </r>
    <phoneticPr fontId="6" type="noConversion"/>
  </si>
  <si>
    <t>10411-01-61</t>
    <phoneticPr fontId="6" type="noConversion"/>
  </si>
  <si>
    <r>
      <rPr>
        <b/>
        <sz val="14"/>
        <rFont val="標楷體"/>
        <family val="4"/>
        <charset val="136"/>
      </rPr>
      <t>臺北市實用技能學程原住民學生數</t>
    </r>
    <phoneticPr fontId="6" type="noConversion"/>
  </si>
  <si>
    <t>10411-01-61</t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</si>
  <si>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號</t>
    </r>
    <phoneticPr fontId="6" type="noConversion"/>
  </si>
  <si>
    <t>10411-01-35</t>
    <phoneticPr fontId="6" type="noConversion"/>
  </si>
  <si>
    <r>
      <rPr>
        <b/>
        <sz val="14"/>
        <rFont val="標楷體"/>
        <family val="4"/>
        <charset val="136"/>
      </rPr>
      <t>臺北市實用技能學程班級數、學生數、畢業生數及修業生數─學科類別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</si>
  <si>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計</t>
    </r>
  </si>
  <si>
    <r>
      <rPr>
        <sz val="9"/>
        <rFont val="標楷體"/>
        <family val="4"/>
        <charset val="136"/>
      </rPr>
      <t>審核</t>
    </r>
  </si>
  <si>
    <r>
      <rPr>
        <sz val="9"/>
        <rFont val="標楷體"/>
        <family val="4"/>
        <charset val="136"/>
      </rPr>
      <t>機關首長</t>
    </r>
    <phoneticPr fontId="6" type="noConversion"/>
  </si>
  <si>
    <t>10411-01-62</t>
    <phoneticPr fontId="6" type="noConversion"/>
  </si>
  <si>
    <r>
      <rPr>
        <b/>
        <sz val="14"/>
        <rFont val="標楷體"/>
        <family val="4"/>
        <charset val="136"/>
      </rPr>
      <t>臺北市實用技能學程新移民子女學生數</t>
    </r>
    <phoneticPr fontId="6" type="noConversion"/>
  </si>
  <si>
    <r>
      <rPr>
        <b/>
        <sz val="14"/>
        <rFont val="標楷體"/>
        <family val="4"/>
        <charset val="136"/>
      </rPr>
      <t>臺北市實用技能學程新移民子女學生數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</si>
  <si>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t>10411-01-40</t>
  </si>
  <si>
    <r>
      <rPr>
        <sz val="10"/>
        <rFont val="標楷體"/>
        <family val="4"/>
        <charset val="136"/>
      </rPr>
      <t>校別及行政區別</t>
    </r>
    <phoneticPr fontId="6" type="noConversion"/>
  </si>
  <si>
    <r>
      <rPr>
        <sz val="10"/>
        <rFont val="標楷體"/>
        <family val="4"/>
        <charset val="136"/>
      </rPr>
      <t>校數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</si>
  <si>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特教專業人員</t>
    </r>
    <phoneticPr fontId="6" type="noConversion"/>
  </si>
  <si>
    <r>
      <rPr>
        <sz val="10"/>
        <rFont val="標楷體"/>
        <family val="4"/>
        <charset val="136"/>
      </rPr>
      <t>教師助理員</t>
    </r>
    <phoneticPr fontId="6" type="noConversion"/>
  </si>
  <si>
    <r>
      <rPr>
        <sz val="10"/>
        <rFont val="標楷體"/>
        <family val="4"/>
        <charset val="136"/>
      </rPr>
      <t>啟聰學校</t>
    </r>
    <phoneticPr fontId="6" type="noConversion"/>
  </si>
  <si>
    <r>
      <rPr>
        <sz val="10"/>
        <rFont val="標楷體"/>
        <family val="4"/>
        <charset val="136"/>
      </rPr>
      <t>啟智學校</t>
    </r>
    <phoneticPr fontId="6" type="noConversion"/>
  </si>
  <si>
    <t>10430-03-04</t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</si>
  <si>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</si>
  <si>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文山特殊教育學校</t>
    </r>
    <phoneticPr fontId="6" type="noConversion"/>
  </si>
  <si>
    <r>
      <rPr>
        <sz val="10"/>
        <rFont val="標楷體"/>
        <family val="4"/>
        <charset val="136"/>
      </rPr>
      <t>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</si>
  <si>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</si>
  <si>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</si>
  <si>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</si>
  <si>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報</t>
    </r>
    <phoneticPr fontId="6" type="noConversion"/>
  </si>
  <si>
    <t>10411-01-41</t>
  </si>
  <si>
    <t xml:space="preserve">                                       </t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</si>
  <si>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小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</si>
  <si>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六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</si>
  <si>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</si>
  <si>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部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</si>
  <si>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職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</si>
  <si>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</si>
  <si>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</si>
  <si>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</si>
  <si>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9"/>
        <rFont val="標楷體"/>
        <family val="4"/>
        <charset val="136"/>
      </rPr>
      <t>公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開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類</t>
    </r>
    <phoneticPr fontId="6" type="noConversion"/>
  </si>
  <si>
    <r>
      <rPr>
        <sz val="9"/>
        <rFont val="標楷體"/>
        <family val="4"/>
        <charset val="136"/>
      </rPr>
      <t>編製機關</t>
    </r>
    <phoneticPr fontId="6" type="noConversion"/>
  </si>
  <si>
    <r>
      <rPr>
        <sz val="9"/>
        <rFont val="標楷體"/>
        <family val="4"/>
        <charset val="136"/>
      </rPr>
      <t>學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 xml:space="preserve"> </t>
    </r>
    <r>
      <rPr>
        <sz val="9"/>
        <rFont val="標楷體"/>
        <family val="4"/>
        <charset val="136"/>
      </rPr>
      <t>報</t>
    </r>
    <phoneticPr fontId="6" type="noConversion"/>
  </si>
  <si>
    <r>
      <t xml:space="preserve">  </t>
    </r>
    <r>
      <rPr>
        <sz val="9"/>
        <rFont val="標楷體"/>
        <family val="4"/>
        <charset val="136"/>
      </rPr>
      <t>根據第</t>
    </r>
    <r>
      <rPr>
        <sz val="9"/>
        <rFont val="Times New Roman"/>
        <family val="1"/>
      </rPr>
      <t>1</t>
    </r>
    <r>
      <rPr>
        <sz val="9"/>
        <rFont val="標楷體"/>
        <family val="4"/>
        <charset val="136"/>
      </rPr>
      <t>學期資料於</t>
    </r>
    <r>
      <rPr>
        <sz val="9"/>
        <rFont val="Times New Roman"/>
        <family val="1"/>
      </rPr>
      <t>12</t>
    </r>
    <r>
      <rPr>
        <sz val="9"/>
        <rFont val="標楷體"/>
        <family val="4"/>
        <charset val="136"/>
      </rPr>
      <t>月</t>
    </r>
    <r>
      <rPr>
        <sz val="9"/>
        <rFont val="Times New Roman"/>
        <family val="1"/>
      </rPr>
      <t>31</t>
    </r>
    <r>
      <rPr>
        <sz val="9"/>
        <rFont val="標楷體"/>
        <family val="4"/>
        <charset val="136"/>
      </rPr>
      <t>日前編報</t>
    </r>
    <phoneticPr fontId="6" type="noConversion"/>
  </si>
  <si>
    <r>
      <rPr>
        <sz val="9"/>
        <rFont val="標楷體"/>
        <family val="4"/>
        <charset val="136"/>
      </rPr>
      <t>表</t>
    </r>
    <r>
      <rPr>
        <sz val="9"/>
        <rFont val="Times New Roman"/>
        <family val="1"/>
      </rPr>
      <t xml:space="preserve">        </t>
    </r>
    <r>
      <rPr>
        <sz val="9"/>
        <rFont val="標楷體"/>
        <family val="4"/>
        <charset val="136"/>
      </rPr>
      <t>號</t>
    </r>
    <phoneticPr fontId="6" type="noConversion"/>
  </si>
  <si>
    <t>10411-01-42</t>
  </si>
  <si>
    <r>
      <rPr>
        <b/>
        <sz val="14"/>
        <rFont val="標楷體"/>
        <family val="4"/>
        <charset val="136"/>
      </rPr>
      <t>臺北市特殊教育學校學生數─年齡別</t>
    </r>
    <phoneticPr fontId="6" type="noConversion"/>
  </si>
  <si>
    <r>
      <rPr>
        <sz val="9"/>
        <rFont val="標楷體"/>
        <family val="4"/>
        <charset val="136"/>
      </rPr>
      <t>單位：人</t>
    </r>
    <phoneticPr fontId="6" type="noConversion"/>
  </si>
  <si>
    <r>
      <rPr>
        <sz val="9"/>
        <rFont val="標楷體"/>
        <family val="4"/>
        <charset val="136"/>
      </rPr>
      <t>年齡及性別</t>
    </r>
    <phoneticPr fontId="6" type="noConversion"/>
  </si>
  <si>
    <r>
      <rPr>
        <sz val="9"/>
        <rFont val="標楷體"/>
        <family val="4"/>
        <charset val="136"/>
      </rPr>
      <t>合計</t>
    </r>
  </si>
  <si>
    <r>
      <rPr>
        <sz val="9"/>
        <rFont val="標楷體"/>
        <family val="4"/>
        <charset val="136"/>
      </rPr>
      <t>一年級</t>
    </r>
    <phoneticPr fontId="6" type="noConversion"/>
  </si>
  <si>
    <r>
      <rPr>
        <sz val="9"/>
        <rFont val="標楷體"/>
        <family val="4"/>
        <charset val="136"/>
      </rPr>
      <t>二年級</t>
    </r>
    <phoneticPr fontId="6" type="noConversion"/>
  </si>
  <si>
    <r>
      <rPr>
        <sz val="9"/>
        <rFont val="標楷體"/>
        <family val="4"/>
        <charset val="136"/>
      </rPr>
      <t>三年級</t>
    </r>
    <phoneticPr fontId="6" type="noConversion"/>
  </si>
  <si>
    <r>
      <rPr>
        <sz val="9"/>
        <rFont val="標楷體"/>
        <family val="4"/>
        <charset val="136"/>
      </rPr>
      <t>四年級</t>
    </r>
    <phoneticPr fontId="6" type="noConversion"/>
  </si>
  <si>
    <r>
      <rPr>
        <sz val="9"/>
        <rFont val="標楷體"/>
        <family val="4"/>
        <charset val="136"/>
      </rPr>
      <t>五年級</t>
    </r>
    <phoneticPr fontId="6" type="noConversion"/>
  </si>
  <si>
    <r>
      <rPr>
        <sz val="9"/>
        <rFont val="標楷體"/>
        <family val="4"/>
        <charset val="136"/>
      </rPr>
      <t>未滿</t>
    </r>
    <r>
      <rPr>
        <sz val="9"/>
        <rFont val="Times New Roman"/>
        <family val="1"/>
      </rPr>
      <t xml:space="preserve"> 6</t>
    </r>
    <r>
      <rPr>
        <sz val="9"/>
        <rFont val="標楷體"/>
        <family val="4"/>
        <charset val="136"/>
      </rPr>
      <t>歲</t>
    </r>
    <phoneticPr fontId="6" type="noConversion"/>
  </si>
  <si>
    <r>
      <t xml:space="preserve"> 7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 xml:space="preserve"> 8</t>
    </r>
    <r>
      <rPr>
        <sz val="9"/>
        <rFont val="標楷體"/>
        <family val="4"/>
        <charset val="136"/>
      </rPr>
      <t>歲</t>
    </r>
    <phoneticPr fontId="6" type="noConversion"/>
  </si>
  <si>
    <r>
      <t xml:space="preserve"> 9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10</t>
    </r>
    <r>
      <rPr>
        <sz val="9"/>
        <rFont val="標楷體"/>
        <family val="4"/>
        <charset val="136"/>
      </rPr>
      <t>歲</t>
    </r>
    <phoneticPr fontId="6" type="noConversion"/>
  </si>
  <si>
    <r>
      <t>11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12</t>
    </r>
    <r>
      <rPr>
        <sz val="9"/>
        <rFont val="標楷體"/>
        <family val="4"/>
        <charset val="136"/>
      </rPr>
      <t>歲</t>
    </r>
    <phoneticPr fontId="6" type="noConversion"/>
  </si>
  <si>
    <r>
      <t xml:space="preserve"> 12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13</t>
    </r>
    <r>
      <rPr>
        <sz val="9"/>
        <rFont val="標楷體"/>
        <family val="4"/>
        <charset val="136"/>
      </rPr>
      <t>歲</t>
    </r>
    <phoneticPr fontId="6" type="noConversion"/>
  </si>
  <si>
    <r>
      <t xml:space="preserve"> 13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14</t>
    </r>
    <r>
      <rPr>
        <sz val="9"/>
        <rFont val="標楷體"/>
        <family val="4"/>
        <charset val="136"/>
      </rPr>
      <t>歲</t>
    </r>
    <phoneticPr fontId="6" type="noConversion"/>
  </si>
  <si>
    <r>
      <t xml:space="preserve"> 14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15</t>
    </r>
    <r>
      <rPr>
        <sz val="9"/>
        <rFont val="標楷體"/>
        <family val="4"/>
        <charset val="136"/>
      </rPr>
      <t>歲</t>
    </r>
    <phoneticPr fontId="6" type="noConversion"/>
  </si>
  <si>
    <r>
      <t>18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19</t>
    </r>
    <r>
      <rPr>
        <sz val="9"/>
        <rFont val="標楷體"/>
        <family val="4"/>
        <charset val="136"/>
      </rPr>
      <t>歲</t>
    </r>
    <phoneticPr fontId="6" type="noConversion"/>
  </si>
  <si>
    <t>10411-01-43</t>
  </si>
  <si>
    <r>
      <t xml:space="preserve"> 6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 xml:space="preserve"> 7</t>
    </r>
    <r>
      <rPr>
        <sz val="9"/>
        <rFont val="標楷體"/>
        <family val="4"/>
        <charset val="136"/>
      </rPr>
      <t>歲</t>
    </r>
    <phoneticPr fontId="6" type="noConversion"/>
  </si>
  <si>
    <r>
      <t xml:space="preserve"> 8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 xml:space="preserve"> 9</t>
    </r>
    <r>
      <rPr>
        <sz val="9"/>
        <rFont val="標楷體"/>
        <family val="4"/>
        <charset val="136"/>
      </rPr>
      <t>歲</t>
    </r>
    <phoneticPr fontId="6" type="noConversion"/>
  </si>
  <si>
    <r>
      <t xml:space="preserve"> 16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17</t>
    </r>
    <r>
      <rPr>
        <sz val="9"/>
        <rFont val="標楷體"/>
        <family val="4"/>
        <charset val="136"/>
      </rPr>
      <t>歲</t>
    </r>
    <phoneticPr fontId="6" type="noConversion"/>
  </si>
  <si>
    <r>
      <t xml:space="preserve"> 17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18</t>
    </r>
    <r>
      <rPr>
        <sz val="9"/>
        <rFont val="標楷體"/>
        <family val="4"/>
        <charset val="136"/>
      </rPr>
      <t>歲</t>
    </r>
    <phoneticPr fontId="6" type="noConversion"/>
  </si>
  <si>
    <r>
      <t>19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20</t>
    </r>
    <r>
      <rPr>
        <sz val="9"/>
        <rFont val="標楷體"/>
        <family val="4"/>
        <charset val="136"/>
      </rPr>
      <t>歲</t>
    </r>
    <phoneticPr fontId="6" type="noConversion"/>
  </si>
  <si>
    <r>
      <t xml:space="preserve"> 20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21</t>
    </r>
    <r>
      <rPr>
        <sz val="9"/>
        <rFont val="標楷體"/>
        <family val="4"/>
        <charset val="136"/>
      </rPr>
      <t>歲</t>
    </r>
    <phoneticPr fontId="6" type="noConversion"/>
  </si>
  <si>
    <r>
      <t>21</t>
    </r>
    <r>
      <rPr>
        <sz val="9"/>
        <rFont val="標楷體"/>
        <family val="4"/>
        <charset val="136"/>
      </rPr>
      <t>歲以上</t>
    </r>
    <phoneticPr fontId="6" type="noConversion"/>
  </si>
  <si>
    <t>10411-01-44</t>
  </si>
  <si>
    <r>
      <rPr>
        <b/>
        <sz val="14"/>
        <rFont val="標楷體"/>
        <family val="4"/>
        <charset val="136"/>
      </rPr>
      <t>臺北市立文山特殊教育學校學生數─年齡別</t>
    </r>
    <phoneticPr fontId="6" type="noConversion"/>
  </si>
  <si>
    <r>
      <t xml:space="preserve">     </t>
    </r>
    <r>
      <rPr>
        <sz val="10"/>
        <rFont val="標楷體"/>
        <family val="4"/>
        <charset val="136"/>
      </rPr>
      <t>業務主管人員</t>
    </r>
    <phoneticPr fontId="6" type="noConversion"/>
  </si>
  <si>
    <r>
      <t xml:space="preserve">     </t>
    </r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</si>
  <si>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9"/>
        <rFont val="標楷體"/>
        <family val="4"/>
        <charset val="136"/>
      </rPr>
      <t>公</t>
    </r>
    <r>
      <rPr>
        <sz val="9"/>
        <rFont val="Times New Roman"/>
        <family val="1"/>
      </rPr>
      <t xml:space="preserve">   </t>
    </r>
    <r>
      <rPr>
        <sz val="9"/>
        <rFont val="標楷體"/>
        <family val="4"/>
        <charset val="136"/>
      </rPr>
      <t>開</t>
    </r>
    <r>
      <rPr>
        <sz val="9"/>
        <rFont val="Times New Roman"/>
        <family val="1"/>
      </rPr>
      <t xml:space="preserve">   </t>
    </r>
    <r>
      <rPr>
        <sz val="9"/>
        <rFont val="標楷體"/>
        <family val="4"/>
        <charset val="136"/>
      </rPr>
      <t>類</t>
    </r>
  </si>
  <si>
    <r>
      <rPr>
        <sz val="9"/>
        <rFont val="標楷體"/>
        <family val="4"/>
        <charset val="136"/>
      </rPr>
      <t>學</t>
    </r>
    <r>
      <rPr>
        <sz val="9"/>
        <rFont val="Times New Roman"/>
        <family val="1"/>
      </rPr>
      <t xml:space="preserve">   </t>
    </r>
    <r>
      <rPr>
        <sz val="9"/>
        <rFont val="標楷體"/>
        <family val="4"/>
        <charset val="136"/>
      </rPr>
      <t>年</t>
    </r>
    <r>
      <rPr>
        <sz val="9"/>
        <rFont val="Times New Roman"/>
        <family val="1"/>
      </rPr>
      <t xml:space="preserve">   </t>
    </r>
    <r>
      <rPr>
        <sz val="9"/>
        <rFont val="標楷體"/>
        <family val="4"/>
        <charset val="136"/>
      </rPr>
      <t>報</t>
    </r>
  </si>
  <si>
    <t>10411-01-45</t>
  </si>
  <si>
    <r>
      <rPr>
        <b/>
        <sz val="14"/>
        <rFont val="標楷體"/>
        <family val="4"/>
        <charset val="136"/>
      </rPr>
      <t>臺北市立啟智學校學生數─年齡別</t>
    </r>
    <phoneticPr fontId="6" type="noConversion"/>
  </si>
  <si>
    <r>
      <t>10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11</t>
    </r>
    <r>
      <rPr>
        <sz val="9"/>
        <rFont val="標楷體"/>
        <family val="4"/>
        <charset val="136"/>
      </rPr>
      <t>歲</t>
    </r>
    <phoneticPr fontId="6" type="noConversion"/>
  </si>
  <si>
    <r>
      <t>15</t>
    </r>
    <r>
      <rPr>
        <sz val="9"/>
        <rFont val="標楷體"/>
        <family val="4"/>
        <charset val="136"/>
      </rPr>
      <t>至未滿</t>
    </r>
    <r>
      <rPr>
        <sz val="9"/>
        <rFont val="Times New Roman"/>
        <family val="1"/>
      </rPr>
      <t>16</t>
    </r>
    <r>
      <rPr>
        <sz val="9"/>
        <rFont val="標楷體"/>
        <family val="4"/>
        <charset val="136"/>
      </rPr>
      <t>歲</t>
    </r>
    <phoneticPr fontId="6" type="noConversion"/>
  </si>
  <si>
    <t>10411-01-46</t>
  </si>
  <si>
    <r>
      <rPr>
        <b/>
        <sz val="14"/>
        <rFont val="標楷體"/>
        <family val="4"/>
        <charset val="136"/>
      </rPr>
      <t>臺北市立啟明學校學生數─年齡別</t>
    </r>
    <phoneticPr fontId="6" type="noConversion"/>
  </si>
  <si>
    <t>10411-01-67</t>
    <phoneticPr fontId="6" type="noConversion"/>
  </si>
  <si>
    <r>
      <rPr>
        <b/>
        <sz val="14"/>
        <rFont val="標楷體"/>
        <family val="4"/>
        <charset val="136"/>
      </rPr>
      <t>臺北市特殊教育學校原住民學生數</t>
    </r>
    <phoneticPr fontId="6" type="noConversion"/>
  </si>
  <si>
    <r>
      <rPr>
        <sz val="9"/>
        <rFont val="標楷體"/>
        <family val="4"/>
        <charset val="136"/>
      </rPr>
      <t>中華民國</t>
    </r>
    <r>
      <rPr>
        <sz val="9"/>
        <rFont val="Times New Roman"/>
        <family val="1"/>
      </rPr>
      <t xml:space="preserve">  107  </t>
    </r>
    <r>
      <rPr>
        <sz val="9"/>
        <rFont val="標楷體"/>
        <family val="4"/>
        <charset val="136"/>
      </rPr>
      <t>學年度</t>
    </r>
    <r>
      <rPr>
        <sz val="9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</si>
  <si>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行政區
及族別</t>
    </r>
    <phoneticPr fontId="6" type="noConversion"/>
  </si>
  <si>
    <r>
      <rPr>
        <sz val="10"/>
        <rFont val="標楷體"/>
        <family val="4"/>
        <charset val="136"/>
      </rPr>
      <t>幼</t>
    </r>
    <r>
      <rPr>
        <sz val="10"/>
        <rFont val="Times New Roman"/>
        <family val="1"/>
      </rPr>
      <t xml:space="preserve">          </t>
    </r>
    <r>
      <rPr>
        <sz val="10"/>
        <rFont val="標楷體"/>
        <family val="4"/>
        <charset val="136"/>
      </rPr>
      <t>兒</t>
    </r>
    <r>
      <rPr>
        <sz val="10"/>
        <rFont val="Times New Roman"/>
        <family val="1"/>
      </rPr>
      <t xml:space="preserve">       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</si>
  <si>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  </t>
    </r>
    <r>
      <rPr>
        <sz val="10"/>
        <rFont val="標楷體"/>
        <family val="4"/>
        <charset val="136"/>
      </rPr>
      <t>小</t>
    </r>
    <r>
      <rPr>
        <sz val="10"/>
        <rFont val="Times New Roman"/>
        <family val="1"/>
      </rPr>
      <t xml:space="preserve">       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</si>
  <si>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</si>
  <si>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</si>
  <si>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職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</si>
  <si>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b/>
        <sz val="14"/>
        <rFont val="標楷體"/>
        <family val="4"/>
        <charset val="136"/>
      </rPr>
      <t>臺北市特殊教育學校原住民學生數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</si>
  <si>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16" type="noConversion"/>
  </si>
  <si>
    <r>
      <rPr>
        <sz val="10"/>
        <rFont val="標楷體"/>
        <family val="4"/>
        <charset val="136"/>
      </rPr>
      <t>臺北市政府教育局</t>
    </r>
    <phoneticPr fontId="1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</si>
  <si>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1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</si>
  <si>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</si>
  <si>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rPr>
        <sz val="10"/>
        <rFont val="標楷體"/>
        <family val="4"/>
        <charset val="136"/>
      </rPr>
      <t>表　　號</t>
    </r>
  </si>
  <si>
    <t>10411-01-47</t>
  </si>
  <si>
    <r>
      <rPr>
        <b/>
        <sz val="14"/>
        <rFont val="標楷體"/>
        <family val="4"/>
        <charset val="136"/>
      </rPr>
      <t>臺北市特殊教育學校畢業生數</t>
    </r>
    <phoneticPr fontId="16" type="noConversion"/>
  </si>
  <si>
    <r>
      <t xml:space="preserve">                               </t>
    </r>
    <r>
      <rPr>
        <sz val="12"/>
        <color indexed="8"/>
        <rFont val="細明體"/>
        <family val="3"/>
        <charset val="136"/>
      </rPr>
      <t/>
    </r>
    <phoneticPr fontId="16" type="noConversion"/>
  </si>
  <si>
    <r>
      <rPr>
        <sz val="10"/>
        <rFont val="標楷體"/>
        <family val="4"/>
        <charset val="136"/>
      </rPr>
      <t>單位：人</t>
    </r>
  </si>
  <si>
    <r>
      <rPr>
        <sz val="10"/>
        <rFont val="標楷體"/>
        <family val="4"/>
        <charset val="136"/>
      </rPr>
      <t>層級及性別</t>
    </r>
    <phoneticPr fontId="16" type="noConversion"/>
  </si>
  <si>
    <r>
      <rPr>
        <sz val="10"/>
        <rFont val="標楷體"/>
        <family val="4"/>
        <charset val="136"/>
      </rPr>
      <t>總　計</t>
    </r>
    <phoneticPr fontId="16" type="noConversion"/>
  </si>
  <si>
    <r>
      <rPr>
        <sz val="10"/>
        <rFont val="標楷體"/>
        <family val="4"/>
        <charset val="136"/>
      </rPr>
      <t>啟聰學校</t>
    </r>
    <phoneticPr fontId="16" type="noConversion"/>
  </si>
  <si>
    <r>
      <rPr>
        <sz val="10"/>
        <rFont val="標楷體"/>
        <family val="4"/>
        <charset val="136"/>
      </rPr>
      <t>文山特殊教育學校</t>
    </r>
    <phoneticPr fontId="16" type="noConversion"/>
  </si>
  <si>
    <r>
      <rPr>
        <sz val="10"/>
        <rFont val="標楷體"/>
        <family val="4"/>
        <charset val="136"/>
      </rPr>
      <t>啟智學校</t>
    </r>
    <phoneticPr fontId="16" type="noConversion"/>
  </si>
  <si>
    <r>
      <rPr>
        <sz val="10"/>
        <rFont val="標楷體"/>
        <family val="4"/>
        <charset val="136"/>
      </rPr>
      <t>啟明學校</t>
    </r>
    <phoneticPr fontId="16" type="noConversion"/>
  </si>
  <si>
    <r>
      <rPr>
        <sz val="10"/>
        <rFont val="標楷體"/>
        <family val="4"/>
        <charset val="136"/>
      </rPr>
      <t>幼兒部</t>
    </r>
    <phoneticPr fontId="6" type="noConversion"/>
  </si>
  <si>
    <r>
      <rPr>
        <sz val="10"/>
        <rFont val="標楷體"/>
        <family val="4"/>
        <charset val="136"/>
      </rPr>
      <t>國小部</t>
    </r>
  </si>
  <si>
    <r>
      <rPr>
        <sz val="10"/>
        <rFont val="標楷體"/>
        <family val="4"/>
        <charset val="136"/>
      </rPr>
      <t>國中部</t>
    </r>
  </si>
  <si>
    <r>
      <rPr>
        <sz val="10"/>
        <rFont val="標楷體"/>
        <family val="4"/>
        <charset val="136"/>
      </rPr>
      <t>高中部</t>
    </r>
  </si>
  <si>
    <r>
      <rPr>
        <sz val="10"/>
        <rFont val="標楷體"/>
        <family val="4"/>
        <charset val="136"/>
      </rPr>
      <t>高職部</t>
    </r>
  </si>
  <si>
    <r>
      <t xml:space="preserve">  </t>
    </r>
    <r>
      <rPr>
        <sz val="10"/>
        <rFont val="標楷體"/>
        <family val="4"/>
        <charset val="136"/>
      </rPr>
      <t>業務主管人員</t>
    </r>
    <phoneticPr fontId="16" type="noConversion"/>
  </si>
  <si>
    <r>
      <t xml:space="preserve">  </t>
    </r>
    <r>
      <rPr>
        <sz val="10"/>
        <rFont val="標楷體"/>
        <family val="4"/>
        <charset val="136"/>
      </rPr>
      <t>主辦統計人員</t>
    </r>
    <phoneticPr fontId="6" type="noConversion"/>
  </si>
  <si>
    <t>10430-03-05</t>
  </si>
  <si>
    <r>
      <rPr>
        <sz val="10"/>
        <rFont val="標楷體"/>
        <family val="4"/>
        <charset val="136"/>
      </rPr>
      <t>圖書室</t>
    </r>
    <phoneticPr fontId="6" type="noConversion"/>
  </si>
  <si>
    <t>-</t>
    <phoneticPr fontId="6" type="noConversion"/>
  </si>
  <si>
    <r>
      <rPr>
        <sz val="10"/>
        <rFont val="標楷體"/>
        <family val="4"/>
        <charset val="136"/>
      </rPr>
      <t>游泳池</t>
    </r>
    <phoneticPr fontId="6" type="noConversion"/>
  </si>
  <si>
    <r>
      <rPr>
        <sz val="10"/>
        <rFont val="標楷體"/>
        <family val="4"/>
        <charset val="136"/>
      </rPr>
      <t>廁所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廁位</t>
    </r>
    <r>
      <rPr>
        <sz val="10"/>
        <rFont val="Times New Roman"/>
        <family val="1"/>
      </rPr>
      <t xml:space="preserve">) </t>
    </r>
    <phoneticPr fontId="6" type="noConversion"/>
  </si>
  <si>
    <t>10430-03-06</t>
  </si>
  <si>
    <r>
      <t xml:space="preserve"> </t>
    </r>
    <r>
      <rPr>
        <b/>
        <sz val="14"/>
        <rFont val="標楷體"/>
        <family val="4"/>
        <charset val="136"/>
      </rPr>
      <t>臺北市特殊教育學校校地校舍面積─行政區別</t>
    </r>
    <phoneticPr fontId="6" type="noConversion"/>
  </si>
  <si>
    <r>
      <rPr>
        <sz val="8"/>
        <rFont val="標楷體"/>
        <family val="4"/>
        <charset val="136"/>
      </rPr>
      <t>學年度結束後之當年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</si>
  <si>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t>10490-90-17</t>
  </si>
  <si>
    <r>
      <rPr>
        <b/>
        <sz val="14"/>
        <rFont val="標楷體"/>
        <family val="4"/>
        <charset val="136"/>
      </rPr>
      <t>臺北市特殊教育學校圖書館概況</t>
    </r>
    <phoneticPr fontId="6" type="noConversion"/>
  </si>
  <si>
    <r>
      <rPr>
        <sz val="10"/>
        <rFont val="標楷體"/>
        <family val="4"/>
        <charset val="136"/>
      </rPr>
      <t>科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phoneticPr fontId="6" type="noConversion"/>
  </si>
  <si>
    <r>
      <t xml:space="preserve">0    </t>
    </r>
    <r>
      <rPr>
        <sz val="10"/>
        <rFont val="標楷體"/>
        <family val="4"/>
        <charset val="136"/>
      </rPr>
      <t>總類</t>
    </r>
    <phoneticPr fontId="6" type="noConversion"/>
  </si>
  <si>
    <r>
      <t xml:space="preserve">1    </t>
    </r>
    <r>
      <rPr>
        <sz val="10"/>
        <rFont val="標楷體"/>
        <family val="4"/>
        <charset val="136"/>
      </rPr>
      <t>哲學類</t>
    </r>
    <phoneticPr fontId="6" type="noConversion"/>
  </si>
  <si>
    <r>
      <t xml:space="preserve">2    </t>
    </r>
    <r>
      <rPr>
        <sz val="10"/>
        <rFont val="標楷體"/>
        <family val="4"/>
        <charset val="136"/>
      </rPr>
      <t>宗教類</t>
    </r>
    <phoneticPr fontId="6" type="noConversion"/>
  </si>
  <si>
    <r>
      <t xml:space="preserve">3    </t>
    </r>
    <r>
      <rPr>
        <sz val="10"/>
        <rFont val="標楷體"/>
        <family val="4"/>
        <charset val="136"/>
      </rPr>
      <t>科學類</t>
    </r>
    <phoneticPr fontId="6" type="noConversion"/>
  </si>
  <si>
    <r>
      <t xml:space="preserve">4    </t>
    </r>
    <r>
      <rPr>
        <sz val="10"/>
        <rFont val="標楷體"/>
        <family val="4"/>
        <charset val="136"/>
      </rPr>
      <t>應用科學類</t>
    </r>
    <phoneticPr fontId="6" type="noConversion"/>
  </si>
  <si>
    <r>
      <t xml:space="preserve">5    </t>
    </r>
    <r>
      <rPr>
        <sz val="10"/>
        <rFont val="標楷體"/>
        <family val="4"/>
        <charset val="136"/>
      </rPr>
      <t>社會科學類</t>
    </r>
    <phoneticPr fontId="6" type="noConversion"/>
  </si>
  <si>
    <r>
      <t xml:space="preserve">8    </t>
    </r>
    <r>
      <rPr>
        <sz val="10"/>
        <rFont val="標楷體"/>
        <family val="4"/>
        <charset val="136"/>
      </rPr>
      <t>語言文學類</t>
    </r>
    <phoneticPr fontId="6" type="noConversion"/>
  </si>
  <si>
    <r>
      <rPr>
        <sz val="10"/>
        <rFont val="標楷體"/>
        <family val="4"/>
        <charset val="136"/>
      </rPr>
      <t>圖書借閱冊數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冊次</t>
    </r>
    <r>
      <rPr>
        <sz val="10"/>
        <rFont val="Times New Roman"/>
        <family val="1"/>
      </rPr>
      <t>)</t>
    </r>
    <phoneticPr fontId="6" type="noConversion"/>
  </si>
  <si>
    <t>10411-01-68</t>
    <phoneticPr fontId="6" type="noConversion"/>
  </si>
  <si>
    <r>
      <rPr>
        <b/>
        <sz val="14"/>
        <rFont val="標楷體"/>
        <family val="4"/>
        <charset val="136"/>
      </rPr>
      <t>臺北市特殊教育學校新移民子女學生數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</si>
  <si>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</si>
  <si>
    <t>10411-01-18</t>
    <phoneticPr fontId="9" type="noConversion"/>
  </si>
  <si>
    <t>臺北市國民中學概況總表(修正表)</t>
    <phoneticPr fontId="6" type="noConversion"/>
  </si>
  <si>
    <r>
      <t xml:space="preserve">               </t>
    </r>
    <r>
      <rPr>
        <sz val="10"/>
        <rFont val="標楷體"/>
        <family val="4"/>
        <charset val="136"/>
      </rPr>
      <t xml:space="preserve">中華民國 </t>
    </r>
    <r>
      <rPr>
        <sz val="10"/>
        <rFont val="Times New Roman"/>
        <family val="1"/>
      </rPr>
      <t xml:space="preserve">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</si>
  <si>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校數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</si>
  <si>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教師數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</si>
  <si>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高中附設國中部</t>
    </r>
    <phoneticPr fontId="6" type="noConversion"/>
  </si>
  <si>
    <r>
      <rPr>
        <sz val="10"/>
        <rFont val="標楷體"/>
        <family val="4"/>
        <charset val="136"/>
      </rPr>
      <t>學院附設國中部</t>
    </r>
    <phoneticPr fontId="6" type="noConversion"/>
  </si>
  <si>
    <r>
      <rPr>
        <sz val="10"/>
        <rFont val="標楷體"/>
        <family val="4"/>
        <charset val="136"/>
      </rPr>
      <t>長期代理教師</t>
    </r>
    <phoneticPr fontId="6" type="noConversion"/>
  </si>
  <si>
    <r>
      <rPr>
        <sz val="9"/>
        <rFont val="標楷體"/>
        <family val="4"/>
        <charset val="136"/>
      </rPr>
      <t>長期代理教師</t>
    </r>
    <phoneticPr fontId="6" type="noConversion"/>
  </si>
  <si>
    <t>10411-01-18</t>
    <phoneticPr fontId="9" type="noConversion"/>
  </si>
  <si>
    <r>
      <rPr>
        <b/>
        <sz val="14"/>
        <rFont val="標楷體"/>
        <family val="4"/>
        <charset val="136"/>
      </rPr>
      <t>臺北市國民中學概況總表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1)(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</si>
  <si>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集中式特殊班</t>
    </r>
    <phoneticPr fontId="6" type="noConversion"/>
  </si>
  <si>
    <r>
      <rPr>
        <sz val="10"/>
        <rFont val="標楷體"/>
        <family val="4"/>
        <charset val="136"/>
      </rPr>
      <t>按設置別分</t>
    </r>
    <phoneticPr fontId="6" type="noConversion"/>
  </si>
  <si>
    <t>10411-01-18</t>
    <phoneticPr fontId="9" type="noConversion"/>
  </si>
  <si>
    <r>
      <rPr>
        <b/>
        <sz val="14"/>
        <rFont val="標楷體"/>
        <family val="4"/>
        <charset val="136"/>
      </rPr>
      <t>臺北市國民中學概況總表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2</t>
    </r>
    <r>
      <rPr>
        <b/>
        <sz val="14"/>
        <rFont val="標楷體"/>
        <family val="4"/>
        <charset val="136"/>
      </rPr>
      <t>完</t>
    </r>
    <r>
      <rPr>
        <b/>
        <sz val="14"/>
        <rFont val="Times New Roman"/>
        <family val="1"/>
      </rPr>
      <t>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</si>
  <si>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r>
      <t xml:space="preserve">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</si>
  <si>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七年級</t>
    </r>
    <phoneticPr fontId="6" type="noConversion"/>
  </si>
  <si>
    <t>臺北市國民小學概況總表(修正表)</t>
    <phoneticPr fontId="6" type="noConversion"/>
  </si>
  <si>
    <r>
      <rPr>
        <sz val="10"/>
        <rFont val="標楷體"/>
        <family val="4"/>
        <charset val="136"/>
      </rPr>
      <t>長期代理教師</t>
    </r>
    <phoneticPr fontId="1" type="noConversion"/>
  </si>
  <si>
    <r>
      <rPr>
        <sz val="10"/>
        <rFont val="標楷體"/>
        <family val="4"/>
        <charset val="136"/>
      </rPr>
      <t>按班別分</t>
    </r>
    <phoneticPr fontId="1" type="noConversion"/>
  </si>
  <si>
    <r>
      <rPr>
        <sz val="10"/>
        <rFont val="標楷體"/>
        <family val="4"/>
        <charset val="136"/>
      </rPr>
      <t>二年級</t>
    </r>
    <phoneticPr fontId="1" type="noConversion"/>
  </si>
  <si>
    <r>
      <rPr>
        <sz val="10"/>
        <rFont val="標楷體"/>
        <family val="4"/>
        <charset val="136"/>
      </rPr>
      <t>四年級</t>
    </r>
    <phoneticPr fontId="1" type="noConversion"/>
  </si>
  <si>
    <r>
      <rPr>
        <sz val="10"/>
        <rFont val="標楷體"/>
        <family val="4"/>
        <charset val="136"/>
      </rPr>
      <t>五年級</t>
    </r>
    <phoneticPr fontId="1" type="noConversion"/>
  </si>
  <si>
    <r>
      <rPr>
        <b/>
        <sz val="14"/>
        <rFont val="標楷體"/>
        <family val="4"/>
        <charset val="136"/>
      </rPr>
      <t>臺北市國民小學概況總表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2</t>
    </r>
    <r>
      <rPr>
        <b/>
        <sz val="14"/>
        <rFont val="標楷體"/>
        <family val="4"/>
        <charset val="136"/>
      </rPr>
      <t>完</t>
    </r>
    <r>
      <rPr>
        <b/>
        <sz val="14"/>
        <rFont val="Times New Roman"/>
        <family val="1"/>
      </rPr>
      <t>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</si>
  <si>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t>臺北市國民小學補習學校學生數─年齡別(修正表)</t>
    <phoneticPr fontId="6" type="noConversion"/>
  </si>
  <si>
    <t>臺北市公立國民小學附設成人基本教育研習班學生數(修正表)</t>
    <phoneticPr fontId="6" type="noConversion"/>
  </si>
  <si>
    <t>臺北市幼兒園班級數與幼生數(修正表)</t>
    <phoneticPr fontId="6" type="noConversion"/>
  </si>
  <si>
    <t xml:space="preserve">  </t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</si>
  <si>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</si>
  <si>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</si>
  <si>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幼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生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數</t>
    </r>
    <phoneticPr fontId="6" type="noConversion"/>
  </si>
  <si>
    <t>臺北市高中職學校畢業生升學就業概況(修正表)</t>
    <phoneticPr fontId="6" type="noConversion"/>
  </si>
  <si>
    <r>
      <rPr>
        <b/>
        <sz val="14"/>
        <rFont val="標楷體"/>
        <family val="4"/>
        <charset val="136"/>
      </rPr>
      <t>臺北市高中職學校畢業生升學就業概況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</si>
  <si>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13</t>
    </r>
    <r>
      <rPr>
        <sz val="10"/>
        <rFont val="標楷體"/>
        <family val="4"/>
        <charset val="136"/>
      </rPr>
      <t>日編製</t>
    </r>
    <phoneticPr fontId="9" type="noConversion"/>
  </si>
  <si>
    <t>資料來源：本局國小教育科。</t>
    <phoneticPr fontId="16" type="noConversion"/>
  </si>
  <si>
    <t>10412-01-01</t>
    <phoneticPr fontId="9" type="noConversion"/>
  </si>
  <si>
    <t>臺北市學齡人口就學率(修正表)</t>
    <phoneticPr fontId="6" type="noConversion"/>
  </si>
  <si>
    <r>
      <rPr>
        <sz val="10"/>
        <rFont val="標楷體"/>
        <family val="4"/>
        <charset val="136"/>
      </rPr>
      <t>單位：人、％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</si>
  <si>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27</t>
    </r>
    <r>
      <rPr>
        <sz val="10"/>
        <rFont val="標楷體"/>
        <family val="4"/>
        <charset val="136"/>
      </rPr>
      <t>日編製</t>
    </r>
    <phoneticPr fontId="1" type="noConversion"/>
  </si>
  <si>
    <t>10490-08-01</t>
  </si>
  <si>
    <t>--</t>
    <phoneticPr fontId="6" type="noConversion"/>
  </si>
  <si>
    <t>11014-02-01</t>
  </si>
  <si>
    <r>
      <rPr>
        <sz val="10"/>
        <rFont val="標楷體"/>
        <family val="4"/>
        <charset val="136"/>
      </rPr>
      <t>總計</t>
    </r>
    <phoneticPr fontId="9" type="noConversion"/>
  </si>
  <si>
    <r>
      <rPr>
        <sz val="10"/>
        <rFont val="標楷體"/>
        <family val="4"/>
        <charset val="136"/>
      </rPr>
      <t>哲　學</t>
    </r>
  </si>
  <si>
    <r>
      <rPr>
        <sz val="10"/>
        <rFont val="標楷體"/>
        <family val="4"/>
        <charset val="136"/>
      </rPr>
      <t>宗　教</t>
    </r>
  </si>
  <si>
    <r>
      <rPr>
        <sz val="10"/>
        <rFont val="標楷體"/>
        <family val="4"/>
        <charset val="136"/>
      </rPr>
      <t>語　文</t>
    </r>
  </si>
  <si>
    <r>
      <rPr>
        <sz val="10"/>
        <rFont val="標楷體"/>
        <family val="4"/>
        <charset val="136"/>
      </rPr>
      <t>備註</t>
    </r>
    <phoneticPr fontId="1" type="noConversion"/>
  </si>
  <si>
    <t xml:space="preserve">  …  </t>
  </si>
  <si>
    <t>11014-02-02</t>
  </si>
  <si>
    <t>臺北市立圖書館概況</t>
    <phoneticPr fontId="16" type="noConversion"/>
  </si>
  <si>
    <r>
      <t>1</t>
    </r>
    <r>
      <rPr>
        <sz val="10"/>
        <rFont val="標楷體"/>
        <family val="4"/>
        <charset val="136"/>
      </rPr>
      <t>　月</t>
    </r>
    <phoneticPr fontId="6" type="noConversion"/>
  </si>
  <si>
    <t>…</t>
    <phoneticPr fontId="9" type="noConversion"/>
  </si>
  <si>
    <r>
      <t>2</t>
    </r>
    <r>
      <rPr>
        <sz val="10"/>
        <rFont val="標楷體"/>
        <family val="4"/>
        <charset val="136"/>
      </rPr>
      <t>　月</t>
    </r>
  </si>
  <si>
    <t>…</t>
    <phoneticPr fontId="9" type="noConversion"/>
  </si>
  <si>
    <r>
      <t>3</t>
    </r>
    <r>
      <rPr>
        <sz val="10"/>
        <rFont val="標楷體"/>
        <family val="4"/>
        <charset val="136"/>
      </rPr>
      <t>　月</t>
    </r>
  </si>
  <si>
    <r>
      <t>4</t>
    </r>
    <r>
      <rPr>
        <sz val="10"/>
        <rFont val="標楷體"/>
        <family val="4"/>
        <charset val="136"/>
      </rPr>
      <t>　月</t>
    </r>
  </si>
  <si>
    <t>…</t>
    <phoneticPr fontId="9" type="noConversion"/>
  </si>
  <si>
    <r>
      <t>5</t>
    </r>
    <r>
      <rPr>
        <sz val="10"/>
        <rFont val="標楷體"/>
        <family val="4"/>
        <charset val="136"/>
      </rPr>
      <t>　月</t>
    </r>
  </si>
  <si>
    <t>…</t>
    <phoneticPr fontId="9" type="noConversion"/>
  </si>
  <si>
    <r>
      <t>6</t>
    </r>
    <r>
      <rPr>
        <sz val="10"/>
        <rFont val="標楷體"/>
        <family val="4"/>
        <charset val="136"/>
      </rPr>
      <t>　月</t>
    </r>
  </si>
  <si>
    <t>…</t>
    <phoneticPr fontId="9" type="noConversion"/>
  </si>
  <si>
    <r>
      <t>7</t>
    </r>
    <r>
      <rPr>
        <sz val="10"/>
        <rFont val="標楷體"/>
        <family val="4"/>
        <charset val="136"/>
      </rPr>
      <t>　月</t>
    </r>
  </si>
  <si>
    <r>
      <t>8</t>
    </r>
    <r>
      <rPr>
        <sz val="10"/>
        <rFont val="標楷體"/>
        <family val="4"/>
        <charset val="136"/>
      </rPr>
      <t>　月</t>
    </r>
  </si>
  <si>
    <t>…</t>
    <phoneticPr fontId="9" type="noConversion"/>
  </si>
  <si>
    <r>
      <t>9</t>
    </r>
    <r>
      <rPr>
        <sz val="10"/>
        <rFont val="標楷體"/>
        <family val="4"/>
        <charset val="136"/>
      </rPr>
      <t>　月</t>
    </r>
  </si>
  <si>
    <t>…</t>
    <phoneticPr fontId="9" type="noConversion"/>
  </si>
  <si>
    <r>
      <rPr>
        <sz val="10"/>
        <rFont val="標楷體"/>
        <family val="4"/>
        <charset val="136"/>
      </rPr>
      <t>資料來源：本局統計室。</t>
    </r>
    <phoneticPr fontId="9" type="noConversion"/>
  </si>
  <si>
    <t>11014-02-03</t>
    <phoneticPr fontId="16" type="noConversion"/>
  </si>
  <si>
    <t>臺北市立天文科學教育館</t>
    <phoneticPr fontId="16" type="noConversion"/>
  </si>
  <si>
    <r>
      <rPr>
        <sz val="10"/>
        <rFont val="標楷體"/>
        <family val="4"/>
        <charset val="136"/>
      </rPr>
      <t>教育局於次年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月底前彙報</t>
    </r>
    <phoneticPr fontId="9" type="noConversion"/>
  </si>
  <si>
    <t>10490-90-18</t>
    <phoneticPr fontId="9" type="noConversion"/>
  </si>
  <si>
    <r>
      <rPr>
        <sz val="10"/>
        <rFont val="標楷體"/>
        <family val="4"/>
        <charset val="136"/>
      </rPr>
      <t>單位：場次、人次、元</t>
    </r>
    <phoneticPr fontId="6" type="noConversion"/>
  </si>
  <si>
    <t>展示場     人次</t>
    <phoneticPr fontId="9" type="noConversion"/>
  </si>
  <si>
    <t>宇宙探險設施
人次</t>
    <phoneticPr fontId="6" type="noConversion"/>
  </si>
  <si>
    <r>
      <t>2</t>
    </r>
    <r>
      <rPr>
        <sz val="10"/>
        <rFont val="標楷體"/>
        <family val="4"/>
        <charset val="136"/>
      </rPr>
      <t>月</t>
    </r>
  </si>
  <si>
    <r>
      <t>3</t>
    </r>
    <r>
      <rPr>
        <sz val="10"/>
        <rFont val="標楷體"/>
        <family val="4"/>
        <charset val="136"/>
      </rPr>
      <t>月</t>
    </r>
  </si>
  <si>
    <r>
      <t>4</t>
    </r>
    <r>
      <rPr>
        <sz val="10"/>
        <rFont val="標楷體"/>
        <family val="4"/>
        <charset val="136"/>
      </rPr>
      <t>月</t>
    </r>
  </si>
  <si>
    <r>
      <t>5</t>
    </r>
    <r>
      <rPr>
        <sz val="10"/>
        <rFont val="標楷體"/>
        <family val="4"/>
        <charset val="136"/>
      </rPr>
      <t>月</t>
    </r>
  </si>
  <si>
    <r>
      <t>6</t>
    </r>
    <r>
      <rPr>
        <sz val="10"/>
        <rFont val="標楷體"/>
        <family val="4"/>
        <charset val="136"/>
      </rPr>
      <t>月</t>
    </r>
  </si>
  <si>
    <r>
      <t>7</t>
    </r>
    <r>
      <rPr>
        <sz val="10"/>
        <rFont val="標楷體"/>
        <family val="4"/>
        <charset val="136"/>
      </rPr>
      <t>月</t>
    </r>
  </si>
  <si>
    <r>
      <t>8</t>
    </r>
    <r>
      <rPr>
        <sz val="10"/>
        <rFont val="標楷體"/>
        <family val="4"/>
        <charset val="136"/>
      </rPr>
      <t>月</t>
    </r>
  </si>
  <si>
    <r>
      <t>9</t>
    </r>
    <r>
      <rPr>
        <sz val="10"/>
        <rFont val="標楷體"/>
        <family val="4"/>
        <charset val="136"/>
      </rPr>
      <t>月</t>
    </r>
  </si>
  <si>
    <r>
      <t>10</t>
    </r>
    <r>
      <rPr>
        <sz val="10"/>
        <rFont val="標楷體"/>
        <family val="4"/>
        <charset val="136"/>
      </rPr>
      <t>月</t>
    </r>
  </si>
  <si>
    <r>
      <t>11</t>
    </r>
    <r>
      <rPr>
        <sz val="10"/>
        <rFont val="標楷體"/>
        <family val="4"/>
        <charset val="136"/>
      </rPr>
      <t>月</t>
    </r>
  </si>
  <si>
    <r>
      <t>12</t>
    </r>
    <r>
      <rPr>
        <sz val="10"/>
        <rFont val="標楷體"/>
        <family val="4"/>
        <charset val="136"/>
      </rPr>
      <t>月</t>
    </r>
  </si>
  <si>
    <t>資料來源：臺北市立天文科學教育館。</t>
    <phoneticPr fontId="6" type="noConversion"/>
  </si>
  <si>
    <t>臺北市立動物園</t>
    <phoneticPr fontId="16" type="noConversion"/>
  </si>
  <si>
    <t>10490-90-19</t>
    <phoneticPr fontId="9" type="noConversion"/>
  </si>
  <si>
    <t>資料來源：臺北市立動物園。</t>
    <phoneticPr fontId="6" type="noConversion"/>
  </si>
  <si>
    <r>
      <rPr>
        <sz val="10"/>
        <rFont val="標楷體"/>
        <family val="4"/>
        <charset val="136"/>
      </rPr>
      <t>動物園於次年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月底前編報</t>
    </r>
    <phoneticPr fontId="16" type="noConversion"/>
  </si>
  <si>
    <r>
      <rPr>
        <sz val="10"/>
        <rFont val="標楷體"/>
        <family val="4"/>
        <charset val="136"/>
      </rPr>
      <t>編製機關</t>
    </r>
    <phoneticPr fontId="16" type="noConversion"/>
  </si>
  <si>
    <t>臺北市立動物園</t>
    <phoneticPr fontId="1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</si>
  <si>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　報</t>
    </r>
    <phoneticPr fontId="16" type="noConversion"/>
  </si>
  <si>
    <r>
      <rPr>
        <sz val="10"/>
        <rFont val="標楷體"/>
        <family val="4"/>
        <charset val="136"/>
      </rPr>
      <t>教育局於次年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月底前彙報</t>
    </r>
    <phoneticPr fontId="16" type="noConversion"/>
  </si>
  <si>
    <t>10490-90-20</t>
  </si>
  <si>
    <r>
      <rPr>
        <b/>
        <sz val="14"/>
        <rFont val="標楷體"/>
        <family val="4"/>
        <charset val="136"/>
      </rPr>
      <t>臺北市立動物園飼養動物概況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</si>
  <si>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</si>
  <si>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單位：種、頭</t>
    </r>
    <phoneticPr fontId="1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</si>
  <si>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phoneticPr fontId="16" type="noConversion"/>
  </si>
  <si>
    <r>
      <t xml:space="preserve">
</t>
    </r>
    <r>
      <rPr>
        <sz val="10"/>
        <rFont val="標楷體"/>
        <family val="4"/>
        <charset val="136"/>
      </rPr>
      <t xml:space="preserve">現有
動物種類
</t>
    </r>
    <r>
      <rPr>
        <sz val="10"/>
        <rFont val="Times New Roman"/>
        <family val="1"/>
      </rPr>
      <t xml:space="preserve">( </t>
    </r>
    <r>
      <rPr>
        <sz val="10"/>
        <rFont val="標楷體"/>
        <family val="4"/>
        <charset val="136"/>
      </rPr>
      <t>年底</t>
    </r>
    <r>
      <rPr>
        <sz val="10"/>
        <rFont val="Times New Roman"/>
        <family val="1"/>
      </rPr>
      <t xml:space="preserve"> )</t>
    </r>
    <phoneticPr fontId="16" type="noConversion"/>
  </si>
  <si>
    <r>
      <t xml:space="preserve">
</t>
    </r>
    <r>
      <rPr>
        <sz val="10"/>
        <rFont val="標楷體"/>
        <family val="4"/>
        <charset val="136"/>
      </rPr>
      <t xml:space="preserve">現有
動物頭數
</t>
    </r>
    <r>
      <rPr>
        <sz val="10"/>
        <rFont val="Times New Roman"/>
        <family val="1"/>
      </rPr>
      <t xml:space="preserve">( </t>
    </r>
    <r>
      <rPr>
        <sz val="10"/>
        <rFont val="標楷體"/>
        <family val="4"/>
        <charset val="136"/>
      </rPr>
      <t>年底</t>
    </r>
    <r>
      <rPr>
        <sz val="10"/>
        <rFont val="Times New Roman"/>
        <family val="1"/>
      </rPr>
      <t xml:space="preserve"> )</t>
    </r>
    <phoneticPr fontId="16" type="noConversion"/>
  </si>
  <si>
    <r>
      <t xml:space="preserve">
</t>
    </r>
    <r>
      <rPr>
        <sz val="10"/>
        <rFont val="標楷體"/>
        <family val="4"/>
        <charset val="136"/>
      </rPr>
      <t xml:space="preserve">上年實有
動物頭數
</t>
    </r>
    <r>
      <rPr>
        <sz val="10"/>
        <rFont val="Times New Roman"/>
        <family val="1"/>
      </rPr>
      <t xml:space="preserve">( </t>
    </r>
    <r>
      <rPr>
        <sz val="10"/>
        <rFont val="標楷體"/>
        <family val="4"/>
        <charset val="136"/>
      </rPr>
      <t>年底</t>
    </r>
    <r>
      <rPr>
        <sz val="10"/>
        <rFont val="Times New Roman"/>
        <family val="1"/>
      </rPr>
      <t xml:space="preserve"> )</t>
    </r>
    <phoneticPr fontId="16" type="noConversion"/>
  </si>
  <si>
    <r>
      <rPr>
        <sz val="10"/>
        <rFont val="標楷體"/>
        <family val="4"/>
        <charset val="136"/>
      </rPr>
      <t>增　加　頭　數</t>
    </r>
    <phoneticPr fontId="6" type="noConversion"/>
  </si>
  <si>
    <r>
      <rPr>
        <sz val="10"/>
        <rFont val="標楷體"/>
        <family val="4"/>
        <charset val="136"/>
      </rPr>
      <t>減　少　頭　數</t>
    </r>
    <phoneticPr fontId="6" type="noConversion"/>
  </si>
  <si>
    <r>
      <rPr>
        <sz val="10"/>
        <rFont val="標楷體"/>
        <family val="4"/>
        <charset val="136"/>
      </rPr>
      <t>總計</t>
    </r>
    <phoneticPr fontId="16" type="noConversion"/>
  </si>
  <si>
    <r>
      <rPr>
        <sz val="10"/>
        <rFont val="標楷體"/>
        <family val="4"/>
        <charset val="136"/>
      </rPr>
      <t>購入
頭數</t>
    </r>
    <phoneticPr fontId="16" type="noConversion"/>
  </si>
  <si>
    <r>
      <rPr>
        <sz val="10"/>
        <rFont val="標楷體"/>
        <family val="4"/>
        <charset val="136"/>
      </rPr>
      <t>繁殖
頭數</t>
    </r>
    <phoneticPr fontId="6" type="noConversion"/>
  </si>
  <si>
    <r>
      <rPr>
        <sz val="10"/>
        <rFont val="標楷體"/>
        <family val="4"/>
        <charset val="136"/>
      </rPr>
      <t>贈與
頭數</t>
    </r>
    <phoneticPr fontId="6" type="noConversion"/>
  </si>
  <si>
    <r>
      <rPr>
        <sz val="10"/>
        <rFont val="標楷體"/>
        <family val="4"/>
        <charset val="136"/>
      </rPr>
      <t>其他</t>
    </r>
    <phoneticPr fontId="16" type="noConversion"/>
  </si>
  <si>
    <r>
      <rPr>
        <sz val="10"/>
        <rFont val="標楷體"/>
        <family val="4"/>
        <charset val="136"/>
      </rPr>
      <t>死亡
頭數</t>
    </r>
    <phoneticPr fontId="16" type="noConversion"/>
  </si>
  <si>
    <r>
      <rPr>
        <sz val="10"/>
        <rFont val="標楷體"/>
        <family val="4"/>
        <charset val="136"/>
      </rPr>
      <t>贈與
頭數</t>
    </r>
    <phoneticPr fontId="1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</si>
  <si>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計</t>
    </r>
    <phoneticPr fontId="16" type="noConversion"/>
  </si>
  <si>
    <t>資料來源：臺北市立動物園。</t>
    <phoneticPr fontId="16" type="noConversion"/>
  </si>
  <si>
    <t>10490-90-21</t>
  </si>
  <si>
    <r>
      <rPr>
        <b/>
        <sz val="14"/>
        <rFont val="標楷體"/>
        <family val="4"/>
        <charset val="136"/>
      </rPr>
      <t>臺北市立動物園飼養動物概況</t>
    </r>
    <r>
      <rPr>
        <b/>
        <sz val="14"/>
        <rFont val="Times New Roman"/>
        <family val="1"/>
      </rPr>
      <t>-</t>
    </r>
    <r>
      <rPr>
        <b/>
        <sz val="14"/>
        <rFont val="標楷體"/>
        <family val="4"/>
        <charset val="136"/>
      </rPr>
      <t>種類別</t>
    </r>
    <phoneticPr fontId="6" type="noConversion"/>
  </si>
  <si>
    <r>
      <t xml:space="preserve">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年底</t>
    </r>
    <phoneticPr fontId="16" type="noConversion"/>
  </si>
  <si>
    <r>
      <rPr>
        <sz val="10"/>
        <rFont val="標楷體"/>
        <family val="4"/>
        <charset val="136"/>
      </rPr>
      <t>單位：種、隻</t>
    </r>
    <phoneticPr fontId="16" type="noConversion"/>
  </si>
  <si>
    <r>
      <rPr>
        <sz val="10"/>
        <rFont val="標楷體"/>
        <family val="4"/>
        <charset val="136"/>
      </rPr>
      <t>項目別</t>
    </r>
    <phoneticPr fontId="1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</si>
  <si>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計</t>
    </r>
    <phoneticPr fontId="16" type="noConversion"/>
  </si>
  <si>
    <r>
      <rPr>
        <sz val="10"/>
        <rFont val="標楷體"/>
        <family val="4"/>
        <charset val="136"/>
      </rPr>
      <t>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乳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16" type="noConversion"/>
  </si>
  <si>
    <r>
      <rPr>
        <sz val="10"/>
        <rFont val="標楷體"/>
        <family val="4"/>
        <charset val="136"/>
      </rPr>
      <t>鳥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類</t>
    </r>
    <phoneticPr fontId="16" type="noConversion"/>
  </si>
  <si>
    <r>
      <rPr>
        <sz val="10"/>
        <rFont val="標楷體"/>
        <family val="4"/>
        <charset val="136"/>
      </rPr>
      <t>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16" type="noConversion"/>
  </si>
  <si>
    <r>
      <rPr>
        <sz val="10"/>
        <rFont val="標楷體"/>
        <family val="4"/>
        <charset val="136"/>
      </rPr>
      <t>兩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棲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16" type="noConversion"/>
  </si>
  <si>
    <r>
      <rPr>
        <sz val="10"/>
        <rFont val="標楷體"/>
        <family val="4"/>
        <charset val="136"/>
      </rPr>
      <t>魚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類</t>
    </r>
    <phoneticPr fontId="16" type="noConversion"/>
  </si>
  <si>
    <r>
      <rPr>
        <sz val="10"/>
        <rFont val="標楷體"/>
        <family val="4"/>
        <charset val="136"/>
      </rPr>
      <t>種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</si>
  <si>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隻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</si>
  <si>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19</t>
    </r>
    <r>
      <rPr>
        <sz val="10"/>
        <rFont val="標楷體"/>
        <family val="4"/>
        <charset val="136"/>
      </rPr>
      <t>日編製</t>
    </r>
    <phoneticPr fontId="6" type="noConversion"/>
  </si>
  <si>
    <t>資料來源：臺北市立動物園。</t>
    <phoneticPr fontId="1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</si>
  <si>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份送本府教育局統計室</t>
    </r>
    <r>
      <rPr>
        <sz val="10"/>
        <rFont val="Times New Roman"/>
        <family val="1"/>
      </rPr>
      <t>(1</t>
    </r>
    <r>
      <rPr>
        <sz val="10"/>
        <rFont val="標楷體"/>
        <family val="4"/>
        <charset val="136"/>
      </rPr>
      <t>份轉送本府主計處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</si>
  <si>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t>臺北市青少年發展處</t>
    <phoneticPr fontId="16" type="noConversion"/>
  </si>
  <si>
    <r>
      <rPr>
        <sz val="10"/>
        <rFont val="標楷體"/>
        <family val="4"/>
        <charset val="136"/>
      </rPr>
      <t>年　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報</t>
    </r>
    <phoneticPr fontId="16" type="noConversion"/>
  </si>
  <si>
    <t>10490-90-22</t>
    <phoneticPr fontId="9" type="noConversion"/>
  </si>
  <si>
    <r>
      <rPr>
        <b/>
        <sz val="14"/>
        <rFont val="標楷體"/>
        <family val="4"/>
        <charset val="136"/>
      </rPr>
      <t>臺北市青少年發展處概況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</si>
  <si>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</t>
    </r>
    <phoneticPr fontId="6" type="noConversion"/>
  </si>
  <si>
    <r>
      <rPr>
        <sz val="10"/>
        <rFont val="標楷體"/>
        <family val="4"/>
        <charset val="136"/>
      </rPr>
      <t>單位：項、人次</t>
    </r>
    <phoneticPr fontId="6" type="noConversion"/>
  </si>
  <si>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</si>
  <si>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 xml:space="preserve">設施數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月底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</si>
  <si>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活　動　人　次</t>
    </r>
    <phoneticPr fontId="6" type="noConversion"/>
  </si>
  <si>
    <r>
      <rPr>
        <sz val="10"/>
        <rFont val="標楷體"/>
        <family val="4"/>
        <charset val="136"/>
      </rPr>
      <t>參　觀　活　動　人　次</t>
    </r>
    <phoneticPr fontId="6" type="noConversion"/>
  </si>
  <si>
    <r>
      <rPr>
        <sz val="10"/>
        <rFont val="標楷體"/>
        <family val="4"/>
        <charset val="136"/>
      </rPr>
      <t>場地租借
使用活動
人次</t>
    </r>
    <phoneticPr fontId="6" type="noConversion"/>
  </si>
  <si>
    <r>
      <rPr>
        <sz val="10"/>
        <rFont val="標楷體"/>
        <family val="4"/>
        <charset val="136"/>
      </rPr>
      <t>其他活動
人次</t>
    </r>
    <phoneticPr fontId="6" type="noConversion"/>
  </si>
  <si>
    <r>
      <rPr>
        <sz val="10"/>
        <rFont val="標楷體"/>
        <family val="4"/>
        <charset val="136"/>
      </rPr>
      <t>校外教學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</si>
  <si>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日編製</t>
    </r>
    <phoneticPr fontId="6" type="noConversion"/>
  </si>
  <si>
    <t>資料來源：臺北市青少年發展處。</t>
    <phoneticPr fontId="6" type="noConversion"/>
  </si>
  <si>
    <t>10490-05-01</t>
  </si>
  <si>
    <t>資料來源：本局終身教育科。</t>
    <phoneticPr fontId="6" type="noConversion"/>
  </si>
  <si>
    <t>10490-05-01</t>
    <phoneticPr fontId="6" type="noConversion"/>
  </si>
  <si>
    <r>
      <rPr>
        <sz val="10"/>
        <rFont val="標楷體"/>
        <family val="4"/>
        <charset val="136"/>
      </rPr>
      <t>技　　藝　　類</t>
    </r>
  </si>
  <si>
    <t>10490-90-23</t>
  </si>
  <si>
    <t>臺北市家庭教育中心</t>
    <phoneticPr fontId="16" type="noConversion"/>
  </si>
  <si>
    <t>10490-90-25</t>
  </si>
  <si>
    <t>親職教育
研習課程</t>
    <phoneticPr fontId="9" type="noConversion"/>
  </si>
  <si>
    <t>婚姻教育
研習課程</t>
    <phoneticPr fontId="9" type="noConversion"/>
  </si>
  <si>
    <r>
      <rPr>
        <sz val="10"/>
        <rFont val="標楷體"/>
        <family val="4"/>
        <charset val="136"/>
      </rPr>
      <t>家庭教育
理念宣導活動</t>
    </r>
  </si>
  <si>
    <r>
      <rPr>
        <sz val="10"/>
        <rFont val="標楷體"/>
        <family val="4"/>
        <charset val="136"/>
      </rPr>
      <t>建構最需要關懷家庭
個案通報及諮商輔導</t>
    </r>
  </si>
  <si>
    <r>
      <rPr>
        <sz val="10"/>
        <rFont val="標楷體"/>
        <family val="4"/>
        <charset val="136"/>
      </rPr>
      <t>輔導人次</t>
    </r>
  </si>
  <si>
    <t>資料來源：臺北市家庭教育中心。</t>
    <phoneticPr fontId="16" type="noConversion"/>
  </si>
  <si>
    <t>臺北市教師研習中心</t>
    <phoneticPr fontId="16" type="noConversion"/>
  </si>
  <si>
    <t>10420-04-01</t>
  </si>
  <si>
    <t>資料來源：臺北市教師研習中心。</t>
    <phoneticPr fontId="16" type="noConversion"/>
  </si>
  <si>
    <t>11014-51-01</t>
  </si>
  <si>
    <t>11014-51-02</t>
  </si>
  <si>
    <t>10490-90-26</t>
  </si>
  <si>
    <t>臺北市樂齡學習中心及樂齡學堂辦理活動概況</t>
    <phoneticPr fontId="6" type="noConversion"/>
  </si>
  <si>
    <t>辦理場次</t>
    <phoneticPr fontId="6" type="noConversion"/>
  </si>
  <si>
    <t>參加人次</t>
    <phoneticPr fontId="6" type="noConversion"/>
  </si>
  <si>
    <t>總計</t>
    <phoneticPr fontId="6" type="noConversion"/>
  </si>
  <si>
    <t>資料來源：本局終身教育科。</t>
    <phoneticPr fontId="6" type="noConversion"/>
  </si>
  <si>
    <t>臺北市立兒童新樂園</t>
    <phoneticPr fontId="16" type="noConversion"/>
  </si>
  <si>
    <t>10490-90-27</t>
  </si>
  <si>
    <r>
      <rPr>
        <sz val="10"/>
        <rFont val="標楷體"/>
        <family val="4"/>
        <charset val="136"/>
      </rPr>
      <t>入園收入</t>
    </r>
  </si>
  <si>
    <r>
      <t xml:space="preserve">4 </t>
    </r>
    <r>
      <rPr>
        <sz val="10"/>
        <rFont val="標楷體"/>
        <family val="4"/>
        <charset val="136"/>
      </rPr>
      <t>月</t>
    </r>
  </si>
  <si>
    <r>
      <t xml:space="preserve">5 </t>
    </r>
    <r>
      <rPr>
        <sz val="10"/>
        <rFont val="標楷體"/>
        <family val="4"/>
        <charset val="136"/>
      </rPr>
      <t>月</t>
    </r>
  </si>
  <si>
    <r>
      <t xml:space="preserve">6 </t>
    </r>
    <r>
      <rPr>
        <sz val="10"/>
        <rFont val="標楷體"/>
        <family val="4"/>
        <charset val="136"/>
      </rPr>
      <t>月</t>
    </r>
  </si>
  <si>
    <r>
      <t xml:space="preserve">7 </t>
    </r>
    <r>
      <rPr>
        <sz val="10"/>
        <rFont val="標楷體"/>
        <family val="4"/>
        <charset val="136"/>
      </rPr>
      <t>月</t>
    </r>
  </si>
  <si>
    <r>
      <t xml:space="preserve">8 </t>
    </r>
    <r>
      <rPr>
        <sz val="10"/>
        <rFont val="標楷體"/>
        <family val="4"/>
        <charset val="136"/>
      </rPr>
      <t>月</t>
    </r>
  </si>
  <si>
    <r>
      <t xml:space="preserve">9 </t>
    </r>
    <r>
      <rPr>
        <sz val="10"/>
        <rFont val="標楷體"/>
        <family val="4"/>
        <charset val="136"/>
      </rPr>
      <t>月</t>
    </r>
  </si>
  <si>
    <r>
      <t xml:space="preserve">10 </t>
    </r>
    <r>
      <rPr>
        <sz val="10"/>
        <rFont val="標楷體"/>
        <family val="4"/>
        <charset val="136"/>
      </rPr>
      <t>月</t>
    </r>
  </si>
  <si>
    <r>
      <t xml:space="preserve">11 </t>
    </r>
    <r>
      <rPr>
        <sz val="10"/>
        <rFont val="標楷體"/>
        <family val="4"/>
        <charset val="136"/>
      </rPr>
      <t>月</t>
    </r>
  </si>
  <si>
    <r>
      <t xml:space="preserve">12 </t>
    </r>
    <r>
      <rPr>
        <sz val="10"/>
        <rFont val="標楷體"/>
        <family val="4"/>
        <charset val="136"/>
      </rPr>
      <t>月</t>
    </r>
  </si>
  <si>
    <t>資料來源：臺北市立兒童新樂園。</t>
    <phoneticPr fontId="16" type="noConversion"/>
  </si>
  <si>
    <t>30910-01-01</t>
  </si>
  <si>
    <t xml:space="preserve"> </t>
    <phoneticPr fontId="6" type="noConversion"/>
  </si>
  <si>
    <t>30293-51-01</t>
  </si>
  <si>
    <t>30910-90-01</t>
    <phoneticPr fontId="1" type="noConversion"/>
  </si>
  <si>
    <t>臺北市政府教育局暨所屬公共室內休閒空間概況</t>
    <phoneticPr fontId="6" type="noConversion"/>
  </si>
  <si>
    <t>建築物名稱別</t>
    <phoneticPr fontId="16" type="noConversion"/>
  </si>
  <si>
    <r>
      <rPr>
        <sz val="10"/>
        <rFont val="標楷體"/>
        <family val="4"/>
        <charset val="136"/>
      </rPr>
      <t>審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核</t>
    </r>
  </si>
  <si>
    <t>備註</t>
    <phoneticPr fontId="1" type="noConversion"/>
  </si>
  <si>
    <t>北投區</t>
  </si>
  <si>
    <t>士林區</t>
  </si>
  <si>
    <t>內湖區</t>
  </si>
  <si>
    <t>南港區</t>
  </si>
  <si>
    <t>文山區</t>
  </si>
  <si>
    <t>萬華區</t>
  </si>
  <si>
    <t>大同區</t>
  </si>
  <si>
    <t>中正區</t>
  </si>
  <si>
    <t>中山區</t>
  </si>
  <si>
    <t>大安區</t>
  </si>
  <si>
    <t>信義區</t>
  </si>
  <si>
    <t>松山區</t>
  </si>
  <si>
    <t>私立</t>
  </si>
  <si>
    <t>市立</t>
  </si>
  <si>
    <t>國立</t>
  </si>
  <si>
    <t>專科</t>
  </si>
  <si>
    <t>大學</t>
  </si>
  <si>
    <t>合計</t>
  </si>
  <si>
    <t>女</t>
    <phoneticPr fontId="6" type="noConversion"/>
  </si>
  <si>
    <t>男</t>
    <phoneticPr fontId="6" type="noConversion"/>
  </si>
  <si>
    <t>總計</t>
    <phoneticPr fontId="6" type="noConversion"/>
  </si>
  <si>
    <t>女</t>
  </si>
  <si>
    <t>男</t>
  </si>
  <si>
    <t>總計</t>
  </si>
  <si>
    <t>上學年度畢業生數(人)</t>
    <phoneticPr fontId="6" type="noConversion"/>
  </si>
  <si>
    <t>學生數(人)</t>
    <phoneticPr fontId="6" type="noConversion"/>
  </si>
  <si>
    <t>研究所數(所)</t>
    <phoneticPr fontId="6" type="noConversion"/>
  </si>
  <si>
    <t>科系數(種)</t>
  </si>
  <si>
    <t>職員數(人)</t>
  </si>
  <si>
    <t>教師數(人)</t>
    <phoneticPr fontId="6" type="noConversion"/>
  </si>
  <si>
    <t>校數
(所)</t>
    <phoneticPr fontId="6" type="noConversion"/>
  </si>
  <si>
    <t>隸屬及
行政區別</t>
    <phoneticPr fontId="6" type="noConversion"/>
  </si>
  <si>
    <t>臺北市大專校院概況總表</t>
    <phoneticPr fontId="6" type="noConversion"/>
  </si>
  <si>
    <t>10411-01-01</t>
  </si>
  <si>
    <t>表　　號</t>
    <phoneticPr fontId="6" type="noConversion"/>
  </si>
  <si>
    <t>臺北市政府教育局</t>
    <phoneticPr fontId="6" type="noConversion"/>
  </si>
  <si>
    <t>編製機關</t>
    <phoneticPr fontId="6" type="noConversion"/>
  </si>
  <si>
    <t>備註</t>
    <phoneticPr fontId="1" type="noConversion"/>
  </si>
  <si>
    <t>臺北市立大學</t>
    <phoneticPr fontId="6" type="noConversion"/>
  </si>
  <si>
    <t>私立馬偕醫護管理專科學校</t>
    <phoneticPr fontId="6" type="noConversion"/>
  </si>
  <si>
    <t>私立康寧大學</t>
    <phoneticPr fontId="6" type="noConversion"/>
  </si>
  <si>
    <t>私立台北城市科技大學</t>
    <phoneticPr fontId="6" type="noConversion"/>
  </si>
  <si>
    <t>私立中華科技大學</t>
    <phoneticPr fontId="6" type="noConversion"/>
  </si>
  <si>
    <t>私立德明財經科技大學</t>
    <phoneticPr fontId="6" type="noConversion"/>
  </si>
  <si>
    <t>私立中國科技大學</t>
    <phoneticPr fontId="6" type="noConversion"/>
  </si>
  <si>
    <t>私立臺北醫學大學</t>
    <phoneticPr fontId="6" type="noConversion"/>
  </si>
  <si>
    <t>私立大同大學</t>
    <phoneticPr fontId="6" type="noConversion"/>
  </si>
  <si>
    <t>私立實踐大學</t>
    <phoneticPr fontId="6" type="noConversion"/>
  </si>
  <si>
    <t>私立銘傳大學</t>
    <phoneticPr fontId="6" type="noConversion"/>
  </si>
  <si>
    <t>私立世新大學</t>
    <phoneticPr fontId="6" type="noConversion"/>
  </si>
  <si>
    <t>私立中國文化大學</t>
    <phoneticPr fontId="6" type="noConversion"/>
  </si>
  <si>
    <t>私立東吳大學</t>
    <phoneticPr fontId="6" type="noConversion"/>
  </si>
  <si>
    <t>國立臺灣戲曲學院</t>
  </si>
  <si>
    <t>國立臺北商業大學</t>
    <phoneticPr fontId="6" type="noConversion"/>
  </si>
  <si>
    <t>國立臺北護理健康大學</t>
  </si>
  <si>
    <t>國立臺北教育大學</t>
  </si>
  <si>
    <t>國立臺北藝術大學</t>
  </si>
  <si>
    <t>國立臺北科技大學</t>
  </si>
  <si>
    <t>國立臺灣科技大學</t>
  </si>
  <si>
    <t>國立陽明大學</t>
  </si>
  <si>
    <t>國立臺灣師範大學</t>
  </si>
  <si>
    <t>國立臺灣大學</t>
  </si>
  <si>
    <t>國立政治大學</t>
  </si>
  <si>
    <t>總　計</t>
    <phoneticPr fontId="6" type="noConversion"/>
  </si>
  <si>
    <t>合計</t>
    <phoneticPr fontId="6" type="noConversion"/>
  </si>
  <si>
    <t>女</t>
    <phoneticPr fontId="6" type="noConversion"/>
  </si>
  <si>
    <t>男</t>
    <phoneticPr fontId="6" type="noConversion"/>
  </si>
  <si>
    <t>總計</t>
    <phoneticPr fontId="6" type="noConversion"/>
  </si>
  <si>
    <t>上學年度畢業生數(人)</t>
    <phoneticPr fontId="6" type="noConversion"/>
  </si>
  <si>
    <t>學生數(人)</t>
    <phoneticPr fontId="6" type="noConversion"/>
  </si>
  <si>
    <t>研究所數(所)</t>
    <phoneticPr fontId="6" type="noConversion"/>
  </si>
  <si>
    <t>教師數(人)</t>
  </si>
  <si>
    <t>校　名</t>
    <phoneticPr fontId="6" type="noConversion"/>
  </si>
  <si>
    <t>臺北市大專校院各校概況</t>
    <phoneticPr fontId="6" type="noConversion"/>
  </si>
  <si>
    <t>10411-01-02</t>
  </si>
  <si>
    <t>表　　號</t>
    <phoneticPr fontId="6" type="noConversion"/>
  </si>
  <si>
    <r>
      <t>107.11.13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1076009211</t>
    </r>
    <r>
      <rPr>
        <sz val="8"/>
        <rFont val="標楷體"/>
        <family val="4"/>
        <charset val="136"/>
      </rPr>
      <t>號函修訂</t>
    </r>
  </si>
  <si>
    <t>臺北市政府教育局</t>
    <phoneticPr fontId="6" type="noConversion"/>
  </si>
  <si>
    <t>編製機關</t>
    <phoneticPr fontId="6" type="noConversion"/>
  </si>
  <si>
    <t>填表說明：本表一式2份，1份送本府主計處，1份自存。</t>
    <phoneticPr fontId="6" type="noConversion"/>
  </si>
  <si>
    <t>資料來源：本局統計室。</t>
    <phoneticPr fontId="6" type="noConversion"/>
  </si>
  <si>
    <t>主辦統計人員</t>
    <phoneticPr fontId="6" type="noConversion"/>
  </si>
  <si>
    <t>機關首長</t>
    <phoneticPr fontId="6" type="noConversion"/>
  </si>
  <si>
    <t>業務主管人員</t>
    <phoneticPr fontId="6" type="noConversion"/>
  </si>
  <si>
    <r>
      <t>審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核</t>
    </r>
  </si>
  <si>
    <t>填表</t>
    <phoneticPr fontId="6" type="noConversion"/>
  </si>
  <si>
    <t>外縣市計</t>
    <phoneticPr fontId="6" type="noConversion"/>
  </si>
  <si>
    <t>北投區</t>
    <phoneticPr fontId="6" type="noConversion"/>
  </si>
  <si>
    <t>士林區</t>
    <phoneticPr fontId="6" type="noConversion"/>
  </si>
  <si>
    <t>內湖區</t>
    <phoneticPr fontId="6" type="noConversion"/>
  </si>
  <si>
    <t>南港區</t>
    <phoneticPr fontId="6" type="noConversion"/>
  </si>
  <si>
    <t>文山區</t>
    <phoneticPr fontId="6" type="noConversion"/>
  </si>
  <si>
    <t>萬華區</t>
    <phoneticPr fontId="6" type="noConversion"/>
  </si>
  <si>
    <t>大同區</t>
    <phoneticPr fontId="6" type="noConversion"/>
  </si>
  <si>
    <t>中正區</t>
    <phoneticPr fontId="6" type="noConversion"/>
  </si>
  <si>
    <t>中山區</t>
    <phoneticPr fontId="6" type="noConversion"/>
  </si>
  <si>
    <t>大安區</t>
    <phoneticPr fontId="6" type="noConversion"/>
  </si>
  <si>
    <t>信義區</t>
    <phoneticPr fontId="6" type="noConversion"/>
  </si>
  <si>
    <t>松山區</t>
    <phoneticPr fontId="6" type="noConversion"/>
  </si>
  <si>
    <t>臺北市行政區計</t>
    <phoneticPr fontId="6" type="noConversion"/>
  </si>
  <si>
    <t>私　立</t>
    <phoneticPr fontId="6" type="noConversion"/>
  </si>
  <si>
    <t>市　立</t>
    <phoneticPr fontId="6" type="noConversion"/>
  </si>
  <si>
    <t>國　立</t>
    <phoneticPr fontId="6" type="noConversion"/>
  </si>
  <si>
    <t>其他校地</t>
    <phoneticPr fontId="6" type="noConversion"/>
  </si>
  <si>
    <t>露天運動場地</t>
    <phoneticPr fontId="6" type="noConversion"/>
  </si>
  <si>
    <t>校舍基地</t>
    <phoneticPr fontId="6" type="noConversion"/>
  </si>
  <si>
    <t>有眷戶數</t>
    <phoneticPr fontId="6" type="noConversion"/>
  </si>
  <si>
    <t>單身床位</t>
    <phoneticPr fontId="6" type="noConversion"/>
  </si>
  <si>
    <t>無法使用
校地</t>
    <phoneticPr fontId="6" type="noConversion"/>
  </si>
  <si>
    <t>可 使 用 校 地</t>
    <phoneticPr fontId="6" type="noConversion"/>
  </si>
  <si>
    <t>教職員宿舍</t>
    <phoneticPr fontId="6" type="noConversion"/>
  </si>
  <si>
    <t>學生宿舍
床位數</t>
    <phoneticPr fontId="6" type="noConversion"/>
  </si>
  <si>
    <t>樓地板面積
總計</t>
    <phoneticPr fontId="6" type="noConversion"/>
  </si>
  <si>
    <t>校地面積</t>
    <phoneticPr fontId="6" type="noConversion"/>
  </si>
  <si>
    <t>隸屬及
行政區別</t>
    <phoneticPr fontId="6" type="noConversion"/>
  </si>
  <si>
    <t>單位：平方公尺、床位、戶</t>
    <phoneticPr fontId="6" type="noConversion"/>
  </si>
  <si>
    <t>臺北市大專校院校地校舍面積─行政區別</t>
    <phoneticPr fontId="6" type="noConversion"/>
  </si>
  <si>
    <t>10430-02-01</t>
  </si>
  <si>
    <t>資料來源：本局統計室。</t>
    <phoneticPr fontId="16" type="noConversion"/>
  </si>
  <si>
    <t>主辦統計人員</t>
  </si>
  <si>
    <t>機關首長</t>
    <phoneticPr fontId="1" type="noConversion"/>
  </si>
  <si>
    <t>審核</t>
  </si>
  <si>
    <t>溫水池</t>
    <phoneticPr fontId="6" type="noConversion"/>
  </si>
  <si>
    <t>冷水池</t>
    <phoneticPr fontId="6" type="noConversion"/>
  </si>
  <si>
    <t>有泳池學校數(所)</t>
    <phoneticPr fontId="6" type="noConversion"/>
  </si>
  <si>
    <t>游泳池數(座)</t>
    <phoneticPr fontId="6" type="noConversion"/>
  </si>
  <si>
    <t>校數
(所)</t>
    <phoneticPr fontId="6" type="noConversion"/>
  </si>
  <si>
    <t>行政區別</t>
    <phoneticPr fontId="6" type="noConversion"/>
  </si>
  <si>
    <t>臺北市立大專校院游泳池概況</t>
    <phoneticPr fontId="6" type="noConversion"/>
  </si>
  <si>
    <t>10430-90-01</t>
    <phoneticPr fontId="16" type="noConversion"/>
  </si>
  <si>
    <t>表　　號</t>
    <phoneticPr fontId="16" type="noConversion"/>
  </si>
  <si>
    <t>年   報</t>
    <phoneticPr fontId="16" type="noConversion"/>
  </si>
  <si>
    <t>臺北市政府教育局</t>
    <phoneticPr fontId="16" type="noConversion"/>
  </si>
  <si>
    <t>編製機關</t>
    <phoneticPr fontId="16" type="noConversion"/>
  </si>
  <si>
    <t>運輸服務學門</t>
    <phoneticPr fontId="1" type="noConversion"/>
  </si>
  <si>
    <t>安全服務學門</t>
    <phoneticPr fontId="1" type="noConversion"/>
  </si>
  <si>
    <t>衛生及職業衛生服務學門</t>
    <phoneticPr fontId="1" type="noConversion"/>
  </si>
  <si>
    <t>餐旅及民生服務學門</t>
    <phoneticPr fontId="1" type="noConversion"/>
  </si>
  <si>
    <t>社會服利學門</t>
    <phoneticPr fontId="1" type="noConversion"/>
  </si>
  <si>
    <t>漁業學門</t>
    <phoneticPr fontId="1" type="noConversion"/>
  </si>
  <si>
    <t>林業學門</t>
    <phoneticPr fontId="1" type="noConversion"/>
  </si>
  <si>
    <t>農業學門</t>
    <phoneticPr fontId="1" type="noConversion"/>
  </si>
  <si>
    <t>建築及營建工程學門</t>
    <phoneticPr fontId="1" type="noConversion"/>
  </si>
  <si>
    <t>製造及加工學門</t>
    <phoneticPr fontId="9" type="noConversion"/>
  </si>
  <si>
    <t>工程及工程業學門</t>
    <phoneticPr fontId="1" type="noConversion"/>
  </si>
  <si>
    <t>資訊通訊科技學門</t>
    <phoneticPr fontId="1" type="noConversion"/>
  </si>
  <si>
    <t>物理、化學及地球科學學門</t>
    <phoneticPr fontId="1" type="noConversion"/>
  </si>
  <si>
    <t>環境學門</t>
    <phoneticPr fontId="1" type="noConversion"/>
  </si>
  <si>
    <t>新聞學及圖書資訊學門</t>
    <phoneticPr fontId="1" type="noConversion"/>
  </si>
  <si>
    <r>
      <rPr>
        <sz val="10"/>
        <rFont val="標楷體"/>
        <family val="4"/>
        <charset val="136"/>
      </rPr>
      <t>社會及行為科學學門</t>
    </r>
    <phoneticPr fontId="1" type="noConversion"/>
  </si>
  <si>
    <t>語言學門</t>
    <phoneticPr fontId="1" type="noConversion"/>
  </si>
  <si>
    <r>
      <rPr>
        <sz val="10"/>
        <rFont val="標楷體"/>
        <family val="4"/>
        <charset val="136"/>
      </rPr>
      <t>人文學門</t>
    </r>
    <phoneticPr fontId="1" type="noConversion"/>
  </si>
  <si>
    <r>
      <rPr>
        <sz val="10"/>
        <rFont val="標楷體"/>
        <family val="4"/>
        <charset val="136"/>
      </rPr>
      <t>藝術學門</t>
    </r>
    <phoneticPr fontId="1" type="noConversion"/>
  </si>
  <si>
    <r>
      <rPr>
        <sz val="10"/>
        <rFont val="標楷體"/>
        <family val="4"/>
        <charset val="136"/>
      </rPr>
      <t>教育學門</t>
    </r>
    <phoneticPr fontId="1" type="noConversion"/>
  </si>
  <si>
    <r>
      <rPr>
        <sz val="10"/>
        <rFont val="標楷體"/>
        <family val="4"/>
        <charset val="136"/>
      </rPr>
      <t>女</t>
    </r>
    <phoneticPr fontId="1" type="noConversion"/>
  </si>
  <si>
    <r>
      <rPr>
        <sz val="10"/>
        <rFont val="標楷體"/>
        <family val="4"/>
        <charset val="136"/>
      </rPr>
      <t>男</t>
    </r>
    <phoneticPr fontId="1" type="noConversion"/>
  </si>
  <si>
    <r>
      <rPr>
        <sz val="10"/>
        <rFont val="標楷體"/>
        <family val="4"/>
        <charset val="136"/>
      </rPr>
      <t>畢業率</t>
    </r>
    <phoneticPr fontId="1" type="noConversion"/>
  </si>
  <si>
    <r>
      <rPr>
        <sz val="10"/>
        <rFont val="標楷體"/>
        <family val="4"/>
        <charset val="136"/>
      </rPr>
      <t>畢業生數</t>
    </r>
    <phoneticPr fontId="1" type="noConversion"/>
  </si>
  <si>
    <r>
      <rPr>
        <sz val="10"/>
        <rFont val="標楷體"/>
        <family val="4"/>
        <charset val="136"/>
      </rPr>
      <t>科系別</t>
    </r>
    <phoneticPr fontId="6" type="noConversion"/>
  </si>
  <si>
    <r>
      <rPr>
        <sz val="10"/>
        <rFont val="標楷體"/>
        <family val="4"/>
        <charset val="136"/>
      </rPr>
      <t>單位：人、</t>
    </r>
    <r>
      <rPr>
        <sz val="10"/>
        <rFont val="Times New Roman"/>
        <family val="1"/>
      </rPr>
      <t>%</t>
    </r>
    <phoneticPr fontId="1" type="noConversion"/>
  </si>
  <si>
    <r>
      <t xml:space="preserve">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106     </t>
    </r>
    <r>
      <rPr>
        <sz val="10"/>
        <rFont val="標楷體"/>
        <family val="4"/>
        <charset val="136"/>
      </rPr>
      <t>學年度</t>
    </r>
    <phoneticPr fontId="1" type="noConversion"/>
  </si>
  <si>
    <r>
      <rPr>
        <b/>
        <sz val="14"/>
        <rFont val="標楷體"/>
        <family val="4"/>
        <charset val="136"/>
      </rPr>
      <t>臺北市大專校院學生畢業概況</t>
    </r>
    <phoneticPr fontId="6" type="noConversion"/>
  </si>
  <si>
    <t>10411-01-48</t>
    <phoneticPr fontId="1" type="noConversion"/>
  </si>
  <si>
    <r>
      <rPr>
        <sz val="10"/>
        <rFont val="標楷體"/>
        <family val="4"/>
        <charset val="136"/>
      </rPr>
      <t>根據學年度資料於次年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</si>
  <si>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t>資料來源：本局統計室。</t>
    <phoneticPr fontId="6" type="noConversion"/>
  </si>
  <si>
    <t>主辦統計人員</t>
    <phoneticPr fontId="6" type="noConversion"/>
  </si>
  <si>
    <t>機關首長</t>
    <phoneticPr fontId="1" type="noConversion"/>
  </si>
  <si>
    <t>業務主管人員</t>
    <phoneticPr fontId="6" type="noConversion"/>
  </si>
  <si>
    <t>折舊、折耗及攤銷</t>
  </si>
  <si>
    <t>資本支出</t>
  </si>
  <si>
    <t>經常支出</t>
  </si>
  <si>
    <t>總計</t>
    <phoneticPr fontId="6" type="noConversion"/>
  </si>
  <si>
    <t>決算數：</t>
    <phoneticPr fontId="6" type="noConversion"/>
  </si>
  <si>
    <t>預算數：</t>
    <phoneticPr fontId="6" type="noConversion"/>
  </si>
  <si>
    <t>私　立</t>
    <phoneticPr fontId="6" type="noConversion"/>
  </si>
  <si>
    <t>市　立</t>
    <phoneticPr fontId="6" type="noConversion"/>
  </si>
  <si>
    <t>國　立</t>
    <phoneticPr fontId="6" type="noConversion"/>
  </si>
  <si>
    <t>總　計</t>
    <phoneticPr fontId="6" type="noConversion"/>
  </si>
  <si>
    <t>科 目 別</t>
    <phoneticPr fontId="6" type="noConversion"/>
  </si>
  <si>
    <t>單位：千元</t>
  </si>
  <si>
    <t>臺北市高級中學教育經費支出(預、決算數)</t>
    <phoneticPr fontId="6" type="noConversion"/>
  </si>
  <si>
    <t>10440-01-01</t>
  </si>
  <si>
    <t>表　　號</t>
    <phoneticPr fontId="6" type="noConversion"/>
  </si>
  <si>
    <t>年　　報</t>
    <phoneticPr fontId="6" type="noConversion"/>
  </si>
  <si>
    <t>臺北市政府教育局</t>
  </si>
  <si>
    <t>編製機關</t>
  </si>
  <si>
    <t>公 開 類</t>
    <phoneticPr fontId="6" type="noConversion"/>
  </si>
  <si>
    <t>資料來源：本局統計室。</t>
    <phoneticPr fontId="6" type="noConversion"/>
  </si>
  <si>
    <t>審核</t>
    <phoneticPr fontId="6" type="noConversion"/>
  </si>
  <si>
    <t>留校察看</t>
    <phoneticPr fontId="6" type="noConversion"/>
  </si>
  <si>
    <t>單位：人、次</t>
    <phoneticPr fontId="6" type="noConversion"/>
  </si>
  <si>
    <t>學 期 報</t>
    <phoneticPr fontId="6" type="noConversion"/>
  </si>
  <si>
    <t>休學：</t>
    <phoneticPr fontId="6" type="noConversion"/>
  </si>
  <si>
    <t>因休學期滿而放棄、廢止學籍</t>
    <phoneticPr fontId="6" type="noConversion"/>
  </si>
  <si>
    <t>自動辦理放棄學籍</t>
    <phoneticPr fontId="6" type="noConversion"/>
  </si>
  <si>
    <t>放棄、廢止學籍：</t>
    <phoneticPr fontId="6" type="noConversion"/>
  </si>
  <si>
    <t>異　動　類　別</t>
    <phoneticPr fontId="6" type="noConversion"/>
  </si>
  <si>
    <r>
      <rPr>
        <sz val="10"/>
        <rFont val="標楷體"/>
        <family val="4"/>
        <charset val="136"/>
      </rPr>
      <t>視力
不良率</t>
    </r>
    <phoneticPr fontId="6" type="noConversion"/>
  </si>
  <si>
    <r>
      <rPr>
        <sz val="10"/>
        <rFont val="標楷體"/>
        <family val="4"/>
        <charset val="136"/>
      </rPr>
      <t>視力
不良人數</t>
    </r>
    <phoneticPr fontId="6" type="noConversion"/>
  </si>
  <si>
    <r>
      <rPr>
        <sz val="10"/>
        <rFont val="標楷體"/>
        <family val="4"/>
        <charset val="136"/>
      </rPr>
      <t>檢查人數</t>
    </r>
    <phoneticPr fontId="6" type="noConversion"/>
  </si>
  <si>
    <r>
      <rPr>
        <sz val="10"/>
        <rFont val="標楷體"/>
        <family val="4"/>
        <charset val="136"/>
      </rPr>
      <t>年級
及性別</t>
    </r>
    <phoneticPr fontId="6" type="noConversion"/>
  </si>
  <si>
    <r>
      <t xml:space="preserve">          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</si>
  <si>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b/>
        <sz val="14"/>
        <rFont val="標楷體"/>
        <family val="4"/>
        <charset val="136"/>
      </rPr>
      <t>臺北市高級中學學生裸眼視力不良率─年級別</t>
    </r>
    <phoneticPr fontId="6" type="noConversion"/>
  </si>
  <si>
    <t>10450-03-01</t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</si>
  <si>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</si>
  <si>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t>10450-03-02</t>
  </si>
  <si>
    <t>總　計</t>
    <phoneticPr fontId="6" type="noConversion"/>
  </si>
  <si>
    <t>通過率</t>
    <phoneticPr fontId="6" type="noConversion"/>
  </si>
  <si>
    <t>通過
人數</t>
    <phoneticPr fontId="6" type="noConversion"/>
  </si>
  <si>
    <t>受測
人數</t>
    <phoneticPr fontId="6" type="noConversion"/>
  </si>
  <si>
    <t>檢測
校數</t>
    <phoneticPr fontId="6" type="noConversion"/>
  </si>
  <si>
    <t>溫水池</t>
    <phoneticPr fontId="6" type="noConversion"/>
  </si>
  <si>
    <t>冷水池</t>
    <phoneticPr fontId="6" type="noConversion"/>
  </si>
  <si>
    <t>合計</t>
    <phoneticPr fontId="6" type="noConversion"/>
  </si>
  <si>
    <t>有泳池
學校數</t>
    <phoneticPr fontId="6" type="noConversion"/>
  </si>
  <si>
    <t>應屆畢業生檢測結果</t>
    <phoneticPr fontId="6" type="noConversion"/>
  </si>
  <si>
    <t>游泳池數</t>
    <phoneticPr fontId="6" type="noConversion"/>
  </si>
  <si>
    <t>校數</t>
    <phoneticPr fontId="6" type="noConversion"/>
  </si>
  <si>
    <t>私　　　　立</t>
    <phoneticPr fontId="6" type="noConversion"/>
  </si>
  <si>
    <t>市　　　　立</t>
    <phoneticPr fontId="6" type="noConversion"/>
  </si>
  <si>
    <t>行政區別</t>
    <phoneticPr fontId="6" type="noConversion"/>
  </si>
  <si>
    <t>10450-02-01</t>
    <phoneticPr fontId="16" type="noConversion"/>
  </si>
  <si>
    <t>表　　號</t>
    <phoneticPr fontId="16" type="noConversion"/>
  </si>
  <si>
    <t>臺北市政府教育局</t>
    <phoneticPr fontId="16" type="noConversion"/>
  </si>
  <si>
    <t>編製機關</t>
    <phoneticPr fontId="16" type="noConversion"/>
  </si>
  <si>
    <t>資料來源：本局統計室。</t>
    <phoneticPr fontId="16" type="noConversion"/>
  </si>
  <si>
    <t>機關首長</t>
    <phoneticPr fontId="1" type="noConversion"/>
  </si>
  <si>
    <t>業務主管人員</t>
    <phoneticPr fontId="6" type="noConversion"/>
  </si>
  <si>
    <t>填表</t>
    <phoneticPr fontId="6" type="noConversion"/>
  </si>
  <si>
    <t>國　　　　立</t>
    <phoneticPr fontId="6" type="noConversion"/>
  </si>
  <si>
    <t>總　　　　計</t>
    <phoneticPr fontId="6" type="noConversion"/>
  </si>
  <si>
    <t>臺北市高級中學游泳檢測概況</t>
    <phoneticPr fontId="6" type="noConversion"/>
  </si>
  <si>
    <t>10450-02-01</t>
  </si>
  <si>
    <t xml:space="preserve">    主辦統計人員</t>
    <phoneticPr fontId="6" type="noConversion"/>
  </si>
  <si>
    <t>機關首長</t>
    <phoneticPr fontId="1" type="noConversion"/>
  </si>
  <si>
    <t xml:space="preserve">    業務主管人員</t>
    <phoneticPr fontId="6" type="noConversion"/>
  </si>
  <si>
    <t>總計</t>
    <phoneticPr fontId="6" type="noConversion"/>
  </si>
  <si>
    <t>決算數：</t>
    <phoneticPr fontId="6" type="noConversion"/>
  </si>
  <si>
    <t>預算數：</t>
    <phoneticPr fontId="6" type="noConversion"/>
  </si>
  <si>
    <t>私　立</t>
    <phoneticPr fontId="6" type="noConversion"/>
  </si>
  <si>
    <t>市　立</t>
    <phoneticPr fontId="6" type="noConversion"/>
  </si>
  <si>
    <t>國　立</t>
    <phoneticPr fontId="6" type="noConversion"/>
  </si>
  <si>
    <t>總　計</t>
    <phoneticPr fontId="6" type="noConversion"/>
  </si>
  <si>
    <t>臺北市高級職業學校教育經費支出(預、決算數)</t>
    <phoneticPr fontId="6" type="noConversion"/>
  </si>
  <si>
    <t>10440-01-02</t>
  </si>
  <si>
    <t>表　　號</t>
    <phoneticPr fontId="6" type="noConversion"/>
  </si>
  <si>
    <t>年   報</t>
    <phoneticPr fontId="6" type="noConversion"/>
  </si>
  <si>
    <r>
      <t xml:space="preserve">           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</si>
  <si>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臺北市高級職業學校學生裸眼視力不良率─年級別</t>
    </r>
    <phoneticPr fontId="6" type="noConversion"/>
  </si>
  <si>
    <t>10450-03-03</t>
  </si>
  <si>
    <t>10450-03-04</t>
  </si>
  <si>
    <t>總　計</t>
    <phoneticPr fontId="6" type="noConversion"/>
  </si>
  <si>
    <t>通過率</t>
    <phoneticPr fontId="6" type="noConversion"/>
  </si>
  <si>
    <t>通過
人數</t>
    <phoneticPr fontId="6" type="noConversion"/>
  </si>
  <si>
    <t>受測
人數</t>
    <phoneticPr fontId="6" type="noConversion"/>
  </si>
  <si>
    <t>檢測
校數</t>
    <phoneticPr fontId="6" type="noConversion"/>
  </si>
  <si>
    <t>溫水池</t>
    <phoneticPr fontId="6" type="noConversion"/>
  </si>
  <si>
    <t>冷水池</t>
    <phoneticPr fontId="6" type="noConversion"/>
  </si>
  <si>
    <t>合計</t>
    <phoneticPr fontId="6" type="noConversion"/>
  </si>
  <si>
    <t>有泳池
學校數</t>
    <phoneticPr fontId="6" type="noConversion"/>
  </si>
  <si>
    <t>應屆畢業生檢測結果</t>
    <phoneticPr fontId="6" type="noConversion"/>
  </si>
  <si>
    <t>游泳池數</t>
    <phoneticPr fontId="6" type="noConversion"/>
  </si>
  <si>
    <t>校數</t>
    <phoneticPr fontId="6" type="noConversion"/>
  </si>
  <si>
    <t>私　　　　立</t>
    <phoneticPr fontId="6" type="noConversion"/>
  </si>
  <si>
    <t>市　　　　立</t>
    <phoneticPr fontId="6" type="noConversion"/>
  </si>
  <si>
    <t>行政區別</t>
    <phoneticPr fontId="6" type="noConversion"/>
  </si>
  <si>
    <t>10450-02-02</t>
    <phoneticPr fontId="16" type="noConversion"/>
  </si>
  <si>
    <t>表　　號</t>
    <phoneticPr fontId="16" type="noConversion"/>
  </si>
  <si>
    <t>臺北市政府教育局</t>
    <phoneticPr fontId="16" type="noConversion"/>
  </si>
  <si>
    <t>編製機關</t>
    <phoneticPr fontId="16" type="noConversion"/>
  </si>
  <si>
    <t>填表說明：本表一式2份，1份送本府主計處，1份自存。</t>
    <phoneticPr fontId="6" type="noConversion"/>
  </si>
  <si>
    <t>資料來源：本局統計室。</t>
    <phoneticPr fontId="16" type="noConversion"/>
  </si>
  <si>
    <t>主辦統計人員</t>
    <phoneticPr fontId="6" type="noConversion"/>
  </si>
  <si>
    <t>機關首長</t>
    <phoneticPr fontId="6" type="noConversion"/>
  </si>
  <si>
    <t>業務主管人員</t>
    <phoneticPr fontId="6" type="noConversion"/>
  </si>
  <si>
    <t>審核</t>
    <phoneticPr fontId="6" type="noConversion"/>
  </si>
  <si>
    <t>填表</t>
    <phoneticPr fontId="6" type="noConversion"/>
  </si>
  <si>
    <t>國　　　　立</t>
    <phoneticPr fontId="6" type="noConversion"/>
  </si>
  <si>
    <t>總　　　　計</t>
    <phoneticPr fontId="6" type="noConversion"/>
  </si>
  <si>
    <t>臺北市高級職業學校游泳檢測概況</t>
    <phoneticPr fontId="6" type="noConversion"/>
  </si>
  <si>
    <t>10450-02-02</t>
  </si>
  <si>
    <r>
      <rPr>
        <sz val="10"/>
        <rFont val="標楷體"/>
        <family val="4"/>
        <charset val="136"/>
      </rPr>
      <t>通過率</t>
    </r>
    <phoneticPr fontId="6" type="noConversion"/>
  </si>
  <si>
    <r>
      <rPr>
        <sz val="10"/>
        <rFont val="標楷體"/>
        <family val="4"/>
        <charset val="136"/>
      </rPr>
      <t>通過
人數</t>
    </r>
    <phoneticPr fontId="6" type="noConversion"/>
  </si>
  <si>
    <r>
      <rPr>
        <sz val="10"/>
        <rFont val="標楷體"/>
        <family val="4"/>
        <charset val="136"/>
      </rPr>
      <t>受測
人數</t>
    </r>
    <phoneticPr fontId="6" type="noConversion"/>
  </si>
  <si>
    <r>
      <rPr>
        <sz val="10"/>
        <rFont val="標楷體"/>
        <family val="4"/>
        <charset val="136"/>
      </rPr>
      <t>檢測
校數</t>
    </r>
    <phoneticPr fontId="6" type="noConversion"/>
  </si>
  <si>
    <r>
      <rPr>
        <sz val="10"/>
        <rFont val="標楷體"/>
        <family val="4"/>
        <charset val="136"/>
      </rPr>
      <t>溫水池</t>
    </r>
    <phoneticPr fontId="6" type="noConversion"/>
  </si>
  <si>
    <r>
      <rPr>
        <sz val="10"/>
        <rFont val="標楷體"/>
        <family val="4"/>
        <charset val="136"/>
      </rPr>
      <t>冷水池</t>
    </r>
    <phoneticPr fontId="6" type="noConversion"/>
  </si>
  <si>
    <r>
      <rPr>
        <sz val="10"/>
        <rFont val="標楷體"/>
        <family val="4"/>
        <charset val="136"/>
      </rPr>
      <t>有泳池
學校數</t>
    </r>
    <phoneticPr fontId="6" type="noConversion"/>
  </si>
  <si>
    <r>
      <rPr>
        <sz val="10"/>
        <rFont val="標楷體"/>
        <family val="4"/>
        <charset val="136"/>
      </rPr>
      <t>應屆畢業生檢測結果</t>
    </r>
    <phoneticPr fontId="6" type="noConversion"/>
  </si>
  <si>
    <r>
      <rPr>
        <sz val="10"/>
        <rFont val="標楷體"/>
        <family val="4"/>
        <charset val="136"/>
      </rPr>
      <t>游泳池數</t>
    </r>
    <phoneticPr fontId="6" type="noConversion"/>
  </si>
  <si>
    <r>
      <rPr>
        <sz val="10"/>
        <rFont val="標楷體"/>
        <family val="4"/>
        <charset val="136"/>
      </rPr>
      <t>單位：所、座、人、</t>
    </r>
    <r>
      <rPr>
        <sz val="10"/>
        <rFont val="Times New Roman"/>
        <family val="1"/>
      </rPr>
      <t>%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</si>
  <si>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106     </t>
    </r>
    <r>
      <rPr>
        <sz val="10"/>
        <rFont val="標楷體"/>
        <family val="4"/>
        <charset val="136"/>
      </rPr>
      <t>學年度</t>
    </r>
    <phoneticPr fontId="16" type="noConversion"/>
  </si>
  <si>
    <t>注意事項</t>
    <phoneticPr fontId="9" type="noConversion"/>
  </si>
  <si>
    <r>
      <rPr>
        <b/>
        <sz val="14"/>
        <rFont val="標楷體"/>
        <family val="4"/>
        <charset val="136"/>
      </rPr>
      <t>臺北市國民中學游泳檢測概況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</si>
  <si>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t>10450-02-03</t>
  </si>
  <si>
    <r>
      <rPr>
        <sz val="10"/>
        <rFont val="標楷體"/>
        <family val="4"/>
        <charset val="136"/>
      </rPr>
      <t>學年度結束後於次年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</si>
  <si>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</si>
  <si>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26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</si>
  <si>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106      </t>
    </r>
    <r>
      <rPr>
        <sz val="10"/>
        <rFont val="標楷體"/>
        <family val="4"/>
        <charset val="136"/>
      </rPr>
      <t>學年度</t>
    </r>
    <phoneticPr fontId="16" type="noConversion"/>
  </si>
  <si>
    <r>
      <rPr>
        <b/>
        <sz val="14"/>
        <rFont val="標楷體"/>
        <family val="4"/>
        <charset val="136"/>
      </rPr>
      <t>臺北市國民中學游泳檢測概況</t>
    </r>
    <phoneticPr fontId="6" type="noConversion"/>
  </si>
  <si>
    <r>
      <rPr>
        <sz val="10"/>
        <rFont val="標楷體"/>
        <family val="4"/>
        <charset val="136"/>
      </rPr>
      <t>學年度結束後於次年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</si>
  <si>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rPr>
        <b/>
        <sz val="14"/>
        <rFont val="標楷體"/>
        <family val="4"/>
        <charset val="136"/>
      </rPr>
      <t>臺北市國民小學游泳檢測概況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</si>
  <si>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t>10450-02-04</t>
  </si>
  <si>
    <r>
      <rPr>
        <sz val="10"/>
        <rFont val="標楷體"/>
        <family val="4"/>
        <charset val="136"/>
      </rPr>
      <t>學年度結束後於次年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</si>
  <si>
    <r>
      <t xml:space="preserve">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106      </t>
    </r>
    <r>
      <rPr>
        <sz val="10"/>
        <rFont val="標楷體"/>
        <family val="4"/>
        <charset val="136"/>
      </rPr>
      <t>學年度</t>
    </r>
    <phoneticPr fontId="16" type="noConversion"/>
  </si>
  <si>
    <r>
      <rPr>
        <b/>
        <sz val="14"/>
        <rFont val="標楷體"/>
        <family val="4"/>
        <charset val="136"/>
      </rPr>
      <t>臺北市國民小學游泳檢測概況</t>
    </r>
    <phoneticPr fontId="6" type="noConversion"/>
  </si>
  <si>
    <t>--</t>
    <phoneticPr fontId="9" type="noConversion"/>
  </si>
  <si>
    <t>10490-06-01</t>
  </si>
  <si>
    <t>-</t>
    <phoneticPr fontId="9" type="noConversion"/>
  </si>
  <si>
    <t>10450-90-01</t>
  </si>
  <si>
    <r>
      <rPr>
        <sz val="14"/>
        <rFont val="標楷體"/>
        <family val="4"/>
        <charset val="136"/>
      </rPr>
      <t>填表說明：本表一式</t>
    </r>
    <r>
      <rPr>
        <sz val="14"/>
        <rFont val="Times New Roman"/>
        <family val="1"/>
      </rPr>
      <t>4</t>
    </r>
    <r>
      <rPr>
        <sz val="14"/>
        <rFont val="標楷體"/>
        <family val="4"/>
        <charset val="136"/>
      </rPr>
      <t>份，</t>
    </r>
    <r>
      <rPr>
        <sz val="14"/>
        <rFont val="Times New Roman"/>
        <family val="1"/>
      </rPr>
      <t>1</t>
    </r>
    <r>
      <rPr>
        <sz val="14"/>
        <rFont val="標楷體"/>
        <family val="4"/>
        <charset val="136"/>
      </rPr>
      <t>份送本府主計處，</t>
    </r>
    <r>
      <rPr>
        <sz val="14"/>
        <rFont val="Times New Roman"/>
        <family val="1"/>
      </rPr>
      <t>1</t>
    </r>
    <r>
      <rPr>
        <sz val="14"/>
        <rFont val="標楷體"/>
        <family val="4"/>
        <charset val="136"/>
      </rPr>
      <t>份送本府文化局，</t>
    </r>
    <r>
      <rPr>
        <sz val="14"/>
        <rFont val="Times New Roman"/>
        <family val="1"/>
      </rPr>
      <t>1</t>
    </r>
    <r>
      <rPr>
        <sz val="14"/>
        <rFont val="標楷體"/>
        <family val="4"/>
        <charset val="136"/>
      </rPr>
      <t>份送本局統計室，</t>
    </r>
    <r>
      <rPr>
        <sz val="14"/>
        <rFont val="Times New Roman"/>
        <family val="1"/>
      </rPr>
      <t>1</t>
    </r>
    <r>
      <rPr>
        <sz val="14"/>
        <rFont val="標楷體"/>
        <family val="4"/>
        <charset val="136"/>
      </rPr>
      <t>份自存。</t>
    </r>
    <phoneticPr fontId="6" type="noConversion"/>
  </si>
  <si>
    <r>
      <rPr>
        <sz val="14"/>
        <rFont val="標楷體"/>
        <family val="4"/>
        <charset val="136"/>
      </rPr>
      <t>資料來源：本局終身教育科。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</si>
  <si>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4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</si>
  <si>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2"/>
        <rFont val="標楷體"/>
        <family val="4"/>
        <charset val="136"/>
      </rPr>
      <t>機關首長</t>
    </r>
    <phoneticPr fontId="1" type="noConversion"/>
  </si>
  <si>
    <r>
      <rPr>
        <sz val="12"/>
        <rFont val="標楷體"/>
        <family val="4"/>
        <charset val="136"/>
      </rPr>
      <t>天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文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館</t>
    </r>
    <phoneticPr fontId="6" type="noConversion"/>
  </si>
  <si>
    <r>
      <rPr>
        <sz val="12"/>
        <rFont val="標楷體"/>
        <family val="4"/>
        <charset val="136"/>
      </rPr>
      <t>兒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童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新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樂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園</t>
    </r>
    <phoneticPr fontId="6" type="noConversion"/>
  </si>
  <si>
    <r>
      <rPr>
        <sz val="12"/>
        <rFont val="標楷體"/>
        <family val="4"/>
        <charset val="136"/>
      </rPr>
      <t>動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物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園</t>
    </r>
    <phoneticPr fontId="6" type="noConversion"/>
  </si>
  <si>
    <r>
      <rPr>
        <sz val="12"/>
        <rFont val="標楷體"/>
        <family val="4"/>
        <charset val="136"/>
      </rPr>
      <t>圖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書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館</t>
    </r>
    <phoneticPr fontId="6" type="noConversion"/>
  </si>
  <si>
    <r>
      <rPr>
        <sz val="12"/>
        <rFont val="標楷體"/>
        <family val="4"/>
        <charset val="136"/>
      </rPr>
      <t>博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物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館</t>
    </r>
    <phoneticPr fontId="6" type="noConversion"/>
  </si>
  <si>
    <r>
      <rPr>
        <sz val="12"/>
        <rFont val="標楷體"/>
        <family val="4"/>
        <charset val="136"/>
      </rPr>
      <t>總</t>
    </r>
    <r>
      <rPr>
        <sz val="12"/>
        <rFont val="Times New Roman"/>
        <family val="1"/>
      </rPr>
      <t xml:space="preserve">        </t>
    </r>
    <r>
      <rPr>
        <sz val="12"/>
        <rFont val="標楷體"/>
        <family val="4"/>
        <charset val="136"/>
      </rPr>
      <t>計</t>
    </r>
    <phoneticPr fontId="6" type="noConversion"/>
  </si>
  <si>
    <r>
      <rPr>
        <sz val="12"/>
        <rFont val="標楷體"/>
        <family val="4"/>
        <charset val="136"/>
      </rPr>
      <t>實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有</t>
    </r>
    <phoneticPr fontId="6" type="noConversion"/>
  </si>
  <si>
    <r>
      <rPr>
        <sz val="12"/>
        <rFont val="標楷體"/>
        <family val="4"/>
        <charset val="136"/>
      </rPr>
      <t>編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制</t>
    </r>
    <phoneticPr fontId="6" type="noConversion"/>
  </si>
  <si>
    <r>
      <rPr>
        <sz val="12"/>
        <rFont val="標楷體"/>
        <family val="4"/>
        <charset val="136"/>
      </rPr>
      <t>私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立</t>
    </r>
    <phoneticPr fontId="6" type="noConversion"/>
  </si>
  <si>
    <r>
      <rPr>
        <sz val="12"/>
        <rFont val="標楷體"/>
        <family val="4"/>
        <charset val="136"/>
      </rPr>
      <t>市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立</t>
    </r>
    <phoneticPr fontId="6" type="noConversion"/>
  </si>
  <si>
    <r>
      <rPr>
        <sz val="12"/>
        <rFont val="標楷體"/>
        <family val="4"/>
        <charset val="136"/>
      </rPr>
      <t>國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立</t>
    </r>
    <phoneticPr fontId="6" type="noConversion"/>
  </si>
  <si>
    <r>
      <rPr>
        <sz val="12"/>
        <rFont val="標楷體"/>
        <family val="4"/>
        <charset val="136"/>
      </rPr>
      <t>總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計</t>
    </r>
    <phoneticPr fontId="6" type="noConversion"/>
  </si>
  <si>
    <r>
      <rPr>
        <sz val="12"/>
        <rFont val="標楷體"/>
        <family val="4"/>
        <charset val="136"/>
      </rPr>
      <t>私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立</t>
    </r>
    <phoneticPr fontId="6" type="noConversion"/>
  </si>
  <si>
    <r>
      <rPr>
        <sz val="12"/>
        <rFont val="標楷體"/>
        <family val="4"/>
        <charset val="136"/>
      </rPr>
      <t>市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立</t>
    </r>
    <phoneticPr fontId="6" type="noConversion"/>
  </si>
  <si>
    <r>
      <rPr>
        <sz val="12"/>
        <rFont val="標楷體"/>
        <family val="4"/>
        <charset val="136"/>
      </rPr>
      <t>國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立</t>
    </r>
    <phoneticPr fontId="6" type="noConversion"/>
  </si>
  <si>
    <r>
      <rPr>
        <sz val="12"/>
        <rFont val="標楷體"/>
        <family val="4"/>
        <charset val="136"/>
      </rPr>
      <t>總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phoneticPr fontId="6" type="noConversion"/>
  </si>
  <si>
    <r>
      <rPr>
        <sz val="12"/>
        <rFont val="標楷體"/>
        <family val="4"/>
        <charset val="136"/>
      </rPr>
      <t>職員數</t>
    </r>
    <phoneticPr fontId="6" type="noConversion"/>
  </si>
  <si>
    <r>
      <rPr>
        <sz val="12"/>
        <rFont val="標楷體"/>
        <family val="4"/>
        <charset val="136"/>
      </rPr>
      <t>機構數</t>
    </r>
    <phoneticPr fontId="6" type="noConversion"/>
  </si>
  <si>
    <r>
      <rPr>
        <sz val="12"/>
        <rFont val="標楷體"/>
        <family val="4"/>
        <charset val="136"/>
      </rPr>
      <t>機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構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性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質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別</t>
    </r>
    <phoneticPr fontId="6" type="noConversion"/>
  </si>
  <si>
    <r>
      <rPr>
        <sz val="12"/>
        <rFont val="標楷體"/>
        <family val="4"/>
        <charset val="136"/>
      </rPr>
      <t>單位：所、人</t>
    </r>
    <phoneticPr fontId="6" type="noConversion"/>
  </si>
  <si>
    <t>中華民國 107 年底</t>
    <phoneticPr fontId="6" type="noConversion"/>
  </si>
  <si>
    <r>
      <rPr>
        <b/>
        <sz val="24"/>
        <rFont val="標楷體"/>
        <family val="4"/>
        <charset val="136"/>
      </rPr>
      <t>臺北市一般文化機構概況</t>
    </r>
    <phoneticPr fontId="6" type="noConversion"/>
  </si>
  <si>
    <t>10490-90-24</t>
  </si>
  <si>
    <r>
      <rPr>
        <sz val="12"/>
        <rFont val="標楷體"/>
        <family val="4"/>
        <charset val="136"/>
      </rPr>
      <t>表</t>
    </r>
    <r>
      <rPr>
        <sz val="12"/>
        <rFont val="Times New Roman"/>
        <family val="1"/>
      </rPr>
      <t xml:space="preserve">       </t>
    </r>
    <r>
      <rPr>
        <sz val="12"/>
        <rFont val="標楷體"/>
        <family val="4"/>
        <charset val="136"/>
      </rPr>
      <t>號</t>
    </r>
    <phoneticPr fontId="6" type="noConversion"/>
  </si>
  <si>
    <r>
      <rPr>
        <sz val="12"/>
        <rFont val="標楷體"/>
        <family val="4"/>
        <charset val="136"/>
      </rPr>
      <t>根據年底統計資料於次年</t>
    </r>
    <r>
      <rPr>
        <sz val="12"/>
        <rFont val="Times New Roman"/>
        <family val="1"/>
      </rPr>
      <t>3</t>
    </r>
    <r>
      <rPr>
        <sz val="12"/>
        <rFont val="標楷體"/>
        <family val="4"/>
        <charset val="136"/>
      </rPr>
      <t>月</t>
    </r>
    <r>
      <rPr>
        <sz val="12"/>
        <rFont val="Times New Roman"/>
        <family val="1"/>
      </rPr>
      <t>31</t>
    </r>
    <r>
      <rPr>
        <sz val="12"/>
        <rFont val="標楷體"/>
        <family val="4"/>
        <charset val="136"/>
      </rPr>
      <t>日前編報</t>
    </r>
    <phoneticPr fontId="6" type="noConversion"/>
  </si>
  <si>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     </t>
    </r>
    <r>
      <rPr>
        <sz val="12"/>
        <rFont val="標楷體"/>
        <family val="4"/>
        <charset val="136"/>
      </rPr>
      <t>報</t>
    </r>
    <phoneticPr fontId="6" type="noConversion"/>
  </si>
  <si>
    <r>
      <rPr>
        <sz val="12"/>
        <rFont val="標楷體"/>
        <family val="4"/>
        <charset val="136"/>
      </rPr>
      <t>臺北市政府教育局</t>
    </r>
    <phoneticPr fontId="6" type="noConversion"/>
  </si>
  <si>
    <r>
      <rPr>
        <sz val="12"/>
        <rFont val="標楷體"/>
        <family val="4"/>
        <charset val="136"/>
      </rPr>
      <t>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製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機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關</t>
    </r>
    <phoneticPr fontId="6" type="noConversion"/>
  </si>
  <si>
    <r>
      <rPr>
        <sz val="12"/>
        <rFont val="標楷體"/>
        <family val="4"/>
        <charset val="136"/>
      </rPr>
      <t>公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開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類</t>
    </r>
    <phoneticPr fontId="6" type="noConversion"/>
  </si>
  <si>
    <t>資料來源：本局會計室。</t>
    <phoneticPr fontId="6" type="noConversion"/>
  </si>
  <si>
    <t>10440-01-05</t>
  </si>
  <si>
    <r>
      <rPr>
        <sz val="10"/>
        <rFont val="標楷體"/>
        <family val="4"/>
        <charset val="136"/>
      </rPr>
      <t>國民中學</t>
    </r>
    <phoneticPr fontId="6" type="noConversion"/>
  </si>
  <si>
    <r>
      <rPr>
        <sz val="10"/>
        <rFont val="標楷體"/>
        <family val="4"/>
        <charset val="136"/>
      </rPr>
      <t>高級職業學校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含附設綜高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</si>
  <si>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高級中學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含附設國中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</si>
  <si>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臺北市立大學</t>
    </r>
    <phoneticPr fontId="6" type="noConversion"/>
  </si>
  <si>
    <r>
      <t>(107</t>
    </r>
    <r>
      <rPr>
        <sz val="10"/>
        <rFont val="標楷體"/>
        <family val="4"/>
        <charset val="136"/>
      </rPr>
      <t>年度</t>
    </r>
    <r>
      <rPr>
        <sz val="10"/>
        <rFont val="Times New Roman"/>
        <family val="1"/>
      </rPr>
      <t>+108</t>
    </r>
    <r>
      <rPr>
        <sz val="10"/>
        <rFont val="標楷體"/>
        <family val="4"/>
        <charset val="136"/>
      </rPr>
      <t>度經費</t>
    </r>
    <r>
      <rPr>
        <sz val="10"/>
        <rFont val="Times New Roman"/>
        <family val="1"/>
      </rPr>
      <t>)/2</t>
    </r>
    <phoneticPr fontId="6" type="noConversion"/>
  </si>
  <si>
    <r>
      <t>108</t>
    </r>
    <r>
      <rPr>
        <sz val="10"/>
        <rFont val="標楷體"/>
        <family val="4"/>
        <charset val="136"/>
      </rPr>
      <t>年度</t>
    </r>
    <phoneticPr fontId="6" type="noConversion"/>
  </si>
  <si>
    <r>
      <t>107</t>
    </r>
    <r>
      <rPr>
        <sz val="10"/>
        <rFont val="標楷體"/>
        <family val="4"/>
        <charset val="136"/>
      </rPr>
      <t>年度</t>
    </r>
    <phoneticPr fontId="6" type="noConversion"/>
  </si>
  <si>
    <r>
      <rPr>
        <sz val="10"/>
        <rFont val="標楷體"/>
        <family val="4"/>
        <charset val="136"/>
      </rPr>
      <t>每生成本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</si>
  <si>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學年度學生數</t>
    </r>
    <phoneticPr fontId="6" type="noConversion"/>
  </si>
  <si>
    <r>
      <rPr>
        <sz val="10"/>
        <rFont val="標楷體"/>
        <family val="4"/>
        <charset val="136"/>
      </rPr>
      <t>教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育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經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費</t>
    </r>
    <phoneticPr fontId="6" type="noConversion"/>
  </si>
  <si>
    <r>
      <rPr>
        <sz val="10"/>
        <rFont val="標楷體"/>
        <family val="4"/>
        <charset val="136"/>
      </rPr>
      <t>教育層別</t>
    </r>
    <phoneticPr fontId="6" type="noConversion"/>
  </si>
  <si>
    <r>
      <rPr>
        <sz val="10"/>
        <rFont val="標楷體"/>
        <family val="4"/>
        <charset val="136"/>
      </rPr>
      <t>單位：元；人</t>
    </r>
    <phoneticPr fontId="6" type="noConversion"/>
  </si>
  <si>
    <r>
      <rPr>
        <b/>
        <sz val="14"/>
        <rFont val="標楷體"/>
        <family val="4"/>
        <charset val="136"/>
      </rPr>
      <t>臺北市立各級學校學生單位成本（預算數）概況</t>
    </r>
    <phoneticPr fontId="6" type="noConversion"/>
  </si>
  <si>
    <t>10440-02-01</t>
  </si>
  <si>
    <r>
      <t>105.5.24</t>
    </r>
    <r>
      <rPr>
        <sz val="7"/>
        <rFont val="標楷體"/>
        <family val="4"/>
        <charset val="136"/>
      </rPr>
      <t>北市主公統字第</t>
    </r>
    <r>
      <rPr>
        <sz val="7"/>
        <rFont val="Times New Roman"/>
        <family val="1"/>
      </rPr>
      <t>10530705300</t>
    </r>
    <r>
      <rPr>
        <sz val="7"/>
        <rFont val="標楷體"/>
        <family val="4"/>
        <charset val="136"/>
      </rPr>
      <t>號函修訂</t>
    </r>
  </si>
  <si>
    <r>
      <rPr>
        <sz val="10"/>
        <rFont val="標楷體"/>
        <family val="4"/>
        <charset val="136"/>
      </rPr>
      <t>根據會計年度資料於次年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</si>
  <si>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t>資料來源：本局終身教育科。</t>
    <phoneticPr fontId="16" type="noConversion"/>
  </si>
  <si>
    <t>10490-90-28</t>
  </si>
  <si>
    <t xml:space="preserve"> </t>
    <phoneticPr fontId="6" type="noConversion"/>
  </si>
  <si>
    <t>--</t>
    <phoneticPr fontId="9" type="noConversion"/>
  </si>
  <si>
    <t>10490-90-29</t>
    <phoneticPr fontId="1" type="noConversion"/>
  </si>
  <si>
    <r>
      <rPr>
        <sz val="10"/>
        <rFont val="標楷體"/>
        <family val="4"/>
        <charset val="136"/>
      </rPr>
      <t>學生數</t>
    </r>
  </si>
  <si>
    <r>
      <t>6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歲人口數</t>
    </r>
  </si>
  <si>
    <t>10412-01-02</t>
  </si>
  <si>
    <t>10490-90-30</t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</si>
  <si>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6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</si>
  <si>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技能競賽</t>
    </r>
    <phoneticPr fontId="6" type="noConversion"/>
  </si>
  <si>
    <r>
      <rPr>
        <sz val="10"/>
        <rFont val="標楷體"/>
        <family val="4"/>
        <charset val="136"/>
      </rPr>
      <t>學術競賽</t>
    </r>
    <phoneticPr fontId="6" type="noConversion"/>
  </si>
  <si>
    <r>
      <rPr>
        <sz val="10"/>
        <rFont val="標楷體"/>
        <family val="4"/>
        <charset val="136"/>
      </rPr>
      <t>體育競賽</t>
    </r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</si>
  <si>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名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</si>
  <si>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名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</si>
  <si>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名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</si>
  <si>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得獎人次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</si>
  <si>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得獎次數</t>
    </r>
    <phoneticPr fontId="6" type="noConversion"/>
  </si>
  <si>
    <r>
      <rPr>
        <sz val="10"/>
        <rFont val="標楷體"/>
        <family val="4"/>
        <charset val="136"/>
      </rPr>
      <t>全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競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賽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</si>
  <si>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際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競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賽</t>
    </r>
    <phoneticPr fontId="6" type="noConversion"/>
  </si>
  <si>
    <r>
      <rPr>
        <sz val="10"/>
        <rFont val="標楷體"/>
        <family val="4"/>
        <charset val="136"/>
      </rPr>
      <t>單位：次數、人次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</si>
  <si>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</t>
    </r>
    <phoneticPr fontId="6" type="noConversion"/>
  </si>
  <si>
    <r>
      <rPr>
        <b/>
        <sz val="14"/>
        <rFont val="標楷體"/>
        <family val="4"/>
        <charset val="136"/>
      </rPr>
      <t>臺北市各級學校學生參加國際及全國競賽獲獎概況</t>
    </r>
    <phoneticPr fontId="6" type="noConversion"/>
  </si>
  <si>
    <t>10490-90-32</t>
  </si>
  <si>
    <r>
      <rPr>
        <sz val="10"/>
        <rFont val="標楷體"/>
        <family val="4"/>
        <charset val="136"/>
      </rPr>
      <t>表　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　號</t>
    </r>
    <r>
      <rPr>
        <sz val="10"/>
        <rFont val="Times New Roman"/>
        <family val="1"/>
      </rPr>
      <t xml:space="preserve"> </t>
    </r>
    <phoneticPr fontId="6" type="noConversion"/>
  </si>
  <si>
    <r>
      <t>105.03.16</t>
    </r>
    <r>
      <rPr>
        <sz val="10"/>
        <rFont val="標楷體"/>
        <family val="4"/>
        <charset val="136"/>
      </rPr>
      <t>北市主公統字第</t>
    </r>
    <r>
      <rPr>
        <sz val="10"/>
        <rFont val="Times New Roman"/>
        <family val="1"/>
      </rPr>
      <t>10530364200</t>
    </r>
    <r>
      <rPr>
        <sz val="10"/>
        <rFont val="標楷體"/>
        <family val="4"/>
        <charset val="136"/>
      </rPr>
      <t>號函修訂</t>
    </r>
    <phoneticPr fontId="1" type="noConversion"/>
  </si>
  <si>
    <r>
      <rPr>
        <sz val="10"/>
        <rFont val="標楷體"/>
        <family val="4"/>
        <charset val="136"/>
      </rPr>
      <t>根據全年資料於次年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</si>
  <si>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　報</t>
    </r>
    <phoneticPr fontId="6" type="noConversion"/>
  </si>
  <si>
    <r>
      <rPr>
        <sz val="10"/>
        <rFont val="標楷體"/>
        <family val="4"/>
        <charset val="136"/>
      </rPr>
      <t>編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製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關</t>
    </r>
    <phoneticPr fontId="6" type="noConversion"/>
  </si>
  <si>
    <t>資料來源：本局體育及衛生保健科。</t>
    <phoneticPr fontId="6" type="noConversion"/>
  </si>
  <si>
    <t>10450-01-01</t>
  </si>
  <si>
    <t>資料來源：本局資訊教育科。</t>
    <phoneticPr fontId="6" type="noConversion"/>
  </si>
  <si>
    <t>10430-04-01</t>
  </si>
  <si>
    <r>
      <rPr>
        <sz val="10"/>
        <rFont val="標楷體"/>
        <family val="4"/>
        <charset val="136"/>
      </rPr>
      <t>國中七年級</t>
    </r>
    <phoneticPr fontId="6" type="noConversion"/>
  </si>
  <si>
    <t>臺北市學生身高、體重及口腔檢查概況</t>
    <phoneticPr fontId="6" type="noConversion"/>
  </si>
  <si>
    <t>10450-04-01</t>
  </si>
  <si>
    <t>10490-02-01</t>
  </si>
  <si>
    <t>資料來源：本局體育及衛生保健科。</t>
    <phoneticPr fontId="16" type="noConversion"/>
  </si>
  <si>
    <r>
      <rPr>
        <sz val="10"/>
        <rFont val="標楷體"/>
        <family val="4"/>
        <charset val="136"/>
      </rPr>
      <t>數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值</t>
    </r>
    <phoneticPr fontId="1" type="noConversion"/>
  </si>
  <si>
    <r>
      <rPr>
        <sz val="10"/>
        <rFont val="標楷體"/>
        <family val="4"/>
        <charset val="136"/>
      </rPr>
      <t>用水</t>
    </r>
    <phoneticPr fontId="9" type="noConversion"/>
  </si>
  <si>
    <r>
      <rPr>
        <sz val="10"/>
        <rFont val="標楷體"/>
        <family val="4"/>
        <charset val="136"/>
      </rPr>
      <t>用電</t>
    </r>
    <phoneticPr fontId="9" type="noConversion"/>
  </si>
  <si>
    <r>
      <rPr>
        <sz val="10"/>
        <rFont val="標楷體"/>
        <family val="4"/>
        <charset val="136"/>
      </rPr>
      <t xml:space="preserve">減少每師生每年
用電用水度數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度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</si>
  <si>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學校參與小田園計畫
種植面積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平方公尺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校數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</si>
  <si>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學生健康比
</t>
    </r>
    <r>
      <rPr>
        <sz val="10"/>
        <rFont val="Times New Roman"/>
        <family val="1"/>
      </rPr>
      <t>(104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>)
(%)</t>
    </r>
    <phoneticPr fontId="6" type="noConversion"/>
  </si>
  <si>
    <r>
      <rPr>
        <sz val="10"/>
        <rFont val="標楷體"/>
        <family val="4"/>
        <charset val="136"/>
      </rPr>
      <t xml:space="preserve">逐年提升中高齡族群參與終身學習人數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</si>
  <si>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均等教育推動
</t>
    </r>
    <r>
      <rPr>
        <sz val="10"/>
        <rFont val="Times New Roman"/>
        <family val="1"/>
      </rPr>
      <t>(104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>)
(%)</t>
    </r>
    <phoneticPr fontId="6" type="noConversion"/>
  </si>
  <si>
    <r>
      <rPr>
        <sz val="10"/>
        <rFont val="標楷體"/>
        <family val="4"/>
        <charset val="136"/>
      </rPr>
      <t>在地指標</t>
    </r>
    <phoneticPr fontId="9" type="noConversion"/>
  </si>
  <si>
    <r>
      <rPr>
        <sz val="10"/>
        <rFont val="標楷體"/>
        <family val="4"/>
        <charset val="136"/>
      </rPr>
      <t>國際指標</t>
    </r>
    <phoneticPr fontId="9" type="noConversion"/>
  </si>
  <si>
    <r>
      <t xml:space="preserve">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</t>
    </r>
    <r>
      <rPr>
        <sz val="10"/>
        <rFont val="標楷體"/>
        <family val="4"/>
        <charset val="136"/>
      </rPr>
      <t>年</t>
    </r>
    <phoneticPr fontId="9" type="noConversion"/>
  </si>
  <si>
    <t>臺北市永續發展委員會永續教育組指標評量結果</t>
    <phoneticPr fontId="6" type="noConversion"/>
  </si>
  <si>
    <t>10490-90-33</t>
    <phoneticPr fontId="1" type="noConversion"/>
  </si>
  <si>
    <r>
      <rPr>
        <sz val="10"/>
        <rFont val="標楷體"/>
        <family val="4"/>
        <charset val="136"/>
      </rPr>
      <t>根據全年統計資料於次年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</si>
  <si>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t>10490-90-34</t>
    <phoneticPr fontId="9" type="noConversion"/>
  </si>
  <si>
    <r>
      <rPr>
        <sz val="10"/>
        <rFont val="標楷體"/>
        <family val="4"/>
        <charset val="136"/>
      </rPr>
      <t>國中</t>
    </r>
    <phoneticPr fontId="9" type="noConversion"/>
  </si>
  <si>
    <r>
      <rPr>
        <sz val="10"/>
        <rFont val="標楷體"/>
        <family val="4"/>
        <charset val="136"/>
      </rPr>
      <t>國小</t>
    </r>
    <phoneticPr fontId="9" type="noConversion"/>
  </si>
  <si>
    <r>
      <rPr>
        <sz val="10"/>
        <rFont val="標楷體"/>
        <family val="4"/>
        <charset val="136"/>
      </rPr>
      <t>特殊學校</t>
    </r>
    <phoneticPr fontId="9" type="noConversion"/>
  </si>
  <si>
    <r>
      <rPr>
        <sz val="10"/>
        <rFont val="標楷體"/>
        <family val="4"/>
        <charset val="136"/>
      </rPr>
      <t>幼兒園</t>
    </r>
    <phoneticPr fontId="9" type="noConversion"/>
  </si>
  <si>
    <r>
      <rPr>
        <sz val="10"/>
        <rFont val="標楷體"/>
        <family val="4"/>
        <charset val="136"/>
      </rPr>
      <t>社區大學</t>
    </r>
    <phoneticPr fontId="9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</si>
  <si>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年1月17日編製</t>
    </r>
    <phoneticPr fontId="1" type="noConversion"/>
  </si>
  <si>
    <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</si>
  <si>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</si>
  <si>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t>根據學年度資料於次年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</si>
  <si>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臺北市高中職以下學校小田園教育體驗學習概況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</si>
  <si>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</t>
    </r>
    <r>
      <rPr>
        <sz val="10"/>
        <rFont val="標楷體"/>
        <family val="4"/>
        <charset val="136"/>
      </rPr>
      <t>年底</t>
    </r>
    <phoneticPr fontId="9" type="noConversion"/>
  </si>
  <si>
    <r>
      <rPr>
        <sz val="10"/>
        <rFont val="標楷體"/>
        <family val="4"/>
        <charset val="136"/>
      </rPr>
      <t>教育層別</t>
    </r>
    <phoneticPr fontId="16" type="noConversion"/>
  </si>
  <si>
    <r>
      <rPr>
        <sz val="10"/>
        <rFont val="標楷體"/>
        <family val="4"/>
        <charset val="136"/>
      </rPr>
      <t>小田園辦理校數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>)</t>
    </r>
    <phoneticPr fontId="9" type="noConversion"/>
  </si>
  <si>
    <r>
      <rPr>
        <sz val="10"/>
        <rFont val="標楷體"/>
        <family val="4"/>
        <charset val="136"/>
      </rPr>
      <t>綠屋頂辦理處數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處</t>
    </r>
    <r>
      <rPr>
        <sz val="10"/>
        <rFont val="Times New Roman"/>
        <family val="1"/>
      </rPr>
      <t>)</t>
    </r>
    <phoneticPr fontId="9" type="noConversion"/>
  </si>
  <si>
    <r>
      <rPr>
        <sz val="10"/>
        <rFont val="標楷體"/>
        <family val="4"/>
        <charset val="136"/>
      </rPr>
      <t>小田園教育參與種植人數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9" type="noConversion"/>
  </si>
  <si>
    <r>
      <rPr>
        <sz val="10"/>
        <rFont val="標楷體"/>
        <family val="4"/>
        <charset val="136"/>
      </rPr>
      <t>小田園教育種植總面積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平方公尺</t>
    </r>
    <r>
      <rPr>
        <sz val="10"/>
        <rFont val="Times New Roman"/>
        <family val="1"/>
      </rPr>
      <t>)</t>
    </r>
    <phoneticPr fontId="9" type="noConversion"/>
  </si>
  <si>
    <r>
      <rPr>
        <sz val="10"/>
        <rFont val="標楷體"/>
        <family val="4"/>
        <charset val="136"/>
      </rPr>
      <t>小田園</t>
    </r>
    <phoneticPr fontId="9" type="noConversion"/>
  </si>
  <si>
    <r>
      <rPr>
        <sz val="10"/>
        <rFont val="標楷體"/>
        <family val="4"/>
        <charset val="136"/>
      </rPr>
      <t>綠屋頂</t>
    </r>
    <phoneticPr fontId="9" type="noConversion"/>
  </si>
  <si>
    <r>
      <rPr>
        <sz val="10"/>
        <rFont val="標楷體"/>
        <family val="4"/>
        <charset val="136"/>
      </rPr>
      <t>高中</t>
    </r>
    <phoneticPr fontId="9" type="noConversion"/>
  </si>
  <si>
    <r>
      <rPr>
        <sz val="10"/>
        <rFont val="標楷體"/>
        <family val="4"/>
        <charset val="136"/>
      </rPr>
      <t>高職</t>
    </r>
    <phoneticPr fontId="9" type="noConversion"/>
  </si>
  <si>
    <r>
      <rPr>
        <sz val="10"/>
        <rFont val="標楷體"/>
        <family val="4"/>
        <charset val="136"/>
      </rPr>
      <t>每年終了後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個月內編送</t>
    </r>
    <phoneticPr fontId="16" type="noConversion"/>
  </si>
  <si>
    <r>
      <rPr>
        <sz val="10"/>
        <rFont val="標楷體"/>
        <family val="4"/>
        <charset val="136"/>
      </rPr>
      <t>單位：處、平方公尺</t>
    </r>
    <phoneticPr fontId="9" type="noConversion"/>
  </si>
  <si>
    <r>
      <rPr>
        <sz val="10"/>
        <rFont val="標楷體"/>
        <family val="4"/>
        <charset val="136"/>
      </rPr>
      <t>處數</t>
    </r>
    <phoneticPr fontId="9" type="noConversion"/>
  </si>
  <si>
    <r>
      <rPr>
        <sz val="10"/>
        <rFont val="標楷體"/>
        <family val="4"/>
        <charset val="136"/>
      </rPr>
      <t>樓地板面積</t>
    </r>
    <phoneticPr fontId="9" type="noConversion"/>
  </si>
  <si>
    <r>
      <rPr>
        <sz val="10"/>
        <rFont val="標楷體"/>
        <family val="4"/>
        <charset val="136"/>
      </rPr>
      <t>臺北市立圖書館</t>
    </r>
    <phoneticPr fontId="9" type="noConversion"/>
  </si>
  <si>
    <r>
      <rPr>
        <sz val="10"/>
        <rFont val="標楷體"/>
        <family val="4"/>
        <charset val="136"/>
      </rPr>
      <t>臺北市青少年發展處</t>
    </r>
    <phoneticPr fontId="9" type="noConversion"/>
  </si>
  <si>
    <r>
      <rPr>
        <sz val="10"/>
        <rFont val="標楷體"/>
        <family val="4"/>
        <charset val="136"/>
      </rPr>
      <t>臺北市立天文科學教育館</t>
    </r>
    <phoneticPr fontId="9" type="noConversion"/>
  </si>
  <si>
    <r>
      <rPr>
        <sz val="10"/>
        <rFont val="標楷體"/>
        <family val="4"/>
        <charset val="136"/>
      </rPr>
      <t>臺北市立動物園</t>
    </r>
    <phoneticPr fontId="9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</si>
  <si>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</si>
  <si>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16" type="noConversion"/>
  </si>
  <si>
    <r>
      <rPr>
        <b/>
        <sz val="14"/>
        <rFont val="標楷體"/>
        <family val="4"/>
        <charset val="136"/>
      </rPr>
      <t>臺北市高中職及國中公勳子女、公教遺族及原住民籍學生獎助受益人次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</si>
  <si>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</si>
  <si>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單位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：人次</t>
    </r>
    <phoneticPr fontId="6" type="noConversion"/>
  </si>
  <si>
    <r>
      <rPr>
        <sz val="10"/>
        <rFont val="標楷體"/>
        <family val="4"/>
        <charset val="136"/>
      </rPr>
      <t>教育層級</t>
    </r>
    <phoneticPr fontId="16" type="noConversion"/>
  </si>
  <si>
    <r>
      <rPr>
        <sz val="10"/>
        <rFont val="標楷體"/>
        <family val="4"/>
        <charset val="136"/>
      </rPr>
      <t>公勳子女及公教遺族助學金受益人次</t>
    </r>
    <phoneticPr fontId="6" type="noConversion"/>
  </si>
  <si>
    <r>
      <rPr>
        <sz val="10"/>
        <rFont val="標楷體"/>
        <family val="4"/>
        <charset val="136"/>
      </rPr>
      <t>原住民籍學生就學優待受益人次</t>
    </r>
    <phoneticPr fontId="6" type="noConversion"/>
  </si>
  <si>
    <r>
      <rPr>
        <sz val="10"/>
        <rFont val="標楷體"/>
        <family val="4"/>
        <charset val="136"/>
      </rPr>
      <t>高中</t>
    </r>
    <phoneticPr fontId="6" type="noConversion"/>
  </si>
  <si>
    <r>
      <rPr>
        <sz val="10"/>
        <rFont val="標楷體"/>
        <family val="4"/>
        <charset val="136"/>
      </rPr>
      <t>高職</t>
    </r>
    <phoneticPr fontId="6" type="noConversion"/>
  </si>
  <si>
    <r>
      <rPr>
        <sz val="10"/>
        <rFont val="標楷體"/>
        <family val="4"/>
        <charset val="136"/>
      </rPr>
      <t>審核</t>
    </r>
    <phoneticPr fontId="16" type="noConversion"/>
  </si>
  <si>
    <r>
      <rPr>
        <sz val="10"/>
        <rFont val="標楷體"/>
        <family val="4"/>
        <charset val="136"/>
      </rPr>
      <t>業務主管人員</t>
    </r>
    <phoneticPr fontId="1" type="noConversion"/>
  </si>
  <si>
    <r>
      <t xml:space="preserve">  </t>
    </r>
    <r>
      <rPr>
        <sz val="10"/>
        <rFont val="標楷體"/>
        <family val="4"/>
        <charset val="136"/>
      </rPr>
      <t>機關首長</t>
    </r>
    <phoneticPr fontId="1" type="noConversion"/>
  </si>
  <si>
    <r>
      <t xml:space="preserve">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106        </t>
    </r>
    <r>
      <rPr>
        <sz val="10"/>
        <rFont val="標楷體"/>
        <family val="4"/>
        <charset val="136"/>
      </rPr>
      <t>學年度</t>
    </r>
    <phoneticPr fontId="16" type="noConversion"/>
  </si>
  <si>
    <r>
      <rPr>
        <sz val="10"/>
        <rFont val="標楷體"/>
        <family val="4"/>
        <charset val="136"/>
      </rPr>
      <t>單位：公分、公斤、</t>
    </r>
    <r>
      <rPr>
        <sz val="10"/>
        <rFont val="Times New Roman"/>
        <family val="1"/>
      </rPr>
      <t>%</t>
    </r>
    <phoneticPr fontId="16" type="noConversion"/>
  </si>
  <si>
    <r>
      <rPr>
        <sz val="10"/>
        <rFont val="標楷體"/>
        <family val="4"/>
        <charset val="136"/>
      </rPr>
      <t>身　　　　高</t>
    </r>
    <phoneticPr fontId="6" type="noConversion"/>
  </si>
  <si>
    <r>
      <rPr>
        <sz val="10"/>
        <rFont val="標楷體"/>
        <family val="4"/>
        <charset val="136"/>
      </rPr>
      <t>體　　　　重</t>
    </r>
    <phoneticPr fontId="6" type="noConversion"/>
  </si>
  <si>
    <r>
      <rPr>
        <sz val="10"/>
        <rFont val="標楷體"/>
        <family val="4"/>
        <charset val="136"/>
      </rPr>
      <t>口　　　　腔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未治療齲齒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</si>
  <si>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平均</t>
    </r>
    <phoneticPr fontId="6" type="noConversion"/>
  </si>
  <si>
    <r>
      <rPr>
        <sz val="10"/>
        <rFont val="標楷體"/>
        <family val="4"/>
        <charset val="136"/>
      </rPr>
      <t>標準差</t>
    </r>
    <phoneticPr fontId="6" type="noConversion"/>
  </si>
  <si>
    <r>
      <rPr>
        <sz val="10"/>
        <rFont val="標楷體"/>
        <family val="4"/>
        <charset val="136"/>
      </rPr>
      <t>正常率</t>
    </r>
    <phoneticPr fontId="6" type="noConversion"/>
  </si>
  <si>
    <r>
      <rPr>
        <sz val="10"/>
        <rFont val="標楷體"/>
        <family val="4"/>
        <charset val="136"/>
      </rPr>
      <t>異常率</t>
    </r>
    <phoneticPr fontId="6" type="noConversion"/>
  </si>
  <si>
    <r>
      <rPr>
        <sz val="10"/>
        <rFont val="標楷體"/>
        <family val="4"/>
        <charset val="136"/>
      </rPr>
      <t>國小一年級</t>
    </r>
    <phoneticPr fontId="6" type="noConversion"/>
  </si>
  <si>
    <r>
      <rPr>
        <sz val="10"/>
        <rFont val="標楷體"/>
        <family val="4"/>
        <charset val="136"/>
      </rPr>
      <t>國小四年級</t>
    </r>
    <phoneticPr fontId="6" type="noConversion"/>
  </si>
  <si>
    <r>
      <rPr>
        <sz val="10"/>
        <rFont val="標楷體"/>
        <family val="4"/>
        <charset val="136"/>
      </rPr>
      <t>高中職一年級</t>
    </r>
    <phoneticPr fontId="6" type="noConversion"/>
  </si>
  <si>
    <r>
      <t xml:space="preserve">     </t>
    </r>
    <r>
      <rPr>
        <sz val="10"/>
        <rFont val="標楷體"/>
        <family val="4"/>
        <charset val="136"/>
      </rPr>
      <t>機關首長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</si>
  <si>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21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</si>
  <si>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</si>
  <si>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類</t>
    </r>
    <phoneticPr fontId="16" type="noConversion"/>
  </si>
  <si>
    <r>
      <rPr>
        <sz val="12"/>
        <rFont val="標楷體"/>
        <family val="4"/>
        <charset val="136"/>
      </rPr>
      <t>辦理方式</t>
    </r>
    <phoneticPr fontId="16" type="noConversion"/>
  </si>
  <si>
    <r>
      <rPr>
        <sz val="12"/>
        <rFont val="標楷體"/>
        <family val="4"/>
        <charset val="136"/>
      </rPr>
      <t>開辦校數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所</t>
    </r>
    <r>
      <rPr>
        <sz val="12"/>
        <rFont val="Times New Roman"/>
        <family val="1"/>
      </rPr>
      <t>)</t>
    </r>
    <phoneticPr fontId="6" type="noConversion"/>
  </si>
  <si>
    <r>
      <rPr>
        <sz val="12"/>
        <rFont val="標楷體"/>
        <family val="4"/>
        <charset val="136"/>
      </rPr>
      <t>課後照顧服務人員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人</t>
    </r>
    <r>
      <rPr>
        <sz val="12"/>
        <rFont val="Times New Roman"/>
        <family val="1"/>
      </rPr>
      <t>)</t>
    </r>
    <phoneticPr fontId="6" type="noConversion"/>
  </si>
  <si>
    <r>
      <rPr>
        <sz val="12"/>
        <rFont val="標楷體"/>
        <family val="4"/>
        <charset val="136"/>
      </rPr>
      <t>參加人數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人</t>
    </r>
    <r>
      <rPr>
        <sz val="12"/>
        <rFont val="Times New Roman"/>
        <family val="1"/>
      </rPr>
      <t>)</t>
    </r>
    <phoneticPr fontId="6" type="noConversion"/>
  </si>
  <si>
    <r>
      <rPr>
        <sz val="12"/>
        <rFont val="標楷體"/>
        <family val="4"/>
        <charset val="136"/>
      </rPr>
      <t>國立</t>
    </r>
    <phoneticPr fontId="6" type="noConversion"/>
  </si>
  <si>
    <r>
      <rPr>
        <sz val="12"/>
        <rFont val="標楷體"/>
        <family val="4"/>
        <charset val="136"/>
      </rPr>
      <t>私立</t>
    </r>
    <phoneticPr fontId="6" type="noConversion"/>
  </si>
  <si>
    <r>
      <rPr>
        <sz val="12"/>
        <rFont val="標楷體"/>
        <family val="4"/>
        <charset val="136"/>
      </rPr>
      <t>原住民
學生</t>
    </r>
    <phoneticPr fontId="6" type="noConversion"/>
  </si>
  <si>
    <r>
      <rPr>
        <sz val="12"/>
        <rFont val="標楷體"/>
        <family val="4"/>
        <charset val="136"/>
      </rPr>
      <t>其他情況
特殊學生</t>
    </r>
    <phoneticPr fontId="6" type="noConversion"/>
  </si>
  <si>
    <r>
      <rPr>
        <sz val="12"/>
        <rFont val="標楷體"/>
        <family val="4"/>
        <charset val="136"/>
      </rPr>
      <t>學校自辦</t>
    </r>
    <phoneticPr fontId="16" type="noConversion"/>
  </si>
  <si>
    <r>
      <rPr>
        <b/>
        <sz val="14"/>
        <rFont val="標楷體"/>
        <family val="4"/>
        <charset val="136"/>
      </rPr>
      <t>臺北市立高中職以下學校營養師及護理人員數</t>
    </r>
    <phoneticPr fontId="6" type="noConversion"/>
  </si>
  <si>
    <r>
      <rPr>
        <sz val="10"/>
        <rFont val="標楷體"/>
        <family val="4"/>
        <charset val="136"/>
      </rPr>
      <t>營養師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</si>
  <si>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護理人員</t>
    </r>
    <phoneticPr fontId="6" type="noConversion"/>
  </si>
  <si>
    <r>
      <rPr>
        <sz val="10"/>
        <rFont val="標楷體"/>
        <family val="4"/>
        <charset val="136"/>
      </rPr>
      <t>國民小學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含附設幼兒園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</si>
  <si>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特殊教育學校</t>
    </r>
    <phoneticPr fontId="6" type="noConversion"/>
  </si>
  <si>
    <r>
      <rPr>
        <sz val="10"/>
        <rFont val="標楷體"/>
        <family val="4"/>
        <charset val="136"/>
      </rPr>
      <t>進修學校</t>
    </r>
    <phoneticPr fontId="6" type="noConversion"/>
  </si>
  <si>
    <r>
      <rPr>
        <sz val="10"/>
        <rFont val="標楷體"/>
        <family val="4"/>
        <charset val="136"/>
      </rPr>
      <t>審核</t>
    </r>
    <r>
      <rPr>
        <sz val="10"/>
        <rFont val="Times New Roman"/>
        <family val="1"/>
      </rPr>
      <t xml:space="preserve">                                     </t>
    </r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</si>
  <si>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學年度結束後之次年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</si>
  <si>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t>105.03.16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10530364200</t>
    </r>
    <r>
      <rPr>
        <sz val="8"/>
        <rFont val="標楷體"/>
        <family val="4"/>
        <charset val="136"/>
      </rPr>
      <t>號函增訂</t>
    </r>
    <phoneticPr fontId="1" type="noConversion"/>
  </si>
  <si>
    <r>
      <rPr>
        <b/>
        <sz val="14"/>
        <rFont val="標楷體"/>
        <family val="4"/>
        <charset val="136"/>
      </rPr>
      <t>臺北市依性別平等教育法處理之校園性侵害及性騷擾案件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</si>
  <si>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106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</si>
  <si>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：件、人</t>
    </r>
    <phoneticPr fontId="6" type="noConversion"/>
  </si>
  <si>
    <r>
      <rPr>
        <sz val="10"/>
        <rFont val="標楷體"/>
        <family val="4"/>
        <charset val="136"/>
      </rPr>
      <t>性侵害案件</t>
    </r>
    <phoneticPr fontId="1" type="noConversion"/>
  </si>
  <si>
    <r>
      <rPr>
        <sz val="10"/>
        <rFont val="標楷體"/>
        <family val="4"/>
        <charset val="136"/>
      </rPr>
      <t>性騷擾案件</t>
    </r>
    <phoneticPr fontId="6" type="noConversion"/>
  </si>
  <si>
    <r>
      <rPr>
        <sz val="10"/>
        <rFont val="標楷體"/>
        <family val="4"/>
        <charset val="136"/>
      </rPr>
      <t>申訴件數</t>
    </r>
    <phoneticPr fontId="6" type="noConversion"/>
  </si>
  <si>
    <r>
      <rPr>
        <sz val="10"/>
        <rFont val="標楷體"/>
        <family val="4"/>
        <charset val="136"/>
      </rPr>
      <t>成立件數</t>
    </r>
    <phoneticPr fontId="6" type="noConversion"/>
  </si>
  <si>
    <r>
      <rPr>
        <sz val="10"/>
        <rFont val="標楷體"/>
        <family val="4"/>
        <charset val="136"/>
      </rPr>
      <t>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人</t>
    </r>
    <phoneticPr fontId="6" type="noConversion"/>
  </si>
  <si>
    <r>
      <t>5-12</t>
    </r>
    <r>
      <rPr>
        <sz val="10"/>
        <rFont val="標楷體"/>
        <family val="4"/>
        <charset val="136"/>
      </rPr>
      <t>歲</t>
    </r>
    <phoneticPr fontId="6" type="noConversion"/>
  </si>
  <si>
    <r>
      <t>13-18</t>
    </r>
    <r>
      <rPr>
        <sz val="10"/>
        <rFont val="標楷體"/>
        <family val="4"/>
        <charset val="136"/>
      </rPr>
      <t>歲</t>
    </r>
    <phoneticPr fontId="6" type="noConversion"/>
  </si>
  <si>
    <r>
      <t>19-20</t>
    </r>
    <r>
      <rPr>
        <sz val="10"/>
        <rFont val="標楷體"/>
        <family val="4"/>
        <charset val="136"/>
      </rPr>
      <t>歲</t>
    </r>
    <phoneticPr fontId="6" type="noConversion"/>
  </si>
  <si>
    <r>
      <rPr>
        <sz val="10"/>
        <rFont val="標楷體"/>
        <family val="4"/>
        <charset val="136"/>
      </rPr>
      <t>申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人</t>
    </r>
    <phoneticPr fontId="6" type="noConversion"/>
  </si>
  <si>
    <r>
      <rPr>
        <sz val="10"/>
        <rFont val="標楷體"/>
        <family val="4"/>
        <charset val="136"/>
      </rPr>
      <t>根據全年統計資料於次年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月底前編報</t>
    </r>
    <phoneticPr fontId="16" type="noConversion"/>
  </si>
  <si>
    <r>
      <rPr>
        <b/>
        <sz val="14"/>
        <rFont val="標楷體"/>
        <family val="4"/>
        <charset val="136"/>
      </rPr>
      <t>臺北市政府教育局辦理公聽會、論壇及研討會參加人次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</si>
  <si>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</si>
  <si>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性別</t>
    </r>
    <phoneticPr fontId="16" type="noConversion"/>
  </si>
  <si>
    <r>
      <rPr>
        <sz val="10"/>
        <rFont val="標楷體"/>
        <family val="4"/>
        <charset val="136"/>
      </rPr>
      <t>公　　聽　　會</t>
    </r>
    <phoneticPr fontId="6" type="noConversion"/>
  </si>
  <si>
    <r>
      <rPr>
        <sz val="10"/>
        <rFont val="標楷體"/>
        <family val="4"/>
        <charset val="136"/>
      </rPr>
      <t>由政府補助或委託辦理之各式論壇、研討會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</si>
  <si>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</si>
  <si>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rPr>
        <b/>
        <sz val="14"/>
        <rFont val="標楷體"/>
        <family val="4"/>
        <charset val="136"/>
      </rPr>
      <t>臺北市各級學校粗就學率</t>
    </r>
    <phoneticPr fontId="6" type="noConversion"/>
  </si>
  <si>
    <r>
      <t xml:space="preserve">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</si>
  <si>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%</t>
    </r>
    <r>
      <rPr>
        <sz val="10"/>
        <rFont val="標楷體"/>
        <family val="4"/>
        <charset val="136"/>
      </rPr>
      <t>、人</t>
    </r>
    <phoneticPr fontId="6" type="noConversion"/>
  </si>
  <si>
    <r>
      <rPr>
        <sz val="10"/>
        <rFont val="標楷體"/>
        <family val="4"/>
        <charset val="136"/>
      </rPr>
      <t>國　小</t>
    </r>
    <phoneticPr fontId="6" type="noConversion"/>
  </si>
  <si>
    <r>
      <rPr>
        <sz val="10"/>
        <rFont val="標楷體"/>
        <family val="4"/>
        <charset val="136"/>
      </rPr>
      <t>粗就學率</t>
    </r>
    <phoneticPr fontId="6" type="noConversion"/>
  </si>
  <si>
    <r>
      <rPr>
        <sz val="10"/>
        <rFont val="標楷體"/>
        <family val="4"/>
        <charset val="136"/>
      </rPr>
      <t>國　中</t>
    </r>
    <phoneticPr fontId="6" type="noConversion"/>
  </si>
  <si>
    <r>
      <t>12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歲人口數</t>
    </r>
    <phoneticPr fontId="6" type="noConversion"/>
  </si>
  <si>
    <r>
      <t>15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18</t>
    </r>
    <r>
      <rPr>
        <sz val="10"/>
        <rFont val="標楷體"/>
        <family val="4"/>
        <charset val="136"/>
      </rPr>
      <t>歲人口數</t>
    </r>
    <phoneticPr fontId="6" type="noConversion"/>
  </si>
  <si>
    <r>
      <t xml:space="preserve">    </t>
    </r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</si>
  <si>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性比例</t>
    </r>
    <phoneticPr fontId="6" type="noConversion"/>
  </si>
  <si>
    <r>
      <rPr>
        <sz val="10"/>
        <rFont val="標楷體"/>
        <family val="4"/>
        <charset val="136"/>
      </rPr>
      <t>高　職</t>
    </r>
    <phoneticPr fontId="6" type="noConversion"/>
  </si>
  <si>
    <r>
      <rPr>
        <sz val="10"/>
        <rFont val="標楷體"/>
        <family val="4"/>
        <charset val="136"/>
      </rPr>
      <t>高　中</t>
    </r>
    <phoneticPr fontId="6" type="noConversion"/>
  </si>
  <si>
    <r>
      <rPr>
        <sz val="10"/>
        <rFont val="標楷體"/>
        <family val="4"/>
        <charset val="136"/>
      </rPr>
      <t>補校及進修學校</t>
    </r>
    <phoneticPr fontId="6" type="noConversion"/>
  </si>
  <si>
    <r>
      <rPr>
        <sz val="10"/>
        <rFont val="標楷體"/>
        <family val="4"/>
        <charset val="136"/>
      </rPr>
      <t>特殊學校</t>
    </r>
    <phoneticPr fontId="6" type="noConversion"/>
  </si>
  <si>
    <r>
      <rPr>
        <sz val="10"/>
        <rFont val="標楷體"/>
        <family val="4"/>
        <charset val="136"/>
      </rPr>
      <t>編制員額數</t>
    </r>
    <phoneticPr fontId="6" type="noConversion"/>
  </si>
  <si>
    <r>
      <rPr>
        <sz val="10"/>
        <rFont val="標楷體"/>
        <family val="4"/>
        <charset val="136"/>
      </rPr>
      <t>現有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實有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 xml:space="preserve">員額數
</t>
    </r>
    <r>
      <rPr>
        <sz val="10"/>
        <rFont val="Times New Roman"/>
        <family val="1"/>
      </rPr>
      <t>=1+2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</si>
  <si>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1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</si>
  <si>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</si>
  <si>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根據上年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學年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統計資料於次年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</si>
  <si>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rPr>
        <b/>
        <sz val="14"/>
        <rFont val="標楷體"/>
        <family val="4"/>
        <charset val="136"/>
      </rPr>
      <t>臺北市政府教育局推動照顧輔導新移民措施執行情形</t>
    </r>
    <phoneticPr fontId="6" type="noConversion"/>
  </si>
  <si>
    <r>
      <t xml:space="preserve">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</si>
  <si>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開辦新移民學習課程</t>
    </r>
    <phoneticPr fontId="16" type="noConversion"/>
  </si>
  <si>
    <r>
      <rPr>
        <sz val="10"/>
        <rFont val="標楷體"/>
        <family val="4"/>
        <charset val="136"/>
      </rPr>
      <t>輔導照顧新移民子女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</si>
  <si>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推動尊重新移民活動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</si>
  <si>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成人基本教育研習班參加人次</t>
    </r>
    <phoneticPr fontId="16" type="noConversion"/>
  </si>
  <si>
    <r>
      <rPr>
        <sz val="10"/>
        <rFont val="標楷體"/>
        <family val="4"/>
        <charset val="136"/>
      </rPr>
      <t>新移民語言學習班參加人次</t>
    </r>
    <phoneticPr fontId="16" type="noConversion"/>
  </si>
  <si>
    <r>
      <rPr>
        <sz val="10"/>
        <rFont val="標楷體"/>
        <family val="4"/>
        <charset val="136"/>
      </rPr>
      <t>社區大學開辦新移民課程</t>
    </r>
    <phoneticPr fontId="6" type="noConversion"/>
  </si>
  <si>
    <r>
      <rPr>
        <sz val="10"/>
        <rFont val="標楷體"/>
        <family val="4"/>
        <charset val="136"/>
      </rPr>
      <t>新移民參與社區大學人次</t>
    </r>
    <phoneticPr fontId="6" type="noConversion"/>
  </si>
  <si>
    <r>
      <rPr>
        <sz val="10"/>
        <rFont val="標楷體"/>
        <family val="4"/>
        <charset val="136"/>
      </rPr>
      <t>各校辦理學生輔導工作人數</t>
    </r>
    <phoneticPr fontId="16" type="noConversion"/>
  </si>
  <si>
    <r>
      <rPr>
        <sz val="10"/>
        <rFont val="標楷體"/>
        <family val="4"/>
        <charset val="136"/>
      </rPr>
      <t>各校課後照顧人數</t>
    </r>
    <phoneticPr fontId="16" type="noConversion"/>
  </si>
  <si>
    <r>
      <rPr>
        <sz val="10"/>
        <rFont val="標楷體"/>
        <family val="4"/>
        <charset val="136"/>
      </rPr>
      <t>新移民子女優先入公立幼兒園人數</t>
    </r>
    <phoneticPr fontId="16" type="noConversion"/>
  </si>
  <si>
    <r>
      <rPr>
        <sz val="10"/>
        <rFont val="標楷體"/>
        <family val="4"/>
        <charset val="136"/>
      </rPr>
      <t>新移民身心障礙子女幼兒教育補助人數</t>
    </r>
    <phoneticPr fontId="16" type="noConversion"/>
  </si>
  <si>
    <r>
      <rPr>
        <sz val="10"/>
        <rFont val="標楷體"/>
        <family val="4"/>
        <charset val="136"/>
      </rPr>
      <t>辦理新移民多元文化週宣導活動校數</t>
    </r>
    <phoneticPr fontId="16" type="noConversion"/>
  </si>
  <si>
    <r>
      <rPr>
        <sz val="10"/>
        <rFont val="標楷體"/>
        <family val="4"/>
        <charset val="136"/>
      </rPr>
      <t>辦理新移民親職教育活動校數</t>
    </r>
    <phoneticPr fontId="16" type="noConversion"/>
  </si>
  <si>
    <r>
      <rPr>
        <sz val="10"/>
        <rFont val="標楷體"/>
        <family val="4"/>
        <charset val="136"/>
      </rPr>
      <t>學校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含幼兒園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教師多元文化研習活動</t>
    </r>
    <phoneticPr fontId="16" type="noConversion"/>
  </si>
  <si>
    <r>
      <rPr>
        <sz val="10"/>
        <rFont val="標楷體"/>
        <family val="4"/>
        <charset val="136"/>
      </rPr>
      <t>申訴及諮詢專線服務人次</t>
    </r>
    <phoneticPr fontId="16" type="noConversion"/>
  </si>
  <si>
    <r>
      <rPr>
        <sz val="10"/>
        <rFont val="標楷體"/>
        <family val="4"/>
        <charset val="136"/>
      </rPr>
      <t>辦理新移民家庭教育活動參加人次</t>
    </r>
    <phoneticPr fontId="16" type="noConversion"/>
  </si>
  <si>
    <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16" type="noConversion"/>
  </si>
  <si>
    <r>
      <t>(</t>
    </r>
    <r>
      <rPr>
        <sz val="10"/>
        <rFont val="標楷體"/>
        <family val="4"/>
        <charset val="136"/>
      </rPr>
      <t>班次</t>
    </r>
    <r>
      <rPr>
        <sz val="10"/>
        <rFont val="Times New Roman"/>
        <family val="1"/>
      </rPr>
      <t>)</t>
    </r>
    <phoneticPr fontId="16" type="noConversion"/>
  </si>
  <si>
    <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16" type="noConversion"/>
  </si>
  <si>
    <r>
      <t>(</t>
    </r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>)</t>
    </r>
    <phoneticPr fontId="16" type="noConversion"/>
  </si>
  <si>
    <r>
      <t>(</t>
    </r>
    <r>
      <rPr>
        <sz val="10"/>
        <rFont val="標楷體"/>
        <family val="4"/>
        <charset val="136"/>
      </rPr>
      <t>場次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</si>
  <si>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17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</si>
  <si>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幼兒園</t>
    </r>
    <phoneticPr fontId="6" type="noConversion"/>
  </si>
  <si>
    <r>
      <rPr>
        <sz val="10"/>
        <rFont val="標楷體"/>
        <family val="4"/>
        <charset val="136"/>
      </rPr>
      <t>年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</si>
  <si>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根據會計年度資料於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</si>
  <si>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臺北市教育經費</t>
    </r>
    <r>
      <rPr>
        <b/>
        <sz val="14"/>
        <rFont val="Times New Roman"/>
        <family val="1"/>
      </rPr>
      <t xml:space="preserve"> ( </t>
    </r>
    <r>
      <rPr>
        <b/>
        <sz val="14"/>
        <rFont val="標楷體"/>
        <family val="4"/>
        <charset val="136"/>
      </rPr>
      <t>預算數</t>
    </r>
    <r>
      <rPr>
        <b/>
        <sz val="14"/>
        <rFont val="Times New Roman"/>
        <family val="1"/>
      </rPr>
      <t xml:space="preserve"> ) </t>
    </r>
    <r>
      <rPr>
        <b/>
        <sz val="14"/>
        <rFont val="標楷體"/>
        <family val="4"/>
        <charset val="136"/>
      </rPr>
      <t>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</si>
  <si>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108 </t>
    </r>
    <r>
      <rPr>
        <sz val="10"/>
        <rFont val="標楷體"/>
        <family val="4"/>
        <charset val="136"/>
      </rPr>
      <t>年度</t>
    </r>
    <phoneticPr fontId="6" type="noConversion"/>
  </si>
  <si>
    <r>
      <rPr>
        <sz val="10"/>
        <rFont val="標楷體"/>
        <family val="4"/>
        <charset val="136"/>
      </rPr>
      <t>單位：元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</si>
  <si>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來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源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分</t>
    </r>
    <phoneticPr fontId="6" type="noConversion"/>
  </si>
  <si>
    <r>
      <rPr>
        <sz val="10"/>
        <rFont val="標楷體"/>
        <family val="4"/>
        <charset val="136"/>
      </rPr>
      <t>按經支門分</t>
    </r>
    <phoneticPr fontId="6" type="noConversion"/>
  </si>
  <si>
    <r>
      <rPr>
        <sz val="10"/>
        <rFont val="標楷體"/>
        <family val="4"/>
        <charset val="136"/>
      </rPr>
      <t>公務預算負擔</t>
    </r>
    <phoneticPr fontId="6" type="noConversion"/>
  </si>
  <si>
    <r>
      <rPr>
        <sz val="10"/>
        <rFont val="標楷體"/>
        <family val="4"/>
        <charset val="136"/>
      </rPr>
      <t>自有財源</t>
    </r>
    <phoneticPr fontId="6" type="noConversion"/>
  </si>
  <si>
    <r>
      <rPr>
        <sz val="10"/>
        <rFont val="標楷體"/>
        <family val="4"/>
        <charset val="136"/>
      </rPr>
      <t>移用基金賸餘</t>
    </r>
    <phoneticPr fontId="6" type="noConversion"/>
  </si>
  <si>
    <r>
      <rPr>
        <sz val="10"/>
        <rFont val="標楷體"/>
        <family val="4"/>
        <charset val="136"/>
      </rPr>
      <t>經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常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支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出</t>
    </r>
    <phoneticPr fontId="6" type="noConversion"/>
  </si>
  <si>
    <r>
      <rPr>
        <sz val="10"/>
        <rFont val="標楷體"/>
        <family val="4"/>
        <charset val="136"/>
      </rPr>
      <t>資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支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出</t>
    </r>
    <phoneticPr fontId="6" type="noConversion"/>
  </si>
  <si>
    <r>
      <rPr>
        <sz val="10"/>
        <rFont val="標楷體"/>
        <family val="4"/>
        <charset val="136"/>
      </rPr>
      <t>第一預備金</t>
    </r>
    <phoneticPr fontId="6" type="noConversion"/>
  </si>
  <si>
    <r>
      <rPr>
        <sz val="10"/>
        <rFont val="標楷體"/>
        <family val="4"/>
        <charset val="136"/>
      </rPr>
      <t>用人費用</t>
    </r>
    <phoneticPr fontId="6" type="noConversion"/>
  </si>
  <si>
    <r>
      <rPr>
        <sz val="10"/>
        <rFont val="標楷體"/>
        <family val="4"/>
        <charset val="136"/>
      </rPr>
      <t>教育局主管經費</t>
    </r>
    <phoneticPr fontId="6" type="noConversion"/>
  </si>
  <si>
    <r>
      <rPr>
        <b/>
        <sz val="10"/>
        <rFont val="標楷體"/>
        <family val="4"/>
        <charset val="136"/>
      </rPr>
      <t>附屬單位預算</t>
    </r>
    <phoneticPr fontId="6" type="noConversion"/>
  </si>
  <si>
    <r>
      <rPr>
        <sz val="10"/>
        <rFont val="標楷體"/>
        <family val="4"/>
        <charset val="136"/>
      </rPr>
      <t>地方教育發展基金</t>
    </r>
    <phoneticPr fontId="6" type="noConversion"/>
  </si>
  <si>
    <r>
      <rPr>
        <sz val="10"/>
        <rFont val="標楷體"/>
        <family val="4"/>
        <charset val="136"/>
      </rPr>
      <t>教育局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含臺北市教師研習中心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</si>
  <si>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市立高級中學</t>
    </r>
    <phoneticPr fontId="6" type="noConversion"/>
  </si>
  <si>
    <r>
      <rPr>
        <sz val="10"/>
        <rFont val="標楷體"/>
        <family val="4"/>
        <charset val="136"/>
      </rPr>
      <t>市立高級職業學校</t>
    </r>
    <phoneticPr fontId="6" type="noConversion"/>
  </si>
  <si>
    <r>
      <rPr>
        <sz val="10"/>
        <rFont val="標楷體"/>
        <family val="4"/>
        <charset val="136"/>
      </rPr>
      <t>市立國民中學</t>
    </r>
    <phoneticPr fontId="6" type="noConversion"/>
  </si>
  <si>
    <r>
      <rPr>
        <sz val="10"/>
        <rFont val="標楷體"/>
        <family val="4"/>
        <charset val="136"/>
      </rPr>
      <t>市立國民小學</t>
    </r>
    <phoneticPr fontId="6" type="noConversion"/>
  </si>
  <si>
    <r>
      <rPr>
        <sz val="10"/>
        <rFont val="標楷體"/>
        <family val="4"/>
        <charset val="136"/>
      </rPr>
      <t>市立幼兒園</t>
    </r>
    <phoneticPr fontId="6" type="noConversion"/>
  </si>
  <si>
    <r>
      <rPr>
        <sz val="10"/>
        <rFont val="標楷體"/>
        <family val="4"/>
        <charset val="136"/>
      </rPr>
      <t>市立特殊教育學校</t>
    </r>
    <phoneticPr fontId="6" type="noConversion"/>
  </si>
  <si>
    <r>
      <rPr>
        <sz val="10"/>
        <rFont val="標楷體"/>
        <family val="4"/>
        <charset val="136"/>
      </rPr>
      <t>校務發展基金</t>
    </r>
    <phoneticPr fontId="6" type="noConversion"/>
  </si>
  <si>
    <r>
      <rPr>
        <sz val="10"/>
        <rFont val="標楷體"/>
        <family val="4"/>
        <charset val="136"/>
      </rPr>
      <t>市立大學</t>
    </r>
    <phoneticPr fontId="6" type="noConversion"/>
  </si>
  <si>
    <r>
      <rPr>
        <b/>
        <sz val="10"/>
        <rFont val="標楷體"/>
        <family val="4"/>
        <charset val="136"/>
      </rPr>
      <t>單位預算</t>
    </r>
    <phoneticPr fontId="6" type="noConversion"/>
  </si>
  <si>
    <r>
      <rPr>
        <sz val="10"/>
        <rFont val="標楷體"/>
        <family val="4"/>
        <charset val="136"/>
      </rPr>
      <t>教育局</t>
    </r>
    <phoneticPr fontId="6" type="noConversion"/>
  </si>
  <si>
    <r>
      <rPr>
        <sz val="10"/>
        <rFont val="標楷體"/>
        <family val="4"/>
        <charset val="136"/>
      </rPr>
      <t>社教機構</t>
    </r>
    <phoneticPr fontId="6" type="noConversion"/>
  </si>
  <si>
    <r>
      <rPr>
        <sz val="10"/>
        <rFont val="標楷體"/>
        <family val="4"/>
        <charset val="136"/>
      </rPr>
      <t>臺北市地方總預算</t>
    </r>
    <r>
      <rPr>
        <u/>
        <sz val="10"/>
        <rFont val="Times New Roman"/>
        <family val="1"/>
      </rPr>
      <t xml:space="preserve"> 164,917,321,000</t>
    </r>
    <r>
      <rPr>
        <sz val="10"/>
        <rFont val="標楷體"/>
        <family val="4"/>
        <charset val="136"/>
      </rPr>
      <t>元，教育科學文化支出總額</t>
    </r>
    <r>
      <rPr>
        <u/>
        <sz val="10"/>
        <rFont val="Times New Roman"/>
        <family val="1"/>
      </rPr>
      <t>60,646,961,000</t>
    </r>
    <r>
      <rPr>
        <sz val="10"/>
        <rFont val="標楷體"/>
        <family val="4"/>
        <charset val="136"/>
      </rPr>
      <t>元，占地方總預算</t>
    </r>
    <r>
      <rPr>
        <u/>
        <sz val="10"/>
        <rFont val="Times New Roman"/>
        <family val="1"/>
      </rPr>
      <t xml:space="preserve"> 36.77 </t>
    </r>
    <r>
      <rPr>
        <sz val="10"/>
        <rFont val="Times New Roman"/>
        <family val="1"/>
      </rPr>
      <t>%</t>
    </r>
    <r>
      <rPr>
        <sz val="10"/>
        <rFont val="標楷體"/>
        <family val="4"/>
        <charset val="136"/>
      </rPr>
      <t>；</t>
    </r>
    <r>
      <rPr>
        <sz val="10"/>
        <rFont val="Times New Roman"/>
        <family val="1"/>
      </rPr>
      <t xml:space="preserve"> </t>
    </r>
    <phoneticPr fontId="1" type="noConversion"/>
  </si>
  <si>
    <r>
      <rPr>
        <sz val="10"/>
        <rFont val="標楷體"/>
        <family val="4"/>
        <charset val="136"/>
      </rPr>
      <t>教育局主管經費中公務預算負擔金額</t>
    </r>
    <r>
      <rPr>
        <u/>
        <sz val="10"/>
        <rFont val="Times New Roman"/>
        <family val="1"/>
      </rPr>
      <t>54,673,982,000</t>
    </r>
    <r>
      <rPr>
        <sz val="10"/>
        <rFont val="標楷體"/>
        <family val="4"/>
        <charset val="136"/>
      </rPr>
      <t>元，占地方總預算</t>
    </r>
    <r>
      <rPr>
        <u/>
        <sz val="10"/>
        <rFont val="Times New Roman"/>
        <family val="1"/>
      </rPr>
      <t xml:space="preserve"> 33.15</t>
    </r>
    <r>
      <rPr>
        <sz val="10"/>
        <rFont val="Times New Roman"/>
        <family val="1"/>
      </rPr>
      <t>%</t>
    </r>
    <r>
      <rPr>
        <sz val="10"/>
        <rFont val="標楷體"/>
        <family val="4"/>
        <charset val="136"/>
      </rPr>
      <t>。</t>
    </r>
    <r>
      <rPr>
        <sz val="10"/>
        <rFont val="Times New Roman"/>
        <family val="1"/>
      </rPr>
      <t xml:space="preserve">    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</si>
  <si>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19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</si>
  <si>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b/>
        <sz val="14"/>
        <rFont val="標楷體"/>
        <family val="4"/>
        <charset val="136"/>
      </rPr>
      <t>臺北市立兒童新樂園概況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</si>
  <si>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</si>
  <si>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園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 xml:space="preserve">次
</t>
    </r>
    <r>
      <rPr>
        <sz val="10"/>
        <rFont val="Times New Roman"/>
        <family val="1"/>
      </rPr>
      <t xml:space="preserve">(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次</t>
    </r>
    <r>
      <rPr>
        <sz val="10"/>
        <rFont val="Times New Roman"/>
        <family val="1"/>
      </rPr>
      <t xml:space="preserve"> )</t>
    </r>
    <phoneticPr fontId="6" type="noConversion"/>
  </si>
  <si>
    <r>
      <rPr>
        <sz val="10"/>
        <rFont val="標楷體"/>
        <family val="4"/>
        <charset val="136"/>
      </rPr>
      <t>遊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具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施</t>
    </r>
    <phoneticPr fontId="6" type="noConversion"/>
  </si>
  <si>
    <r>
      <rPr>
        <sz val="10"/>
        <rFont val="標楷體"/>
        <family val="4"/>
        <charset val="136"/>
      </rPr>
      <t>營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收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入</t>
    </r>
    <r>
      <rPr>
        <sz val="10"/>
        <rFont val="Times New Roman"/>
        <family val="1"/>
      </rPr>
      <t xml:space="preserve">   (</t>
    </r>
    <r>
      <rPr>
        <sz val="10"/>
        <rFont val="標楷體"/>
        <family val="4"/>
        <charset val="136"/>
      </rPr>
      <t>元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</si>
  <si>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低收入戶家庭兌換免費遊樂券</t>
    </r>
    <phoneticPr fontId="9" type="noConversion"/>
  </si>
  <si>
    <r>
      <rPr>
        <sz val="10"/>
        <rFont val="標楷體"/>
        <family val="4"/>
        <charset val="136"/>
      </rPr>
      <t>項數</t>
    </r>
    <r>
      <rPr>
        <sz val="10"/>
        <rFont val="Times New Roman"/>
        <family val="1"/>
      </rPr>
      <t xml:space="preserve"> (</t>
    </r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>)
(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月底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</si>
  <si>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使用人次</t>
    </r>
    <r>
      <rPr>
        <sz val="10"/>
        <rFont val="Times New Roman"/>
        <family val="1"/>
      </rPr>
      <t xml:space="preserve"> 
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</si>
  <si>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遊樂設備收入</t>
    </r>
    <phoneticPr fontId="6" type="noConversion"/>
  </si>
  <si>
    <r>
      <rPr>
        <sz val="10"/>
        <rFont val="標楷體"/>
        <family val="4"/>
        <charset val="136"/>
      </rPr>
      <t>停車場收入</t>
    </r>
    <phoneticPr fontId="6" type="noConversion"/>
  </si>
  <si>
    <r>
      <rPr>
        <sz val="10"/>
        <rFont val="標楷體"/>
        <family val="4"/>
        <charset val="136"/>
      </rPr>
      <t>租金收入</t>
    </r>
    <phoneticPr fontId="6" type="noConversion"/>
  </si>
  <si>
    <r>
      <rPr>
        <sz val="10"/>
        <rFont val="標楷體"/>
        <family val="4"/>
        <charset val="136"/>
      </rPr>
      <t>其他收入</t>
    </r>
    <phoneticPr fontId="6" type="noConversion"/>
  </si>
  <si>
    <r>
      <rPr>
        <sz val="10"/>
        <rFont val="標楷體"/>
        <family val="4"/>
        <charset val="136"/>
      </rPr>
      <t xml:space="preserve">兌換人次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9" type="noConversion"/>
  </si>
  <si>
    <r>
      <rPr>
        <sz val="10"/>
        <rFont val="標楷體"/>
        <family val="4"/>
        <charset val="136"/>
      </rPr>
      <t xml:space="preserve">兌換張數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張</t>
    </r>
    <r>
      <rPr>
        <sz val="10"/>
        <rFont val="Times New Roman"/>
        <family val="1"/>
      </rPr>
      <t>)</t>
    </r>
    <phoneticPr fontId="9" type="noConversion"/>
  </si>
  <si>
    <r>
      <rPr>
        <sz val="10"/>
        <rFont val="標楷體"/>
        <family val="4"/>
        <charset val="136"/>
      </rPr>
      <t>使用張數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張</t>
    </r>
    <r>
      <rPr>
        <sz val="10"/>
        <rFont val="Times New Roman"/>
        <family val="1"/>
      </rPr>
      <t>)</t>
    </r>
    <phoneticPr fontId="9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</si>
  <si>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計</t>
    </r>
    <phoneticPr fontId="16" type="noConversion"/>
  </si>
  <si>
    <r>
      <t xml:space="preserve">1 </t>
    </r>
    <r>
      <rPr>
        <sz val="10"/>
        <rFont val="標楷體"/>
        <family val="4"/>
        <charset val="136"/>
      </rPr>
      <t>月</t>
    </r>
    <phoneticPr fontId="6" type="noConversion"/>
  </si>
  <si>
    <r>
      <t xml:space="preserve">2 </t>
    </r>
    <r>
      <rPr>
        <sz val="10"/>
        <rFont val="標楷體"/>
        <family val="4"/>
        <charset val="136"/>
      </rPr>
      <t>月</t>
    </r>
    <phoneticPr fontId="6" type="noConversion"/>
  </si>
  <si>
    <r>
      <t xml:space="preserve">3 </t>
    </r>
    <r>
      <rPr>
        <sz val="10"/>
        <rFont val="標楷體"/>
        <family val="4"/>
        <charset val="136"/>
      </rPr>
      <t>月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</si>
  <si>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</si>
  <si>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單位：場次、人次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</si>
  <si>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22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</si>
  <si>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根據全年資料於次年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月底前編報</t>
    </r>
    <phoneticPr fontId="16" type="noConversion"/>
  </si>
  <si>
    <r>
      <rPr>
        <b/>
        <sz val="14"/>
        <rFont val="標楷體"/>
        <family val="4"/>
        <charset val="136"/>
      </rPr>
      <t>臺北市立圖書館提供簡訊通知及語音催還服務概況</t>
    </r>
    <phoneticPr fontId="6" type="noConversion"/>
  </si>
  <si>
    <r>
      <rPr>
        <sz val="10"/>
        <rFont val="標楷體"/>
        <family val="4"/>
        <charset val="136"/>
      </rPr>
      <t>單位：通</t>
    </r>
    <phoneticPr fontId="16" type="noConversion"/>
  </si>
  <si>
    <r>
      <rPr>
        <sz val="10"/>
        <rFont val="標楷體"/>
        <family val="4"/>
        <charset val="136"/>
      </rPr>
      <t>手機簡訊通知服務</t>
    </r>
    <phoneticPr fontId="6" type="noConversion"/>
  </si>
  <si>
    <r>
      <rPr>
        <sz val="10"/>
        <rFont val="標楷體"/>
        <family val="4"/>
        <charset val="136"/>
      </rPr>
      <t>圖書逾期市話語音催還服務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</si>
  <si>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13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</si>
  <si>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b/>
        <sz val="14"/>
        <rFont val="標楷體"/>
        <family val="4"/>
        <charset val="136"/>
      </rPr>
      <t>臺北市立圖書館辦理各項活動概況</t>
    </r>
    <phoneticPr fontId="6" type="noConversion"/>
  </si>
  <si>
    <r>
      <rPr>
        <sz val="10"/>
        <rFont val="標楷體"/>
        <family val="4"/>
        <charset val="136"/>
      </rPr>
      <t>市民生活講座</t>
    </r>
    <phoneticPr fontId="16" type="noConversion"/>
  </si>
  <si>
    <r>
      <rPr>
        <sz val="10"/>
        <rFont val="標楷體"/>
        <family val="4"/>
        <charset val="136"/>
      </rPr>
      <t>多元文化研習活動</t>
    </r>
    <phoneticPr fontId="16" type="noConversion"/>
  </si>
  <si>
    <r>
      <rPr>
        <sz val="10"/>
        <rFont val="標楷體"/>
        <family val="4"/>
        <charset val="136"/>
      </rPr>
      <t>樂齡學習中心
系列課程及講座</t>
    </r>
    <phoneticPr fontId="16" type="noConversion"/>
  </si>
  <si>
    <r>
      <rPr>
        <sz val="10"/>
        <rFont val="標楷體"/>
        <family val="4"/>
        <charset val="136"/>
      </rPr>
      <t>社教推廣活動</t>
    </r>
    <phoneticPr fontId="16" type="noConversion"/>
  </si>
  <si>
    <r>
      <rPr>
        <sz val="10"/>
        <rFont val="標楷體"/>
        <family val="4"/>
        <charset val="136"/>
      </rPr>
      <t>圖書館視聽活動</t>
    </r>
    <phoneticPr fontId="16" type="noConversion"/>
  </si>
  <si>
    <r>
      <rPr>
        <sz val="10"/>
        <rFont val="標楷體"/>
        <family val="4"/>
        <charset val="136"/>
      </rPr>
      <t>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次</t>
    </r>
    <phoneticPr fontId="6" type="noConversion"/>
  </si>
  <si>
    <r>
      <rPr>
        <sz val="10"/>
        <rFont val="標楷體"/>
        <family val="4"/>
        <charset val="136"/>
      </rPr>
      <t>參與人次</t>
    </r>
    <phoneticPr fontId="6" type="noConversion"/>
  </si>
  <si>
    <r>
      <rPr>
        <b/>
        <sz val="14"/>
        <rFont val="標楷體"/>
        <family val="4"/>
        <charset val="136"/>
      </rPr>
      <t>臺北市教師研習中心辦理各級學校教育人員研習進修概況</t>
    </r>
    <phoneticPr fontId="6" type="noConversion"/>
  </si>
  <si>
    <r>
      <rPr>
        <sz val="10"/>
        <rFont val="標楷體"/>
        <family val="4"/>
        <charset val="136"/>
      </rPr>
      <t>活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動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別</t>
    </r>
    <phoneticPr fontId="16" type="noConversion"/>
  </si>
  <si>
    <r>
      <rPr>
        <sz val="10"/>
        <rFont val="標楷體"/>
        <family val="4"/>
        <charset val="136"/>
      </rPr>
      <t>辦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理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 xml:space="preserve">次
</t>
    </r>
    <r>
      <rPr>
        <sz val="10"/>
        <rFont val="Times New Roman"/>
        <family val="1"/>
      </rPr>
      <t xml:space="preserve">( </t>
    </r>
    <r>
      <rPr>
        <sz val="10"/>
        <rFont val="標楷體"/>
        <family val="4"/>
        <charset val="136"/>
      </rPr>
      <t>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次</t>
    </r>
    <r>
      <rPr>
        <sz val="10"/>
        <rFont val="Times New Roman"/>
        <family val="1"/>
      </rPr>
      <t xml:space="preserve"> )</t>
    </r>
    <phoneticPr fontId="16" type="noConversion"/>
  </si>
  <si>
    <r>
      <rPr>
        <sz val="10"/>
        <rFont val="標楷體"/>
        <family val="4"/>
        <charset val="136"/>
      </rPr>
      <t>參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與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 xml:space="preserve">次
</t>
    </r>
    <r>
      <rPr>
        <sz val="10"/>
        <rFont val="Times New Roman"/>
        <family val="1"/>
      </rPr>
      <t xml:space="preserve">(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次</t>
    </r>
    <r>
      <rPr>
        <sz val="10"/>
        <rFont val="Times New Roman"/>
        <family val="1"/>
      </rPr>
      <t xml:space="preserve"> )</t>
    </r>
    <phoneticPr fontId="16" type="noConversion"/>
  </si>
  <si>
    <r>
      <rPr>
        <sz val="12"/>
        <rFont val="標楷體"/>
        <family val="4"/>
        <charset val="136"/>
      </rPr>
      <t>參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與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人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次</t>
    </r>
    <phoneticPr fontId="1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</si>
  <si>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研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習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時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 xml:space="preserve">數
</t>
    </r>
    <r>
      <rPr>
        <sz val="10"/>
        <rFont val="Times New Roman"/>
        <family val="1"/>
      </rPr>
      <t xml:space="preserve">( </t>
    </r>
    <r>
      <rPr>
        <sz val="10"/>
        <rFont val="標楷體"/>
        <family val="4"/>
        <charset val="136"/>
      </rPr>
      <t>小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時</t>
    </r>
    <r>
      <rPr>
        <sz val="10"/>
        <rFont val="Times New Roman"/>
        <family val="1"/>
      </rPr>
      <t xml:space="preserve"> )</t>
    </r>
    <phoneticPr fontId="1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</si>
  <si>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計</t>
    </r>
    <phoneticPr fontId="16" type="noConversion"/>
  </si>
  <si>
    <r>
      <rPr>
        <sz val="10"/>
        <rFont val="標楷體"/>
        <family val="4"/>
        <charset val="136"/>
      </rPr>
      <t>教師研習活動</t>
    </r>
    <phoneticPr fontId="16" type="noConversion"/>
  </si>
  <si>
    <r>
      <rPr>
        <sz val="10"/>
        <rFont val="標楷體"/>
        <family val="4"/>
        <charset val="136"/>
      </rPr>
      <t>主任及校長研習活動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</si>
  <si>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</si>
  <si>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家庭教育中心於次年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月底前編報</t>
    </r>
    <phoneticPr fontId="16" type="noConversion"/>
  </si>
  <si>
    <r>
      <rPr>
        <b/>
        <sz val="14"/>
        <rFont val="標楷體"/>
        <family val="4"/>
        <charset val="136"/>
      </rPr>
      <t>臺北市家庭教育中心辦理各項活動概況</t>
    </r>
    <phoneticPr fontId="6" type="noConversion"/>
  </si>
  <si>
    <r>
      <t xml:space="preserve">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</si>
  <si>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天使騰飛輔導專案活動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原幸福夜光輔導</t>
    </r>
    <r>
      <rPr>
        <sz val="10"/>
        <rFont val="Times New Roman"/>
        <family val="1"/>
      </rPr>
      <t xml:space="preserve">             </t>
    </r>
    <r>
      <rPr>
        <sz val="10"/>
        <rFont val="標楷體"/>
        <family val="4"/>
        <charset val="136"/>
      </rPr>
      <t>專案活動</t>
    </r>
    <r>
      <rPr>
        <sz val="10"/>
        <rFont val="Times New Roman"/>
        <family val="1"/>
      </rPr>
      <t>)</t>
    </r>
    <phoneticPr fontId="9" type="noConversion"/>
  </si>
  <si>
    <r>
      <rPr>
        <sz val="10"/>
        <rFont val="標楷體"/>
        <family val="4"/>
        <charset val="136"/>
      </rPr>
      <t>人力資源運用與發展</t>
    </r>
    <r>
      <rPr>
        <sz val="10"/>
        <rFont val="Times New Roman"/>
        <family val="1"/>
      </rPr>
      <t xml:space="preserve">    (</t>
    </r>
    <r>
      <rPr>
        <sz val="10"/>
        <rFont val="標楷體"/>
        <family val="4"/>
        <charset val="136"/>
      </rPr>
      <t>志工培訓</t>
    </r>
    <r>
      <rPr>
        <sz val="10"/>
        <rFont val="Times New Roman"/>
        <family val="1"/>
      </rPr>
      <t>)</t>
    </r>
    <phoneticPr fontId="9" type="noConversion"/>
  </si>
  <si>
    <r>
      <rPr>
        <b/>
        <sz val="14"/>
        <rFont val="標楷體"/>
        <family val="4"/>
        <charset val="136"/>
      </rPr>
      <t>臺北市學校體育活動概況</t>
    </r>
    <phoneticPr fontId="16" type="noConversion"/>
  </si>
  <si>
    <r>
      <t xml:space="preserve">  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</si>
  <si>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單位：次、人次</t>
    </r>
    <phoneticPr fontId="16" type="noConversion"/>
  </si>
  <si>
    <r>
      <rPr>
        <sz val="10"/>
        <rFont val="標楷體"/>
        <family val="4"/>
        <charset val="136"/>
      </rPr>
      <t>重點賽
事活動</t>
    </r>
    <phoneticPr fontId="6" type="noConversion"/>
  </si>
  <si>
    <r>
      <rPr>
        <sz val="10"/>
        <rFont val="標楷體"/>
        <family val="4"/>
        <charset val="136"/>
      </rPr>
      <t>學校體育活動</t>
    </r>
    <phoneticPr fontId="6" type="noConversion"/>
  </si>
  <si>
    <r>
      <rPr>
        <sz val="10"/>
        <rFont val="標楷體"/>
        <family val="4"/>
        <charset val="136"/>
      </rPr>
      <t>競技體育活動</t>
    </r>
    <phoneticPr fontId="6" type="noConversion"/>
  </si>
  <si>
    <r>
      <rPr>
        <sz val="10"/>
        <rFont val="標楷體"/>
        <family val="4"/>
        <charset val="136"/>
      </rPr>
      <t>全民體育活動</t>
    </r>
    <phoneticPr fontId="6" type="noConversion"/>
  </si>
  <si>
    <r>
      <rPr>
        <sz val="10"/>
        <rFont val="標楷體"/>
        <family val="4"/>
        <charset val="136"/>
      </rPr>
      <t>研習
活動</t>
    </r>
    <phoneticPr fontId="6" type="noConversion"/>
  </si>
  <si>
    <r>
      <rPr>
        <sz val="10"/>
        <rFont val="標楷體"/>
        <family val="4"/>
        <charset val="136"/>
      </rPr>
      <t>訓練
活動</t>
    </r>
    <phoneticPr fontId="6" type="noConversion"/>
  </si>
  <si>
    <r>
      <rPr>
        <sz val="10"/>
        <rFont val="標楷體"/>
        <family val="4"/>
        <charset val="136"/>
      </rPr>
      <t>兒童與青少
年育樂活動</t>
    </r>
    <phoneticPr fontId="6" type="noConversion"/>
  </si>
  <si>
    <r>
      <rPr>
        <sz val="10"/>
        <rFont val="標楷體"/>
        <family val="4"/>
        <charset val="136"/>
      </rPr>
      <t>民俗體育活動</t>
    </r>
    <phoneticPr fontId="6" type="noConversion"/>
  </si>
  <si>
    <r>
      <rPr>
        <sz val="10"/>
        <rFont val="標楷體"/>
        <family val="4"/>
        <charset val="136"/>
      </rPr>
      <t>特殊體育活動</t>
    </r>
    <phoneticPr fontId="6" type="noConversion"/>
  </si>
  <si>
    <r>
      <rPr>
        <sz val="10"/>
        <rFont val="標楷體"/>
        <family val="4"/>
        <charset val="136"/>
      </rPr>
      <t>體能
檢測</t>
    </r>
    <phoneticPr fontId="6" type="noConversion"/>
  </si>
  <si>
    <r>
      <rPr>
        <sz val="10"/>
        <rFont val="標楷體"/>
        <family val="4"/>
        <charset val="136"/>
      </rPr>
      <t>運動養生講座</t>
    </r>
    <phoneticPr fontId="6" type="noConversion"/>
  </si>
  <si>
    <r>
      <rPr>
        <sz val="10"/>
        <rFont val="標楷體"/>
        <family val="4"/>
        <charset val="136"/>
      </rPr>
      <t>其他
活動</t>
    </r>
    <phoneticPr fontId="6" type="noConversion"/>
  </si>
  <si>
    <r>
      <rPr>
        <sz val="10"/>
        <rFont val="標楷體"/>
        <family val="4"/>
        <charset val="136"/>
      </rPr>
      <t>活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動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次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</si>
  <si>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參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加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次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</si>
  <si>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</si>
  <si>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按年齡別分</t>
    </r>
    <phoneticPr fontId="6" type="noConversion"/>
  </si>
  <si>
    <r>
      <rPr>
        <sz val="10"/>
        <rFont val="標楷體"/>
        <family val="4"/>
        <charset val="136"/>
      </rPr>
      <t>根據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月底資料於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</si>
  <si>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單位：人次</t>
    </r>
    <phoneticPr fontId="6" type="noConversion"/>
  </si>
  <si>
    <r>
      <rPr>
        <sz val="10"/>
        <rFont val="標楷體"/>
        <family val="4"/>
        <charset val="136"/>
      </rPr>
      <t>按級別分</t>
    </r>
    <phoneticPr fontId="6" type="noConversion"/>
  </si>
  <si>
    <r>
      <rPr>
        <sz val="10"/>
        <rFont val="標楷體"/>
        <family val="4"/>
        <charset val="136"/>
      </rPr>
      <t>初級班</t>
    </r>
    <phoneticPr fontId="6" type="noConversion"/>
  </si>
  <si>
    <r>
      <rPr>
        <sz val="10"/>
        <rFont val="標楷體"/>
        <family val="4"/>
        <charset val="136"/>
      </rPr>
      <t>中級班</t>
    </r>
    <phoneticPr fontId="6" type="noConversion"/>
  </si>
  <si>
    <r>
      <rPr>
        <sz val="10"/>
        <rFont val="標楷體"/>
        <family val="4"/>
        <charset val="136"/>
      </rPr>
      <t>高級班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</si>
  <si>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7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</si>
  <si>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b/>
        <sz val="14"/>
        <rFont val="標楷體"/>
        <family val="4"/>
        <charset val="136"/>
      </rPr>
      <t>臺北市公立國民小學附設成人基本教育研習班學生數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</si>
  <si>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</si>
  <si>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按國籍分</t>
    </r>
  </si>
  <si>
    <r>
      <rPr>
        <sz val="10"/>
        <rFont val="標楷體"/>
        <family val="4"/>
        <charset val="136"/>
      </rPr>
      <t>本國人</t>
    </r>
    <phoneticPr fontId="6" type="noConversion"/>
  </si>
  <si>
    <r>
      <rPr>
        <sz val="10"/>
        <rFont val="標楷體"/>
        <family val="4"/>
        <charset val="136"/>
      </rPr>
      <t>新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移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民</t>
    </r>
    <phoneticPr fontId="6" type="noConversion"/>
  </si>
  <si>
    <r>
      <rPr>
        <sz val="10"/>
        <rFont val="標楷體"/>
        <family val="4"/>
        <charset val="136"/>
      </rPr>
      <t>合計</t>
    </r>
    <phoneticPr fontId="1" type="noConversion"/>
  </si>
  <si>
    <r>
      <rPr>
        <sz val="10"/>
        <rFont val="標楷體"/>
        <family val="4"/>
        <charset val="136"/>
      </rPr>
      <t>港、澳</t>
    </r>
    <phoneticPr fontId="6" type="noConversion"/>
  </si>
  <si>
    <r>
      <rPr>
        <sz val="10"/>
        <rFont val="標楷體"/>
        <family val="4"/>
        <charset val="136"/>
      </rPr>
      <t>越南</t>
    </r>
    <phoneticPr fontId="6" type="noConversion"/>
  </si>
  <si>
    <r>
      <rPr>
        <sz val="10"/>
        <rFont val="標楷體"/>
        <family val="4"/>
        <charset val="136"/>
      </rPr>
      <t>印尼</t>
    </r>
    <phoneticPr fontId="6" type="noConversion"/>
  </si>
  <si>
    <r>
      <rPr>
        <sz val="10"/>
        <rFont val="標楷體"/>
        <family val="4"/>
        <charset val="136"/>
      </rPr>
      <t>泰國</t>
    </r>
    <phoneticPr fontId="6" type="noConversion"/>
  </si>
  <si>
    <r>
      <rPr>
        <sz val="10"/>
        <rFont val="標楷體"/>
        <family val="4"/>
        <charset val="136"/>
      </rPr>
      <t>日本</t>
    </r>
    <phoneticPr fontId="6" type="noConversion"/>
  </si>
  <si>
    <r>
      <rPr>
        <sz val="10"/>
        <rFont val="標楷體"/>
        <family val="4"/>
        <charset val="136"/>
      </rPr>
      <t>美國</t>
    </r>
    <phoneticPr fontId="6" type="noConversion"/>
  </si>
  <si>
    <r>
      <rPr>
        <sz val="10"/>
        <rFont val="標楷體"/>
        <family val="4"/>
        <charset val="136"/>
      </rPr>
      <t>南韓</t>
    </r>
    <phoneticPr fontId="6" type="noConversion"/>
  </si>
  <si>
    <r>
      <rPr>
        <sz val="10"/>
        <rFont val="標楷體"/>
        <family val="4"/>
        <charset val="136"/>
      </rPr>
      <t>緬甸</t>
    </r>
    <phoneticPr fontId="6" type="noConversion"/>
  </si>
  <si>
    <r>
      <rPr>
        <sz val="10"/>
        <rFont val="標楷體"/>
        <family val="4"/>
        <charset val="136"/>
      </rPr>
      <t>加拿大</t>
    </r>
    <phoneticPr fontId="6" type="noConversion"/>
  </si>
  <si>
    <r>
      <rPr>
        <sz val="12"/>
        <rFont val="標楷體"/>
        <family val="4"/>
        <charset val="136"/>
      </rPr>
      <t>男</t>
    </r>
    <phoneticPr fontId="1" type="noConversion"/>
  </si>
  <si>
    <r>
      <rPr>
        <sz val="12"/>
        <rFont val="標楷體"/>
        <family val="4"/>
        <charset val="136"/>
      </rPr>
      <t>女</t>
    </r>
    <phoneticPr fontId="1" type="noConversion"/>
  </si>
  <si>
    <r>
      <rPr>
        <sz val="10"/>
        <rFont val="標楷體"/>
        <family val="4"/>
        <charset val="136"/>
      </rPr>
      <t>計</t>
    </r>
    <phoneticPr fontId="1" type="noConversion"/>
  </si>
  <si>
    <r>
      <rPr>
        <sz val="10"/>
        <rFont val="標楷體"/>
        <family val="4"/>
        <charset val="136"/>
      </rPr>
      <t>根據年底統計資料次年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</si>
  <si>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rPr>
        <sz val="10"/>
        <rFont val="標楷體"/>
        <family val="4"/>
        <charset val="136"/>
      </rPr>
      <t>表　　號</t>
    </r>
    <r>
      <rPr>
        <sz val="10"/>
        <rFont val="Times New Roman"/>
        <family val="1"/>
      </rPr>
      <t xml:space="preserve"> </t>
    </r>
    <phoneticPr fontId="6" type="noConversion"/>
  </si>
  <si>
    <r>
      <rPr>
        <b/>
        <sz val="14"/>
        <rFont val="標楷體"/>
        <family val="4"/>
        <charset val="136"/>
      </rPr>
      <t>臺北市高級中學、高級職業學校及特殊教育學校附設成人教育班</t>
    </r>
    <phoneticPr fontId="6" type="noConversion"/>
  </si>
  <si>
    <r>
      <t xml:space="preserve">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</si>
  <si>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單位：所、班、人次</t>
    </r>
    <phoneticPr fontId="6" type="noConversion"/>
  </si>
  <si>
    <r>
      <rPr>
        <sz val="10"/>
        <rFont val="標楷體"/>
        <family val="4"/>
        <charset val="136"/>
      </rPr>
      <t>文　　理　　類</t>
    </r>
    <phoneticPr fontId="6" type="noConversion"/>
  </si>
  <si>
    <r>
      <rPr>
        <sz val="10"/>
        <rFont val="標楷體"/>
        <family val="4"/>
        <charset val="136"/>
      </rPr>
      <t>技　　藝　　類</t>
    </r>
    <phoneticPr fontId="6" type="noConversion"/>
  </si>
  <si>
    <r>
      <rPr>
        <sz val="10"/>
        <rFont val="標楷體"/>
        <family val="4"/>
        <charset val="136"/>
      </rPr>
      <t>升學文理</t>
    </r>
    <phoneticPr fontId="6" type="noConversion"/>
  </si>
  <si>
    <r>
      <rPr>
        <sz val="10"/>
        <rFont val="標楷體"/>
        <family val="4"/>
        <charset val="136"/>
      </rPr>
      <t>語文</t>
    </r>
    <phoneticPr fontId="6" type="noConversion"/>
  </si>
  <si>
    <r>
      <rPr>
        <sz val="10"/>
        <rFont val="標楷體"/>
        <family val="4"/>
        <charset val="136"/>
      </rPr>
      <t>法政</t>
    </r>
    <phoneticPr fontId="6" type="noConversion"/>
  </si>
  <si>
    <r>
      <rPr>
        <sz val="10"/>
        <rFont val="標楷體"/>
        <family val="4"/>
        <charset val="136"/>
      </rPr>
      <t>工</t>
    </r>
    <phoneticPr fontId="6" type="noConversion"/>
  </si>
  <si>
    <r>
      <rPr>
        <sz val="10"/>
        <rFont val="標楷體"/>
        <family val="4"/>
        <charset val="136"/>
      </rPr>
      <t>商</t>
    </r>
    <phoneticPr fontId="6" type="noConversion"/>
  </si>
  <si>
    <r>
      <rPr>
        <sz val="10"/>
        <rFont val="標楷體"/>
        <family val="4"/>
        <charset val="136"/>
      </rPr>
      <t>資訊</t>
    </r>
    <phoneticPr fontId="6" type="noConversion"/>
  </si>
  <si>
    <r>
      <rPr>
        <sz val="10"/>
        <rFont val="標楷體"/>
        <family val="4"/>
        <charset val="136"/>
      </rPr>
      <t>運動</t>
    </r>
    <phoneticPr fontId="6" type="noConversion"/>
  </si>
  <si>
    <r>
      <rPr>
        <sz val="10"/>
        <rFont val="標楷體"/>
        <family val="4"/>
        <charset val="136"/>
      </rPr>
      <t>校　　數</t>
    </r>
    <phoneticPr fontId="6" type="noConversion"/>
  </si>
  <si>
    <r>
      <rPr>
        <sz val="10"/>
        <rFont val="標楷體"/>
        <family val="4"/>
        <charset val="136"/>
      </rPr>
      <t>班　　數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</si>
  <si>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</si>
  <si>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結業生數</t>
    </r>
    <phoneticPr fontId="6" type="noConversion"/>
  </si>
  <si>
    <r>
      <rPr>
        <sz val="10"/>
        <rFont val="標楷體"/>
        <family val="4"/>
        <charset val="136"/>
      </rPr>
      <t>根據年底統計資料於次年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月底前編報</t>
    </r>
    <phoneticPr fontId="16" type="noConversion"/>
  </si>
  <si>
    <r>
      <rPr>
        <b/>
        <sz val="14"/>
        <rFont val="標楷體"/>
        <family val="4"/>
        <charset val="136"/>
      </rPr>
      <t>臺北市各類短期補習班概況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</si>
  <si>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年底</t>
    </r>
    <phoneticPr fontId="6" type="noConversion"/>
  </si>
  <si>
    <r>
      <rPr>
        <sz val="10"/>
        <rFont val="標楷體"/>
        <family val="4"/>
        <charset val="136"/>
      </rPr>
      <t>單位：家</t>
    </r>
    <phoneticPr fontId="6" type="noConversion"/>
  </si>
  <si>
    <r>
      <rPr>
        <sz val="10"/>
        <rFont val="標楷體"/>
        <family val="4"/>
        <charset val="136"/>
      </rPr>
      <t>文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理</t>
    </r>
    <phoneticPr fontId="6" type="noConversion"/>
  </si>
  <si>
    <r>
      <rPr>
        <sz val="10"/>
        <rFont val="標楷體"/>
        <family val="4"/>
        <charset val="136"/>
      </rPr>
      <t>外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語</t>
    </r>
    <phoneticPr fontId="6" type="noConversion"/>
  </si>
  <si>
    <r>
      <rPr>
        <sz val="10"/>
        <rFont val="標楷體"/>
        <family val="4"/>
        <charset val="136"/>
      </rPr>
      <t>法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政</t>
    </r>
    <phoneticPr fontId="6" type="noConversion"/>
  </si>
  <si>
    <r>
      <rPr>
        <sz val="10"/>
        <rFont val="標楷體"/>
        <family val="4"/>
        <charset val="136"/>
      </rPr>
      <t>建築、
工藝製圖、
電機、
汽車修護</t>
    </r>
    <phoneticPr fontId="6" type="noConversion"/>
  </si>
  <si>
    <r>
      <rPr>
        <sz val="10"/>
        <rFont val="標楷體"/>
        <family val="4"/>
        <charset val="136"/>
      </rPr>
      <t>資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訊</t>
    </r>
    <phoneticPr fontId="6" type="noConversion"/>
  </si>
  <si>
    <r>
      <rPr>
        <sz val="10"/>
        <rFont val="標楷體"/>
        <family val="4"/>
        <charset val="136"/>
      </rPr>
      <t>家政、
插花、烹飪</t>
    </r>
    <phoneticPr fontId="6" type="noConversion"/>
  </si>
  <si>
    <r>
      <rPr>
        <sz val="10"/>
        <rFont val="標楷體"/>
        <family val="4"/>
        <charset val="136"/>
      </rPr>
      <t>縫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紉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</si>
  <si>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月2日編製</t>
    </r>
    <phoneticPr fontId="6" type="noConversion"/>
  </si>
  <si>
    <r>
      <rPr>
        <b/>
        <sz val="14"/>
        <rFont val="標楷體"/>
        <family val="4"/>
        <charset val="136"/>
      </rPr>
      <t>臺北市各類短期補習班概況</t>
    </r>
    <r>
      <rPr>
        <b/>
        <sz val="14"/>
        <rFont val="Times New Roman"/>
        <family val="1"/>
      </rPr>
      <t xml:space="preserve"> 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</si>
  <si>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年底</t>
    </r>
    <phoneticPr fontId="6" type="noConversion"/>
  </si>
  <si>
    <r>
      <rPr>
        <sz val="10"/>
        <rFont val="標楷體"/>
        <family val="4"/>
        <charset val="136"/>
      </rPr>
      <t>美容、美髮、
理髮</t>
    </r>
    <phoneticPr fontId="6" type="noConversion"/>
  </si>
  <si>
    <r>
      <rPr>
        <sz val="10"/>
        <rFont val="標楷體"/>
        <family val="4"/>
        <charset val="136"/>
      </rPr>
      <t>音樂、舞蹈</t>
    </r>
    <phoneticPr fontId="6" type="noConversion"/>
  </si>
  <si>
    <r>
      <rPr>
        <sz val="10"/>
        <rFont val="標楷體"/>
        <family val="4"/>
        <charset val="136"/>
      </rPr>
      <t>美術、書法、
攝影、美工
設計、圍棋</t>
    </r>
    <phoneticPr fontId="6" type="noConversion"/>
  </si>
  <si>
    <r>
      <rPr>
        <sz val="10"/>
        <rFont val="標楷體"/>
        <family val="4"/>
        <charset val="136"/>
      </rPr>
      <t>商類：心算、
珠算、會計</t>
    </r>
    <phoneticPr fontId="6" type="noConversion"/>
  </si>
  <si>
    <r>
      <rPr>
        <sz val="10"/>
        <rFont val="標楷體"/>
        <family val="4"/>
        <charset val="136"/>
      </rPr>
      <t>瑜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珈</t>
    </r>
    <phoneticPr fontId="6" type="noConversion"/>
  </si>
  <si>
    <r>
      <rPr>
        <sz val="10"/>
        <rFont val="標楷體"/>
        <family val="4"/>
        <charset val="136"/>
      </rPr>
      <t>游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泳</t>
    </r>
    <phoneticPr fontId="6" type="noConversion"/>
  </si>
  <si>
    <r>
      <rPr>
        <sz val="10"/>
        <rFont val="標楷體"/>
        <family val="4"/>
        <charset val="136"/>
      </rPr>
      <t>速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讀</t>
    </r>
    <phoneticPr fontId="6" type="noConversion"/>
  </si>
  <si>
    <r>
      <rPr>
        <sz val="10"/>
        <rFont val="標楷體"/>
        <family val="4"/>
        <charset val="136"/>
      </rPr>
      <t>無線電</t>
    </r>
    <phoneticPr fontId="6" type="noConversion"/>
  </si>
  <si>
    <r>
      <rPr>
        <sz val="10"/>
        <rFont val="標楷體"/>
        <family val="4"/>
        <charset val="136"/>
      </rPr>
      <t>青少年發展處於次年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月底前編報</t>
    </r>
    <phoneticPr fontId="9" type="noConversion"/>
  </si>
  <si>
    <r>
      <rPr>
        <sz val="10"/>
        <rFont val="標楷體"/>
        <family val="4"/>
        <charset val="136"/>
      </rPr>
      <t>月別</t>
    </r>
    <phoneticPr fontId="6" type="noConversion"/>
  </si>
  <si>
    <r>
      <rPr>
        <sz val="10"/>
        <rFont val="標楷體"/>
        <family val="4"/>
        <charset val="136"/>
      </rPr>
      <t>入園
人次</t>
    </r>
    <phoneticPr fontId="6" type="noConversion"/>
  </si>
  <si>
    <r>
      <rPr>
        <sz val="10"/>
        <rFont val="標楷體"/>
        <family val="4"/>
        <charset val="136"/>
      </rPr>
      <t>動物劇場</t>
    </r>
    <phoneticPr fontId="6" type="noConversion"/>
  </si>
  <si>
    <r>
      <rPr>
        <sz val="10"/>
        <rFont val="標楷體"/>
        <family val="4"/>
        <charset val="136"/>
      </rPr>
      <t>動物藝坊</t>
    </r>
    <phoneticPr fontId="6" type="noConversion"/>
  </si>
  <si>
    <r>
      <rPr>
        <sz val="10"/>
        <rFont val="標楷體"/>
        <family val="4"/>
        <charset val="136"/>
      </rPr>
      <t>昆蟲館
多媒體教室</t>
    </r>
    <phoneticPr fontId="6" type="noConversion"/>
  </si>
  <si>
    <r>
      <rPr>
        <sz val="10"/>
        <rFont val="標楷體"/>
        <family val="4"/>
        <charset val="136"/>
      </rPr>
      <t>爬蟲館
多媒體教室</t>
    </r>
    <phoneticPr fontId="6" type="noConversion"/>
  </si>
  <si>
    <r>
      <rPr>
        <sz val="10"/>
        <rFont val="標楷體"/>
        <family val="4"/>
        <charset val="136"/>
      </rPr>
      <t>節能屋</t>
    </r>
    <phoneticPr fontId="6" type="noConversion"/>
  </si>
  <si>
    <r>
      <rPr>
        <sz val="10"/>
        <rFont val="標楷體"/>
        <family val="4"/>
        <charset val="136"/>
      </rPr>
      <t>導覽
服務
人次</t>
    </r>
    <phoneticPr fontId="6" type="noConversion"/>
  </si>
  <si>
    <r>
      <rPr>
        <sz val="10"/>
        <rFont val="標楷體"/>
        <family val="4"/>
        <charset val="136"/>
      </rPr>
      <t>國小參
觀教學
人次</t>
    </r>
    <phoneticPr fontId="6" type="noConversion"/>
  </si>
  <si>
    <r>
      <rPr>
        <sz val="10"/>
        <rFont val="標楷體"/>
        <family val="4"/>
        <charset val="136"/>
      </rPr>
      <t>門票
收入
金額</t>
    </r>
    <phoneticPr fontId="6" type="noConversion"/>
  </si>
  <si>
    <r>
      <rPr>
        <sz val="10"/>
        <rFont val="標楷體"/>
        <family val="4"/>
        <charset val="136"/>
      </rPr>
      <t>場次</t>
    </r>
    <phoneticPr fontId="6" type="noConversion"/>
  </si>
  <si>
    <r>
      <rPr>
        <sz val="10"/>
        <rFont val="標楷體"/>
        <family val="4"/>
        <charset val="136"/>
      </rPr>
      <t>人次</t>
    </r>
    <phoneticPr fontId="6" type="noConversion"/>
  </si>
  <si>
    <r>
      <t>1</t>
    </r>
    <r>
      <rPr>
        <sz val="10"/>
        <rFont val="標楷體"/>
        <family val="4"/>
        <charset val="136"/>
      </rPr>
      <t>月</t>
    </r>
    <phoneticPr fontId="6" type="noConversion"/>
  </si>
  <si>
    <r>
      <rPr>
        <sz val="10"/>
        <rFont val="標楷體"/>
        <family val="4"/>
        <charset val="136"/>
      </rPr>
      <t>天文科學教育館於次年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月底前編報</t>
    </r>
    <phoneticPr fontId="16" type="noConversion"/>
  </si>
  <si>
    <r>
      <rPr>
        <b/>
        <sz val="14"/>
        <rFont val="標楷體"/>
        <family val="4"/>
        <charset val="136"/>
      </rPr>
      <t>臺北市立天文科學教育館概況</t>
    </r>
    <phoneticPr fontId="16" type="noConversion"/>
  </si>
  <si>
    <r>
      <t xml:space="preserve">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</si>
  <si>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單位：場次、人次、元</t>
    </r>
    <phoneticPr fontId="9" type="noConversion"/>
  </si>
  <si>
    <r>
      <rPr>
        <sz val="10"/>
        <rFont val="標楷體"/>
        <family val="4"/>
        <charset val="136"/>
      </rPr>
      <t>參觀
人次</t>
    </r>
    <phoneticPr fontId="6" type="noConversion"/>
  </si>
  <si>
    <r>
      <rPr>
        <sz val="10"/>
        <rFont val="標楷體"/>
        <family val="4"/>
        <charset val="136"/>
      </rPr>
      <t>展覽與劇場</t>
    </r>
    <phoneticPr fontId="9" type="noConversion"/>
  </si>
  <si>
    <r>
      <rPr>
        <sz val="10"/>
        <rFont val="標楷體"/>
        <family val="4"/>
        <charset val="136"/>
      </rPr>
      <t>觀測區
人次</t>
    </r>
    <phoneticPr fontId="6" type="noConversion"/>
  </si>
  <si>
    <r>
      <rPr>
        <sz val="10"/>
        <rFont val="標楷體"/>
        <family val="4"/>
        <charset val="136"/>
      </rPr>
      <t>天文研習營</t>
    </r>
    <phoneticPr fontId="6" type="noConversion"/>
  </si>
  <si>
    <r>
      <rPr>
        <sz val="10"/>
        <rFont val="標楷體"/>
        <family val="4"/>
        <charset val="136"/>
      </rPr>
      <t>天文講座</t>
    </r>
    <phoneticPr fontId="6" type="noConversion"/>
  </si>
  <si>
    <r>
      <rPr>
        <sz val="10"/>
        <rFont val="標楷體"/>
        <family val="4"/>
        <charset val="136"/>
      </rPr>
      <t>參觀教學活動</t>
    </r>
    <phoneticPr fontId="6" type="noConversion"/>
  </si>
  <si>
    <r>
      <rPr>
        <sz val="10"/>
        <rFont val="標楷體"/>
        <family val="4"/>
        <charset val="136"/>
      </rPr>
      <t>宇宙劇場</t>
    </r>
    <phoneticPr fontId="6" type="noConversion"/>
  </si>
  <si>
    <r>
      <rPr>
        <sz val="10"/>
        <rFont val="標楷體"/>
        <family val="4"/>
        <charset val="136"/>
      </rPr>
      <t>立體劇場</t>
    </r>
    <phoneticPr fontId="6" type="noConversion"/>
  </si>
  <si>
    <r>
      <rPr>
        <sz val="10"/>
        <rFont val="標楷體"/>
        <family val="4"/>
        <charset val="136"/>
      </rPr>
      <t>審核</t>
    </r>
    <phoneticPr fontId="9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</si>
  <si>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11</t>
    </r>
    <r>
      <rPr>
        <sz val="10"/>
        <rFont val="標楷體"/>
        <family val="4"/>
        <charset val="136"/>
      </rPr>
      <t>日編製</t>
    </r>
    <phoneticPr fontId="9" type="noConversion"/>
  </si>
  <si>
    <r>
      <rPr>
        <sz val="9"/>
        <rFont val="標楷體"/>
        <family val="4"/>
        <charset val="136"/>
      </rPr>
      <t>編製機關</t>
    </r>
    <phoneticPr fontId="16" type="noConversion"/>
  </si>
  <si>
    <r>
      <rPr>
        <sz val="9"/>
        <rFont val="標楷體"/>
        <family val="4"/>
        <charset val="136"/>
      </rPr>
      <t>表</t>
    </r>
    <r>
      <rPr>
        <sz val="9"/>
        <rFont val="Times New Roman"/>
        <family val="1"/>
      </rPr>
      <t xml:space="preserve">        </t>
    </r>
    <r>
      <rPr>
        <sz val="9"/>
        <rFont val="標楷體"/>
        <family val="4"/>
        <charset val="136"/>
      </rPr>
      <t>號</t>
    </r>
    <phoneticPr fontId="16" type="noConversion"/>
  </si>
  <si>
    <r>
      <rPr>
        <b/>
        <sz val="14"/>
        <rFont val="標楷體"/>
        <family val="4"/>
        <charset val="136"/>
      </rPr>
      <t>臺北市立圖書館借閱人次</t>
    </r>
    <phoneticPr fontId="16" type="noConversion"/>
  </si>
  <si>
    <r>
      <t xml:space="preserve">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 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</si>
  <si>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別</t>
    </r>
    <phoneticPr fontId="16" type="noConversion"/>
  </si>
  <si>
    <r>
      <t>0-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10</t>
    </r>
    <r>
      <rPr>
        <sz val="10"/>
        <rFont val="標楷體"/>
        <family val="4"/>
        <charset val="136"/>
      </rPr>
      <t>歲</t>
    </r>
    <phoneticPr fontId="6" type="noConversion"/>
  </si>
  <si>
    <r>
      <t>10-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歲</t>
    </r>
    <phoneticPr fontId="6" type="noConversion"/>
  </si>
  <si>
    <r>
      <t>20-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歲</t>
    </r>
    <phoneticPr fontId="6" type="noConversion"/>
  </si>
  <si>
    <r>
      <t>30-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40</t>
    </r>
    <r>
      <rPr>
        <sz val="10"/>
        <rFont val="標楷體"/>
        <family val="4"/>
        <charset val="136"/>
      </rPr>
      <t>歲</t>
    </r>
    <phoneticPr fontId="6" type="noConversion"/>
  </si>
  <si>
    <r>
      <t>40-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50</t>
    </r>
    <r>
      <rPr>
        <sz val="10"/>
        <rFont val="標楷體"/>
        <family val="4"/>
        <charset val="136"/>
      </rPr>
      <t>歲</t>
    </r>
    <phoneticPr fontId="6" type="noConversion"/>
  </si>
  <si>
    <r>
      <t>50-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60</t>
    </r>
    <r>
      <rPr>
        <sz val="10"/>
        <rFont val="標楷體"/>
        <family val="4"/>
        <charset val="136"/>
      </rPr>
      <t>歲</t>
    </r>
    <phoneticPr fontId="6" type="noConversion"/>
  </si>
  <si>
    <r>
      <t>60-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70</t>
    </r>
    <r>
      <rPr>
        <sz val="10"/>
        <rFont val="標楷體"/>
        <family val="4"/>
        <charset val="136"/>
      </rPr>
      <t>歲</t>
    </r>
    <phoneticPr fontId="6" type="noConversion"/>
  </si>
  <si>
    <r>
      <t>70-</t>
    </r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80</t>
    </r>
    <r>
      <rPr>
        <sz val="10"/>
        <rFont val="標楷體"/>
        <family val="4"/>
        <charset val="136"/>
      </rPr>
      <t>歲</t>
    </r>
    <phoneticPr fontId="6" type="noConversion"/>
  </si>
  <si>
    <r>
      <t>80</t>
    </r>
    <r>
      <rPr>
        <sz val="10"/>
        <rFont val="標楷體"/>
        <family val="4"/>
        <charset val="136"/>
      </rPr>
      <t>歲以上</t>
    </r>
    <phoneticPr fontId="6" type="noConversion"/>
  </si>
  <si>
    <r>
      <t xml:space="preserve">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</si>
  <si>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別</t>
    </r>
    <phoneticPr fontId="16" type="noConversion"/>
  </si>
  <si>
    <r>
      <rPr>
        <sz val="10"/>
        <rFont val="標楷體"/>
        <family val="4"/>
        <charset val="136"/>
      </rPr>
      <t>圖書館數</t>
    </r>
    <r>
      <rPr>
        <sz val="10"/>
        <rFont val="Times New Roman"/>
        <family val="1"/>
      </rPr>
      <t xml:space="preserve"> (</t>
    </r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>)  (</t>
    </r>
    <r>
      <rPr>
        <sz val="10"/>
        <rFont val="標楷體"/>
        <family val="4"/>
        <charset val="136"/>
      </rPr>
      <t>月底</t>
    </r>
    <r>
      <rPr>
        <sz val="10"/>
        <rFont val="Times New Roman"/>
        <family val="1"/>
      </rPr>
      <t>)</t>
    </r>
    <phoneticPr fontId="16" type="noConversion"/>
  </si>
  <si>
    <r>
      <rPr>
        <sz val="9"/>
        <rFont val="標楷體"/>
        <family val="4"/>
        <charset val="136"/>
      </rPr>
      <t xml:space="preserve">正職人員
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預算員額</t>
    </r>
    <r>
      <rPr>
        <sz val="9"/>
        <rFont val="Times New Roman"/>
        <family val="1"/>
      </rPr>
      <t>)
(</t>
    </r>
    <r>
      <rPr>
        <sz val="9"/>
        <rFont val="標楷體"/>
        <family val="4"/>
        <charset val="136"/>
      </rPr>
      <t>人</t>
    </r>
    <r>
      <rPr>
        <sz val="9"/>
        <rFont val="Times New Roman"/>
        <family val="1"/>
      </rPr>
      <t>)
(</t>
    </r>
    <r>
      <rPr>
        <sz val="9"/>
        <rFont val="標楷體"/>
        <family val="4"/>
        <charset val="136"/>
      </rPr>
      <t>月底</t>
    </r>
    <r>
      <rPr>
        <sz val="9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</si>
  <si>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館　　藏　　數　　量</t>
    </r>
    <r>
      <rPr>
        <sz val="10"/>
        <rFont val="Times New Roman"/>
        <family val="1"/>
      </rPr>
      <t xml:space="preserve">  (</t>
    </r>
    <r>
      <rPr>
        <sz val="10"/>
        <rFont val="標楷體"/>
        <family val="4"/>
        <charset val="136"/>
      </rPr>
      <t>月底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</si>
  <si>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外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借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數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量</t>
    </r>
    <phoneticPr fontId="16" type="noConversion"/>
  </si>
  <si>
    <r>
      <rPr>
        <sz val="10"/>
        <rFont val="標楷體"/>
        <family val="4"/>
        <charset val="136"/>
      </rPr>
      <t>國際交流交換圖書</t>
    </r>
    <r>
      <rPr>
        <sz val="10"/>
        <rFont val="Times New Roman"/>
        <family val="1"/>
      </rPr>
      <t xml:space="preserve"> 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</si>
  <si>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借閱人次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</si>
  <si>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分館數</t>
    </r>
    <phoneticPr fontId="16" type="noConversion"/>
  </si>
  <si>
    <r>
      <rPr>
        <sz val="10"/>
        <rFont val="標楷體"/>
        <family val="4"/>
        <charset val="136"/>
      </rPr>
      <t>民眾
閱覽室</t>
    </r>
    <phoneticPr fontId="16" type="noConversion"/>
  </si>
  <si>
    <r>
      <rPr>
        <sz val="10"/>
        <rFont val="標楷體"/>
        <family val="4"/>
        <charset val="136"/>
      </rPr>
      <t>智慧
圖書館</t>
    </r>
    <phoneticPr fontId="16" type="noConversion"/>
  </si>
  <si>
    <r>
      <rPr>
        <sz val="10"/>
        <rFont val="標楷體"/>
        <family val="4"/>
        <charset val="136"/>
      </rPr>
      <t>借還書
工作站</t>
    </r>
    <phoneticPr fontId="16" type="noConversion"/>
  </si>
  <si>
    <r>
      <t xml:space="preserve">FastBook
</t>
    </r>
    <r>
      <rPr>
        <sz val="9"/>
        <rFont val="標楷體"/>
        <family val="4"/>
        <charset val="136"/>
      </rPr>
      <t>全自動借書站</t>
    </r>
    <phoneticPr fontId="16" type="noConversion"/>
  </si>
  <si>
    <r>
      <rPr>
        <sz val="10"/>
        <rFont val="標楷體"/>
        <family val="4"/>
        <charset val="136"/>
      </rPr>
      <t xml:space="preserve">圖書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</si>
  <si>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期刊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</si>
  <si>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報紙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份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</si>
  <si>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非書資料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件、捲、種</t>
    </r>
    <r>
      <rPr>
        <sz val="8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</si>
  <si>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圖書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冊次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</si>
  <si>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 xml:space="preserve">期刊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冊次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</si>
  <si>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 xml:space="preserve">視聽資料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件次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</si>
  <si>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</si>
  <si>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b/>
        <sz val="14"/>
        <rFont val="標楷體"/>
        <family val="4"/>
        <charset val="136"/>
      </rPr>
      <t>臺北市立圖書館概況－行政區別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</si>
  <si>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 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</si>
  <si>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行政區別</t>
    </r>
    <phoneticPr fontId="16" type="noConversion"/>
  </si>
  <si>
    <r>
      <rPr>
        <sz val="10"/>
        <rFont val="標楷體"/>
        <family val="4"/>
        <charset val="136"/>
      </rPr>
      <t>圖書館數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>) (</t>
    </r>
    <r>
      <rPr>
        <sz val="10"/>
        <rFont val="標楷體"/>
        <family val="4"/>
        <charset val="136"/>
      </rPr>
      <t>年底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</si>
  <si>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館　　藏　　數　　量</t>
    </r>
    <r>
      <rPr>
        <sz val="10"/>
        <rFont val="Times New Roman"/>
        <family val="1"/>
      </rPr>
      <t xml:space="preserve"> (</t>
    </r>
    <r>
      <rPr>
        <sz val="10"/>
        <rFont val="標楷體"/>
        <family val="4"/>
        <charset val="136"/>
      </rPr>
      <t>年底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</si>
  <si>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分
館
數</t>
    </r>
    <phoneticPr fontId="16" type="noConversion"/>
  </si>
  <si>
    <r>
      <rPr>
        <sz val="10"/>
        <rFont val="標楷體"/>
        <family val="4"/>
        <charset val="136"/>
      </rPr>
      <t>民眾
閱覽
室</t>
    </r>
    <phoneticPr fontId="16" type="noConversion"/>
  </si>
  <si>
    <r>
      <rPr>
        <sz val="10"/>
        <rFont val="標楷體"/>
        <family val="4"/>
        <charset val="136"/>
      </rPr>
      <t>智慧
圖書
館</t>
    </r>
    <phoneticPr fontId="16" type="noConversion"/>
  </si>
  <si>
    <r>
      <rPr>
        <sz val="10"/>
        <rFont val="標楷體"/>
        <family val="4"/>
        <charset val="136"/>
      </rPr>
      <t>借還
書工
作站</t>
    </r>
    <phoneticPr fontId="16" type="noConversion"/>
  </si>
  <si>
    <r>
      <rPr>
        <sz val="8"/>
        <rFont val="Times New Roman"/>
        <family val="1"/>
      </rPr>
      <t>FastBook</t>
    </r>
    <r>
      <rPr>
        <sz val="10"/>
        <rFont val="標楷體"/>
        <family val="4"/>
        <charset val="136"/>
      </rPr>
      <t>全自動借書站</t>
    </r>
    <phoneticPr fontId="16" type="noConversion"/>
  </si>
  <si>
    <r>
      <rPr>
        <sz val="10"/>
        <rFont val="標楷體"/>
        <family val="4"/>
        <charset val="136"/>
      </rPr>
      <t>圖</t>
    </r>
    <r>
      <rPr>
        <sz val="10"/>
        <rFont val="Times New Roman"/>
        <family val="1"/>
      </rPr>
      <t xml:space="preserve">           </t>
    </r>
    <r>
      <rPr>
        <sz val="10"/>
        <rFont val="標楷體"/>
        <family val="4"/>
        <charset val="136"/>
      </rPr>
      <t>書</t>
    </r>
    <r>
      <rPr>
        <sz val="10"/>
        <rFont val="Times New Roman"/>
        <family val="1"/>
      </rPr>
      <t xml:space="preserve">    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</si>
  <si>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總類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</si>
  <si>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22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</si>
  <si>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資料來源：本局統計室</t>
    </r>
    <phoneticPr fontId="16" type="noConversion"/>
  </si>
  <si>
    <r>
      <rPr>
        <b/>
        <sz val="14"/>
        <rFont val="標楷體"/>
        <family val="4"/>
        <charset val="136"/>
      </rPr>
      <t>臺北市立圖書館概況－行政區別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</si>
  <si>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年</t>
    </r>
    <phoneticPr fontId="16" type="noConversion"/>
  </si>
  <si>
    <r>
      <rPr>
        <sz val="10"/>
        <rFont val="標楷體"/>
        <family val="4"/>
        <charset val="136"/>
      </rPr>
      <t>外借數量</t>
    </r>
    <phoneticPr fontId="16" type="noConversion"/>
  </si>
  <si>
    <r>
      <rPr>
        <sz val="10"/>
        <rFont val="標楷體"/>
        <family val="4"/>
        <charset val="136"/>
      </rPr>
      <t xml:space="preserve">進館
人次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</si>
  <si>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 xml:space="preserve">借閱證
卡數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張</t>
    </r>
    <r>
      <rPr>
        <sz val="10"/>
        <rFont val="Times New Roman"/>
        <family val="1"/>
      </rPr>
      <t>)
(</t>
    </r>
    <r>
      <rPr>
        <sz val="10"/>
        <rFont val="標楷體"/>
        <family val="4"/>
        <charset val="136"/>
      </rPr>
      <t>年底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</si>
  <si>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圖書
閱覽
座位數</t>
    </r>
    <r>
      <rPr>
        <sz val="10"/>
        <rFont val="Times New Roman"/>
        <family val="1"/>
      </rPr>
      <t xml:space="preserve"> 
(</t>
    </r>
    <r>
      <rPr>
        <sz val="10"/>
        <rFont val="標楷體"/>
        <family val="4"/>
        <charset val="136"/>
      </rPr>
      <t>位</t>
    </r>
    <r>
      <rPr>
        <sz val="10"/>
        <rFont val="Times New Roman"/>
        <family val="1"/>
      </rPr>
      <t>)
(</t>
    </r>
    <r>
      <rPr>
        <sz val="10"/>
        <rFont val="標楷體"/>
        <family val="4"/>
        <charset val="136"/>
      </rPr>
      <t>年底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</si>
  <si>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 xml:space="preserve">影片
欣賞
人次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</si>
  <si>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期刊</t>
    </r>
    <phoneticPr fontId="16" type="noConversion"/>
  </si>
  <si>
    <r>
      <rPr>
        <sz val="10"/>
        <rFont val="標楷體"/>
        <family val="4"/>
        <charset val="136"/>
      </rPr>
      <t>報紙</t>
    </r>
    <phoneticPr fontId="16" type="noConversion"/>
  </si>
  <si>
    <r>
      <rPr>
        <sz val="10"/>
        <rFont val="標楷體"/>
        <family val="4"/>
        <charset val="136"/>
      </rPr>
      <t xml:space="preserve">非書資料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件、捲、種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</si>
  <si>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>電子資料</t>
    </r>
    <phoneticPr fontId="16" type="noConversion"/>
  </si>
  <si>
    <r>
      <rPr>
        <sz val="10"/>
        <rFont val="標楷體"/>
        <family val="4"/>
        <charset val="136"/>
      </rPr>
      <t xml:space="preserve">視聽
資料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件次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</si>
  <si>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 xml:space="preserve">種類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種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</si>
  <si>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 xml:space="preserve">冊數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</si>
  <si>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 xml:space="preserve">份數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份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</si>
  <si>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 xml:space="preserve">電子書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種</t>
    </r>
    <r>
      <rPr>
        <sz val="10"/>
        <rFont val="Times New Roman"/>
        <family val="1"/>
      </rPr>
      <t>)</t>
    </r>
    <phoneticPr fontId="16" type="noConversion"/>
  </si>
  <si>
    <r>
      <rPr>
        <sz val="10"/>
        <rFont val="標楷體"/>
        <family val="4"/>
        <charset val="136"/>
      </rPr>
      <t xml:space="preserve">資料庫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種</t>
    </r>
    <r>
      <rPr>
        <sz val="10"/>
        <rFont val="Times New Roman"/>
        <family val="1"/>
      </rPr>
      <t>)</t>
    </r>
    <phoneticPr fontId="16" type="noConversion"/>
  </si>
  <si>
    <r>
      <t xml:space="preserve">   </t>
    </r>
    <r>
      <rPr>
        <sz val="9"/>
        <rFont val="標楷體"/>
        <family val="4"/>
        <charset val="136"/>
      </rPr>
      <t>根據第</t>
    </r>
    <r>
      <rPr>
        <sz val="9"/>
        <rFont val="Times New Roman"/>
        <family val="1"/>
      </rPr>
      <t>1</t>
    </r>
    <r>
      <rPr>
        <sz val="9"/>
        <rFont val="標楷體"/>
        <family val="4"/>
        <charset val="136"/>
      </rPr>
      <t>學期資料於</t>
    </r>
    <r>
      <rPr>
        <sz val="9"/>
        <rFont val="Times New Roman"/>
        <family val="1"/>
      </rPr>
      <t>12</t>
    </r>
    <r>
      <rPr>
        <sz val="9"/>
        <rFont val="標楷體"/>
        <family val="4"/>
        <charset val="136"/>
      </rPr>
      <t>月</t>
    </r>
    <r>
      <rPr>
        <sz val="9"/>
        <rFont val="Times New Roman"/>
        <family val="1"/>
      </rPr>
      <t>31</t>
    </r>
    <r>
      <rPr>
        <sz val="9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</si>
  <si>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臺北市特殊教育學校新移民子女學生數</t>
    </r>
    <phoneticPr fontId="6" type="noConversion"/>
  </si>
  <si>
    <r>
      <rPr>
        <sz val="10"/>
        <rFont val="標楷體"/>
        <family val="4"/>
        <charset val="136"/>
      </rPr>
      <t>幼　兒　部</t>
    </r>
    <phoneticPr fontId="6" type="noConversion"/>
  </si>
  <si>
    <r>
      <rPr>
        <sz val="10"/>
        <rFont val="標楷體"/>
        <family val="4"/>
        <charset val="136"/>
      </rPr>
      <t>國　小　部</t>
    </r>
    <phoneticPr fontId="6" type="noConversion"/>
  </si>
  <si>
    <r>
      <rPr>
        <sz val="10"/>
        <rFont val="標楷體"/>
        <family val="4"/>
        <charset val="136"/>
      </rPr>
      <t>國　中　部</t>
    </r>
    <phoneticPr fontId="6" type="noConversion"/>
  </si>
  <si>
    <r>
      <rPr>
        <sz val="10"/>
        <rFont val="標楷體"/>
        <family val="4"/>
        <charset val="136"/>
      </rPr>
      <t>高　中　部</t>
    </r>
    <phoneticPr fontId="6" type="noConversion"/>
  </si>
  <si>
    <r>
      <rPr>
        <sz val="10"/>
        <rFont val="標楷體"/>
        <family val="4"/>
        <charset val="136"/>
      </rPr>
      <t>高　職　部</t>
    </r>
    <phoneticPr fontId="6" type="noConversion"/>
  </si>
  <si>
    <r>
      <rPr>
        <sz val="10"/>
        <rFont val="標楷體"/>
        <family val="4"/>
        <charset val="136"/>
      </rPr>
      <t>啟明學校</t>
    </r>
    <phoneticPr fontId="6" type="noConversion"/>
  </si>
  <si>
    <r>
      <t xml:space="preserve">6-7 </t>
    </r>
    <r>
      <rPr>
        <sz val="10"/>
        <rFont val="標楷體"/>
        <family val="4"/>
        <charset val="136"/>
      </rPr>
      <t>史地類</t>
    </r>
    <phoneticPr fontId="6" type="noConversion"/>
  </si>
  <si>
    <r>
      <t xml:space="preserve">9    </t>
    </r>
    <r>
      <rPr>
        <sz val="10"/>
        <rFont val="標楷體"/>
        <family val="4"/>
        <charset val="136"/>
      </rPr>
      <t>藝術類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</si>
  <si>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</si>
  <si>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臺北市特殊教育學校地校舍概況</t>
    </r>
    <phoneticPr fontId="6" type="noConversion"/>
  </si>
  <si>
    <r>
      <rPr>
        <sz val="10"/>
        <rFont val="標楷體"/>
        <family val="4"/>
        <charset val="136"/>
      </rPr>
      <t>單位：間、平方公尺</t>
    </r>
    <phoneticPr fontId="6" type="noConversion"/>
  </si>
  <si>
    <r>
      <t xml:space="preserve">                           </t>
    </r>
    <r>
      <rPr>
        <sz val="9"/>
        <rFont val="標楷體"/>
        <family val="4"/>
        <charset val="136"/>
      </rPr>
      <t>中華民國</t>
    </r>
    <r>
      <rPr>
        <sz val="9"/>
        <rFont val="Times New Roman"/>
        <family val="1"/>
      </rPr>
      <t xml:space="preserve">  107  </t>
    </r>
    <r>
      <rPr>
        <sz val="9"/>
        <rFont val="標楷體"/>
        <family val="4"/>
        <charset val="136"/>
      </rPr>
      <t>學年度</t>
    </r>
    <r>
      <rPr>
        <sz val="9"/>
        <rFont val="Times New Roman"/>
        <family val="1"/>
      </rPr>
      <t xml:space="preserve">  </t>
    </r>
    <phoneticPr fontId="6" type="noConversion"/>
  </si>
  <si>
    <r>
      <rPr>
        <sz val="9"/>
        <rFont val="標楷體"/>
        <family val="4"/>
        <charset val="136"/>
      </rPr>
      <t>總計</t>
    </r>
    <phoneticPr fontId="6" type="noConversion"/>
  </si>
  <si>
    <r>
      <rPr>
        <sz val="9"/>
        <rFont val="標楷體"/>
        <family val="4"/>
        <charset val="136"/>
      </rPr>
      <t>幼兒部</t>
    </r>
    <phoneticPr fontId="6" type="noConversion"/>
  </si>
  <si>
    <r>
      <rPr>
        <sz val="9"/>
        <rFont val="標楷體"/>
        <family val="4"/>
        <charset val="136"/>
      </rPr>
      <t>國</t>
    </r>
    <r>
      <rPr>
        <sz val="9"/>
        <rFont val="Times New Roman"/>
        <family val="1"/>
      </rPr>
      <t xml:space="preserve">          </t>
    </r>
    <r>
      <rPr>
        <sz val="9"/>
        <rFont val="標楷體"/>
        <family val="4"/>
        <charset val="136"/>
      </rPr>
      <t>小</t>
    </r>
    <r>
      <rPr>
        <sz val="9"/>
        <rFont val="Times New Roman"/>
        <family val="1"/>
      </rPr>
      <t xml:space="preserve">          </t>
    </r>
    <r>
      <rPr>
        <sz val="9"/>
        <rFont val="標楷體"/>
        <family val="4"/>
        <charset val="136"/>
      </rPr>
      <t>部</t>
    </r>
    <phoneticPr fontId="6" type="noConversion"/>
  </si>
  <si>
    <r>
      <rPr>
        <sz val="9"/>
        <rFont val="標楷體"/>
        <family val="4"/>
        <charset val="136"/>
      </rPr>
      <t>國</t>
    </r>
    <r>
      <rPr>
        <sz val="9"/>
        <rFont val="Times New Roman"/>
        <family val="1"/>
      </rPr>
      <t xml:space="preserve">        </t>
    </r>
    <r>
      <rPr>
        <sz val="9"/>
        <rFont val="標楷體"/>
        <family val="4"/>
        <charset val="136"/>
      </rPr>
      <t>中</t>
    </r>
    <r>
      <rPr>
        <sz val="9"/>
        <rFont val="Times New Roman"/>
        <family val="1"/>
      </rPr>
      <t xml:space="preserve">        </t>
    </r>
    <r>
      <rPr>
        <sz val="9"/>
        <rFont val="標楷體"/>
        <family val="4"/>
        <charset val="136"/>
      </rPr>
      <t>部</t>
    </r>
    <phoneticPr fontId="6" type="noConversion"/>
  </si>
  <si>
    <r>
      <rPr>
        <sz val="9"/>
        <rFont val="標楷體"/>
        <family val="4"/>
        <charset val="136"/>
      </rPr>
      <t>高</t>
    </r>
    <r>
      <rPr>
        <sz val="9"/>
        <rFont val="Times New Roman"/>
        <family val="1"/>
      </rPr>
      <t xml:space="preserve">        </t>
    </r>
    <r>
      <rPr>
        <sz val="9"/>
        <rFont val="標楷體"/>
        <family val="4"/>
        <charset val="136"/>
      </rPr>
      <t>中</t>
    </r>
    <r>
      <rPr>
        <sz val="9"/>
        <rFont val="Times New Roman"/>
        <family val="1"/>
      </rPr>
      <t xml:space="preserve">        </t>
    </r>
    <r>
      <rPr>
        <sz val="9"/>
        <rFont val="標楷體"/>
        <family val="4"/>
        <charset val="136"/>
      </rPr>
      <t>部</t>
    </r>
    <phoneticPr fontId="6" type="noConversion"/>
  </si>
  <si>
    <r>
      <rPr>
        <sz val="9"/>
        <rFont val="標楷體"/>
        <family val="4"/>
        <charset val="136"/>
      </rPr>
      <t>高</t>
    </r>
    <r>
      <rPr>
        <sz val="9"/>
        <rFont val="Times New Roman"/>
        <family val="1"/>
      </rPr>
      <t xml:space="preserve">        </t>
    </r>
    <r>
      <rPr>
        <sz val="9"/>
        <rFont val="標楷體"/>
        <family val="4"/>
        <charset val="136"/>
      </rPr>
      <t>職</t>
    </r>
    <r>
      <rPr>
        <sz val="9"/>
        <rFont val="Times New Roman"/>
        <family val="1"/>
      </rPr>
      <t xml:space="preserve">        </t>
    </r>
    <r>
      <rPr>
        <sz val="9"/>
        <rFont val="標楷體"/>
        <family val="4"/>
        <charset val="136"/>
      </rPr>
      <t>部</t>
    </r>
    <phoneticPr fontId="6" type="noConversion"/>
  </si>
  <si>
    <r>
      <rPr>
        <sz val="9"/>
        <rFont val="標楷體"/>
        <family val="4"/>
        <charset val="136"/>
      </rPr>
      <t>六年級</t>
    </r>
    <phoneticPr fontId="6" type="noConversion"/>
  </si>
  <si>
    <r>
      <t xml:space="preserve">  </t>
    </r>
    <r>
      <rPr>
        <sz val="9"/>
        <rFont val="標楷體"/>
        <family val="4"/>
        <charset val="136"/>
      </rPr>
      <t>總　　計</t>
    </r>
    <phoneticPr fontId="6" type="noConversion"/>
  </si>
  <si>
    <r>
      <rPr>
        <sz val="9"/>
        <rFont val="標楷體"/>
        <family val="4"/>
        <charset val="136"/>
      </rPr>
      <t>合計</t>
    </r>
    <phoneticPr fontId="6" type="noConversion"/>
  </si>
  <si>
    <r>
      <rPr>
        <b/>
        <sz val="14"/>
        <rFont val="標楷體"/>
        <family val="4"/>
        <charset val="136"/>
      </rPr>
      <t>臺北市立啟聰學校學生數─年齡別</t>
    </r>
    <phoneticPr fontId="6" type="noConversion"/>
  </si>
  <si>
    <r>
      <rPr>
        <b/>
        <sz val="14"/>
        <rFont val="標楷體"/>
        <family val="4"/>
        <charset val="136"/>
      </rPr>
      <t>臺北市特殊教育學校學生數─年級別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</si>
  <si>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</si>
  <si>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層級及年級別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</si>
  <si>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 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</si>
  <si>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幼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兒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</si>
  <si>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六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</si>
  <si>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</si>
  <si>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年　　齡　　別</t>
    </r>
    <phoneticPr fontId="6" type="noConversion"/>
  </si>
  <si>
    <r>
      <rPr>
        <sz val="10"/>
        <rFont val="標楷體"/>
        <family val="4"/>
        <charset val="136"/>
      </rPr>
      <t>國　　籍　　別</t>
    </r>
    <phoneticPr fontId="6" type="noConversion"/>
  </si>
  <si>
    <r>
      <t>21</t>
    </r>
    <r>
      <rPr>
        <sz val="10"/>
        <rFont val="標楷體"/>
        <family val="4"/>
        <charset val="136"/>
      </rPr>
      <t>歲以下</t>
    </r>
    <phoneticPr fontId="6" type="noConversion"/>
  </si>
  <si>
    <r>
      <t>22-24</t>
    </r>
    <r>
      <rPr>
        <sz val="10"/>
        <rFont val="標楷體"/>
        <family val="4"/>
        <charset val="136"/>
      </rPr>
      <t>歲</t>
    </r>
    <phoneticPr fontId="6" type="noConversion"/>
  </si>
  <si>
    <r>
      <t>25-44</t>
    </r>
    <r>
      <rPr>
        <sz val="10"/>
        <rFont val="標楷體"/>
        <family val="4"/>
        <charset val="136"/>
      </rPr>
      <t>歲</t>
    </r>
    <phoneticPr fontId="6" type="noConversion"/>
  </si>
  <si>
    <r>
      <t>45-64</t>
    </r>
    <r>
      <rPr>
        <sz val="10"/>
        <rFont val="標楷體"/>
        <family val="4"/>
        <charset val="136"/>
      </rPr>
      <t>歲</t>
    </r>
    <phoneticPr fontId="6" type="noConversion"/>
  </si>
  <si>
    <r>
      <rPr>
        <sz val="10"/>
        <rFont val="標楷體"/>
        <family val="4"/>
        <charset val="136"/>
      </rPr>
      <t>按年級別分：</t>
    </r>
    <phoneticPr fontId="6" type="noConversion"/>
  </si>
  <si>
    <r>
      <rPr>
        <b/>
        <sz val="14"/>
        <rFont val="標楷體"/>
        <family val="4"/>
        <charset val="136"/>
      </rPr>
      <t>臺北市國民中學補習學校原住民學生數</t>
    </r>
    <phoneticPr fontId="6" type="noConversion"/>
  </si>
  <si>
    <r>
      <rPr>
        <b/>
        <sz val="14"/>
        <rFont val="標楷體"/>
        <family val="4"/>
        <charset val="136"/>
      </rPr>
      <t>臺北市國民中學補習學校原住民學生數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</si>
  <si>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編報機關</t>
    </r>
    <phoneticPr fontId="6" type="noConversion"/>
  </si>
  <si>
    <r>
      <rPr>
        <b/>
        <sz val="14"/>
        <rFont val="標楷體"/>
        <family val="4"/>
        <charset val="136"/>
      </rPr>
      <t>臺北市國民中學補習學校學生數─年齡別</t>
    </r>
    <phoneticPr fontId="6" type="noConversion"/>
  </si>
  <si>
    <r>
      <rPr>
        <sz val="10"/>
        <rFont val="標楷體"/>
        <family val="4"/>
        <charset val="136"/>
      </rPr>
      <t>年齡
及性別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</si>
  <si>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     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</si>
  <si>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   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</si>
  <si>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</si>
  <si>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        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</si>
  <si>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未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滿</t>
    </r>
    <r>
      <rPr>
        <sz val="10"/>
        <rFont val="Times New Roman"/>
        <family val="1"/>
      </rPr>
      <t xml:space="preserve">   14  </t>
    </r>
    <r>
      <rPr>
        <sz val="10"/>
        <rFont val="標楷體"/>
        <family val="4"/>
        <charset val="136"/>
      </rPr>
      <t>歲</t>
    </r>
    <phoneticPr fontId="6" type="noConversion"/>
  </si>
  <si>
    <r>
      <t>14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歲</t>
    </r>
    <phoneticPr fontId="6" type="noConversion"/>
  </si>
  <si>
    <r>
      <t>15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16</t>
    </r>
    <r>
      <rPr>
        <sz val="10"/>
        <rFont val="標楷體"/>
        <family val="4"/>
        <charset val="136"/>
      </rPr>
      <t>歲</t>
    </r>
    <phoneticPr fontId="6" type="noConversion"/>
  </si>
  <si>
    <r>
      <t>16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17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</si>
  <si>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17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18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</si>
  <si>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18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19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</si>
  <si>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19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</si>
  <si>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20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21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</si>
  <si>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21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22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</si>
  <si>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22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</si>
  <si>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25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45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</si>
  <si>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45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>65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</si>
  <si>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65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以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上</t>
    </r>
    <phoneticPr fontId="6" type="noConversion"/>
  </si>
  <si>
    <r>
      <rPr>
        <b/>
        <sz val="14"/>
        <rFont val="標楷體"/>
        <family val="4"/>
        <charset val="136"/>
      </rPr>
      <t>臺北市國民中學補習學校概況總表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</si>
  <si>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生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</si>
  <si>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初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</si>
  <si>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一</t>
    </r>
    <phoneticPr fontId="6" type="noConversion"/>
  </si>
  <si>
    <r>
      <rPr>
        <sz val="10"/>
        <rFont val="標楷體"/>
        <family val="4"/>
        <charset val="136"/>
      </rPr>
      <t>初　　級</t>
    </r>
    <phoneticPr fontId="6" type="noConversion"/>
  </si>
  <si>
    <r>
      <rPr>
        <b/>
        <sz val="14"/>
        <rFont val="標楷體"/>
        <family val="4"/>
        <charset val="136"/>
      </rPr>
      <t>臺北市國民小學補習學校原住民學生數</t>
    </r>
    <phoneticPr fontId="6" type="noConversion"/>
  </si>
  <si>
    <r>
      <rPr>
        <sz val="10"/>
        <rFont val="標楷體"/>
        <family val="4"/>
        <charset val="136"/>
      </rPr>
      <t>初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</si>
  <si>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一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</si>
  <si>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二</t>
    </r>
    <phoneticPr fontId="6" type="noConversion"/>
  </si>
  <si>
    <r>
      <rPr>
        <b/>
        <sz val="14"/>
        <rFont val="標楷體"/>
        <family val="4"/>
        <charset val="136"/>
      </rPr>
      <t>臺北市國民小學補習學校原住民學生數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</si>
  <si>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                </t>
    </r>
    <r>
      <rPr>
        <sz val="10"/>
        <rFont val="標楷體"/>
        <family val="4"/>
        <charset val="136"/>
      </rPr>
      <t>立</t>
    </r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</si>
  <si>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            </t>
    </r>
    <r>
      <rPr>
        <sz val="10"/>
        <rFont val="標楷體"/>
        <family val="4"/>
        <charset val="136"/>
      </rPr>
      <t>立</t>
    </r>
  </si>
  <si>
    <r>
      <rPr>
        <sz val="10"/>
        <rFont val="標楷體"/>
        <family val="4"/>
        <charset val="136"/>
      </rPr>
      <t>初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級</t>
    </r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</si>
  <si>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一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</si>
  <si>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二</t>
    </r>
    <phoneticPr fontId="6" type="noConversion"/>
  </si>
  <si>
    <r>
      <t xml:space="preserve">65  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以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上</t>
    </r>
    <phoneticPr fontId="6" type="noConversion"/>
  </si>
  <si>
    <r>
      <rPr>
        <sz val="10"/>
        <rFont val="標楷體"/>
        <family val="4"/>
        <charset val="136"/>
      </rPr>
      <t>初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</si>
  <si>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一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</si>
  <si>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二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</si>
  <si>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</si>
  <si>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9"/>
        <rFont val="標楷體"/>
        <family val="4"/>
        <charset val="136"/>
      </rPr>
      <t>業務主管人員</t>
    </r>
    <phoneticPr fontId="6" type="noConversion"/>
  </si>
  <si>
    <r>
      <rPr>
        <sz val="9"/>
        <rFont val="標楷體"/>
        <family val="4"/>
        <charset val="136"/>
      </rPr>
      <t>主辦統計人員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</si>
  <si>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　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</si>
  <si>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　立</t>
    </r>
    <phoneticPr fontId="6" type="noConversion"/>
  </si>
  <si>
    <r>
      <rPr>
        <sz val="10"/>
        <rFont val="標楷體"/>
        <family val="4"/>
        <charset val="136"/>
      </rPr>
      <t>按學制分</t>
    </r>
    <phoneticPr fontId="6" type="noConversion"/>
  </si>
  <si>
    <r>
      <rPr>
        <sz val="10"/>
        <rFont val="標楷體"/>
        <family val="4"/>
        <charset val="136"/>
      </rPr>
      <t>根據全年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上學年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資料於次年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月底前編報</t>
    </r>
    <phoneticPr fontId="6" type="noConversion"/>
  </si>
  <si>
    <r>
      <rPr>
        <b/>
        <sz val="14"/>
        <rFont val="標楷體"/>
        <family val="4"/>
        <charset val="136"/>
      </rPr>
      <t>臺北市學前教育相關服務措施概況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</si>
  <si>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 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</si>
  <si>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單位：人、所</t>
    </r>
    <phoneticPr fontId="6" type="noConversion"/>
  </si>
  <si>
    <r>
      <rPr>
        <sz val="10"/>
        <rFont val="標楷體"/>
        <family val="4"/>
        <charset val="136"/>
      </rPr>
      <t>學　期　別</t>
    </r>
    <phoneticPr fontId="6" type="noConversion"/>
  </si>
  <si>
    <r>
      <rPr>
        <sz val="10"/>
        <rFont val="標楷體"/>
        <family val="4"/>
        <charset val="136"/>
      </rPr>
      <t>辦理幼童專用車安全教育訓練參與人數</t>
    </r>
    <phoneticPr fontId="6" type="noConversion"/>
  </si>
  <si>
    <r>
      <rPr>
        <sz val="10"/>
        <rFont val="標楷體"/>
        <family val="4"/>
        <charset val="136"/>
      </rPr>
      <t>公立幼兒園課後留園照顧服務</t>
    </r>
    <phoneticPr fontId="6" type="noConversion"/>
  </si>
  <si>
    <r>
      <rPr>
        <sz val="12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</si>
  <si>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駕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駛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員</t>
    </r>
    <phoneticPr fontId="6" type="noConversion"/>
  </si>
  <si>
    <r>
      <rPr>
        <sz val="10"/>
        <rFont val="標楷體"/>
        <family val="4"/>
        <charset val="136"/>
      </rPr>
      <t>隨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車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員</t>
    </r>
    <phoneticPr fontId="6" type="noConversion"/>
  </si>
  <si>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</si>
  <si>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</si>
  <si>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 xml:space="preserve"> 1 </t>
    </r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期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</si>
  <si>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 xml:space="preserve"> 2 </t>
    </r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期</t>
    </r>
    <phoneticPr fontId="6" type="noConversion"/>
  </si>
  <si>
    <r>
      <rPr>
        <sz val="10"/>
        <rFont val="標楷體"/>
        <family val="4"/>
        <charset val="136"/>
      </rPr>
      <t>補助人次</t>
    </r>
    <phoneticPr fontId="6" type="noConversion"/>
  </si>
  <si>
    <r>
      <rPr>
        <b/>
        <sz val="14"/>
        <rFont val="標楷體"/>
        <family val="4"/>
        <charset val="136"/>
      </rPr>
      <t>臺北市幼兒園園數、班級數及幼生數─行政區別</t>
    </r>
    <phoneticPr fontId="6" type="noConversion"/>
  </si>
  <si>
    <r>
      <t xml:space="preserve">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</si>
  <si>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園數</t>
    </r>
    <phoneticPr fontId="6" type="noConversion"/>
  </si>
  <si>
    <r>
      <rPr>
        <sz val="10"/>
        <rFont val="標楷體"/>
        <family val="4"/>
        <charset val="136"/>
      </rPr>
      <t>幼生數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</si>
  <si>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</si>
  <si>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臺北市幼兒園概況總表</t>
    </r>
    <phoneticPr fontId="6" type="noConversion"/>
  </si>
  <si>
    <r>
      <rPr>
        <sz val="10"/>
        <rFont val="標楷體"/>
        <family val="4"/>
        <charset val="136"/>
      </rPr>
      <t>園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 xml:space="preserve">) </t>
    </r>
    <phoneticPr fontId="6" type="noConversion"/>
  </si>
  <si>
    <r>
      <rPr>
        <sz val="10"/>
        <rFont val="標楷體"/>
        <family val="4"/>
        <charset val="136"/>
      </rPr>
      <t>教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保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員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</si>
  <si>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學年度結束後於當年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</si>
  <si>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臺北市國民小學大陸地區未成年子女申請就學學生數</t>
    </r>
    <phoneticPr fontId="6" type="noConversion"/>
  </si>
  <si>
    <r>
      <rPr>
        <sz val="10"/>
        <rFont val="標楷體"/>
        <family val="4"/>
        <charset val="136"/>
      </rPr>
      <t>四年級</t>
    </r>
    <phoneticPr fontId="6" type="noConversion"/>
  </si>
  <si>
    <r>
      <rPr>
        <sz val="10"/>
        <rFont val="標楷體"/>
        <family val="4"/>
        <charset val="136"/>
      </rPr>
      <t>五年級</t>
    </r>
    <phoneticPr fontId="6" type="noConversion"/>
  </si>
  <si>
    <r>
      <rPr>
        <sz val="10"/>
        <rFont val="標楷體"/>
        <family val="4"/>
        <charset val="136"/>
      </rPr>
      <t>六年級</t>
    </r>
    <phoneticPr fontId="6" type="noConversion"/>
  </si>
  <si>
    <r>
      <rPr>
        <sz val="10"/>
        <rFont val="標楷體"/>
        <family val="4"/>
        <charset val="136"/>
      </rPr>
      <t>個人實驗教育</t>
    </r>
    <phoneticPr fontId="6" type="noConversion"/>
  </si>
  <si>
    <r>
      <rPr>
        <b/>
        <sz val="14"/>
        <rFont val="標楷體"/>
        <family val="4"/>
        <charset val="136"/>
      </rPr>
      <t>臺北市立國民小學學校午餐辦理方式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</si>
  <si>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 </t>
    </r>
    <r>
      <rPr>
        <sz val="10"/>
        <rFont val="標楷體"/>
        <family val="4"/>
        <charset val="136"/>
      </rPr>
      <t>學年度</t>
    </r>
    <phoneticPr fontId="16" type="noConversion"/>
  </si>
  <si>
    <r>
      <rPr>
        <sz val="10"/>
        <rFont val="標楷體"/>
        <family val="4"/>
        <charset val="136"/>
      </rPr>
      <t>單位：所</t>
    </r>
    <phoneticPr fontId="16" type="noConversion"/>
  </si>
  <si>
    <r>
      <rPr>
        <sz val="10"/>
        <rFont val="標楷體"/>
        <family val="4"/>
        <charset val="136"/>
      </rPr>
      <t>校數總計</t>
    </r>
    <phoneticPr fontId="6" type="noConversion"/>
  </si>
  <si>
    <r>
      <rPr>
        <sz val="10"/>
        <rFont val="標楷體"/>
        <family val="4"/>
        <charset val="136"/>
      </rPr>
      <t>自有廚房</t>
    </r>
    <phoneticPr fontId="6" type="noConversion"/>
  </si>
  <si>
    <r>
      <rPr>
        <sz val="10"/>
        <rFont val="標楷體"/>
        <family val="4"/>
        <charset val="136"/>
      </rPr>
      <t>其他學校
廚房供應</t>
    </r>
    <phoneticPr fontId="6" type="noConversion"/>
  </si>
  <si>
    <r>
      <rPr>
        <sz val="10"/>
        <rFont val="標楷體"/>
        <family val="4"/>
        <charset val="136"/>
      </rPr>
      <t>外訂餐盒</t>
    </r>
    <phoneticPr fontId="6" type="noConversion"/>
  </si>
  <si>
    <r>
      <rPr>
        <sz val="10"/>
        <rFont val="標楷體"/>
        <family val="4"/>
        <charset val="136"/>
      </rPr>
      <t>自辦</t>
    </r>
    <phoneticPr fontId="6" type="noConversion"/>
  </si>
  <si>
    <r>
      <rPr>
        <sz val="10"/>
        <rFont val="標楷體"/>
        <family val="4"/>
        <charset val="136"/>
      </rPr>
      <t>委辦</t>
    </r>
    <phoneticPr fontId="6" type="noConversion"/>
  </si>
  <si>
    <r>
      <t>12</t>
    </r>
    <r>
      <rPr>
        <sz val="10"/>
        <rFont val="標楷體"/>
        <family val="4"/>
        <charset val="136"/>
      </rPr>
      <t>月底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編報</t>
    </r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</si>
  <si>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</si>
  <si>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單位：人、</t>
    </r>
    <r>
      <rPr>
        <sz val="10"/>
        <rFont val="Times New Roman"/>
        <family val="1"/>
      </rPr>
      <t>%</t>
    </r>
  </si>
  <si>
    <r>
      <rPr>
        <sz val="10"/>
        <rFont val="標楷體"/>
        <family val="4"/>
        <charset val="136"/>
      </rPr>
      <t>檢查
人數</t>
    </r>
    <phoneticPr fontId="6" type="noConversion"/>
  </si>
  <si>
    <r>
      <rPr>
        <sz val="10"/>
        <rFont val="標楷體"/>
        <family val="4"/>
        <charset val="136"/>
      </rPr>
      <t>一年級</t>
    </r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</si>
  <si>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　報</t>
    </r>
    <phoneticPr fontId="6" type="noConversion"/>
  </si>
  <si>
    <r>
      <rPr>
        <sz val="10"/>
        <rFont val="標楷體"/>
        <family val="4"/>
        <charset val="136"/>
      </rPr>
      <t>根據會計年度資料於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</si>
  <si>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 xml:space="preserve">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  107       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</si>
  <si>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單位：元</t>
    </r>
  </si>
  <si>
    <r>
      <rPr>
        <sz val="10"/>
        <rFont val="標楷體"/>
        <family val="4"/>
        <charset val="136"/>
      </rPr>
      <t>科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</si>
  <si>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預算數：</t>
    </r>
    <phoneticPr fontId="6" type="noConversion"/>
  </si>
  <si>
    <r>
      <rPr>
        <sz val="10"/>
        <rFont val="標楷體"/>
        <family val="4"/>
        <charset val="136"/>
      </rPr>
      <t>經常支出</t>
    </r>
  </si>
  <si>
    <r>
      <rPr>
        <sz val="10"/>
        <rFont val="標楷體"/>
        <family val="4"/>
        <charset val="136"/>
      </rPr>
      <t>人事費</t>
    </r>
    <phoneticPr fontId="6" type="noConversion"/>
  </si>
  <si>
    <r>
      <rPr>
        <sz val="10"/>
        <rFont val="標楷體"/>
        <family val="4"/>
        <charset val="136"/>
      </rPr>
      <t>資本支出</t>
    </r>
  </si>
  <si>
    <r>
      <rPr>
        <sz val="10"/>
        <rFont val="標楷體"/>
        <family val="4"/>
        <charset val="136"/>
      </rPr>
      <t>決算數：</t>
    </r>
    <phoneticPr fontId="6" type="noConversion"/>
  </si>
  <si>
    <r>
      <t>2.</t>
    </r>
    <r>
      <rPr>
        <sz val="10"/>
        <rFont val="標楷體"/>
        <family val="4"/>
        <charset val="136"/>
      </rPr>
      <t>公立學校：預算數為本年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月至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月，決算數為上年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月至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月。</t>
    </r>
    <phoneticPr fontId="6" type="noConversion"/>
  </si>
  <si>
    <r>
      <t>3.</t>
    </r>
    <r>
      <rPr>
        <sz val="10"/>
        <rFont val="標楷體"/>
        <family val="4"/>
        <charset val="136"/>
      </rPr>
      <t>私立學校：預算數為本年</t>
    </r>
    <r>
      <rPr>
        <sz val="10"/>
        <rFont val="Times New Roman"/>
        <family val="1"/>
      </rPr>
      <t>8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日至明年</t>
    </r>
    <r>
      <rPr>
        <sz val="10"/>
        <rFont val="Times New Roman"/>
        <family val="1"/>
      </rPr>
      <t>7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日，決算數為上年</t>
    </r>
    <r>
      <rPr>
        <sz val="10"/>
        <rFont val="Times New Roman"/>
        <family val="1"/>
      </rPr>
      <t>8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日至本年</t>
    </r>
    <r>
      <rPr>
        <sz val="10"/>
        <rFont val="Times New Roman"/>
        <family val="1"/>
      </rPr>
      <t>7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日。</t>
    </r>
    <phoneticPr fontId="6" type="noConversion"/>
  </si>
  <si>
    <r>
      <rPr>
        <sz val="9"/>
        <rFont val="標楷體"/>
        <family val="4"/>
        <charset val="136"/>
      </rPr>
      <t>臺北市政府教育局</t>
    </r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</si>
  <si>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</si>
  <si>
    <r>
      <t xml:space="preserve"> </t>
    </r>
    <r>
      <rPr>
        <b/>
        <sz val="14"/>
        <rFont val="標楷體"/>
        <family val="4"/>
        <charset val="136"/>
      </rPr>
      <t>臺北市國民小學圖書館概況</t>
    </r>
    <phoneticPr fontId="6" type="noConversion"/>
  </si>
  <si>
    <r>
      <rPr>
        <sz val="10"/>
        <rFont val="標楷體"/>
        <family val="4"/>
        <charset val="136"/>
      </rPr>
      <t>上學年圖書借閱人次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</si>
  <si>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上學年圖書借閱冊次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</si>
  <si>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上學年購買圖書資料經費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元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</si>
  <si>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上學年捐贈圖書冊數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</si>
  <si>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機關長官</t>
    </r>
    <phoneticPr fontId="6" type="noConversion"/>
  </si>
  <si>
    <r>
      <rPr>
        <b/>
        <sz val="14"/>
        <rFont val="標楷體"/>
        <family val="4"/>
        <charset val="136"/>
      </rPr>
      <t>臺北市國民小學校地校舍概況</t>
    </r>
    <phoneticPr fontId="6" type="noConversion"/>
  </si>
  <si>
    <r>
      <t xml:space="preserve">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   </t>
    </r>
    <phoneticPr fontId="6" type="noConversion"/>
  </si>
  <si>
    <r>
      <rPr>
        <sz val="10"/>
        <rFont val="標楷體"/>
        <family val="4"/>
        <charset val="136"/>
      </rPr>
      <t>單位：間；平方公尺</t>
    </r>
    <phoneticPr fontId="6" type="noConversion"/>
  </si>
  <si>
    <r>
      <rPr>
        <sz val="10"/>
        <rFont val="標楷體"/>
        <family val="4"/>
        <charset val="136"/>
      </rPr>
      <t>圖書館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室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</si>
  <si>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校舍總面積</t>
    </r>
    <phoneticPr fontId="6" type="noConversion"/>
  </si>
  <si>
    <r>
      <rPr>
        <sz val="10"/>
        <rFont val="標楷體"/>
        <family val="4"/>
        <charset val="136"/>
      </rPr>
      <t>教室總面積</t>
    </r>
    <phoneticPr fontId="6" type="noConversion"/>
  </si>
  <si>
    <r>
      <rPr>
        <sz val="10"/>
        <rFont val="標楷體"/>
        <family val="4"/>
        <charset val="136"/>
      </rPr>
      <t>運動場地總面積</t>
    </r>
    <phoneticPr fontId="6" type="noConversion"/>
  </si>
  <si>
    <r>
      <rPr>
        <sz val="10"/>
        <rFont val="標楷體"/>
        <family val="4"/>
        <charset val="136"/>
      </rPr>
      <t>廁所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坑位</t>
    </r>
    <r>
      <rPr>
        <sz val="10"/>
        <rFont val="Times New Roman"/>
        <family val="1"/>
      </rPr>
      <t xml:space="preserve">) </t>
    </r>
    <phoneticPr fontId="6" type="noConversion"/>
  </si>
  <si>
    <r>
      <rPr>
        <b/>
        <sz val="14"/>
        <rFont val="標楷體"/>
        <family val="4"/>
        <charset val="136"/>
      </rPr>
      <t>臺北市國民小學學校班級規模─學生數分組別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</si>
  <si>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107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</si>
  <si>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組別</t>
    </r>
    <phoneticPr fontId="6" type="noConversion"/>
  </si>
  <si>
    <r>
      <t>20</t>
    </r>
    <r>
      <rPr>
        <sz val="10"/>
        <rFont val="標楷體"/>
        <family val="4"/>
        <charset val="136"/>
      </rPr>
      <t>人以下</t>
    </r>
    <phoneticPr fontId="6" type="noConversion"/>
  </si>
  <si>
    <r>
      <t>21-30</t>
    </r>
    <r>
      <rPr>
        <sz val="10"/>
        <rFont val="標楷體"/>
        <family val="4"/>
        <charset val="136"/>
      </rPr>
      <t>人</t>
    </r>
    <phoneticPr fontId="6" type="noConversion"/>
  </si>
  <si>
    <r>
      <t>31-35</t>
    </r>
    <r>
      <rPr>
        <sz val="10"/>
        <rFont val="標楷體"/>
        <family val="4"/>
        <charset val="136"/>
      </rPr>
      <t>人</t>
    </r>
    <phoneticPr fontId="6" type="noConversion"/>
  </si>
  <si>
    <r>
      <t>36-40</t>
    </r>
    <r>
      <rPr>
        <sz val="10"/>
        <rFont val="標楷體"/>
        <family val="4"/>
        <charset val="136"/>
      </rPr>
      <t>人</t>
    </r>
    <phoneticPr fontId="6" type="noConversion"/>
  </si>
  <si>
    <r>
      <t>41-45</t>
    </r>
    <r>
      <rPr>
        <sz val="10"/>
        <rFont val="標楷體"/>
        <family val="4"/>
        <charset val="136"/>
      </rPr>
      <t>人</t>
    </r>
    <phoneticPr fontId="6" type="noConversion"/>
  </si>
  <si>
    <r>
      <t>46</t>
    </r>
    <r>
      <rPr>
        <sz val="10"/>
        <rFont val="標楷體"/>
        <family val="4"/>
        <charset val="136"/>
      </rPr>
      <t>人以上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</si>
  <si>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 xml:space="preserve"> 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</si>
  <si>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縣市政府教育局</t>
    </r>
  </si>
  <si>
    <r>
      <rPr>
        <b/>
        <sz val="14"/>
        <rFont val="標楷體"/>
        <family val="4"/>
        <charset val="136"/>
      </rPr>
      <t>臺北市國民小學學校規模─學生數分組別</t>
    </r>
    <phoneticPr fontId="6" type="noConversion"/>
  </si>
  <si>
    <r>
      <rPr>
        <sz val="10"/>
        <rFont val="標楷體"/>
        <family val="4"/>
        <charset val="136"/>
      </rPr>
      <t xml:space="preserve">  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</si>
  <si>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單位：所</t>
    </r>
    <phoneticPr fontId="6" type="noConversion"/>
  </si>
  <si>
    <r>
      <rPr>
        <sz val="10"/>
        <rFont val="標楷體"/>
        <family val="4"/>
        <charset val="136"/>
      </rPr>
      <t>國民小學</t>
    </r>
  </si>
  <si>
    <r>
      <rPr>
        <sz val="10"/>
        <rFont val="標楷體"/>
        <family val="4"/>
        <charset val="136"/>
      </rPr>
      <t>附設國小部</t>
    </r>
  </si>
  <si>
    <r>
      <t>30</t>
    </r>
    <r>
      <rPr>
        <sz val="10"/>
        <rFont val="標楷體"/>
        <family val="4"/>
        <charset val="136"/>
      </rPr>
      <t>人以下</t>
    </r>
  </si>
  <si>
    <r>
      <t>31-60</t>
    </r>
    <r>
      <rPr>
        <sz val="10"/>
        <rFont val="標楷體"/>
        <family val="4"/>
        <charset val="136"/>
      </rPr>
      <t>人</t>
    </r>
  </si>
  <si>
    <r>
      <t>61-500</t>
    </r>
    <r>
      <rPr>
        <sz val="10"/>
        <rFont val="標楷體"/>
        <family val="4"/>
        <charset val="136"/>
      </rPr>
      <t>人</t>
    </r>
  </si>
  <si>
    <r>
      <t>501-1000</t>
    </r>
    <r>
      <rPr>
        <sz val="10"/>
        <rFont val="標楷體"/>
        <family val="4"/>
        <charset val="136"/>
      </rPr>
      <t>人</t>
    </r>
  </si>
  <si>
    <r>
      <t>1001-2000</t>
    </r>
    <r>
      <rPr>
        <sz val="10"/>
        <rFont val="標楷體"/>
        <family val="4"/>
        <charset val="136"/>
      </rPr>
      <t>人</t>
    </r>
  </si>
  <si>
    <r>
      <t>2001-3000</t>
    </r>
    <r>
      <rPr>
        <sz val="10"/>
        <rFont val="標楷體"/>
        <family val="4"/>
        <charset val="136"/>
      </rPr>
      <t>人</t>
    </r>
  </si>
  <si>
    <r>
      <t>3001</t>
    </r>
    <r>
      <rPr>
        <sz val="10"/>
        <rFont val="標楷體"/>
        <family val="4"/>
        <charset val="136"/>
      </rPr>
      <t>人以上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</si>
  <si>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臺北市國民小學學校規模─班級分組別</t>
    </r>
    <phoneticPr fontId="6" type="noConversion"/>
  </si>
  <si>
    <r>
      <t xml:space="preserve">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</si>
  <si>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國民小學</t>
    </r>
    <phoneticPr fontId="6" type="noConversion"/>
  </si>
  <si>
    <r>
      <rPr>
        <sz val="10"/>
        <rFont val="標楷體"/>
        <family val="4"/>
        <charset val="136"/>
      </rPr>
      <t>附設國小部</t>
    </r>
    <phoneticPr fontId="6" type="noConversion"/>
  </si>
  <si>
    <r>
      <t xml:space="preserve"> 6</t>
    </r>
    <r>
      <rPr>
        <sz val="10"/>
        <rFont val="標楷體"/>
        <family val="4"/>
        <charset val="136"/>
      </rPr>
      <t>班以下</t>
    </r>
    <phoneticPr fontId="6" type="noConversion"/>
  </si>
  <si>
    <r>
      <t xml:space="preserve">  7-12</t>
    </r>
    <r>
      <rPr>
        <sz val="10"/>
        <rFont val="標楷體"/>
        <family val="4"/>
        <charset val="136"/>
      </rPr>
      <t>班</t>
    </r>
    <phoneticPr fontId="6" type="noConversion"/>
  </si>
  <si>
    <r>
      <t>13-18</t>
    </r>
    <r>
      <rPr>
        <sz val="10"/>
        <rFont val="標楷體"/>
        <family val="4"/>
        <charset val="136"/>
      </rPr>
      <t>班</t>
    </r>
  </si>
  <si>
    <r>
      <t>19-24</t>
    </r>
    <r>
      <rPr>
        <sz val="10"/>
        <rFont val="標楷體"/>
        <family val="4"/>
        <charset val="136"/>
      </rPr>
      <t>班</t>
    </r>
  </si>
  <si>
    <r>
      <t>25-30</t>
    </r>
    <r>
      <rPr>
        <sz val="10"/>
        <rFont val="標楷體"/>
        <family val="4"/>
        <charset val="136"/>
      </rPr>
      <t>班</t>
    </r>
  </si>
  <si>
    <r>
      <t>31-36</t>
    </r>
    <r>
      <rPr>
        <sz val="10"/>
        <rFont val="標楷體"/>
        <family val="4"/>
        <charset val="136"/>
      </rPr>
      <t>班</t>
    </r>
  </si>
  <si>
    <r>
      <t>37-48</t>
    </r>
    <r>
      <rPr>
        <sz val="10"/>
        <rFont val="標楷體"/>
        <family val="4"/>
        <charset val="136"/>
      </rPr>
      <t>班</t>
    </r>
  </si>
  <si>
    <r>
      <t>49-60</t>
    </r>
    <r>
      <rPr>
        <sz val="10"/>
        <rFont val="標楷體"/>
        <family val="4"/>
        <charset val="136"/>
      </rPr>
      <t>班</t>
    </r>
  </si>
  <si>
    <r>
      <t>61-72</t>
    </r>
    <r>
      <rPr>
        <sz val="10"/>
        <rFont val="標楷體"/>
        <family val="4"/>
        <charset val="136"/>
      </rPr>
      <t>班</t>
    </r>
  </si>
  <si>
    <r>
      <t>73-84</t>
    </r>
    <r>
      <rPr>
        <sz val="10"/>
        <rFont val="標楷體"/>
        <family val="4"/>
        <charset val="136"/>
      </rPr>
      <t>班</t>
    </r>
  </si>
  <si>
    <r>
      <t>85-96</t>
    </r>
    <r>
      <rPr>
        <sz val="10"/>
        <rFont val="標楷體"/>
        <family val="4"/>
        <charset val="136"/>
      </rPr>
      <t>班</t>
    </r>
  </si>
  <si>
    <r>
      <t>97</t>
    </r>
    <r>
      <rPr>
        <sz val="10"/>
        <rFont val="標楷體"/>
        <family val="4"/>
        <charset val="136"/>
      </rPr>
      <t>班以上</t>
    </r>
  </si>
  <si>
    <r>
      <rPr>
        <b/>
        <sz val="14"/>
        <rFont val="標楷體"/>
        <family val="4"/>
        <charset val="136"/>
      </rPr>
      <t>臺北市國民小學職員及工友數</t>
    </r>
    <phoneticPr fontId="6" type="noConversion"/>
  </si>
  <si>
    <r>
      <t xml:space="preserve">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</si>
  <si>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職　　　員　　　數</t>
    </r>
    <phoneticPr fontId="6" type="noConversion"/>
  </si>
  <si>
    <r>
      <rPr>
        <sz val="10"/>
        <rFont val="標楷體"/>
        <family val="4"/>
        <charset val="136"/>
      </rPr>
      <t>工　　　友　　　數</t>
    </r>
    <phoneticPr fontId="6" type="noConversion"/>
  </si>
  <si>
    <r>
      <rPr>
        <sz val="10"/>
        <rFont val="標楷體"/>
        <family val="4"/>
        <charset val="136"/>
      </rPr>
      <t>未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滿</t>
    </r>
    <r>
      <rPr>
        <sz val="10"/>
        <rFont val="Times New Roman"/>
        <family val="1"/>
      </rPr>
      <t xml:space="preserve">  25  </t>
    </r>
    <r>
      <rPr>
        <sz val="10"/>
        <rFont val="標楷體"/>
        <family val="4"/>
        <charset val="136"/>
      </rPr>
      <t>歲</t>
    </r>
    <phoneticPr fontId="6" type="noConversion"/>
  </si>
  <si>
    <r>
      <t>25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歲</t>
    </r>
    <phoneticPr fontId="6" type="noConversion"/>
  </si>
  <si>
    <r>
      <t>30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35</t>
    </r>
    <r>
      <rPr>
        <sz val="10"/>
        <rFont val="標楷體"/>
        <family val="4"/>
        <charset val="136"/>
      </rPr>
      <t>歲</t>
    </r>
    <phoneticPr fontId="6" type="noConversion"/>
  </si>
  <si>
    <r>
      <t>35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40</t>
    </r>
    <r>
      <rPr>
        <sz val="10"/>
        <rFont val="標楷體"/>
        <family val="4"/>
        <charset val="136"/>
      </rPr>
      <t>歲</t>
    </r>
    <phoneticPr fontId="6" type="noConversion"/>
  </si>
  <si>
    <r>
      <t>40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45</t>
    </r>
    <r>
      <rPr>
        <sz val="10"/>
        <rFont val="標楷體"/>
        <family val="4"/>
        <charset val="136"/>
      </rPr>
      <t>歲</t>
    </r>
    <phoneticPr fontId="6" type="noConversion"/>
  </si>
  <si>
    <r>
      <t>45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50</t>
    </r>
    <r>
      <rPr>
        <sz val="10"/>
        <rFont val="標楷體"/>
        <family val="4"/>
        <charset val="136"/>
      </rPr>
      <t>歲</t>
    </r>
    <phoneticPr fontId="6" type="noConversion"/>
  </si>
  <si>
    <r>
      <t>50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55</t>
    </r>
    <r>
      <rPr>
        <sz val="10"/>
        <rFont val="標楷體"/>
        <family val="4"/>
        <charset val="136"/>
      </rPr>
      <t>歲</t>
    </r>
    <phoneticPr fontId="6" type="noConversion"/>
  </si>
  <si>
    <r>
      <t>55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</si>
  <si>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60  </t>
    </r>
    <r>
      <rPr>
        <sz val="10"/>
        <rFont val="標楷體"/>
        <family val="4"/>
        <charset val="136"/>
      </rPr>
      <t>歲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以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上</t>
    </r>
    <phoneticPr fontId="6" type="noConversion"/>
  </si>
  <si>
    <r>
      <rPr>
        <b/>
        <sz val="14"/>
        <rFont val="標楷體"/>
        <family val="4"/>
        <charset val="136"/>
      </rPr>
      <t>臺北市國民小學專任運動教練概況</t>
    </r>
    <phoneticPr fontId="6" type="noConversion"/>
  </si>
  <si>
    <r>
      <rPr>
        <sz val="11"/>
        <rFont val="標楷體"/>
        <family val="4"/>
        <charset val="136"/>
      </rPr>
      <t>中華民國</t>
    </r>
    <r>
      <rPr>
        <sz val="11"/>
        <rFont val="Times New Roman"/>
        <family val="1"/>
      </rPr>
      <t xml:space="preserve">    107    </t>
    </r>
    <r>
      <rPr>
        <sz val="11"/>
        <rFont val="標楷體"/>
        <family val="4"/>
        <charset val="136"/>
      </rPr>
      <t>學年度</t>
    </r>
    <r>
      <rPr>
        <sz val="11"/>
        <rFont val="Times New Roman"/>
        <family val="1"/>
      </rPr>
      <t xml:space="preserve">  </t>
    </r>
    <phoneticPr fontId="1" type="noConversion"/>
  </si>
  <si>
    <r>
      <rPr>
        <sz val="10"/>
        <rFont val="標楷體"/>
        <family val="4"/>
        <charset val="136"/>
      </rPr>
      <t>學年度結束後於當年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</si>
  <si>
    <r>
      <rPr>
        <sz val="10"/>
        <rFont val="標楷體"/>
        <family val="4"/>
        <charset val="136"/>
      </rPr>
      <t>教師兼任行政者</t>
    </r>
    <phoneticPr fontId="6" type="noConversion"/>
  </si>
  <si>
    <r>
      <rPr>
        <sz val="10"/>
        <rFont val="標楷體"/>
        <family val="4"/>
        <charset val="136"/>
      </rPr>
      <t>教師未兼任行政者</t>
    </r>
    <phoneticPr fontId="6" type="noConversion"/>
  </si>
  <si>
    <r>
      <rPr>
        <sz val="10"/>
        <rFont val="標楷體"/>
        <family val="4"/>
        <charset val="136"/>
      </rPr>
      <t>每年</t>
    </r>
    <r>
      <rPr>
        <sz val="10"/>
        <rFont val="Times New Roman"/>
        <family val="1"/>
      </rPr>
      <t>10</t>
    </r>
    <r>
      <rPr>
        <sz val="10"/>
        <rFont val="標楷體"/>
        <family val="4"/>
        <charset val="136"/>
      </rPr>
      <t>月底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編報</t>
    </r>
  </si>
  <si>
    <r>
      <t xml:space="preserve">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</si>
  <si>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隸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屬
及性別</t>
    </r>
    <phoneticPr fontId="6" type="noConversion"/>
  </si>
  <si>
    <r>
      <rPr>
        <sz val="10"/>
        <rFont val="標楷體"/>
        <family val="4"/>
        <charset val="136"/>
      </rPr>
      <t>級任
老師</t>
    </r>
    <phoneticPr fontId="6" type="noConversion"/>
  </si>
  <si>
    <r>
      <rPr>
        <sz val="10"/>
        <rFont val="標楷體"/>
        <family val="4"/>
        <charset val="136"/>
      </rPr>
      <t>國語文</t>
    </r>
    <phoneticPr fontId="6" type="noConversion"/>
  </si>
  <si>
    <r>
      <rPr>
        <sz val="10"/>
        <rFont val="標楷體"/>
        <family val="4"/>
        <charset val="136"/>
      </rPr>
      <t>英語</t>
    </r>
    <phoneticPr fontId="6" type="noConversion"/>
  </si>
  <si>
    <r>
      <rPr>
        <sz val="10"/>
        <rFont val="標楷體"/>
        <family val="4"/>
        <charset val="136"/>
      </rPr>
      <t>數學</t>
    </r>
  </si>
  <si>
    <r>
      <rPr>
        <sz val="10"/>
        <rFont val="標楷體"/>
        <family val="4"/>
        <charset val="136"/>
      </rPr>
      <t>特殊
教育</t>
    </r>
    <phoneticPr fontId="6" type="noConversion"/>
  </si>
  <si>
    <r>
      <rPr>
        <sz val="10"/>
        <rFont val="標楷體"/>
        <family val="4"/>
        <charset val="136"/>
      </rPr>
      <t>本土
語言</t>
    </r>
    <phoneticPr fontId="6" type="noConversion"/>
  </si>
  <si>
    <r>
      <rPr>
        <sz val="10"/>
        <rFont val="標楷體"/>
        <family val="4"/>
        <charset val="136"/>
      </rPr>
      <t>健康
與體育</t>
    </r>
    <phoneticPr fontId="6" type="noConversion"/>
  </si>
  <si>
    <r>
      <rPr>
        <sz val="10"/>
        <rFont val="標楷體"/>
        <family val="4"/>
        <charset val="136"/>
      </rPr>
      <t>社會</t>
    </r>
  </si>
  <si>
    <r>
      <rPr>
        <sz val="10"/>
        <rFont val="標楷體"/>
        <family val="4"/>
        <charset val="136"/>
      </rPr>
      <t>藝術
與人文</t>
    </r>
    <phoneticPr fontId="6" type="noConversion"/>
  </si>
  <si>
    <r>
      <rPr>
        <sz val="10"/>
        <rFont val="標楷體"/>
        <family val="4"/>
        <charset val="136"/>
      </rPr>
      <t>自然與
生活科技</t>
    </r>
    <phoneticPr fontId="6" type="noConversion"/>
  </si>
  <si>
    <r>
      <rPr>
        <sz val="10"/>
        <rFont val="標楷體"/>
        <family val="4"/>
        <charset val="136"/>
      </rPr>
      <t>生活
課程</t>
    </r>
    <phoneticPr fontId="6" type="noConversion"/>
  </si>
  <si>
    <r>
      <rPr>
        <sz val="10"/>
        <rFont val="標楷體"/>
        <family val="4"/>
        <charset val="136"/>
      </rPr>
      <t>綜合
活動</t>
    </r>
    <phoneticPr fontId="6" type="noConversion"/>
  </si>
  <si>
    <r>
      <rPr>
        <sz val="10"/>
        <rFont val="標楷體"/>
        <family val="4"/>
        <charset val="136"/>
      </rPr>
      <t>專任
輔導
教師</t>
    </r>
    <phoneticPr fontId="6" type="noConversion"/>
  </si>
  <si>
    <r>
      <rPr>
        <sz val="10"/>
        <rFont val="標楷體"/>
        <family val="4"/>
        <charset val="136"/>
      </rPr>
      <t>其他
科目</t>
    </r>
    <phoneticPr fontId="6" type="noConversion"/>
  </si>
  <si>
    <r>
      <rPr>
        <sz val="10"/>
        <rFont val="標楷體"/>
        <family val="4"/>
        <charset val="136"/>
      </rPr>
      <t>小計</t>
    </r>
  </si>
  <si>
    <r>
      <rPr>
        <b/>
        <sz val="14"/>
        <rFont val="標楷體"/>
        <family val="4"/>
        <charset val="136"/>
      </rPr>
      <t>臺北市國民小學教師數概況</t>
    </r>
    <phoneticPr fontId="6" type="noConversion"/>
  </si>
  <si>
    <r>
      <rPr>
        <sz val="10"/>
        <rFont val="標楷體"/>
        <family val="4"/>
        <charset val="136"/>
      </rPr>
      <t>　　　　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107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</si>
  <si>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</si>
  <si>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原住民</t>
    </r>
    <phoneticPr fontId="6" type="noConversion"/>
  </si>
  <si>
    <r>
      <rPr>
        <sz val="10"/>
        <rFont val="標楷體"/>
        <family val="4"/>
        <charset val="136"/>
      </rPr>
      <t>教育大學及師範校院</t>
    </r>
    <phoneticPr fontId="6" type="noConversion"/>
  </si>
  <si>
    <r>
      <rPr>
        <sz val="10"/>
        <rFont val="標楷體"/>
        <family val="4"/>
        <charset val="136"/>
      </rPr>
      <t>一般大學校院教育系</t>
    </r>
    <phoneticPr fontId="6" type="noConversion"/>
  </si>
  <si>
    <r>
      <rPr>
        <sz val="10"/>
        <rFont val="標楷體"/>
        <family val="4"/>
        <charset val="136"/>
      </rPr>
      <t>一般大學校院一般系</t>
    </r>
    <phoneticPr fontId="6" type="noConversion"/>
  </si>
  <si>
    <r>
      <rPr>
        <sz val="10"/>
        <rFont val="標楷體"/>
        <family val="4"/>
        <charset val="136"/>
      </rPr>
      <t>其他專科</t>
    </r>
    <phoneticPr fontId="6" type="noConversion"/>
  </si>
  <si>
    <r>
      <rPr>
        <sz val="10"/>
        <rFont val="標楷體"/>
        <family val="4"/>
        <charset val="136"/>
      </rPr>
      <t>按登記資格別分：</t>
    </r>
    <phoneticPr fontId="6" type="noConversion"/>
  </si>
  <si>
    <r>
      <rPr>
        <sz val="10"/>
        <rFont val="標楷體"/>
        <family val="4"/>
        <charset val="136"/>
      </rPr>
      <t>按年齡別分：</t>
    </r>
    <phoneticPr fontId="6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</si>
  <si>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歲</t>
    </r>
    <phoneticPr fontId="6" type="noConversion"/>
  </si>
  <si>
    <r>
      <t>35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40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</si>
  <si>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40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45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</si>
  <si>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45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50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</si>
  <si>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50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55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</si>
  <si>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55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60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</si>
  <si>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</si>
  <si>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9"/>
        <rFont val="標楷體"/>
        <family val="4"/>
        <charset val="136"/>
      </rPr>
      <t>身心障礙類</t>
    </r>
    <phoneticPr fontId="6" type="noConversion"/>
  </si>
  <si>
    <r>
      <rPr>
        <sz val="9"/>
        <rFont val="標楷體"/>
        <family val="4"/>
        <charset val="136"/>
      </rPr>
      <t>資賦優異類</t>
    </r>
    <phoneticPr fontId="6" type="noConversion"/>
  </si>
  <si>
    <r>
      <rPr>
        <sz val="10"/>
        <rFont val="標楷體"/>
        <family val="4"/>
        <charset val="136"/>
      </rPr>
      <t>集中式
啟智班</t>
    </r>
    <phoneticPr fontId="6" type="noConversion"/>
  </si>
  <si>
    <r>
      <rPr>
        <sz val="10"/>
        <rFont val="標楷體"/>
        <family val="4"/>
        <charset val="136"/>
      </rPr>
      <t>不分類
資源班</t>
    </r>
    <phoneticPr fontId="6" type="noConversion"/>
  </si>
  <si>
    <r>
      <rPr>
        <sz val="10"/>
        <rFont val="標楷體"/>
        <family val="4"/>
        <charset val="136"/>
      </rPr>
      <t>巡迴
輔導班</t>
    </r>
    <phoneticPr fontId="6" type="noConversion"/>
  </si>
  <si>
    <r>
      <rPr>
        <sz val="9"/>
        <rFont val="標楷體"/>
        <family val="4"/>
        <charset val="136"/>
      </rPr>
      <t>集中式</t>
    </r>
    <phoneticPr fontId="6" type="noConversion"/>
  </si>
  <si>
    <r>
      <rPr>
        <sz val="10"/>
        <rFont val="標楷體"/>
        <family val="4"/>
        <charset val="136"/>
      </rPr>
      <t>資優
資源班</t>
    </r>
    <phoneticPr fontId="6" type="noConversion"/>
  </si>
  <si>
    <r>
      <t>    </t>
    </r>
    <r>
      <rPr>
        <sz val="10"/>
        <rFont val="標楷體"/>
        <family val="4"/>
        <charset val="136"/>
      </rPr>
      <t>一年級</t>
    </r>
  </si>
  <si>
    <r>
      <t>    </t>
    </r>
    <r>
      <rPr>
        <sz val="10"/>
        <rFont val="標楷體"/>
        <family val="4"/>
        <charset val="136"/>
      </rPr>
      <t>二年級</t>
    </r>
  </si>
  <si>
    <r>
      <t>    </t>
    </r>
    <r>
      <rPr>
        <sz val="10"/>
        <rFont val="標楷體"/>
        <family val="4"/>
        <charset val="136"/>
      </rPr>
      <t>三年級</t>
    </r>
  </si>
  <si>
    <r>
      <t>    </t>
    </r>
    <r>
      <rPr>
        <sz val="10"/>
        <rFont val="標楷體"/>
        <family val="4"/>
        <charset val="136"/>
      </rPr>
      <t>混合班</t>
    </r>
  </si>
  <si>
    <r>
      <rPr>
        <sz val="10"/>
        <rFont val="標楷體"/>
        <family val="4"/>
        <charset val="136"/>
      </rPr>
      <t>一般合格</t>
    </r>
  </si>
  <si>
    <r>
      <rPr>
        <sz val="10"/>
        <rFont val="標楷體"/>
        <family val="4"/>
        <charset val="136"/>
      </rPr>
      <t>特殊合格</t>
    </r>
  </si>
  <si>
    <r>
      <rPr>
        <sz val="10"/>
        <rFont val="標楷體"/>
        <family val="4"/>
        <charset val="136"/>
      </rPr>
      <t>代理代課</t>
    </r>
  </si>
  <si>
    <r>
      <t xml:space="preserve">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</t>
    </r>
    <r>
      <rPr>
        <sz val="10"/>
        <rFont val="標楷體"/>
        <family val="4"/>
        <charset val="136"/>
      </rPr>
      <t>學年度</t>
    </r>
    <phoneticPr fontId="1" type="noConversion"/>
  </si>
  <si>
    <r>
      <rPr>
        <sz val="10"/>
        <rFont val="標楷體"/>
        <family val="4"/>
        <charset val="136"/>
      </rPr>
      <t>畢業生數</t>
    </r>
    <phoneticPr fontId="6" type="noConversion"/>
  </si>
  <si>
    <r>
      <rPr>
        <sz val="10"/>
        <rFont val="標楷體"/>
        <family val="4"/>
        <charset val="136"/>
      </rPr>
      <t>填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表</t>
    </r>
    <phoneticPr fontId="27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</si>
  <si>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</si>
  <si>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按性別分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6" type="noConversion"/>
  </si>
  <si>
    <r>
      <rPr>
        <sz val="10"/>
        <rFont val="標楷體"/>
        <family val="4"/>
        <charset val="136"/>
      </rPr>
      <t>性侵害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性騷擾</t>
    </r>
    <phoneticPr fontId="6" type="noConversion"/>
  </si>
  <si>
    <r>
      <rPr>
        <sz val="10"/>
        <rFont val="標楷體"/>
        <family val="4"/>
        <charset val="136"/>
      </rPr>
      <t>高風險家庭關懷</t>
    </r>
    <phoneticPr fontId="6" type="noConversion"/>
  </si>
  <si>
    <r>
      <rPr>
        <sz val="10"/>
        <rFont val="標楷體"/>
        <family val="4"/>
        <charset val="136"/>
      </rPr>
      <t>認輔教師：</t>
    </r>
    <phoneticPr fontId="6" type="noConversion"/>
  </si>
  <si>
    <r>
      <rPr>
        <sz val="10"/>
        <rFont val="標楷體"/>
        <family val="4"/>
        <charset val="136"/>
      </rPr>
      <t>按學歷分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6" type="noConversion"/>
  </si>
  <si>
    <r>
      <rPr>
        <sz val="10"/>
        <rFont val="標楷體"/>
        <family val="4"/>
        <charset val="136"/>
      </rPr>
      <t>按在職參訓輔導知能研習時數分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6" type="noConversion"/>
  </si>
  <si>
    <r>
      <rPr>
        <b/>
        <sz val="14"/>
        <rFont val="標楷體"/>
        <family val="4"/>
        <charset val="136"/>
      </rPr>
      <t>臺北市國民小學僑生數</t>
    </r>
    <phoneticPr fontId="6" type="noConversion"/>
  </si>
  <si>
    <r>
      <t xml:space="preserve">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107 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</si>
  <si>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五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</si>
  <si>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</si>
  <si>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按新舊生別分：</t>
    </r>
    <phoneticPr fontId="6" type="noConversion"/>
  </si>
  <si>
    <r>
      <t xml:space="preserve">    </t>
    </r>
    <r>
      <rPr>
        <sz val="10"/>
        <rFont val="標楷體"/>
        <family val="4"/>
        <charset val="136"/>
      </rPr>
      <t>機關長官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</si>
  <si>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</si>
  <si>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</si>
  <si>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學院附設國小部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</si>
  <si>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</si>
  <si>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臺北市國民小學學生數─年齡別</t>
    </r>
    <phoneticPr fontId="6" type="noConversion"/>
  </si>
  <si>
    <r>
      <t xml:space="preserve">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</si>
  <si>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6</t>
    </r>
    <r>
      <rPr>
        <sz val="10"/>
        <rFont val="標楷體"/>
        <family val="4"/>
        <charset val="136"/>
      </rPr>
      <t>歲</t>
    </r>
    <phoneticPr fontId="6" type="noConversion"/>
  </si>
  <si>
    <r>
      <t>6</t>
    </r>
    <r>
      <rPr>
        <sz val="10"/>
        <rFont val="標楷體"/>
        <family val="4"/>
        <charset val="136"/>
      </rPr>
      <t>歲</t>
    </r>
    <phoneticPr fontId="6" type="noConversion"/>
  </si>
  <si>
    <r>
      <t>7</t>
    </r>
    <r>
      <rPr>
        <sz val="10"/>
        <rFont val="標楷體"/>
        <family val="4"/>
        <charset val="136"/>
      </rPr>
      <t>歲</t>
    </r>
    <phoneticPr fontId="6" type="noConversion"/>
  </si>
  <si>
    <r>
      <t>8</t>
    </r>
    <r>
      <rPr>
        <sz val="10"/>
        <rFont val="標楷體"/>
        <family val="4"/>
        <charset val="136"/>
      </rPr>
      <t>歲</t>
    </r>
    <phoneticPr fontId="6" type="noConversion"/>
  </si>
  <si>
    <r>
      <t>9</t>
    </r>
    <r>
      <rPr>
        <sz val="10"/>
        <rFont val="標楷體"/>
        <family val="4"/>
        <charset val="136"/>
      </rPr>
      <t>歲</t>
    </r>
    <phoneticPr fontId="6" type="noConversion"/>
  </si>
  <si>
    <r>
      <t>10</t>
    </r>
    <r>
      <rPr>
        <sz val="10"/>
        <rFont val="標楷體"/>
        <family val="4"/>
        <charset val="136"/>
      </rPr>
      <t>歲</t>
    </r>
    <phoneticPr fontId="6" type="noConversion"/>
  </si>
  <si>
    <r>
      <t>11</t>
    </r>
    <r>
      <rPr>
        <sz val="10"/>
        <rFont val="標楷體"/>
        <family val="4"/>
        <charset val="136"/>
      </rPr>
      <t>歲</t>
    </r>
    <phoneticPr fontId="6" type="noConversion"/>
  </si>
  <si>
    <r>
      <t>12</t>
    </r>
    <r>
      <rPr>
        <sz val="10"/>
        <rFont val="標楷體"/>
        <family val="4"/>
        <charset val="136"/>
      </rPr>
      <t>歲</t>
    </r>
  </si>
  <si>
    <r>
      <t>13</t>
    </r>
    <r>
      <rPr>
        <sz val="10"/>
        <rFont val="標楷體"/>
        <family val="4"/>
        <charset val="136"/>
      </rPr>
      <t>歲</t>
    </r>
  </si>
  <si>
    <r>
      <t>14</t>
    </r>
    <r>
      <rPr>
        <sz val="10"/>
        <rFont val="標楷體"/>
        <family val="4"/>
        <charset val="136"/>
      </rPr>
      <t>歲</t>
    </r>
  </si>
  <si>
    <r>
      <rPr>
        <sz val="10"/>
        <rFont val="標楷體"/>
        <family val="4"/>
        <charset val="136"/>
      </rPr>
      <t>職員數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</si>
  <si>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9"/>
        <rFont val="標楷體"/>
        <family val="4"/>
        <charset val="136"/>
      </rPr>
      <t>長期代理教師</t>
    </r>
    <phoneticPr fontId="1" type="noConversion"/>
  </si>
  <si>
    <r>
      <rPr>
        <b/>
        <sz val="14"/>
        <rFont val="標楷體"/>
        <family val="4"/>
        <charset val="136"/>
      </rPr>
      <t>臺北市國民小學概況總表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1)(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</si>
  <si>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r>
      <rPr>
        <sz val="11"/>
        <rFont val="標楷體"/>
        <family val="4"/>
        <charset val="136"/>
      </rPr>
      <t>班級數</t>
    </r>
    <r>
      <rPr>
        <sz val="11"/>
        <rFont val="Times New Roman"/>
        <family val="1"/>
      </rPr>
      <t>(</t>
    </r>
    <r>
      <rPr>
        <sz val="11"/>
        <rFont val="標楷體"/>
        <family val="4"/>
        <charset val="136"/>
      </rPr>
      <t>班</t>
    </r>
    <r>
      <rPr>
        <sz val="11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</si>
  <si>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按年級分</t>
    </r>
    <phoneticPr fontId="1" type="noConversion"/>
  </si>
  <si>
    <r>
      <rPr>
        <sz val="10"/>
        <rFont val="標楷體"/>
        <family val="4"/>
        <charset val="136"/>
      </rPr>
      <t>一年級</t>
    </r>
    <phoneticPr fontId="1" type="noConversion"/>
  </si>
  <si>
    <r>
      <rPr>
        <sz val="10"/>
        <rFont val="標楷體"/>
        <family val="4"/>
        <charset val="136"/>
      </rPr>
      <t>三年級</t>
    </r>
    <phoneticPr fontId="1" type="noConversion"/>
  </si>
  <si>
    <r>
      <rPr>
        <sz val="10"/>
        <rFont val="標楷體"/>
        <family val="4"/>
        <charset val="136"/>
      </rPr>
      <t>六年級</t>
    </r>
    <phoneticPr fontId="1" type="noConversion"/>
  </si>
  <si>
    <r>
      <rPr>
        <sz val="10"/>
        <rFont val="標楷體"/>
        <family val="4"/>
        <charset val="136"/>
      </rPr>
      <t>藝術才能班</t>
    </r>
    <phoneticPr fontId="6" type="noConversion"/>
  </si>
  <si>
    <r>
      <rPr>
        <sz val="11"/>
        <rFont val="標楷體"/>
        <family val="4"/>
        <charset val="136"/>
      </rPr>
      <t>學生數</t>
    </r>
    <r>
      <rPr>
        <sz val="11"/>
        <rFont val="Times New Roman"/>
        <family val="1"/>
      </rPr>
      <t>(</t>
    </r>
    <r>
      <rPr>
        <sz val="11"/>
        <rFont val="標楷體"/>
        <family val="4"/>
        <charset val="136"/>
      </rPr>
      <t>人</t>
    </r>
    <r>
      <rPr>
        <sz val="11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</si>
  <si>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上學年度修業生數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</si>
  <si>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大功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</si>
  <si>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小過</t>
    </r>
    <r>
      <rPr>
        <sz val="11"/>
        <rFont val="Times New Roman"/>
        <family val="1"/>
      </rPr>
      <t/>
    </r>
    <phoneticPr fontId="6" type="noConversion"/>
  </si>
  <si>
    <r>
      <rPr>
        <b/>
        <sz val="14"/>
        <rFont val="標楷體"/>
        <family val="4"/>
        <charset val="136"/>
      </rPr>
      <t>臺北市國民中學大陸地區未成年子女申請就學學生數</t>
    </r>
    <phoneticPr fontId="6" type="noConversion"/>
  </si>
  <si>
    <r>
      <rPr>
        <sz val="10"/>
        <rFont val="標楷體"/>
        <family val="4"/>
        <charset val="136"/>
      </rPr>
      <t>八年級</t>
    </r>
    <phoneticPr fontId="6" type="noConversion"/>
  </si>
  <si>
    <r>
      <rPr>
        <sz val="10"/>
        <rFont val="標楷體"/>
        <family val="4"/>
        <charset val="136"/>
      </rPr>
      <t>九年級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</si>
  <si>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臺北市國民中學教育經費支出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預、決算數</t>
    </r>
    <r>
      <rPr>
        <b/>
        <sz val="14"/>
        <rFont val="Times New Roman"/>
        <family val="1"/>
      </rPr>
      <t>)</t>
    </r>
    <phoneticPr fontId="6" type="noConversion"/>
  </si>
  <si>
    <r>
      <t xml:space="preserve">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 107        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</si>
  <si>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科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別</t>
    </r>
    <phoneticPr fontId="6" type="noConversion"/>
  </si>
  <si>
    <r>
      <rPr>
        <b/>
        <sz val="14"/>
        <rFont val="標楷體"/>
        <family val="4"/>
        <charset val="136"/>
      </rPr>
      <t>臺北市國民中學圖書館概況</t>
    </r>
    <phoneticPr fontId="6" type="noConversion"/>
  </si>
  <si>
    <r>
      <rPr>
        <sz val="10"/>
        <rFont val="標楷體"/>
        <family val="4"/>
        <charset val="136"/>
      </rPr>
      <t xml:space="preserve">    中華民國</t>
    </r>
    <r>
      <rPr>
        <sz val="10"/>
        <rFont val="Times New Roman"/>
        <family val="1"/>
      </rPr>
      <t xml:space="preserve">        107 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</si>
  <si>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b/>
        <sz val="14"/>
        <rFont val="標楷體"/>
        <family val="4"/>
        <charset val="136"/>
      </rPr>
      <t>臺北市國民中學校地校舍概況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</si>
  <si>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   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</si>
  <si>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   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</si>
  <si>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</si>
  <si>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</si>
  <si>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</si>
  <si>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教職員工宿舍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</si>
  <si>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份送本府主計處，份自存。</t>
    </r>
    <phoneticPr fontId="6" type="noConversion"/>
  </si>
  <si>
    <r>
      <rPr>
        <b/>
        <sz val="14"/>
        <rFont val="標楷體"/>
        <family val="4"/>
        <charset val="136"/>
      </rPr>
      <t>臺北市國民中學學校規模─學生數分組別</t>
    </r>
    <phoneticPr fontId="6" type="noConversion"/>
  </si>
  <si>
    <r>
      <rPr>
        <sz val="10"/>
        <rFont val="標楷體"/>
        <family val="4"/>
        <charset val="136"/>
      </rPr>
      <t>國民中學</t>
    </r>
  </si>
  <si>
    <r>
      <rPr>
        <sz val="10"/>
        <rFont val="標楷體"/>
        <family val="4"/>
        <charset val="136"/>
      </rPr>
      <t>附設國中部</t>
    </r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</si>
  <si>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106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日編製</t>
    </r>
    <phoneticPr fontId="1" type="noConversion"/>
  </si>
  <si>
    <r>
      <t xml:space="preserve"> </t>
    </r>
    <r>
      <rPr>
        <b/>
        <sz val="14"/>
        <rFont val="標楷體"/>
        <family val="4"/>
        <charset val="136"/>
      </rPr>
      <t>臺北市國民中學學校規模─班級分組別</t>
    </r>
    <phoneticPr fontId="6" type="noConversion"/>
  </si>
  <si>
    <r>
      <rPr>
        <sz val="10"/>
        <rFont val="標楷體"/>
        <family val="4"/>
        <charset val="136"/>
      </rPr>
      <t>國民中學</t>
    </r>
    <phoneticPr fontId="1" type="noConversion"/>
  </si>
  <si>
    <r>
      <rPr>
        <sz val="10"/>
        <rFont val="標楷體"/>
        <family val="4"/>
        <charset val="136"/>
      </rPr>
      <t>附設國中部</t>
    </r>
    <phoneticPr fontId="1" type="noConversion"/>
  </si>
  <si>
    <r>
      <t>73</t>
    </r>
    <r>
      <rPr>
        <sz val="10"/>
        <rFont val="標楷體"/>
        <family val="4"/>
        <charset val="136"/>
      </rPr>
      <t>班以上</t>
    </r>
    <phoneticPr fontId="6" type="noConversion"/>
  </si>
  <si>
    <r>
      <rPr>
        <b/>
        <sz val="14"/>
        <rFont val="標楷體"/>
        <family val="4"/>
        <charset val="136"/>
      </rPr>
      <t>臺北市國民中學職員及工友數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</si>
  <si>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</si>
  <si>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b/>
        <sz val="14"/>
        <rFont val="標楷體"/>
        <family val="4"/>
        <charset val="136"/>
      </rPr>
      <t>臺北市國民中學專任運動教練概況</t>
    </r>
    <phoneticPr fontId="6" type="noConversion"/>
  </si>
  <si>
    <r>
      <rPr>
        <sz val="10"/>
        <rFont val="標楷體"/>
        <family val="4"/>
        <charset val="136"/>
      </rPr>
      <t>數學</t>
    </r>
    <phoneticPr fontId="6" type="noConversion"/>
  </si>
  <si>
    <r>
      <rPr>
        <sz val="10"/>
        <rFont val="標楷體"/>
        <family val="4"/>
        <charset val="136"/>
      </rPr>
      <t>健康
教育</t>
    </r>
    <phoneticPr fontId="6" type="noConversion"/>
  </si>
  <si>
    <r>
      <rPr>
        <sz val="10"/>
        <rFont val="標楷體"/>
        <family val="4"/>
        <charset val="136"/>
      </rPr>
      <t>體育</t>
    </r>
    <phoneticPr fontId="6" type="noConversion"/>
  </si>
  <si>
    <r>
      <rPr>
        <sz val="10"/>
        <rFont val="標楷體"/>
        <family val="4"/>
        <charset val="136"/>
      </rPr>
      <t>歷史</t>
    </r>
    <phoneticPr fontId="6" type="noConversion"/>
  </si>
  <si>
    <r>
      <rPr>
        <sz val="10"/>
        <rFont val="標楷體"/>
        <family val="4"/>
        <charset val="136"/>
      </rPr>
      <t>地理</t>
    </r>
    <phoneticPr fontId="6" type="noConversion"/>
  </si>
  <si>
    <r>
      <rPr>
        <sz val="10"/>
        <rFont val="標楷體"/>
        <family val="4"/>
        <charset val="136"/>
      </rPr>
      <t>公民</t>
    </r>
    <phoneticPr fontId="6" type="noConversion"/>
  </si>
  <si>
    <r>
      <rPr>
        <sz val="10"/>
        <rFont val="標楷體"/>
        <family val="4"/>
        <charset val="136"/>
      </rPr>
      <t>美術</t>
    </r>
    <phoneticPr fontId="6" type="noConversion"/>
  </si>
  <si>
    <r>
      <rPr>
        <sz val="10"/>
        <rFont val="標楷體"/>
        <family val="4"/>
        <charset val="136"/>
      </rPr>
      <t>音樂</t>
    </r>
    <phoneticPr fontId="6" type="noConversion"/>
  </si>
  <si>
    <r>
      <rPr>
        <sz val="10"/>
        <rFont val="標楷體"/>
        <family val="4"/>
        <charset val="136"/>
      </rPr>
      <t>表演
藝術</t>
    </r>
    <phoneticPr fontId="6" type="noConversion"/>
  </si>
  <si>
    <r>
      <rPr>
        <sz val="10"/>
        <rFont val="標楷體"/>
        <family val="4"/>
        <charset val="136"/>
      </rPr>
      <t>生物</t>
    </r>
    <phoneticPr fontId="6" type="noConversion"/>
  </si>
  <si>
    <r>
      <rPr>
        <sz val="10"/>
        <rFont val="標楷體"/>
        <family val="4"/>
        <charset val="136"/>
      </rPr>
      <t>理化</t>
    </r>
    <phoneticPr fontId="6" type="noConversion"/>
  </si>
  <si>
    <r>
      <rPr>
        <sz val="10"/>
        <rFont val="標楷體"/>
        <family val="4"/>
        <charset val="136"/>
      </rPr>
      <t>地科</t>
    </r>
  </si>
  <si>
    <r>
      <rPr>
        <sz val="10"/>
        <rFont val="標楷體"/>
        <family val="4"/>
        <charset val="136"/>
      </rPr>
      <t>電腦</t>
    </r>
  </si>
  <si>
    <r>
      <rPr>
        <sz val="10"/>
        <rFont val="標楷體"/>
        <family val="4"/>
        <charset val="136"/>
      </rPr>
      <t>生活
科技</t>
    </r>
  </si>
  <si>
    <r>
      <rPr>
        <sz val="10"/>
        <rFont val="標楷體"/>
        <family val="4"/>
        <charset val="136"/>
      </rPr>
      <t>家政</t>
    </r>
  </si>
  <si>
    <r>
      <rPr>
        <sz val="10"/>
        <rFont val="標楷體"/>
        <family val="4"/>
        <charset val="136"/>
      </rPr>
      <t>童軍</t>
    </r>
  </si>
  <si>
    <r>
      <rPr>
        <sz val="10"/>
        <rFont val="標楷體"/>
        <family val="4"/>
        <charset val="136"/>
      </rPr>
      <t>輔導</t>
    </r>
  </si>
  <si>
    <r>
      <rPr>
        <sz val="10"/>
        <rFont val="標楷體"/>
        <family val="4"/>
        <charset val="136"/>
      </rPr>
      <t>專任輔導教師</t>
    </r>
    <phoneticPr fontId="6" type="noConversion"/>
  </si>
  <si>
    <r>
      <rPr>
        <sz val="10"/>
        <rFont val="標楷體"/>
        <family val="4"/>
        <charset val="136"/>
      </rPr>
      <t>其他
科目</t>
    </r>
  </si>
  <si>
    <r>
      <rPr>
        <sz val="9"/>
        <rFont val="標楷體"/>
        <family val="4"/>
        <charset val="136"/>
      </rPr>
      <t>公開類</t>
    </r>
  </si>
  <si>
    <r>
      <rPr>
        <sz val="9"/>
        <rFont val="標楷體"/>
        <family val="4"/>
        <charset val="136"/>
      </rPr>
      <t>編製機關</t>
    </r>
  </si>
  <si>
    <r>
      <rPr>
        <sz val="9"/>
        <rFont val="標楷體"/>
        <family val="4"/>
        <charset val="136"/>
      </rPr>
      <t>學年報</t>
    </r>
  </si>
  <si>
    <r>
      <rPr>
        <sz val="12"/>
        <rFont val="標楷體"/>
        <family val="4"/>
        <charset val="136"/>
      </rPr>
      <t>每年</t>
    </r>
    <r>
      <rPr>
        <sz val="12"/>
        <rFont val="Times New Roman"/>
        <family val="1"/>
      </rPr>
      <t>10</t>
    </r>
    <r>
      <rPr>
        <sz val="12"/>
        <rFont val="標楷體"/>
        <family val="4"/>
        <charset val="136"/>
      </rPr>
      <t>月底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編報</t>
    </r>
  </si>
  <si>
    <r>
      <rPr>
        <sz val="9"/>
        <rFont val="標楷體"/>
        <family val="4"/>
        <charset val="136"/>
      </rPr>
      <t>單位：所、班、人</t>
    </r>
    <phoneticPr fontId="6" type="noConversion"/>
  </si>
  <si>
    <r>
      <rPr>
        <sz val="9"/>
        <rFont val="標楷體"/>
        <family val="4"/>
        <charset val="136"/>
      </rPr>
      <t>項目別</t>
    </r>
    <phoneticPr fontId="6" type="noConversion"/>
  </si>
  <si>
    <r>
      <rPr>
        <sz val="10"/>
        <rFont val="標楷體"/>
        <family val="4"/>
        <charset val="136"/>
      </rPr>
      <t>聽覺障礙
資源班</t>
    </r>
    <phoneticPr fontId="6" type="noConversion"/>
  </si>
  <si>
    <r>
      <rPr>
        <sz val="9"/>
        <rFont val="標楷體"/>
        <family val="4"/>
        <charset val="136"/>
      </rPr>
      <t>校　數</t>
    </r>
    <phoneticPr fontId="6" type="noConversion"/>
  </si>
  <si>
    <r>
      <t>    </t>
    </r>
    <r>
      <rPr>
        <sz val="9"/>
        <rFont val="標楷體"/>
        <family val="4"/>
        <charset val="136"/>
      </rPr>
      <t>混合班</t>
    </r>
  </si>
  <si>
    <r>
      <rPr>
        <sz val="9"/>
        <rFont val="標楷體"/>
        <family val="4"/>
        <charset val="136"/>
      </rPr>
      <t>學生人數</t>
    </r>
  </si>
  <si>
    <r>
      <rPr>
        <sz val="9"/>
        <rFont val="標楷體"/>
        <family val="4"/>
        <charset val="136"/>
      </rPr>
      <t>男</t>
    </r>
  </si>
  <si>
    <r>
      <rPr>
        <sz val="9"/>
        <rFont val="標楷體"/>
        <family val="4"/>
        <charset val="136"/>
      </rPr>
      <t>女</t>
    </r>
  </si>
  <si>
    <r>
      <rPr>
        <sz val="9"/>
        <rFont val="標楷體"/>
        <family val="4"/>
        <charset val="136"/>
      </rPr>
      <t>畢業生數</t>
    </r>
    <phoneticPr fontId="6" type="noConversion"/>
  </si>
  <si>
    <r>
      <rPr>
        <sz val="9"/>
        <rFont val="標楷體"/>
        <family val="4"/>
        <charset val="136"/>
      </rPr>
      <t>一般合格</t>
    </r>
  </si>
  <si>
    <r>
      <rPr>
        <sz val="9"/>
        <rFont val="標楷體"/>
        <family val="4"/>
        <charset val="136"/>
      </rPr>
      <t>特殊合格</t>
    </r>
  </si>
  <si>
    <r>
      <rPr>
        <sz val="9"/>
        <rFont val="標楷體"/>
        <family val="4"/>
        <charset val="136"/>
      </rPr>
      <t>代理代課</t>
    </r>
  </si>
  <si>
    <r>
      <rPr>
        <sz val="10"/>
        <rFont val="標楷體"/>
        <family val="4"/>
        <charset val="136"/>
      </rPr>
      <t>單位：人；</t>
    </r>
    <r>
      <rPr>
        <sz val="10"/>
        <rFont val="Times New Roman"/>
        <family val="1"/>
      </rPr>
      <t>%</t>
    </r>
    <phoneticPr fontId="6" type="noConversion"/>
  </si>
  <si>
    <r>
      <rPr>
        <sz val="10"/>
        <rFont val="標楷體"/>
        <family val="4"/>
        <charset val="136"/>
      </rPr>
      <t>教育
層別</t>
    </r>
    <phoneticPr fontId="6" type="noConversion"/>
  </si>
  <si>
    <r>
      <rPr>
        <sz val="10"/>
        <rFont val="標楷體"/>
        <family val="4"/>
        <charset val="136"/>
      </rPr>
      <t>全市
原住民
學生數</t>
    </r>
    <phoneticPr fontId="6" type="noConversion"/>
  </si>
  <si>
    <r>
      <rPr>
        <sz val="10"/>
        <rFont val="標楷體"/>
        <family val="4"/>
        <charset val="136"/>
      </rPr>
      <t>中輟生數</t>
    </r>
    <phoneticPr fontId="6" type="noConversion"/>
  </si>
  <si>
    <r>
      <rPr>
        <sz val="10"/>
        <rFont val="標楷體"/>
        <family val="4"/>
        <charset val="136"/>
      </rPr>
      <t>背景</t>
    </r>
    <phoneticPr fontId="6" type="noConversion"/>
  </si>
  <si>
    <r>
      <rPr>
        <sz val="10"/>
        <rFont val="標楷體"/>
        <family val="4"/>
        <charset val="136"/>
      </rPr>
      <t>類別</t>
    </r>
    <phoneticPr fontId="6" type="noConversion"/>
  </si>
  <si>
    <r>
      <rPr>
        <sz val="10"/>
        <rFont val="標楷體"/>
        <family val="4"/>
        <charset val="136"/>
      </rPr>
      <t>輟學原因</t>
    </r>
    <phoneticPr fontId="6" type="noConversion"/>
  </si>
  <si>
    <r>
      <rPr>
        <sz val="10"/>
        <rFont val="標楷體"/>
        <family val="4"/>
        <charset val="136"/>
      </rPr>
      <t>雙親</t>
    </r>
    <phoneticPr fontId="6" type="noConversion"/>
  </si>
  <si>
    <r>
      <rPr>
        <sz val="10"/>
        <rFont val="標楷體"/>
        <family val="4"/>
        <charset val="136"/>
      </rPr>
      <t>單親</t>
    </r>
    <phoneticPr fontId="6" type="noConversion"/>
  </si>
  <si>
    <r>
      <rPr>
        <sz val="10"/>
        <rFont val="標楷體"/>
        <family val="4"/>
        <charset val="136"/>
      </rPr>
      <t>失親</t>
    </r>
    <phoneticPr fontId="6" type="noConversion"/>
  </si>
  <si>
    <r>
      <rPr>
        <sz val="10"/>
        <rFont val="標楷體"/>
        <family val="4"/>
        <charset val="136"/>
      </rPr>
      <t>行蹤不明</t>
    </r>
    <phoneticPr fontId="6" type="noConversion"/>
  </si>
  <si>
    <r>
      <rPr>
        <sz val="10"/>
        <rFont val="標楷體"/>
        <family val="4"/>
        <charset val="136"/>
      </rPr>
      <t>非行蹤不明</t>
    </r>
    <phoneticPr fontId="6" type="noConversion"/>
  </si>
  <si>
    <r>
      <rPr>
        <sz val="10"/>
        <rFont val="標楷體"/>
        <family val="4"/>
        <charset val="136"/>
      </rPr>
      <t>個人因素</t>
    </r>
    <phoneticPr fontId="6" type="noConversion"/>
  </si>
  <si>
    <r>
      <rPr>
        <sz val="10"/>
        <rFont val="標楷體"/>
        <family val="4"/>
        <charset val="136"/>
      </rPr>
      <t>家庭因素</t>
    </r>
    <phoneticPr fontId="6" type="noConversion"/>
  </si>
  <si>
    <r>
      <rPr>
        <sz val="10"/>
        <rFont val="標楷體"/>
        <family val="4"/>
        <charset val="136"/>
      </rPr>
      <t>學校因素</t>
    </r>
    <phoneticPr fontId="6" type="noConversion"/>
  </si>
  <si>
    <r>
      <rPr>
        <sz val="10"/>
        <rFont val="標楷體"/>
        <family val="4"/>
        <charset val="136"/>
      </rPr>
      <t>社會因素</t>
    </r>
    <phoneticPr fontId="6" type="noConversion"/>
  </si>
  <si>
    <r>
      <rPr>
        <sz val="10"/>
        <rFont val="標楷體"/>
        <family val="4"/>
        <charset val="136"/>
      </rPr>
      <t>其他因素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</si>
  <si>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中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</si>
  <si>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小</t>
    </r>
    <phoneticPr fontId="6" type="noConversion"/>
  </si>
  <si>
    <r>
      <rPr>
        <sz val="10"/>
        <rFont val="標楷體"/>
        <family val="4"/>
        <charset val="136"/>
      </rPr>
      <t>全市
學生數</t>
    </r>
    <phoneticPr fontId="6" type="noConversion"/>
  </si>
  <si>
    <r>
      <rPr>
        <sz val="10"/>
        <rFont val="標楷體"/>
        <family val="4"/>
        <charset val="136"/>
      </rPr>
      <t>七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</si>
  <si>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八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</si>
  <si>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九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</si>
  <si>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t xml:space="preserve">        </t>
    </r>
    <r>
      <rPr>
        <sz val="10"/>
        <rFont val="標楷體"/>
        <family val="4"/>
        <charset val="136"/>
      </rPr>
      <t>審核</t>
    </r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</si>
  <si>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生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</si>
  <si>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b/>
        <sz val="14"/>
        <rFont val="標楷體"/>
        <family val="4"/>
        <charset val="136"/>
      </rPr>
      <t>臺北市國民中學原住民學生數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</si>
  <si>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b/>
        <sz val="14"/>
        <rFont val="標楷體"/>
        <family val="4"/>
        <charset val="136"/>
      </rPr>
      <t>臺北市國民中學學生數─年齡別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</si>
  <si>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</si>
  <si>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歲</t>
    </r>
  </si>
  <si>
    <r>
      <t>15</t>
    </r>
    <r>
      <rPr>
        <sz val="10"/>
        <rFont val="標楷體"/>
        <family val="4"/>
        <charset val="136"/>
      </rPr>
      <t>歲</t>
    </r>
  </si>
  <si>
    <r>
      <t>16</t>
    </r>
    <r>
      <rPr>
        <sz val="10"/>
        <rFont val="標楷體"/>
        <family val="4"/>
        <charset val="136"/>
      </rPr>
      <t>歲</t>
    </r>
  </si>
  <si>
    <r>
      <t>17</t>
    </r>
    <r>
      <rPr>
        <sz val="10"/>
        <rFont val="標楷體"/>
        <family val="4"/>
        <charset val="136"/>
      </rPr>
      <t>歲</t>
    </r>
  </si>
  <si>
    <r>
      <t>18</t>
    </r>
    <r>
      <rPr>
        <sz val="10"/>
        <rFont val="標楷體"/>
        <family val="4"/>
        <charset val="136"/>
      </rPr>
      <t>歲</t>
    </r>
  </si>
  <si>
    <r>
      <rPr>
        <sz val="9"/>
        <rFont val="標楷體"/>
        <family val="4"/>
        <charset val="136"/>
      </rPr>
      <t>教師數</t>
    </r>
    <phoneticPr fontId="6" type="noConversion"/>
  </si>
  <si>
    <r>
      <rPr>
        <sz val="9"/>
        <rFont val="標楷體"/>
        <family val="4"/>
        <charset val="136"/>
      </rPr>
      <t>職員數</t>
    </r>
    <phoneticPr fontId="6" type="noConversion"/>
  </si>
  <si>
    <r>
      <rPr>
        <sz val="9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</si>
  <si>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按年級分</t>
    </r>
    <phoneticPr fontId="6" type="noConversion"/>
  </si>
  <si>
    <r>
      <rPr>
        <sz val="9"/>
        <rFont val="標楷體"/>
        <family val="4"/>
        <charset val="136"/>
      </rPr>
      <t>上學年度畢業生數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人</t>
    </r>
    <r>
      <rPr>
        <sz val="9"/>
        <rFont val="Times New Roman"/>
        <family val="1"/>
      </rPr>
      <t>)</t>
    </r>
    <phoneticPr fontId="9" type="noConversion"/>
  </si>
  <si>
    <r>
      <rPr>
        <sz val="9"/>
        <rFont val="標楷體"/>
        <family val="4"/>
        <charset val="136"/>
      </rPr>
      <t>上學年度修業生數</t>
    </r>
    <r>
      <rPr>
        <sz val="9"/>
        <rFont val="Times New Roman"/>
        <family val="1"/>
      </rPr>
      <t>(</t>
    </r>
    <r>
      <rPr>
        <sz val="9"/>
        <rFont val="標楷體"/>
        <family val="4"/>
        <charset val="136"/>
      </rPr>
      <t>人</t>
    </r>
    <r>
      <rPr>
        <sz val="9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</si>
  <si>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視力不
良人數</t>
    </r>
    <phoneticPr fontId="6" type="noConversion"/>
  </si>
  <si>
    <r>
      <t>第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學期結束後之當年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</si>
  <si>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</si>
  <si>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t>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學期結束後之當年</t>
    </r>
    <r>
      <rPr>
        <sz val="10"/>
        <rFont val="Times New Roman"/>
        <family val="1"/>
      </rPr>
      <t xml:space="preserve"> 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</si>
  <si>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 xml:space="preserve">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學年度第</t>
    </r>
    <r>
      <rPr>
        <sz val="10"/>
        <rFont val="Times New Roman"/>
        <family val="1"/>
      </rPr>
      <t xml:space="preserve">    1    </t>
    </r>
    <r>
      <rPr>
        <sz val="10"/>
        <rFont val="標楷體"/>
        <family val="4"/>
        <charset val="136"/>
      </rPr>
      <t>學期</t>
    </r>
    <phoneticPr fontId="6" type="noConversion"/>
  </si>
  <si>
    <r>
      <t>其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他</t>
    </r>
    <phoneticPr fontId="6" type="noConversion"/>
  </si>
  <si>
    <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</si>
  <si>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上學年畢業生數</t>
    </r>
    <phoneticPr fontId="6" type="noConversion"/>
  </si>
  <si>
    <r>
      <rPr>
        <sz val="10"/>
        <rFont val="標楷體"/>
        <family val="4"/>
        <charset val="136"/>
      </rPr>
      <t>上學年修業生數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</si>
  <si>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臺北市高級職業學校原住民學生數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</si>
  <si>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臺北市高中附設職業類科班級數、學生數、畢業生數及修業生數─學科群別</t>
    </r>
    <phoneticPr fontId="6" type="noConversion"/>
  </si>
  <si>
    <r>
      <t xml:space="preserve">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</si>
  <si>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隸屬及
學科群別</t>
    </r>
    <phoneticPr fontId="6" type="noConversion"/>
  </si>
  <si>
    <r>
      <rPr>
        <sz val="10"/>
        <rFont val="標楷體"/>
        <family val="4"/>
        <charset val="136"/>
      </rPr>
      <t>班級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</si>
  <si>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臺北市高級職業學校班級數、學生數、畢業生數及修業生數─學科群別</t>
    </r>
    <phoneticPr fontId="6" type="noConversion"/>
  </si>
  <si>
    <r>
      <t xml:space="preserve">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</si>
  <si>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臺北市高級職業學校畢業生數─行政區別</t>
    </r>
    <phoneticPr fontId="6" type="noConversion"/>
  </si>
  <si>
    <r>
      <rPr>
        <sz val="10"/>
        <rFont val="標楷體"/>
        <family val="4"/>
        <charset val="136"/>
      </rPr>
      <t>高職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職業科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</si>
  <si>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高中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職業科</t>
    </r>
    <r>
      <rPr>
        <sz val="10"/>
        <rFont val="Times New Roman"/>
        <family val="1"/>
      </rPr>
      <t>)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</si>
  <si>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臺北市高級職業學校學生數─年齡別</t>
    </r>
    <phoneticPr fontId="6" type="noConversion"/>
  </si>
  <si>
    <r>
      <t xml:space="preserve">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</si>
  <si>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特殊班</t>
    </r>
    <phoneticPr fontId="6" type="noConversion"/>
  </si>
  <si>
    <r>
      <rPr>
        <sz val="10"/>
        <rFont val="標楷體"/>
        <family val="4"/>
        <charset val="136"/>
      </rPr>
      <t>其他學校</t>
    </r>
    <phoneticPr fontId="6" type="noConversion"/>
  </si>
  <si>
    <r>
      <rPr>
        <sz val="10"/>
        <rFont val="標楷體"/>
        <family val="4"/>
        <charset val="136"/>
      </rPr>
      <t>營造業</t>
    </r>
    <phoneticPr fontId="6" type="noConversion"/>
  </si>
  <si>
    <r>
      <rPr>
        <sz val="10"/>
        <rFont val="標楷體"/>
        <family val="4"/>
        <charset val="136"/>
      </rPr>
      <t>住宿及餐飲業</t>
    </r>
    <phoneticPr fontId="6" type="noConversion"/>
  </si>
  <si>
    <r>
      <rPr>
        <sz val="10"/>
        <rFont val="標楷體"/>
        <family val="4"/>
        <charset val="136"/>
      </rPr>
      <t>金融及保險業</t>
    </r>
    <phoneticPr fontId="6" type="noConversion"/>
  </si>
  <si>
    <r>
      <rPr>
        <sz val="10"/>
        <rFont val="標楷體"/>
        <family val="4"/>
        <charset val="136"/>
      </rPr>
      <t>專業科學及技術服務業</t>
    </r>
    <phoneticPr fontId="6" type="noConversion"/>
  </si>
  <si>
    <r>
      <rPr>
        <sz val="10"/>
        <rFont val="標楷體"/>
        <family val="4"/>
        <charset val="136"/>
      </rPr>
      <t>支援服務業</t>
    </r>
    <phoneticPr fontId="6" type="noConversion"/>
  </si>
  <si>
    <r>
      <rPr>
        <sz val="9"/>
        <rFont val="標楷體"/>
        <family val="4"/>
        <charset val="136"/>
      </rPr>
      <t>公共行政及國防；強制性社會安全</t>
    </r>
    <phoneticPr fontId="6" type="noConversion"/>
  </si>
  <si>
    <r>
      <rPr>
        <sz val="10"/>
        <rFont val="標楷體"/>
        <family val="4"/>
        <charset val="136"/>
      </rPr>
      <t>教育服務業</t>
    </r>
    <phoneticPr fontId="6" type="noConversion"/>
  </si>
  <si>
    <r>
      <rPr>
        <sz val="10"/>
        <rFont val="標楷體"/>
        <family val="4"/>
        <charset val="136"/>
      </rPr>
      <t>需要工作尚未找到</t>
    </r>
    <phoneticPr fontId="6" type="noConversion"/>
  </si>
  <si>
    <r>
      <rPr>
        <sz val="8"/>
        <rFont val="標楷體"/>
        <family val="4"/>
        <charset val="136"/>
      </rPr>
      <t>正在補習或自修準備升學</t>
    </r>
    <phoneticPr fontId="6" type="noConversion"/>
  </si>
  <si>
    <r>
      <rPr>
        <sz val="10"/>
        <rFont val="標楷體"/>
        <family val="4"/>
        <charset val="136"/>
      </rPr>
      <t>死亡</t>
    </r>
    <phoneticPr fontId="6" type="noConversion"/>
  </si>
  <si>
    <r>
      <rPr>
        <sz val="10"/>
        <rFont val="標楷體"/>
        <family val="4"/>
        <charset val="136"/>
      </rPr>
      <t>免試入學</t>
    </r>
    <phoneticPr fontId="6" type="noConversion"/>
  </si>
  <si>
    <r>
      <rPr>
        <sz val="10"/>
        <rFont val="標楷體"/>
        <family val="4"/>
        <charset val="136"/>
      </rPr>
      <t>就學區免試</t>
    </r>
    <phoneticPr fontId="6" type="noConversion"/>
  </si>
  <si>
    <r>
      <rPr>
        <sz val="10"/>
        <rFont val="標楷體"/>
        <family val="4"/>
        <charset val="136"/>
      </rPr>
      <t>其　　他</t>
    </r>
    <phoneticPr fontId="6" type="noConversion"/>
  </si>
  <si>
    <r>
      <rPr>
        <sz val="8"/>
        <rFont val="標楷體"/>
        <family val="4"/>
        <charset val="136"/>
      </rPr>
      <t xml:space="preserve">適性輔導安置
</t>
    </r>
    <r>
      <rPr>
        <sz val="8"/>
        <rFont val="Times New Roman"/>
        <family val="1"/>
      </rPr>
      <t>(</t>
    </r>
    <r>
      <rPr>
        <sz val="8"/>
        <rFont val="標楷體"/>
        <family val="4"/>
        <charset val="136"/>
      </rPr>
      <t>十二年安置</t>
    </r>
    <r>
      <rPr>
        <sz val="8"/>
        <rFont val="Times New Roman"/>
        <family val="1"/>
      </rPr>
      <t>)</t>
    </r>
    <phoneticPr fontId="6" type="noConversion"/>
  </si>
  <si>
    <r>
      <rPr>
        <b/>
        <sz val="14"/>
        <rFont val="標楷體"/>
        <family val="4"/>
        <charset val="136"/>
      </rPr>
      <t>臺北市高中職學校新生入學方式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</si>
  <si>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9"/>
        <rFont val="標楷體"/>
        <family val="4"/>
        <charset val="136"/>
      </rPr>
      <t>新生數
總計</t>
    </r>
    <phoneticPr fontId="6" type="noConversion"/>
  </si>
  <si>
    <r>
      <rPr>
        <sz val="9"/>
        <rFont val="標楷體"/>
        <family val="4"/>
        <charset val="136"/>
      </rPr>
      <t>原住民生</t>
    </r>
    <phoneticPr fontId="6" type="noConversion"/>
  </si>
  <si>
    <r>
      <rPr>
        <sz val="10"/>
        <rFont val="標楷體"/>
        <family val="4"/>
        <charset val="136"/>
      </rPr>
      <t>比</t>
    </r>
    <r>
      <rPr>
        <sz val="10"/>
        <rFont val="Times New Roman"/>
        <family val="1"/>
      </rPr>
      <t xml:space="preserve">                  </t>
    </r>
    <r>
      <rPr>
        <sz val="10"/>
        <rFont val="標楷體"/>
        <family val="4"/>
        <charset val="136"/>
      </rPr>
      <t>率</t>
    </r>
    <phoneticPr fontId="6" type="noConversion"/>
  </si>
  <si>
    <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16" type="noConversion"/>
  </si>
  <si>
    <r>
      <t xml:space="preserve">  </t>
    </r>
    <r>
      <rPr>
        <sz val="10"/>
        <rFont val="標楷體"/>
        <family val="4"/>
        <charset val="136"/>
      </rPr>
      <t>按新舊生別分</t>
    </r>
    <phoneticPr fontId="6" type="noConversion"/>
  </si>
  <si>
    <r>
      <rPr>
        <sz val="10"/>
        <rFont val="標楷體"/>
        <family val="4"/>
        <charset val="136"/>
      </rPr>
      <t>商業及管理學門</t>
    </r>
    <phoneticPr fontId="1" type="noConversion"/>
  </si>
  <si>
    <r>
      <rPr>
        <sz val="10"/>
        <rFont val="標楷體"/>
        <family val="4"/>
        <charset val="136"/>
      </rPr>
      <t>法律學門</t>
    </r>
    <phoneticPr fontId="1" type="noConversion"/>
  </si>
  <si>
    <r>
      <rPr>
        <sz val="10"/>
        <rFont val="標楷體"/>
        <family val="4"/>
        <charset val="136"/>
      </rPr>
      <t>生命科學學門</t>
    </r>
    <phoneticPr fontId="1" type="noConversion"/>
  </si>
  <si>
    <r>
      <rPr>
        <sz val="10"/>
        <rFont val="標楷體"/>
        <family val="4"/>
        <charset val="136"/>
      </rPr>
      <t>數學及統計學門</t>
    </r>
    <phoneticPr fontId="1" type="noConversion"/>
  </si>
  <si>
    <r>
      <rPr>
        <sz val="10"/>
        <rFont val="標楷體"/>
        <family val="4"/>
        <charset val="136"/>
      </rPr>
      <t>獸醫學門</t>
    </r>
    <phoneticPr fontId="1" type="noConversion"/>
  </si>
  <si>
    <r>
      <rPr>
        <sz val="10"/>
        <rFont val="標楷體"/>
        <family val="4"/>
        <charset val="136"/>
      </rPr>
      <t>醫藥衛生學門</t>
    </r>
    <phoneticPr fontId="1" type="noConversion"/>
  </si>
  <si>
    <r>
      <rPr>
        <sz val="10"/>
        <rFont val="標楷體"/>
        <family val="4"/>
        <charset val="136"/>
      </rPr>
      <t>其他學門</t>
    </r>
    <phoneticPr fontId="1" type="noConversion"/>
  </si>
  <si>
    <r>
      <t>107</t>
    </r>
    <r>
      <rPr>
        <sz val="10"/>
        <rFont val="標楷體"/>
        <family val="4"/>
        <charset val="136"/>
      </rPr>
      <t>學年度大專校院環境相關科系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1" type="noConversion"/>
  </si>
  <si>
    <r>
      <rPr>
        <sz val="10"/>
        <rFont val="標楷體"/>
        <family val="4"/>
        <charset val="136"/>
      </rPr>
      <t>教師人數男</t>
    </r>
    <r>
      <rPr>
        <sz val="10"/>
        <rFont val="Times New Roman"/>
        <family val="1"/>
      </rPr>
      <t>27</t>
    </r>
    <r>
      <rPr>
        <sz val="10"/>
        <rFont val="標楷體"/>
        <family val="4"/>
        <charset val="136"/>
      </rPr>
      <t>人、女</t>
    </r>
    <r>
      <rPr>
        <sz val="10"/>
        <rFont val="Times New Roman"/>
        <family val="1"/>
      </rPr>
      <t>11</t>
    </r>
    <r>
      <rPr>
        <sz val="10"/>
        <rFont val="標楷體"/>
        <family val="4"/>
        <charset val="136"/>
      </rPr>
      <t>人；在學學生人數男</t>
    </r>
    <r>
      <rPr>
        <sz val="10"/>
        <rFont val="Times New Roman"/>
        <family val="1"/>
      </rPr>
      <t>387</t>
    </r>
    <r>
      <rPr>
        <sz val="10"/>
        <rFont val="標楷體"/>
        <family val="4"/>
        <charset val="136"/>
      </rPr>
      <t>人、女</t>
    </r>
    <r>
      <rPr>
        <sz val="10"/>
        <rFont val="Times New Roman"/>
        <family val="1"/>
      </rPr>
      <t>269</t>
    </r>
    <r>
      <rPr>
        <sz val="10"/>
        <rFont val="標楷體"/>
        <family val="4"/>
        <charset val="136"/>
      </rPr>
      <t>人；上學年度畢業學生數男</t>
    </r>
    <r>
      <rPr>
        <sz val="10"/>
        <rFont val="Times New Roman"/>
        <family val="1"/>
      </rPr>
      <t>75</t>
    </r>
    <r>
      <rPr>
        <sz val="10"/>
        <rFont val="標楷體"/>
        <family val="4"/>
        <charset val="136"/>
      </rPr>
      <t>人、女</t>
    </r>
    <r>
      <rPr>
        <sz val="10"/>
        <rFont val="Times New Roman"/>
        <family val="1"/>
      </rPr>
      <t>67</t>
    </r>
    <r>
      <rPr>
        <sz val="10"/>
        <rFont val="標楷體"/>
        <family val="4"/>
        <charset val="136"/>
      </rPr>
      <t>人。</t>
    </r>
    <phoneticPr fontId="9" type="noConversion"/>
  </si>
  <si>
    <r>
      <t>根據學年度資料於次年</t>
    </r>
    <r>
      <rPr>
        <sz val="7"/>
        <rFont val="Times New Roman"/>
        <family val="1"/>
      </rPr>
      <t>3</t>
    </r>
    <r>
      <rPr>
        <sz val="7"/>
        <rFont val="標楷體"/>
        <family val="4"/>
        <charset val="136"/>
      </rPr>
      <t>月</t>
    </r>
    <r>
      <rPr>
        <sz val="7"/>
        <rFont val="Times New Roman"/>
        <family val="1"/>
      </rPr>
      <t>31</t>
    </r>
    <r>
      <rPr>
        <sz val="7"/>
        <rFont val="標楷體"/>
        <family val="4"/>
        <charset val="136"/>
      </rPr>
      <t>日前編報</t>
    </r>
    <phoneticPr fontId="16" type="noConversion"/>
  </si>
  <si>
    <r>
      <t>中華民國</t>
    </r>
    <r>
      <rPr>
        <sz val="10"/>
        <rFont val="Times New Roman"/>
        <family val="1"/>
      </rPr>
      <t xml:space="preserve">    107 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                  </t>
    </r>
    <phoneticPr fontId="16" type="noConversion"/>
  </si>
  <si>
    <r>
      <t>年　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報</t>
    </r>
    <phoneticPr fontId="6" type="noConversion"/>
  </si>
  <si>
    <r>
      <t>根據</t>
    </r>
    <r>
      <rPr>
        <sz val="8"/>
        <rFont val="Times New Roman"/>
        <family val="1"/>
      </rPr>
      <t>9</t>
    </r>
    <r>
      <rPr>
        <sz val="8"/>
        <rFont val="標楷體"/>
        <family val="4"/>
        <charset val="136"/>
      </rPr>
      <t>月底資料於次年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</si>
  <si>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     </t>
    </r>
    <phoneticPr fontId="6" type="noConversion"/>
  </si>
  <si>
    <r>
      <t>校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舍</t>
    </r>
    <phoneticPr fontId="6" type="noConversion"/>
  </si>
  <si>
    <r>
      <t>宿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舍</t>
    </r>
    <phoneticPr fontId="6" type="noConversion"/>
  </si>
  <si>
    <r>
      <t>按隸屬別分</t>
    </r>
    <r>
      <rPr>
        <sz val="10"/>
        <rFont val="Times New Roman"/>
        <family val="1"/>
      </rPr>
      <t>:</t>
    </r>
    <phoneticPr fontId="6" type="noConversion"/>
  </si>
  <si>
    <r>
      <t>按校地所在地區別分</t>
    </r>
    <r>
      <rPr>
        <sz val="9"/>
        <rFont val="Times New Roman"/>
        <family val="1"/>
      </rPr>
      <t>:</t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</si>
  <si>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</si>
  <si>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臺北市立大學考生報名人數</t>
    </r>
    <r>
      <rPr>
        <sz val="10"/>
        <rFont val="Times New Roman"/>
        <family val="1"/>
      </rPr>
      <t>6,726</t>
    </r>
    <r>
      <rPr>
        <sz val="10"/>
        <rFont val="標楷體"/>
        <family val="4"/>
        <charset val="136"/>
      </rPr>
      <t>人。</t>
    </r>
    <phoneticPr fontId="1" type="noConversion"/>
  </si>
  <si>
    <t>臺北市立動物園概況(修正表)</t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</si>
  <si>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108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4 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 xml:space="preserve"> 26 </t>
    </r>
    <r>
      <rPr>
        <sz val="10"/>
        <rFont val="標楷體"/>
        <family val="4"/>
        <charset val="136"/>
      </rPr>
      <t>日編製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</si>
  <si>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臺北市國民中學校地校舍面積─行政區別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</si>
  <si>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  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</si>
  <si>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5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日編製</t>
    </r>
    <phoneticPr fontId="1" type="noConversion"/>
  </si>
  <si>
    <t>10412-04-03</t>
    <phoneticPr fontId="9" type="noConversion"/>
  </si>
  <si>
    <r>
      <t xml:space="preserve"> </t>
    </r>
    <r>
      <rPr>
        <b/>
        <sz val="14"/>
        <rFont val="標楷體"/>
        <family val="4"/>
        <charset val="136"/>
      </rPr>
      <t>臺北市國民中小學中途輟學學生概況(修正表)</t>
    </r>
    <phoneticPr fontId="6" type="noConversion"/>
  </si>
  <si>
    <r>
      <rPr>
        <sz val="10"/>
        <rFont val="標楷體"/>
        <family val="4"/>
        <charset val="136"/>
      </rPr>
      <t>性別</t>
    </r>
    <phoneticPr fontId="6" type="noConversion"/>
  </si>
  <si>
    <r>
      <rPr>
        <sz val="10"/>
        <rFont val="標楷體"/>
        <family val="4"/>
        <charset val="136"/>
      </rPr>
      <t>中輟生符合下列身分人數</t>
    </r>
    <phoneticPr fontId="6" type="noConversion"/>
  </si>
  <si>
    <r>
      <rPr>
        <sz val="10"/>
        <rFont val="標楷體"/>
        <family val="4"/>
        <charset val="136"/>
      </rPr>
      <t>非該學年度中輟生數</t>
    </r>
    <phoneticPr fontId="6" type="noConversion"/>
  </si>
  <si>
    <r>
      <rPr>
        <sz val="10"/>
        <rFont val="標楷體"/>
        <family val="4"/>
        <charset val="136"/>
      </rPr>
      <t>復學人數</t>
    </r>
    <phoneticPr fontId="6" type="noConversion"/>
  </si>
  <si>
    <r>
      <rPr>
        <sz val="10"/>
        <rFont val="標楷體"/>
        <family val="4"/>
        <charset val="136"/>
      </rPr>
      <t>尋獲人數</t>
    </r>
    <phoneticPr fontId="6" type="noConversion"/>
  </si>
  <si>
    <r>
      <rPr>
        <sz val="10"/>
        <rFont val="標楷體"/>
        <family val="4"/>
        <charset val="136"/>
      </rPr>
      <t>復學率</t>
    </r>
    <phoneticPr fontId="1" type="noConversion"/>
  </si>
  <si>
    <r>
      <rPr>
        <sz val="10"/>
        <rFont val="標楷體"/>
        <family val="4"/>
        <charset val="136"/>
      </rPr>
      <t>該學年度輟學率</t>
    </r>
    <phoneticPr fontId="6" type="noConversion"/>
  </si>
  <si>
    <r>
      <rPr>
        <sz val="10"/>
        <rFont val="標楷體"/>
        <family val="4"/>
        <charset val="136"/>
      </rPr>
      <t>隔代教養</t>
    </r>
    <phoneticPr fontId="6" type="noConversion"/>
  </si>
  <si>
    <r>
      <rPr>
        <sz val="10"/>
        <rFont val="標楷體"/>
        <family val="4"/>
        <charset val="136"/>
      </rPr>
      <t>該學年度
輟學</t>
    </r>
    <phoneticPr fontId="6" type="noConversion"/>
  </si>
  <si>
    <r>
      <rPr>
        <sz val="10"/>
        <rFont val="標楷體"/>
        <family val="4"/>
        <charset val="136"/>
      </rPr>
      <t>非該學年度
輟學</t>
    </r>
    <phoneticPr fontId="6" type="noConversion"/>
  </si>
  <si>
    <r>
      <rPr>
        <sz val="10"/>
        <rFont val="標楷體"/>
        <family val="4"/>
        <charset val="136"/>
      </rPr>
      <t>總復學率</t>
    </r>
    <phoneticPr fontId="6" type="noConversion"/>
  </si>
  <si>
    <r>
      <rPr>
        <sz val="10"/>
        <rFont val="標楷體"/>
        <family val="4"/>
        <charset val="136"/>
      </rPr>
      <t>該學年度</t>
    </r>
    <phoneticPr fontId="6" type="noConversion"/>
  </si>
  <si>
    <r>
      <rPr>
        <sz val="10"/>
        <rFont val="標楷體"/>
        <family val="4"/>
        <charset val="136"/>
      </rPr>
      <t>非該學年度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</si>
  <si>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8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日編製</t>
    </r>
    <phoneticPr fontId="1" type="noConversion"/>
  </si>
  <si>
    <r>
      <t xml:space="preserve"> </t>
    </r>
    <r>
      <rPr>
        <b/>
        <sz val="14"/>
        <rFont val="標楷體"/>
        <family val="4"/>
        <charset val="136"/>
      </rPr>
      <t>臺北市國民中小學中途輟學原住民學生概況(修正表)</t>
    </r>
    <phoneticPr fontId="6" type="noConversion"/>
  </si>
  <si>
    <r>
      <rPr>
        <sz val="10"/>
        <rFont val="標楷體"/>
        <family val="4"/>
        <charset val="136"/>
      </rPr>
      <t>該學年度輟學</t>
    </r>
    <phoneticPr fontId="6" type="noConversion"/>
  </si>
  <si>
    <r>
      <rPr>
        <sz val="10"/>
        <rFont val="標楷體"/>
        <family val="4"/>
        <charset val="136"/>
      </rPr>
      <t>非該學年度輟學</t>
    </r>
    <phoneticPr fontId="6" type="noConversion"/>
  </si>
  <si>
    <t>臺北市國民中學特殊班概況(修正表)</t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</si>
  <si>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</t>
    </r>
    <r>
      <rPr>
        <sz val="10"/>
        <rFont val="標楷體"/>
        <family val="4"/>
        <charset val="136"/>
      </rPr>
      <t>學年度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</si>
  <si>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臺北市國民小學特殊班概況(修正表)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</si>
  <si>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臺北市國民小學特殊班概況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</si>
  <si>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年　報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</si>
  <si>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臺北市國民小學校地校舍面積─行政區別(修正表)</t>
    </r>
    <phoneticPr fontId="6" type="noConversion"/>
  </si>
  <si>
    <r>
      <t xml:space="preserve">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  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</si>
  <si>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臺北市國民小學教育經費支出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預、決算數</t>
    </r>
    <r>
      <rPr>
        <b/>
        <sz val="14"/>
        <rFont val="Times New Roman"/>
        <family val="1"/>
      </rPr>
      <t>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</si>
  <si>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t>10411-01-64</t>
    <phoneticPr fontId="1" type="noConversion"/>
  </si>
  <si>
    <t>臺北市國民小學補習學校新移民就學概況(修正表)</t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</si>
  <si>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8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5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</si>
  <si>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b/>
        <sz val="14"/>
        <rFont val="標楷體"/>
        <family val="4"/>
        <charset val="136"/>
      </rPr>
      <t>臺北市國民小學補習學校新移民就學概況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1" type="noConversion"/>
  </si>
  <si>
    <t>10411-01-66</t>
    <phoneticPr fontId="1" type="noConversion"/>
  </si>
  <si>
    <t>臺北市國民中學補習學校新移民就學概況(修正表)</t>
    <phoneticPr fontId="1" type="noConversion"/>
  </si>
  <si>
    <r>
      <rPr>
        <b/>
        <sz val="14"/>
        <rFont val="標楷體"/>
        <family val="4"/>
        <charset val="136"/>
      </rPr>
      <t>臺北市國民中學補習學校新移民就學概況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</si>
  <si>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107  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1" type="noConversion"/>
  </si>
  <si>
    <t>10411-90-06</t>
    <phoneticPr fontId="1" type="noConversion"/>
  </si>
  <si>
    <t>臺北市高級中學學生獎懲人數(修正表)</t>
    <phoneticPr fontId="6" type="noConversion"/>
  </si>
  <si>
    <t>獎　懲　類　別</t>
    <phoneticPr fontId="6" type="noConversion"/>
  </si>
  <si>
    <t xml:space="preserve">  機關首長</t>
    <phoneticPr fontId="6" type="noConversion"/>
  </si>
  <si>
    <t>主辦統計人員</t>
    <phoneticPr fontId="6" type="noConversion"/>
  </si>
  <si>
    <t>資料來源：本局統計室。</t>
    <phoneticPr fontId="6" type="noConversion"/>
  </si>
  <si>
    <t>公 開 類</t>
    <phoneticPr fontId="6" type="noConversion"/>
  </si>
  <si>
    <t>編製機關</t>
    <phoneticPr fontId="6" type="noConversion"/>
  </si>
  <si>
    <t>臺北市政府教育局</t>
    <phoneticPr fontId="6" type="noConversion"/>
  </si>
  <si>
    <t>學 期 報</t>
    <phoneticPr fontId="6" type="noConversion"/>
  </si>
  <si>
    <t>表　　號</t>
    <phoneticPr fontId="6" type="noConversion"/>
  </si>
  <si>
    <t>臺北市高級中學學生異動概況(修正表)</t>
    <phoneticPr fontId="6" type="noConversion"/>
  </si>
  <si>
    <r>
      <t xml:space="preserve">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學年度第</t>
    </r>
    <r>
      <rPr>
        <sz val="10"/>
        <rFont val="Times New Roman"/>
        <family val="1"/>
      </rPr>
      <t xml:space="preserve">   1   </t>
    </r>
    <r>
      <rPr>
        <sz val="10"/>
        <rFont val="標楷體"/>
        <family val="4"/>
        <charset val="136"/>
      </rPr>
      <t>學期</t>
    </r>
    <phoneticPr fontId="6" type="noConversion"/>
  </si>
  <si>
    <t>單位：人</t>
    <phoneticPr fontId="6" type="noConversion"/>
  </si>
  <si>
    <t>異　動　類　別</t>
    <phoneticPr fontId="6" type="noConversion"/>
  </si>
  <si>
    <t>總　計</t>
    <phoneticPr fontId="6" type="noConversion"/>
  </si>
  <si>
    <t>國　立</t>
    <phoneticPr fontId="6" type="noConversion"/>
  </si>
  <si>
    <t>市　立</t>
    <phoneticPr fontId="6" type="noConversion"/>
  </si>
  <si>
    <t>私　立</t>
    <phoneticPr fontId="6" type="noConversion"/>
  </si>
  <si>
    <t>放棄、廢止學籍：</t>
    <phoneticPr fontId="6" type="noConversion"/>
  </si>
  <si>
    <t>男</t>
    <phoneticPr fontId="6" type="noConversion"/>
  </si>
  <si>
    <t>女</t>
    <phoneticPr fontId="6" type="noConversion"/>
  </si>
  <si>
    <t>自動辦理放棄學籍</t>
    <phoneticPr fontId="6" type="noConversion"/>
  </si>
  <si>
    <t>男</t>
    <phoneticPr fontId="6" type="noConversion"/>
  </si>
  <si>
    <t>因休學期滿而放棄、廢止學籍</t>
    <phoneticPr fontId="6" type="noConversion"/>
  </si>
  <si>
    <t>休學：</t>
    <phoneticPr fontId="6" type="noConversion"/>
  </si>
  <si>
    <t>男</t>
    <phoneticPr fontId="6" type="noConversion"/>
  </si>
  <si>
    <t>女</t>
    <phoneticPr fontId="6" type="noConversion"/>
  </si>
  <si>
    <r>
      <t>因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>病</t>
    </r>
    <phoneticPr fontId="6" type="noConversion"/>
  </si>
  <si>
    <t>志趣不合</t>
    <phoneticPr fontId="6" type="noConversion"/>
  </si>
  <si>
    <t>經濟困難</t>
    <phoneticPr fontId="6" type="noConversion"/>
  </si>
  <si>
    <r>
      <t>兵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役</t>
    </r>
    <phoneticPr fontId="6" type="noConversion"/>
  </si>
  <si>
    <r>
      <t>出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國</t>
    </r>
    <phoneticPr fontId="6" type="noConversion"/>
  </si>
  <si>
    <t>缺曠課過多</t>
    <phoneticPr fontId="6" type="noConversion"/>
  </si>
  <si>
    <t>填表</t>
    <phoneticPr fontId="6" type="noConversion"/>
  </si>
  <si>
    <t>審核</t>
    <phoneticPr fontId="6" type="noConversion"/>
  </si>
  <si>
    <t>業務主管人員</t>
    <phoneticPr fontId="6" type="noConversion"/>
  </si>
  <si>
    <t>機關首長</t>
    <phoneticPr fontId="6" type="noConversion"/>
  </si>
  <si>
    <t>主辦統計人員</t>
    <phoneticPr fontId="6" type="noConversion"/>
  </si>
  <si>
    <t>資料來源：本局統計室。</t>
    <phoneticPr fontId="6" type="noConversion"/>
  </si>
  <si>
    <t>編製機關</t>
    <phoneticPr fontId="6" type="noConversion"/>
  </si>
  <si>
    <t>表　　號</t>
    <phoneticPr fontId="6" type="noConversion"/>
  </si>
  <si>
    <t>單位：人、次</t>
    <phoneticPr fontId="6" type="noConversion"/>
  </si>
  <si>
    <t>留校察看</t>
    <phoneticPr fontId="6" type="noConversion"/>
  </si>
  <si>
    <t>填表</t>
    <phoneticPr fontId="6" type="noConversion"/>
  </si>
  <si>
    <t>審核</t>
    <phoneticPr fontId="6" type="noConversion"/>
  </si>
  <si>
    <t>業務主管人員</t>
    <phoneticPr fontId="6" type="noConversion"/>
  </si>
  <si>
    <t>機關首長</t>
    <phoneticPr fontId="6" type="noConversion"/>
  </si>
  <si>
    <t>主辦統計人員</t>
    <phoneticPr fontId="6" type="noConversion"/>
  </si>
  <si>
    <t>資料來源：本局統計室。</t>
    <phoneticPr fontId="6" type="noConversion"/>
  </si>
  <si>
    <t>填表說明：本表一式2份，1份送本府主計處，1份自存。</t>
    <phoneticPr fontId="6" type="noConversion"/>
  </si>
  <si>
    <t>臺北市高級職業學校學生異動概況(修正表)</t>
    <phoneticPr fontId="6" type="noConversion"/>
  </si>
  <si>
    <t>臺北市特殊教育學校概況總表(修正表)</t>
    <phoneticPr fontId="6" type="noConversion"/>
  </si>
  <si>
    <t>臺北市特殊教育學校班級數(修正表)</t>
    <phoneticPr fontId="6" type="noConversion"/>
  </si>
  <si>
    <t xml:space="preserve">                              </t>
    <phoneticPr fontId="6" type="noConversion"/>
  </si>
  <si>
    <r>
      <rPr>
        <sz val="10"/>
        <rFont val="標楷體"/>
        <family val="4"/>
        <charset val="136"/>
      </rPr>
      <t>幼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兒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</si>
  <si>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小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</si>
  <si>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</si>
  <si>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部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</si>
  <si>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職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部</t>
    </r>
    <phoneticPr fontId="6" type="noConversion"/>
  </si>
  <si>
    <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</si>
  <si>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</si>
  <si>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t>根據學年度資料於次年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</si>
  <si>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</si>
  <si>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 </t>
    </r>
    <r>
      <rPr>
        <sz val="10"/>
        <rFont val="標楷體"/>
        <family val="4"/>
        <charset val="136"/>
      </rPr>
      <t>學年度</t>
    </r>
    <phoneticPr fontId="6" type="noConversion"/>
  </si>
  <si>
    <r>
      <t>總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計</t>
    </r>
    <phoneticPr fontId="6" type="noConversion"/>
  </si>
  <si>
    <r>
      <t>按隸屬別分</t>
    </r>
    <r>
      <rPr>
        <sz val="8"/>
        <rFont val="Times New Roman"/>
        <family val="1"/>
      </rPr>
      <t>:</t>
    </r>
    <phoneticPr fontId="6" type="noConversion"/>
  </si>
  <si>
    <r>
      <t>按行政區別分</t>
    </r>
    <r>
      <rPr>
        <sz val="8"/>
        <rFont val="Times New Roman"/>
        <family val="1"/>
      </rPr>
      <t>:</t>
    </r>
    <phoneticPr fontId="6" type="noConversion"/>
  </si>
  <si>
    <r>
      <rPr>
        <sz val="10"/>
        <rFont val="標楷體"/>
        <family val="4"/>
        <charset val="136"/>
      </rPr>
      <t>教師數不含</t>
    </r>
    <r>
      <rPr>
        <sz val="10"/>
        <rFont val="Times New Roman"/>
        <family val="1"/>
      </rPr>
      <t>86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21</t>
    </r>
    <r>
      <rPr>
        <sz val="10"/>
        <rFont val="標楷體"/>
        <family val="4"/>
        <charset val="136"/>
      </rPr>
      <t>日之前任助教者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國立</t>
    </r>
    <r>
      <rPr>
        <sz val="10"/>
        <rFont val="Times New Roman"/>
        <family val="1"/>
      </rPr>
      <t>75</t>
    </r>
    <r>
      <rPr>
        <sz val="10"/>
        <rFont val="標楷體"/>
        <family val="4"/>
        <charset val="136"/>
      </rPr>
      <t>人、市立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人及私立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。</t>
    </r>
    <phoneticPr fontId="1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</si>
  <si>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</si>
  <si>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</si>
  <si>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</si>
  <si>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26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</si>
  <si>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</si>
  <si>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9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</si>
  <si>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</si>
  <si>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16" type="noConversion"/>
  </si>
  <si>
    <r>
      <rPr>
        <sz val="10"/>
        <rFont val="標楷體"/>
        <family val="4"/>
        <charset val="136"/>
      </rPr>
      <t>編製機關</t>
    </r>
    <phoneticPr fontId="1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</si>
  <si>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</si>
  <si>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　報</t>
    </r>
    <phoneticPr fontId="16" type="noConversion"/>
  </si>
  <si>
    <r>
      <rPr>
        <sz val="10"/>
        <rFont val="標楷體"/>
        <family val="4"/>
        <charset val="136"/>
      </rPr>
      <t>根據年底資料於次年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9" type="noConversion"/>
  </si>
  <si>
    <r>
      <t>107.11.13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1076009211</t>
    </r>
    <r>
      <rPr>
        <sz val="8"/>
        <rFont val="標楷體"/>
        <family val="4"/>
        <charset val="136"/>
      </rPr>
      <t>號函修訂</t>
    </r>
    <phoneticPr fontId="9" type="noConversion"/>
  </si>
  <si>
    <r>
      <rPr>
        <sz val="10"/>
        <rFont val="標楷體"/>
        <family val="4"/>
        <charset val="136"/>
      </rPr>
      <t>表　　號</t>
    </r>
    <phoneticPr fontId="1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</si>
  <si>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</si>
  <si>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1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</si>
  <si>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</si>
  <si>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</si>
  <si>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8"/>
        <rFont val="標楷體"/>
        <family val="4"/>
        <charset val="136"/>
      </rPr>
      <t>根據年底資料於次年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</si>
  <si>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</si>
  <si>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b/>
        <sz val="14"/>
        <rFont val="標楷體"/>
        <family val="4"/>
        <charset val="136"/>
      </rPr>
      <t>臺北市立各級學校電腦數概況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</si>
  <si>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    </t>
    </r>
    <r>
      <rPr>
        <sz val="10"/>
        <rFont val="標楷體"/>
        <family val="4"/>
        <charset val="136"/>
      </rPr>
      <t>年底</t>
    </r>
    <phoneticPr fontId="6" type="noConversion"/>
  </si>
  <si>
    <r>
      <rPr>
        <sz val="10"/>
        <rFont val="標楷體"/>
        <family val="4"/>
        <charset val="136"/>
      </rPr>
      <t>教育層別</t>
    </r>
    <phoneticPr fontId="6" type="noConversion"/>
  </si>
  <si>
    <r>
      <rPr>
        <sz val="10"/>
        <rFont val="標楷體"/>
        <family val="4"/>
        <charset val="136"/>
      </rPr>
      <t xml:space="preserve">學年度學生數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9" type="noConversion"/>
  </si>
  <si>
    <r>
      <rPr>
        <sz val="10"/>
        <rFont val="標楷體"/>
        <family val="4"/>
        <charset val="136"/>
      </rPr>
      <t xml:space="preserve">電腦數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</si>
  <si>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人機比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</si>
  <si>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每百位學生享有電腦數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臺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百人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</si>
  <si>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</si>
  <si>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高中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含附設國中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</si>
  <si>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高職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含附設綜高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</si>
  <si>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國中</t>
    </r>
    <phoneticPr fontId="6" type="noConversion"/>
  </si>
  <si>
    <r>
      <rPr>
        <sz val="10"/>
        <rFont val="標楷體"/>
        <family val="4"/>
        <charset val="136"/>
      </rPr>
      <t>國小</t>
    </r>
    <r>
      <rPr>
        <sz val="10"/>
        <color indexed="8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</si>
  <si>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編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製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關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</si>
  <si>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　報</t>
    </r>
    <phoneticPr fontId="6" type="noConversion"/>
  </si>
  <si>
    <r>
      <rPr>
        <sz val="10"/>
        <rFont val="標楷體"/>
        <family val="4"/>
        <charset val="136"/>
      </rPr>
      <t>根據全年資料於次年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</si>
  <si>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rPr>
        <sz val="10"/>
        <rFont val="標楷體"/>
        <family val="4"/>
        <charset val="136"/>
      </rPr>
      <t>表　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　號</t>
    </r>
    <r>
      <rPr>
        <sz val="10"/>
        <rFont val="Times New Roman"/>
        <family val="1"/>
      </rPr>
      <t xml:space="preserve"> </t>
    </r>
    <phoneticPr fontId="6" type="noConversion"/>
  </si>
  <si>
    <r>
      <rPr>
        <b/>
        <sz val="14"/>
        <rFont val="標楷體"/>
        <family val="4"/>
        <charset val="136"/>
      </rPr>
      <t>臺北市高中職及國中學生參加全國中等學校運動會獲獎獎牌數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</si>
  <si>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</si>
  <si>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單位：面</t>
    </r>
    <phoneticPr fontId="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</si>
  <si>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</si>
  <si>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</si>
  <si>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金牌</t>
    </r>
    <phoneticPr fontId="1" type="noConversion"/>
  </si>
  <si>
    <r>
      <rPr>
        <sz val="10"/>
        <rFont val="標楷體"/>
        <family val="4"/>
        <charset val="136"/>
      </rPr>
      <t>銀牌</t>
    </r>
    <phoneticPr fontId="1" type="noConversion"/>
  </si>
  <si>
    <r>
      <rPr>
        <sz val="10"/>
        <rFont val="標楷體"/>
        <family val="4"/>
        <charset val="136"/>
      </rPr>
      <t>銅牌</t>
    </r>
    <phoneticPr fontId="1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</si>
  <si>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</si>
  <si>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</si>
  <si>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</si>
  <si>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</si>
  <si>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臺北市各級學校行政主管性比例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</si>
  <si>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</si>
  <si>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：人、男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百女</t>
    </r>
    <phoneticPr fontId="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</si>
  <si>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</si>
  <si>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</si>
  <si>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一級主管</t>
    </r>
    <phoneticPr fontId="6" type="noConversion"/>
  </si>
  <si>
    <r>
      <rPr>
        <sz val="10"/>
        <rFont val="標楷體"/>
        <family val="4"/>
        <charset val="136"/>
      </rPr>
      <t>二級主管</t>
    </r>
    <phoneticPr fontId="6" type="noConversion"/>
  </si>
  <si>
    <r>
      <rPr>
        <sz val="10"/>
        <rFont val="標楷體"/>
        <family val="4"/>
        <charset val="136"/>
      </rPr>
      <t>校長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</si>
  <si>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</si>
  <si>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根據年底資料次年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月底前編報</t>
    </r>
    <phoneticPr fontId="6" type="noConversion"/>
  </si>
  <si>
    <r>
      <rPr>
        <b/>
        <sz val="14"/>
        <rFont val="標楷體"/>
        <family val="4"/>
        <charset val="136"/>
      </rPr>
      <t>臺北市政府教育局員工概況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</si>
  <si>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</t>
    </r>
    <r>
      <rPr>
        <sz val="10"/>
        <rFont val="標楷體"/>
        <family val="4"/>
        <charset val="136"/>
      </rPr>
      <t>年底</t>
    </r>
    <phoneticPr fontId="6" type="noConversion"/>
  </si>
  <si>
    <r>
      <rPr>
        <sz val="10"/>
        <rFont val="標楷體"/>
        <family val="4"/>
        <charset val="136"/>
      </rPr>
      <t>單位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：人</t>
    </r>
    <phoneticPr fontId="6" type="noConversion"/>
  </si>
  <si>
    <r>
      <rPr>
        <sz val="10"/>
        <rFont val="標楷體"/>
        <family val="4"/>
        <charset val="136"/>
      </rPr>
      <t>職　員</t>
    </r>
    <phoneticPr fontId="6" type="noConversion"/>
  </si>
  <si>
    <r>
      <rPr>
        <sz val="10"/>
        <rFont val="標楷體"/>
        <family val="4"/>
        <charset val="136"/>
      </rPr>
      <t>技　工</t>
    </r>
    <phoneticPr fontId="6" type="noConversion"/>
  </si>
  <si>
    <r>
      <rPr>
        <sz val="10"/>
        <rFont val="標楷體"/>
        <family val="4"/>
        <charset val="136"/>
      </rPr>
      <t>工　友</t>
    </r>
    <phoneticPr fontId="6" type="noConversion"/>
  </si>
  <si>
    <r>
      <t>1.</t>
    </r>
    <r>
      <rPr>
        <sz val="10"/>
        <rFont val="標楷體"/>
        <family val="4"/>
        <charset val="136"/>
      </rPr>
      <t>編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制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員</t>
    </r>
    <phoneticPr fontId="6" type="noConversion"/>
  </si>
  <si>
    <r>
      <t>2.</t>
    </r>
    <r>
      <rPr>
        <sz val="10"/>
        <rFont val="標楷體"/>
        <family val="4"/>
        <charset val="136"/>
      </rPr>
      <t xml:space="preserve">非編制人員
</t>
    </r>
    <r>
      <rPr>
        <sz val="10"/>
        <rFont val="Times New Roman"/>
        <family val="1"/>
      </rPr>
      <t xml:space="preserve">   =A+B+C+D
</t>
    </r>
    <phoneticPr fontId="6" type="noConversion"/>
  </si>
  <si>
    <r>
      <t>A.</t>
    </r>
    <r>
      <rPr>
        <sz val="10"/>
        <rFont val="標楷體"/>
        <family val="4"/>
        <charset val="136"/>
      </rPr>
      <t>臨時編制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</si>
  <si>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</si>
  <si>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t>B.</t>
    </r>
    <r>
      <rPr>
        <sz val="10"/>
        <rFont val="標楷體"/>
        <family val="4"/>
        <charset val="136"/>
      </rPr>
      <t>調用人員</t>
    </r>
    <phoneticPr fontId="6" type="noConversion"/>
  </si>
  <si>
    <r>
      <t>C.</t>
    </r>
    <r>
      <rPr>
        <sz val="10"/>
        <rFont val="標楷體"/>
        <family val="4"/>
        <charset val="136"/>
      </rPr>
      <t>約聘人員</t>
    </r>
    <phoneticPr fontId="6" type="noConversion"/>
  </si>
  <si>
    <r>
      <t>D.</t>
    </r>
    <r>
      <rPr>
        <sz val="10"/>
        <rFont val="標楷體"/>
        <family val="4"/>
        <charset val="136"/>
      </rPr>
      <t>其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他</t>
    </r>
    <phoneticPr fontId="6" type="noConversion"/>
  </si>
  <si>
    <r>
      <rPr>
        <sz val="10"/>
        <rFont val="標楷體"/>
        <family val="4"/>
        <charset val="136"/>
      </rPr>
      <t>兒童新樂園於次年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月底前編報</t>
    </r>
    <phoneticPr fontId="1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</si>
  <si>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</si>
  <si>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   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</si>
  <si>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根據全年資料於次年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月底前編報</t>
    </r>
    <phoneticPr fontId="6" type="noConversion"/>
  </si>
  <si>
    <r>
      <rPr>
        <sz val="10"/>
        <rFont val="標楷體"/>
        <family val="4"/>
        <charset val="136"/>
      </rPr>
      <t>單位：場次、人次</t>
    </r>
    <phoneticPr fontId="1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</si>
  <si>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</si>
  <si>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樂齡學習中心</t>
    </r>
    <phoneticPr fontId="1" type="noConversion"/>
  </si>
  <si>
    <r>
      <rPr>
        <sz val="10"/>
        <rFont val="標楷體"/>
        <family val="4"/>
        <charset val="136"/>
      </rPr>
      <t>樂齡學堂</t>
    </r>
    <phoneticPr fontId="1" type="noConversion"/>
  </si>
  <si>
    <r>
      <rPr>
        <sz val="10"/>
        <rFont val="標楷體"/>
        <family val="4"/>
        <charset val="136"/>
      </rPr>
      <t>中心數</t>
    </r>
    <phoneticPr fontId="1" type="noConversion"/>
  </si>
  <si>
    <r>
      <rPr>
        <sz val="10"/>
        <rFont val="標楷體"/>
        <family val="4"/>
        <charset val="136"/>
      </rPr>
      <t>學校數</t>
    </r>
    <phoneticPr fontId="1" type="noConversion"/>
  </si>
  <si>
    <r>
      <rPr>
        <sz val="10"/>
        <rFont val="標楷體"/>
        <family val="4"/>
        <charset val="136"/>
      </rPr>
      <t>辦理場次</t>
    </r>
    <phoneticPr fontId="1" type="noConversion"/>
  </si>
  <si>
    <r>
      <rPr>
        <sz val="10"/>
        <rFont val="標楷體"/>
        <family val="4"/>
        <charset val="136"/>
      </rPr>
      <t>參加人次</t>
    </r>
    <phoneticPr fontId="1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</si>
  <si>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</si>
  <si>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</si>
  <si>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總計</t>
    </r>
    <phoneticPr fontId="1" type="noConversion"/>
  </si>
  <si>
    <r>
      <rPr>
        <sz val="10"/>
        <rFont val="標楷體"/>
        <family val="4"/>
        <charset val="136"/>
      </rPr>
      <t>男</t>
    </r>
    <phoneticPr fontId="1" type="noConversion"/>
  </si>
  <si>
    <r>
      <rPr>
        <sz val="10"/>
        <rFont val="標楷體"/>
        <family val="4"/>
        <charset val="136"/>
      </rPr>
      <t>女</t>
    </r>
    <phoneticPr fontId="1" type="noConversion"/>
  </si>
  <si>
    <r>
      <rPr>
        <sz val="9"/>
        <rFont val="標楷體"/>
        <family val="4"/>
        <charset val="136"/>
      </rPr>
      <t>臺北市政府教育局</t>
    </r>
    <phoneticPr fontId="16" type="noConversion"/>
  </si>
  <si>
    <r>
      <rPr>
        <sz val="10"/>
        <rFont val="標楷體"/>
        <family val="4"/>
        <charset val="136"/>
      </rPr>
      <t>教師研習中心於次年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月底前編報</t>
    </r>
    <phoneticPr fontId="16" type="noConversion"/>
  </si>
  <si>
    <r>
      <rPr>
        <sz val="10"/>
        <rFont val="標楷體"/>
        <family val="4"/>
        <charset val="136"/>
      </rPr>
      <t>根據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月底資料於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</si>
  <si>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</si>
  <si>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單位：人次</t>
    </r>
    <phoneticPr fontId="6" type="noConversion"/>
  </si>
  <si>
    <r>
      <rPr>
        <sz val="10"/>
        <rFont val="標楷體"/>
        <family val="4"/>
        <charset val="136"/>
      </rPr>
      <t>隸屬及
行政區別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</si>
  <si>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</si>
  <si>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r>
      <rPr>
        <sz val="10"/>
        <rFont val="標楷體"/>
        <family val="4"/>
        <charset val="136"/>
      </rPr>
      <t>市　立</t>
    </r>
    <phoneticPr fontId="6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</si>
  <si>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</si>
  <si>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t xml:space="preserve">10   </t>
    </r>
    <r>
      <rPr>
        <sz val="10"/>
        <rFont val="標楷體"/>
        <family val="4"/>
        <charset val="136"/>
      </rPr>
      <t>月</t>
    </r>
    <phoneticPr fontId="6" type="noConversion"/>
  </si>
  <si>
    <r>
      <t xml:space="preserve">11   </t>
    </r>
    <r>
      <rPr>
        <sz val="10"/>
        <rFont val="標楷體"/>
        <family val="4"/>
        <charset val="136"/>
      </rPr>
      <t>月</t>
    </r>
    <phoneticPr fontId="6" type="noConversion"/>
  </si>
  <si>
    <r>
      <t xml:space="preserve">12   </t>
    </r>
    <r>
      <rPr>
        <sz val="10"/>
        <rFont val="標楷體"/>
        <family val="4"/>
        <charset val="136"/>
      </rPr>
      <t>月</t>
    </r>
    <phoneticPr fontId="6" type="noConversion"/>
  </si>
  <si>
    <r>
      <rPr>
        <sz val="10"/>
        <rFont val="標楷體"/>
        <family val="4"/>
        <charset val="136"/>
      </rPr>
      <t>科學</t>
    </r>
    <phoneticPr fontId="16" type="noConversion"/>
  </si>
  <si>
    <r>
      <rPr>
        <sz val="10"/>
        <rFont val="標楷體"/>
        <family val="4"/>
        <charset val="136"/>
      </rPr>
      <t>應用
科學</t>
    </r>
    <r>
      <rPr>
        <sz val="10"/>
        <rFont val="Times New Roman"/>
        <family val="1"/>
      </rPr>
      <t xml:space="preserve"> </t>
    </r>
    <phoneticPr fontId="16" type="noConversion"/>
  </si>
  <si>
    <r>
      <rPr>
        <sz val="10"/>
        <rFont val="標楷體"/>
        <family val="4"/>
        <charset val="136"/>
      </rPr>
      <t>社會
科學</t>
    </r>
    <r>
      <rPr>
        <sz val="10"/>
        <rFont val="Times New Roman"/>
        <family val="1"/>
      </rPr>
      <t xml:space="preserve"> </t>
    </r>
    <phoneticPr fontId="16" type="noConversion"/>
  </si>
  <si>
    <r>
      <rPr>
        <sz val="10"/>
        <rFont val="標楷體"/>
        <family val="4"/>
        <charset val="136"/>
      </rPr>
      <t>中外
史地</t>
    </r>
    <phoneticPr fontId="16" type="noConversion"/>
  </si>
  <si>
    <r>
      <rPr>
        <sz val="10"/>
        <rFont val="標楷體"/>
        <family val="4"/>
        <charset val="136"/>
      </rPr>
      <t>藝　術</t>
    </r>
    <phoneticPr fontId="16" type="noConversion"/>
  </si>
  <si>
    <r>
      <rPr>
        <sz val="10"/>
        <rFont val="標楷體"/>
        <family val="4"/>
        <charset val="136"/>
      </rPr>
      <t>兒童
圖書</t>
    </r>
    <phoneticPr fontId="16" type="noConversion"/>
  </si>
  <si>
    <r>
      <rPr>
        <sz val="10"/>
        <rFont val="標楷體"/>
        <family val="4"/>
        <charset val="136"/>
      </rPr>
      <t>外文
圖書</t>
    </r>
    <r>
      <rPr>
        <sz val="10"/>
        <rFont val="Times New Roman"/>
        <family val="1"/>
      </rPr>
      <t xml:space="preserve"> </t>
    </r>
    <phoneticPr fontId="16" type="noConversion"/>
  </si>
  <si>
    <r>
      <rPr>
        <sz val="10"/>
        <rFont val="標楷體"/>
        <family val="4"/>
        <charset val="136"/>
      </rPr>
      <t>備註</t>
    </r>
    <phoneticPr fontId="1" type="noConversion"/>
  </si>
  <si>
    <r>
      <rPr>
        <sz val="10"/>
        <rFont val="標楷體"/>
        <family val="4"/>
        <charset val="136"/>
      </rPr>
      <t>臺北市立圖書館平均開館</t>
    </r>
    <r>
      <rPr>
        <sz val="10"/>
        <rFont val="Times New Roman"/>
        <family val="1"/>
      </rPr>
      <t>342</t>
    </r>
    <r>
      <rPr>
        <sz val="10"/>
        <rFont val="標楷體"/>
        <family val="4"/>
        <charset val="136"/>
      </rPr>
      <t>日。</t>
    </r>
    <phoneticPr fontId="1" type="noConversion"/>
  </si>
  <si>
    <r>
      <rPr>
        <sz val="10"/>
        <rFont val="標楷體"/>
        <family val="4"/>
        <charset val="136"/>
      </rPr>
      <t>校地</t>
    </r>
    <phoneticPr fontId="6" type="noConversion"/>
  </si>
  <si>
    <r>
      <rPr>
        <sz val="10"/>
        <rFont val="標楷體"/>
        <family val="4"/>
        <charset val="136"/>
      </rPr>
      <t>房</t>
    </r>
    <phoneticPr fontId="6" type="noConversion"/>
  </si>
  <si>
    <r>
      <rPr>
        <sz val="10"/>
        <rFont val="標楷體"/>
        <family val="4"/>
        <charset val="136"/>
      </rPr>
      <t>教室</t>
    </r>
    <phoneticPr fontId="6" type="noConversion"/>
  </si>
  <si>
    <r>
      <rPr>
        <sz val="10"/>
        <rFont val="標楷體"/>
        <family val="4"/>
        <charset val="136"/>
      </rPr>
      <t>其他</t>
    </r>
    <phoneticPr fontId="6" type="noConversion"/>
  </si>
  <si>
    <r>
      <rPr>
        <sz val="10"/>
        <rFont val="標楷體"/>
        <family val="4"/>
        <charset val="136"/>
      </rPr>
      <t>教室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</si>
  <si>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</si>
  <si>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松山區</t>
    </r>
    <phoneticPr fontId="6" type="noConversion"/>
  </si>
  <si>
    <r>
      <rPr>
        <sz val="10"/>
        <rFont val="標楷體"/>
        <family val="4"/>
        <charset val="136"/>
      </rPr>
      <t>信義區</t>
    </r>
    <phoneticPr fontId="6" type="noConversion"/>
  </si>
  <si>
    <r>
      <rPr>
        <sz val="10"/>
        <rFont val="標楷體"/>
        <family val="4"/>
        <charset val="136"/>
      </rPr>
      <t>大安區</t>
    </r>
    <phoneticPr fontId="6" type="noConversion"/>
  </si>
  <si>
    <r>
      <rPr>
        <sz val="10"/>
        <rFont val="標楷體"/>
        <family val="4"/>
        <charset val="136"/>
      </rPr>
      <t>中山區</t>
    </r>
    <phoneticPr fontId="6" type="noConversion"/>
  </si>
  <si>
    <r>
      <rPr>
        <sz val="10"/>
        <rFont val="標楷體"/>
        <family val="4"/>
        <charset val="136"/>
      </rPr>
      <t>中正區</t>
    </r>
    <phoneticPr fontId="6" type="noConversion"/>
  </si>
  <si>
    <r>
      <rPr>
        <sz val="10"/>
        <rFont val="標楷體"/>
        <family val="4"/>
        <charset val="136"/>
      </rPr>
      <t>大同區</t>
    </r>
    <phoneticPr fontId="6" type="noConversion"/>
  </si>
  <si>
    <r>
      <rPr>
        <sz val="10"/>
        <rFont val="標楷體"/>
        <family val="4"/>
        <charset val="136"/>
      </rPr>
      <t>萬華區</t>
    </r>
    <phoneticPr fontId="6" type="noConversion"/>
  </si>
  <si>
    <r>
      <rPr>
        <sz val="10"/>
        <rFont val="標楷體"/>
        <family val="4"/>
        <charset val="136"/>
      </rPr>
      <t>文山區</t>
    </r>
    <phoneticPr fontId="6" type="noConversion"/>
  </si>
  <si>
    <r>
      <rPr>
        <sz val="10"/>
        <rFont val="標楷體"/>
        <family val="4"/>
        <charset val="136"/>
      </rPr>
      <t>南港區</t>
    </r>
    <phoneticPr fontId="6" type="noConversion"/>
  </si>
  <si>
    <r>
      <rPr>
        <sz val="10"/>
        <rFont val="標楷體"/>
        <family val="4"/>
        <charset val="136"/>
      </rPr>
      <t>內湖區</t>
    </r>
    <phoneticPr fontId="6" type="noConversion"/>
  </si>
  <si>
    <r>
      <rPr>
        <sz val="10"/>
        <rFont val="標楷體"/>
        <family val="4"/>
        <charset val="136"/>
      </rPr>
      <t>士林區</t>
    </r>
    <phoneticPr fontId="6" type="noConversion"/>
  </si>
  <si>
    <r>
      <rPr>
        <sz val="10"/>
        <rFont val="標楷體"/>
        <family val="4"/>
        <charset val="136"/>
      </rPr>
      <t>北投區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</si>
  <si>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</si>
  <si>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</si>
  <si>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</si>
  <si>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</si>
  <si>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</si>
  <si>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</si>
  <si>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份：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</si>
  <si>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填表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</si>
  <si>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17</t>
    </r>
    <r>
      <rPr>
        <sz val="10"/>
        <rFont val="標楷體"/>
        <family val="4"/>
        <charset val="136"/>
      </rPr>
      <t>日編製</t>
    </r>
    <phoneticPr fontId="9" type="noConversion"/>
  </si>
  <si>
    <r>
      <rPr>
        <sz val="10"/>
        <rFont val="標楷體"/>
        <family val="4"/>
        <charset val="136"/>
      </rPr>
      <t>總　　計</t>
    </r>
    <phoneticPr fontId="6" type="noConversion"/>
  </si>
  <si>
    <r>
      <rPr>
        <sz val="10"/>
        <rFont val="標楷體"/>
        <family val="4"/>
        <charset val="136"/>
      </rPr>
      <t>按學校分：</t>
    </r>
    <phoneticPr fontId="6" type="noConversion"/>
  </si>
  <si>
    <r>
      <rPr>
        <sz val="10"/>
        <rFont val="標楷體"/>
        <family val="4"/>
        <charset val="136"/>
      </rPr>
      <t>啟聰學校</t>
    </r>
    <phoneticPr fontId="6" type="noConversion"/>
  </si>
  <si>
    <r>
      <rPr>
        <sz val="8"/>
        <rFont val="標楷體"/>
        <family val="4"/>
        <charset val="136"/>
      </rPr>
      <t>文山特殊教育學校</t>
    </r>
    <phoneticPr fontId="6" type="noConversion"/>
  </si>
  <si>
    <r>
      <rPr>
        <sz val="10"/>
        <rFont val="標楷體"/>
        <family val="4"/>
        <charset val="136"/>
      </rPr>
      <t>啟智學校</t>
    </r>
    <phoneticPr fontId="6" type="noConversion"/>
  </si>
  <si>
    <r>
      <rPr>
        <sz val="10"/>
        <rFont val="標楷體"/>
        <family val="4"/>
        <charset val="136"/>
      </rPr>
      <t>啟明學校</t>
    </r>
    <phoneticPr fontId="6" type="noConversion"/>
  </si>
  <si>
    <r>
      <rPr>
        <sz val="10"/>
        <rFont val="標楷體"/>
        <family val="4"/>
        <charset val="136"/>
      </rPr>
      <t>按行政區別分：</t>
    </r>
    <phoneticPr fontId="6" type="noConversion"/>
  </si>
  <si>
    <r>
      <rPr>
        <sz val="10"/>
        <rFont val="標楷體"/>
        <family val="4"/>
        <charset val="136"/>
      </rPr>
      <t>松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</si>
  <si>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信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義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</si>
  <si>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安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</si>
  <si>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</si>
  <si>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正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</si>
  <si>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同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</si>
  <si>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萬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華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</si>
  <si>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文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</si>
  <si>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港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</si>
  <si>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湖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</si>
  <si>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士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</si>
  <si>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投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</si>
  <si>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</si>
  <si>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</si>
  <si>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</si>
  <si>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</si>
  <si>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17</t>
    </r>
    <r>
      <rPr>
        <sz val="10"/>
        <rFont val="標楷體"/>
        <family val="4"/>
        <charset val="136"/>
      </rPr>
      <t>日編製</t>
    </r>
    <phoneticPr fontId="9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</si>
  <si>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</si>
  <si>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</si>
  <si>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</si>
  <si>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</si>
  <si>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</si>
  <si>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</si>
  <si>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</si>
  <si>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</si>
  <si>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</si>
  <si>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107 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1" type="noConversion"/>
  </si>
  <si>
    <r>
      <rPr>
        <sz val="10"/>
        <rFont val="標楷體"/>
        <family val="4"/>
        <charset val="136"/>
      </rPr>
      <t>單位：人</t>
    </r>
    <phoneticPr fontId="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</si>
  <si>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</si>
  <si>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</si>
  <si>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年　　齡　　別</t>
    </r>
    <phoneticPr fontId="6" type="noConversion"/>
  </si>
  <si>
    <r>
      <rPr>
        <sz val="10"/>
        <rFont val="標楷體"/>
        <family val="4"/>
        <charset val="136"/>
      </rPr>
      <t>國　　籍　　別</t>
    </r>
    <phoneticPr fontId="6" type="noConversion"/>
  </si>
  <si>
    <r>
      <t>21</t>
    </r>
    <r>
      <rPr>
        <sz val="10"/>
        <rFont val="標楷體"/>
        <family val="4"/>
        <charset val="136"/>
      </rPr>
      <t>歲以下</t>
    </r>
    <phoneticPr fontId="6" type="noConversion"/>
  </si>
  <si>
    <r>
      <t>22-24</t>
    </r>
    <r>
      <rPr>
        <sz val="10"/>
        <rFont val="標楷體"/>
        <family val="4"/>
        <charset val="136"/>
      </rPr>
      <t>歲</t>
    </r>
    <phoneticPr fontId="6" type="noConversion"/>
  </si>
  <si>
    <r>
      <t>25-44</t>
    </r>
    <r>
      <rPr>
        <sz val="10"/>
        <rFont val="標楷體"/>
        <family val="4"/>
        <charset val="136"/>
      </rPr>
      <t>歲</t>
    </r>
    <phoneticPr fontId="6" type="noConversion"/>
  </si>
  <si>
    <r>
      <t>45-64</t>
    </r>
    <r>
      <rPr>
        <sz val="10"/>
        <rFont val="標楷體"/>
        <family val="4"/>
        <charset val="136"/>
      </rPr>
      <t>歲</t>
    </r>
    <phoneticPr fontId="6" type="noConversion"/>
  </si>
  <si>
    <r>
      <t>65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</si>
  <si>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10"/>
        <rFont val="標楷體"/>
        <family val="4"/>
        <charset val="136"/>
      </rPr>
      <t>中國大陸、港澳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</si>
  <si>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</si>
  <si>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</si>
  <si>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</si>
  <si>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一年級</t>
    </r>
    <phoneticPr fontId="6" type="noConversion"/>
  </si>
  <si>
    <r>
      <rPr>
        <sz val="10"/>
        <rFont val="標楷體"/>
        <family val="4"/>
        <charset val="136"/>
      </rPr>
      <t>二年級</t>
    </r>
    <phoneticPr fontId="6" type="noConversion"/>
  </si>
  <si>
    <r>
      <rPr>
        <sz val="10"/>
        <rFont val="標楷體"/>
        <family val="4"/>
        <charset val="136"/>
      </rPr>
      <t>三年級</t>
    </r>
    <phoneticPr fontId="6" type="noConversion"/>
  </si>
  <si>
    <r>
      <rPr>
        <sz val="10"/>
        <rFont val="標楷體"/>
        <family val="4"/>
        <charset val="136"/>
      </rPr>
      <t>延修生</t>
    </r>
    <phoneticPr fontId="6" type="noConversion"/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</si>
  <si>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</si>
  <si>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</si>
  <si>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</si>
  <si>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機械</t>
    </r>
    <phoneticPr fontId="6" type="noConversion"/>
  </si>
  <si>
    <r>
      <rPr>
        <sz val="10"/>
        <rFont val="標楷體"/>
        <family val="4"/>
        <charset val="136"/>
      </rPr>
      <t>動力機械</t>
    </r>
    <phoneticPr fontId="6" type="noConversion"/>
  </si>
  <si>
    <r>
      <rPr>
        <sz val="10"/>
        <rFont val="標楷體"/>
        <family val="4"/>
        <charset val="136"/>
      </rPr>
      <t>電機與電子</t>
    </r>
    <phoneticPr fontId="6" type="noConversion"/>
  </si>
  <si>
    <r>
      <rPr>
        <sz val="10"/>
        <rFont val="標楷體"/>
        <family val="4"/>
        <charset val="136"/>
      </rPr>
      <t>化工</t>
    </r>
    <phoneticPr fontId="6" type="noConversion"/>
  </si>
  <si>
    <r>
      <rPr>
        <sz val="10"/>
        <rFont val="標楷體"/>
        <family val="4"/>
        <charset val="136"/>
      </rPr>
      <t>土木與建築</t>
    </r>
    <phoneticPr fontId="6" type="noConversion"/>
  </si>
  <si>
    <r>
      <rPr>
        <sz val="10"/>
        <rFont val="標楷體"/>
        <family val="4"/>
        <charset val="136"/>
      </rPr>
      <t>商業</t>
    </r>
    <phoneticPr fontId="6" type="noConversion"/>
  </si>
  <si>
    <r>
      <rPr>
        <sz val="10"/>
        <rFont val="標楷體"/>
        <family val="4"/>
        <charset val="136"/>
      </rPr>
      <t>設計</t>
    </r>
    <phoneticPr fontId="6" type="noConversion"/>
  </si>
  <si>
    <r>
      <rPr>
        <sz val="10"/>
        <rFont val="標楷體"/>
        <family val="4"/>
        <charset val="136"/>
      </rPr>
      <t>農業</t>
    </r>
    <phoneticPr fontId="6" type="noConversion"/>
  </si>
  <si>
    <r>
      <rPr>
        <sz val="10"/>
        <rFont val="標楷體"/>
        <family val="4"/>
        <charset val="136"/>
      </rPr>
      <t>食品</t>
    </r>
    <phoneticPr fontId="6" type="noConversion"/>
  </si>
  <si>
    <r>
      <rPr>
        <sz val="10"/>
        <rFont val="標楷體"/>
        <family val="4"/>
        <charset val="136"/>
      </rPr>
      <t>家政</t>
    </r>
    <phoneticPr fontId="6" type="noConversion"/>
  </si>
  <si>
    <r>
      <rPr>
        <sz val="10"/>
        <rFont val="標楷體"/>
        <family val="4"/>
        <charset val="136"/>
      </rPr>
      <t>餐旅</t>
    </r>
    <phoneticPr fontId="6" type="noConversion"/>
  </si>
  <si>
    <r>
      <rPr>
        <sz val="10"/>
        <rFont val="標楷體"/>
        <family val="4"/>
        <charset val="136"/>
      </rPr>
      <t>水產</t>
    </r>
    <phoneticPr fontId="6" type="noConversion"/>
  </si>
  <si>
    <r>
      <rPr>
        <sz val="10"/>
        <rFont val="標楷體"/>
        <family val="4"/>
        <charset val="136"/>
      </rPr>
      <t>海事</t>
    </r>
    <phoneticPr fontId="6" type="noConversion"/>
  </si>
  <si>
    <r>
      <rPr>
        <sz val="10"/>
        <rFont val="標楷體"/>
        <family val="4"/>
        <charset val="136"/>
      </rPr>
      <t>美容造型</t>
    </r>
    <phoneticPr fontId="6" type="noConversion"/>
  </si>
  <si>
    <r>
      <rPr>
        <sz val="10"/>
        <rFont val="標楷體"/>
        <family val="4"/>
        <charset val="136"/>
      </rPr>
      <t>公開類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</si>
  <si>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</si>
  <si>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學年報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</si>
  <si>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</si>
  <si>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</si>
  <si>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臺北市實用技能學程班級數、學生數、畢業生數及修業生數─學科類別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</si>
  <si>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</si>
  <si>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單位︰班、人</t>
    </r>
    <phoneticPr fontId="6" type="noConversion"/>
  </si>
  <si>
    <r>
      <rPr>
        <sz val="10"/>
        <rFont val="標楷體"/>
        <family val="4"/>
        <charset val="136"/>
      </rPr>
      <t>隸屬及
學科類別</t>
    </r>
    <phoneticPr fontId="6" type="noConversion"/>
  </si>
  <si>
    <r>
      <rPr>
        <sz val="10"/>
        <rFont val="標楷體"/>
        <family val="4"/>
        <charset val="136"/>
      </rPr>
      <t>班級數</t>
    </r>
    <phoneticPr fontId="6" type="noConversion"/>
  </si>
  <si>
    <r>
      <rPr>
        <sz val="10"/>
        <rFont val="標楷體"/>
        <family val="4"/>
        <charset val="136"/>
      </rPr>
      <t>學生數</t>
    </r>
    <phoneticPr fontId="6" type="noConversion"/>
  </si>
  <si>
    <r>
      <rPr>
        <sz val="10"/>
        <rFont val="標楷體"/>
        <family val="4"/>
        <charset val="136"/>
      </rPr>
      <t>上學年度畢業生</t>
    </r>
    <phoneticPr fontId="6" type="noConversion"/>
  </si>
  <si>
    <r>
      <rPr>
        <sz val="10"/>
        <rFont val="標楷體"/>
        <family val="4"/>
        <charset val="136"/>
      </rPr>
      <t>上學年度修業生數</t>
    </r>
    <phoneticPr fontId="6" type="noConversion"/>
  </si>
  <si>
    <r>
      <rPr>
        <sz val="10"/>
        <rFont val="標楷體"/>
        <family val="4"/>
        <charset val="136"/>
      </rPr>
      <t>一年級</t>
    </r>
    <phoneticPr fontId="6" type="noConversion"/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</si>
  <si>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</si>
  <si>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</si>
  <si>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</si>
  <si>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9"/>
        <rFont val="標楷體"/>
        <family val="4"/>
        <charset val="136"/>
      </rPr>
      <t>市</t>
    </r>
    <r>
      <rPr>
        <sz val="9"/>
        <rFont val="Times New Roman"/>
        <family val="1"/>
      </rPr>
      <t xml:space="preserve">     </t>
    </r>
    <r>
      <rPr>
        <sz val="9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</si>
  <si>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機械</t>
    </r>
    <phoneticPr fontId="6" type="noConversion"/>
  </si>
  <si>
    <r>
      <rPr>
        <sz val="10"/>
        <rFont val="標楷體"/>
        <family val="4"/>
        <charset val="136"/>
      </rPr>
      <t>動力機械</t>
    </r>
    <phoneticPr fontId="6" type="noConversion"/>
  </si>
  <si>
    <r>
      <rPr>
        <sz val="10"/>
        <rFont val="標楷體"/>
        <family val="4"/>
        <charset val="136"/>
      </rPr>
      <t>電機與電子</t>
    </r>
    <phoneticPr fontId="6" type="noConversion"/>
  </si>
  <si>
    <r>
      <rPr>
        <sz val="10"/>
        <rFont val="標楷體"/>
        <family val="4"/>
        <charset val="136"/>
      </rPr>
      <t>化工</t>
    </r>
    <phoneticPr fontId="6" type="noConversion"/>
  </si>
  <si>
    <r>
      <rPr>
        <sz val="10"/>
        <rFont val="標楷體"/>
        <family val="4"/>
        <charset val="136"/>
      </rPr>
      <t>土木與建築</t>
    </r>
    <phoneticPr fontId="6" type="noConversion"/>
  </si>
  <si>
    <r>
      <rPr>
        <sz val="10"/>
        <rFont val="標楷體"/>
        <family val="4"/>
        <charset val="136"/>
      </rPr>
      <t>商業</t>
    </r>
    <phoneticPr fontId="6" type="noConversion"/>
  </si>
  <si>
    <r>
      <rPr>
        <sz val="10"/>
        <rFont val="標楷體"/>
        <family val="4"/>
        <charset val="136"/>
      </rPr>
      <t>設計</t>
    </r>
    <phoneticPr fontId="6" type="noConversion"/>
  </si>
  <si>
    <r>
      <rPr>
        <sz val="10"/>
        <rFont val="標楷體"/>
        <family val="4"/>
        <charset val="136"/>
      </rPr>
      <t>農業</t>
    </r>
    <phoneticPr fontId="6" type="noConversion"/>
  </si>
  <si>
    <r>
      <rPr>
        <sz val="10"/>
        <rFont val="標楷體"/>
        <family val="4"/>
        <charset val="136"/>
      </rPr>
      <t>食品</t>
    </r>
    <phoneticPr fontId="6" type="noConversion"/>
  </si>
  <si>
    <r>
      <rPr>
        <sz val="10"/>
        <rFont val="標楷體"/>
        <family val="4"/>
        <charset val="136"/>
      </rPr>
      <t>家政</t>
    </r>
    <phoneticPr fontId="6" type="noConversion"/>
  </si>
  <si>
    <r>
      <rPr>
        <sz val="10"/>
        <rFont val="標楷體"/>
        <family val="4"/>
        <charset val="136"/>
      </rPr>
      <t>餐旅</t>
    </r>
    <phoneticPr fontId="6" type="noConversion"/>
  </si>
  <si>
    <r>
      <rPr>
        <sz val="10"/>
        <rFont val="標楷體"/>
        <family val="4"/>
        <charset val="136"/>
      </rPr>
      <t>水產</t>
    </r>
    <phoneticPr fontId="6" type="noConversion"/>
  </si>
  <si>
    <r>
      <rPr>
        <sz val="10"/>
        <rFont val="標楷體"/>
        <family val="4"/>
        <charset val="136"/>
      </rPr>
      <t>海事</t>
    </r>
    <phoneticPr fontId="6" type="noConversion"/>
  </si>
  <si>
    <r>
      <rPr>
        <sz val="10"/>
        <rFont val="標楷體"/>
        <family val="4"/>
        <charset val="136"/>
      </rPr>
      <t>美容造型</t>
    </r>
    <phoneticPr fontId="6" type="noConversion"/>
  </si>
  <si>
    <r>
      <rPr>
        <sz val="9"/>
        <rFont val="標楷體"/>
        <family val="4"/>
        <charset val="136"/>
      </rPr>
      <t>私</t>
    </r>
    <r>
      <rPr>
        <sz val="9"/>
        <rFont val="Times New Roman"/>
        <family val="1"/>
      </rPr>
      <t xml:space="preserve">     </t>
    </r>
    <r>
      <rPr>
        <sz val="9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</si>
  <si>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</si>
  <si>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</si>
  <si>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按隸屬別分：</t>
    </r>
    <phoneticPr fontId="6" type="noConversion"/>
  </si>
  <si>
    <r>
      <rPr>
        <sz val="10"/>
        <rFont val="標楷體"/>
        <family val="4"/>
        <charset val="136"/>
      </rPr>
      <t>按行政區別分：</t>
    </r>
    <phoneticPr fontId="6" type="noConversion"/>
  </si>
  <si>
    <r>
      <rPr>
        <sz val="10"/>
        <rFont val="標楷體"/>
        <family val="4"/>
        <charset val="136"/>
      </rPr>
      <t>松山區</t>
    </r>
    <phoneticPr fontId="6" type="noConversion"/>
  </si>
  <si>
    <r>
      <rPr>
        <sz val="10"/>
        <rFont val="標楷體"/>
        <family val="4"/>
        <charset val="136"/>
      </rPr>
      <t>信義區</t>
    </r>
    <phoneticPr fontId="6" type="noConversion"/>
  </si>
  <si>
    <r>
      <rPr>
        <sz val="10"/>
        <rFont val="標楷體"/>
        <family val="4"/>
        <charset val="136"/>
      </rPr>
      <t>大安區</t>
    </r>
    <phoneticPr fontId="6" type="noConversion"/>
  </si>
  <si>
    <r>
      <rPr>
        <sz val="10"/>
        <rFont val="標楷體"/>
        <family val="4"/>
        <charset val="136"/>
      </rPr>
      <t>中山區</t>
    </r>
    <phoneticPr fontId="6" type="noConversion"/>
  </si>
  <si>
    <r>
      <rPr>
        <sz val="10"/>
        <rFont val="標楷體"/>
        <family val="4"/>
        <charset val="136"/>
      </rPr>
      <t>中正區</t>
    </r>
    <phoneticPr fontId="6" type="noConversion"/>
  </si>
  <si>
    <r>
      <rPr>
        <sz val="10"/>
        <rFont val="標楷體"/>
        <family val="4"/>
        <charset val="136"/>
      </rPr>
      <t>大同區</t>
    </r>
    <phoneticPr fontId="6" type="noConversion"/>
  </si>
  <si>
    <r>
      <rPr>
        <sz val="10"/>
        <rFont val="標楷體"/>
        <family val="4"/>
        <charset val="136"/>
      </rPr>
      <t>萬華區</t>
    </r>
    <phoneticPr fontId="6" type="noConversion"/>
  </si>
  <si>
    <r>
      <rPr>
        <sz val="10"/>
        <rFont val="標楷體"/>
        <family val="4"/>
        <charset val="136"/>
      </rPr>
      <t>文山區</t>
    </r>
    <phoneticPr fontId="6" type="noConversion"/>
  </si>
  <si>
    <r>
      <rPr>
        <sz val="10"/>
        <rFont val="標楷體"/>
        <family val="4"/>
        <charset val="136"/>
      </rPr>
      <t>南港區</t>
    </r>
    <phoneticPr fontId="6" type="noConversion"/>
  </si>
  <si>
    <r>
      <rPr>
        <sz val="10"/>
        <rFont val="標楷體"/>
        <family val="4"/>
        <charset val="136"/>
      </rPr>
      <t>內湖區</t>
    </r>
    <phoneticPr fontId="6" type="noConversion"/>
  </si>
  <si>
    <r>
      <rPr>
        <sz val="10"/>
        <rFont val="標楷體"/>
        <family val="4"/>
        <charset val="136"/>
      </rPr>
      <t>士林區</t>
    </r>
    <phoneticPr fontId="6" type="noConversion"/>
  </si>
  <si>
    <r>
      <rPr>
        <sz val="10"/>
        <rFont val="標楷體"/>
        <family val="4"/>
        <charset val="136"/>
      </rPr>
      <t>北投區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</si>
  <si>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</si>
  <si>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</si>
  <si>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</si>
  <si>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</si>
  <si>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</si>
  <si>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</si>
  <si>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b/>
        <sz val="14"/>
        <rFont val="標楷體"/>
        <family val="4"/>
        <charset val="136"/>
      </rPr>
      <t>臺北市實用技能學程原住民學生數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</si>
  <si>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</si>
  <si>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</t>
    </r>
    <phoneticPr fontId="6" type="noConversion"/>
  </si>
  <si>
    <r>
      <rPr>
        <sz val="10"/>
        <rFont val="標楷體"/>
        <family val="4"/>
        <charset val="136"/>
      </rPr>
      <t>項目別</t>
    </r>
    <phoneticPr fontId="6" type="noConversion"/>
  </si>
  <si>
    <r>
      <rPr>
        <sz val="10"/>
        <rFont val="標楷體"/>
        <family val="4"/>
        <charset val="136"/>
      </rPr>
      <t>學生數</t>
    </r>
    <phoneticPr fontId="6" type="noConversion"/>
  </si>
  <si>
    <r>
      <rPr>
        <sz val="10"/>
        <rFont val="標楷體"/>
        <family val="4"/>
        <charset val="136"/>
      </rPr>
      <t>上學年度畢業生數</t>
    </r>
    <phoneticPr fontId="6" type="noConversion"/>
  </si>
  <si>
    <r>
      <rPr>
        <sz val="10"/>
        <rFont val="標楷體"/>
        <family val="4"/>
        <charset val="136"/>
      </rPr>
      <t>上學年度修業生數</t>
    </r>
    <phoneticPr fontId="6" type="noConversion"/>
  </si>
  <si>
    <r>
      <rPr>
        <sz val="10"/>
        <rFont val="標楷體"/>
        <family val="4"/>
        <charset val="136"/>
      </rPr>
      <t>延修生</t>
    </r>
    <phoneticPr fontId="6" type="noConversion"/>
  </si>
  <si>
    <r>
      <rPr>
        <sz val="10"/>
        <rFont val="標楷體"/>
        <family val="4"/>
        <charset val="136"/>
      </rPr>
      <t>其他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</si>
  <si>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</si>
  <si>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</si>
  <si>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</si>
  <si>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</si>
  <si>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</si>
  <si>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</si>
  <si>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</si>
  <si>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份：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</si>
  <si>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</si>
  <si>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b/>
        <sz val="14"/>
        <rFont val="標楷體"/>
        <family val="4"/>
        <charset val="136"/>
      </rPr>
      <t>臺北市高級職業進修學校班級數、學生數、畢業生數及修業生數─職業科學科類別</t>
    </r>
    <phoneticPr fontId="6" type="noConversion"/>
  </si>
  <si>
    <r>
      <rPr>
        <sz val="10"/>
        <rFont val="標楷體"/>
        <family val="4"/>
        <charset val="136"/>
      </rPr>
      <t>單位︰班、人</t>
    </r>
    <phoneticPr fontId="6" type="noConversion"/>
  </si>
  <si>
    <r>
      <rPr>
        <sz val="10"/>
        <rFont val="標楷體"/>
        <family val="4"/>
        <charset val="136"/>
      </rPr>
      <t>隸屬及
學科類別</t>
    </r>
    <phoneticPr fontId="6" type="noConversion"/>
  </si>
  <si>
    <r>
      <rPr>
        <sz val="10"/>
        <rFont val="標楷體"/>
        <family val="4"/>
        <charset val="136"/>
      </rPr>
      <t>班級數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</si>
  <si>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</si>
  <si>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一年級</t>
    </r>
    <phoneticPr fontId="6" type="noConversion"/>
  </si>
  <si>
    <r>
      <rPr>
        <sz val="9"/>
        <rFont val="標楷體"/>
        <family val="4"/>
        <charset val="136"/>
      </rPr>
      <t>總</t>
    </r>
    <r>
      <rPr>
        <sz val="9"/>
        <rFont val="Times New Roman"/>
        <family val="1"/>
      </rPr>
      <t xml:space="preserve">     </t>
    </r>
    <r>
      <rPr>
        <sz val="9"/>
        <rFont val="標楷體"/>
        <family val="4"/>
        <charset val="136"/>
      </rPr>
      <t>計</t>
    </r>
    <phoneticPr fontId="6" type="noConversion"/>
  </si>
  <si>
    <r>
      <rPr>
        <sz val="9"/>
        <rFont val="標楷體"/>
        <family val="4"/>
        <charset val="136"/>
      </rPr>
      <t>機械</t>
    </r>
    <phoneticPr fontId="6" type="noConversion"/>
  </si>
  <si>
    <r>
      <rPr>
        <sz val="9"/>
        <rFont val="標楷體"/>
        <family val="4"/>
        <charset val="136"/>
      </rPr>
      <t>動力機械</t>
    </r>
    <phoneticPr fontId="6" type="noConversion"/>
  </si>
  <si>
    <r>
      <rPr>
        <sz val="9"/>
        <rFont val="標楷體"/>
        <family val="4"/>
        <charset val="136"/>
      </rPr>
      <t>電機與電子</t>
    </r>
    <phoneticPr fontId="6" type="noConversion"/>
  </si>
  <si>
    <r>
      <rPr>
        <sz val="9"/>
        <rFont val="標楷體"/>
        <family val="4"/>
        <charset val="136"/>
      </rPr>
      <t>化工</t>
    </r>
    <phoneticPr fontId="6" type="noConversion"/>
  </si>
  <si>
    <r>
      <rPr>
        <sz val="9"/>
        <rFont val="標楷體"/>
        <family val="4"/>
        <charset val="136"/>
      </rPr>
      <t>土木與建築</t>
    </r>
    <phoneticPr fontId="6" type="noConversion"/>
  </si>
  <si>
    <r>
      <rPr>
        <sz val="9"/>
        <rFont val="標楷體"/>
        <family val="4"/>
        <charset val="136"/>
      </rPr>
      <t>商業與管理</t>
    </r>
    <phoneticPr fontId="6" type="noConversion"/>
  </si>
  <si>
    <r>
      <rPr>
        <sz val="9"/>
        <rFont val="標楷體"/>
        <family val="4"/>
        <charset val="136"/>
      </rPr>
      <t>外語</t>
    </r>
    <phoneticPr fontId="6" type="noConversion"/>
  </si>
  <si>
    <r>
      <rPr>
        <sz val="9"/>
        <rFont val="標楷體"/>
        <family val="4"/>
        <charset val="136"/>
      </rPr>
      <t>設計</t>
    </r>
    <phoneticPr fontId="6" type="noConversion"/>
  </si>
  <si>
    <r>
      <rPr>
        <sz val="9"/>
        <rFont val="標楷體"/>
        <family val="4"/>
        <charset val="136"/>
      </rPr>
      <t>農業</t>
    </r>
    <phoneticPr fontId="6" type="noConversion"/>
  </si>
  <si>
    <r>
      <rPr>
        <sz val="9"/>
        <rFont val="標楷體"/>
        <family val="4"/>
        <charset val="136"/>
      </rPr>
      <t>食品</t>
    </r>
    <phoneticPr fontId="6" type="noConversion"/>
  </si>
  <si>
    <r>
      <rPr>
        <sz val="9"/>
        <rFont val="標楷體"/>
        <family val="4"/>
        <charset val="136"/>
      </rPr>
      <t>家政</t>
    </r>
    <phoneticPr fontId="6" type="noConversion"/>
  </si>
  <si>
    <r>
      <rPr>
        <sz val="9"/>
        <rFont val="標楷體"/>
        <family val="4"/>
        <charset val="136"/>
      </rPr>
      <t>餐旅</t>
    </r>
    <phoneticPr fontId="6" type="noConversion"/>
  </si>
  <si>
    <r>
      <rPr>
        <sz val="9"/>
        <rFont val="標楷體"/>
        <family val="4"/>
        <charset val="136"/>
      </rPr>
      <t>水產</t>
    </r>
    <phoneticPr fontId="6" type="noConversion"/>
  </si>
  <si>
    <r>
      <rPr>
        <sz val="9"/>
        <rFont val="標楷體"/>
        <family val="4"/>
        <charset val="136"/>
      </rPr>
      <t>海事</t>
    </r>
    <phoneticPr fontId="6" type="noConversion"/>
  </si>
  <si>
    <r>
      <rPr>
        <sz val="9"/>
        <rFont val="標楷體"/>
        <family val="4"/>
        <charset val="136"/>
      </rPr>
      <t>藝術</t>
    </r>
    <phoneticPr fontId="6" type="noConversion"/>
  </si>
  <si>
    <r>
      <rPr>
        <sz val="9"/>
        <rFont val="標楷體"/>
        <family val="4"/>
        <charset val="136"/>
      </rPr>
      <t>綜合</t>
    </r>
    <phoneticPr fontId="6" type="noConversion"/>
  </si>
  <si>
    <r>
      <rPr>
        <sz val="9"/>
        <rFont val="標楷體"/>
        <family val="4"/>
        <charset val="136"/>
      </rPr>
      <t>國</t>
    </r>
    <r>
      <rPr>
        <sz val="9"/>
        <rFont val="Times New Roman"/>
        <family val="1"/>
      </rPr>
      <t xml:space="preserve">     </t>
    </r>
    <r>
      <rPr>
        <sz val="9"/>
        <rFont val="標楷體"/>
        <family val="4"/>
        <charset val="136"/>
      </rPr>
      <t>立</t>
    </r>
    <phoneticPr fontId="6" type="noConversion"/>
  </si>
  <si>
    <r>
      <rPr>
        <sz val="9"/>
        <rFont val="標楷體"/>
        <family val="4"/>
        <charset val="136"/>
      </rPr>
      <t>機械</t>
    </r>
    <phoneticPr fontId="6" type="noConversion"/>
  </si>
  <si>
    <r>
      <rPr>
        <sz val="9"/>
        <rFont val="標楷體"/>
        <family val="4"/>
        <charset val="136"/>
      </rPr>
      <t>動力機械</t>
    </r>
    <phoneticPr fontId="6" type="noConversion"/>
  </si>
  <si>
    <r>
      <rPr>
        <sz val="9"/>
        <rFont val="標楷體"/>
        <family val="4"/>
        <charset val="136"/>
      </rPr>
      <t>電機與電子</t>
    </r>
    <phoneticPr fontId="6" type="noConversion"/>
  </si>
  <si>
    <r>
      <rPr>
        <sz val="9"/>
        <rFont val="標楷體"/>
        <family val="4"/>
        <charset val="136"/>
      </rPr>
      <t>化工</t>
    </r>
    <phoneticPr fontId="6" type="noConversion"/>
  </si>
  <si>
    <r>
      <rPr>
        <sz val="9"/>
        <rFont val="標楷體"/>
        <family val="4"/>
        <charset val="136"/>
      </rPr>
      <t>土木與建築</t>
    </r>
    <phoneticPr fontId="6" type="noConversion"/>
  </si>
  <si>
    <r>
      <rPr>
        <sz val="9"/>
        <rFont val="標楷體"/>
        <family val="4"/>
        <charset val="136"/>
      </rPr>
      <t>商業與管理</t>
    </r>
    <phoneticPr fontId="6" type="noConversion"/>
  </si>
  <si>
    <r>
      <rPr>
        <sz val="9"/>
        <rFont val="標楷體"/>
        <family val="4"/>
        <charset val="136"/>
      </rPr>
      <t>外語</t>
    </r>
    <phoneticPr fontId="6" type="noConversion"/>
  </si>
  <si>
    <r>
      <rPr>
        <sz val="9"/>
        <rFont val="標楷體"/>
        <family val="4"/>
        <charset val="136"/>
      </rPr>
      <t>設計</t>
    </r>
    <phoneticPr fontId="6" type="noConversion"/>
  </si>
  <si>
    <r>
      <rPr>
        <sz val="9"/>
        <rFont val="標楷體"/>
        <family val="4"/>
        <charset val="136"/>
      </rPr>
      <t>農業</t>
    </r>
    <phoneticPr fontId="6" type="noConversion"/>
  </si>
  <si>
    <r>
      <rPr>
        <sz val="9"/>
        <rFont val="標楷體"/>
        <family val="4"/>
        <charset val="136"/>
      </rPr>
      <t>食品</t>
    </r>
    <phoneticPr fontId="6" type="noConversion"/>
  </si>
  <si>
    <r>
      <rPr>
        <sz val="9"/>
        <rFont val="標楷體"/>
        <family val="4"/>
        <charset val="136"/>
      </rPr>
      <t>家政</t>
    </r>
    <phoneticPr fontId="6" type="noConversion"/>
  </si>
  <si>
    <r>
      <rPr>
        <sz val="9"/>
        <rFont val="標楷體"/>
        <family val="4"/>
        <charset val="136"/>
      </rPr>
      <t>餐旅</t>
    </r>
    <phoneticPr fontId="6" type="noConversion"/>
  </si>
  <si>
    <r>
      <rPr>
        <sz val="9"/>
        <rFont val="標楷體"/>
        <family val="4"/>
        <charset val="136"/>
      </rPr>
      <t>水產</t>
    </r>
    <phoneticPr fontId="6" type="noConversion"/>
  </si>
  <si>
    <r>
      <rPr>
        <sz val="9"/>
        <rFont val="標楷體"/>
        <family val="4"/>
        <charset val="136"/>
      </rPr>
      <t>海事</t>
    </r>
    <phoneticPr fontId="6" type="noConversion"/>
  </si>
  <si>
    <r>
      <rPr>
        <sz val="9"/>
        <rFont val="標楷體"/>
        <family val="4"/>
        <charset val="136"/>
      </rPr>
      <t>藝術</t>
    </r>
    <phoneticPr fontId="6" type="noConversion"/>
  </si>
  <si>
    <r>
      <rPr>
        <sz val="9"/>
        <rFont val="標楷體"/>
        <family val="4"/>
        <charset val="136"/>
      </rPr>
      <t>綜合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</si>
  <si>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</si>
  <si>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</si>
  <si>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</si>
  <si>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</si>
  <si>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</si>
  <si>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臺北市高級職業進修學校班級數、學生數、畢業生數及修業生數─職業科學科類別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</si>
  <si>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</si>
  <si>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單位︰班、人</t>
    </r>
    <phoneticPr fontId="6" type="noConversion"/>
  </si>
  <si>
    <r>
      <rPr>
        <sz val="10"/>
        <rFont val="標楷體"/>
        <family val="4"/>
        <charset val="136"/>
      </rPr>
      <t>上學年度畢業生數</t>
    </r>
    <phoneticPr fontId="6" type="noConversion"/>
  </si>
  <si>
    <r>
      <rPr>
        <sz val="9"/>
        <rFont val="標楷體"/>
        <family val="4"/>
        <charset val="136"/>
      </rPr>
      <t>綜合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</si>
  <si>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</si>
  <si>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</si>
  <si>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</si>
  <si>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</si>
  <si>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9"/>
        <rFont val="標楷體"/>
        <family val="4"/>
        <charset val="136"/>
      </rPr>
      <t>資料來源：本局統計室。</t>
    </r>
    <phoneticPr fontId="6" type="noConversion"/>
  </si>
  <si>
    <r>
      <rPr>
        <sz val="9"/>
        <rFont val="標楷體"/>
        <family val="4"/>
        <charset val="136"/>
      </rPr>
      <t>填表說明：本表一式</t>
    </r>
    <r>
      <rPr>
        <sz val="9"/>
        <rFont val="Times New Roman"/>
        <family val="1"/>
      </rPr>
      <t>2</t>
    </r>
    <r>
      <rPr>
        <sz val="9"/>
        <rFont val="標楷體"/>
        <family val="4"/>
        <charset val="136"/>
      </rPr>
      <t>份，</t>
    </r>
    <r>
      <rPr>
        <sz val="9"/>
        <rFont val="Times New Roman"/>
        <family val="1"/>
      </rPr>
      <t>1</t>
    </r>
    <r>
      <rPr>
        <sz val="9"/>
        <rFont val="標楷體"/>
        <family val="4"/>
        <charset val="136"/>
      </rPr>
      <t>份送本府主計處，</t>
    </r>
    <r>
      <rPr>
        <sz val="9"/>
        <rFont val="Times New Roman"/>
        <family val="1"/>
      </rPr>
      <t>1</t>
    </r>
    <r>
      <rPr>
        <sz val="9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</si>
  <si>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</si>
  <si>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</si>
  <si>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</si>
  <si>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</si>
  <si>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</si>
  <si>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號函增訂</t>
    </r>
    <phoneticPr fontId="6" type="noConversion"/>
  </si>
  <si>
    <r>
      <rPr>
        <b/>
        <sz val="14"/>
        <rFont val="標楷體"/>
        <family val="4"/>
        <charset val="136"/>
      </rPr>
      <t>臺北市高級進修學校原住民學生數</t>
    </r>
    <phoneticPr fontId="6" type="noConversion"/>
  </si>
  <si>
    <r>
      <t xml:space="preserve">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</si>
  <si>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項目別</t>
    </r>
    <phoneticPr fontId="6" type="noConversion"/>
  </si>
  <si>
    <r>
      <rPr>
        <sz val="10"/>
        <rFont val="標楷體"/>
        <family val="4"/>
        <charset val="136"/>
      </rPr>
      <t>延修生</t>
    </r>
    <phoneticPr fontId="6" type="noConversion"/>
  </si>
  <si>
    <r>
      <rPr>
        <b/>
        <sz val="14"/>
        <rFont val="標楷體"/>
        <family val="4"/>
        <charset val="136"/>
      </rPr>
      <t>臺北市高級進修學校原住民學生數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</si>
  <si>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t xml:space="preserve">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</si>
  <si>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男</t>
    </r>
    <r>
      <rPr>
        <sz val="10"/>
        <rFont val="Times New Roman"/>
        <family val="1"/>
      </rPr>
      <t xml:space="preserve">     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</si>
  <si>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</si>
  <si>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　　立</t>
    </r>
    <phoneticPr fontId="6" type="noConversion"/>
  </si>
  <si>
    <r>
      <rPr>
        <sz val="10"/>
        <rFont val="標楷體"/>
        <family val="4"/>
        <charset val="136"/>
      </rPr>
      <t>市　　立</t>
    </r>
    <phoneticPr fontId="6" type="noConversion"/>
  </si>
  <si>
    <r>
      <rPr>
        <sz val="10"/>
        <rFont val="標楷體"/>
        <family val="4"/>
        <charset val="136"/>
      </rPr>
      <t>私　　立</t>
    </r>
    <phoneticPr fontId="6" type="noConversion"/>
  </si>
  <si>
    <r>
      <rPr>
        <sz val="10"/>
        <rFont val="標楷體"/>
        <family val="4"/>
        <charset val="136"/>
      </rPr>
      <t>按設置別分：</t>
    </r>
    <phoneticPr fontId="6" type="noConversion"/>
  </si>
  <si>
    <r>
      <rPr>
        <sz val="10"/>
        <rFont val="標楷體"/>
        <family val="4"/>
        <charset val="136"/>
      </rPr>
      <t>獨立進修學校</t>
    </r>
    <phoneticPr fontId="6" type="noConversion"/>
  </si>
  <si>
    <r>
      <rPr>
        <sz val="10"/>
        <rFont val="標楷體"/>
        <family val="4"/>
        <charset val="136"/>
      </rPr>
      <t>高中附設進修學校</t>
    </r>
    <phoneticPr fontId="6" type="noConversion"/>
  </si>
  <si>
    <r>
      <rPr>
        <sz val="10"/>
        <rFont val="標楷體"/>
        <family val="4"/>
        <charset val="136"/>
      </rPr>
      <t>高職附設進修學校</t>
    </r>
    <phoneticPr fontId="6" type="noConversion"/>
  </si>
  <si>
    <r>
      <rPr>
        <sz val="10"/>
        <rFont val="標楷體"/>
        <family val="4"/>
        <charset val="136"/>
      </rPr>
      <t>學院附設進修學校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</si>
  <si>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</si>
  <si>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rPr>
        <b/>
        <sz val="14"/>
        <rFont val="標楷體"/>
        <family val="4"/>
        <charset val="136"/>
      </rPr>
      <t>臺北市高級進修學校概況總表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</si>
  <si>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單位：所、人、班</t>
    </r>
    <phoneticPr fontId="6" type="noConversion"/>
  </si>
  <si>
    <r>
      <rPr>
        <sz val="10"/>
        <rFont val="標楷體"/>
        <family val="4"/>
        <charset val="136"/>
      </rPr>
      <t>設置及
行政區別</t>
    </r>
    <phoneticPr fontId="6" type="noConversion"/>
  </si>
  <si>
    <r>
      <rPr>
        <sz val="10"/>
        <rFont val="標楷體"/>
        <family val="4"/>
        <charset val="136"/>
      </rPr>
      <t>校數</t>
    </r>
    <phoneticPr fontId="6" type="noConversion"/>
  </si>
  <si>
    <r>
      <rPr>
        <sz val="10"/>
        <rFont val="標楷體"/>
        <family val="4"/>
        <charset val="136"/>
      </rPr>
      <t>教師數</t>
    </r>
    <phoneticPr fontId="6" type="noConversion"/>
  </si>
  <si>
    <r>
      <rPr>
        <sz val="10"/>
        <rFont val="標楷體"/>
        <family val="4"/>
        <charset val="136"/>
      </rPr>
      <t>職員數</t>
    </r>
    <phoneticPr fontId="6" type="noConversion"/>
  </si>
  <si>
    <r>
      <rPr>
        <sz val="10"/>
        <rFont val="標楷體"/>
        <family val="4"/>
        <charset val="136"/>
      </rPr>
      <t>班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</si>
  <si>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按性別分</t>
    </r>
    <phoneticPr fontId="6" type="noConversion"/>
  </si>
  <si>
    <r>
      <rPr>
        <sz val="10"/>
        <rFont val="標楷體"/>
        <family val="4"/>
        <charset val="136"/>
      </rPr>
      <t>按學制分</t>
    </r>
    <phoneticPr fontId="6" type="noConversion"/>
  </si>
  <si>
    <r>
      <rPr>
        <sz val="10"/>
        <rFont val="標楷體"/>
        <family val="4"/>
        <charset val="136"/>
      </rPr>
      <t>男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</si>
  <si>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女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</si>
  <si>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普通科</t>
    </r>
    <phoneticPr fontId="6" type="noConversion"/>
  </si>
  <si>
    <r>
      <rPr>
        <sz val="10"/>
        <rFont val="標楷體"/>
        <family val="4"/>
        <charset val="136"/>
      </rPr>
      <t>職業科</t>
    </r>
    <phoneticPr fontId="6" type="noConversion"/>
  </si>
  <si>
    <r>
      <rPr>
        <sz val="10"/>
        <rFont val="標楷體"/>
        <family val="4"/>
        <charset val="136"/>
      </rPr>
      <t>松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</si>
  <si>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信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義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</si>
  <si>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安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</si>
  <si>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</si>
  <si>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正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</si>
  <si>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同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</si>
  <si>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萬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華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</si>
  <si>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文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</si>
  <si>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港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</si>
  <si>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湖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</si>
  <si>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士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</si>
  <si>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投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</si>
  <si>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</si>
  <si>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</si>
  <si>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8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</si>
  <si>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</si>
  <si>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1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</si>
  <si>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　號</t>
    </r>
    <phoneticPr fontId="6" type="noConversion"/>
  </si>
  <si>
    <r>
      <rPr>
        <b/>
        <sz val="14"/>
        <rFont val="標楷體"/>
        <family val="4"/>
        <charset val="136"/>
      </rPr>
      <t>臺北市幼兒園工友、廚工及司機數</t>
    </r>
    <phoneticPr fontId="6" type="noConversion"/>
  </si>
  <si>
    <r>
      <t xml:space="preserve">                              </t>
    </r>
    <r>
      <rPr>
        <sz val="10"/>
        <rFont val="標楷體"/>
        <family val="4"/>
        <charset val="136"/>
      </rPr>
      <t>中華民國　</t>
    </r>
    <r>
      <rPr>
        <sz val="10"/>
        <rFont val="Times New Roman"/>
        <family val="1"/>
      </rPr>
      <t>107</t>
    </r>
    <r>
      <rPr>
        <sz val="10"/>
        <rFont val="標楷體"/>
        <family val="4"/>
        <charset val="136"/>
      </rPr>
      <t>　學年度</t>
    </r>
    <phoneticPr fontId="6" type="noConversion"/>
  </si>
  <si>
    <r>
      <rPr>
        <sz val="10"/>
        <rFont val="標楷體"/>
        <family val="4"/>
        <charset val="136"/>
      </rPr>
      <t>隸屬及行政區別</t>
    </r>
    <phoneticPr fontId="6" type="noConversion"/>
  </si>
  <si>
    <r>
      <rPr>
        <sz val="10"/>
        <rFont val="標楷體"/>
        <family val="4"/>
        <charset val="136"/>
      </rPr>
      <t>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</si>
  <si>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廚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</si>
  <si>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1" type="noConversion"/>
  </si>
  <si>
    <r>
      <rPr>
        <sz val="10"/>
        <rFont val="標楷體"/>
        <family val="4"/>
        <charset val="136"/>
      </rPr>
      <t>總計</t>
    </r>
    <phoneticPr fontId="1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</si>
  <si>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</si>
  <si>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</si>
  <si>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</si>
  <si>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</si>
  <si>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</si>
  <si>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</si>
  <si>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</si>
  <si>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總　　計</t>
    </r>
    <phoneticPr fontId="6" type="noConversion"/>
  </si>
  <si>
    <r>
      <rPr>
        <sz val="10"/>
        <rFont val="標楷體"/>
        <family val="4"/>
        <charset val="136"/>
      </rPr>
      <t>按隸屬別分：</t>
    </r>
    <phoneticPr fontId="6" type="noConversion"/>
  </si>
  <si>
    <r>
      <rPr>
        <sz val="10"/>
        <rFont val="標楷體"/>
        <family val="4"/>
        <charset val="136"/>
      </rPr>
      <t>國　　立</t>
    </r>
    <phoneticPr fontId="6" type="noConversion"/>
  </si>
  <si>
    <r>
      <rPr>
        <sz val="10"/>
        <rFont val="標楷體"/>
        <family val="4"/>
        <charset val="136"/>
      </rPr>
      <t>市　　立</t>
    </r>
    <phoneticPr fontId="6" type="noConversion"/>
  </si>
  <si>
    <r>
      <rPr>
        <sz val="10"/>
        <rFont val="標楷體"/>
        <family val="4"/>
        <charset val="136"/>
      </rPr>
      <t>私　　立</t>
    </r>
    <phoneticPr fontId="6" type="noConversion"/>
  </si>
  <si>
    <r>
      <rPr>
        <sz val="10"/>
        <rFont val="標楷體"/>
        <family val="4"/>
        <charset val="136"/>
      </rPr>
      <t>按行政區別分：</t>
    </r>
    <phoneticPr fontId="6" type="noConversion"/>
  </si>
  <si>
    <r>
      <rPr>
        <sz val="10"/>
        <rFont val="標楷體"/>
        <family val="4"/>
        <charset val="136"/>
      </rPr>
      <t>松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</si>
  <si>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信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義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</si>
  <si>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安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</si>
  <si>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</si>
  <si>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正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</si>
  <si>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同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</si>
  <si>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萬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華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</si>
  <si>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文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山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</si>
  <si>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港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</si>
  <si>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內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湖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</si>
  <si>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士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</si>
  <si>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北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投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區</t>
    </r>
    <phoneticPr fontId="6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</si>
  <si>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 xml:space="preserve"> 3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</si>
  <si>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3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 xml:space="preserve"> 4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</si>
  <si>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4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 xml:space="preserve"> 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</si>
  <si>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5</t>
    </r>
    <r>
      <rPr>
        <sz val="10"/>
        <rFont val="標楷體"/>
        <family val="4"/>
        <charset val="136"/>
      </rPr>
      <t>至未滿</t>
    </r>
    <r>
      <rPr>
        <sz val="10"/>
        <rFont val="Times New Roman"/>
        <family val="1"/>
      </rPr>
      <t xml:space="preserve"> 6</t>
    </r>
    <r>
      <rPr>
        <sz val="10"/>
        <rFont val="標楷體"/>
        <family val="4"/>
        <charset val="136"/>
      </rPr>
      <t>歲</t>
    </r>
    <phoneticPr fontId="6" type="noConversion"/>
  </si>
  <si>
    <r>
      <t>6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</si>
  <si>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</si>
  <si>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</si>
  <si>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</si>
  <si>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</si>
  <si>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7</t>
    </r>
    <r>
      <rPr>
        <sz val="10"/>
        <rFont val="標楷體"/>
        <family val="4"/>
        <charset val="136"/>
      </rPr>
      <t>日編製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</si>
  <si>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</si>
  <si>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</si>
  <si>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</si>
  <si>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</si>
  <si>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</si>
  <si>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臺北市國民小學學生裸眼視力不良率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</si>
  <si>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</si>
  <si>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年級
及性別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</si>
  <si>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</si>
  <si>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</si>
  <si>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</si>
  <si>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</si>
  <si>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</si>
  <si>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</si>
  <si>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</si>
  <si>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</si>
  <si>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</si>
  <si>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</si>
  <si>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臺北市國民小學教師申請育嬰留職停薪及娩假等人數</t>
    </r>
    <phoneticPr fontId="6" type="noConversion"/>
  </si>
  <si>
    <r>
      <t xml:space="preserve">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106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</si>
  <si>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單位：人</t>
    </r>
    <phoneticPr fontId="6" type="noConversion"/>
  </si>
  <si>
    <r>
      <rPr>
        <sz val="10"/>
        <rFont val="標楷體"/>
        <family val="4"/>
        <charset val="136"/>
      </rPr>
      <t>隸屬及
兼任情形</t>
    </r>
    <phoneticPr fontId="6" type="noConversion"/>
  </si>
  <si>
    <r>
      <rPr>
        <sz val="10"/>
        <rFont val="標楷體"/>
        <family val="4"/>
        <charset val="136"/>
      </rPr>
      <t>提前申請
部分娩假</t>
    </r>
    <phoneticPr fontId="6" type="noConversion"/>
  </si>
  <si>
    <r>
      <rPr>
        <sz val="10"/>
        <rFont val="標楷體"/>
        <family val="4"/>
        <charset val="136"/>
      </rPr>
      <t>娩假</t>
    </r>
    <phoneticPr fontId="6" type="noConversion"/>
  </si>
  <si>
    <r>
      <rPr>
        <sz val="10"/>
        <rFont val="標楷體"/>
        <family val="4"/>
        <charset val="136"/>
      </rPr>
      <t xml:space="preserve">因安胎需要請病假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延長病假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</si>
  <si>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生理假</t>
    </r>
    <phoneticPr fontId="6" type="noConversion"/>
  </si>
  <si>
    <r>
      <rPr>
        <sz val="10"/>
        <rFont val="標楷體"/>
        <family val="4"/>
        <charset val="136"/>
      </rPr>
      <t>陪產假</t>
    </r>
    <phoneticPr fontId="6" type="noConversion"/>
  </si>
  <si>
    <r>
      <rPr>
        <sz val="10"/>
        <rFont val="標楷體"/>
        <family val="4"/>
        <charset val="136"/>
      </rPr>
      <t>家庭照顧假</t>
    </r>
    <phoneticPr fontId="6" type="noConversion"/>
  </si>
  <si>
    <r>
      <rPr>
        <sz val="10"/>
        <rFont val="標楷體"/>
        <family val="4"/>
        <charset val="136"/>
      </rPr>
      <t>申請育嬰留職停薪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</si>
  <si>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</si>
  <si>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</si>
  <si>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</si>
  <si>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</si>
  <si>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b/>
        <sz val="14"/>
        <rFont val="標楷體"/>
        <family val="4"/>
        <charset val="136"/>
      </rPr>
      <t>臺北市國民小學教師主要任教領域</t>
    </r>
    <phoneticPr fontId="6" type="noConversion"/>
  </si>
  <si>
    <r>
      <t>    </t>
    </r>
    <r>
      <rPr>
        <sz val="10"/>
        <rFont val="標楷體"/>
        <family val="4"/>
        <charset val="136"/>
      </rPr>
      <t>四年級</t>
    </r>
    <phoneticPr fontId="6" type="noConversion"/>
  </si>
  <si>
    <r>
      <t>    </t>
    </r>
    <r>
      <rPr>
        <sz val="10"/>
        <rFont val="標楷體"/>
        <family val="4"/>
        <charset val="136"/>
      </rPr>
      <t>五年級</t>
    </r>
    <phoneticPr fontId="6" type="noConversion"/>
  </si>
  <si>
    <r>
      <t>    </t>
    </r>
    <r>
      <rPr>
        <sz val="10"/>
        <rFont val="標楷體"/>
        <family val="4"/>
        <charset val="136"/>
      </rPr>
      <t>六年級</t>
    </r>
    <phoneticPr fontId="6" type="noConversion"/>
  </si>
  <si>
    <r>
      <rPr>
        <sz val="10"/>
        <rFont val="標楷體"/>
        <family val="4"/>
        <charset val="136"/>
      </rPr>
      <t>特殊班教師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</si>
  <si>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</si>
  <si>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</si>
  <si>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四年級</t>
    </r>
    <phoneticPr fontId="6" type="noConversion"/>
  </si>
  <si>
    <r>
      <rPr>
        <sz val="10"/>
        <rFont val="標楷體"/>
        <family val="4"/>
        <charset val="136"/>
      </rPr>
      <t>五年級</t>
    </r>
    <phoneticPr fontId="6" type="noConversion"/>
  </si>
  <si>
    <r>
      <rPr>
        <sz val="10"/>
        <rFont val="標楷體"/>
        <family val="4"/>
        <charset val="136"/>
      </rPr>
      <t>六年級</t>
    </r>
    <phoneticPr fontId="6" type="noConversion"/>
  </si>
  <si>
    <r>
      <rPr>
        <sz val="10"/>
        <rFont val="標楷體"/>
        <family val="4"/>
        <charset val="136"/>
      </rPr>
      <t>上學年度</t>
    </r>
    <phoneticPr fontId="6" type="noConversion"/>
  </si>
  <si>
    <r>
      <rPr>
        <sz val="10"/>
        <rFont val="標楷體"/>
        <family val="4"/>
        <charset val="136"/>
      </rPr>
      <t>填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表</t>
    </r>
    <phoneticPr fontId="27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</si>
  <si>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</si>
  <si>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</si>
  <si>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</si>
  <si>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107.11.13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1076009211</t>
    </r>
    <r>
      <rPr>
        <sz val="8"/>
        <rFont val="標楷體"/>
        <family val="4"/>
        <charset val="136"/>
      </rPr>
      <t>號函修訂</t>
    </r>
    <phoneticPr fontId="9" type="noConversion"/>
  </si>
  <si>
    <r>
      <t xml:space="preserve"> </t>
    </r>
    <r>
      <rPr>
        <b/>
        <sz val="14"/>
        <rFont val="標楷體"/>
        <family val="4"/>
        <charset val="136"/>
      </rPr>
      <t>臺北市國民小學原住民學生數</t>
    </r>
    <phoneticPr fontId="6" type="noConversion"/>
  </si>
  <si>
    <r>
      <t xml:space="preserve">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107  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</si>
  <si>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學生數</t>
    </r>
    <phoneticPr fontId="9" type="noConversion"/>
  </si>
  <si>
    <r>
      <rPr>
        <sz val="10"/>
        <rFont val="標楷體"/>
        <family val="4"/>
        <charset val="136"/>
      </rPr>
      <t>一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</si>
  <si>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二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</si>
  <si>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三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</si>
  <si>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四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</si>
  <si>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五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</si>
  <si>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六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</si>
  <si>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</si>
  <si>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</si>
  <si>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</si>
  <si>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</si>
  <si>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1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</si>
  <si>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號</t>
    </r>
    <phoneticPr fontId="6" type="noConversion"/>
  </si>
  <si>
    <r>
      <t xml:space="preserve">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107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</si>
  <si>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單位：人、％</t>
    </r>
    <phoneticPr fontId="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</si>
  <si>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</si>
  <si>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小</t>
    </r>
    <phoneticPr fontId="9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</si>
  <si>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中</t>
    </r>
    <phoneticPr fontId="9" type="noConversion"/>
  </si>
  <si>
    <r>
      <rPr>
        <sz val="10"/>
        <rFont val="標楷體"/>
        <family val="4"/>
        <charset val="136"/>
      </rPr>
      <t>學齡兒童人數</t>
    </r>
    <phoneticPr fontId="6" type="noConversion"/>
  </si>
  <si>
    <r>
      <rPr>
        <sz val="10"/>
        <rFont val="標楷體"/>
        <family val="4"/>
        <charset val="136"/>
      </rPr>
      <t>學齡就學兒童人數</t>
    </r>
    <phoneticPr fontId="6" type="noConversion"/>
  </si>
  <si>
    <r>
      <rPr>
        <sz val="10"/>
        <rFont val="標楷體"/>
        <family val="4"/>
        <charset val="136"/>
      </rPr>
      <t>學齡兒童就學率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</si>
  <si>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學齡人口數</t>
    </r>
    <phoneticPr fontId="6" type="noConversion"/>
  </si>
  <si>
    <r>
      <rPr>
        <sz val="10"/>
        <rFont val="標楷體"/>
        <family val="4"/>
        <charset val="136"/>
      </rPr>
      <t>學齡就學人口數</t>
    </r>
    <phoneticPr fontId="6" type="noConversion"/>
  </si>
  <si>
    <r>
      <rPr>
        <sz val="10"/>
        <rFont val="標楷體"/>
        <family val="4"/>
        <charset val="136"/>
      </rPr>
      <t>學齡人口就學率</t>
    </r>
    <r>
      <rPr>
        <sz val="10"/>
        <rFont val="Times New Roman"/>
        <family val="1"/>
      </rPr>
      <t xml:space="preserve">  </t>
    </r>
    <phoneticPr fontId="6" type="noConversion"/>
  </si>
  <si>
    <r>
      <t>15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</si>
  <si>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10"/>
        <rFont val="標楷體"/>
        <family val="4"/>
        <charset val="136"/>
      </rPr>
      <t>學生數</t>
    </r>
    <phoneticPr fontId="6" type="noConversion"/>
  </si>
  <si>
    <r>
      <rPr>
        <sz val="10"/>
        <rFont val="標楷體"/>
        <family val="4"/>
        <charset val="136"/>
      </rPr>
      <t>上學年度畢業生數</t>
    </r>
    <phoneticPr fontId="6" type="noConversion"/>
  </si>
  <si>
    <r>
      <rPr>
        <sz val="10"/>
        <rFont val="標楷體"/>
        <family val="4"/>
        <charset val="136"/>
      </rPr>
      <t>上學年度修業生數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</si>
  <si>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</si>
  <si>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</si>
  <si>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項目別</t>
    </r>
    <phoneticPr fontId="6" type="noConversion"/>
  </si>
  <si>
    <r>
      <rPr>
        <sz val="10"/>
        <rFont val="標楷體"/>
        <family val="4"/>
        <charset val="136"/>
      </rPr>
      <t>校數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</si>
  <si>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教師數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</si>
  <si>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職員數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</si>
  <si>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國小</t>
    </r>
    <phoneticPr fontId="6" type="noConversion"/>
  </si>
  <si>
    <r>
      <rPr>
        <sz val="10"/>
        <rFont val="標楷體"/>
        <family val="4"/>
        <charset val="136"/>
      </rPr>
      <t>學院附設國小部</t>
    </r>
    <phoneticPr fontId="6" type="noConversion"/>
  </si>
  <si>
    <r>
      <rPr>
        <sz val="10"/>
        <rFont val="標楷體"/>
        <family val="4"/>
        <charset val="136"/>
      </rPr>
      <t>按隸屬別分</t>
    </r>
    <phoneticPr fontId="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</si>
  <si>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</si>
  <si>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</si>
  <si>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</si>
  <si>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sz val="10"/>
        <rFont val="標楷體"/>
        <family val="4"/>
        <charset val="136"/>
      </rPr>
      <t>按設置別分</t>
    </r>
    <phoneticPr fontId="6" type="noConversion"/>
  </si>
  <si>
    <r>
      <rPr>
        <sz val="10"/>
        <rFont val="標楷體"/>
        <family val="4"/>
        <charset val="136"/>
      </rPr>
      <t>國小</t>
    </r>
    <phoneticPr fontId="6" type="noConversion"/>
  </si>
  <si>
    <r>
      <rPr>
        <sz val="10"/>
        <rFont val="標楷體"/>
        <family val="4"/>
        <charset val="136"/>
      </rPr>
      <t>學院附設國小部</t>
    </r>
    <phoneticPr fontId="6" type="noConversion"/>
  </si>
  <si>
    <r>
      <rPr>
        <sz val="10"/>
        <rFont val="標楷體"/>
        <family val="4"/>
        <charset val="136"/>
      </rPr>
      <t>按行政區別分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</si>
  <si>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</si>
  <si>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</si>
  <si>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</si>
  <si>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</si>
  <si>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學年度結束後於當年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</si>
  <si>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</si>
  <si>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b/>
        <sz val="14"/>
        <rFont val="標楷體"/>
        <family val="4"/>
        <charset val="136"/>
      </rPr>
      <t>臺北市國民中學學生獎懲人數</t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</si>
  <si>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106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</si>
  <si>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單位：人、次</t>
    </r>
    <phoneticPr fontId="6" type="noConversion"/>
  </si>
  <si>
    <r>
      <rPr>
        <sz val="10"/>
        <rFont val="標楷體"/>
        <family val="4"/>
        <charset val="136"/>
      </rPr>
      <t>獎　懲　類　別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</si>
  <si>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</si>
  <si>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學期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</si>
  <si>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計</t>
    </r>
    <r>
      <rPr>
        <sz val="10"/>
        <rFont val="Times New Roman"/>
        <family val="1"/>
      </rPr>
      <t xml:space="preserve">    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</si>
  <si>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</si>
  <si>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</si>
  <si>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</si>
  <si>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獎勵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</si>
  <si>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次數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</si>
  <si>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嘉獎</t>
    </r>
    <r>
      <rPr>
        <sz val="10"/>
        <rFont val="Times New Roman"/>
        <family val="1"/>
      </rPr>
      <t xml:space="preserve">              </t>
    </r>
    <r>
      <rPr>
        <sz val="11"/>
        <rFont val="新細明體"/>
        <family val="1"/>
        <charset val="136"/>
      </rPr>
      <t/>
    </r>
    <phoneticPr fontId="6" type="noConversion"/>
  </si>
  <si>
    <r>
      <rPr>
        <sz val="10"/>
        <rFont val="標楷體"/>
        <family val="4"/>
        <charset val="136"/>
      </rPr>
      <t>人數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</si>
  <si>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小功</t>
    </r>
    <r>
      <rPr>
        <sz val="10"/>
        <rFont val="Times New Roman"/>
        <family val="1"/>
      </rPr>
      <t xml:space="preserve">              </t>
    </r>
    <r>
      <rPr>
        <sz val="11"/>
        <rFont val="新細明體"/>
        <family val="1"/>
        <charset val="136"/>
      </rPr>
      <t/>
    </r>
    <phoneticPr fontId="6" type="noConversion"/>
  </si>
  <si>
    <r>
      <rPr>
        <sz val="10"/>
        <rFont val="標楷體"/>
        <family val="4"/>
        <charset val="136"/>
      </rPr>
      <t>次數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</si>
  <si>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大功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</si>
  <si>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懲罰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</si>
  <si>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警告</t>
    </r>
    <r>
      <rPr>
        <sz val="11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</si>
  <si>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小過</t>
    </r>
    <r>
      <rPr>
        <sz val="11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</si>
  <si>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大過</t>
    </r>
    <r>
      <rPr>
        <sz val="11"/>
        <rFont val="Times New Roman"/>
        <family val="1"/>
      </rPr>
      <t/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</si>
  <si>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</si>
  <si>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臺北市國民中學學生裸眼視力不良率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</si>
  <si>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</si>
  <si>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</si>
  <si>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r>
      <rPr>
        <sz val="10"/>
        <rFont val="標楷體"/>
        <family val="4"/>
        <charset val="136"/>
      </rPr>
      <t>市　立</t>
    </r>
    <phoneticPr fontId="6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</si>
  <si>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</si>
  <si>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總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計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</si>
  <si>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臺北市國民中學班級規模─學生數分組別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</si>
  <si>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</si>
  <si>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單位：班</t>
    </r>
    <phoneticPr fontId="6" type="noConversion"/>
  </si>
  <si>
    <r>
      <rPr>
        <sz val="10"/>
        <rFont val="標楷體"/>
        <family val="4"/>
        <charset val="136"/>
      </rPr>
      <t>組別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</si>
  <si>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</si>
  <si>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                       </t>
    </r>
    <r>
      <rPr>
        <sz val="10"/>
        <rFont val="標楷體"/>
        <family val="4"/>
        <charset val="136"/>
      </rPr>
      <t>中</t>
    </r>
    <phoneticPr fontId="6" type="noConversion"/>
  </si>
  <si>
    <r>
      <rPr>
        <sz val="10"/>
        <rFont val="標楷體"/>
        <family val="4"/>
        <charset val="136"/>
      </rPr>
      <t>附設國中部</t>
    </r>
    <phoneticPr fontId="6" type="noConversion"/>
  </si>
  <si>
    <r>
      <rPr>
        <sz val="10"/>
        <rFont val="標楷體"/>
        <family val="4"/>
        <charset val="136"/>
      </rPr>
      <t>七年級</t>
    </r>
    <phoneticPr fontId="6" type="noConversion"/>
  </si>
  <si>
    <r>
      <rPr>
        <sz val="10"/>
        <rFont val="標楷體"/>
        <family val="4"/>
        <charset val="136"/>
      </rPr>
      <t>八年級</t>
    </r>
    <phoneticPr fontId="6" type="noConversion"/>
  </si>
  <si>
    <r>
      <rPr>
        <sz val="10"/>
        <rFont val="標楷體"/>
        <family val="4"/>
        <charset val="136"/>
      </rPr>
      <t>九年級</t>
    </r>
    <phoneticPr fontId="6" type="noConversion"/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</si>
  <si>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</si>
  <si>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</si>
  <si>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</si>
  <si>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</si>
  <si>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t>20</t>
    </r>
    <r>
      <rPr>
        <sz val="10"/>
        <rFont val="標楷體"/>
        <family val="4"/>
        <charset val="136"/>
      </rPr>
      <t>人以下</t>
    </r>
    <phoneticPr fontId="6" type="noConversion"/>
  </si>
  <si>
    <r>
      <t>21- 30</t>
    </r>
    <r>
      <rPr>
        <sz val="10"/>
        <rFont val="標楷體"/>
        <family val="4"/>
        <charset val="136"/>
      </rPr>
      <t>人</t>
    </r>
    <phoneticPr fontId="6" type="noConversion"/>
  </si>
  <si>
    <r>
      <t>31-35</t>
    </r>
    <r>
      <rPr>
        <sz val="10"/>
        <rFont val="標楷體"/>
        <family val="4"/>
        <charset val="136"/>
      </rPr>
      <t>人</t>
    </r>
    <phoneticPr fontId="6" type="noConversion"/>
  </si>
  <si>
    <r>
      <t>36-40</t>
    </r>
    <r>
      <rPr>
        <sz val="10"/>
        <rFont val="標楷體"/>
        <family val="4"/>
        <charset val="136"/>
      </rPr>
      <t>人</t>
    </r>
    <phoneticPr fontId="6" type="noConversion"/>
  </si>
  <si>
    <r>
      <t>41-45</t>
    </r>
    <r>
      <rPr>
        <sz val="10"/>
        <rFont val="標楷體"/>
        <family val="4"/>
        <charset val="136"/>
      </rPr>
      <t>人</t>
    </r>
    <phoneticPr fontId="6" type="noConversion"/>
  </si>
  <si>
    <r>
      <t>46</t>
    </r>
    <r>
      <rPr>
        <sz val="10"/>
        <rFont val="標楷體"/>
        <family val="4"/>
        <charset val="136"/>
      </rPr>
      <t>人以上</t>
    </r>
    <phoneticPr fontId="6" type="noConversion"/>
  </si>
  <si>
    <r>
      <rPr>
        <sz val="10"/>
        <rFont val="標楷體"/>
        <family val="4"/>
        <charset val="136"/>
      </rPr>
      <t>學年度結束後於當年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</si>
  <si>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</si>
  <si>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臺北市國民中學教師申請育嬰留職停薪及娩假等人數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</si>
  <si>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106  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</si>
  <si>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單位：人</t>
    </r>
    <phoneticPr fontId="6" type="noConversion"/>
  </si>
  <si>
    <r>
      <rPr>
        <sz val="10"/>
        <rFont val="標楷體"/>
        <family val="4"/>
        <charset val="136"/>
      </rPr>
      <t>隸屬及
兼任情形</t>
    </r>
    <phoneticPr fontId="6" type="noConversion"/>
  </si>
  <si>
    <r>
      <rPr>
        <sz val="10"/>
        <rFont val="標楷體"/>
        <family val="4"/>
        <charset val="136"/>
      </rPr>
      <t>提前申請
部分娩假</t>
    </r>
    <phoneticPr fontId="6" type="noConversion"/>
  </si>
  <si>
    <r>
      <rPr>
        <sz val="10"/>
        <rFont val="標楷體"/>
        <family val="4"/>
        <charset val="136"/>
      </rPr>
      <t>娩假</t>
    </r>
    <phoneticPr fontId="6" type="noConversion"/>
  </si>
  <si>
    <r>
      <rPr>
        <sz val="10"/>
        <rFont val="標楷體"/>
        <family val="4"/>
        <charset val="136"/>
      </rPr>
      <t xml:space="preserve">因安胎需要請病假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延長病假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</si>
  <si>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生理假</t>
    </r>
    <phoneticPr fontId="6" type="noConversion"/>
  </si>
  <si>
    <r>
      <rPr>
        <sz val="10"/>
        <rFont val="標楷體"/>
        <family val="4"/>
        <charset val="136"/>
      </rPr>
      <t>陪產假</t>
    </r>
    <phoneticPr fontId="6" type="noConversion"/>
  </si>
  <si>
    <r>
      <rPr>
        <sz val="10"/>
        <rFont val="標楷體"/>
        <family val="4"/>
        <charset val="136"/>
      </rPr>
      <t>家庭照顧假</t>
    </r>
    <phoneticPr fontId="6" type="noConversion"/>
  </si>
  <si>
    <r>
      <rPr>
        <sz val="10"/>
        <rFont val="標楷體"/>
        <family val="4"/>
        <charset val="136"/>
      </rPr>
      <t>申請育嬰留職停薪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</si>
  <si>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</si>
  <si>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</si>
  <si>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臺北市國民中學教師主要任教領域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</si>
  <si>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</si>
  <si>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b/>
        <sz val="14"/>
        <rFont val="標楷體"/>
        <family val="4"/>
        <charset val="136"/>
      </rPr>
      <t>臺北市國民中學教師數概況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</si>
  <si>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107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</si>
  <si>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單位：人、</t>
    </r>
    <r>
      <rPr>
        <sz val="10"/>
        <rFont val="Times New Roman"/>
        <family val="1"/>
      </rPr>
      <t>%</t>
    </r>
    <phoneticPr fontId="6" type="noConversion"/>
  </si>
  <si>
    <r>
      <rPr>
        <sz val="10"/>
        <rFont val="標楷體"/>
        <family val="4"/>
        <charset val="136"/>
      </rPr>
      <t>項　　　目　　　別</t>
    </r>
    <phoneticPr fontId="6" type="noConversion"/>
  </si>
  <si>
    <r>
      <rPr>
        <sz val="10"/>
        <rFont val="標楷體"/>
        <family val="4"/>
        <charset val="136"/>
      </rPr>
      <t>總　　　計</t>
    </r>
    <phoneticPr fontId="6" type="noConversion"/>
  </si>
  <si>
    <r>
      <rPr>
        <sz val="10"/>
        <rFont val="標楷體"/>
        <family val="4"/>
        <charset val="136"/>
      </rPr>
      <t>國　　　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</si>
  <si>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</si>
  <si>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人數</t>
    </r>
    <phoneticPr fontId="6" type="noConversion"/>
  </si>
  <si>
    <r>
      <rPr>
        <sz val="10"/>
        <rFont val="標楷體"/>
        <family val="4"/>
        <charset val="136"/>
      </rPr>
      <t>比率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</si>
  <si>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</si>
  <si>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按身分別分：</t>
    </r>
    <phoneticPr fontId="6" type="noConversion"/>
  </si>
  <si>
    <r>
      <rPr>
        <sz val="10"/>
        <rFont val="標楷體"/>
        <family val="4"/>
        <charset val="136"/>
      </rPr>
      <t>原住民</t>
    </r>
    <phoneticPr fontId="6" type="noConversion"/>
  </si>
  <si>
    <r>
      <rPr>
        <sz val="10"/>
        <rFont val="標楷體"/>
        <family val="4"/>
        <charset val="136"/>
      </rPr>
      <t>非原住民</t>
    </r>
    <phoneticPr fontId="6" type="noConversion"/>
  </si>
  <si>
    <r>
      <rPr>
        <sz val="10"/>
        <rFont val="標楷體"/>
        <family val="4"/>
        <charset val="136"/>
      </rPr>
      <t>按學歷別分：</t>
    </r>
    <phoneticPr fontId="6" type="noConversion"/>
  </si>
  <si>
    <r>
      <rPr>
        <sz val="10"/>
        <rFont val="標楷體"/>
        <family val="4"/>
        <charset val="136"/>
      </rPr>
      <t>博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士</t>
    </r>
    <phoneticPr fontId="6" type="noConversion"/>
  </si>
  <si>
    <r>
      <rPr>
        <sz val="10"/>
        <rFont val="標楷體"/>
        <family val="4"/>
        <charset val="136"/>
      </rPr>
      <t>碩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士</t>
    </r>
    <phoneticPr fontId="6" type="noConversion"/>
  </si>
  <si>
    <r>
      <rPr>
        <sz val="10"/>
        <rFont val="標楷體"/>
        <family val="4"/>
        <charset val="136"/>
      </rPr>
      <t>教育大學及師範校院</t>
    </r>
    <phoneticPr fontId="6" type="noConversion"/>
  </si>
  <si>
    <r>
      <rPr>
        <sz val="10"/>
        <rFont val="標楷體"/>
        <family val="4"/>
        <charset val="136"/>
      </rPr>
      <t>一般大學校院教育系</t>
    </r>
    <phoneticPr fontId="6" type="noConversion"/>
  </si>
  <si>
    <r>
      <rPr>
        <sz val="10"/>
        <rFont val="標楷體"/>
        <family val="4"/>
        <charset val="136"/>
      </rPr>
      <t>一般大學校院一般系</t>
    </r>
    <phoneticPr fontId="6" type="noConversion"/>
  </si>
  <si>
    <r>
      <rPr>
        <sz val="10"/>
        <rFont val="標楷體"/>
        <family val="4"/>
        <charset val="136"/>
      </rPr>
      <t>師範專科</t>
    </r>
    <phoneticPr fontId="6" type="noConversion"/>
  </si>
  <si>
    <r>
      <rPr>
        <sz val="10"/>
        <rFont val="標楷體"/>
        <family val="4"/>
        <charset val="136"/>
      </rPr>
      <t>其他專科</t>
    </r>
    <phoneticPr fontId="6" type="noConversion"/>
  </si>
  <si>
    <r>
      <rPr>
        <sz val="10"/>
        <rFont val="標楷體"/>
        <family val="4"/>
        <charset val="136"/>
      </rPr>
      <t>其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他</t>
    </r>
    <phoneticPr fontId="6" type="noConversion"/>
  </si>
  <si>
    <r>
      <rPr>
        <sz val="10"/>
        <rFont val="標楷體"/>
        <family val="4"/>
        <charset val="136"/>
      </rPr>
      <t>按登記資格別分：</t>
    </r>
    <phoneticPr fontId="6" type="noConversion"/>
  </si>
  <si>
    <r>
      <rPr>
        <sz val="10"/>
        <rFont val="標楷體"/>
        <family val="4"/>
        <charset val="136"/>
      </rPr>
      <t>專任合格教師</t>
    </r>
    <phoneticPr fontId="6" type="noConversion"/>
  </si>
  <si>
    <r>
      <rPr>
        <sz val="10"/>
        <rFont val="標楷體"/>
        <family val="4"/>
        <charset val="136"/>
      </rPr>
      <t>長期代理教師</t>
    </r>
    <phoneticPr fontId="6" type="noConversion"/>
  </si>
  <si>
    <r>
      <rPr>
        <sz val="10"/>
        <rFont val="標楷體"/>
        <family val="4"/>
        <charset val="136"/>
      </rPr>
      <t>　　具合格教師證者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</si>
  <si>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</si>
  <si>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</si>
  <si>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臺北市國民中學教師數概況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</si>
  <si>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107 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</si>
  <si>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單位：人、</t>
    </r>
    <r>
      <rPr>
        <sz val="10"/>
        <rFont val="Times New Roman"/>
        <family val="1"/>
      </rPr>
      <t>%</t>
    </r>
    <phoneticPr fontId="6" type="noConversion"/>
  </si>
  <si>
    <r>
      <rPr>
        <sz val="10"/>
        <rFont val="標楷體"/>
        <family val="4"/>
        <charset val="136"/>
      </rPr>
      <t>項　　　目　　　別</t>
    </r>
    <phoneticPr fontId="6" type="noConversion"/>
  </si>
  <si>
    <r>
      <rPr>
        <sz val="10"/>
        <rFont val="標楷體"/>
        <family val="4"/>
        <charset val="136"/>
      </rPr>
      <t>總　　　計</t>
    </r>
    <phoneticPr fontId="6" type="noConversion"/>
  </si>
  <si>
    <r>
      <rPr>
        <sz val="10"/>
        <rFont val="標楷體"/>
        <family val="4"/>
        <charset val="136"/>
      </rPr>
      <t>國　　　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</si>
  <si>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</si>
  <si>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</si>
  <si>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sz val="10"/>
        <rFont val="標楷體"/>
        <family val="4"/>
        <charset val="136"/>
      </rPr>
      <t>人數</t>
    </r>
    <phoneticPr fontId="6" type="noConversion"/>
  </si>
  <si>
    <r>
      <rPr>
        <sz val="10"/>
        <rFont val="標楷體"/>
        <family val="4"/>
        <charset val="136"/>
      </rPr>
      <t>比率</t>
    </r>
    <phoneticPr fontId="6" type="noConversion"/>
  </si>
  <si>
    <r>
      <rPr>
        <sz val="10"/>
        <rFont val="標楷體"/>
        <family val="4"/>
        <charset val="136"/>
      </rPr>
      <t>按年齡別分：</t>
    </r>
    <phoneticPr fontId="6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</si>
  <si>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歲</t>
    </r>
    <phoneticPr fontId="6" type="noConversion"/>
  </si>
  <si>
    <r>
      <t>25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歲</t>
    </r>
    <phoneticPr fontId="6" type="noConversion"/>
  </si>
  <si>
    <r>
      <t>30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35</t>
    </r>
    <r>
      <rPr>
        <sz val="10"/>
        <rFont val="標楷體"/>
        <family val="4"/>
        <charset val="136"/>
      </rPr>
      <t>歲</t>
    </r>
    <phoneticPr fontId="6" type="noConversion"/>
  </si>
  <si>
    <r>
      <t>35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40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</si>
  <si>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40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45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</si>
  <si>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45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50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</si>
  <si>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50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55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</si>
  <si>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55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60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</si>
  <si>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60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65</t>
    </r>
    <r>
      <rPr>
        <sz val="10"/>
        <rFont val="標楷體"/>
        <family val="4"/>
        <charset val="136"/>
      </rPr>
      <t>歲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</si>
  <si>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65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</si>
  <si>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10"/>
        <rFont val="標楷體"/>
        <family val="4"/>
        <charset val="136"/>
      </rPr>
      <t>按年資別分：</t>
    </r>
    <phoneticPr fontId="6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</si>
  <si>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年</t>
    </r>
    <phoneticPr fontId="6" type="noConversion"/>
  </si>
  <si>
    <r>
      <t xml:space="preserve"> 1 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 xml:space="preserve"> 5 </t>
    </r>
    <r>
      <rPr>
        <sz val="10"/>
        <rFont val="標楷體"/>
        <family val="4"/>
        <charset val="136"/>
      </rPr>
      <t>年</t>
    </r>
    <phoneticPr fontId="6" type="noConversion"/>
  </si>
  <si>
    <r>
      <t xml:space="preserve"> 5 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10</t>
    </r>
    <r>
      <rPr>
        <sz val="10"/>
        <rFont val="標楷體"/>
        <family val="4"/>
        <charset val="136"/>
      </rPr>
      <t>年</t>
    </r>
    <phoneticPr fontId="6" type="noConversion"/>
  </si>
  <si>
    <r>
      <t>10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年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</si>
  <si>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15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年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</si>
  <si>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20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年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</si>
  <si>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>25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年</t>
    </r>
    <r>
      <rPr>
        <sz val="12"/>
        <color theme="1"/>
        <rFont val="新細明體"/>
        <family val="2"/>
        <charset val="136"/>
        <scheme val="minor"/>
      </rPr>
      <t/>
    </r>
    <phoneticPr fontId="6" type="noConversion"/>
  </si>
  <si>
    <r>
      <t xml:space="preserve">30 </t>
    </r>
    <r>
      <rPr>
        <sz val="10"/>
        <rFont val="標楷體"/>
        <family val="4"/>
        <charset val="136"/>
      </rPr>
      <t>年以上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</si>
  <si>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</si>
  <si>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</si>
  <si>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9"/>
        <rFont val="標楷體"/>
        <family val="4"/>
        <charset val="136"/>
      </rPr>
      <t>表　　號</t>
    </r>
    <phoneticPr fontId="6" type="noConversion"/>
  </si>
  <si>
    <r>
      <t>    </t>
    </r>
    <r>
      <rPr>
        <sz val="9"/>
        <rFont val="標楷體"/>
        <family val="4"/>
        <charset val="136"/>
      </rPr>
      <t>七年級</t>
    </r>
    <phoneticPr fontId="6" type="noConversion"/>
  </si>
  <si>
    <r>
      <rPr>
        <sz val="9"/>
        <rFont val="標楷體"/>
        <family val="4"/>
        <charset val="136"/>
      </rPr>
      <t>八年級</t>
    </r>
    <phoneticPr fontId="6" type="noConversion"/>
  </si>
  <si>
    <r>
      <t>    </t>
    </r>
    <r>
      <rPr>
        <sz val="9"/>
        <rFont val="標楷體"/>
        <family val="4"/>
        <charset val="136"/>
      </rPr>
      <t>九年級</t>
    </r>
    <phoneticPr fontId="6" type="noConversion"/>
  </si>
  <si>
    <r>
      <rPr>
        <sz val="9"/>
        <rFont val="標楷體"/>
        <family val="4"/>
        <charset val="136"/>
      </rPr>
      <t>七年級</t>
    </r>
    <phoneticPr fontId="6" type="noConversion"/>
  </si>
  <si>
    <r>
      <rPr>
        <sz val="9"/>
        <rFont val="標楷體"/>
        <family val="4"/>
        <charset val="136"/>
      </rPr>
      <t>八年級</t>
    </r>
    <phoneticPr fontId="6" type="noConversion"/>
  </si>
  <si>
    <r>
      <rPr>
        <sz val="9"/>
        <rFont val="標楷體"/>
        <family val="4"/>
        <charset val="136"/>
      </rPr>
      <t>九年級</t>
    </r>
    <phoneticPr fontId="6" type="noConversion"/>
  </si>
  <si>
    <r>
      <rPr>
        <sz val="9"/>
        <rFont val="標楷體"/>
        <family val="4"/>
        <charset val="136"/>
      </rPr>
      <t>上學年度</t>
    </r>
    <phoneticPr fontId="6" type="noConversion"/>
  </si>
  <si>
    <r>
      <rPr>
        <sz val="9"/>
        <rFont val="標楷體"/>
        <family val="4"/>
        <charset val="136"/>
      </rPr>
      <t>特殊班教師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</si>
  <si>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</si>
  <si>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</si>
  <si>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</si>
  <si>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</si>
  <si>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學年度結束後於當年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9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</si>
  <si>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1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</si>
  <si>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</si>
  <si>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b/>
        <sz val="14"/>
        <rFont val="標楷體"/>
        <family val="4"/>
        <charset val="136"/>
      </rPr>
      <t>臺北市國民中學受輔學生及認輔教師概況</t>
    </r>
    <phoneticPr fontId="6" type="noConversion"/>
  </si>
  <si>
    <r>
      <t xml:space="preserve">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106  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</si>
  <si>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</si>
  <si>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總　　　　計</t>
    </r>
    <phoneticPr fontId="6" type="noConversion"/>
  </si>
  <si>
    <r>
      <rPr>
        <sz val="10"/>
        <rFont val="標楷體"/>
        <family val="4"/>
        <charset val="136"/>
      </rPr>
      <t>國　　　　立</t>
    </r>
    <phoneticPr fontId="6" type="noConversion"/>
  </si>
  <si>
    <r>
      <rPr>
        <sz val="10"/>
        <rFont val="標楷體"/>
        <family val="4"/>
        <charset val="136"/>
      </rPr>
      <t>市　　　　立</t>
    </r>
    <phoneticPr fontId="6" type="noConversion"/>
  </si>
  <si>
    <r>
      <rPr>
        <sz val="10"/>
        <rFont val="標楷體"/>
        <family val="4"/>
        <charset val="136"/>
      </rPr>
      <t>私　　　　立</t>
    </r>
    <phoneticPr fontId="6" type="noConversion"/>
  </si>
  <si>
    <r>
      <rPr>
        <sz val="10"/>
        <rFont val="標楷體"/>
        <family val="4"/>
        <charset val="136"/>
      </rPr>
      <t>受輔學生：</t>
    </r>
    <phoneticPr fontId="6" type="noConversion"/>
  </si>
  <si>
    <r>
      <rPr>
        <sz val="10"/>
        <rFont val="標楷體"/>
        <family val="4"/>
        <charset val="136"/>
      </rPr>
      <t>總計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</si>
  <si>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按性別分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</si>
  <si>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</si>
  <si>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</si>
  <si>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按身分別分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6" type="noConversion"/>
  </si>
  <si>
    <r>
      <rPr>
        <sz val="10"/>
        <rFont val="標楷體"/>
        <family val="4"/>
        <charset val="136"/>
      </rPr>
      <t>原住民</t>
    </r>
    <phoneticPr fontId="6" type="noConversion"/>
  </si>
  <si>
    <r>
      <rPr>
        <sz val="10"/>
        <rFont val="標楷體"/>
        <family val="4"/>
        <charset val="136"/>
      </rPr>
      <t>非原住民</t>
    </r>
    <phoneticPr fontId="6" type="noConversion"/>
  </si>
  <si>
    <r>
      <rPr>
        <sz val="10"/>
        <rFont val="標楷體"/>
        <family val="4"/>
        <charset val="136"/>
      </rPr>
      <t>按問題類別分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：</t>
    </r>
    <phoneticPr fontId="6" type="noConversion"/>
  </si>
  <si>
    <r>
      <rPr>
        <sz val="10"/>
        <rFont val="標楷體"/>
        <family val="4"/>
        <charset val="136"/>
      </rPr>
      <t>犯案</t>
    </r>
    <phoneticPr fontId="6" type="noConversion"/>
  </si>
  <si>
    <r>
      <rPr>
        <sz val="10"/>
        <rFont val="標楷體"/>
        <family val="4"/>
        <charset val="136"/>
      </rPr>
      <t>中輟</t>
    </r>
    <phoneticPr fontId="6" type="noConversion"/>
  </si>
  <si>
    <r>
      <rPr>
        <sz val="10"/>
        <rFont val="標楷體"/>
        <family val="4"/>
        <charset val="136"/>
      </rPr>
      <t>春暉</t>
    </r>
    <phoneticPr fontId="6" type="noConversion"/>
  </si>
  <si>
    <r>
      <rPr>
        <b/>
        <sz val="14"/>
        <rFont val="標楷體"/>
        <family val="4"/>
        <charset val="136"/>
      </rPr>
      <t>臺北市國民中學僑生數</t>
    </r>
    <phoneticPr fontId="6" type="noConversion"/>
  </si>
  <si>
    <r>
      <t xml:space="preserve">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   107  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</si>
  <si>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</t>
    </r>
    <phoneticPr fontId="6" type="noConversion"/>
  </si>
  <si>
    <r>
      <rPr>
        <sz val="10"/>
        <rFont val="標楷體"/>
        <family val="4"/>
        <charset val="136"/>
      </rPr>
      <t>項目別</t>
    </r>
    <phoneticPr fontId="6" type="noConversion"/>
  </si>
  <si>
    <r>
      <rPr>
        <sz val="10"/>
        <rFont val="標楷體"/>
        <family val="4"/>
        <charset val="136"/>
      </rPr>
      <t>總　　　　計</t>
    </r>
    <phoneticPr fontId="6" type="noConversion"/>
  </si>
  <si>
    <r>
      <rPr>
        <sz val="10"/>
        <rFont val="標楷體"/>
        <family val="4"/>
        <charset val="136"/>
      </rPr>
      <t>國　　　　立</t>
    </r>
    <phoneticPr fontId="6" type="noConversion"/>
  </si>
  <si>
    <r>
      <rPr>
        <sz val="10"/>
        <rFont val="標楷體"/>
        <family val="4"/>
        <charset val="136"/>
      </rPr>
      <t>市　　　　立</t>
    </r>
    <phoneticPr fontId="6" type="noConversion"/>
  </si>
  <si>
    <r>
      <rPr>
        <sz val="10"/>
        <rFont val="標楷體"/>
        <family val="4"/>
        <charset val="136"/>
      </rPr>
      <t>私　　　　立</t>
    </r>
    <phoneticPr fontId="6" type="noConversion"/>
  </si>
  <si>
    <r>
      <t>19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</si>
  <si>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9"/>
        <rFont val="標楷體"/>
        <family val="4"/>
        <charset val="136"/>
      </rPr>
      <t>學生數</t>
    </r>
    <phoneticPr fontId="6" type="noConversion"/>
  </si>
  <si>
    <r>
      <rPr>
        <sz val="9"/>
        <rFont val="標楷體"/>
        <family val="4"/>
        <charset val="136"/>
      </rPr>
      <t>上學年度畢業生數</t>
    </r>
    <phoneticPr fontId="6" type="noConversion"/>
  </si>
  <si>
    <r>
      <rPr>
        <sz val="9"/>
        <rFont val="標楷體"/>
        <family val="4"/>
        <charset val="136"/>
      </rPr>
      <t>上學年度修業生數</t>
    </r>
    <phoneticPr fontId="6" type="noConversion"/>
  </si>
  <si>
    <r>
      <rPr>
        <sz val="10"/>
        <rFont val="標楷體"/>
        <family val="4"/>
        <charset val="136"/>
      </rPr>
      <t>國中</t>
    </r>
    <phoneticPr fontId="6" type="noConversion"/>
  </si>
  <si>
    <r>
      <rPr>
        <sz val="10"/>
        <rFont val="標楷體"/>
        <family val="4"/>
        <charset val="136"/>
      </rPr>
      <t>高中附設國中部</t>
    </r>
    <phoneticPr fontId="6" type="noConversion"/>
  </si>
  <si>
    <r>
      <rPr>
        <sz val="10"/>
        <rFont val="標楷體"/>
        <family val="4"/>
        <charset val="136"/>
      </rPr>
      <t>學院附設國中部</t>
    </r>
    <phoneticPr fontId="6" type="noConversion"/>
  </si>
  <si>
    <r>
      <rPr>
        <sz val="10"/>
        <rFont val="標楷體"/>
        <family val="4"/>
        <charset val="136"/>
      </rPr>
      <t>學年度結束後之當年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</si>
  <si>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106.11.13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10631459600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</si>
  <si>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</si>
  <si>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b/>
        <sz val="14"/>
        <rFont val="標楷體"/>
        <family val="4"/>
        <charset val="136"/>
      </rPr>
      <t>臺北市高級職業學校大陸地區未成年人民申請就學學生數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</si>
  <si>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</si>
  <si>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隸屬及
行政區別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</si>
  <si>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</si>
  <si>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年　　級　　別</t>
    </r>
    <phoneticPr fontId="6" type="noConversion"/>
  </si>
  <si>
    <r>
      <rPr>
        <sz val="10"/>
        <rFont val="標楷體"/>
        <family val="4"/>
        <charset val="136"/>
      </rPr>
      <t>一年級</t>
    </r>
    <phoneticPr fontId="6" type="noConversion"/>
  </si>
  <si>
    <r>
      <rPr>
        <sz val="10"/>
        <rFont val="標楷體"/>
        <family val="4"/>
        <charset val="136"/>
      </rPr>
      <t>二年級</t>
    </r>
    <phoneticPr fontId="6" type="noConversion"/>
  </si>
  <si>
    <r>
      <rPr>
        <sz val="10"/>
        <rFont val="標楷體"/>
        <family val="4"/>
        <charset val="136"/>
      </rPr>
      <t>三年級</t>
    </r>
    <phoneticPr fontId="6" type="noConversion"/>
  </si>
  <si>
    <r>
      <rPr>
        <sz val="10"/>
        <rFont val="標楷體"/>
        <family val="4"/>
        <charset val="136"/>
      </rPr>
      <t>延修生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</si>
  <si>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</si>
  <si>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</si>
  <si>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臺北市高級職業學校新移民子女學生數</t>
    </r>
    <phoneticPr fontId="6" type="noConversion"/>
  </si>
  <si>
    <r>
      <rPr>
        <sz val="10"/>
        <rFont val="標楷體"/>
        <family val="4"/>
        <charset val="136"/>
      </rPr>
      <t>一、總表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</si>
  <si>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</si>
  <si>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政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
及國籍別</t>
    </r>
    <phoneticPr fontId="6" type="noConversion"/>
  </si>
  <si>
    <r>
      <rPr>
        <sz val="10"/>
        <rFont val="標楷體"/>
        <family val="4"/>
        <charset val="136"/>
      </rPr>
      <t>年級別</t>
    </r>
    <phoneticPr fontId="6" type="noConversion"/>
  </si>
  <si>
    <r>
      <rPr>
        <sz val="10"/>
        <rFont val="標楷體"/>
        <family val="4"/>
        <charset val="136"/>
      </rPr>
      <t>隸屬別</t>
    </r>
    <phoneticPr fontId="6" type="noConversion"/>
  </si>
  <si>
    <r>
      <rPr>
        <sz val="10"/>
        <rFont val="標楷體"/>
        <family val="4"/>
        <charset val="136"/>
      </rPr>
      <t>一年級</t>
    </r>
    <phoneticPr fontId="6" type="noConversion"/>
  </si>
  <si>
    <r>
      <rPr>
        <sz val="10"/>
        <rFont val="標楷體"/>
        <family val="4"/>
        <charset val="136"/>
      </rPr>
      <t>二年級</t>
    </r>
    <phoneticPr fontId="6" type="noConversion"/>
  </si>
  <si>
    <r>
      <rPr>
        <sz val="10"/>
        <rFont val="標楷體"/>
        <family val="4"/>
        <charset val="136"/>
      </rPr>
      <t>三年級</t>
    </r>
    <phoneticPr fontId="6" type="noConversion"/>
  </si>
  <si>
    <r>
      <rPr>
        <sz val="10"/>
        <rFont val="標楷體"/>
        <family val="4"/>
        <charset val="136"/>
      </rPr>
      <t>延修生</t>
    </r>
    <phoneticPr fontId="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</si>
  <si>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</si>
  <si>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</si>
  <si>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</si>
  <si>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</si>
  <si>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</si>
  <si>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</si>
  <si>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16" type="noConversion"/>
  </si>
  <si>
    <r>
      <rPr>
        <sz val="10"/>
        <rFont val="標楷體"/>
        <family val="4"/>
        <charset val="136"/>
      </rPr>
      <t>學年度結束後之次年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</si>
  <si>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t>中華民國</t>
    </r>
    <r>
      <rPr>
        <sz val="10"/>
        <rFont val="Times New Roman"/>
        <family val="1"/>
      </rPr>
      <t xml:space="preserve">      106     </t>
    </r>
    <r>
      <rPr>
        <sz val="10"/>
        <rFont val="標楷體"/>
        <family val="4"/>
        <charset val="136"/>
      </rPr>
      <t>學年度</t>
    </r>
    <phoneticPr fontId="16" type="noConversion"/>
  </si>
  <si>
    <r>
      <t>單位：所、座、人、</t>
    </r>
    <r>
      <rPr>
        <sz val="10"/>
        <rFont val="Times New Roman"/>
        <family val="1"/>
      </rPr>
      <t>%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</si>
  <si>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26</t>
    </r>
    <r>
      <rPr>
        <sz val="10"/>
        <rFont val="標楷體"/>
        <family val="4"/>
        <charset val="136"/>
      </rPr>
      <t>日編製</t>
    </r>
    <phoneticPr fontId="1" type="noConversion"/>
  </si>
  <si>
    <r>
      <t>臺北市高級職業學校游泳檢測概況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</si>
  <si>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t>中華民國</t>
    </r>
    <r>
      <rPr>
        <sz val="10"/>
        <rFont val="Times New Roman"/>
        <family val="1"/>
      </rPr>
      <t xml:space="preserve">     106    </t>
    </r>
    <r>
      <rPr>
        <sz val="10"/>
        <rFont val="標楷體"/>
        <family val="4"/>
        <charset val="136"/>
      </rPr>
      <t>學年度</t>
    </r>
    <phoneticPr fontId="1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</si>
  <si>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</si>
  <si>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106.11.13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10631459600</t>
    </r>
    <r>
      <rPr>
        <sz val="8"/>
        <rFont val="標楷體"/>
        <family val="4"/>
        <charset val="136"/>
      </rPr>
      <t>號函修訂</t>
    </r>
    <phoneticPr fontId="1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</si>
  <si>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臺北市高級職業學校學生裸眼視力不良率─行政區別</t>
    </r>
    <phoneticPr fontId="6" type="noConversion"/>
  </si>
  <si>
    <r>
      <t xml:space="preserve">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</si>
  <si>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單位：人、％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</si>
  <si>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17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</si>
  <si>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學期結束後之當年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</si>
  <si>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</si>
  <si>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學期結束後之當年</t>
    </r>
    <r>
      <rPr>
        <sz val="10"/>
        <rFont val="Times New Roman"/>
        <family val="1"/>
      </rPr>
      <t xml:space="preserve"> 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</si>
  <si>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</si>
  <si>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</si>
  <si>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b/>
        <sz val="14"/>
        <rFont val="標楷體"/>
        <family val="4"/>
        <charset val="136"/>
      </rPr>
      <t>臺北市高級職業學校學生異動概況</t>
    </r>
    <phoneticPr fontId="6" type="noConversion"/>
  </si>
  <si>
    <r>
      <t xml:space="preserve">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學年度第</t>
    </r>
    <r>
      <rPr>
        <sz val="10"/>
        <rFont val="Times New Roman"/>
        <family val="1"/>
      </rPr>
      <t xml:space="preserve">    2    </t>
    </r>
    <r>
      <rPr>
        <sz val="10"/>
        <rFont val="標楷體"/>
        <family val="4"/>
        <charset val="136"/>
      </rPr>
      <t>學期</t>
    </r>
    <phoneticPr fontId="6" type="noConversion"/>
  </si>
  <si>
    <r>
      <rPr>
        <sz val="10"/>
        <rFont val="標楷體"/>
        <family val="4"/>
        <charset val="136"/>
      </rPr>
      <t>單位：人</t>
    </r>
    <phoneticPr fontId="6" type="noConversion"/>
  </si>
  <si>
    <r>
      <rPr>
        <sz val="10"/>
        <rFont val="標楷體"/>
        <family val="4"/>
        <charset val="136"/>
      </rPr>
      <t>異　動　類　別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</si>
  <si>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</si>
  <si>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</si>
  <si>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r>
      <rPr>
        <sz val="10"/>
        <rFont val="標楷體"/>
        <family val="4"/>
        <charset val="136"/>
      </rPr>
      <t>市　立</t>
    </r>
    <phoneticPr fontId="6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</si>
  <si>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</si>
  <si>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放棄、廢止學籍：</t>
    </r>
    <phoneticPr fontId="6" type="noConversion"/>
  </si>
  <si>
    <r>
      <t>第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學期結束後之當年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</si>
  <si>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</si>
  <si>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t>第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學期結束後之當年</t>
    </r>
    <r>
      <rPr>
        <sz val="8"/>
        <rFont val="Times New Roman"/>
        <family val="1"/>
      </rPr>
      <t xml:space="preserve"> 3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</si>
  <si>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臺北市高級職業學校學生獎懲人數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修正表</t>
    </r>
    <r>
      <rPr>
        <b/>
        <sz val="14"/>
        <rFont val="Times New Roman"/>
        <family val="1"/>
      </rPr>
      <t>)</t>
    </r>
    <phoneticPr fontId="6" type="noConversion"/>
  </si>
  <si>
    <r>
      <t>中華民國</t>
    </r>
    <r>
      <rPr>
        <sz val="10"/>
        <rFont val="Times New Roman"/>
        <family val="1"/>
      </rPr>
      <t xml:space="preserve">  107 </t>
    </r>
    <r>
      <rPr>
        <sz val="10"/>
        <rFont val="標楷體"/>
        <family val="4"/>
        <charset val="136"/>
      </rPr>
      <t>學年度第</t>
    </r>
    <r>
      <rPr>
        <sz val="10"/>
        <rFont val="Times New Roman"/>
        <family val="1"/>
      </rPr>
      <t xml:space="preserve">   1   </t>
    </r>
    <r>
      <rPr>
        <sz val="10"/>
        <rFont val="標楷體"/>
        <family val="4"/>
        <charset val="136"/>
      </rPr>
      <t>學期</t>
    </r>
    <phoneticPr fontId="6" type="noConversion"/>
  </si>
  <si>
    <r>
      <t>獎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懲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類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別</t>
    </r>
    <phoneticPr fontId="6" type="noConversion"/>
  </si>
  <si>
    <r>
      <t>總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計</t>
    </r>
    <r>
      <rPr>
        <sz val="10"/>
        <rFont val="Times New Roman"/>
        <family val="1"/>
      </rPr>
      <t xml:space="preserve">    </t>
    </r>
    <phoneticPr fontId="6" type="noConversion"/>
  </si>
  <si>
    <r>
      <t>國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</si>
  <si>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t>市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</si>
  <si>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t>私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</si>
  <si>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t>獎勵</t>
    </r>
    <r>
      <rPr>
        <sz val="10"/>
        <rFont val="Times New Roman"/>
        <family val="1"/>
      </rPr>
      <t xml:space="preserve"> </t>
    </r>
    <phoneticPr fontId="6" type="noConversion"/>
  </si>
  <si>
    <r>
      <t>次數</t>
    </r>
    <r>
      <rPr>
        <sz val="10"/>
        <rFont val="Times New Roman"/>
        <family val="1"/>
      </rPr>
      <t xml:space="preserve">  </t>
    </r>
    <phoneticPr fontId="6" type="noConversion"/>
  </si>
  <si>
    <r>
      <t>嘉獎</t>
    </r>
    <r>
      <rPr>
        <sz val="10"/>
        <rFont val="Times New Roman"/>
        <family val="1"/>
      </rPr>
      <t xml:space="preserve">              </t>
    </r>
    <r>
      <rPr>
        <sz val="11"/>
        <rFont val="新細明體"/>
        <family val="1"/>
        <charset val="136"/>
      </rPr>
      <t/>
    </r>
    <phoneticPr fontId="6" type="noConversion"/>
  </si>
  <si>
    <r>
      <t>人數</t>
    </r>
    <r>
      <rPr>
        <sz val="10"/>
        <rFont val="Times New Roman"/>
        <family val="1"/>
      </rPr>
      <t xml:space="preserve">  </t>
    </r>
    <phoneticPr fontId="6" type="noConversion"/>
  </si>
  <si>
    <r>
      <t>小功</t>
    </r>
    <r>
      <rPr>
        <sz val="10"/>
        <rFont val="Times New Roman"/>
        <family val="1"/>
      </rPr>
      <t xml:space="preserve">              </t>
    </r>
    <r>
      <rPr>
        <sz val="11"/>
        <rFont val="新細明體"/>
        <family val="1"/>
        <charset val="136"/>
      </rPr>
      <t/>
    </r>
    <phoneticPr fontId="6" type="noConversion"/>
  </si>
  <si>
    <r>
      <t>次數</t>
    </r>
    <r>
      <rPr>
        <sz val="10"/>
        <rFont val="Times New Roman"/>
        <family val="1"/>
      </rPr>
      <t xml:space="preserve"> </t>
    </r>
    <phoneticPr fontId="6" type="noConversion"/>
  </si>
  <si>
    <r>
      <t>大功</t>
    </r>
    <r>
      <rPr>
        <sz val="10"/>
        <rFont val="Times New Roman"/>
        <family val="1"/>
      </rPr>
      <t xml:space="preserve"> </t>
    </r>
    <phoneticPr fontId="6" type="noConversion"/>
  </si>
  <si>
    <r>
      <t>懲罰</t>
    </r>
    <r>
      <rPr>
        <sz val="10"/>
        <rFont val="Times New Roman"/>
        <family val="1"/>
      </rPr>
      <t xml:space="preserve"> </t>
    </r>
    <phoneticPr fontId="6" type="noConversion"/>
  </si>
  <si>
    <r>
      <t>警告</t>
    </r>
    <r>
      <rPr>
        <sz val="11"/>
        <rFont val="Times New Roman"/>
        <family val="1"/>
      </rPr>
      <t/>
    </r>
    <phoneticPr fontId="6" type="noConversion"/>
  </si>
  <si>
    <r>
      <t>小過</t>
    </r>
    <r>
      <rPr>
        <sz val="11"/>
        <rFont val="Times New Roman"/>
        <family val="1"/>
      </rPr>
      <t/>
    </r>
    <phoneticPr fontId="6" type="noConversion"/>
  </si>
  <si>
    <r>
      <t>大過</t>
    </r>
    <r>
      <rPr>
        <sz val="11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</si>
  <si>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17</t>
    </r>
    <r>
      <rPr>
        <sz val="10"/>
        <rFont val="標楷體"/>
        <family val="4"/>
        <charset val="136"/>
      </rPr>
      <t>日編製</t>
    </r>
    <phoneticPr fontId="1" type="noConversion"/>
  </si>
  <si>
    <r>
      <rPr>
        <sz val="8"/>
        <rFont val="標楷體"/>
        <family val="4"/>
        <charset val="136"/>
      </rPr>
      <t>第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學期結束後之當年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</si>
  <si>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rPr>
        <sz val="8"/>
        <rFont val="標楷體"/>
        <family val="4"/>
        <charset val="136"/>
      </rPr>
      <t>第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學期結束後之當年</t>
    </r>
    <r>
      <rPr>
        <sz val="8"/>
        <rFont val="Times New Roman"/>
        <family val="1"/>
      </rPr>
      <t xml:space="preserve"> 3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</si>
  <si>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t>根據會計年度資料於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</si>
  <si>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中華民國</t>
    </r>
    <r>
      <rPr>
        <sz val="10"/>
        <rFont val="Times New Roman"/>
        <family val="1"/>
      </rPr>
      <t xml:space="preserve">     107     </t>
    </r>
    <r>
      <rPr>
        <sz val="10"/>
        <rFont val="標楷體"/>
        <family val="4"/>
        <charset val="136"/>
      </rPr>
      <t>年</t>
    </r>
    <phoneticPr fontId="6" type="noConversion"/>
  </si>
  <si>
    <r>
      <t>科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phoneticPr fontId="6" type="noConversion"/>
  </si>
  <si>
    <r>
      <t>填表</t>
    </r>
    <r>
      <rPr>
        <sz val="10"/>
        <rFont val="Times New Roman"/>
        <family val="1"/>
      </rPr>
      <t xml:space="preserve"> </t>
    </r>
    <phoneticPr fontId="6" type="noConversion"/>
  </si>
  <si>
    <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</si>
  <si>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</si>
  <si>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學年度結束後之當年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</si>
  <si>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 xml:space="preserve">  </t>
    </r>
    <r>
      <rPr>
        <b/>
        <sz val="14"/>
        <rFont val="標楷體"/>
        <family val="4"/>
        <charset val="136"/>
      </rPr>
      <t>臺北市高級職業學校圖書館概況─行政區別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</si>
  <si>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</si>
  <si>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單位：冊、位、人次、元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</si>
  <si>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臺北市高級職業學校圖書館概況─圖書類別</t>
    </r>
    <phoneticPr fontId="6" type="noConversion"/>
  </si>
  <si>
    <r>
      <t xml:space="preserve">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</si>
  <si>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項　目　別</t>
    </r>
    <phoneticPr fontId="6" type="noConversion"/>
  </si>
  <si>
    <r>
      <rPr>
        <sz val="10"/>
        <rFont val="標楷體"/>
        <family val="4"/>
        <charset val="136"/>
      </rPr>
      <t>圖書收藏冊數總計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</si>
  <si>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中文圖書冊數小計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</si>
  <si>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0    </t>
    </r>
    <r>
      <rPr>
        <sz val="10"/>
        <rFont val="標楷體"/>
        <family val="4"/>
        <charset val="136"/>
      </rPr>
      <t>總類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</si>
  <si>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1    </t>
    </r>
    <r>
      <rPr>
        <sz val="10"/>
        <rFont val="標楷體"/>
        <family val="4"/>
        <charset val="136"/>
      </rPr>
      <t>哲學類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</si>
  <si>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2    </t>
    </r>
    <r>
      <rPr>
        <sz val="10"/>
        <rFont val="標楷體"/>
        <family val="4"/>
        <charset val="136"/>
      </rPr>
      <t>宗教類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</si>
  <si>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3    </t>
    </r>
    <r>
      <rPr>
        <sz val="10"/>
        <rFont val="標楷體"/>
        <family val="4"/>
        <charset val="136"/>
      </rPr>
      <t>科學類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</si>
  <si>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4    </t>
    </r>
    <r>
      <rPr>
        <sz val="10"/>
        <rFont val="標楷體"/>
        <family val="4"/>
        <charset val="136"/>
      </rPr>
      <t>應用科學類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</si>
  <si>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5    </t>
    </r>
    <r>
      <rPr>
        <sz val="10"/>
        <rFont val="標楷體"/>
        <family val="4"/>
        <charset val="136"/>
      </rPr>
      <t>社會科學類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</si>
  <si>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6-7 </t>
    </r>
    <r>
      <rPr>
        <sz val="10"/>
        <rFont val="標楷體"/>
        <family val="4"/>
        <charset val="136"/>
      </rPr>
      <t>史地類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</si>
  <si>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8    </t>
    </r>
    <r>
      <rPr>
        <sz val="10"/>
        <rFont val="標楷體"/>
        <family val="4"/>
        <charset val="136"/>
      </rPr>
      <t>語言文學類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</si>
  <si>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9    </t>
    </r>
    <r>
      <rPr>
        <sz val="10"/>
        <rFont val="標楷體"/>
        <family val="4"/>
        <charset val="136"/>
      </rPr>
      <t>藝術類</t>
    </r>
    <phoneticPr fontId="6" type="noConversion"/>
  </si>
  <si>
    <r>
      <rPr>
        <sz val="10"/>
        <rFont val="標楷體"/>
        <family val="4"/>
        <charset val="136"/>
      </rPr>
      <t>外文圖書冊數小計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</si>
  <si>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期刊（含雜誌）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種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</si>
  <si>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非書資料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片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</si>
  <si>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圖書借閱人次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</si>
  <si>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圖書借閱冊次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</si>
  <si>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圖書閱覽座位數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位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</si>
  <si>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圖書館工作人員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</si>
  <si>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購書經費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元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</si>
  <si>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購書冊數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</si>
  <si>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紙本圖書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</si>
  <si>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電子書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</si>
  <si>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捐贈列入編目之圖書冊數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</si>
  <si>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上項捐贈之估計金額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元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</si>
  <si>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</si>
  <si>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</si>
  <si>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</si>
  <si>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</si>
  <si>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</si>
  <si>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</si>
  <si>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</si>
  <si>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台北市政府教育局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</si>
  <si>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>報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</si>
  <si>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</si>
  <si>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臺北市高級職業學校校地校舍面積─行政區別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</si>
  <si>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年</t>
    </r>
    <r>
      <rPr>
        <sz val="10"/>
        <color indexed="8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</si>
  <si>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單位：平方公尺</t>
    </r>
    <phoneticPr fontId="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</si>
  <si>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</si>
  <si>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</si>
  <si>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         </t>
    </r>
    <r>
      <rPr>
        <sz val="10"/>
        <rFont val="標楷體"/>
        <family val="4"/>
        <charset val="136"/>
      </rPr>
      <t>立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</si>
  <si>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</si>
  <si>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</si>
  <si>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校地</t>
    </r>
    <phoneticPr fontId="6" type="noConversion"/>
  </si>
  <si>
    <r>
      <rPr>
        <sz val="10"/>
        <rFont val="標楷體"/>
        <family val="4"/>
        <charset val="136"/>
      </rPr>
      <t>房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</si>
  <si>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</si>
  <si>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</si>
  <si>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年　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報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</si>
  <si>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</si>
  <si>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號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</si>
  <si>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臺北市高級職業學校校地校舍概況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</si>
  <si>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</si>
  <si>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單位︰間、平方公尺</t>
    </r>
    <phoneticPr fontId="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</si>
  <si>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</si>
  <si>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</si>
  <si>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</si>
  <si>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r>
      <rPr>
        <sz val="10"/>
        <rFont val="標楷體"/>
        <family val="4"/>
        <charset val="136"/>
      </rPr>
      <t>市　立</t>
    </r>
    <phoneticPr fontId="6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</si>
  <si>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</si>
  <si>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間數</t>
    </r>
    <phoneticPr fontId="6" type="noConversion"/>
  </si>
  <si>
    <r>
      <rPr>
        <sz val="10"/>
        <rFont val="標楷體"/>
        <family val="4"/>
        <charset val="136"/>
      </rPr>
      <t>面積</t>
    </r>
    <phoneticPr fontId="6" type="noConversion"/>
  </si>
  <si>
    <r>
      <rPr>
        <sz val="10"/>
        <rFont val="標楷體"/>
        <family val="4"/>
        <charset val="136"/>
      </rPr>
      <t>間數</t>
    </r>
    <phoneticPr fontId="6" type="noConversion"/>
  </si>
  <si>
    <r>
      <rPr>
        <sz val="10"/>
        <rFont val="標楷體"/>
        <family val="4"/>
        <charset val="136"/>
      </rPr>
      <t>普通教室</t>
    </r>
    <phoneticPr fontId="6" type="noConversion"/>
  </si>
  <si>
    <r>
      <rPr>
        <sz val="10"/>
        <rFont val="標楷體"/>
        <family val="4"/>
        <charset val="136"/>
      </rPr>
      <t>特別教室</t>
    </r>
    <phoneticPr fontId="6" type="noConversion"/>
  </si>
  <si>
    <r>
      <rPr>
        <sz val="10"/>
        <rFont val="標楷體"/>
        <family val="4"/>
        <charset val="136"/>
      </rPr>
      <t>辦公室</t>
    </r>
    <phoneticPr fontId="6" type="noConversion"/>
  </si>
  <si>
    <r>
      <rPr>
        <sz val="10"/>
        <rFont val="標楷體"/>
        <family val="4"/>
        <charset val="136"/>
      </rPr>
      <t>禮堂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含活動中心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</si>
  <si>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圖書室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館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</si>
  <si>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實習場所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含實驗室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</si>
  <si>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室內運動場所</t>
    </r>
    <phoneticPr fontId="6" type="noConversion"/>
  </si>
  <si>
    <r>
      <rPr>
        <sz val="10"/>
        <rFont val="標楷體"/>
        <family val="4"/>
        <charset val="136"/>
      </rPr>
      <t>餐廳</t>
    </r>
    <phoneticPr fontId="6" type="noConversion"/>
  </si>
  <si>
    <r>
      <rPr>
        <sz val="10"/>
        <rFont val="標楷體"/>
        <family val="4"/>
        <charset val="136"/>
      </rPr>
      <t>教職員宿舍</t>
    </r>
    <phoneticPr fontId="6" type="noConversion"/>
  </si>
  <si>
    <r>
      <rPr>
        <sz val="10"/>
        <rFont val="標楷體"/>
        <family val="4"/>
        <charset val="136"/>
      </rPr>
      <t>學生宿舍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床位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</si>
  <si>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校舍總延面積</t>
    </r>
    <phoneticPr fontId="6" type="noConversion"/>
  </si>
  <si>
    <r>
      <rPr>
        <sz val="10"/>
        <rFont val="標楷體"/>
        <family val="4"/>
        <charset val="136"/>
      </rPr>
      <t>校地總面積</t>
    </r>
    <phoneticPr fontId="6" type="noConversion"/>
  </si>
  <si>
    <r>
      <rPr>
        <sz val="10"/>
        <rFont val="標楷體"/>
        <family val="4"/>
        <charset val="136"/>
      </rPr>
      <t>室外運動場地面積</t>
    </r>
    <phoneticPr fontId="6" type="noConversion"/>
  </si>
  <si>
    <r>
      <rPr>
        <sz val="10"/>
        <rFont val="標楷體"/>
        <family val="4"/>
        <charset val="136"/>
      </rPr>
      <t>游泳池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座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</si>
  <si>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廁所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廁位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</si>
  <si>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填表</t>
    </r>
    <r>
      <rPr>
        <sz val="10"/>
        <rFont val="Times New Roman"/>
        <family val="1"/>
      </rPr>
      <t xml:space="preserve"> 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</si>
  <si>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</si>
  <si>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</si>
  <si>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臺北市高級職業學校職員及工友數</t>
    </r>
    <phoneticPr fontId="6" type="noConversion"/>
  </si>
  <si>
    <r>
      <t xml:space="preserve">          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</si>
  <si>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齡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</si>
  <si>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總　　計</t>
    </r>
    <phoneticPr fontId="6" type="noConversion"/>
  </si>
  <si>
    <r>
      <rPr>
        <sz val="10"/>
        <rFont val="標楷體"/>
        <family val="4"/>
        <charset val="136"/>
      </rPr>
      <t>國　　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</si>
  <si>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</si>
  <si>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　　立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</si>
  <si>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</si>
  <si>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</si>
  <si>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臺北市高級職業學校教師概況</t>
    </r>
    <phoneticPr fontId="6" type="noConversion"/>
  </si>
  <si>
    <r>
      <rPr>
        <sz val="10"/>
        <rFont val="標楷體"/>
        <family val="4"/>
        <charset val="136"/>
      </rPr>
      <t>單位：人、</t>
    </r>
    <r>
      <rPr>
        <sz val="10"/>
        <rFont val="Times New Roman"/>
        <family val="1"/>
      </rPr>
      <t>%</t>
    </r>
    <phoneticPr fontId="6" type="noConversion"/>
  </si>
  <si>
    <r>
      <rPr>
        <sz val="10"/>
        <rFont val="標楷體"/>
        <family val="4"/>
        <charset val="136"/>
      </rPr>
      <t>項　　　目　　　別</t>
    </r>
    <phoneticPr fontId="6" type="noConversion"/>
  </si>
  <si>
    <r>
      <rPr>
        <sz val="10"/>
        <rFont val="標楷體"/>
        <family val="4"/>
        <charset val="136"/>
      </rPr>
      <t>總　　　計</t>
    </r>
    <phoneticPr fontId="6" type="noConversion"/>
  </si>
  <si>
    <r>
      <rPr>
        <sz val="10"/>
        <rFont val="標楷體"/>
        <family val="4"/>
        <charset val="136"/>
      </rPr>
      <t>國　　　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</si>
  <si>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</si>
  <si>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</si>
  <si>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sz val="10"/>
        <rFont val="標楷體"/>
        <family val="4"/>
        <charset val="136"/>
      </rPr>
      <t>人數</t>
    </r>
    <phoneticPr fontId="6" type="noConversion"/>
  </si>
  <si>
    <r>
      <rPr>
        <sz val="10"/>
        <rFont val="標楷體"/>
        <family val="4"/>
        <charset val="136"/>
      </rPr>
      <t>比率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</si>
  <si>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身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</si>
  <si>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原住民</t>
    </r>
    <phoneticPr fontId="6" type="noConversion"/>
  </si>
  <si>
    <r>
      <rPr>
        <sz val="10"/>
        <rFont val="標楷體"/>
        <family val="4"/>
        <charset val="136"/>
      </rPr>
      <t>　非原住民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</si>
  <si>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資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格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</si>
  <si>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合格教師</t>
    </r>
    <phoneticPr fontId="6" type="noConversion"/>
  </si>
  <si>
    <r>
      <rPr>
        <sz val="10"/>
        <rFont val="標楷體"/>
        <family val="4"/>
        <charset val="136"/>
      </rPr>
      <t>　技術教師登記</t>
    </r>
    <phoneticPr fontId="6" type="noConversion"/>
  </si>
  <si>
    <r>
      <rPr>
        <sz val="10"/>
        <rFont val="標楷體"/>
        <family val="4"/>
        <charset val="136"/>
      </rPr>
      <t>　其他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</si>
  <si>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歷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</si>
  <si>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博士</t>
    </r>
    <phoneticPr fontId="6" type="noConversion"/>
  </si>
  <si>
    <r>
      <rPr>
        <sz val="10"/>
        <rFont val="標楷體"/>
        <family val="4"/>
        <charset val="136"/>
      </rPr>
      <t>　碩士</t>
    </r>
    <phoneticPr fontId="6" type="noConversion"/>
  </si>
  <si>
    <r>
      <rPr>
        <sz val="10"/>
        <rFont val="標楷體"/>
        <family val="4"/>
        <charset val="136"/>
      </rPr>
      <t>　師大或教育大學畢業</t>
    </r>
    <phoneticPr fontId="6" type="noConversion"/>
  </si>
  <si>
    <r>
      <rPr>
        <sz val="10"/>
        <rFont val="標楷體"/>
        <family val="4"/>
        <charset val="136"/>
      </rPr>
      <t>　一般大學校院畢業</t>
    </r>
    <phoneticPr fontId="6" type="noConversion"/>
  </si>
  <si>
    <r>
      <rPr>
        <sz val="10"/>
        <rFont val="標楷體"/>
        <family val="4"/>
        <charset val="136"/>
      </rPr>
      <t>　科技大學校院畢業</t>
    </r>
    <phoneticPr fontId="6" type="noConversion"/>
  </si>
  <si>
    <r>
      <rPr>
        <sz val="10"/>
        <rFont val="標楷體"/>
        <family val="4"/>
        <charset val="136"/>
      </rPr>
      <t>　師範專科畢業</t>
    </r>
    <phoneticPr fontId="6" type="noConversion"/>
  </si>
  <si>
    <r>
      <rPr>
        <sz val="10"/>
        <rFont val="標楷體"/>
        <family val="4"/>
        <charset val="136"/>
      </rPr>
      <t>　其他專科畢業</t>
    </r>
    <phoneticPr fontId="6" type="noConversion"/>
  </si>
  <si>
    <r>
      <rPr>
        <sz val="10"/>
        <rFont val="標楷體"/>
        <family val="4"/>
        <charset val="136"/>
      </rPr>
      <t>　軍警學校畢業</t>
    </r>
    <phoneticPr fontId="6" type="noConversion"/>
  </si>
  <si>
    <r>
      <rPr>
        <sz val="10"/>
        <rFont val="標楷體"/>
        <family val="4"/>
        <charset val="136"/>
      </rPr>
      <t>　其他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</si>
  <si>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登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記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</si>
  <si>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專任教師</t>
    </r>
    <phoneticPr fontId="6" type="noConversion"/>
  </si>
  <si>
    <r>
      <rPr>
        <sz val="10"/>
        <rFont val="標楷體"/>
        <family val="4"/>
        <charset val="136"/>
      </rPr>
      <t>　長期代理教師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</si>
  <si>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</si>
  <si>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</si>
  <si>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</si>
  <si>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</si>
  <si>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</si>
  <si>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</si>
  <si>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臺北市高級職業學校教師概況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</si>
  <si>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齡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</si>
  <si>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</si>
  <si>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20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</si>
  <si>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25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</si>
  <si>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30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</si>
  <si>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35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</si>
  <si>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40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</si>
  <si>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45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</si>
  <si>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50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</si>
  <si>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55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</si>
  <si>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60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</si>
  <si>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65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</si>
  <si>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10"/>
        <rFont val="標楷體"/>
        <family val="4"/>
        <charset val="136"/>
      </rPr>
      <t>按累計服務年資
別分：</t>
    </r>
    <phoneticPr fontId="6" type="noConversion"/>
  </si>
  <si>
    <r>
      <rPr>
        <sz val="10"/>
        <rFont val="標楷體"/>
        <family val="4"/>
        <charset val="136"/>
      </rPr>
      <t>　未滿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</si>
  <si>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5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</si>
  <si>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10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</si>
  <si>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10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</si>
  <si>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</si>
  <si>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</si>
  <si>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</si>
  <si>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年以上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</si>
  <si>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</si>
  <si>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臺北市高級職業學校教職員數─行政區別</t>
    </r>
    <phoneticPr fontId="6" type="noConversion"/>
  </si>
  <si>
    <r>
      <t xml:space="preserve">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</si>
  <si>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</si>
  <si>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教　師　數</t>
    </r>
    <phoneticPr fontId="6" type="noConversion"/>
  </si>
  <si>
    <r>
      <rPr>
        <sz val="10"/>
        <rFont val="標楷體"/>
        <family val="4"/>
        <charset val="136"/>
      </rPr>
      <t>職　員　數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</si>
  <si>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</si>
  <si>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</si>
  <si>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</si>
  <si>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</si>
  <si>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</si>
  <si>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</si>
  <si>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</si>
  <si>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</si>
  <si>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</si>
  <si>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106.11.13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10631459600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</si>
  <si>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</si>
  <si>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臺北市高級職業學校特殊班概況</t>
    </r>
    <phoneticPr fontId="6" type="noConversion"/>
  </si>
  <si>
    <r>
      <rPr>
        <sz val="10"/>
        <rFont val="標楷體"/>
        <family val="4"/>
        <charset val="136"/>
      </rPr>
      <t>單位：所、班、人</t>
    </r>
    <phoneticPr fontId="6" type="noConversion"/>
  </si>
  <si>
    <r>
      <rPr>
        <sz val="10"/>
        <rFont val="標楷體"/>
        <family val="4"/>
        <charset val="136"/>
      </rPr>
      <t>項　　目　　別</t>
    </r>
    <phoneticPr fontId="6" type="noConversion"/>
  </si>
  <si>
    <r>
      <rPr>
        <sz val="10"/>
        <rFont val="標楷體"/>
        <family val="4"/>
        <charset val="136"/>
      </rPr>
      <t>身心障礙</t>
    </r>
    <phoneticPr fontId="6" type="noConversion"/>
  </si>
  <si>
    <r>
      <rPr>
        <sz val="10"/>
        <rFont val="標楷體"/>
        <family val="4"/>
        <charset val="136"/>
      </rPr>
      <t>資賦優異類</t>
    </r>
    <phoneticPr fontId="6" type="noConversion"/>
  </si>
  <si>
    <r>
      <rPr>
        <sz val="10"/>
        <rFont val="標楷體"/>
        <family val="4"/>
        <charset val="136"/>
      </rPr>
      <t>體育班</t>
    </r>
    <phoneticPr fontId="6" type="noConversion"/>
  </si>
  <si>
    <r>
      <rPr>
        <sz val="10"/>
        <rFont val="標楷體"/>
        <family val="4"/>
        <charset val="136"/>
      </rPr>
      <t>根據學年度資料於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</si>
  <si>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107.11.13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1076009211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</si>
  <si>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b/>
        <sz val="14"/>
        <rFont val="標楷體"/>
        <family val="4"/>
        <charset val="136"/>
      </rPr>
      <t>臺北市高級職業學校外國學生數</t>
    </r>
    <phoneticPr fontId="6" type="noConversion"/>
  </si>
  <si>
    <r>
      <t xml:space="preserve">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</si>
  <si>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</t>
    </r>
    <phoneticPr fontId="6" type="noConversion"/>
  </si>
  <si>
    <r>
      <rPr>
        <sz val="10"/>
        <rFont val="標楷體"/>
        <family val="4"/>
        <charset val="136"/>
      </rPr>
      <t>年級及類別</t>
    </r>
    <phoneticPr fontId="6" type="noConversion"/>
  </si>
  <si>
    <r>
      <rPr>
        <sz val="10"/>
        <rFont val="標楷體"/>
        <family val="4"/>
        <charset val="136"/>
      </rPr>
      <t>總　　　　計</t>
    </r>
    <phoneticPr fontId="6" type="noConversion"/>
  </si>
  <si>
    <r>
      <rPr>
        <sz val="10"/>
        <rFont val="標楷體"/>
        <family val="4"/>
        <charset val="136"/>
      </rPr>
      <t>國　　　　立</t>
    </r>
    <phoneticPr fontId="6" type="noConversion"/>
  </si>
  <si>
    <r>
      <rPr>
        <sz val="10"/>
        <rFont val="標楷體"/>
        <family val="4"/>
        <charset val="136"/>
      </rPr>
      <t>市　　　　立</t>
    </r>
    <phoneticPr fontId="6" type="noConversion"/>
  </si>
  <si>
    <r>
      <rPr>
        <sz val="10"/>
        <rFont val="標楷體"/>
        <family val="4"/>
        <charset val="136"/>
      </rPr>
      <t>私　　　　立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</si>
  <si>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</si>
  <si>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根據學年度資料於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</si>
  <si>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106.11.13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10631459600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</si>
  <si>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b/>
        <sz val="14"/>
        <rFont val="標楷體"/>
        <family val="4"/>
        <charset val="136"/>
      </rPr>
      <t>臺北市高級職業學校僑生、中國大陸及港澳學生數</t>
    </r>
    <phoneticPr fontId="6" type="noConversion"/>
  </si>
  <si>
    <r>
      <t xml:space="preserve">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</si>
  <si>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項目別</t>
    </r>
    <phoneticPr fontId="6" type="noConversion"/>
  </si>
  <si>
    <r>
      <rPr>
        <sz val="10"/>
        <rFont val="標楷體"/>
        <family val="4"/>
        <charset val="136"/>
      </rPr>
      <t>僑生</t>
    </r>
    <phoneticPr fontId="6" type="noConversion"/>
  </si>
  <si>
    <r>
      <rPr>
        <sz val="10"/>
        <rFont val="標楷體"/>
        <family val="4"/>
        <charset val="136"/>
      </rPr>
      <t>中國大陸</t>
    </r>
    <phoneticPr fontId="6" type="noConversion"/>
  </si>
  <si>
    <r>
      <rPr>
        <sz val="10"/>
        <rFont val="標楷體"/>
        <family val="4"/>
        <charset val="136"/>
      </rPr>
      <t>港澳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</si>
  <si>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</si>
  <si>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</si>
  <si>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</si>
  <si>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</si>
  <si>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臺北市高級職業學校原住民學生數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</si>
  <si>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延　修　生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</si>
  <si>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按族別分：</t>
    </r>
    <phoneticPr fontId="6" type="noConversion"/>
  </si>
  <si>
    <r>
      <rPr>
        <sz val="10"/>
        <rFont val="標楷體"/>
        <family val="4"/>
        <charset val="136"/>
      </rPr>
      <t>阿美族</t>
    </r>
    <phoneticPr fontId="6" type="noConversion"/>
  </si>
  <si>
    <r>
      <rPr>
        <sz val="10"/>
        <rFont val="標楷體"/>
        <family val="4"/>
        <charset val="136"/>
      </rPr>
      <t>泰雅族</t>
    </r>
    <phoneticPr fontId="6" type="noConversion"/>
  </si>
  <si>
    <r>
      <rPr>
        <sz val="10"/>
        <rFont val="標楷體"/>
        <family val="4"/>
        <charset val="136"/>
      </rPr>
      <t>排灣族</t>
    </r>
    <phoneticPr fontId="6" type="noConversion"/>
  </si>
  <si>
    <r>
      <rPr>
        <sz val="10"/>
        <rFont val="標楷體"/>
        <family val="4"/>
        <charset val="136"/>
      </rPr>
      <t>布農族</t>
    </r>
    <phoneticPr fontId="6" type="noConversion"/>
  </si>
  <si>
    <r>
      <rPr>
        <sz val="10"/>
        <rFont val="標楷體"/>
        <family val="4"/>
        <charset val="136"/>
      </rPr>
      <t>卑南族</t>
    </r>
    <phoneticPr fontId="6" type="noConversion"/>
  </si>
  <si>
    <r>
      <rPr>
        <sz val="10"/>
        <rFont val="標楷體"/>
        <family val="4"/>
        <charset val="136"/>
      </rPr>
      <t>鄒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曹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族</t>
    </r>
    <phoneticPr fontId="6" type="noConversion"/>
  </si>
  <si>
    <r>
      <rPr>
        <sz val="10"/>
        <rFont val="標楷體"/>
        <family val="4"/>
        <charset val="136"/>
      </rPr>
      <t>魯凱族</t>
    </r>
    <phoneticPr fontId="6" type="noConversion"/>
  </si>
  <si>
    <r>
      <rPr>
        <sz val="10"/>
        <rFont val="標楷體"/>
        <family val="4"/>
        <charset val="136"/>
      </rPr>
      <t>賽夏族</t>
    </r>
    <phoneticPr fontId="6" type="noConversion"/>
  </si>
  <si>
    <r>
      <rPr>
        <sz val="10"/>
        <rFont val="標楷體"/>
        <family val="4"/>
        <charset val="136"/>
      </rPr>
      <t>邵　族</t>
    </r>
    <phoneticPr fontId="6" type="noConversion"/>
  </si>
  <si>
    <r>
      <rPr>
        <sz val="10"/>
        <rFont val="標楷體"/>
        <family val="4"/>
        <charset val="136"/>
      </rPr>
      <t>太魯閣族</t>
    </r>
    <phoneticPr fontId="6" type="noConversion"/>
  </si>
  <si>
    <r>
      <rPr>
        <sz val="10"/>
        <rFont val="標楷體"/>
        <family val="4"/>
        <charset val="136"/>
      </rPr>
      <t>撒奇萊雅族</t>
    </r>
    <phoneticPr fontId="6" type="noConversion"/>
  </si>
  <si>
    <r>
      <rPr>
        <sz val="10"/>
        <rFont val="標楷體"/>
        <family val="4"/>
        <charset val="136"/>
      </rPr>
      <t>賽德克族</t>
    </r>
    <phoneticPr fontId="6" type="noConversion"/>
  </si>
  <si>
    <r>
      <rPr>
        <sz val="10"/>
        <rFont val="標楷體"/>
        <family val="4"/>
        <charset val="136"/>
      </rPr>
      <t>拉阿魯哇族</t>
    </r>
    <phoneticPr fontId="6" type="noConversion"/>
  </si>
  <si>
    <r>
      <rPr>
        <sz val="10"/>
        <rFont val="標楷體"/>
        <family val="4"/>
        <charset val="136"/>
      </rPr>
      <t>卡那卡那富族</t>
    </r>
    <phoneticPr fontId="6" type="noConversion"/>
  </si>
  <si>
    <r>
      <rPr>
        <sz val="10"/>
        <rFont val="標楷體"/>
        <family val="4"/>
        <charset val="136"/>
      </rPr>
      <t>其　他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</si>
  <si>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</si>
  <si>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商業與管理</t>
    </r>
    <phoneticPr fontId="6" type="noConversion"/>
  </si>
  <si>
    <r>
      <rPr>
        <sz val="10"/>
        <rFont val="標楷體"/>
        <family val="4"/>
        <charset val="136"/>
      </rPr>
      <t>外語</t>
    </r>
    <phoneticPr fontId="6" type="noConversion"/>
  </si>
  <si>
    <r>
      <rPr>
        <sz val="10"/>
        <rFont val="標楷體"/>
        <family val="4"/>
        <charset val="136"/>
      </rPr>
      <t>藝術</t>
    </r>
    <phoneticPr fontId="6" type="noConversion"/>
  </si>
  <si>
    <r>
      <rPr>
        <sz val="10"/>
        <rFont val="標楷體"/>
        <family val="4"/>
        <charset val="136"/>
      </rPr>
      <t>綜合</t>
    </r>
    <phoneticPr fontId="6" type="noConversion"/>
  </si>
  <si>
    <r>
      <rPr>
        <sz val="9"/>
        <rFont val="標楷體"/>
        <family val="4"/>
        <charset val="136"/>
      </rPr>
      <t>國</t>
    </r>
    <r>
      <rPr>
        <sz val="9"/>
        <rFont val="Times New Roman"/>
        <family val="1"/>
      </rPr>
      <t xml:space="preserve">     </t>
    </r>
    <r>
      <rPr>
        <sz val="9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</si>
  <si>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</si>
  <si>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臺北市高中附設職業類科班級數、學生數、畢業生數及修業生數─學科群別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</si>
  <si>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t xml:space="preserve">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</si>
  <si>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隸屬及
學科群別</t>
    </r>
    <phoneticPr fontId="6" type="noConversion"/>
  </si>
  <si>
    <r>
      <rPr>
        <sz val="10"/>
        <rFont val="標楷體"/>
        <family val="4"/>
        <charset val="136"/>
      </rPr>
      <t>班級</t>
    </r>
    <phoneticPr fontId="6" type="noConversion"/>
  </si>
  <si>
    <r>
      <rPr>
        <sz val="10"/>
        <rFont val="標楷體"/>
        <family val="4"/>
        <charset val="136"/>
      </rPr>
      <t>學生數</t>
    </r>
    <phoneticPr fontId="6" type="noConversion"/>
  </si>
  <si>
    <r>
      <rPr>
        <sz val="10"/>
        <rFont val="標楷體"/>
        <family val="4"/>
        <charset val="136"/>
      </rPr>
      <t>上學年度畢業生數</t>
    </r>
    <phoneticPr fontId="6" type="noConversion"/>
  </si>
  <si>
    <r>
      <rPr>
        <sz val="10"/>
        <rFont val="標楷體"/>
        <family val="4"/>
        <charset val="136"/>
      </rPr>
      <t>上學年度修業生數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</si>
  <si>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</si>
  <si>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9"/>
        <rFont val="標楷體"/>
        <family val="4"/>
        <charset val="136"/>
      </rPr>
      <t>私</t>
    </r>
    <r>
      <rPr>
        <sz val="9"/>
        <rFont val="Times New Roman"/>
        <family val="1"/>
      </rPr>
      <t xml:space="preserve">    </t>
    </r>
    <r>
      <rPr>
        <sz val="9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</si>
  <si>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機械</t>
    </r>
    <phoneticPr fontId="6" type="noConversion"/>
  </si>
  <si>
    <r>
      <rPr>
        <sz val="10"/>
        <rFont val="標楷體"/>
        <family val="4"/>
        <charset val="136"/>
      </rPr>
      <t>動力機械</t>
    </r>
    <phoneticPr fontId="6" type="noConversion"/>
  </si>
  <si>
    <r>
      <rPr>
        <sz val="10"/>
        <rFont val="標楷體"/>
        <family val="4"/>
        <charset val="136"/>
      </rPr>
      <t>電機與電子</t>
    </r>
    <phoneticPr fontId="6" type="noConversion"/>
  </si>
  <si>
    <r>
      <rPr>
        <sz val="10"/>
        <rFont val="標楷體"/>
        <family val="4"/>
        <charset val="136"/>
      </rPr>
      <t>化工</t>
    </r>
    <phoneticPr fontId="6" type="noConversion"/>
  </si>
  <si>
    <r>
      <rPr>
        <sz val="10"/>
        <rFont val="標楷體"/>
        <family val="4"/>
        <charset val="136"/>
      </rPr>
      <t>土木與建築</t>
    </r>
    <phoneticPr fontId="6" type="noConversion"/>
  </si>
  <si>
    <r>
      <rPr>
        <sz val="10"/>
        <rFont val="標楷體"/>
        <family val="4"/>
        <charset val="136"/>
      </rPr>
      <t>商業與管理</t>
    </r>
    <phoneticPr fontId="6" type="noConversion"/>
  </si>
  <si>
    <r>
      <rPr>
        <sz val="10"/>
        <rFont val="標楷體"/>
        <family val="4"/>
        <charset val="136"/>
      </rPr>
      <t>外語</t>
    </r>
    <phoneticPr fontId="6" type="noConversion"/>
  </si>
  <si>
    <r>
      <rPr>
        <sz val="10"/>
        <rFont val="標楷體"/>
        <family val="4"/>
        <charset val="136"/>
      </rPr>
      <t>設計</t>
    </r>
    <phoneticPr fontId="6" type="noConversion"/>
  </si>
  <si>
    <r>
      <rPr>
        <sz val="10"/>
        <rFont val="標楷體"/>
        <family val="4"/>
        <charset val="136"/>
      </rPr>
      <t>農業</t>
    </r>
    <phoneticPr fontId="6" type="noConversion"/>
  </si>
  <si>
    <r>
      <rPr>
        <sz val="10"/>
        <rFont val="標楷體"/>
        <family val="4"/>
        <charset val="136"/>
      </rPr>
      <t>食品</t>
    </r>
    <phoneticPr fontId="6" type="noConversion"/>
  </si>
  <si>
    <r>
      <rPr>
        <sz val="10"/>
        <rFont val="標楷體"/>
        <family val="4"/>
        <charset val="136"/>
      </rPr>
      <t>家政</t>
    </r>
    <phoneticPr fontId="6" type="noConversion"/>
  </si>
  <si>
    <r>
      <rPr>
        <sz val="10"/>
        <rFont val="標楷體"/>
        <family val="4"/>
        <charset val="136"/>
      </rPr>
      <t>餐旅</t>
    </r>
    <phoneticPr fontId="6" type="noConversion"/>
  </si>
  <si>
    <r>
      <rPr>
        <sz val="10"/>
        <rFont val="標楷體"/>
        <family val="4"/>
        <charset val="136"/>
      </rPr>
      <t>水產</t>
    </r>
    <phoneticPr fontId="6" type="noConversion"/>
  </si>
  <si>
    <r>
      <rPr>
        <sz val="10"/>
        <rFont val="標楷體"/>
        <family val="4"/>
        <charset val="136"/>
      </rPr>
      <t>海事</t>
    </r>
    <phoneticPr fontId="6" type="noConversion"/>
  </si>
  <si>
    <r>
      <rPr>
        <sz val="10"/>
        <rFont val="標楷體"/>
        <family val="4"/>
        <charset val="136"/>
      </rPr>
      <t>藝術</t>
    </r>
    <phoneticPr fontId="6" type="noConversion"/>
  </si>
  <si>
    <r>
      <rPr>
        <sz val="10"/>
        <rFont val="標楷體"/>
        <family val="4"/>
        <charset val="136"/>
      </rPr>
      <t>綜合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</si>
  <si>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臺北市高級職業學校班級數、學生數、畢業生數及修業生數─學科群別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</si>
  <si>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t xml:space="preserve">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</si>
  <si>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單位︰班、人</t>
    </r>
    <phoneticPr fontId="6" type="noConversion"/>
  </si>
  <si>
    <r>
      <rPr>
        <sz val="10"/>
        <rFont val="標楷體"/>
        <family val="4"/>
        <charset val="136"/>
      </rPr>
      <t>隸屬及
學科群別</t>
    </r>
    <phoneticPr fontId="6" type="noConversion"/>
  </si>
  <si>
    <r>
      <rPr>
        <sz val="10"/>
        <rFont val="標楷體"/>
        <family val="4"/>
        <charset val="136"/>
      </rPr>
      <t>班級</t>
    </r>
    <phoneticPr fontId="6" type="noConversion"/>
  </si>
  <si>
    <r>
      <rPr>
        <sz val="10"/>
        <rFont val="標楷體"/>
        <family val="4"/>
        <charset val="136"/>
      </rPr>
      <t>學生數</t>
    </r>
    <phoneticPr fontId="6" type="noConversion"/>
  </si>
  <si>
    <r>
      <rPr>
        <sz val="10"/>
        <rFont val="標楷體"/>
        <family val="4"/>
        <charset val="136"/>
      </rPr>
      <t>上學年度畢業生數</t>
    </r>
    <phoneticPr fontId="6" type="noConversion"/>
  </si>
  <si>
    <r>
      <rPr>
        <sz val="10"/>
        <rFont val="標楷體"/>
        <family val="4"/>
        <charset val="136"/>
      </rPr>
      <t>上學年度修業生數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</si>
  <si>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</si>
  <si>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</si>
  <si>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</si>
  <si>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</si>
  <si>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</si>
  <si>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</si>
  <si>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</si>
  <si>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</si>
  <si>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臺北市高級職業學校班級數─行政區別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</si>
  <si>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</si>
  <si>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單位：班</t>
    </r>
    <phoneticPr fontId="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</si>
  <si>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</si>
  <si>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</si>
  <si>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高職（職業科）</t>
    </r>
    <phoneticPr fontId="6" type="noConversion"/>
  </si>
  <si>
    <r>
      <rPr>
        <sz val="10"/>
        <rFont val="標楷體"/>
        <family val="4"/>
        <charset val="136"/>
      </rPr>
      <t>高中（職業科）</t>
    </r>
    <phoneticPr fontId="6" type="noConversion"/>
  </si>
  <si>
    <r>
      <rPr>
        <sz val="10"/>
        <rFont val="標楷體"/>
        <family val="4"/>
        <charset val="136"/>
      </rPr>
      <t>學院附設高職部</t>
    </r>
    <phoneticPr fontId="6" type="noConversion"/>
  </si>
  <si>
    <r>
      <rPr>
        <sz val="10"/>
        <rFont val="標楷體"/>
        <family val="4"/>
        <charset val="136"/>
      </rPr>
      <t>合　計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</si>
  <si>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</si>
  <si>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臺北市高級職業學校班級數及學生數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</si>
  <si>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</si>
  <si>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單位：班、人</t>
    </r>
    <phoneticPr fontId="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</si>
  <si>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</si>
  <si>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高職（職業科）</t>
    </r>
    <phoneticPr fontId="6" type="noConversion"/>
  </si>
  <si>
    <r>
      <rPr>
        <sz val="10"/>
        <rFont val="標楷體"/>
        <family val="4"/>
        <charset val="136"/>
      </rPr>
      <t>高中（職業科）</t>
    </r>
    <phoneticPr fontId="6" type="noConversion"/>
  </si>
  <si>
    <r>
      <rPr>
        <sz val="10"/>
        <rFont val="標楷體"/>
        <family val="4"/>
        <charset val="136"/>
      </rPr>
      <t>學院附設高職部</t>
    </r>
    <phoneticPr fontId="6" type="noConversion"/>
  </si>
  <si>
    <r>
      <rPr>
        <sz val="10"/>
        <rFont val="標楷體"/>
        <family val="4"/>
        <charset val="136"/>
      </rPr>
      <t>合　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</si>
  <si>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</si>
  <si>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　立</t>
    </r>
    <phoneticPr fontId="6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</si>
  <si>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</si>
  <si>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合　計</t>
    </r>
    <phoneticPr fontId="6" type="noConversion"/>
  </si>
  <si>
    <r>
      <rPr>
        <sz val="10"/>
        <rFont val="標楷體"/>
        <family val="4"/>
        <charset val="136"/>
      </rPr>
      <t>合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</si>
  <si>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</si>
  <si>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</si>
  <si>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</si>
  <si>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班　級　數</t>
    </r>
    <phoneticPr fontId="6" type="noConversion"/>
  </si>
  <si>
    <r>
      <rPr>
        <sz val="10"/>
        <rFont val="標楷體"/>
        <family val="4"/>
        <charset val="136"/>
      </rPr>
      <t>　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</si>
  <si>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　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</si>
  <si>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　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</si>
  <si>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學　生　數</t>
    </r>
    <phoneticPr fontId="6" type="noConversion"/>
  </si>
  <si>
    <r>
      <rPr>
        <sz val="10"/>
        <rFont val="標楷體"/>
        <family val="4"/>
        <charset val="136"/>
      </rPr>
      <t>　一　年　級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</si>
  <si>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</si>
  <si>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</si>
  <si>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</si>
  <si>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8"/>
        <rFont val="標楷體"/>
        <family val="4"/>
        <charset val="136"/>
      </rPr>
      <t>根據第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學期資料於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</si>
  <si>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</si>
  <si>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</si>
  <si>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臺北市高級職業學校校數及教職員數－學校類別</t>
    </r>
    <phoneticPr fontId="6" type="noConversion"/>
  </si>
  <si>
    <r>
      <t xml:space="preserve">                            </t>
    </r>
    <r>
      <rPr>
        <sz val="9"/>
        <rFont val="標楷體"/>
        <family val="4"/>
        <charset val="136"/>
      </rPr>
      <t>中華民國</t>
    </r>
    <r>
      <rPr>
        <sz val="9"/>
        <rFont val="Times New Roman"/>
        <family val="1"/>
      </rPr>
      <t xml:space="preserve">  107  </t>
    </r>
    <r>
      <rPr>
        <sz val="9"/>
        <rFont val="標楷體"/>
        <family val="4"/>
        <charset val="136"/>
      </rPr>
      <t>學年度</t>
    </r>
    <phoneticPr fontId="6" type="noConversion"/>
  </si>
  <si>
    <r>
      <rPr>
        <sz val="9"/>
        <rFont val="標楷體"/>
        <family val="4"/>
        <charset val="136"/>
      </rPr>
      <t>單位︰所、人</t>
    </r>
    <phoneticPr fontId="6" type="noConversion"/>
  </si>
  <si>
    <r>
      <rPr>
        <sz val="10"/>
        <rFont val="標楷體"/>
        <family val="4"/>
        <charset val="136"/>
      </rPr>
      <t>學校類別及性別</t>
    </r>
    <phoneticPr fontId="6" type="noConversion"/>
  </si>
  <si>
    <r>
      <rPr>
        <sz val="10"/>
        <rFont val="標楷體"/>
        <family val="4"/>
        <charset val="136"/>
      </rPr>
      <t>校數</t>
    </r>
    <phoneticPr fontId="6" type="noConversion"/>
  </si>
  <si>
    <r>
      <rPr>
        <sz val="10"/>
        <rFont val="標楷體"/>
        <family val="4"/>
        <charset val="136"/>
      </rPr>
      <t>教師數</t>
    </r>
    <phoneticPr fontId="6" type="noConversion"/>
  </si>
  <si>
    <r>
      <rPr>
        <sz val="10"/>
        <rFont val="標楷體"/>
        <family val="4"/>
        <charset val="136"/>
      </rPr>
      <t>職員數</t>
    </r>
    <phoneticPr fontId="6" type="noConversion"/>
  </si>
  <si>
    <r>
      <rPr>
        <sz val="10"/>
        <rFont val="標楷體"/>
        <family val="4"/>
        <charset val="136"/>
      </rPr>
      <t>國立</t>
    </r>
    <r>
      <rPr>
        <sz val="10"/>
        <rFont val="Times New Roman"/>
        <family val="1"/>
      </rPr>
      <t xml:space="preserve">   </t>
    </r>
    <r>
      <rPr>
        <b/>
        <sz val="12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</si>
  <si>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</si>
  <si>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農業職校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</si>
  <si>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工業職校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</si>
  <si>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商業職校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</si>
  <si>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家事職校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</si>
  <si>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海事水產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</si>
  <si>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農工職校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</si>
  <si>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工商職校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</si>
  <si>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商工職校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</si>
  <si>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工業家事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</si>
  <si>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家商職校</t>
    </r>
    <phoneticPr fontId="6" type="noConversion"/>
  </si>
  <si>
    <r>
      <t xml:space="preserve"> </t>
    </r>
    <r>
      <rPr>
        <sz val="8"/>
        <rFont val="標楷體"/>
        <family val="4"/>
        <charset val="136"/>
      </rPr>
      <t>劇　　藝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</si>
  <si>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</si>
  <si>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</si>
  <si>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</si>
  <si>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</si>
  <si>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</si>
  <si>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8"/>
        <rFont val="標楷體"/>
        <family val="4"/>
        <charset val="136"/>
      </rPr>
      <t>資料來源：本局統計室。</t>
    </r>
    <phoneticPr fontId="6" type="noConversion"/>
  </si>
  <si>
    <r>
      <rPr>
        <sz val="8"/>
        <rFont val="標楷體"/>
        <family val="4"/>
        <charset val="136"/>
      </rPr>
      <t>填表說明：本表一式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份，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份送本府主計處，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</si>
  <si>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</si>
  <si>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臺北市高級職業學校校數及教職員數</t>
    </r>
    <phoneticPr fontId="6" type="noConversion"/>
  </si>
  <si>
    <r>
      <t xml:space="preserve">                 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</si>
  <si>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單位：所、人</t>
    </r>
    <phoneticPr fontId="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</si>
  <si>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</si>
  <si>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國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</si>
  <si>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</si>
  <si>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校　　　數</t>
    </r>
    <phoneticPr fontId="6" type="noConversion"/>
  </si>
  <si>
    <r>
      <rPr>
        <sz val="10"/>
        <rFont val="標楷體"/>
        <family val="4"/>
        <charset val="136"/>
      </rPr>
      <t>　專設高職</t>
    </r>
    <phoneticPr fontId="6" type="noConversion"/>
  </si>
  <si>
    <r>
      <rPr>
        <sz val="10"/>
        <rFont val="標楷體"/>
        <family val="4"/>
        <charset val="136"/>
      </rPr>
      <t>　兼設高中</t>
    </r>
    <phoneticPr fontId="6" type="noConversion"/>
  </si>
  <si>
    <r>
      <rPr>
        <sz val="10"/>
        <rFont val="標楷體"/>
        <family val="4"/>
        <charset val="136"/>
      </rPr>
      <t>　兼設高中及國中</t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</si>
  <si>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</si>
  <si>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</si>
  <si>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</si>
  <si>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</si>
  <si>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</si>
  <si>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105.5.24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10530705300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</si>
  <si>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</si>
  <si>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臺北市高級職業學校校數─行政區別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</si>
  <si>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</si>
  <si>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單位︰所</t>
    </r>
    <phoneticPr fontId="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</si>
  <si>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</si>
  <si>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高　　　　　　職</t>
    </r>
    <phoneticPr fontId="6" type="noConversion"/>
  </si>
  <si>
    <r>
      <rPr>
        <sz val="10"/>
        <rFont val="標楷體"/>
        <family val="4"/>
        <charset val="136"/>
      </rPr>
      <t>高中（職業科）</t>
    </r>
    <phoneticPr fontId="6" type="noConversion"/>
  </si>
  <si>
    <r>
      <rPr>
        <sz val="10"/>
        <rFont val="標楷體"/>
        <family val="4"/>
        <charset val="136"/>
      </rPr>
      <t>學院附設高職部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</si>
  <si>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</si>
  <si>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</si>
  <si>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</si>
  <si>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</si>
  <si>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職（職業科）</t>
    </r>
    <phoneticPr fontId="6" type="noConversion"/>
  </si>
  <si>
    <r>
      <rPr>
        <sz val="10"/>
        <rFont val="標楷體"/>
        <family val="4"/>
        <charset val="136"/>
      </rPr>
      <t>合　計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</si>
  <si>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</si>
  <si>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松山區</t>
    </r>
    <phoneticPr fontId="6" type="noConversion"/>
  </si>
  <si>
    <r>
      <rPr>
        <sz val="10"/>
        <rFont val="標楷體"/>
        <family val="4"/>
        <charset val="136"/>
      </rPr>
      <t>信義區</t>
    </r>
    <phoneticPr fontId="6" type="noConversion"/>
  </si>
  <si>
    <r>
      <rPr>
        <sz val="10"/>
        <rFont val="標楷體"/>
        <family val="4"/>
        <charset val="136"/>
      </rPr>
      <t>大安區</t>
    </r>
    <phoneticPr fontId="6" type="noConversion"/>
  </si>
  <si>
    <r>
      <rPr>
        <sz val="10"/>
        <rFont val="標楷體"/>
        <family val="4"/>
        <charset val="136"/>
      </rPr>
      <t>中山區</t>
    </r>
    <phoneticPr fontId="6" type="noConversion"/>
  </si>
  <si>
    <r>
      <rPr>
        <sz val="10"/>
        <rFont val="標楷體"/>
        <family val="4"/>
        <charset val="136"/>
      </rPr>
      <t>中正區</t>
    </r>
    <phoneticPr fontId="6" type="noConversion"/>
  </si>
  <si>
    <r>
      <rPr>
        <sz val="10"/>
        <rFont val="標楷體"/>
        <family val="4"/>
        <charset val="136"/>
      </rPr>
      <t>大同區</t>
    </r>
    <phoneticPr fontId="6" type="noConversion"/>
  </si>
  <si>
    <r>
      <rPr>
        <sz val="10"/>
        <rFont val="標楷體"/>
        <family val="4"/>
        <charset val="136"/>
      </rPr>
      <t>萬華區</t>
    </r>
    <phoneticPr fontId="6" type="noConversion"/>
  </si>
  <si>
    <r>
      <rPr>
        <sz val="10"/>
        <rFont val="標楷體"/>
        <family val="4"/>
        <charset val="136"/>
      </rPr>
      <t>文山區</t>
    </r>
    <phoneticPr fontId="6" type="noConversion"/>
  </si>
  <si>
    <r>
      <rPr>
        <sz val="10"/>
        <rFont val="標楷體"/>
        <family val="4"/>
        <charset val="136"/>
      </rPr>
      <t>南港區</t>
    </r>
    <phoneticPr fontId="6" type="noConversion"/>
  </si>
  <si>
    <r>
      <rPr>
        <sz val="10"/>
        <rFont val="標楷體"/>
        <family val="4"/>
        <charset val="136"/>
      </rPr>
      <t>內湖區</t>
    </r>
    <phoneticPr fontId="6" type="noConversion"/>
  </si>
  <si>
    <r>
      <rPr>
        <sz val="10"/>
        <rFont val="標楷體"/>
        <family val="4"/>
        <charset val="136"/>
      </rPr>
      <t>士林區</t>
    </r>
    <phoneticPr fontId="6" type="noConversion"/>
  </si>
  <si>
    <r>
      <rPr>
        <sz val="10"/>
        <rFont val="標楷體"/>
        <family val="4"/>
        <charset val="136"/>
      </rPr>
      <t>北投區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</si>
  <si>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</si>
  <si>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</si>
  <si>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</si>
  <si>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</si>
  <si>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</si>
  <si>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</si>
  <si>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</si>
  <si>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</si>
  <si>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</si>
  <si>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臺北市高級職業學校概況總表</t>
    </r>
    <phoneticPr fontId="6" type="noConversion"/>
  </si>
  <si>
    <r>
      <rPr>
        <sz val="10"/>
        <rFont val="標楷體"/>
        <family val="4"/>
        <charset val="136"/>
      </rPr>
      <t>單位：所、班、人</t>
    </r>
    <phoneticPr fontId="6" type="noConversion"/>
  </si>
  <si>
    <r>
      <rPr>
        <sz val="10"/>
        <rFont val="標楷體"/>
        <family val="4"/>
        <charset val="136"/>
      </rPr>
      <t>隸屬及
行政區別</t>
    </r>
    <phoneticPr fontId="6" type="noConversion"/>
  </si>
  <si>
    <r>
      <rPr>
        <sz val="10"/>
        <rFont val="標楷體"/>
        <family val="4"/>
        <charset val="136"/>
      </rPr>
      <t>校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數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</si>
  <si>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教師數</t>
    </r>
    <phoneticPr fontId="6" type="noConversion"/>
  </si>
  <si>
    <r>
      <rPr>
        <sz val="10"/>
        <rFont val="標楷體"/>
        <family val="4"/>
        <charset val="136"/>
      </rPr>
      <t>職員數</t>
    </r>
    <phoneticPr fontId="6" type="noConversion"/>
  </si>
  <si>
    <r>
      <rPr>
        <sz val="10"/>
        <rFont val="標楷體"/>
        <family val="4"/>
        <charset val="136"/>
      </rPr>
      <t>班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</si>
  <si>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學生數</t>
    </r>
    <phoneticPr fontId="6" type="noConversion"/>
  </si>
  <si>
    <r>
      <rPr>
        <sz val="10"/>
        <rFont val="標楷體"/>
        <family val="4"/>
        <charset val="136"/>
      </rPr>
      <t>上學年度畢業生數</t>
    </r>
    <phoneticPr fontId="6" type="noConversion"/>
  </si>
  <si>
    <r>
      <rPr>
        <sz val="10"/>
        <rFont val="標楷體"/>
        <family val="4"/>
        <charset val="136"/>
      </rPr>
      <t>上學年度修業生數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</si>
  <si>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</si>
  <si>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按性別分</t>
    </r>
    <phoneticPr fontId="6" type="noConversion"/>
  </si>
  <si>
    <r>
      <rPr>
        <sz val="10"/>
        <rFont val="標楷體"/>
        <family val="4"/>
        <charset val="136"/>
      </rPr>
      <t>按班別分</t>
    </r>
    <phoneticPr fontId="6" type="noConversion"/>
  </si>
  <si>
    <r>
      <rPr>
        <sz val="10"/>
        <rFont val="標楷體"/>
        <family val="4"/>
        <charset val="136"/>
      </rPr>
      <t>學年度結束後之當年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</si>
  <si>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臺北市高級中學大陸地區未成年人民申請就學學生數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</si>
  <si>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</si>
  <si>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隸屬及
行政區別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</si>
  <si>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</si>
  <si>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年　　級　　別</t>
    </r>
    <phoneticPr fontId="6" type="noConversion"/>
  </si>
  <si>
    <r>
      <rPr>
        <sz val="10"/>
        <rFont val="標楷體"/>
        <family val="4"/>
        <charset val="136"/>
      </rPr>
      <t>一年級</t>
    </r>
    <phoneticPr fontId="6" type="noConversion"/>
  </si>
  <si>
    <r>
      <rPr>
        <sz val="10"/>
        <rFont val="標楷體"/>
        <family val="4"/>
        <charset val="136"/>
      </rPr>
      <t>二年級</t>
    </r>
    <phoneticPr fontId="6" type="noConversion"/>
  </si>
  <si>
    <r>
      <rPr>
        <sz val="10"/>
        <rFont val="標楷體"/>
        <family val="4"/>
        <charset val="136"/>
      </rPr>
      <t>三年級</t>
    </r>
    <phoneticPr fontId="6" type="noConversion"/>
  </si>
  <si>
    <r>
      <rPr>
        <sz val="10"/>
        <rFont val="標楷體"/>
        <family val="4"/>
        <charset val="136"/>
      </rPr>
      <t>延修生</t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</si>
  <si>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</si>
  <si>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臺北市高級中學新移民子女學生數</t>
    </r>
    <phoneticPr fontId="6" type="noConversion"/>
  </si>
  <si>
    <r>
      <rPr>
        <sz val="10"/>
        <rFont val="標楷體"/>
        <family val="4"/>
        <charset val="136"/>
      </rPr>
      <t>一、總表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</si>
  <si>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r>
      <rPr>
        <sz val="10"/>
        <rFont val="Times New Roman"/>
        <family val="1"/>
      </rPr>
      <t xml:space="preserve">  </t>
    </r>
    <phoneticPr fontId="6" type="noConversion"/>
  </si>
  <si>
    <r>
      <rPr>
        <sz val="10"/>
        <rFont val="標楷體"/>
        <family val="4"/>
        <charset val="136"/>
      </rPr>
      <t>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政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區
及國籍別</t>
    </r>
    <phoneticPr fontId="6" type="noConversion"/>
  </si>
  <si>
    <r>
      <rPr>
        <sz val="10"/>
        <rFont val="標楷體"/>
        <family val="4"/>
        <charset val="136"/>
      </rPr>
      <t>年級別</t>
    </r>
    <phoneticPr fontId="6" type="noConversion"/>
  </si>
  <si>
    <r>
      <rPr>
        <sz val="10"/>
        <rFont val="標楷體"/>
        <family val="4"/>
        <charset val="136"/>
      </rPr>
      <t>隸屬別</t>
    </r>
    <phoneticPr fontId="6" type="noConversion"/>
  </si>
  <si>
    <r>
      <rPr>
        <sz val="10"/>
        <rFont val="標楷體"/>
        <family val="4"/>
        <charset val="136"/>
      </rPr>
      <t>一年級</t>
    </r>
    <phoneticPr fontId="6" type="noConversion"/>
  </si>
  <si>
    <r>
      <rPr>
        <sz val="10"/>
        <rFont val="標楷體"/>
        <family val="4"/>
        <charset val="136"/>
      </rPr>
      <t>二年級</t>
    </r>
    <phoneticPr fontId="6" type="noConversion"/>
  </si>
  <si>
    <r>
      <rPr>
        <sz val="10"/>
        <rFont val="標楷體"/>
        <family val="4"/>
        <charset val="136"/>
      </rPr>
      <t>三年級</t>
    </r>
    <phoneticPr fontId="6" type="noConversion"/>
  </si>
  <si>
    <r>
      <rPr>
        <sz val="10"/>
        <rFont val="標楷體"/>
        <family val="4"/>
        <charset val="136"/>
      </rPr>
      <t>延修生</t>
    </r>
    <phoneticPr fontId="6" type="noConversion"/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</si>
  <si>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</si>
  <si>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</si>
  <si>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</si>
  <si>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臺北市高中職學校原住民畢業生升學就業概況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</si>
  <si>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</si>
  <si>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項　目　別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</si>
  <si>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學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</si>
  <si>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職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業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校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</si>
  <si>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</si>
  <si>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</si>
  <si>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</si>
  <si>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</si>
  <si>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</si>
  <si>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</si>
  <si>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</si>
  <si>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學年度結束後之當年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</si>
  <si>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</si>
  <si>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</si>
  <si>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</t>
    </r>
    <phoneticPr fontId="6" type="noConversion"/>
  </si>
  <si>
    <r>
      <rPr>
        <sz val="10"/>
        <rFont val="標楷體"/>
        <family val="4"/>
        <charset val="136"/>
      </rPr>
      <t>項　目　別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</si>
  <si>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學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</si>
  <si>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職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業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校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</si>
  <si>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</si>
  <si>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</si>
  <si>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</si>
  <si>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立</t>
    </r>
    <phoneticPr fontId="6" type="noConversion"/>
  </si>
  <si>
    <r>
      <t>106.11.13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10631459600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</si>
  <si>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號</t>
    </r>
    <phoneticPr fontId="6" type="noConversion"/>
  </si>
  <si>
    <r>
      <rPr>
        <b/>
        <sz val="14"/>
        <rFont val="標楷體"/>
        <family val="4"/>
        <charset val="136"/>
      </rPr>
      <t>臺北市高中職學校新生入學方式</t>
    </r>
    <phoneticPr fontId="6" type="noConversion"/>
  </si>
  <si>
    <r>
      <t xml:space="preserve">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</si>
  <si>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入學方式
及性別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</si>
  <si>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          </t>
    </r>
    <r>
      <rPr>
        <sz val="10"/>
        <rFont val="標楷體"/>
        <family val="4"/>
        <charset val="136"/>
      </rPr>
      <t>中（普通科、綜高）</t>
    </r>
    <phoneticPr fontId="6" type="noConversion"/>
  </si>
  <si>
    <r>
      <rPr>
        <sz val="10"/>
        <rFont val="標楷體"/>
        <family val="4"/>
        <charset val="136"/>
      </rPr>
      <t>新生數
總計</t>
    </r>
    <phoneticPr fontId="6" type="noConversion"/>
  </si>
  <si>
    <r>
      <rPr>
        <sz val="10"/>
        <rFont val="標楷體"/>
        <family val="4"/>
        <charset val="136"/>
      </rPr>
      <t>按隸屬別分</t>
    </r>
    <phoneticPr fontId="6" type="noConversion"/>
  </si>
  <si>
    <r>
      <rPr>
        <sz val="10"/>
        <rFont val="標楷體"/>
        <family val="4"/>
        <charset val="136"/>
      </rPr>
      <t>按入學身分分</t>
    </r>
    <phoneticPr fontId="6" type="noConversion"/>
  </si>
  <si>
    <r>
      <rPr>
        <sz val="10"/>
        <rFont val="標楷體"/>
        <family val="4"/>
        <charset val="136"/>
      </rPr>
      <t>按戶籍地分</t>
    </r>
    <phoneticPr fontId="6" type="noConversion"/>
  </si>
  <si>
    <r>
      <rPr>
        <sz val="10"/>
        <rFont val="標楷體"/>
        <family val="4"/>
        <charset val="136"/>
      </rPr>
      <t>按國中畢業年度分</t>
    </r>
    <phoneticPr fontId="6" type="noConversion"/>
  </si>
  <si>
    <r>
      <rPr>
        <sz val="10"/>
        <rFont val="標楷體"/>
        <family val="4"/>
        <charset val="136"/>
      </rPr>
      <t>一般生</t>
    </r>
    <phoneticPr fontId="6" type="noConversion"/>
  </si>
  <si>
    <r>
      <rPr>
        <sz val="10"/>
        <rFont val="標楷體"/>
        <family val="4"/>
        <charset val="136"/>
      </rPr>
      <t>原住民生</t>
    </r>
    <phoneticPr fontId="6" type="noConversion"/>
  </si>
  <si>
    <r>
      <rPr>
        <sz val="10"/>
        <rFont val="標楷體"/>
        <family val="4"/>
        <charset val="136"/>
      </rPr>
      <t>身心障礙</t>
    </r>
    <phoneticPr fontId="6" type="noConversion"/>
  </si>
  <si>
    <r>
      <rPr>
        <sz val="10"/>
        <rFont val="標楷體"/>
        <family val="4"/>
        <charset val="136"/>
      </rPr>
      <t>其他</t>
    </r>
    <phoneticPr fontId="6" type="noConversion"/>
  </si>
  <si>
    <r>
      <rPr>
        <sz val="10"/>
        <rFont val="標楷體"/>
        <family val="4"/>
        <charset val="136"/>
      </rPr>
      <t>臺北市</t>
    </r>
    <phoneticPr fontId="6" type="noConversion"/>
  </si>
  <si>
    <r>
      <rPr>
        <sz val="10"/>
        <rFont val="標楷體"/>
        <family val="4"/>
        <charset val="136"/>
      </rPr>
      <t>外縣市</t>
    </r>
    <phoneticPr fontId="6" type="noConversion"/>
  </si>
  <si>
    <r>
      <rPr>
        <sz val="10"/>
        <rFont val="標楷體"/>
        <family val="4"/>
        <charset val="136"/>
      </rPr>
      <t>應屆
畢業</t>
    </r>
    <phoneticPr fontId="6" type="noConversion"/>
  </si>
  <si>
    <r>
      <rPr>
        <sz val="10"/>
        <rFont val="標楷體"/>
        <family val="4"/>
        <charset val="136"/>
      </rPr>
      <t>應屆
修業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</si>
  <si>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</si>
  <si>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</si>
  <si>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106.11.13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10631459600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</si>
  <si>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b/>
        <sz val="14"/>
        <rFont val="標楷體"/>
        <family val="4"/>
        <charset val="136"/>
      </rPr>
      <t>臺北市高中職學校一年級新生數</t>
    </r>
    <phoneticPr fontId="6" type="noConversion"/>
  </si>
  <si>
    <r>
      <rPr>
        <sz val="10"/>
        <rFont val="標楷體"/>
        <family val="4"/>
        <charset val="136"/>
      </rPr>
      <t>單位：人、</t>
    </r>
    <r>
      <rPr>
        <sz val="10"/>
        <rFont val="Times New Roman"/>
        <family val="1"/>
      </rPr>
      <t>%</t>
    </r>
    <phoneticPr fontId="6" type="noConversion"/>
  </si>
  <si>
    <r>
      <rPr>
        <sz val="10"/>
        <rFont val="標楷體"/>
        <family val="4"/>
        <charset val="136"/>
      </rPr>
      <t>隸屬及科別</t>
    </r>
    <phoneticPr fontId="6" type="noConversion"/>
  </si>
  <si>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 xml:space="preserve">              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</si>
  <si>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9"/>
        <rFont val="標楷體"/>
        <family val="4"/>
        <charset val="136"/>
      </rPr>
      <t>新生數
總計</t>
    </r>
    <phoneticPr fontId="6" type="noConversion"/>
  </si>
  <si>
    <r>
      <rPr>
        <sz val="9"/>
        <rFont val="標楷體"/>
        <family val="4"/>
        <charset val="136"/>
      </rPr>
      <t>按性別分</t>
    </r>
    <phoneticPr fontId="6" type="noConversion"/>
  </si>
  <si>
    <r>
      <rPr>
        <sz val="9"/>
        <rFont val="標楷體"/>
        <family val="4"/>
        <charset val="136"/>
      </rPr>
      <t>按入學身分分</t>
    </r>
    <phoneticPr fontId="6" type="noConversion"/>
  </si>
  <si>
    <r>
      <rPr>
        <sz val="9"/>
        <rFont val="標楷體"/>
        <family val="4"/>
        <charset val="136"/>
      </rPr>
      <t>按畢業國中所在地分</t>
    </r>
    <phoneticPr fontId="6" type="noConversion"/>
  </si>
  <si>
    <r>
      <rPr>
        <sz val="9"/>
        <rFont val="標楷體"/>
        <family val="4"/>
        <charset val="136"/>
      </rPr>
      <t>按戶籍地分</t>
    </r>
    <phoneticPr fontId="6" type="noConversion"/>
  </si>
  <si>
    <r>
      <rPr>
        <sz val="10"/>
        <rFont val="標楷體"/>
        <family val="4"/>
        <charset val="136"/>
      </rPr>
      <t>按國中畢</t>
    </r>
    <r>
      <rPr>
        <sz val="10"/>
        <rFont val="Times New Roman"/>
        <family val="1"/>
      </rPr>
      <t>/</t>
    </r>
    <r>
      <rPr>
        <sz val="10"/>
        <rFont val="標楷體"/>
        <family val="4"/>
        <charset val="136"/>
      </rPr>
      <t>修業年度分</t>
    </r>
    <phoneticPr fontId="6" type="noConversion"/>
  </si>
  <si>
    <r>
      <rPr>
        <sz val="9"/>
        <rFont val="標楷體"/>
        <family val="4"/>
        <charset val="136"/>
      </rPr>
      <t>一般生</t>
    </r>
    <phoneticPr fontId="6" type="noConversion"/>
  </si>
  <si>
    <r>
      <rPr>
        <sz val="9"/>
        <rFont val="標楷體"/>
        <family val="4"/>
        <charset val="136"/>
      </rPr>
      <t>原住民生</t>
    </r>
    <phoneticPr fontId="6" type="noConversion"/>
  </si>
  <si>
    <r>
      <rPr>
        <sz val="9"/>
        <rFont val="標楷體"/>
        <family val="4"/>
        <charset val="136"/>
      </rPr>
      <t>身心障礙</t>
    </r>
    <phoneticPr fontId="6" type="noConversion"/>
  </si>
  <si>
    <r>
      <rPr>
        <sz val="9"/>
        <rFont val="標楷體"/>
        <family val="4"/>
        <charset val="136"/>
      </rPr>
      <t>其他</t>
    </r>
    <phoneticPr fontId="6" type="noConversion"/>
  </si>
  <si>
    <r>
      <rPr>
        <sz val="9"/>
        <rFont val="標楷體"/>
        <family val="4"/>
        <charset val="136"/>
      </rPr>
      <t>臺北市</t>
    </r>
    <phoneticPr fontId="6" type="noConversion"/>
  </si>
  <si>
    <r>
      <rPr>
        <sz val="9"/>
        <rFont val="標楷體"/>
        <family val="4"/>
        <charset val="136"/>
      </rPr>
      <t>新北市</t>
    </r>
    <phoneticPr fontId="6" type="noConversion"/>
  </si>
  <si>
    <r>
      <rPr>
        <sz val="9"/>
        <rFont val="標楷體"/>
        <family val="4"/>
        <charset val="136"/>
      </rPr>
      <t>基隆市</t>
    </r>
    <phoneticPr fontId="6" type="noConversion"/>
  </si>
  <si>
    <r>
      <rPr>
        <sz val="9"/>
        <rFont val="標楷體"/>
        <family val="4"/>
        <charset val="136"/>
      </rPr>
      <t>其他縣市</t>
    </r>
    <phoneticPr fontId="6" type="noConversion"/>
  </si>
  <si>
    <r>
      <rPr>
        <sz val="9"/>
        <rFont val="標楷體"/>
        <family val="4"/>
        <charset val="136"/>
      </rPr>
      <t>外縣市</t>
    </r>
    <phoneticPr fontId="6" type="noConversion"/>
  </si>
  <si>
    <r>
      <rPr>
        <sz val="10"/>
        <rFont val="標楷體"/>
        <family val="4"/>
        <charset val="136"/>
      </rPr>
      <t>應屆修業</t>
    </r>
    <phoneticPr fontId="6" type="noConversion"/>
  </si>
  <si>
    <r>
      <rPr>
        <sz val="10"/>
        <rFont val="標楷體"/>
        <family val="4"/>
        <charset val="136"/>
      </rPr>
      <t>其他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</si>
  <si>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中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職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</si>
  <si>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</si>
  <si>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sz val="10"/>
        <rFont val="標楷體"/>
        <family val="4"/>
        <charset val="136"/>
      </rPr>
      <t>普通科</t>
    </r>
    <phoneticPr fontId="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</si>
  <si>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</si>
  <si>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</si>
  <si>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</si>
  <si>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sz val="10"/>
        <rFont val="標楷體"/>
        <family val="4"/>
        <charset val="136"/>
      </rPr>
      <t>綜高</t>
    </r>
    <phoneticPr fontId="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</si>
  <si>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</si>
  <si>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</si>
  <si>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職業科</t>
    </r>
    <phoneticPr fontId="6" type="noConversion"/>
  </si>
  <si>
    <r>
      <rPr>
        <sz val="10"/>
        <rFont val="標楷體"/>
        <family val="4"/>
        <charset val="136"/>
      </rPr>
      <t>高中職進修學校</t>
    </r>
    <phoneticPr fontId="6" type="noConversion"/>
  </si>
  <si>
    <r>
      <rPr>
        <sz val="10"/>
        <rFont val="標楷體"/>
        <family val="4"/>
        <charset val="136"/>
      </rPr>
      <t>普通科</t>
    </r>
    <phoneticPr fontId="6" type="noConversion"/>
  </si>
  <si>
    <r>
      <rPr>
        <sz val="10"/>
        <rFont val="標楷體"/>
        <family val="4"/>
        <charset val="136"/>
      </rPr>
      <t>實用技能學程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</si>
  <si>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</si>
  <si>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8"/>
        <rFont val="標楷體"/>
        <family val="4"/>
        <charset val="136"/>
      </rPr>
      <t>臺北市政府教育局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</si>
  <si>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</si>
  <si>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b/>
        <sz val="14"/>
        <rFont val="標楷體"/>
        <family val="4"/>
        <charset val="136"/>
      </rPr>
      <t>臺北市綜合高中校數、班級數、學生數、畢業生數及修業生數－行政區別</t>
    </r>
    <phoneticPr fontId="3" type="noConversion"/>
  </si>
  <si>
    <r>
      <t xml:space="preserve">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</si>
  <si>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單位：所、班、人</t>
    </r>
    <phoneticPr fontId="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</si>
  <si>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</si>
  <si>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上學年度畢業生數</t>
    </r>
    <phoneticPr fontId="6" type="noConversion"/>
  </si>
  <si>
    <r>
      <rPr>
        <sz val="10"/>
        <rFont val="標楷體"/>
        <family val="4"/>
        <charset val="136"/>
      </rPr>
      <t>上學年度修業生數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</si>
  <si>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</si>
  <si>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</si>
  <si>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</si>
  <si>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</si>
  <si>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</si>
  <si>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</si>
  <si>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</si>
  <si>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</si>
  <si>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b/>
        <sz val="14"/>
        <rFont val="標楷體"/>
        <family val="4"/>
        <charset val="136"/>
      </rPr>
      <t>臺北市綜合高中概況總表</t>
    </r>
    <phoneticPr fontId="6" type="noConversion"/>
  </si>
  <si>
    <r>
      <rPr>
        <sz val="10"/>
        <rFont val="標楷體"/>
        <family val="4"/>
        <charset val="136"/>
      </rPr>
      <t>單位：所、班、人</t>
    </r>
    <phoneticPr fontId="6" type="noConversion"/>
  </si>
  <si>
    <r>
      <rPr>
        <sz val="10"/>
        <rFont val="標楷體"/>
        <family val="4"/>
        <charset val="136"/>
      </rPr>
      <t>項　目　別</t>
    </r>
    <phoneticPr fontId="6" type="noConversion"/>
  </si>
  <si>
    <r>
      <rPr>
        <sz val="10"/>
        <rFont val="標楷體"/>
        <family val="4"/>
        <charset val="136"/>
      </rPr>
      <t>高中學校辦理</t>
    </r>
    <phoneticPr fontId="6" type="noConversion"/>
  </si>
  <si>
    <r>
      <rPr>
        <sz val="10"/>
        <rFont val="標楷體"/>
        <family val="4"/>
        <charset val="136"/>
      </rPr>
      <t>高職學校辦理</t>
    </r>
    <phoneticPr fontId="6" type="noConversion"/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</si>
  <si>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</si>
  <si>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</si>
  <si>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sz val="10"/>
        <rFont val="標楷體"/>
        <family val="4"/>
        <charset val="136"/>
      </rPr>
      <t>校　　　數</t>
    </r>
    <phoneticPr fontId="6" type="noConversion"/>
  </si>
  <si>
    <r>
      <rPr>
        <sz val="10"/>
        <rFont val="標楷體"/>
        <family val="4"/>
        <charset val="136"/>
      </rPr>
      <t>班　級　數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</si>
  <si>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　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</si>
  <si>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　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</si>
  <si>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　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</si>
  <si>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學　生　數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</si>
  <si>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</si>
  <si>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</si>
  <si>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　一　年　級</t>
    </r>
    <phoneticPr fontId="6" type="noConversion"/>
  </si>
  <si>
    <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</si>
  <si>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16" type="noConversion"/>
  </si>
  <si>
    <r>
      <rPr>
        <sz val="10"/>
        <rFont val="標楷體"/>
        <family val="4"/>
        <charset val="136"/>
      </rPr>
      <t>學年度結束後之次年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16" type="noConversion"/>
  </si>
  <si>
    <r>
      <t>中華民國</t>
    </r>
    <r>
      <rPr>
        <sz val="10"/>
        <rFont val="Times New Roman"/>
        <family val="1"/>
      </rPr>
      <t xml:space="preserve">      106     </t>
    </r>
    <r>
      <rPr>
        <sz val="10"/>
        <rFont val="標楷體"/>
        <family val="4"/>
        <charset val="136"/>
      </rPr>
      <t>學年度</t>
    </r>
    <phoneticPr fontId="16" type="noConversion"/>
  </si>
  <si>
    <r>
      <t>單位：所、座、人、</t>
    </r>
    <r>
      <rPr>
        <sz val="10"/>
        <rFont val="Times New Roman"/>
        <family val="1"/>
      </rPr>
      <t>%</t>
    </r>
    <phoneticPr fontId="1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</si>
  <si>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26</t>
    </r>
    <r>
      <rPr>
        <sz val="10"/>
        <rFont val="標楷體"/>
        <family val="4"/>
        <charset val="136"/>
      </rPr>
      <t>日編製</t>
    </r>
    <phoneticPr fontId="1" type="noConversion"/>
  </si>
  <si>
    <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16" type="noConversion"/>
  </si>
  <si>
    <r>
      <t>臺北市高級中學游泳檢測概況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</si>
  <si>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t>中華民國</t>
    </r>
    <r>
      <rPr>
        <sz val="10"/>
        <rFont val="Times New Roman"/>
        <family val="1"/>
      </rPr>
      <t xml:space="preserve">      106     </t>
    </r>
    <r>
      <rPr>
        <sz val="10"/>
        <rFont val="標楷體"/>
        <family val="4"/>
        <charset val="136"/>
      </rPr>
      <t>學年度</t>
    </r>
    <phoneticPr fontId="16" type="noConversion"/>
  </si>
  <si>
    <r>
      <t>單位：所、座、人、</t>
    </r>
    <r>
      <rPr>
        <sz val="10"/>
        <rFont val="Times New Roman"/>
        <family val="1"/>
      </rPr>
      <t>%</t>
    </r>
    <phoneticPr fontId="1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</si>
  <si>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學期資料於次年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</si>
  <si>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106.11.13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10631459600</t>
    </r>
    <r>
      <rPr>
        <sz val="8"/>
        <rFont val="標楷體"/>
        <family val="4"/>
        <charset val="136"/>
      </rPr>
      <t>號函修訂</t>
    </r>
    <phoneticPr fontId="1" type="noConversion"/>
  </si>
  <si>
    <r>
      <rPr>
        <b/>
        <sz val="14"/>
        <rFont val="標楷體"/>
        <family val="4"/>
        <charset val="136"/>
      </rPr>
      <t>臺北市高級中學學生裸眼視力不良率─行政區別</t>
    </r>
    <phoneticPr fontId="6" type="noConversion"/>
  </si>
  <si>
    <r>
      <t xml:space="preserve">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</si>
  <si>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單位：人、％</t>
    </r>
    <phoneticPr fontId="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</si>
  <si>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</si>
  <si>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檢查
人數</t>
    </r>
    <phoneticPr fontId="6" type="noConversion"/>
  </si>
  <si>
    <r>
      <rPr>
        <sz val="10"/>
        <rFont val="標楷體"/>
        <family val="4"/>
        <charset val="136"/>
      </rPr>
      <t>視力
不良人數</t>
    </r>
    <phoneticPr fontId="6" type="noConversion"/>
  </si>
  <si>
    <r>
      <rPr>
        <sz val="10"/>
        <rFont val="標楷體"/>
        <family val="4"/>
        <charset val="136"/>
      </rPr>
      <t>視力
不良率</t>
    </r>
    <phoneticPr fontId="6" type="noConversion"/>
  </si>
  <si>
    <r>
      <rPr>
        <sz val="10"/>
        <rFont val="標楷體"/>
        <family val="4"/>
        <charset val="136"/>
      </rPr>
      <t>檢查
人數</t>
    </r>
    <phoneticPr fontId="6" type="noConversion"/>
  </si>
  <si>
    <r>
      <rPr>
        <sz val="10"/>
        <rFont val="標楷體"/>
        <family val="4"/>
        <charset val="136"/>
      </rPr>
      <t>視力不
良人數</t>
    </r>
    <phoneticPr fontId="6" type="noConversion"/>
  </si>
  <si>
    <r>
      <rPr>
        <sz val="10"/>
        <rFont val="標楷體"/>
        <family val="4"/>
        <charset val="136"/>
      </rPr>
      <t>視力
不良率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</si>
  <si>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學期結束後之當年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</si>
  <si>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sz val="9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</si>
  <si>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</si>
  <si>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學期結束後之當年</t>
    </r>
    <r>
      <rPr>
        <sz val="10"/>
        <rFont val="Times New Roman"/>
        <family val="1"/>
      </rPr>
      <t xml:space="preserve"> 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</si>
  <si>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臺北市高級中學學生異動概況</t>
    </r>
    <phoneticPr fontId="6" type="noConversion"/>
  </si>
  <si>
    <r>
      <t xml:space="preserve">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學年度第</t>
    </r>
    <r>
      <rPr>
        <sz val="10"/>
        <rFont val="Times New Roman"/>
        <family val="1"/>
      </rPr>
      <t xml:space="preserve">   2   </t>
    </r>
    <r>
      <rPr>
        <sz val="10"/>
        <rFont val="標楷體"/>
        <family val="4"/>
        <charset val="136"/>
      </rPr>
      <t>學期</t>
    </r>
    <phoneticPr fontId="6" type="noConversion"/>
  </si>
  <si>
    <r>
      <rPr>
        <sz val="10"/>
        <rFont val="標楷體"/>
        <family val="4"/>
        <charset val="136"/>
      </rPr>
      <t>異　動　類　別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</si>
  <si>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</si>
  <si>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</si>
  <si>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r>
      <rPr>
        <sz val="10"/>
        <rFont val="標楷體"/>
        <family val="4"/>
        <charset val="136"/>
      </rPr>
      <t>市　立</t>
    </r>
    <phoneticPr fontId="6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</si>
  <si>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</si>
  <si>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放棄、廢止學籍：</t>
    </r>
    <phoneticPr fontId="6" type="noConversion"/>
  </si>
  <si>
    <r>
      <t>第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學期結束後之當年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</si>
  <si>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t>第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學期結束後之當年</t>
    </r>
    <r>
      <rPr>
        <sz val="8"/>
        <rFont val="Times New Roman"/>
        <family val="1"/>
      </rPr>
      <t xml:space="preserve"> 3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</si>
  <si>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t xml:space="preserve">                           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學年度第</t>
    </r>
    <r>
      <rPr>
        <sz val="10"/>
        <rFont val="Times New Roman"/>
        <family val="1"/>
      </rPr>
      <t xml:space="preserve">    1    </t>
    </r>
    <r>
      <rPr>
        <sz val="10"/>
        <rFont val="標楷體"/>
        <family val="4"/>
        <charset val="136"/>
      </rPr>
      <t>學期</t>
    </r>
    <phoneticPr fontId="6" type="noConversion"/>
  </si>
  <si>
    <r>
      <t>總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計</t>
    </r>
    <r>
      <rPr>
        <sz val="10"/>
        <rFont val="Times New Roman"/>
        <family val="1"/>
      </rPr>
      <t xml:space="preserve">    </t>
    </r>
    <phoneticPr fontId="6" type="noConversion"/>
  </si>
  <si>
    <r>
      <t>國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</si>
  <si>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t>市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</si>
  <si>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t>私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</si>
  <si>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t>獎勵</t>
    </r>
    <r>
      <rPr>
        <sz val="10"/>
        <rFont val="Times New Roman"/>
        <family val="1"/>
      </rPr>
      <t xml:space="preserve"> </t>
    </r>
    <phoneticPr fontId="6" type="noConversion"/>
  </si>
  <si>
    <r>
      <t>次數</t>
    </r>
    <r>
      <rPr>
        <sz val="10"/>
        <rFont val="Times New Roman"/>
        <family val="1"/>
      </rPr>
      <t xml:space="preserve">  </t>
    </r>
    <phoneticPr fontId="6" type="noConversion"/>
  </si>
  <si>
    <r>
      <t>嘉獎</t>
    </r>
    <r>
      <rPr>
        <sz val="10"/>
        <rFont val="Times New Roman"/>
        <family val="1"/>
      </rPr>
      <t xml:space="preserve">              </t>
    </r>
    <r>
      <rPr>
        <sz val="11"/>
        <rFont val="新細明體"/>
        <family val="1"/>
        <charset val="136"/>
      </rPr>
      <t/>
    </r>
    <phoneticPr fontId="6" type="noConversion"/>
  </si>
  <si>
    <r>
      <t>人數</t>
    </r>
    <r>
      <rPr>
        <sz val="10"/>
        <rFont val="Times New Roman"/>
        <family val="1"/>
      </rPr>
      <t xml:space="preserve">  </t>
    </r>
    <phoneticPr fontId="6" type="noConversion"/>
  </si>
  <si>
    <r>
      <t>小功</t>
    </r>
    <r>
      <rPr>
        <sz val="10"/>
        <rFont val="Times New Roman"/>
        <family val="1"/>
      </rPr>
      <t xml:space="preserve">              </t>
    </r>
    <r>
      <rPr>
        <sz val="11"/>
        <rFont val="新細明體"/>
        <family val="1"/>
        <charset val="136"/>
      </rPr>
      <t/>
    </r>
    <phoneticPr fontId="6" type="noConversion"/>
  </si>
  <si>
    <r>
      <t>次數</t>
    </r>
    <r>
      <rPr>
        <sz val="10"/>
        <rFont val="Times New Roman"/>
        <family val="1"/>
      </rPr>
      <t xml:space="preserve"> </t>
    </r>
    <phoneticPr fontId="6" type="noConversion"/>
  </si>
  <si>
    <r>
      <t>大功</t>
    </r>
    <r>
      <rPr>
        <sz val="10"/>
        <rFont val="Times New Roman"/>
        <family val="1"/>
      </rPr>
      <t xml:space="preserve"> </t>
    </r>
    <phoneticPr fontId="6" type="noConversion"/>
  </si>
  <si>
    <r>
      <t>懲罰</t>
    </r>
    <r>
      <rPr>
        <sz val="10"/>
        <rFont val="Times New Roman"/>
        <family val="1"/>
      </rPr>
      <t xml:space="preserve"> </t>
    </r>
    <phoneticPr fontId="6" type="noConversion"/>
  </si>
  <si>
    <r>
      <t>警告</t>
    </r>
    <r>
      <rPr>
        <sz val="11"/>
        <rFont val="Times New Roman"/>
        <family val="1"/>
      </rPr>
      <t/>
    </r>
    <phoneticPr fontId="6" type="noConversion"/>
  </si>
  <si>
    <r>
      <t>小過</t>
    </r>
    <r>
      <rPr>
        <sz val="11"/>
        <rFont val="Times New Roman"/>
        <family val="1"/>
      </rPr>
      <t/>
    </r>
    <phoneticPr fontId="6" type="noConversion"/>
  </si>
  <si>
    <r>
      <t>大過</t>
    </r>
    <r>
      <rPr>
        <sz val="11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</si>
  <si>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9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17</t>
    </r>
    <r>
      <rPr>
        <sz val="10"/>
        <rFont val="標楷體"/>
        <family val="4"/>
        <charset val="136"/>
      </rPr>
      <t>日編製</t>
    </r>
    <phoneticPr fontId="1" type="noConversion"/>
  </si>
  <si>
    <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</si>
  <si>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8"/>
        <rFont val="標楷體"/>
        <family val="4"/>
        <charset val="136"/>
      </rPr>
      <t>第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學期結束後之當年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</si>
  <si>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期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</si>
  <si>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8"/>
        <rFont val="標楷體"/>
        <family val="4"/>
        <charset val="136"/>
      </rPr>
      <t>第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學期結束後之當年</t>
    </r>
    <r>
      <rPr>
        <sz val="8"/>
        <rFont val="Times New Roman"/>
        <family val="1"/>
      </rPr>
      <t xml:space="preserve"> 3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</si>
  <si>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rPr>
        <b/>
        <sz val="14"/>
        <rFont val="標楷體"/>
        <family val="4"/>
        <charset val="136"/>
      </rPr>
      <t>臺北市高級中學學生獎懲人數</t>
    </r>
    <phoneticPr fontId="6" type="noConversion"/>
  </si>
  <si>
    <r>
      <t xml:space="preserve">                           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 </t>
    </r>
    <r>
      <rPr>
        <sz val="10"/>
        <rFont val="標楷體"/>
        <family val="4"/>
        <charset val="136"/>
      </rPr>
      <t>學年度第</t>
    </r>
    <r>
      <rPr>
        <sz val="10"/>
        <rFont val="Times New Roman"/>
        <family val="1"/>
      </rPr>
      <t xml:space="preserve">    2    </t>
    </r>
    <r>
      <rPr>
        <sz val="10"/>
        <rFont val="標楷體"/>
        <family val="4"/>
        <charset val="136"/>
      </rPr>
      <t>學期</t>
    </r>
    <phoneticPr fontId="6" type="noConversion"/>
  </si>
  <si>
    <r>
      <rPr>
        <sz val="10"/>
        <rFont val="標楷體"/>
        <family val="4"/>
        <charset val="136"/>
      </rPr>
      <t>單位：人、次</t>
    </r>
    <phoneticPr fontId="6" type="noConversion"/>
  </si>
  <si>
    <r>
      <rPr>
        <sz val="10"/>
        <rFont val="標楷體"/>
        <family val="4"/>
        <charset val="136"/>
      </rPr>
      <t>獎　懲　類　別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</si>
  <si>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計</t>
    </r>
    <r>
      <rPr>
        <sz val="10"/>
        <rFont val="Times New Roman"/>
        <family val="1"/>
      </rPr>
      <t xml:space="preserve">    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</si>
  <si>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</si>
  <si>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</si>
  <si>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立</t>
    </r>
    <phoneticPr fontId="6" type="noConversion"/>
  </si>
  <si>
    <r>
      <t>根據會計年度資料於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</si>
  <si>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中華民國</t>
    </r>
    <r>
      <rPr>
        <sz val="10"/>
        <rFont val="Times New Roman"/>
        <family val="1"/>
      </rPr>
      <t xml:space="preserve">    107   </t>
    </r>
    <r>
      <rPr>
        <sz val="10"/>
        <rFont val="標楷體"/>
        <family val="4"/>
        <charset val="136"/>
      </rPr>
      <t>年</t>
    </r>
    <phoneticPr fontId="6" type="noConversion"/>
  </si>
  <si>
    <r>
      <t>填表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</si>
  <si>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108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3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26</t>
    </r>
    <r>
      <rPr>
        <sz val="10"/>
        <rFont val="標楷體"/>
        <family val="4"/>
        <charset val="136"/>
      </rPr>
      <t>日編製</t>
    </r>
    <phoneticPr fontId="1" type="noConversion"/>
  </si>
  <si>
    <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</si>
  <si>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b/>
        <sz val="14"/>
        <rFont val="標楷體"/>
        <family val="4"/>
        <charset val="136"/>
      </rPr>
      <t>臺北市高級中學圖書館概況─圖書類別</t>
    </r>
    <phoneticPr fontId="6" type="noConversion"/>
  </si>
  <si>
    <r>
      <t xml:space="preserve">                                                      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106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</si>
  <si>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項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目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</si>
  <si>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</si>
  <si>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</si>
  <si>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r>
      <rPr>
        <sz val="10"/>
        <rFont val="標楷體"/>
        <family val="4"/>
        <charset val="136"/>
      </rPr>
      <t>市　立</t>
    </r>
    <phoneticPr fontId="6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</si>
  <si>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</si>
  <si>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圖書收藏冊數總計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</si>
  <si>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中文圖書冊數小計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</si>
  <si>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0    </t>
    </r>
    <r>
      <rPr>
        <sz val="10"/>
        <rFont val="標楷體"/>
        <family val="4"/>
        <charset val="136"/>
      </rPr>
      <t>總類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</si>
  <si>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1    </t>
    </r>
    <r>
      <rPr>
        <sz val="10"/>
        <rFont val="標楷體"/>
        <family val="4"/>
        <charset val="136"/>
      </rPr>
      <t>哲學類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</si>
  <si>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2    </t>
    </r>
    <r>
      <rPr>
        <sz val="10"/>
        <rFont val="標楷體"/>
        <family val="4"/>
        <charset val="136"/>
      </rPr>
      <t>宗教類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</si>
  <si>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3    </t>
    </r>
    <r>
      <rPr>
        <sz val="10"/>
        <rFont val="標楷體"/>
        <family val="4"/>
        <charset val="136"/>
      </rPr>
      <t>科學類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</si>
  <si>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4    </t>
    </r>
    <r>
      <rPr>
        <sz val="10"/>
        <rFont val="標楷體"/>
        <family val="4"/>
        <charset val="136"/>
      </rPr>
      <t>應用科學類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</si>
  <si>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5    </t>
    </r>
    <r>
      <rPr>
        <sz val="10"/>
        <rFont val="標楷體"/>
        <family val="4"/>
        <charset val="136"/>
      </rPr>
      <t>社會科學類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</si>
  <si>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6-7 </t>
    </r>
    <r>
      <rPr>
        <sz val="10"/>
        <rFont val="標楷體"/>
        <family val="4"/>
        <charset val="136"/>
      </rPr>
      <t>史地類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</si>
  <si>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8    </t>
    </r>
    <r>
      <rPr>
        <sz val="10"/>
        <rFont val="標楷體"/>
        <family val="4"/>
        <charset val="136"/>
      </rPr>
      <t>語言文學類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</si>
  <si>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 xml:space="preserve">9    </t>
    </r>
    <r>
      <rPr>
        <sz val="10"/>
        <rFont val="標楷體"/>
        <family val="4"/>
        <charset val="136"/>
      </rPr>
      <t>藝術類</t>
    </r>
    <phoneticPr fontId="6" type="noConversion"/>
  </si>
  <si>
    <r>
      <rPr>
        <sz val="10"/>
        <rFont val="標楷體"/>
        <family val="4"/>
        <charset val="136"/>
      </rPr>
      <t>外文圖書冊數小計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</si>
  <si>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期刊（含雜誌）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種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</si>
  <si>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非書資料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片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</si>
  <si>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圖書借閱人次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</si>
  <si>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圖書借閱冊次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</si>
  <si>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圖書閱覽座位數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位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</si>
  <si>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圖書館工作人員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</si>
  <si>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購書經費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元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</si>
  <si>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購書冊數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</si>
  <si>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紙本圖書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</si>
  <si>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電子書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</si>
  <si>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捐贈列入編目之圖書冊數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冊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</si>
  <si>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上項捐贈之估計金額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元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</si>
  <si>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</si>
  <si>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</si>
  <si>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</si>
  <si>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</si>
  <si>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</si>
  <si>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</si>
  <si>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</si>
  <si>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台北市政府教育局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</si>
  <si>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</t>
    </r>
    <r>
      <rPr>
        <sz val="10"/>
        <rFont val="標楷體"/>
        <family val="4"/>
        <charset val="136"/>
      </rPr>
      <t>報</t>
    </r>
    <phoneticPr fontId="6" type="noConversion"/>
  </si>
  <si>
    <r>
      <rPr>
        <b/>
        <sz val="14"/>
        <rFont val="標楷體"/>
        <family val="4"/>
        <charset val="136"/>
      </rPr>
      <t>臺北市高級中學校地校舍面積─行政區別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</si>
  <si>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</si>
  <si>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單位：平方公尺</t>
    </r>
    <phoneticPr fontId="6" type="noConversion"/>
  </si>
  <si>
    <r>
      <rPr>
        <sz val="10"/>
        <rFont val="標楷體"/>
        <family val="4"/>
        <charset val="136"/>
      </rPr>
      <t>總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計</t>
    </r>
    <phoneticPr fontId="6" type="noConversion"/>
  </si>
  <si>
    <r>
      <rPr>
        <sz val="10"/>
        <rFont val="標楷體"/>
        <family val="4"/>
        <charset val="136"/>
      </rPr>
      <t>國</t>
    </r>
    <r>
      <rPr>
        <sz val="10"/>
        <rFont val="Times New Roman"/>
        <family val="1"/>
      </rPr>
      <t xml:space="preserve">                 </t>
    </r>
    <r>
      <rPr>
        <sz val="10"/>
        <rFont val="標楷體"/>
        <family val="4"/>
        <charset val="136"/>
      </rPr>
      <t>立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</si>
  <si>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</si>
  <si>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  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</si>
  <si>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校地</t>
    </r>
    <phoneticPr fontId="6" type="noConversion"/>
  </si>
  <si>
    <r>
      <rPr>
        <sz val="10"/>
        <rFont val="標楷體"/>
        <family val="4"/>
        <charset val="136"/>
      </rPr>
      <t>房</t>
    </r>
    <phoneticPr fontId="6" type="noConversion"/>
  </si>
  <si>
    <r>
      <rPr>
        <sz val="10"/>
        <rFont val="標楷體"/>
        <family val="4"/>
        <charset val="136"/>
      </rPr>
      <t>填表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</si>
  <si>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8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</si>
  <si>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年　</t>
    </r>
    <r>
      <rPr>
        <sz val="10"/>
        <rFont val="Times New Roman"/>
        <family val="1"/>
      </rPr>
      <t xml:space="preserve"> 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</si>
  <si>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表號</t>
    </r>
    <phoneticPr fontId="6" type="noConversion"/>
  </si>
  <si>
    <r>
      <rPr>
        <b/>
        <sz val="14"/>
        <rFont val="標楷體"/>
        <family val="4"/>
        <charset val="136"/>
      </rPr>
      <t>臺北市高級中學校地校舍概況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</si>
  <si>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年</t>
    </r>
    <r>
      <rPr>
        <sz val="10"/>
        <color indexed="8"/>
        <rFont val="Times New Roman"/>
        <family val="1"/>
      </rPr>
      <t/>
    </r>
    <phoneticPr fontId="6" type="noConversion"/>
  </si>
  <si>
    <r>
      <rPr>
        <sz val="10"/>
        <rFont val="標楷體"/>
        <family val="4"/>
        <charset val="136"/>
      </rPr>
      <t>單位︰間、平方公尺</t>
    </r>
    <phoneticPr fontId="6" type="noConversion"/>
  </si>
  <si>
    <r>
      <rPr>
        <sz val="10"/>
        <rFont val="標楷體"/>
        <family val="4"/>
        <charset val="136"/>
      </rPr>
      <t>間數</t>
    </r>
    <phoneticPr fontId="6" type="noConversion"/>
  </si>
  <si>
    <r>
      <rPr>
        <sz val="10"/>
        <rFont val="標楷體"/>
        <family val="4"/>
        <charset val="136"/>
      </rPr>
      <t>面積</t>
    </r>
    <phoneticPr fontId="6" type="noConversion"/>
  </si>
  <si>
    <r>
      <rPr>
        <sz val="10"/>
        <rFont val="標楷體"/>
        <family val="4"/>
        <charset val="136"/>
      </rPr>
      <t>普通教室</t>
    </r>
    <phoneticPr fontId="6" type="noConversion"/>
  </si>
  <si>
    <r>
      <rPr>
        <sz val="10"/>
        <rFont val="標楷體"/>
        <family val="4"/>
        <charset val="136"/>
      </rPr>
      <t>特別教室</t>
    </r>
    <phoneticPr fontId="6" type="noConversion"/>
  </si>
  <si>
    <r>
      <rPr>
        <sz val="10"/>
        <rFont val="標楷體"/>
        <family val="4"/>
        <charset val="136"/>
      </rPr>
      <t>辦公室</t>
    </r>
    <phoneticPr fontId="6" type="noConversion"/>
  </si>
  <si>
    <r>
      <rPr>
        <sz val="10"/>
        <rFont val="標楷體"/>
        <family val="4"/>
        <charset val="136"/>
      </rPr>
      <t>禮堂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含活動中心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</si>
  <si>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圖書室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館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</si>
  <si>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實習場所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含實驗室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</si>
  <si>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室內運動場所</t>
    </r>
    <phoneticPr fontId="6" type="noConversion"/>
  </si>
  <si>
    <r>
      <rPr>
        <sz val="10"/>
        <rFont val="標楷體"/>
        <family val="4"/>
        <charset val="136"/>
      </rPr>
      <t>餐廳</t>
    </r>
    <phoneticPr fontId="6" type="noConversion"/>
  </si>
  <si>
    <r>
      <rPr>
        <sz val="10"/>
        <rFont val="標楷體"/>
        <family val="4"/>
        <charset val="136"/>
      </rPr>
      <t>教職員宿舍</t>
    </r>
    <phoneticPr fontId="6" type="noConversion"/>
  </si>
  <si>
    <r>
      <rPr>
        <sz val="10"/>
        <rFont val="標楷體"/>
        <family val="4"/>
        <charset val="136"/>
      </rPr>
      <t>學生宿舍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床位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</si>
  <si>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其他</t>
    </r>
    <phoneticPr fontId="6" type="noConversion"/>
  </si>
  <si>
    <r>
      <rPr>
        <sz val="10"/>
        <rFont val="標楷體"/>
        <family val="4"/>
        <charset val="136"/>
      </rPr>
      <t>校舍總延面積</t>
    </r>
    <phoneticPr fontId="6" type="noConversion"/>
  </si>
  <si>
    <r>
      <rPr>
        <sz val="10"/>
        <rFont val="標楷體"/>
        <family val="4"/>
        <charset val="136"/>
      </rPr>
      <t>校地總面積</t>
    </r>
    <phoneticPr fontId="6" type="noConversion"/>
  </si>
  <si>
    <r>
      <rPr>
        <sz val="10"/>
        <rFont val="標楷體"/>
        <family val="4"/>
        <charset val="136"/>
      </rPr>
      <t>室外運動場地面積</t>
    </r>
    <phoneticPr fontId="6" type="noConversion"/>
  </si>
  <si>
    <r>
      <rPr>
        <sz val="10"/>
        <rFont val="標楷體"/>
        <family val="4"/>
        <charset val="136"/>
      </rPr>
      <t>游泳池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座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</si>
  <si>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廁所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廁位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</si>
  <si>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填表</t>
    </r>
    <r>
      <rPr>
        <sz val="10"/>
        <rFont val="Times New Roman"/>
        <family val="1"/>
      </rPr>
      <t xml:space="preserve"> </t>
    </r>
    <phoneticPr fontId="6" type="noConversion"/>
  </si>
  <si>
    <r>
      <rPr>
        <b/>
        <sz val="14"/>
        <rFont val="標楷體"/>
        <family val="4"/>
        <charset val="136"/>
      </rPr>
      <t>臺北市高級中學職員及工友數</t>
    </r>
    <phoneticPr fontId="6" type="noConversion"/>
  </si>
  <si>
    <r>
      <t xml:space="preserve">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</si>
  <si>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年　齡　別</t>
    </r>
    <phoneticPr fontId="6" type="noConversion"/>
  </si>
  <si>
    <r>
      <rPr>
        <sz val="10"/>
        <rFont val="標楷體"/>
        <family val="4"/>
        <charset val="136"/>
      </rPr>
      <t>總　　計</t>
    </r>
    <phoneticPr fontId="6" type="noConversion"/>
  </si>
  <si>
    <r>
      <rPr>
        <sz val="10"/>
        <rFont val="標楷體"/>
        <family val="4"/>
        <charset val="136"/>
      </rPr>
      <t>國　　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</si>
  <si>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</si>
  <si>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　　立</t>
    </r>
    <phoneticPr fontId="6" type="noConversion"/>
  </si>
  <si>
    <r>
      <rPr>
        <b/>
        <sz val="14"/>
        <rFont val="標楷體"/>
        <family val="4"/>
        <charset val="136"/>
      </rPr>
      <t>臺北市高級中學教師概況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</si>
  <si>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身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</si>
  <si>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原住民</t>
    </r>
    <phoneticPr fontId="6" type="noConversion"/>
  </si>
  <si>
    <r>
      <rPr>
        <sz val="10"/>
        <rFont val="標楷體"/>
        <family val="4"/>
        <charset val="136"/>
      </rPr>
      <t>　非原住民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</si>
  <si>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資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格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</si>
  <si>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合格教師</t>
    </r>
    <phoneticPr fontId="6" type="noConversion"/>
  </si>
  <si>
    <r>
      <rPr>
        <sz val="10"/>
        <rFont val="標楷體"/>
        <family val="4"/>
        <charset val="136"/>
      </rPr>
      <t>　技術教師登記</t>
    </r>
    <phoneticPr fontId="6" type="noConversion"/>
  </si>
  <si>
    <r>
      <rPr>
        <sz val="10"/>
        <rFont val="標楷體"/>
        <family val="4"/>
        <charset val="136"/>
      </rPr>
      <t>　其他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</si>
  <si>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歷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</si>
  <si>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博士</t>
    </r>
    <phoneticPr fontId="6" type="noConversion"/>
  </si>
  <si>
    <r>
      <rPr>
        <sz val="10"/>
        <rFont val="標楷體"/>
        <family val="4"/>
        <charset val="136"/>
      </rPr>
      <t>　碩士</t>
    </r>
    <phoneticPr fontId="6" type="noConversion"/>
  </si>
  <si>
    <r>
      <rPr>
        <sz val="10"/>
        <rFont val="標楷體"/>
        <family val="4"/>
        <charset val="136"/>
      </rPr>
      <t>　師大或教育大學畢業</t>
    </r>
    <phoneticPr fontId="6" type="noConversion"/>
  </si>
  <si>
    <r>
      <rPr>
        <sz val="10"/>
        <rFont val="標楷體"/>
        <family val="4"/>
        <charset val="136"/>
      </rPr>
      <t>　一般大學校院畢業</t>
    </r>
    <phoneticPr fontId="6" type="noConversion"/>
  </si>
  <si>
    <r>
      <rPr>
        <sz val="10"/>
        <rFont val="標楷體"/>
        <family val="4"/>
        <charset val="136"/>
      </rPr>
      <t>　科技大學校院畢業</t>
    </r>
    <phoneticPr fontId="6" type="noConversion"/>
  </si>
  <si>
    <r>
      <rPr>
        <sz val="10"/>
        <rFont val="標楷體"/>
        <family val="4"/>
        <charset val="136"/>
      </rPr>
      <t>　師範專科畢業</t>
    </r>
    <phoneticPr fontId="6" type="noConversion"/>
  </si>
  <si>
    <r>
      <rPr>
        <sz val="10"/>
        <rFont val="標楷體"/>
        <family val="4"/>
        <charset val="136"/>
      </rPr>
      <t>　其他專科畢業</t>
    </r>
    <phoneticPr fontId="6" type="noConversion"/>
  </si>
  <si>
    <r>
      <rPr>
        <sz val="10"/>
        <rFont val="標楷體"/>
        <family val="4"/>
        <charset val="136"/>
      </rPr>
      <t>　軍警學校畢業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</si>
  <si>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登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記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</si>
  <si>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專任教師</t>
    </r>
    <phoneticPr fontId="6" type="noConversion"/>
  </si>
  <si>
    <r>
      <rPr>
        <sz val="10"/>
        <rFont val="標楷體"/>
        <family val="4"/>
        <charset val="136"/>
      </rPr>
      <t>　長期代理教師</t>
    </r>
    <phoneticPr fontId="6" type="noConversion"/>
  </si>
  <si>
    <r>
      <rPr>
        <b/>
        <sz val="14"/>
        <rFont val="標楷體"/>
        <family val="4"/>
        <charset val="136"/>
      </rPr>
      <t>臺北市高級中學教師概況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</si>
  <si>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齡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別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分：</t>
    </r>
    <phoneticPr fontId="6" type="noConversion"/>
  </si>
  <si>
    <r>
      <rPr>
        <sz val="10"/>
        <rFont val="標楷體"/>
        <family val="4"/>
        <charset val="136"/>
      </rPr>
      <t>　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</si>
  <si>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20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</si>
  <si>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25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</si>
  <si>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30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35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</si>
  <si>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35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</si>
  <si>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40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45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</si>
  <si>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45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</si>
  <si>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50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55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</si>
  <si>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55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60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</si>
  <si>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60</t>
    </r>
    <r>
      <rPr>
        <sz val="10"/>
        <rFont val="標楷體"/>
        <family val="4"/>
        <charset val="136"/>
      </rPr>
      <t>歲至未滿</t>
    </r>
    <r>
      <rPr>
        <sz val="10"/>
        <rFont val="Times New Roman"/>
        <family val="1"/>
      </rPr>
      <t>65</t>
    </r>
    <r>
      <rPr>
        <sz val="10"/>
        <rFont val="標楷體"/>
        <family val="4"/>
        <charset val="136"/>
      </rPr>
      <t>歲</t>
    </r>
    <phoneticPr fontId="6" type="noConversion"/>
  </si>
  <si>
    <r>
      <t xml:space="preserve">     65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</si>
  <si>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10"/>
        <rFont val="標楷體"/>
        <family val="4"/>
        <charset val="136"/>
      </rPr>
      <t>按累計服務年資
別分：</t>
    </r>
    <phoneticPr fontId="6" type="noConversion"/>
  </si>
  <si>
    <r>
      <rPr>
        <sz val="10"/>
        <rFont val="標楷體"/>
        <family val="4"/>
        <charset val="136"/>
      </rPr>
      <t>　未滿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</si>
  <si>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5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</si>
  <si>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10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</si>
  <si>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10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</si>
  <si>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15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</si>
  <si>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</si>
  <si>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25</t>
    </r>
    <r>
      <rPr>
        <sz val="10"/>
        <rFont val="標楷體"/>
        <family val="4"/>
        <charset val="136"/>
      </rPr>
      <t>年至未滿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</si>
  <si>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　</t>
    </r>
    <r>
      <rPr>
        <sz val="10"/>
        <rFont val="Times New Roman"/>
        <family val="1"/>
      </rPr>
      <t>30</t>
    </r>
    <r>
      <rPr>
        <sz val="10"/>
        <rFont val="標楷體"/>
        <family val="4"/>
        <charset val="136"/>
      </rPr>
      <t>年以上</t>
    </r>
    <phoneticPr fontId="6" type="noConversion"/>
  </si>
  <si>
    <r>
      <t xml:space="preserve">  </t>
    </r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</si>
  <si>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資料來源：本局統計室。　</t>
    </r>
    <phoneticPr fontId="6" type="noConversion"/>
  </si>
  <si>
    <r>
      <rPr>
        <b/>
        <sz val="14"/>
        <rFont val="標楷體"/>
        <family val="4"/>
        <charset val="136"/>
      </rPr>
      <t>臺北市高級中學教職員數─行政區別</t>
    </r>
    <phoneticPr fontId="6" type="noConversion"/>
  </si>
  <si>
    <r>
      <t xml:space="preserve">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</si>
  <si>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職　員　數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</si>
  <si>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立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</si>
  <si>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臺北市高級中學特殊班概況</t>
    </r>
    <phoneticPr fontId="6" type="noConversion"/>
  </si>
  <si>
    <r>
      <t xml:space="preserve">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</si>
  <si>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單位：所、班、人</t>
    </r>
    <phoneticPr fontId="6" type="noConversion"/>
  </si>
  <si>
    <r>
      <rPr>
        <sz val="10"/>
        <rFont val="標楷體"/>
        <family val="4"/>
        <charset val="136"/>
      </rPr>
      <t>身心障礙
資源班</t>
    </r>
    <phoneticPr fontId="6" type="noConversion"/>
  </si>
  <si>
    <r>
      <rPr>
        <sz val="10"/>
        <rFont val="標楷體"/>
        <family val="4"/>
        <charset val="136"/>
      </rPr>
      <t>資賦優異類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集中式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</si>
  <si>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體育班</t>
    </r>
    <phoneticPr fontId="6" type="noConversion"/>
  </si>
  <si>
    <r>
      <rPr>
        <sz val="10"/>
        <rFont val="標楷體"/>
        <family val="4"/>
        <charset val="136"/>
      </rPr>
      <t>合　計</t>
    </r>
    <phoneticPr fontId="6" type="noConversion"/>
  </si>
  <si>
    <r>
      <rPr>
        <sz val="10"/>
        <rFont val="標楷體"/>
        <family val="4"/>
        <charset val="136"/>
      </rPr>
      <t>資優班</t>
    </r>
    <phoneticPr fontId="6" type="noConversion"/>
  </si>
  <si>
    <r>
      <rPr>
        <sz val="10"/>
        <rFont val="標楷體"/>
        <family val="4"/>
        <charset val="136"/>
      </rPr>
      <t>音樂班</t>
    </r>
    <phoneticPr fontId="6" type="noConversion"/>
  </si>
  <si>
    <r>
      <rPr>
        <sz val="10"/>
        <rFont val="標楷體"/>
        <family val="4"/>
        <charset val="136"/>
      </rPr>
      <t>美術班</t>
    </r>
    <phoneticPr fontId="6" type="noConversion"/>
  </si>
  <si>
    <r>
      <rPr>
        <sz val="10"/>
        <rFont val="標楷體"/>
        <family val="4"/>
        <charset val="136"/>
      </rPr>
      <t>舞蹈班</t>
    </r>
    <phoneticPr fontId="6" type="noConversion"/>
  </si>
  <si>
    <r>
      <rPr>
        <sz val="10"/>
        <rFont val="標楷體"/>
        <family val="4"/>
        <charset val="136"/>
      </rPr>
      <t>戲劇班</t>
    </r>
    <phoneticPr fontId="6" type="noConversion"/>
  </si>
  <si>
    <r>
      <rPr>
        <sz val="10"/>
        <rFont val="標楷體"/>
        <family val="4"/>
        <charset val="136"/>
      </rPr>
      <t>校　數</t>
    </r>
    <phoneticPr fontId="6" type="noConversion"/>
  </si>
  <si>
    <r>
      <rPr>
        <sz val="10"/>
        <rFont val="標楷體"/>
        <family val="4"/>
        <charset val="136"/>
      </rPr>
      <t>班級數　　　</t>
    </r>
    <phoneticPr fontId="6" type="noConversion"/>
  </si>
  <si>
    <r>
      <rPr>
        <sz val="10"/>
        <rFont val="標楷體"/>
        <family val="4"/>
        <charset val="136"/>
      </rPr>
      <t>根據學年度資料於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</si>
  <si>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107.11.13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1076009211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</si>
  <si>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b/>
        <sz val="14"/>
        <rFont val="標楷體"/>
        <family val="4"/>
        <charset val="136"/>
      </rPr>
      <t>臺北市高級中學外國學生數</t>
    </r>
    <phoneticPr fontId="6" type="noConversion"/>
  </si>
  <si>
    <r>
      <t xml:space="preserve">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</si>
  <si>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項目別</t>
    </r>
    <phoneticPr fontId="6" type="noConversion"/>
  </si>
  <si>
    <r>
      <rPr>
        <sz val="10"/>
        <rFont val="標楷體"/>
        <family val="4"/>
        <charset val="136"/>
      </rPr>
      <t>總　　　　計</t>
    </r>
    <phoneticPr fontId="6" type="noConversion"/>
  </si>
  <si>
    <r>
      <rPr>
        <sz val="10"/>
        <rFont val="標楷體"/>
        <family val="4"/>
        <charset val="136"/>
      </rPr>
      <t>國　　　　立</t>
    </r>
    <phoneticPr fontId="6" type="noConversion"/>
  </si>
  <si>
    <r>
      <rPr>
        <sz val="10"/>
        <rFont val="標楷體"/>
        <family val="4"/>
        <charset val="136"/>
      </rPr>
      <t>市　　　　立</t>
    </r>
    <phoneticPr fontId="6" type="noConversion"/>
  </si>
  <si>
    <r>
      <rPr>
        <sz val="10"/>
        <rFont val="標楷體"/>
        <family val="4"/>
        <charset val="136"/>
      </rPr>
      <t>私　　　　立</t>
    </r>
    <phoneticPr fontId="6" type="noConversion"/>
  </si>
  <si>
    <r>
      <rPr>
        <b/>
        <sz val="14"/>
        <rFont val="標楷體"/>
        <family val="4"/>
        <charset val="136"/>
      </rPr>
      <t>臺北市高級中學僑生、中國大陸及港澳學生數</t>
    </r>
    <phoneticPr fontId="6" type="noConversion"/>
  </si>
  <si>
    <r>
      <t xml:space="preserve">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  107  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</si>
  <si>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僑生</t>
    </r>
    <phoneticPr fontId="6" type="noConversion"/>
  </si>
  <si>
    <r>
      <rPr>
        <sz val="10"/>
        <rFont val="標楷體"/>
        <family val="4"/>
        <charset val="136"/>
      </rPr>
      <t>中國大陸</t>
    </r>
    <phoneticPr fontId="6" type="noConversion"/>
  </si>
  <si>
    <r>
      <rPr>
        <sz val="10"/>
        <rFont val="標楷體"/>
        <family val="4"/>
        <charset val="136"/>
      </rPr>
      <t>港澳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</si>
  <si>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號函增訂</t>
    </r>
    <phoneticPr fontId="6" type="noConversion"/>
  </si>
  <si>
    <r>
      <rPr>
        <b/>
        <sz val="14"/>
        <rFont val="標楷體"/>
        <family val="4"/>
        <charset val="136"/>
      </rPr>
      <t>臺北市高級中學原住民學生數</t>
    </r>
    <phoneticPr fontId="6" type="noConversion"/>
  </si>
  <si>
    <r>
      <t xml:space="preserve">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</si>
  <si>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b/>
        <sz val="14"/>
        <rFont val="標楷體"/>
        <family val="4"/>
        <charset val="136"/>
      </rPr>
      <t>臺北市高級中學原住民學生數</t>
    </r>
    <r>
      <rPr>
        <b/>
        <sz val="14"/>
        <rFont val="Times New Roman"/>
        <family val="1"/>
      </rPr>
      <t>(</t>
    </r>
    <r>
      <rPr>
        <b/>
        <sz val="14"/>
        <rFont val="標楷體"/>
        <family val="4"/>
        <charset val="136"/>
      </rPr>
      <t>續</t>
    </r>
    <r>
      <rPr>
        <b/>
        <sz val="14"/>
        <rFont val="Times New Roman"/>
        <family val="1"/>
      </rPr>
      <t>)</t>
    </r>
    <phoneticPr fontId="6" type="noConversion"/>
  </si>
  <si>
    <r>
      <t xml:space="preserve">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</si>
  <si>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撒奇萊雅族</t>
    </r>
    <phoneticPr fontId="6" type="noConversion"/>
  </si>
  <si>
    <r>
      <rPr>
        <sz val="10"/>
        <rFont val="標楷體"/>
        <family val="4"/>
        <charset val="136"/>
      </rPr>
      <t>賽德克族</t>
    </r>
    <phoneticPr fontId="6" type="noConversion"/>
  </si>
  <si>
    <r>
      <rPr>
        <sz val="10"/>
        <rFont val="標楷體"/>
        <family val="4"/>
        <charset val="136"/>
      </rPr>
      <t>拉阿魯哇族</t>
    </r>
    <phoneticPr fontId="6" type="noConversion"/>
  </si>
  <si>
    <r>
      <rPr>
        <sz val="10"/>
        <rFont val="標楷體"/>
        <family val="4"/>
        <charset val="136"/>
      </rPr>
      <t>卡那卡那富族</t>
    </r>
    <phoneticPr fontId="6" type="noConversion"/>
  </si>
  <si>
    <r>
      <rPr>
        <sz val="10"/>
        <rFont val="標楷體"/>
        <family val="4"/>
        <charset val="136"/>
      </rPr>
      <t>其　他</t>
    </r>
    <phoneticPr fontId="6" type="noConversion"/>
  </si>
  <si>
    <r>
      <rPr>
        <b/>
        <sz val="14"/>
        <rFont val="標楷體"/>
        <family val="4"/>
        <charset val="136"/>
      </rPr>
      <t>臺北市高級中學學生數─年齡別</t>
    </r>
    <phoneticPr fontId="6" type="noConversion"/>
  </si>
  <si>
    <r>
      <t xml:space="preserve">   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</si>
  <si>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年級及性別</t>
    </r>
    <phoneticPr fontId="6" type="noConversion"/>
  </si>
  <si>
    <r>
      <rPr>
        <sz val="10"/>
        <rFont val="標楷體"/>
        <family val="4"/>
        <charset val="136"/>
      </rPr>
      <t>未滿</t>
    </r>
    <r>
      <rPr>
        <sz val="10"/>
        <rFont val="Times New Roman"/>
        <family val="1"/>
      </rPr>
      <t>14</t>
    </r>
    <r>
      <rPr>
        <sz val="10"/>
        <rFont val="標楷體"/>
        <family val="4"/>
        <charset val="136"/>
      </rPr>
      <t>歲</t>
    </r>
    <phoneticPr fontId="6" type="noConversion"/>
  </si>
  <si>
    <r>
      <t>14</t>
    </r>
    <r>
      <rPr>
        <sz val="10"/>
        <rFont val="標楷體"/>
        <family val="4"/>
        <charset val="136"/>
      </rPr>
      <t>歲</t>
    </r>
    <phoneticPr fontId="6" type="noConversion"/>
  </si>
  <si>
    <r>
      <t>15</t>
    </r>
    <r>
      <rPr>
        <sz val="10"/>
        <rFont val="標楷體"/>
        <family val="4"/>
        <charset val="136"/>
      </rPr>
      <t>歲</t>
    </r>
    <phoneticPr fontId="6" type="noConversion"/>
  </si>
  <si>
    <r>
      <t>16</t>
    </r>
    <r>
      <rPr>
        <sz val="10"/>
        <rFont val="標楷體"/>
        <family val="4"/>
        <charset val="136"/>
      </rPr>
      <t>歲</t>
    </r>
    <phoneticPr fontId="6" type="noConversion"/>
  </si>
  <si>
    <r>
      <t>17</t>
    </r>
    <r>
      <rPr>
        <sz val="10"/>
        <rFont val="標楷體"/>
        <family val="4"/>
        <charset val="136"/>
      </rPr>
      <t>歲</t>
    </r>
    <phoneticPr fontId="6" type="noConversion"/>
  </si>
  <si>
    <r>
      <t>18</t>
    </r>
    <r>
      <rPr>
        <sz val="10"/>
        <rFont val="標楷體"/>
        <family val="4"/>
        <charset val="136"/>
      </rPr>
      <t>歲</t>
    </r>
    <phoneticPr fontId="6" type="noConversion"/>
  </si>
  <si>
    <r>
      <t>19</t>
    </r>
    <r>
      <rPr>
        <sz val="10"/>
        <rFont val="標楷體"/>
        <family val="4"/>
        <charset val="136"/>
      </rPr>
      <t>歲</t>
    </r>
    <phoneticPr fontId="6" type="noConversion"/>
  </si>
  <si>
    <r>
      <t>20</t>
    </r>
    <r>
      <rPr>
        <sz val="10"/>
        <rFont val="標楷體"/>
        <family val="4"/>
        <charset val="136"/>
      </rPr>
      <t>歲</t>
    </r>
    <phoneticPr fontId="6" type="noConversion"/>
  </si>
  <si>
    <r>
      <t>21</t>
    </r>
    <r>
      <rPr>
        <sz val="10"/>
        <rFont val="標楷體"/>
        <family val="4"/>
        <charset val="136"/>
      </rPr>
      <t>歲以上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</si>
  <si>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臺北市高級中學學生數─行政區別</t>
    </r>
    <phoneticPr fontId="6" type="noConversion"/>
  </si>
  <si>
    <r>
      <t xml:space="preserve">         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</si>
  <si>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總　　　　　　計</t>
    </r>
    <phoneticPr fontId="6" type="noConversion"/>
  </si>
  <si>
    <r>
      <rPr>
        <sz val="10"/>
        <rFont val="標楷體"/>
        <family val="4"/>
        <charset val="136"/>
      </rPr>
      <t>高　　中　　（普通科、綜高）</t>
    </r>
    <phoneticPr fontId="6" type="noConversion"/>
  </si>
  <si>
    <r>
      <rPr>
        <sz val="10"/>
        <rFont val="標楷體"/>
        <family val="4"/>
        <charset val="136"/>
      </rPr>
      <t>高　　職　　（普通科、綜高）</t>
    </r>
    <phoneticPr fontId="6" type="noConversion"/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</si>
  <si>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</si>
  <si>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</si>
  <si>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</si>
  <si>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</si>
  <si>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</si>
  <si>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</si>
  <si>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根據第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學期資料於</t>
    </r>
    <r>
      <rPr>
        <sz val="10"/>
        <rFont val="Times New Roman"/>
        <family val="1"/>
      </rPr>
      <t>12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31</t>
    </r>
    <r>
      <rPr>
        <sz val="10"/>
        <rFont val="標楷體"/>
        <family val="4"/>
        <charset val="136"/>
      </rPr>
      <t>日前編報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</si>
  <si>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6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</si>
  <si>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</si>
  <si>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r>
      <rPr>
        <b/>
        <sz val="14"/>
        <rFont val="標楷體"/>
        <family val="4"/>
        <charset val="136"/>
      </rPr>
      <t>臺北市高級中學班級數、學生數、畢業生數及修業生數－行政區別</t>
    </r>
    <phoneticPr fontId="6" type="noConversion"/>
  </si>
  <si>
    <r>
      <t xml:space="preserve">                       </t>
    </r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</si>
  <si>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單位：班、人</t>
    </r>
    <phoneticPr fontId="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</si>
  <si>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</si>
  <si>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>班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級</t>
    </r>
    <r>
      <rPr>
        <sz val="10"/>
        <rFont val="Times New Roman"/>
        <family val="1"/>
      </rPr>
      <t xml:space="preserve">     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</si>
  <si>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學</t>
    </r>
    <r>
      <rPr>
        <sz val="10"/>
        <rFont val="Times New Roman"/>
        <family val="1"/>
      </rPr>
      <t xml:space="preserve">               </t>
    </r>
    <r>
      <rPr>
        <sz val="10"/>
        <rFont val="標楷體"/>
        <family val="4"/>
        <charset val="136"/>
      </rPr>
      <t>生</t>
    </r>
    <r>
      <rPr>
        <sz val="10"/>
        <rFont val="Times New Roman"/>
        <family val="1"/>
      </rPr>
      <t xml:space="preserve">            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</si>
  <si>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上學年度畢業生數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</si>
  <si>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上學年度修業生數</t>
    </r>
    <r>
      <rPr>
        <sz val="10"/>
        <rFont val="Times New Roman"/>
        <family val="1"/>
      </rPr>
      <t xml:space="preserve"> 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</si>
  <si>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</si>
  <si>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國立</t>
    </r>
    <phoneticPr fontId="6" type="noConversion"/>
  </si>
  <si>
    <r>
      <rPr>
        <sz val="10"/>
        <rFont val="標楷體"/>
        <family val="4"/>
        <charset val="136"/>
      </rPr>
      <t>市立</t>
    </r>
    <phoneticPr fontId="6" type="noConversion"/>
  </si>
  <si>
    <r>
      <rPr>
        <sz val="10"/>
        <rFont val="標楷體"/>
        <family val="4"/>
        <charset val="136"/>
      </rPr>
      <t>私立</t>
    </r>
    <phoneticPr fontId="6" type="noConversion"/>
  </si>
  <si>
    <r>
      <rPr>
        <sz val="10"/>
        <rFont val="標楷體"/>
        <family val="4"/>
        <charset val="136"/>
      </rPr>
      <t>國　立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</si>
  <si>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</si>
  <si>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　立</t>
    </r>
    <phoneticPr fontId="6" type="noConversion"/>
  </si>
  <si>
    <r>
      <rPr>
        <sz val="10"/>
        <rFont val="標楷體"/>
        <family val="4"/>
        <charset val="136"/>
      </rPr>
      <t>合計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</si>
  <si>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</si>
  <si>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</si>
  <si>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</si>
  <si>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r>
      <rPr>
        <sz val="10"/>
        <rFont val="標楷體"/>
        <family val="4"/>
        <charset val="136"/>
      </rPr>
      <t>松山區</t>
    </r>
    <phoneticPr fontId="6" type="noConversion"/>
  </si>
  <si>
    <r>
      <rPr>
        <sz val="10"/>
        <rFont val="標楷體"/>
        <family val="4"/>
        <charset val="136"/>
      </rPr>
      <t>信義區</t>
    </r>
    <phoneticPr fontId="6" type="noConversion"/>
  </si>
  <si>
    <r>
      <rPr>
        <sz val="10"/>
        <rFont val="標楷體"/>
        <family val="4"/>
        <charset val="136"/>
      </rPr>
      <t>大安區</t>
    </r>
    <phoneticPr fontId="6" type="noConversion"/>
  </si>
  <si>
    <r>
      <rPr>
        <sz val="10"/>
        <rFont val="標楷體"/>
        <family val="4"/>
        <charset val="136"/>
      </rPr>
      <t>中山區</t>
    </r>
    <phoneticPr fontId="6" type="noConversion"/>
  </si>
  <si>
    <r>
      <rPr>
        <sz val="10"/>
        <rFont val="標楷體"/>
        <family val="4"/>
        <charset val="136"/>
      </rPr>
      <t>中正區</t>
    </r>
    <phoneticPr fontId="6" type="noConversion"/>
  </si>
  <si>
    <r>
      <rPr>
        <sz val="10"/>
        <rFont val="標楷體"/>
        <family val="4"/>
        <charset val="136"/>
      </rPr>
      <t>大同區</t>
    </r>
    <phoneticPr fontId="6" type="noConversion"/>
  </si>
  <si>
    <r>
      <rPr>
        <sz val="10"/>
        <rFont val="標楷體"/>
        <family val="4"/>
        <charset val="136"/>
      </rPr>
      <t>萬華區</t>
    </r>
    <phoneticPr fontId="6" type="noConversion"/>
  </si>
  <si>
    <r>
      <rPr>
        <sz val="10"/>
        <rFont val="標楷體"/>
        <family val="4"/>
        <charset val="136"/>
      </rPr>
      <t>文山區</t>
    </r>
    <phoneticPr fontId="6" type="noConversion"/>
  </si>
  <si>
    <r>
      <rPr>
        <sz val="10"/>
        <rFont val="標楷體"/>
        <family val="4"/>
        <charset val="136"/>
      </rPr>
      <t>南港區</t>
    </r>
    <phoneticPr fontId="6" type="noConversion"/>
  </si>
  <si>
    <r>
      <rPr>
        <sz val="10"/>
        <rFont val="標楷體"/>
        <family val="4"/>
        <charset val="136"/>
      </rPr>
      <t>內湖區</t>
    </r>
    <phoneticPr fontId="6" type="noConversion"/>
  </si>
  <si>
    <r>
      <rPr>
        <sz val="10"/>
        <rFont val="標楷體"/>
        <family val="4"/>
        <charset val="136"/>
      </rPr>
      <t>士林區</t>
    </r>
    <phoneticPr fontId="6" type="noConversion"/>
  </si>
  <si>
    <r>
      <rPr>
        <sz val="10"/>
        <rFont val="標楷體"/>
        <family val="4"/>
        <charset val="136"/>
      </rPr>
      <t>北投區</t>
    </r>
    <phoneticPr fontId="6" type="noConversion"/>
  </si>
  <si>
    <r>
      <rPr>
        <sz val="10"/>
        <rFont val="標楷體"/>
        <family val="4"/>
        <charset val="136"/>
      </rPr>
      <t>填表</t>
    </r>
    <phoneticPr fontId="6" type="noConversion"/>
  </si>
  <si>
    <r>
      <rPr>
        <sz val="10"/>
        <rFont val="標楷體"/>
        <family val="4"/>
        <charset val="136"/>
      </rPr>
      <t>審核</t>
    </r>
    <phoneticPr fontId="6" type="noConversion"/>
  </si>
  <si>
    <r>
      <rPr>
        <sz val="10"/>
        <rFont val="標楷體"/>
        <family val="4"/>
        <charset val="136"/>
      </rPr>
      <t>業務主管人員</t>
    </r>
    <phoneticPr fontId="6" type="noConversion"/>
  </si>
  <si>
    <r>
      <rPr>
        <sz val="10"/>
        <rFont val="標楷體"/>
        <family val="4"/>
        <charset val="136"/>
      </rPr>
      <t>機關首長</t>
    </r>
    <phoneticPr fontId="6" type="noConversion"/>
  </si>
  <si>
    <r>
      <rPr>
        <sz val="10"/>
        <rFont val="標楷體"/>
        <family val="4"/>
        <charset val="136"/>
      </rPr>
      <t>主辦統計人員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</si>
  <si>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</si>
  <si>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</si>
  <si>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公開類</t>
    </r>
    <phoneticPr fontId="6" type="noConversion"/>
  </si>
  <si>
    <r>
      <rPr>
        <sz val="10"/>
        <rFont val="標楷體"/>
        <family val="4"/>
        <charset val="136"/>
      </rPr>
      <t>學年報</t>
    </r>
    <phoneticPr fontId="6" type="noConversion"/>
  </si>
  <si>
    <r>
      <rPr>
        <b/>
        <sz val="14"/>
        <rFont val="標楷體"/>
        <family val="4"/>
        <charset val="136"/>
      </rPr>
      <t>臺北市高級中學班級數及學生數</t>
    </r>
    <phoneticPr fontId="6" type="noConversion"/>
  </si>
  <si>
    <r>
      <rPr>
        <sz val="10"/>
        <rFont val="標楷體"/>
        <family val="4"/>
        <charset val="136"/>
      </rPr>
      <t>高中（普通科）</t>
    </r>
    <phoneticPr fontId="6" type="noConversion"/>
  </si>
  <si>
    <r>
      <rPr>
        <sz val="10"/>
        <rFont val="標楷體"/>
        <family val="4"/>
        <charset val="136"/>
      </rPr>
      <t>高職（普通科）</t>
    </r>
    <phoneticPr fontId="6" type="noConversion"/>
  </si>
  <si>
    <r>
      <rPr>
        <sz val="10"/>
        <rFont val="標楷體"/>
        <family val="4"/>
        <charset val="136"/>
      </rPr>
      <t>市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</si>
  <si>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私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立</t>
    </r>
    <phoneticPr fontId="6" type="noConversion"/>
  </si>
  <si>
    <r>
      <rPr>
        <sz val="10"/>
        <rFont val="標楷體"/>
        <family val="4"/>
        <charset val="136"/>
      </rPr>
      <t>班級數</t>
    </r>
    <phoneticPr fontId="6" type="noConversion"/>
  </si>
  <si>
    <r>
      <rPr>
        <sz val="10"/>
        <rFont val="標楷體"/>
        <family val="4"/>
        <charset val="136"/>
      </rPr>
      <t>　一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</si>
  <si>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　二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</si>
  <si>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　三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級</t>
    </r>
    <phoneticPr fontId="6" type="noConversion"/>
  </si>
  <si>
    <r>
      <rPr>
        <sz val="10"/>
        <rFont val="標楷體"/>
        <family val="4"/>
        <charset val="136"/>
      </rPr>
      <t>學生數</t>
    </r>
    <phoneticPr fontId="6" type="noConversion"/>
  </si>
  <si>
    <r>
      <rPr>
        <b/>
        <sz val="14"/>
        <rFont val="標楷體"/>
        <family val="4"/>
        <charset val="136"/>
      </rPr>
      <t>臺北市高級中學校數及教職員數</t>
    </r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</si>
  <si>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 107  </t>
    </r>
    <r>
      <rPr>
        <sz val="10"/>
        <rFont val="標楷體"/>
        <family val="4"/>
        <charset val="136"/>
      </rPr>
      <t>學年度</t>
    </r>
    <phoneticPr fontId="6" type="noConversion"/>
  </si>
  <si>
    <r>
      <rPr>
        <sz val="10"/>
        <rFont val="標楷體"/>
        <family val="4"/>
        <charset val="136"/>
      </rPr>
      <t>單位：所、人</t>
    </r>
    <phoneticPr fontId="6" type="noConversion"/>
  </si>
  <si>
    <r>
      <rPr>
        <sz val="10"/>
        <rFont val="標楷體"/>
        <family val="4"/>
        <charset val="136"/>
      </rPr>
      <t>校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數</t>
    </r>
    <phoneticPr fontId="6" type="noConversion"/>
  </si>
  <si>
    <r>
      <rPr>
        <sz val="10"/>
        <rFont val="標楷體"/>
        <family val="4"/>
        <charset val="136"/>
      </rPr>
      <t>專設高中</t>
    </r>
    <phoneticPr fontId="6" type="noConversion"/>
  </si>
  <si>
    <r>
      <rPr>
        <sz val="10"/>
        <rFont val="標楷體"/>
        <family val="4"/>
        <charset val="136"/>
      </rPr>
      <t>兼設國中</t>
    </r>
    <phoneticPr fontId="6" type="noConversion"/>
  </si>
  <si>
    <r>
      <rPr>
        <sz val="10"/>
        <rFont val="標楷體"/>
        <family val="4"/>
        <charset val="136"/>
      </rPr>
      <t>兼設高職</t>
    </r>
    <phoneticPr fontId="6" type="noConversion"/>
  </si>
  <si>
    <r>
      <rPr>
        <sz val="10"/>
        <rFont val="標楷體"/>
        <family val="4"/>
        <charset val="136"/>
      </rPr>
      <t>兼設高職及國中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</si>
  <si>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</si>
  <si>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t xml:space="preserve">   </t>
    </r>
    <r>
      <rPr>
        <sz val="10"/>
        <rFont val="標楷體"/>
        <family val="4"/>
        <charset val="136"/>
      </rPr>
      <t>機關首長</t>
    </r>
    <phoneticPr fontId="6" type="noConversion"/>
  </si>
  <si>
    <r>
      <rPr>
        <b/>
        <sz val="14"/>
        <rFont val="標楷體"/>
        <family val="4"/>
        <charset val="136"/>
      </rPr>
      <t>臺北市高級中學校數─行政區別</t>
    </r>
    <phoneticPr fontId="6" type="noConversion"/>
  </si>
  <si>
    <r>
      <rPr>
        <sz val="10"/>
        <rFont val="標楷體"/>
        <family val="4"/>
        <charset val="136"/>
      </rPr>
      <t>單位︰所</t>
    </r>
    <phoneticPr fontId="6" type="noConversion"/>
  </si>
  <si>
    <r>
      <rPr>
        <sz val="10"/>
        <rFont val="標楷體"/>
        <family val="4"/>
        <charset val="136"/>
      </rPr>
      <t>高　　　　　　中</t>
    </r>
    <phoneticPr fontId="6" type="noConversion"/>
  </si>
  <si>
    <r>
      <rPr>
        <sz val="10"/>
        <rFont val="標楷體"/>
        <family val="4"/>
        <charset val="136"/>
      </rPr>
      <t>高職（普通科）</t>
    </r>
    <phoneticPr fontId="6" type="noConversion"/>
  </si>
  <si>
    <r>
      <rPr>
        <sz val="10"/>
        <rFont val="標楷體"/>
        <family val="4"/>
        <charset val="136"/>
      </rPr>
      <t>高</t>
    </r>
    <r>
      <rPr>
        <sz val="10"/>
        <rFont val="Times New Roman"/>
        <family val="1"/>
      </rPr>
      <t xml:space="preserve"> </t>
    </r>
    <r>
      <rPr>
        <sz val="10"/>
        <rFont val="標楷體"/>
        <family val="4"/>
        <charset val="136"/>
      </rPr>
      <t>中（普通科）</t>
    </r>
    <phoneticPr fontId="6" type="noConversion"/>
  </si>
  <si>
    <r>
      <rPr>
        <sz val="10"/>
        <rFont val="標楷體"/>
        <family val="4"/>
        <charset val="136"/>
      </rPr>
      <t>資料來源：本局統計室。　</t>
    </r>
    <phoneticPr fontId="6" type="noConversion"/>
  </si>
  <si>
    <r>
      <rPr>
        <sz val="8"/>
        <rFont val="標楷體"/>
        <family val="4"/>
        <charset val="136"/>
      </rPr>
      <t>公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開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類</t>
    </r>
    <phoneticPr fontId="6" type="noConversion"/>
  </si>
  <si>
    <r>
      <rPr>
        <sz val="8"/>
        <rFont val="標楷體"/>
        <family val="4"/>
        <charset val="136"/>
      </rPr>
      <t>學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報</t>
    </r>
    <phoneticPr fontId="6" type="noConversion"/>
  </si>
  <si>
    <r>
      <rPr>
        <sz val="8"/>
        <rFont val="標楷體"/>
        <family val="4"/>
        <charset val="136"/>
      </rPr>
      <t>根據第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學期資料於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31</t>
    </r>
    <r>
      <rPr>
        <sz val="8"/>
        <rFont val="標楷體"/>
        <family val="4"/>
        <charset val="136"/>
      </rPr>
      <t>日前編報</t>
    </r>
    <phoneticPr fontId="6" type="noConversion"/>
  </si>
  <si>
    <r>
      <t>105.12.2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10531605900</t>
    </r>
    <r>
      <rPr>
        <sz val="8"/>
        <rFont val="標楷體"/>
        <family val="4"/>
        <charset val="136"/>
      </rPr>
      <t>號函修訂</t>
    </r>
    <phoneticPr fontId="6" type="noConversion"/>
  </si>
  <si>
    <r>
      <t xml:space="preserve"> </t>
    </r>
    <r>
      <rPr>
        <b/>
        <sz val="14"/>
        <rFont val="標楷體"/>
        <family val="4"/>
        <charset val="136"/>
      </rPr>
      <t>臺北市高級中學概況總表</t>
    </r>
    <phoneticPr fontId="6" type="noConversion"/>
  </si>
  <si>
    <r>
      <rPr>
        <sz val="8"/>
        <rFont val="標楷體"/>
        <family val="4"/>
        <charset val="136"/>
      </rPr>
      <t>中華民國</t>
    </r>
    <r>
      <rPr>
        <sz val="8"/>
        <rFont val="Times New Roman"/>
        <family val="1"/>
      </rPr>
      <t xml:space="preserve">  107  </t>
    </r>
    <r>
      <rPr>
        <sz val="8"/>
        <rFont val="標楷體"/>
        <family val="4"/>
        <charset val="136"/>
      </rPr>
      <t>學年度</t>
    </r>
    <phoneticPr fontId="6" type="noConversion"/>
  </si>
  <si>
    <r>
      <rPr>
        <sz val="8"/>
        <rFont val="標楷體"/>
        <family val="4"/>
        <charset val="136"/>
      </rPr>
      <t>單位：所、班、人</t>
    </r>
    <phoneticPr fontId="6" type="noConversion"/>
  </si>
  <si>
    <r>
      <rPr>
        <sz val="8"/>
        <rFont val="標楷體"/>
        <family val="4"/>
        <charset val="136"/>
      </rPr>
      <t>隸屬及
行政區別</t>
    </r>
    <phoneticPr fontId="6" type="noConversion"/>
  </si>
  <si>
    <r>
      <rPr>
        <sz val="8"/>
        <rFont val="標楷體"/>
        <family val="4"/>
        <charset val="136"/>
      </rPr>
      <t>校</t>
    </r>
    <r>
      <rPr>
        <sz val="8"/>
        <rFont val="Times New Roman"/>
        <family val="1"/>
      </rPr>
      <t xml:space="preserve">  </t>
    </r>
    <r>
      <rPr>
        <sz val="8"/>
        <rFont val="標楷體"/>
        <family val="4"/>
        <charset val="136"/>
      </rPr>
      <t>數</t>
    </r>
    <r>
      <rPr>
        <sz val="8"/>
        <rFont val="Times New Roman"/>
        <family val="1"/>
      </rPr>
      <t xml:space="preserve"> </t>
    </r>
    <phoneticPr fontId="6" type="noConversion"/>
  </si>
  <si>
    <r>
      <rPr>
        <sz val="8"/>
        <rFont val="標楷體"/>
        <family val="4"/>
        <charset val="136"/>
      </rPr>
      <t>教師數</t>
    </r>
    <phoneticPr fontId="6" type="noConversion"/>
  </si>
  <si>
    <r>
      <rPr>
        <sz val="8"/>
        <rFont val="標楷體"/>
        <family val="4"/>
        <charset val="136"/>
      </rPr>
      <t>職員數</t>
    </r>
    <phoneticPr fontId="6" type="noConversion"/>
  </si>
  <si>
    <r>
      <rPr>
        <sz val="8"/>
        <rFont val="標楷體"/>
        <family val="4"/>
        <charset val="136"/>
      </rPr>
      <t>班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級</t>
    </r>
    <r>
      <rPr>
        <sz val="8"/>
        <rFont val="Times New Roman"/>
        <family val="1"/>
      </rPr>
      <t xml:space="preserve"> </t>
    </r>
    <r>
      <rPr>
        <sz val="8"/>
        <rFont val="標楷體"/>
        <family val="4"/>
        <charset val="136"/>
      </rPr>
      <t>數</t>
    </r>
    <phoneticPr fontId="6" type="noConversion"/>
  </si>
  <si>
    <r>
      <rPr>
        <sz val="8"/>
        <rFont val="標楷體"/>
        <family val="4"/>
        <charset val="136"/>
      </rPr>
      <t>學生數</t>
    </r>
    <phoneticPr fontId="6" type="noConversion"/>
  </si>
  <si>
    <r>
      <rPr>
        <sz val="8"/>
        <rFont val="標楷體"/>
        <family val="4"/>
        <charset val="136"/>
      </rPr>
      <t>上學年度畢業生數</t>
    </r>
    <phoneticPr fontId="6" type="noConversion"/>
  </si>
  <si>
    <r>
      <rPr>
        <sz val="8"/>
        <rFont val="標楷體"/>
        <family val="4"/>
        <charset val="136"/>
      </rPr>
      <t>上學年度修業生數</t>
    </r>
    <phoneticPr fontId="6" type="noConversion"/>
  </si>
  <si>
    <r>
      <rPr>
        <sz val="8"/>
        <rFont val="標楷體"/>
        <family val="4"/>
        <charset val="136"/>
      </rPr>
      <t>總　計</t>
    </r>
    <phoneticPr fontId="6" type="noConversion"/>
  </si>
  <si>
    <r>
      <rPr>
        <sz val="8"/>
        <rFont val="標楷體"/>
        <family val="4"/>
        <charset val="136"/>
      </rPr>
      <t>按隸屬別分：</t>
    </r>
    <phoneticPr fontId="6" type="noConversion"/>
  </si>
  <si>
    <r>
      <rPr>
        <sz val="8"/>
        <rFont val="標楷體"/>
        <family val="4"/>
        <charset val="136"/>
      </rPr>
      <t>國　立</t>
    </r>
    <phoneticPr fontId="6" type="noConversion"/>
  </si>
  <si>
    <r>
      <rPr>
        <sz val="8"/>
        <rFont val="標楷體"/>
        <family val="4"/>
        <charset val="136"/>
      </rPr>
      <t>市　立</t>
    </r>
    <phoneticPr fontId="6" type="noConversion"/>
  </si>
  <si>
    <r>
      <rPr>
        <sz val="8"/>
        <rFont val="標楷體"/>
        <family val="4"/>
        <charset val="136"/>
      </rPr>
      <t>私　立</t>
    </r>
    <phoneticPr fontId="6" type="noConversion"/>
  </si>
  <si>
    <r>
      <rPr>
        <sz val="8"/>
        <rFont val="標楷體"/>
        <family val="4"/>
        <charset val="136"/>
      </rPr>
      <t>按行政區別分：</t>
    </r>
    <phoneticPr fontId="6" type="noConversion"/>
  </si>
  <si>
    <r>
      <rPr>
        <sz val="8"/>
        <rFont val="標楷體"/>
        <family val="4"/>
        <charset val="136"/>
      </rPr>
      <t>松山區</t>
    </r>
    <phoneticPr fontId="6" type="noConversion"/>
  </si>
  <si>
    <r>
      <rPr>
        <sz val="8"/>
        <rFont val="標楷體"/>
        <family val="4"/>
        <charset val="136"/>
      </rPr>
      <t>信義區</t>
    </r>
    <phoneticPr fontId="6" type="noConversion"/>
  </si>
  <si>
    <r>
      <rPr>
        <sz val="8"/>
        <rFont val="標楷體"/>
        <family val="4"/>
        <charset val="136"/>
      </rPr>
      <t>大安區</t>
    </r>
    <phoneticPr fontId="6" type="noConversion"/>
  </si>
  <si>
    <r>
      <rPr>
        <sz val="8"/>
        <rFont val="標楷體"/>
        <family val="4"/>
        <charset val="136"/>
      </rPr>
      <t>中山區</t>
    </r>
    <phoneticPr fontId="6" type="noConversion"/>
  </si>
  <si>
    <r>
      <rPr>
        <sz val="8"/>
        <rFont val="標楷體"/>
        <family val="4"/>
        <charset val="136"/>
      </rPr>
      <t>中正區</t>
    </r>
    <phoneticPr fontId="6" type="noConversion"/>
  </si>
  <si>
    <r>
      <rPr>
        <sz val="8"/>
        <rFont val="標楷體"/>
        <family val="4"/>
        <charset val="136"/>
      </rPr>
      <t>大同區</t>
    </r>
    <phoneticPr fontId="6" type="noConversion"/>
  </si>
  <si>
    <r>
      <rPr>
        <sz val="8"/>
        <rFont val="標楷體"/>
        <family val="4"/>
        <charset val="136"/>
      </rPr>
      <t>萬華區</t>
    </r>
    <phoneticPr fontId="6" type="noConversion"/>
  </si>
  <si>
    <r>
      <rPr>
        <sz val="8"/>
        <rFont val="標楷體"/>
        <family val="4"/>
        <charset val="136"/>
      </rPr>
      <t>文山區</t>
    </r>
    <phoneticPr fontId="6" type="noConversion"/>
  </si>
  <si>
    <r>
      <rPr>
        <sz val="8"/>
        <rFont val="標楷體"/>
        <family val="4"/>
        <charset val="136"/>
      </rPr>
      <t>南港區</t>
    </r>
    <phoneticPr fontId="6" type="noConversion"/>
  </si>
  <si>
    <r>
      <rPr>
        <sz val="8"/>
        <rFont val="標楷體"/>
        <family val="4"/>
        <charset val="136"/>
      </rPr>
      <t>內湖區</t>
    </r>
    <phoneticPr fontId="6" type="noConversion"/>
  </si>
  <si>
    <r>
      <rPr>
        <sz val="8"/>
        <rFont val="標楷體"/>
        <family val="4"/>
        <charset val="136"/>
      </rPr>
      <t>士林區</t>
    </r>
    <phoneticPr fontId="6" type="noConversion"/>
  </si>
  <si>
    <r>
      <rPr>
        <sz val="8"/>
        <rFont val="標楷體"/>
        <family val="4"/>
        <charset val="136"/>
      </rPr>
      <t>北投區</t>
    </r>
    <phoneticPr fontId="6" type="noConversion"/>
  </si>
  <si>
    <r>
      <rPr>
        <sz val="10"/>
        <rFont val="標楷體"/>
        <family val="4"/>
        <charset val="136"/>
      </rPr>
      <t>資料來源：本局統計室。</t>
    </r>
    <phoneticPr fontId="6" type="noConversion"/>
  </si>
  <si>
    <r>
      <rPr>
        <sz val="10"/>
        <rFont val="標楷體"/>
        <family val="4"/>
        <charset val="136"/>
      </rPr>
      <t>填表說明：本表一式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份，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份送本府主計處，</t>
    </r>
    <r>
      <rPr>
        <sz val="10"/>
        <rFont val="Times New Roman"/>
        <family val="1"/>
      </rPr>
      <t>1</t>
    </r>
    <r>
      <rPr>
        <sz val="10"/>
        <rFont val="標楷體"/>
        <family val="4"/>
        <charset val="136"/>
      </rPr>
      <t>份自存。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</si>
  <si>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16" type="noConversion"/>
  </si>
  <si>
    <r>
      <rPr>
        <sz val="10"/>
        <rFont val="標楷體"/>
        <family val="4"/>
        <charset val="136"/>
      </rPr>
      <t>臺北市政府教育局</t>
    </r>
    <phoneticPr fontId="16" type="noConversion"/>
  </si>
  <si>
    <r>
      <rPr>
        <sz val="10"/>
        <rFont val="標楷體"/>
        <family val="4"/>
        <charset val="136"/>
      </rPr>
      <t>公</t>
    </r>
    <r>
      <rPr>
        <sz val="10"/>
        <rFont val="Times New Roman"/>
        <family val="1"/>
      </rPr>
      <t xml:space="preserve">   </t>
    </r>
    <r>
      <rPr>
        <sz val="10"/>
        <rFont val="標楷體"/>
        <family val="4"/>
        <charset val="136"/>
      </rPr>
      <t>開</t>
    </r>
    <r>
      <rPr>
        <sz val="10"/>
        <rFont val="Times New Roman"/>
        <family val="1"/>
      </rPr>
      <t xml:space="preserve">    </t>
    </r>
    <r>
      <rPr>
        <sz val="10"/>
        <rFont val="標楷體"/>
        <family val="4"/>
        <charset val="136"/>
      </rPr>
      <t>類</t>
    </r>
    <phoneticPr fontId="6" type="noConversion"/>
  </si>
  <si>
    <r>
      <rPr>
        <sz val="10"/>
        <rFont val="標楷體"/>
        <family val="4"/>
        <charset val="136"/>
      </rPr>
      <t>編製機關</t>
    </r>
    <phoneticPr fontId="6" type="noConversion"/>
  </si>
  <si>
    <r>
      <rPr>
        <sz val="10"/>
        <rFont val="標楷體"/>
        <family val="4"/>
        <charset val="136"/>
      </rPr>
      <t>臺北市政府教育局</t>
    </r>
    <phoneticPr fontId="6" type="noConversion"/>
  </si>
  <si>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 xml:space="preserve">           </t>
    </r>
    <r>
      <rPr>
        <sz val="10"/>
        <rFont val="標楷體"/>
        <family val="4"/>
        <charset val="136"/>
      </rPr>
      <t>報</t>
    </r>
    <phoneticPr fontId="6" type="noConversion"/>
  </si>
  <si>
    <r>
      <rPr>
        <sz val="10"/>
        <rFont val="標楷體"/>
        <family val="4"/>
        <charset val="136"/>
      </rPr>
      <t>根據全年資料於次年</t>
    </r>
    <r>
      <rPr>
        <sz val="10"/>
        <rFont val="Times New Roman"/>
        <family val="1"/>
      </rPr>
      <t>2</t>
    </r>
    <r>
      <rPr>
        <sz val="10"/>
        <rFont val="標楷體"/>
        <family val="4"/>
        <charset val="136"/>
      </rPr>
      <t>月底前編報</t>
    </r>
    <phoneticPr fontId="6" type="noConversion"/>
  </si>
  <si>
    <r>
      <t>108.7.24</t>
    </r>
    <r>
      <rPr>
        <sz val="8"/>
        <rFont val="標楷體"/>
        <family val="4"/>
        <charset val="136"/>
      </rPr>
      <t>北市主公統字第</t>
    </r>
    <r>
      <rPr>
        <sz val="8"/>
        <rFont val="Times New Roman"/>
        <family val="1"/>
      </rPr>
      <t>1083008670</t>
    </r>
    <r>
      <rPr>
        <sz val="8"/>
        <rFont val="標楷體"/>
        <family val="4"/>
        <charset val="136"/>
      </rPr>
      <t>號函修訂</t>
    </r>
    <phoneticPr fontId="9" type="noConversion"/>
  </si>
  <si>
    <r>
      <rPr>
        <sz val="10"/>
        <rFont val="標楷體"/>
        <family val="4"/>
        <charset val="136"/>
      </rPr>
      <t>表　　號</t>
    </r>
    <phoneticPr fontId="6" type="noConversion"/>
  </si>
  <si>
    <t>臺北市社區大學概況(修正表)</t>
    <phoneticPr fontId="6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</si>
  <si>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 xml:space="preserve"> 107 </t>
    </r>
    <r>
      <rPr>
        <sz val="10"/>
        <rFont val="標楷體"/>
        <family val="4"/>
        <charset val="136"/>
      </rPr>
      <t>年</t>
    </r>
    <phoneticPr fontId="6" type="noConversion"/>
  </si>
  <si>
    <r>
      <rPr>
        <sz val="10"/>
        <rFont val="標楷體"/>
        <family val="4"/>
        <charset val="136"/>
      </rPr>
      <t>行政區別</t>
    </r>
    <phoneticPr fontId="6" type="noConversion"/>
  </si>
  <si>
    <r>
      <rPr>
        <sz val="10"/>
        <rFont val="標楷體"/>
        <family val="4"/>
        <charset val="136"/>
      </rPr>
      <t xml:space="preserve">校數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所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</si>
  <si>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課　程　類　別</t>
    </r>
    <r>
      <rPr>
        <sz val="10"/>
        <rFont val="Times New Roman"/>
        <family val="1"/>
      </rPr>
      <t xml:space="preserve"> (</t>
    </r>
    <r>
      <rPr>
        <sz val="10"/>
        <rFont val="標楷體"/>
        <family val="4"/>
        <charset val="136"/>
      </rPr>
      <t>班次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</si>
  <si>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學員人次</t>
    </r>
    <r>
      <rPr>
        <sz val="10"/>
        <rFont val="Times New Roman"/>
        <family val="1"/>
      </rPr>
      <t xml:space="preserve">  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</si>
  <si>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 xml:space="preserve">選課
人次
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人次</t>
    </r>
    <r>
      <rPr>
        <sz val="10"/>
        <rFont val="Times New Roman"/>
        <family val="1"/>
      </rPr>
      <t>)</t>
    </r>
    <phoneticPr fontId="6" type="noConversion"/>
  </si>
  <si>
    <r>
      <rPr>
        <sz val="10"/>
        <rFont val="標楷體"/>
        <family val="4"/>
        <charset val="136"/>
      </rPr>
      <t>總計</t>
    </r>
    <phoneticPr fontId="6" type="noConversion"/>
  </si>
  <si>
    <r>
      <rPr>
        <sz val="10"/>
        <rFont val="標楷體"/>
        <family val="4"/>
        <charset val="136"/>
      </rPr>
      <t>學術類</t>
    </r>
    <phoneticPr fontId="6" type="noConversion"/>
  </si>
  <si>
    <r>
      <rPr>
        <sz val="10"/>
        <rFont val="標楷體"/>
        <family val="4"/>
        <charset val="136"/>
      </rPr>
      <t>社團類</t>
    </r>
    <phoneticPr fontId="6" type="noConversion"/>
  </si>
  <si>
    <r>
      <rPr>
        <sz val="10"/>
        <rFont val="標楷體"/>
        <family val="4"/>
        <charset val="136"/>
      </rPr>
      <t>生活
藝能類</t>
    </r>
    <phoneticPr fontId="6" type="noConversion"/>
  </si>
  <si>
    <r>
      <rPr>
        <sz val="10"/>
        <rFont val="標楷體"/>
        <family val="4"/>
        <charset val="136"/>
      </rPr>
      <t>按性別分</t>
    </r>
    <phoneticPr fontId="6" type="noConversion"/>
  </si>
  <si>
    <r>
      <rPr>
        <sz val="10"/>
        <rFont val="標楷體"/>
        <family val="4"/>
        <charset val="136"/>
      </rPr>
      <t>按年齡別分</t>
    </r>
    <phoneticPr fontId="6" type="noConversion"/>
  </si>
  <si>
    <r>
      <rPr>
        <sz val="10"/>
        <rFont val="標楷體"/>
        <family val="4"/>
        <charset val="136"/>
      </rPr>
      <t>男</t>
    </r>
    <phoneticPr fontId="6" type="noConversion"/>
  </si>
  <si>
    <r>
      <rPr>
        <sz val="10"/>
        <rFont val="標楷體"/>
        <family val="4"/>
        <charset val="136"/>
      </rPr>
      <t>女</t>
    </r>
    <phoneticPr fontId="6" type="noConversion"/>
  </si>
  <si>
    <r>
      <t>18-30</t>
    </r>
    <r>
      <rPr>
        <sz val="10"/>
        <rFont val="標楷體"/>
        <family val="4"/>
        <charset val="136"/>
      </rPr>
      <t>歲</t>
    </r>
    <phoneticPr fontId="6" type="noConversion"/>
  </si>
  <si>
    <r>
      <t>31-40</t>
    </r>
    <r>
      <rPr>
        <sz val="10"/>
        <rFont val="標楷體"/>
        <family val="4"/>
        <charset val="136"/>
      </rPr>
      <t>歲</t>
    </r>
    <phoneticPr fontId="6" type="noConversion"/>
  </si>
  <si>
    <r>
      <t>41-50</t>
    </r>
    <r>
      <rPr>
        <sz val="10"/>
        <rFont val="標楷體"/>
        <family val="4"/>
        <charset val="136"/>
      </rPr>
      <t>歲</t>
    </r>
    <phoneticPr fontId="6" type="noConversion"/>
  </si>
  <si>
    <r>
      <t>51-60</t>
    </r>
    <r>
      <rPr>
        <sz val="10"/>
        <rFont val="標楷體"/>
        <family val="4"/>
        <charset val="136"/>
      </rPr>
      <t>歲</t>
    </r>
    <phoneticPr fontId="6" type="noConversion"/>
  </si>
  <si>
    <r>
      <t>61</t>
    </r>
    <r>
      <rPr>
        <sz val="10"/>
        <rFont val="標楷體"/>
        <family val="4"/>
        <charset val="136"/>
      </rPr>
      <t>歲以上</t>
    </r>
    <phoneticPr fontId="6" type="noConversion"/>
  </si>
  <si>
    <r>
      <rPr>
        <sz val="10"/>
        <rFont val="標楷體"/>
        <family val="4"/>
        <charset val="136"/>
      </rPr>
      <t>總　計</t>
    </r>
    <phoneticPr fontId="6" type="noConversion"/>
  </si>
  <si>
    <t>填表</t>
    <phoneticPr fontId="1" type="noConversion"/>
  </si>
  <si>
    <t>機關首長</t>
    <phoneticPr fontId="1" type="noConversion"/>
  </si>
  <si>
    <r>
      <rPr>
        <sz val="10"/>
        <rFont val="標楷體"/>
        <family val="4"/>
        <charset val="136"/>
      </rPr>
      <t>中華民國</t>
    </r>
    <r>
      <rPr>
        <sz val="10"/>
        <rFont val="Times New Roman"/>
        <family val="1"/>
      </rPr>
      <t>109</t>
    </r>
    <r>
      <rPr>
        <sz val="10"/>
        <rFont val="標楷體"/>
        <family val="4"/>
        <charset val="136"/>
      </rPr>
      <t>年</t>
    </r>
    <r>
      <rPr>
        <sz val="10"/>
        <rFont val="Times New Roman"/>
        <family val="1"/>
      </rPr>
      <t>6</t>
    </r>
    <r>
      <rPr>
        <sz val="10"/>
        <rFont val="標楷體"/>
        <family val="4"/>
        <charset val="136"/>
      </rPr>
      <t>月</t>
    </r>
    <r>
      <rPr>
        <sz val="10"/>
        <rFont val="Times New Roman"/>
        <family val="1"/>
      </rPr>
      <t>20</t>
    </r>
    <r>
      <rPr>
        <sz val="10"/>
        <rFont val="標楷體"/>
        <family val="4"/>
        <charset val="136"/>
      </rPr>
      <t>日編製</t>
    </r>
    <phoneticPr fontId="6" type="noConversion"/>
  </si>
  <si>
    <t>資料來源：本局終身教育科。</t>
    <phoneticPr fontId="6" type="noConversion"/>
  </si>
  <si>
    <t>填表說明：本表一式3份，1份送本府主計處(電)，1份送統計室(紙)，1份自存(紙)。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</si>
</sst>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76" formatCode="\3\5\3\2\-0\1\-0\2"/>
    <numFmt numFmtId="177" formatCode="#,##0_ "/>
    <numFmt numFmtId="178" formatCode="_-* #,##0.00_-;\-* #,##0.00_-;_-* &quot;-&quot;_-;_-@_-"/>
    <numFmt numFmtId="179" formatCode="#,##0.00_ "/>
    <numFmt numFmtId="180" formatCode="0.00_ "/>
    <numFmt numFmtId="181" formatCode="0.00_);[Red]\(0.00\)"/>
    <numFmt numFmtId="182" formatCode="\(#\)"/>
    <numFmt numFmtId="183" formatCode="#,##0;[Red]#,##0"/>
    <numFmt numFmtId="184" formatCode="m&quot;月&quot;d&quot;日&quot;"/>
    <numFmt numFmtId="185" formatCode="#,##0_);[Red]\(#,##0\)"/>
    <numFmt numFmtId="186" formatCode="_-* #,##0_-;\-* #,##0_-;_-* &quot;-&quot;??_-;_-@_-"/>
  </numFmts>
  <fonts count="54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10"/>
      <name val="標楷體"/>
      <family val="4"/>
      <charset val="136"/>
    </font>
    <font>
      <sz val="10"/>
      <name val="Times New Roman"/>
      <family val="1"/>
    </font>
    <font>
      <sz val="9"/>
      <name val="新細明體"/>
      <family val="1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9"/>
      <name val="新細明體"/>
      <family val="3"/>
      <charset val="136"/>
      <scheme val="minor"/>
    </font>
    <font>
      <sz val="8"/>
      <name val="標楷體"/>
      <family val="4"/>
      <charset val="136"/>
    </font>
    <font>
      <sz val="14"/>
      <name val="Times New Roman"/>
      <family val="1"/>
    </font>
    <font>
      <sz val="12"/>
      <name val="標楷體"/>
      <family val="4"/>
      <charset val="136"/>
    </font>
    <font>
      <sz val="12"/>
      <name val="Times New Roman"/>
      <family val="1"/>
    </font>
    <font>
      <sz val="11"/>
      <name val="Times New Roman"/>
      <family val="1"/>
    </font>
    <font>
      <sz val="10"/>
      <color indexed="8"/>
      <name val="MS Sans Serif"/>
      <family val="2"/>
    </font>
    <font>
      <sz val="9"/>
      <name val="細明體"/>
      <family val="3"/>
      <charset val="136"/>
    </font>
    <font>
      <sz val="12"/>
      <color indexed="8"/>
      <name val="新細明體"/>
      <family val="1"/>
      <charset val="136"/>
    </font>
    <font>
      <b/>
      <sz val="12"/>
      <name val="Times New Roman"/>
      <family val="1"/>
    </font>
    <font>
      <sz val="9"/>
      <name val="標楷體"/>
      <family val="4"/>
      <charset val="136"/>
    </font>
    <font>
      <sz val="9"/>
      <name val="Times New Roman"/>
      <family val="1"/>
    </font>
    <font>
      <sz val="8"/>
      <name val="Times New Roman"/>
      <family val="1"/>
    </font>
    <font>
      <sz val="11"/>
      <name val="新細明體"/>
      <family val="1"/>
      <charset val="136"/>
    </font>
    <font>
      <b/>
      <sz val="10"/>
      <name val="Times New Roman"/>
      <family val="1"/>
    </font>
    <font>
      <sz val="12"/>
      <color theme="1"/>
      <name val="新細明體"/>
      <family val="1"/>
      <charset val="136"/>
      <scheme val="minor"/>
    </font>
    <font>
      <sz val="10"/>
      <color indexed="8"/>
      <name val="ARIAL"/>
      <family val="2"/>
    </font>
    <font>
      <sz val="11"/>
      <name val="標楷體"/>
      <family val="4"/>
      <charset val="136"/>
    </font>
    <font>
      <sz val="12"/>
      <name val="雅真中楷"/>
      <family val="3"/>
      <charset val="136"/>
    </font>
    <font>
      <b/>
      <sz val="11"/>
      <name val="Times New Roman"/>
      <family val="1"/>
    </font>
    <font>
      <sz val="12"/>
      <color indexed="17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theme="1"/>
      <name val="新細明體"/>
      <family val="2"/>
      <scheme val="minor"/>
    </font>
    <font>
      <b/>
      <sz val="9"/>
      <color indexed="81"/>
      <name val="細明體"/>
      <family val="3"/>
      <charset val="136"/>
    </font>
    <font>
      <sz val="9"/>
      <color indexed="81"/>
      <name val="細明體"/>
      <family val="3"/>
      <charset val="136"/>
    </font>
    <font>
      <sz val="9"/>
      <color indexed="81"/>
      <name val="Tahoma"/>
      <family val="2"/>
    </font>
    <font>
      <sz val="10"/>
      <color indexed="8"/>
      <name val="Times New Roman"/>
      <family val="1"/>
    </font>
    <font>
      <sz val="10.5"/>
      <name val="Times New Roman"/>
      <family val="1"/>
    </font>
    <font>
      <b/>
      <sz val="10"/>
      <name val="標楷體"/>
      <family val="4"/>
      <charset val="136"/>
    </font>
    <font>
      <b/>
      <sz val="9"/>
      <name val="Times New Roman"/>
      <family val="1"/>
    </font>
    <font>
      <sz val="18"/>
      <name val="Times New Roman"/>
      <family val="1"/>
    </font>
    <font>
      <sz val="12"/>
      <color indexed="8"/>
      <name val="細明體"/>
      <family val="3"/>
      <charset val="136"/>
    </font>
    <font>
      <b/>
      <sz val="18"/>
      <name val="Times New Roman"/>
      <family val="1"/>
    </font>
    <font>
      <sz val="12"/>
      <name val="新細明體"/>
      <family val="2"/>
      <charset val="136"/>
      <scheme val="minor"/>
    </font>
    <font>
      <sz val="7"/>
      <name val="Times New Roman"/>
      <family val="1"/>
    </font>
    <font>
      <sz val="7"/>
      <name val="標楷體"/>
      <family val="4"/>
      <charset val="136"/>
    </font>
    <font>
      <b/>
      <sz val="10"/>
      <name val="細明體"/>
      <family val="3"/>
      <charset val="136"/>
    </font>
    <font>
      <b/>
      <sz val="9"/>
      <color indexed="81"/>
      <name val="Tahoma"/>
      <family val="2"/>
    </font>
    <font>
      <sz val="10"/>
      <name val="細明體"/>
      <family val="3"/>
      <charset val="136"/>
    </font>
    <font>
      <sz val="14"/>
      <name val="標楷體"/>
      <family val="4"/>
      <charset val="136"/>
    </font>
    <font>
      <b/>
      <sz val="24"/>
      <name val="Times New Roman"/>
      <family val="1"/>
    </font>
    <font>
      <b/>
      <sz val="24"/>
      <name val="標楷體"/>
      <family val="4"/>
      <charset val="136"/>
    </font>
    <font>
      <u/>
      <sz val="10"/>
      <name val="Times New Roman"/>
      <family val="1"/>
    </font>
    <font>
      <b/>
      <sz val="8"/>
      <name val="Times New Roman"/>
      <family val="1"/>
    </font>
    <font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6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</borders>
  <cellStyleXfs count="135">
    <xf numFmtId="0" fontId="0" fillId="0" borderId="0">
      <alignment vertical="center"/>
    </xf>
    <xf numFmtId="0" fontId="3" fillId="0" borderId="0"/>
    <xf numFmtId="0" fontId="15" fillId="0" borderId="0"/>
    <xf numFmtId="0" fontId="3" fillId="0" borderId="0">
      <alignment vertical="center"/>
    </xf>
    <xf numFmtId="0" fontId="17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4" fillId="0" borderId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0" fontId="3" fillId="0" borderId="0"/>
    <xf numFmtId="0" fontId="2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top"/>
    </xf>
    <xf numFmtId="0" fontId="20" fillId="0" borderId="0"/>
    <xf numFmtId="0" fontId="25" fillId="0" borderId="0">
      <alignment vertical="top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3" fillId="0" borderId="0">
      <alignment vertical="center"/>
    </xf>
    <xf numFmtId="43" fontId="3" fillId="0" borderId="0" applyFont="0" applyFill="0" applyBorder="0" applyAlignment="0" applyProtection="0"/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43" fontId="17" fillId="0" borderId="0" applyFont="0" applyFill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0" borderId="0"/>
    <xf numFmtId="0" fontId="2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1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3" fillId="0" borderId="0"/>
    <xf numFmtId="0" fontId="3" fillId="0" borderId="0"/>
    <xf numFmtId="0" fontId="13" fillId="0" borderId="0"/>
    <xf numFmtId="0" fontId="3" fillId="0" borderId="0">
      <alignment vertical="center"/>
    </xf>
    <xf numFmtId="0" fontId="17" fillId="0" borderId="0">
      <alignment vertical="center"/>
    </xf>
    <xf numFmtId="0" fontId="3" fillId="0" borderId="0">
      <alignment vertical="center"/>
    </xf>
    <xf numFmtId="0" fontId="20" fillId="0" borderId="0"/>
    <xf numFmtId="0" fontId="2" fillId="0" borderId="0">
      <alignment vertical="center"/>
    </xf>
    <xf numFmtId="0" fontId="2" fillId="0" borderId="0">
      <alignment vertical="center"/>
    </xf>
  </cellStyleXfs>
  <cellXfs count="2701">
    <xf numFmtId="0" fontId="0" fillId="0" borderId="0" xfId="0">
      <alignment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11" xfId="5" applyFont="1" applyBorder="1" applyAlignment="1">
      <alignment horizontal="left" vertical="center" indent="2"/>
    </xf>
    <xf numFmtId="0" fontId="5" fillId="0" borderId="4" xfId="5" applyFont="1" applyBorder="1" applyAlignment="1">
      <alignment vertical="center"/>
    </xf>
    <xf numFmtId="0" fontId="13" fillId="0" borderId="0" xfId="5" applyFont="1" applyAlignment="1">
      <alignment vertical="center"/>
    </xf>
    <xf numFmtId="0" fontId="21" fillId="0" borderId="5" xfId="1" applyFont="1" applyBorder="1" applyAlignment="1">
      <alignment horizontal="right" vertical="center"/>
    </xf>
    <xf numFmtId="0" fontId="5" fillId="0" borderId="11" xfId="1" applyFont="1" applyBorder="1" applyAlignment="1">
      <alignment horizontal="left" vertical="center"/>
    </xf>
    <xf numFmtId="0" fontId="13" fillId="0" borderId="0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0" fontId="5" fillId="0" borderId="14" xfId="1" applyFont="1" applyBorder="1" applyAlignment="1">
      <alignment vertical="center"/>
    </xf>
    <xf numFmtId="0" fontId="5" fillId="0" borderId="0" xfId="1" applyFont="1" applyAlignment="1">
      <alignment horizontal="left" vertical="center" indent="1"/>
    </xf>
    <xf numFmtId="0" fontId="5" fillId="0" borderId="0" xfId="2" applyNumberFormat="1" applyFont="1" applyFill="1" applyBorder="1" applyAlignment="1" applyProtection="1">
      <alignment vertical="center"/>
    </xf>
    <xf numFmtId="0" fontId="13" fillId="0" borderId="0" xfId="7" applyFont="1" applyAlignment="1">
      <alignment vertical="center"/>
    </xf>
    <xf numFmtId="0" fontId="13" fillId="0" borderId="0" xfId="7" applyFont="1" applyBorder="1" applyAlignment="1">
      <alignment vertical="center"/>
    </xf>
    <xf numFmtId="0" fontId="5" fillId="0" borderId="6" xfId="7" applyFont="1" applyBorder="1" applyAlignment="1">
      <alignment vertical="center"/>
    </xf>
    <xf numFmtId="0" fontId="5" fillId="0" borderId="0" xfId="1" applyFont="1" applyBorder="1" applyAlignment="1">
      <alignment vertical="center" shrinkToFit="1"/>
    </xf>
    <xf numFmtId="177" fontId="5" fillId="0" borderId="0" xfId="1" applyNumberFormat="1" applyFont="1" applyAlignment="1">
      <alignment vertical="center"/>
    </xf>
    <xf numFmtId="3" fontId="5" fillId="0" borderId="0" xfId="1" applyNumberFormat="1" applyFont="1" applyAlignment="1">
      <alignment vertical="center"/>
    </xf>
    <xf numFmtId="0" fontId="5" fillId="0" borderId="11" xfId="1" applyFont="1" applyFill="1" applyBorder="1" applyAlignment="1">
      <alignment horizontal="left" vertical="center"/>
    </xf>
    <xf numFmtId="41" fontId="5" fillId="0" borderId="0" xfId="1" applyNumberFormat="1" applyFont="1" applyAlignment="1">
      <alignment vertical="center"/>
    </xf>
    <xf numFmtId="177" fontId="5" fillId="0" borderId="4" xfId="1" applyNumberFormat="1" applyFont="1" applyBorder="1" applyAlignment="1">
      <alignment vertical="center"/>
    </xf>
    <xf numFmtId="0" fontId="5" fillId="0" borderId="0" xfId="35" applyFont="1" applyBorder="1" applyAlignment="1">
      <alignment vertical="center"/>
    </xf>
    <xf numFmtId="0" fontId="5" fillId="0" borderId="0" xfId="35" applyFont="1" applyAlignment="1">
      <alignment vertical="center"/>
    </xf>
    <xf numFmtId="41" fontId="5" fillId="0" borderId="0" xfId="35" applyNumberFormat="1" applyFont="1" applyAlignment="1">
      <alignment horizontal="center" vertical="center"/>
    </xf>
    <xf numFmtId="41" fontId="5" fillId="0" borderId="0" xfId="35" applyNumberFormat="1" applyFont="1" applyAlignment="1">
      <alignment vertical="center"/>
    </xf>
    <xf numFmtId="0" fontId="5" fillId="0" borderId="5" xfId="4" applyFont="1" applyBorder="1" applyAlignment="1">
      <alignment horizontal="right" vertical="center"/>
    </xf>
    <xf numFmtId="3" fontId="5" fillId="0" borderId="0" xfId="1" applyNumberFormat="1" applyFont="1" applyBorder="1" applyAlignment="1">
      <alignment vertical="center"/>
    </xf>
    <xf numFmtId="0" fontId="14" fillId="0" borderId="0" xfId="7" applyFont="1" applyAlignment="1">
      <alignment vertical="center"/>
    </xf>
    <xf numFmtId="0" fontId="28" fillId="0" borderId="0" xfId="7" applyFont="1" applyAlignment="1">
      <alignment vertical="center"/>
    </xf>
    <xf numFmtId="0" fontId="23" fillId="0" borderId="0" xfId="7" applyFont="1" applyAlignment="1">
      <alignment vertical="center"/>
    </xf>
    <xf numFmtId="0" fontId="20" fillId="0" borderId="0" xfId="7" applyFont="1" applyAlignment="1">
      <alignment vertical="center"/>
    </xf>
    <xf numFmtId="0" fontId="5" fillId="0" borderId="0" xfId="7" applyFont="1" applyBorder="1" applyAlignment="1">
      <alignment horizontal="center" vertical="center" wrapText="1"/>
    </xf>
    <xf numFmtId="0" fontId="5" fillId="0" borderId="0" xfId="6" applyFont="1" applyBorder="1" applyAlignment="1">
      <alignment horizontal="center" vertical="center"/>
    </xf>
    <xf numFmtId="0" fontId="5" fillId="0" borderId="0" xfId="7" applyFont="1" applyBorder="1" applyAlignment="1">
      <alignment vertical="center" wrapText="1"/>
    </xf>
    <xf numFmtId="0" fontId="5" fillId="0" borderId="0" xfId="6" applyFont="1" applyBorder="1" applyAlignment="1">
      <alignment vertical="center"/>
    </xf>
    <xf numFmtId="0" fontId="5" fillId="0" borderId="0" xfId="7" applyFont="1" applyBorder="1" applyAlignment="1">
      <alignment horizontal="left" vertical="center" wrapText="1"/>
    </xf>
    <xf numFmtId="0" fontId="5" fillId="0" borderId="0" xfId="7" applyFont="1" applyAlignment="1">
      <alignment horizontal="center" vertical="center"/>
    </xf>
    <xf numFmtId="0" fontId="5" fillId="0" borderId="11" xfId="5" applyFont="1" applyBorder="1" applyAlignment="1">
      <alignment horizontal="center" vertical="center"/>
    </xf>
    <xf numFmtId="0" fontId="5" fillId="0" borderId="0" xfId="5" applyFont="1" applyBorder="1" applyAlignment="1">
      <alignment horizontal="left" vertical="center"/>
    </xf>
    <xf numFmtId="0" fontId="20" fillId="0" borderId="0" xfId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vertical="center"/>
    </xf>
    <xf numFmtId="0" fontId="13" fillId="0" borderId="0" xfId="1" applyFont="1" applyFill="1" applyBorder="1" applyAlignment="1">
      <alignment vertical="center"/>
    </xf>
    <xf numFmtId="0" fontId="5" fillId="0" borderId="4" xfId="1" applyFont="1" applyFill="1" applyBorder="1" applyAlignment="1">
      <alignment vertical="center"/>
    </xf>
    <xf numFmtId="0" fontId="5" fillId="0" borderId="0" xfId="1" applyFont="1" applyFill="1" applyBorder="1" applyAlignment="1">
      <alignment vertical="center"/>
    </xf>
    <xf numFmtId="0" fontId="5" fillId="0" borderId="0" xfId="1" applyFont="1" applyFill="1" applyAlignment="1">
      <alignment vertical="center"/>
    </xf>
    <xf numFmtId="0" fontId="5" fillId="0" borderId="0" xfId="1" applyFont="1" applyFill="1" applyBorder="1" applyAlignment="1">
      <alignment horizontal="center" vertical="center" wrapText="1"/>
    </xf>
    <xf numFmtId="0" fontId="5" fillId="0" borderId="4" xfId="39" applyFont="1" applyBorder="1" applyAlignment="1">
      <alignment vertical="center"/>
    </xf>
    <xf numFmtId="0" fontId="5" fillId="0" borderId="0" xfId="1" applyFont="1" applyBorder="1" applyAlignment="1">
      <alignment vertical="center" wrapText="1"/>
    </xf>
    <xf numFmtId="0" fontId="5" fillId="0" borderId="0" xfId="5" applyFont="1" applyFill="1" applyBorder="1" applyAlignment="1">
      <alignment horizontal="left" vertical="center"/>
    </xf>
    <xf numFmtId="0" fontId="5" fillId="0" borderId="0" xfId="5" applyFont="1" applyFill="1" applyBorder="1" applyAlignment="1">
      <alignment horizontal="right" vertical="center"/>
    </xf>
    <xf numFmtId="0" fontId="5" fillId="0" borderId="0" xfId="5" applyFont="1" applyAlignment="1">
      <alignment horizontal="right" vertical="center"/>
    </xf>
    <xf numFmtId="0" fontId="5" fillId="0" borderId="0" xfId="1" applyFont="1" applyAlignment="1">
      <alignment horizontal="left" vertical="center" indent="2"/>
    </xf>
    <xf numFmtId="0" fontId="5" fillId="0" borderId="0" xfId="2" applyFont="1" applyAlignment="1">
      <alignment horizontal="left" vertical="center"/>
    </xf>
    <xf numFmtId="0" fontId="5" fillId="0" borderId="11" xfId="1" applyFont="1" applyFill="1" applyBorder="1" applyAlignment="1">
      <alignment horizontal="left" vertical="center" indent="2"/>
    </xf>
    <xf numFmtId="0" fontId="5" fillId="0" borderId="0" xfId="53" applyFont="1" applyBorder="1" applyAlignment="1">
      <alignment vertical="center"/>
    </xf>
    <xf numFmtId="0" fontId="5" fillId="0" borderId="0" xfId="53" applyFont="1" applyAlignment="1">
      <alignment vertical="center"/>
    </xf>
    <xf numFmtId="0" fontId="5" fillId="0" borderId="4" xfId="53" applyFont="1" applyBorder="1" applyAlignment="1">
      <alignment vertical="center"/>
    </xf>
    <xf numFmtId="0" fontId="11" fillId="0" borderId="0" xfId="53" applyFont="1" applyAlignment="1">
      <alignment vertical="center"/>
    </xf>
    <xf numFmtId="0" fontId="5" fillId="0" borderId="0" xfId="53" applyFont="1" applyAlignment="1">
      <alignment horizontal="centerContinuous" vertical="center"/>
    </xf>
    <xf numFmtId="0" fontId="5" fillId="0" borderId="0" xfId="53" applyFont="1" applyBorder="1" applyAlignment="1">
      <alignment horizontal="centerContinuous" vertical="center"/>
    </xf>
    <xf numFmtId="0" fontId="5" fillId="0" borderId="0" xfId="53" applyFont="1" applyAlignment="1">
      <alignment horizontal="center" vertical="center"/>
    </xf>
    <xf numFmtId="0" fontId="5" fillId="0" borderId="0" xfId="53" applyFont="1" applyBorder="1" applyAlignment="1">
      <alignment horizontal="center" vertical="center"/>
    </xf>
    <xf numFmtId="0" fontId="5" fillId="0" borderId="0" xfId="52" applyFont="1" applyAlignment="1">
      <alignment vertical="center"/>
    </xf>
    <xf numFmtId="0" fontId="5" fillId="0" borderId="0" xfId="52" applyFont="1" applyAlignment="1">
      <alignment horizontal="right" vertical="center"/>
    </xf>
    <xf numFmtId="0" fontId="5" fillId="0" borderId="0" xfId="52" applyFont="1" applyAlignment="1">
      <alignment horizontal="center" vertical="center"/>
    </xf>
    <xf numFmtId="0" fontId="5" fillId="0" borderId="0" xfId="52" applyFont="1" applyFill="1" applyBorder="1" applyAlignment="1">
      <alignment vertical="center"/>
    </xf>
    <xf numFmtId="0" fontId="5" fillId="0" borderId="0" xfId="52" applyFont="1" applyFill="1" applyAlignment="1">
      <alignment vertical="center"/>
    </xf>
    <xf numFmtId="0" fontId="5" fillId="0" borderId="0" xfId="1" applyFont="1" applyFill="1" applyAlignment="1">
      <alignment horizontal="left" vertical="center"/>
    </xf>
    <xf numFmtId="0" fontId="13" fillId="0" borderId="0" xfId="53" applyFont="1" applyAlignment="1">
      <alignment vertical="center"/>
    </xf>
    <xf numFmtId="0" fontId="13" fillId="0" borderId="0" xfId="53" applyFont="1" applyBorder="1" applyAlignment="1">
      <alignment vertical="center"/>
    </xf>
    <xf numFmtId="0" fontId="5" fillId="0" borderId="0" xfId="52" applyFont="1" applyAlignment="1">
      <alignment horizontal="left" vertical="center"/>
    </xf>
    <xf numFmtId="0" fontId="23" fillId="0" borderId="0" xfId="7" applyFont="1" applyAlignment="1">
      <alignment horizontal="left" vertical="center" indent="2"/>
    </xf>
    <xf numFmtId="0" fontId="5" fillId="0" borderId="0" xfId="52" applyFont="1" applyBorder="1" applyAlignment="1">
      <alignment vertical="center"/>
    </xf>
    <xf numFmtId="0" fontId="5" fillId="0" borderId="4" xfId="52" applyFont="1" applyBorder="1" applyAlignment="1">
      <alignment vertical="center"/>
    </xf>
    <xf numFmtId="0" fontId="8" fillId="0" borderId="0" xfId="52" applyFont="1" applyAlignment="1">
      <alignment vertical="center"/>
    </xf>
    <xf numFmtId="0" fontId="5" fillId="0" borderId="0" xfId="52" applyFont="1" applyAlignment="1">
      <alignment horizontal="centerContinuous" vertical="center"/>
    </xf>
    <xf numFmtId="0" fontId="5" fillId="0" borderId="0" xfId="52" applyFont="1" applyBorder="1" applyAlignment="1">
      <alignment horizontal="centerContinuous" vertical="center"/>
    </xf>
    <xf numFmtId="0" fontId="5" fillId="0" borderId="0" xfId="52" applyFont="1" applyBorder="1" applyAlignment="1">
      <alignment horizontal="center" vertical="center"/>
    </xf>
    <xf numFmtId="0" fontId="5" fillId="0" borderId="0" xfId="52" applyFont="1" applyBorder="1" applyAlignment="1">
      <alignment horizontal="left" vertical="center" indent="3"/>
    </xf>
    <xf numFmtId="0" fontId="13" fillId="0" borderId="0" xfId="52" applyFont="1" applyAlignment="1">
      <alignment vertical="center"/>
    </xf>
    <xf numFmtId="0" fontId="13" fillId="0" borderId="0" xfId="52" applyFont="1" applyBorder="1" applyAlignment="1">
      <alignment vertical="center"/>
    </xf>
    <xf numFmtId="0" fontId="5" fillId="0" borderId="4" xfId="2" applyNumberFormat="1" applyFont="1" applyFill="1" applyBorder="1" applyAlignment="1" applyProtection="1">
      <alignment vertical="center"/>
    </xf>
    <xf numFmtId="0" fontId="13" fillId="0" borderId="0" xfId="2" applyNumberFormat="1" applyFont="1" applyFill="1" applyBorder="1" applyAlignment="1" applyProtection="1">
      <alignment vertical="center"/>
    </xf>
    <xf numFmtId="0" fontId="13" fillId="0" borderId="4" xfId="31" applyFont="1" applyBorder="1" applyAlignment="1">
      <alignment vertical="center"/>
    </xf>
    <xf numFmtId="0" fontId="13" fillId="0" borderId="0" xfId="31" applyFont="1" applyBorder="1" applyAlignment="1">
      <alignment horizontal="center" vertical="center" wrapText="1"/>
    </xf>
    <xf numFmtId="0" fontId="13" fillId="0" borderId="11" xfId="31" applyFont="1" applyBorder="1" applyAlignment="1">
      <alignment horizontal="center" vertical="center" wrapText="1"/>
    </xf>
    <xf numFmtId="0" fontId="13" fillId="0" borderId="5" xfId="31" applyFont="1" applyBorder="1" applyAlignment="1">
      <alignment horizontal="center" vertical="center"/>
    </xf>
    <xf numFmtId="0" fontId="13" fillId="0" borderId="0" xfId="31" applyFont="1" applyBorder="1" applyAlignment="1">
      <alignment horizontal="center" vertical="center"/>
    </xf>
    <xf numFmtId="1" fontId="5" fillId="0" borderId="2" xfId="7" applyNumberFormat="1" applyFont="1" applyBorder="1" applyAlignment="1">
      <alignment horizontal="center" vertical="center" wrapText="1"/>
    </xf>
    <xf numFmtId="0" fontId="5" fillId="0" borderId="5" xfId="7" applyFont="1" applyBorder="1" applyAlignment="1">
      <alignment horizontal="left" vertical="center" indent="1"/>
    </xf>
    <xf numFmtId="0" fontId="5" fillId="0" borderId="11" xfId="7" applyFont="1" applyBorder="1" applyAlignment="1">
      <alignment horizontal="left" vertical="center" indent="1"/>
    </xf>
    <xf numFmtId="0" fontId="5" fillId="0" borderId="0" xfId="7" applyFont="1" applyBorder="1" applyAlignment="1">
      <alignment horizontal="left" vertical="center" indent="1"/>
    </xf>
    <xf numFmtId="0" fontId="5" fillId="0" borderId="0" xfId="1" applyFont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14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13" fillId="0" borderId="0" xfId="1" applyFont="1" applyAlignment="1">
      <alignment horizontal="left" vertical="center" indent="2"/>
    </xf>
    <xf numFmtId="0" fontId="5" fillId="0" borderId="0" xfId="1" applyFont="1" applyAlignment="1">
      <alignment horizontal="right" vertical="center"/>
    </xf>
    <xf numFmtId="0" fontId="8" fillId="0" borderId="0" xfId="1" applyFont="1" applyAlignment="1">
      <alignment vertical="center"/>
    </xf>
    <xf numFmtId="0" fontId="13" fillId="0" borderId="0" xfId="7" applyFont="1" applyAlignment="1">
      <alignment horizontal="left" vertical="center" indent="2"/>
    </xf>
    <xf numFmtId="0" fontId="13" fillId="0" borderId="0" xfId="7" applyFont="1" applyBorder="1" applyAlignment="1">
      <alignment horizontal="left" vertical="center" indent="2"/>
    </xf>
    <xf numFmtId="0" fontId="8" fillId="0" borderId="0" xfId="7" applyFont="1" applyAlignment="1">
      <alignment horizontal="left" vertical="center" indent="2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right" vertical="center"/>
    </xf>
    <xf numFmtId="0" fontId="5" fillId="0" borderId="0" xfId="7" applyFont="1" applyAlignment="1">
      <alignment horizontal="left" vertical="center"/>
    </xf>
    <xf numFmtId="0" fontId="5" fillId="0" borderId="11" xfId="7" applyFont="1" applyBorder="1" applyAlignment="1">
      <alignment vertical="center"/>
    </xf>
    <xf numFmtId="0" fontId="5" fillId="0" borderId="0" xfId="7" applyFont="1" applyBorder="1" applyAlignment="1">
      <alignment vertical="center"/>
    </xf>
    <xf numFmtId="0" fontId="5" fillId="0" borderId="0" xfId="7" applyFont="1" applyBorder="1" applyAlignment="1">
      <alignment horizontal="left" vertical="center" indent="2"/>
    </xf>
    <xf numFmtId="0" fontId="5" fillId="0" borderId="0" xfId="7" applyFont="1" applyAlignment="1">
      <alignment horizontal="left" vertical="center" indent="2"/>
    </xf>
    <xf numFmtId="0" fontId="23" fillId="0" borderId="0" xfId="7" applyFont="1" applyBorder="1" applyAlignment="1">
      <alignment horizontal="left" vertical="center" indent="2"/>
    </xf>
    <xf numFmtId="0" fontId="5" fillId="0" borderId="13" xfId="7" applyFont="1" applyBorder="1" applyAlignment="1">
      <alignment vertical="center"/>
    </xf>
    <xf numFmtId="0" fontId="8" fillId="0" borderId="0" xfId="7" applyFont="1" applyAlignment="1">
      <alignment vertical="center"/>
    </xf>
    <xf numFmtId="0" fontId="5" fillId="0" borderId="4" xfId="7" applyFont="1" applyBorder="1" applyAlignment="1">
      <alignment vertical="center"/>
    </xf>
    <xf numFmtId="0" fontId="5" fillId="0" borderId="14" xfId="7" applyFont="1" applyBorder="1" applyAlignment="1">
      <alignment vertical="center"/>
    </xf>
    <xf numFmtId="0" fontId="5" fillId="0" borderId="0" xfId="7" applyFont="1" applyBorder="1" applyAlignment="1">
      <alignment horizontal="left" vertical="center"/>
    </xf>
    <xf numFmtId="0" fontId="13" fillId="0" borderId="3" xfId="1" applyFont="1" applyFill="1" applyBorder="1" applyAlignment="1">
      <alignment horizontal="center" vertical="center"/>
    </xf>
    <xf numFmtId="0" fontId="5" fillId="0" borderId="4" xfId="4" applyFont="1" applyBorder="1" applyAlignment="1">
      <alignment horizontal="right" vertical="center"/>
    </xf>
    <xf numFmtId="0" fontId="5" fillId="0" borderId="11" xfId="7" applyFont="1" applyBorder="1" applyAlignment="1">
      <alignment horizontal="left" vertical="center"/>
    </xf>
    <xf numFmtId="0" fontId="5" fillId="0" borderId="0" xfId="36" applyFont="1" applyAlignment="1">
      <alignment vertical="center"/>
    </xf>
    <xf numFmtId="0" fontId="5" fillId="0" borderId="0" xfId="5" applyFont="1" applyBorder="1" applyAlignment="1">
      <alignment horizontal="left" vertical="center" indent="2"/>
    </xf>
    <xf numFmtId="0" fontId="5" fillId="0" borderId="0" xfId="5" applyFont="1" applyFill="1" applyBorder="1" applyAlignment="1">
      <alignment vertical="center"/>
    </xf>
    <xf numFmtId="0" fontId="5" fillId="0" borderId="0" xfId="7" applyFont="1" applyFill="1" applyBorder="1" applyAlignment="1">
      <alignment horizontal="center" vertical="center"/>
    </xf>
    <xf numFmtId="0" fontId="5" fillId="0" borderId="8" xfId="7" applyFont="1" applyBorder="1" applyAlignment="1">
      <alignment vertical="center"/>
    </xf>
    <xf numFmtId="0" fontId="14" fillId="0" borderId="0" xfId="7" applyFont="1" applyBorder="1" applyAlignment="1">
      <alignment vertical="center"/>
    </xf>
    <xf numFmtId="0" fontId="11" fillId="0" borderId="0" xfId="1" applyFont="1" applyFill="1" applyAlignment="1">
      <alignment vertical="center"/>
    </xf>
    <xf numFmtId="0" fontId="18" fillId="0" borderId="0" xfId="1" applyFont="1" applyFill="1" applyAlignment="1">
      <alignment vertical="center"/>
    </xf>
    <xf numFmtId="0" fontId="5" fillId="0" borderId="3" xfId="1" applyFont="1" applyBorder="1" applyAlignment="1">
      <alignment horizontal="distributed" vertical="center"/>
    </xf>
    <xf numFmtId="0" fontId="5" fillId="0" borderId="1" xfId="1" applyFont="1" applyBorder="1" applyAlignment="1">
      <alignment horizontal="distributed" vertical="center"/>
    </xf>
    <xf numFmtId="0" fontId="5" fillId="0" borderId="12" xfId="52" applyFont="1" applyBorder="1" applyAlignment="1">
      <alignment horizontal="left" vertical="center" indent="3"/>
    </xf>
    <xf numFmtId="0" fontId="5" fillId="0" borderId="0" xfId="52" applyFont="1" applyBorder="1" applyAlignment="1">
      <alignment horizontal="left" vertical="center" indent="1"/>
    </xf>
    <xf numFmtId="0" fontId="5" fillId="0" borderId="4" xfId="52" applyFont="1" applyBorder="1" applyAlignment="1">
      <alignment horizontal="left" vertical="center" indent="3"/>
    </xf>
    <xf numFmtId="0" fontId="5" fillId="0" borderId="11" xfId="53" applyFont="1" applyBorder="1" applyAlignment="1">
      <alignment horizontal="center" vertical="center"/>
    </xf>
    <xf numFmtId="0" fontId="5" fillId="0" borderId="0" xfId="53" applyFont="1" applyBorder="1" applyAlignment="1">
      <alignment horizontal="left" vertical="center" indent="1"/>
    </xf>
    <xf numFmtId="0" fontId="5" fillId="0" borderId="0" xfId="53" applyFont="1" applyBorder="1" applyAlignment="1">
      <alignment horizontal="left" vertical="center" indent="3"/>
    </xf>
    <xf numFmtId="0" fontId="5" fillId="0" borderId="5" xfId="53" applyFont="1" applyBorder="1" applyAlignment="1">
      <alignment horizontal="left" vertical="center" indent="3"/>
    </xf>
    <xf numFmtId="0" fontId="5" fillId="0" borderId="11" xfId="7" applyFont="1" applyBorder="1" applyAlignment="1">
      <alignment horizontal="left" vertical="center" indent="2"/>
    </xf>
    <xf numFmtId="0" fontId="5" fillId="0" borderId="0" xfId="9" applyFont="1" applyFill="1" applyBorder="1" applyAlignment="1">
      <alignment horizontal="left" vertical="center" indent="2"/>
    </xf>
    <xf numFmtId="0" fontId="5" fillId="0" borderId="11" xfId="9" applyFont="1" applyFill="1" applyBorder="1" applyAlignment="1">
      <alignment horizontal="left" vertical="center" indent="2"/>
    </xf>
    <xf numFmtId="0" fontId="5" fillId="0" borderId="4" xfId="7" applyFont="1" applyBorder="1" applyAlignment="1">
      <alignment horizontal="left" vertical="center" indent="2"/>
    </xf>
    <xf numFmtId="0" fontId="5" fillId="0" borderId="5" xfId="7" applyFont="1" applyBorder="1" applyAlignment="1">
      <alignment horizontal="left" vertical="center" indent="2"/>
    </xf>
    <xf numFmtId="0" fontId="21" fillId="0" borderId="1" xfId="7" applyFont="1" applyBorder="1" applyAlignment="1">
      <alignment horizontal="center" vertical="center"/>
    </xf>
    <xf numFmtId="0" fontId="5" fillId="0" borderId="1" xfId="7" applyFont="1" applyBorder="1" applyAlignment="1">
      <alignment vertical="center"/>
    </xf>
    <xf numFmtId="0" fontId="5" fillId="0" borderId="2" xfId="7" applyFont="1" applyBorder="1" applyAlignment="1">
      <alignment vertical="center"/>
    </xf>
    <xf numFmtId="0" fontId="5" fillId="0" borderId="6" xfId="7" applyFont="1" applyBorder="1" applyAlignment="1">
      <alignment horizontal="right" vertical="center"/>
    </xf>
    <xf numFmtId="0" fontId="5" fillId="0" borderId="0" xfId="37" applyFont="1" applyBorder="1" applyAlignment="1">
      <alignment horizontal="left" vertical="center" indent="1"/>
    </xf>
    <xf numFmtId="0" fontId="5" fillId="0" borderId="0" xfId="37" applyFont="1" applyBorder="1" applyAlignment="1">
      <alignment horizontal="left" vertical="center" wrapText="1" indent="1"/>
    </xf>
    <xf numFmtId="0" fontId="5" fillId="0" borderId="12" xfId="1" applyFont="1" applyBorder="1" applyAlignment="1">
      <alignment vertical="center" shrinkToFit="1"/>
    </xf>
    <xf numFmtId="0" fontId="5" fillId="0" borderId="3" xfId="6" applyFont="1" applyBorder="1" applyAlignment="1">
      <alignment horizontal="center" vertical="center"/>
    </xf>
    <xf numFmtId="0" fontId="5" fillId="0" borderId="10" xfId="6" applyFont="1" applyBorder="1" applyAlignment="1">
      <alignment horizontal="center" vertical="center" wrapText="1"/>
    </xf>
    <xf numFmtId="0" fontId="5" fillId="0" borderId="11" xfId="5" applyFont="1" applyFill="1" applyBorder="1" applyAlignment="1">
      <alignment vertical="center"/>
    </xf>
    <xf numFmtId="0" fontId="5" fillId="0" borderId="3" xfId="6" applyFont="1" applyBorder="1" applyAlignment="1">
      <alignment horizontal="center" vertical="center" wrapText="1"/>
    </xf>
    <xf numFmtId="0" fontId="20" fillId="0" borderId="3" xfId="6" applyFont="1" applyBorder="1" applyAlignment="1">
      <alignment horizontal="center" vertical="center" wrapText="1"/>
    </xf>
    <xf numFmtId="0" fontId="5" fillId="0" borderId="1" xfId="6" applyFont="1" applyBorder="1" applyAlignment="1">
      <alignment horizontal="center" vertical="center" wrapText="1"/>
    </xf>
    <xf numFmtId="0" fontId="20" fillId="0" borderId="5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left" vertical="center" indent="2"/>
    </xf>
    <xf numFmtId="0" fontId="5" fillId="0" borderId="0" xfId="1" applyFont="1" applyAlignment="1">
      <alignment horizontal="left" vertical="center"/>
    </xf>
    <xf numFmtId="0" fontId="5" fillId="0" borderId="0" xfId="5" applyFont="1" applyAlignment="1">
      <alignment horizontal="center" vertical="center"/>
    </xf>
    <xf numFmtId="0" fontId="8" fillId="0" borderId="0" xfId="2" applyNumberFormat="1" applyFont="1" applyFill="1" applyBorder="1" applyAlignment="1" applyProtection="1">
      <alignment vertical="center"/>
    </xf>
    <xf numFmtId="0" fontId="5" fillId="0" borderId="5" xfId="7" applyFont="1" applyBorder="1" applyAlignment="1">
      <alignment vertical="center"/>
    </xf>
    <xf numFmtId="0" fontId="5" fillId="0" borderId="3" xfId="85" applyFont="1" applyFill="1" applyBorder="1" applyAlignment="1">
      <alignment horizontal="center" vertical="center"/>
    </xf>
    <xf numFmtId="0" fontId="13" fillId="0" borderId="0" xfId="83" applyFont="1" applyBorder="1" applyAlignment="1">
      <alignment vertical="center"/>
    </xf>
    <xf numFmtId="0" fontId="13" fillId="0" borderId="6" xfId="83" applyFont="1" applyBorder="1" applyAlignment="1">
      <alignment vertical="center"/>
    </xf>
    <xf numFmtId="0" fontId="5" fillId="0" borderId="3" xfId="83" applyFont="1" applyFill="1" applyBorder="1" applyAlignment="1">
      <alignment horizontal="center" vertical="center"/>
    </xf>
    <xf numFmtId="0" fontId="13" fillId="0" borderId="0" xfId="2" applyFont="1" applyAlignment="1">
      <alignment vertical="center"/>
    </xf>
    <xf numFmtId="0" fontId="13" fillId="0" borderId="0" xfId="2" applyFont="1" applyBorder="1" applyAlignment="1">
      <alignment horizontal="right" vertical="center"/>
    </xf>
    <xf numFmtId="0" fontId="13" fillId="0" borderId="0" xfId="2" applyFont="1" applyBorder="1" applyAlignment="1">
      <alignment vertical="center"/>
    </xf>
    <xf numFmtId="0" fontId="13" fillId="0" borderId="0" xfId="2" applyNumberFormat="1" applyFont="1" applyFill="1" applyBorder="1" applyAlignment="1" applyProtection="1">
      <alignment horizontal="left" vertical="center"/>
    </xf>
    <xf numFmtId="0" fontId="13" fillId="0" borderId="0" xfId="31" applyFont="1" applyBorder="1">
      <alignment vertical="center"/>
    </xf>
    <xf numFmtId="0" fontId="13" fillId="0" borderId="4" xfId="31" applyFont="1" applyBorder="1">
      <alignment vertical="center"/>
    </xf>
    <xf numFmtId="0" fontId="13" fillId="0" borderId="3" xfId="31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shrinkToFit="1"/>
    </xf>
    <xf numFmtId="41" fontId="20" fillId="0" borderId="13" xfId="1" applyNumberFormat="1" applyFont="1" applyFill="1" applyBorder="1" applyAlignment="1">
      <alignment horizontal="center" vertical="center" shrinkToFit="1"/>
    </xf>
    <xf numFmtId="41" fontId="20" fillId="0" borderId="0" xfId="1" applyNumberFormat="1" applyFont="1" applyFill="1" applyBorder="1" applyAlignment="1">
      <alignment horizontal="center" vertical="center" shrinkToFit="1"/>
    </xf>
    <xf numFmtId="41" fontId="5" fillId="0" borderId="13" xfId="1" applyNumberFormat="1" applyFont="1" applyFill="1" applyBorder="1" applyAlignment="1">
      <alignment horizontal="center" vertical="center" shrinkToFit="1"/>
    </xf>
    <xf numFmtId="41" fontId="5" fillId="0" borderId="0" xfId="1" applyNumberFormat="1" applyFont="1" applyFill="1" applyBorder="1" applyAlignment="1">
      <alignment horizontal="center" vertical="center" shrinkToFit="1"/>
    </xf>
    <xf numFmtId="41" fontId="5" fillId="0" borderId="14" xfId="1" applyNumberFormat="1" applyFont="1" applyFill="1" applyBorder="1" applyAlignment="1">
      <alignment horizontal="center" vertical="center" shrinkToFit="1"/>
    </xf>
    <xf numFmtId="41" fontId="5" fillId="0" borderId="4" xfId="1" applyNumberFormat="1" applyFont="1" applyFill="1" applyBorder="1" applyAlignment="1">
      <alignment horizontal="center" vertical="center" shrinkToFit="1"/>
    </xf>
    <xf numFmtId="41" fontId="5" fillId="0" borderId="15" xfId="1" applyNumberFormat="1" applyFont="1" applyBorder="1" applyAlignment="1">
      <alignment vertical="center" shrinkToFit="1"/>
    </xf>
    <xf numFmtId="41" fontId="5" fillId="0" borderId="6" xfId="1" applyNumberFormat="1" applyFont="1" applyBorder="1" applyAlignment="1">
      <alignment vertical="center" shrinkToFit="1"/>
    </xf>
    <xf numFmtId="41" fontId="5" fillId="0" borderId="0" xfId="1" applyNumberFormat="1" applyFont="1" applyAlignment="1">
      <alignment vertical="center" shrinkToFit="1"/>
    </xf>
    <xf numFmtId="41" fontId="5" fillId="0" borderId="13" xfId="1" applyNumberFormat="1" applyFont="1" applyBorder="1" applyAlignment="1">
      <alignment vertical="center" shrinkToFit="1"/>
    </xf>
    <xf numFmtId="41" fontId="5" fillId="0" borderId="14" xfId="1" applyNumberFormat="1" applyFont="1" applyBorder="1" applyAlignment="1">
      <alignment vertical="center" shrinkToFit="1"/>
    </xf>
    <xf numFmtId="41" fontId="5" fillId="0" borderId="4" xfId="1" applyNumberFormat="1" applyFont="1" applyBorder="1" applyAlignment="1">
      <alignment vertical="center" shrinkToFit="1"/>
    </xf>
    <xf numFmtId="41" fontId="5" fillId="0" borderId="0" xfId="1" applyNumberFormat="1" applyFont="1" applyBorder="1" applyAlignment="1">
      <alignment vertical="center" shrinkToFit="1"/>
    </xf>
    <xf numFmtId="41" fontId="20" fillId="0" borderId="14" xfId="1" applyNumberFormat="1" applyFont="1" applyFill="1" applyBorder="1" applyAlignment="1">
      <alignment horizontal="center" vertical="center" shrinkToFit="1"/>
    </xf>
    <xf numFmtId="41" fontId="20" fillId="0" borderId="4" xfId="1" applyNumberFormat="1" applyFont="1" applyFill="1" applyBorder="1" applyAlignment="1">
      <alignment horizontal="center" vertical="center" shrinkToFit="1"/>
    </xf>
    <xf numFmtId="41" fontId="5" fillId="0" borderId="13" xfId="7" applyNumberFormat="1" applyFont="1" applyBorder="1" applyAlignment="1">
      <alignment vertical="center" shrinkToFit="1"/>
    </xf>
    <xf numFmtId="41" fontId="5" fillId="0" borderId="0" xfId="7" applyNumberFormat="1" applyFont="1" applyBorder="1" applyAlignment="1">
      <alignment vertical="center" shrinkToFit="1"/>
    </xf>
    <xf numFmtId="41" fontId="5" fillId="0" borderId="0" xfId="7" applyNumberFormat="1" applyFont="1" applyBorder="1" applyAlignment="1">
      <alignment horizontal="left" vertical="center" shrinkToFit="1"/>
    </xf>
    <xf numFmtId="41" fontId="5" fillId="0" borderId="13" xfId="1" applyNumberFormat="1" applyFont="1" applyBorder="1" applyAlignment="1">
      <alignment vertical="center"/>
    </xf>
    <xf numFmtId="41" fontId="5" fillId="0" borderId="14" xfId="1" applyNumberFormat="1" applyFont="1" applyBorder="1" applyAlignment="1">
      <alignment vertical="center"/>
    </xf>
    <xf numFmtId="41" fontId="5" fillId="0" borderId="6" xfId="1" applyNumberFormat="1" applyFont="1" applyBorder="1" applyAlignment="1">
      <alignment vertical="center"/>
    </xf>
    <xf numFmtId="41" fontId="5" fillId="0" borderId="0" xfId="7" applyNumberFormat="1" applyFont="1" applyAlignment="1">
      <alignment vertical="center" shrinkToFit="1"/>
    </xf>
    <xf numFmtId="41" fontId="21" fillId="0" borderId="13" xfId="7" applyNumberFormat="1" applyFont="1" applyBorder="1" applyAlignment="1">
      <alignment vertical="center" shrinkToFit="1"/>
    </xf>
    <xf numFmtId="41" fontId="21" fillId="0" borderId="0" xfId="7" applyNumberFormat="1" applyFont="1" applyBorder="1" applyAlignment="1">
      <alignment vertical="center" shrinkToFit="1"/>
    </xf>
    <xf numFmtId="41" fontId="21" fillId="0" borderId="0" xfId="7" applyNumberFormat="1" applyFont="1" applyBorder="1" applyAlignment="1">
      <alignment horizontal="center" vertical="center" shrinkToFit="1"/>
    </xf>
    <xf numFmtId="41" fontId="21" fillId="0" borderId="0" xfId="7" applyNumberFormat="1" applyFont="1" applyAlignment="1">
      <alignment vertical="center" shrinkToFit="1"/>
    </xf>
    <xf numFmtId="41" fontId="5" fillId="0" borderId="0" xfId="5" applyNumberFormat="1" applyFont="1" applyBorder="1" applyAlignment="1">
      <alignment vertical="center"/>
    </xf>
    <xf numFmtId="0" fontId="5" fillId="0" borderId="6" xfId="5" applyFont="1" applyBorder="1" applyAlignment="1">
      <alignment vertical="center"/>
    </xf>
    <xf numFmtId="0" fontId="5" fillId="0" borderId="15" xfId="5" applyFont="1" applyBorder="1" applyAlignment="1">
      <alignment vertical="center"/>
    </xf>
    <xf numFmtId="41" fontId="5" fillId="0" borderId="13" xfId="5" applyNumberFormat="1" applyFont="1" applyBorder="1" applyAlignment="1">
      <alignment vertical="center"/>
    </xf>
    <xf numFmtId="41" fontId="5" fillId="0" borderId="14" xfId="5" applyNumberFormat="1" applyFont="1" applyBorder="1" applyAlignment="1">
      <alignment vertical="center"/>
    </xf>
    <xf numFmtId="41" fontId="5" fillId="0" borderId="0" xfId="7" applyNumberFormat="1" applyFont="1" applyBorder="1" applyAlignment="1">
      <alignment horizontal="center" vertical="center" wrapText="1"/>
    </xf>
    <xf numFmtId="41" fontId="5" fillId="0" borderId="4" xfId="6" applyNumberFormat="1" applyFont="1" applyBorder="1" applyAlignment="1">
      <alignment horizontal="center" vertical="center"/>
    </xf>
    <xf numFmtId="41" fontId="5" fillId="0" borderId="4" xfId="7" applyNumberFormat="1" applyFont="1" applyBorder="1" applyAlignment="1">
      <alignment horizontal="center" vertical="center" wrapText="1"/>
    </xf>
    <xf numFmtId="41" fontId="5" fillId="0" borderId="4" xfId="7" applyNumberFormat="1" applyFont="1" applyBorder="1" applyAlignment="1">
      <alignment vertical="center" wrapText="1"/>
    </xf>
    <xf numFmtId="41" fontId="5" fillId="0" borderId="4" xfId="6" applyNumberFormat="1" applyFont="1" applyBorder="1" applyAlignment="1">
      <alignment vertical="center"/>
    </xf>
    <xf numFmtId="41" fontId="5" fillId="0" borderId="4" xfId="7" applyNumberFormat="1" applyFont="1" applyBorder="1" applyAlignment="1">
      <alignment horizontal="left" vertical="center" wrapText="1"/>
    </xf>
    <xf numFmtId="41" fontId="5" fillId="0" borderId="0" xfId="6" applyNumberFormat="1" applyFont="1" applyBorder="1" applyAlignment="1">
      <alignment horizontal="center" vertical="center"/>
    </xf>
    <xf numFmtId="41" fontId="5" fillId="0" borderId="0" xfId="7" applyNumberFormat="1" applyFont="1" applyBorder="1" applyAlignment="1">
      <alignment vertical="center" wrapText="1"/>
    </xf>
    <xf numFmtId="41" fontId="5" fillId="0" borderId="0" xfId="6" applyNumberFormat="1" applyFont="1" applyBorder="1" applyAlignment="1">
      <alignment vertical="center"/>
    </xf>
    <xf numFmtId="178" fontId="5" fillId="0" borderId="0" xfId="6" applyNumberFormat="1" applyFont="1" applyBorder="1" applyAlignment="1">
      <alignment vertical="center"/>
    </xf>
    <xf numFmtId="178" fontId="5" fillId="0" borderId="4" xfId="6" applyNumberFormat="1" applyFont="1" applyBorder="1" applyAlignment="1">
      <alignment vertical="center"/>
    </xf>
    <xf numFmtId="178" fontId="5" fillId="0" borderId="0" xfId="7" applyNumberFormat="1" applyFont="1" applyBorder="1" applyAlignment="1">
      <alignment horizontal="center" vertical="center" shrinkToFit="1"/>
    </xf>
    <xf numFmtId="178" fontId="5" fillId="0" borderId="6" xfId="7" applyNumberFormat="1" applyFont="1" applyBorder="1" applyAlignment="1">
      <alignment horizontal="center" vertical="center" shrinkToFit="1"/>
    </xf>
    <xf numFmtId="178" fontId="5" fillId="0" borderId="0" xfId="7" applyNumberFormat="1" applyFont="1" applyBorder="1" applyAlignment="1">
      <alignment vertical="center" shrinkToFit="1"/>
    </xf>
    <xf numFmtId="178" fontId="5" fillId="0" borderId="0" xfId="7" applyNumberFormat="1" applyFont="1" applyBorder="1" applyAlignment="1">
      <alignment horizontal="left" vertical="center" shrinkToFit="1"/>
    </xf>
    <xf numFmtId="178" fontId="5" fillId="0" borderId="4" xfId="7" applyNumberFormat="1" applyFont="1" applyBorder="1" applyAlignment="1">
      <alignment horizontal="center" vertical="center" shrinkToFit="1"/>
    </xf>
    <xf numFmtId="41" fontId="5" fillId="0" borderId="4" xfId="7" applyNumberFormat="1" applyFont="1" applyBorder="1" applyAlignment="1">
      <alignment vertical="center" shrinkToFit="1"/>
    </xf>
    <xf numFmtId="178" fontId="5" fillId="0" borderId="4" xfId="7" applyNumberFormat="1" applyFont="1" applyBorder="1" applyAlignment="1">
      <alignment horizontal="left" vertical="center" shrinkToFit="1"/>
    </xf>
    <xf numFmtId="41" fontId="5" fillId="0" borderId="0" xfId="52" applyNumberFormat="1" applyFont="1" applyBorder="1" applyAlignment="1">
      <alignment horizontal="right" vertical="center" shrinkToFit="1"/>
    </xf>
    <xf numFmtId="41" fontId="5" fillId="0" borderId="13" xfId="52" applyNumberFormat="1" applyFont="1" applyBorder="1" applyAlignment="1">
      <alignment horizontal="right" vertical="center" shrinkToFit="1"/>
    </xf>
    <xf numFmtId="41" fontId="5" fillId="0" borderId="13" xfId="52" quotePrefix="1" applyNumberFormat="1" applyFont="1" applyBorder="1" applyAlignment="1">
      <alignment horizontal="right" vertical="center" shrinkToFit="1"/>
    </xf>
    <xf numFmtId="41" fontId="5" fillId="0" borderId="4" xfId="52" applyNumberFormat="1" applyFont="1" applyBorder="1" applyAlignment="1">
      <alignment horizontal="right" vertical="center" shrinkToFit="1"/>
    </xf>
    <xf numFmtId="41" fontId="5" fillId="0" borderId="0" xfId="53" applyNumberFormat="1" applyFont="1" applyBorder="1" applyAlignment="1">
      <alignment vertical="center" shrinkToFit="1"/>
    </xf>
    <xf numFmtId="41" fontId="5" fillId="0" borderId="13" xfId="53" applyNumberFormat="1" applyFont="1" applyBorder="1" applyAlignment="1">
      <alignment vertical="center" shrinkToFit="1"/>
    </xf>
    <xf numFmtId="41" fontId="5" fillId="0" borderId="13" xfId="53" quotePrefix="1" applyNumberFormat="1" applyFont="1" applyBorder="1" applyAlignment="1">
      <alignment horizontal="right" vertical="center" shrinkToFit="1"/>
    </xf>
    <xf numFmtId="41" fontId="5" fillId="0" borderId="0" xfId="53" applyNumberFormat="1" applyFont="1" applyBorder="1" applyAlignment="1">
      <alignment horizontal="right" vertical="center" shrinkToFit="1"/>
    </xf>
    <xf numFmtId="41" fontId="5" fillId="0" borderId="14" xfId="53" applyNumberFormat="1" applyFont="1" applyBorder="1" applyAlignment="1">
      <alignment vertical="center" shrinkToFit="1"/>
    </xf>
    <xf numFmtId="41" fontId="5" fillId="0" borderId="4" xfId="53" applyNumberFormat="1" applyFont="1" applyBorder="1" applyAlignment="1">
      <alignment vertical="center" shrinkToFit="1"/>
    </xf>
    <xf numFmtId="41" fontId="5" fillId="0" borderId="13" xfId="7" applyNumberFormat="1" applyFont="1" applyBorder="1" applyAlignment="1">
      <alignment vertical="center"/>
    </xf>
    <xf numFmtId="41" fontId="5" fillId="0" borderId="14" xfId="7" applyNumberFormat="1" applyFont="1" applyBorder="1" applyAlignment="1">
      <alignment vertical="center"/>
    </xf>
    <xf numFmtId="41" fontId="5" fillId="0" borderId="4" xfId="7" applyNumberFormat="1" applyFont="1" applyBorder="1" applyAlignment="1">
      <alignment vertical="center"/>
    </xf>
    <xf numFmtId="41" fontId="5" fillId="0" borderId="4" xfId="7" applyNumberFormat="1" applyFont="1" applyBorder="1" applyAlignment="1">
      <alignment horizontal="left" vertical="center"/>
    </xf>
    <xf numFmtId="41" fontId="13" fillId="0" borderId="15" xfId="31" applyNumberFormat="1" applyFont="1" applyBorder="1" applyAlignment="1">
      <alignment horizontal="center" vertical="center" shrinkToFit="1"/>
    </xf>
    <xf numFmtId="41" fontId="13" fillId="0" borderId="6" xfId="31" applyNumberFormat="1" applyFont="1" applyBorder="1" applyAlignment="1">
      <alignment horizontal="center" vertical="center" shrinkToFit="1"/>
    </xf>
    <xf numFmtId="41" fontId="13" fillId="0" borderId="13" xfId="31" applyNumberFormat="1" applyFont="1" applyBorder="1" applyAlignment="1">
      <alignment horizontal="center" vertical="center" shrinkToFit="1"/>
    </xf>
    <xf numFmtId="41" fontId="13" fillId="0" borderId="0" xfId="31" applyNumberFormat="1" applyFont="1" applyBorder="1" applyAlignment="1">
      <alignment horizontal="center" vertical="center" shrinkToFit="1"/>
    </xf>
    <xf numFmtId="41" fontId="13" fillId="0" borderId="0" xfId="31" applyNumberFormat="1" applyFont="1" applyBorder="1" applyAlignment="1">
      <alignment vertical="center" shrinkToFit="1"/>
    </xf>
    <xf numFmtId="0" fontId="5" fillId="0" borderId="11" xfId="9" applyFont="1" applyBorder="1" applyAlignment="1">
      <alignment horizontal="center" vertical="center"/>
    </xf>
    <xf numFmtId="41" fontId="5" fillId="0" borderId="0" xfId="9" applyNumberFormat="1" applyFont="1" applyBorder="1" applyAlignment="1">
      <alignment vertical="center"/>
    </xf>
    <xf numFmtId="178" fontId="5" fillId="0" borderId="0" xfId="9" applyNumberFormat="1" applyFont="1" applyBorder="1" applyAlignment="1">
      <alignment vertical="center"/>
    </xf>
    <xf numFmtId="179" fontId="5" fillId="0" borderId="0" xfId="9" quotePrefix="1" applyNumberFormat="1" applyFont="1" applyBorder="1" applyAlignment="1">
      <alignment horizontal="right" vertical="center"/>
    </xf>
    <xf numFmtId="178" fontId="5" fillId="0" borderId="0" xfId="9" applyNumberFormat="1" applyFont="1" applyBorder="1" applyAlignment="1">
      <alignment horizontal="center" vertical="center"/>
    </xf>
    <xf numFmtId="41" fontId="5" fillId="0" borderId="0" xfId="9" quotePrefix="1" applyNumberFormat="1" applyFont="1" applyBorder="1" applyAlignment="1">
      <alignment horizontal="right" vertical="center"/>
    </xf>
    <xf numFmtId="41" fontId="5" fillId="0" borderId="0" xfId="9" applyNumberFormat="1" applyFont="1" applyFill="1" applyBorder="1" applyAlignment="1">
      <alignment vertical="center"/>
    </xf>
    <xf numFmtId="0" fontId="20" fillId="0" borderId="0" xfId="9" applyFont="1" applyFill="1" applyBorder="1" applyAlignment="1">
      <alignment horizontal="left" vertical="center" indent="3"/>
    </xf>
    <xf numFmtId="0" fontId="20" fillId="0" borderId="11" xfId="6" applyFont="1" applyFill="1" applyBorder="1" applyAlignment="1">
      <alignment horizontal="left" vertical="center" indent="3"/>
    </xf>
    <xf numFmtId="41" fontId="20" fillId="0" borderId="0" xfId="9" applyNumberFormat="1" applyFont="1" applyFill="1" applyBorder="1" applyAlignment="1">
      <alignment vertical="center"/>
    </xf>
    <xf numFmtId="41" fontId="20" fillId="0" borderId="0" xfId="9" applyNumberFormat="1" applyFont="1" applyFill="1" applyBorder="1" applyAlignment="1">
      <alignment horizontal="center" vertical="center"/>
    </xf>
    <xf numFmtId="41" fontId="5" fillId="0" borderId="0" xfId="9" applyNumberFormat="1" applyFont="1" applyFill="1" applyBorder="1" applyAlignment="1">
      <alignment horizontal="center" vertical="center"/>
    </xf>
    <xf numFmtId="0" fontId="5" fillId="0" borderId="0" xfId="9" applyFont="1" applyAlignment="1">
      <alignment horizontal="left" vertical="center"/>
    </xf>
    <xf numFmtId="0" fontId="5" fillId="0" borderId="0" xfId="9" applyFont="1" applyAlignment="1">
      <alignment vertical="center"/>
    </xf>
    <xf numFmtId="0" fontId="5" fillId="0" borderId="0" xfId="9" applyFont="1" applyAlignment="1">
      <alignment horizontal="right" vertical="center"/>
    </xf>
    <xf numFmtId="0" fontId="5" fillId="0" borderId="0" xfId="6" applyFont="1" applyAlignment="1">
      <alignment horizontal="left" vertical="center" indent="2"/>
    </xf>
    <xf numFmtId="0" fontId="5" fillId="0" borderId="0" xfId="9" applyFont="1" applyAlignment="1">
      <alignment horizontal="center" vertical="center"/>
    </xf>
    <xf numFmtId="0" fontId="5" fillId="0" borderId="0" xfId="9" applyFont="1" applyAlignment="1">
      <alignment horizontal="left" vertical="center" indent="2"/>
    </xf>
    <xf numFmtId="0" fontId="5" fillId="0" borderId="0" xfId="9" applyFont="1" applyBorder="1" applyAlignment="1">
      <alignment vertical="center"/>
    </xf>
    <xf numFmtId="0" fontId="5" fillId="0" borderId="3" xfId="9" applyFont="1" applyBorder="1" applyAlignment="1">
      <alignment horizontal="center" vertical="center"/>
    </xf>
    <xf numFmtId="0" fontId="5" fillId="0" borderId="4" xfId="9" applyFont="1" applyBorder="1" applyAlignment="1">
      <alignment vertical="center"/>
    </xf>
    <xf numFmtId="41" fontId="5" fillId="0" borderId="13" xfId="9" applyNumberFormat="1" applyFont="1" applyBorder="1" applyAlignment="1">
      <alignment vertical="center"/>
    </xf>
    <xf numFmtId="41" fontId="5" fillId="0" borderId="14" xfId="9" applyNumberFormat="1" applyFont="1" applyBorder="1" applyAlignment="1">
      <alignment vertical="center"/>
    </xf>
    <xf numFmtId="178" fontId="5" fillId="0" borderId="4" xfId="9" applyNumberFormat="1" applyFont="1" applyBorder="1" applyAlignment="1">
      <alignment vertical="center"/>
    </xf>
    <xf numFmtId="41" fontId="20" fillId="0" borderId="4" xfId="9" applyNumberFormat="1" applyFont="1" applyFill="1" applyBorder="1" applyAlignment="1">
      <alignment vertical="center"/>
    </xf>
    <xf numFmtId="179" fontId="5" fillId="0" borderId="4" xfId="9" quotePrefix="1" applyNumberFormat="1" applyFont="1" applyBorder="1" applyAlignment="1">
      <alignment horizontal="right" vertical="center"/>
    </xf>
    <xf numFmtId="178" fontId="5" fillId="0" borderId="4" xfId="9" applyNumberFormat="1" applyFont="1" applyBorder="1" applyAlignment="1">
      <alignment horizontal="center" vertical="center"/>
    </xf>
    <xf numFmtId="179" fontId="5" fillId="0" borderId="0" xfId="9" applyNumberFormat="1" applyFont="1" applyBorder="1" applyAlignment="1">
      <alignment horizontal="right" vertical="center"/>
    </xf>
    <xf numFmtId="179" fontId="5" fillId="0" borderId="0" xfId="9" applyNumberFormat="1" applyFont="1" applyBorder="1" applyAlignment="1">
      <alignment vertical="center"/>
    </xf>
    <xf numFmtId="178" fontId="5" fillId="0" borderId="0" xfId="9" applyNumberFormat="1" applyFont="1" applyFill="1" applyBorder="1" applyAlignment="1">
      <alignment horizontal="center" vertical="center"/>
    </xf>
    <xf numFmtId="41" fontId="20" fillId="0" borderId="14" xfId="9" applyNumberFormat="1" applyFont="1" applyFill="1" applyBorder="1" applyAlignment="1">
      <alignment vertical="center"/>
    </xf>
    <xf numFmtId="178" fontId="5" fillId="0" borderId="4" xfId="9" applyNumberFormat="1" applyFont="1" applyFill="1" applyBorder="1" applyAlignment="1">
      <alignment horizontal="center" vertical="center"/>
    </xf>
    <xf numFmtId="41" fontId="5" fillId="0" borderId="0" xfId="8" applyNumberFormat="1" applyFont="1" applyAlignment="1">
      <alignment vertical="center" shrinkToFit="1"/>
    </xf>
    <xf numFmtId="41" fontId="5" fillId="0" borderId="0" xfId="8" quotePrefix="1" applyNumberFormat="1" applyFont="1" applyAlignment="1">
      <alignment horizontal="right" vertical="center" shrinkToFit="1"/>
    </xf>
    <xf numFmtId="41" fontId="5" fillId="0" borderId="0" xfId="8" applyNumberFormat="1" applyFont="1" applyAlignment="1">
      <alignment horizontal="right" vertical="center" shrinkToFit="1"/>
    </xf>
    <xf numFmtId="41" fontId="5" fillId="0" borderId="0" xfId="8" applyNumberFormat="1" applyFont="1" applyBorder="1" applyAlignment="1">
      <alignment horizontal="right" vertical="center" shrinkToFit="1"/>
    </xf>
    <xf numFmtId="41" fontId="5" fillId="0" borderId="0" xfId="8" applyNumberFormat="1" applyFont="1" applyBorder="1" applyAlignment="1">
      <alignment vertical="center" shrinkToFit="1"/>
    </xf>
    <xf numFmtId="41" fontId="5" fillId="0" borderId="4" xfId="8" applyNumberFormat="1" applyFont="1" applyBorder="1" applyAlignment="1">
      <alignment vertical="center" shrinkToFit="1"/>
    </xf>
    <xf numFmtId="41" fontId="5" fillId="0" borderId="4" xfId="8" quotePrefix="1" applyNumberFormat="1" applyFont="1" applyBorder="1" applyAlignment="1">
      <alignment horizontal="right" vertical="center" shrinkToFit="1"/>
    </xf>
    <xf numFmtId="41" fontId="5" fillId="0" borderId="0" xfId="8" applyNumberFormat="1" applyFont="1" applyAlignment="1">
      <alignment vertical="center"/>
    </xf>
    <xf numFmtId="41" fontId="5" fillId="0" borderId="0" xfId="8" quotePrefix="1" applyNumberFormat="1" applyFont="1" applyAlignment="1">
      <alignment horizontal="right" vertical="center"/>
    </xf>
    <xf numFmtId="41" fontId="5" fillId="0" borderId="0" xfId="8" applyNumberFormat="1" applyFont="1" applyAlignment="1">
      <alignment horizontal="right" vertical="center"/>
    </xf>
    <xf numFmtId="41" fontId="5" fillId="0" borderId="0" xfId="8" applyNumberFormat="1" applyFont="1" applyBorder="1" applyAlignment="1">
      <alignment horizontal="right" vertical="center"/>
    </xf>
    <xf numFmtId="41" fontId="5" fillId="0" borderId="0" xfId="8" applyNumberFormat="1" applyFont="1" applyBorder="1" applyAlignment="1">
      <alignment vertical="center"/>
    </xf>
    <xf numFmtId="41" fontId="5" fillId="0" borderId="4" xfId="8" applyNumberFormat="1" applyFont="1" applyBorder="1" applyAlignment="1">
      <alignment vertical="center"/>
    </xf>
    <xf numFmtId="41" fontId="5" fillId="0" borderId="4" xfId="8" quotePrefix="1" applyNumberFormat="1" applyFont="1" applyBorder="1" applyAlignment="1">
      <alignment horizontal="right" vertical="center"/>
    </xf>
    <xf numFmtId="41" fontId="5" fillId="0" borderId="0" xfId="1" applyNumberFormat="1" applyFont="1" applyFill="1" applyBorder="1" applyAlignment="1">
      <alignment horizontal="center" vertical="center" wrapText="1"/>
    </xf>
    <xf numFmtId="41" fontId="5" fillId="0" borderId="4" xfId="1" applyNumberFormat="1" applyFont="1" applyFill="1" applyBorder="1" applyAlignment="1">
      <alignment horizontal="center" vertical="center" wrapText="1"/>
    </xf>
    <xf numFmtId="178" fontId="5" fillId="0" borderId="0" xfId="1" applyNumberFormat="1" applyFont="1" applyFill="1" applyBorder="1" applyAlignment="1">
      <alignment horizontal="center" vertical="center" wrapText="1"/>
    </xf>
    <xf numFmtId="178" fontId="5" fillId="0" borderId="4" xfId="1" applyNumberFormat="1" applyFont="1" applyFill="1" applyBorder="1" applyAlignment="1">
      <alignment horizontal="center" vertical="center" wrapText="1"/>
    </xf>
    <xf numFmtId="41" fontId="5" fillId="0" borderId="0" xfId="1" applyNumberFormat="1" applyFont="1" applyFill="1" applyBorder="1" applyAlignment="1">
      <alignment horizontal="center" wrapText="1"/>
    </xf>
    <xf numFmtId="41" fontId="5" fillId="0" borderId="4" xfId="1" applyNumberFormat="1" applyFont="1" applyFill="1" applyBorder="1" applyAlignment="1">
      <alignment horizontal="center" wrapText="1"/>
    </xf>
    <xf numFmtId="41" fontId="5" fillId="0" borderId="0" xfId="7" applyNumberFormat="1" applyFont="1" applyAlignment="1">
      <alignment vertical="center"/>
    </xf>
    <xf numFmtId="41" fontId="5" fillId="0" borderId="0" xfId="7" applyNumberFormat="1" applyFont="1" applyBorder="1" applyAlignment="1">
      <alignment horizontal="left" vertical="center" indent="2"/>
    </xf>
    <xf numFmtId="41" fontId="5" fillId="0" borderId="0" xfId="4" applyNumberFormat="1" applyFont="1" applyBorder="1">
      <alignment vertical="center"/>
    </xf>
    <xf numFmtId="41" fontId="5" fillId="0" borderId="14" xfId="7" applyNumberFormat="1" applyFont="1" applyBorder="1" applyAlignment="1">
      <alignment vertical="center" shrinkToFit="1"/>
    </xf>
    <xf numFmtId="41" fontId="5" fillId="0" borderId="15" xfId="1" applyNumberFormat="1" applyFont="1" applyBorder="1" applyAlignment="1">
      <alignment vertical="center"/>
    </xf>
    <xf numFmtId="41" fontId="5" fillId="0" borderId="13" xfId="1" applyNumberFormat="1" applyFont="1" applyBorder="1" applyAlignment="1">
      <alignment horizontal="center" vertical="center"/>
    </xf>
    <xf numFmtId="41" fontId="5" fillId="0" borderId="13" xfId="1" applyNumberFormat="1" applyFont="1" applyFill="1" applyBorder="1" applyAlignment="1">
      <alignment horizontal="center" vertical="center" wrapText="1"/>
    </xf>
    <xf numFmtId="41" fontId="5" fillId="0" borderId="13" xfId="36" applyNumberFormat="1" applyFont="1" applyBorder="1" applyAlignment="1">
      <alignment vertical="center" shrinkToFit="1"/>
    </xf>
    <xf numFmtId="41" fontId="5" fillId="0" borderId="0" xfId="36" applyNumberFormat="1" applyFont="1" applyBorder="1" applyAlignment="1">
      <alignment vertical="center" shrinkToFit="1"/>
    </xf>
    <xf numFmtId="41" fontId="5" fillId="0" borderId="0" xfId="36" applyNumberFormat="1" applyFont="1" applyBorder="1" applyAlignment="1">
      <alignment horizontal="center" vertical="center" shrinkToFit="1"/>
    </xf>
    <xf numFmtId="41" fontId="5" fillId="0" borderId="13" xfId="36" applyNumberFormat="1" applyFont="1" applyBorder="1" applyAlignment="1">
      <alignment horizontal="center" vertical="center" shrinkToFit="1"/>
    </xf>
    <xf numFmtId="41" fontId="5" fillId="0" borderId="0" xfId="36" applyNumberFormat="1" applyFont="1" applyBorder="1" applyAlignment="1">
      <alignment horizontal="right" vertical="center" shrinkToFit="1"/>
    </xf>
    <xf numFmtId="41" fontId="5" fillId="0" borderId="0" xfId="7" applyNumberFormat="1" applyFont="1" applyBorder="1" applyAlignment="1">
      <alignment horizontal="right" vertical="center"/>
    </xf>
    <xf numFmtId="41" fontId="5" fillId="0" borderId="4" xfId="7" applyNumberFormat="1" applyFont="1" applyBorder="1" applyAlignment="1">
      <alignment horizontal="right" vertical="center"/>
    </xf>
    <xf numFmtId="41" fontId="5" fillId="0" borderId="14" xfId="52" applyNumberFormat="1" applyFont="1" applyBorder="1" applyAlignment="1">
      <alignment horizontal="right" vertical="center" shrinkToFit="1"/>
    </xf>
    <xf numFmtId="41" fontId="5" fillId="0" borderId="0" xfId="52" applyNumberFormat="1" applyFont="1" applyAlignment="1">
      <alignment horizontal="right" vertical="center"/>
    </xf>
    <xf numFmtId="41" fontId="5" fillId="0" borderId="4" xfId="52" applyNumberFormat="1" applyFont="1" applyBorder="1" applyAlignment="1">
      <alignment horizontal="right" vertical="center"/>
    </xf>
    <xf numFmtId="0" fontId="5" fillId="0" borderId="0" xfId="1" applyFont="1" applyFill="1" applyAlignment="1">
      <alignment horizontal="right" vertical="center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vertical="center"/>
    </xf>
    <xf numFmtId="41" fontId="5" fillId="0" borderId="4" xfId="1" applyNumberFormat="1" applyFont="1" applyFill="1" applyBorder="1" applyAlignment="1">
      <alignment vertical="center"/>
    </xf>
    <xf numFmtId="41" fontId="5" fillId="0" borderId="0" xfId="53" applyNumberFormat="1" applyFont="1" applyAlignment="1"/>
    <xf numFmtId="41" fontId="5" fillId="0" borderId="4" xfId="53" applyNumberFormat="1" applyFont="1" applyBorder="1" applyAlignment="1"/>
    <xf numFmtId="41" fontId="5" fillId="0" borderId="0" xfId="53" applyNumberFormat="1" applyFont="1" applyBorder="1" applyAlignment="1"/>
    <xf numFmtId="0" fontId="4" fillId="0" borderId="5" xfId="1" applyFont="1" applyBorder="1" applyAlignment="1">
      <alignment horizontal="center" vertical="center"/>
    </xf>
    <xf numFmtId="0" fontId="5" fillId="0" borderId="0" xfId="5" applyFont="1" applyAlignment="1">
      <alignment horizontal="left" vertical="center"/>
    </xf>
    <xf numFmtId="41" fontId="5" fillId="0" borderId="0" xfId="39" applyNumberFormat="1" applyFont="1" applyBorder="1" applyAlignment="1">
      <alignment horizontal="left" vertical="center"/>
    </xf>
    <xf numFmtId="41" fontId="5" fillId="0" borderId="0" xfId="39" applyNumberFormat="1" applyFont="1" applyBorder="1" applyAlignment="1">
      <alignment horizontal="center" vertical="center"/>
    </xf>
    <xf numFmtId="41" fontId="5" fillId="0" borderId="0" xfId="39" applyNumberFormat="1" applyFont="1" applyBorder="1" applyAlignment="1">
      <alignment vertical="center"/>
    </xf>
    <xf numFmtId="41" fontId="5" fillId="0" borderId="4" xfId="39" applyNumberFormat="1" applyFont="1" applyBorder="1" applyAlignment="1">
      <alignment vertical="center"/>
    </xf>
    <xf numFmtId="41" fontId="5" fillId="0" borderId="4" xfId="39" applyNumberFormat="1" applyFont="1" applyBorder="1" applyAlignment="1">
      <alignment horizontal="center" vertical="center"/>
    </xf>
    <xf numFmtId="41" fontId="5" fillId="0" borderId="0" xfId="5" applyNumberFormat="1" applyFont="1" applyAlignment="1">
      <alignment vertical="center" shrinkToFit="1"/>
    </xf>
    <xf numFmtId="41" fontId="5" fillId="0" borderId="4" xfId="1" applyNumberFormat="1" applyFont="1" applyBorder="1" applyAlignment="1">
      <alignment horizontal="center" vertical="center" shrinkToFit="1"/>
    </xf>
    <xf numFmtId="178" fontId="5" fillId="0" borderId="0" xfId="7" applyNumberFormat="1" applyFont="1" applyBorder="1" applyAlignment="1">
      <alignment horizontal="left" vertical="center" wrapText="1"/>
    </xf>
    <xf numFmtId="178" fontId="5" fillId="0" borderId="4" xfId="7" applyNumberFormat="1" applyFont="1" applyBorder="1" applyAlignment="1">
      <alignment horizontal="left" vertical="center" wrapText="1"/>
    </xf>
    <xf numFmtId="41" fontId="5" fillId="0" borderId="0" xfId="7" applyNumberFormat="1" applyFont="1" applyFill="1" applyAlignment="1">
      <alignment vertical="center" shrinkToFit="1"/>
    </xf>
    <xf numFmtId="41" fontId="5" fillId="0" borderId="13" xfId="7" applyNumberFormat="1" applyFont="1" applyBorder="1" applyAlignment="1">
      <alignment horizontal="right" vertical="center" shrinkToFit="1"/>
    </xf>
    <xf numFmtId="41" fontId="5" fillId="0" borderId="0" xfId="7" applyNumberFormat="1" applyFont="1" applyBorder="1" applyAlignment="1">
      <alignment horizontal="right" vertical="center" shrinkToFit="1"/>
    </xf>
    <xf numFmtId="41" fontId="5" fillId="0" borderId="0" xfId="7" applyNumberFormat="1" applyFont="1" applyAlignment="1">
      <alignment horizontal="right" vertical="center" shrinkToFit="1"/>
    </xf>
    <xf numFmtId="41" fontId="5" fillId="0" borderId="0" xfId="7" applyNumberFormat="1" applyFont="1" applyFill="1" applyAlignment="1">
      <alignment horizontal="right" vertical="center" shrinkToFit="1"/>
    </xf>
    <xf numFmtId="41" fontId="5" fillId="0" borderId="14" xfId="7" applyNumberFormat="1" applyFont="1" applyBorder="1" applyAlignment="1">
      <alignment horizontal="right" vertical="center" shrinkToFit="1"/>
    </xf>
    <xf numFmtId="41" fontId="5" fillId="0" borderId="4" xfId="7" applyNumberFormat="1" applyFont="1" applyBorder="1" applyAlignment="1">
      <alignment horizontal="right" vertical="center" shrinkToFit="1"/>
    </xf>
    <xf numFmtId="41" fontId="5" fillId="0" borderId="4" xfId="7" applyNumberFormat="1" applyFont="1" applyFill="1" applyBorder="1" applyAlignment="1">
      <alignment horizontal="right" vertical="center" shrinkToFit="1"/>
    </xf>
    <xf numFmtId="41" fontId="5" fillId="0" borderId="6" xfId="7" applyNumberFormat="1" applyFont="1" applyBorder="1" applyAlignment="1">
      <alignment horizontal="right" vertical="center" shrinkToFit="1"/>
    </xf>
    <xf numFmtId="41" fontId="5" fillId="0" borderId="0" xfId="7" applyNumberFormat="1" applyFont="1" applyFill="1" applyBorder="1" applyAlignment="1">
      <alignment vertical="center" shrinkToFit="1"/>
    </xf>
    <xf numFmtId="0" fontId="4" fillId="0" borderId="0" xfId="1" applyFont="1" applyAlignment="1">
      <alignment vertical="center"/>
    </xf>
    <xf numFmtId="0" fontId="21" fillId="0" borderId="13" xfId="1" applyFont="1" applyBorder="1" applyAlignment="1">
      <alignment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vertical="center"/>
    </xf>
    <xf numFmtId="0" fontId="21" fillId="0" borderId="11" xfId="1" applyFont="1" applyBorder="1" applyAlignment="1">
      <alignment vertical="center"/>
    </xf>
    <xf numFmtId="0" fontId="21" fillId="0" borderId="14" xfId="1" applyFont="1" applyBorder="1" applyAlignment="1">
      <alignment vertical="center"/>
    </xf>
    <xf numFmtId="0" fontId="21" fillId="0" borderId="4" xfId="1" applyFont="1" applyBorder="1" applyAlignment="1">
      <alignment horizontal="center" vertical="center"/>
    </xf>
    <xf numFmtId="0" fontId="21" fillId="0" borderId="4" xfId="1" applyFont="1" applyBorder="1" applyAlignment="1">
      <alignment vertical="center"/>
    </xf>
    <xf numFmtId="0" fontId="21" fillId="0" borderId="11" xfId="1" applyFont="1" applyBorder="1" applyAlignment="1">
      <alignment horizontal="center" vertical="center"/>
    </xf>
    <xf numFmtId="41" fontId="21" fillId="0" borderId="0" xfId="1" applyNumberFormat="1" applyFont="1" applyAlignment="1">
      <alignment vertical="center"/>
    </xf>
    <xf numFmtId="0" fontId="5" fillId="0" borderId="0" xfId="1" applyFont="1"/>
    <xf numFmtId="41" fontId="5" fillId="0" borderId="0" xfId="1" applyNumberFormat="1" applyFont="1"/>
    <xf numFmtId="0" fontId="21" fillId="0" borderId="11" xfId="1" applyFont="1" applyFill="1" applyBorder="1" applyAlignment="1">
      <alignment horizontal="left" vertical="center"/>
    </xf>
    <xf numFmtId="41" fontId="21" fillId="0" borderId="0" xfId="1" applyNumberFormat="1" applyFont="1"/>
    <xf numFmtId="41" fontId="21" fillId="0" borderId="0" xfId="1" applyNumberFormat="1" applyFont="1" applyAlignment="1">
      <alignment horizontal="right"/>
    </xf>
    <xf numFmtId="0" fontId="21" fillId="0" borderId="11" xfId="1" applyFont="1" applyFill="1" applyBorder="1" applyAlignment="1">
      <alignment horizontal="left" vertical="center" indent="2"/>
    </xf>
    <xf numFmtId="41" fontId="21" fillId="0" borderId="0" xfId="1" applyNumberFormat="1" applyFont="1" applyFill="1" applyAlignment="1">
      <alignment vertical="center"/>
    </xf>
    <xf numFmtId="41" fontId="21" fillId="0" borderId="0" xfId="1" applyNumberFormat="1" applyFont="1" applyAlignment="1">
      <alignment horizontal="right" vertical="center"/>
    </xf>
    <xf numFmtId="41" fontId="21" fillId="0" borderId="0" xfId="1" applyNumberFormat="1" applyFont="1" applyFill="1" applyAlignment="1">
      <alignment horizontal="right" vertical="center"/>
    </xf>
    <xf numFmtId="41" fontId="21" fillId="0" borderId="4" xfId="1" applyNumberFormat="1" applyFont="1" applyBorder="1" applyAlignment="1">
      <alignment vertical="center"/>
    </xf>
    <xf numFmtId="41" fontId="21" fillId="0" borderId="4" xfId="1" applyNumberFormat="1" applyFont="1" applyFill="1" applyBorder="1" applyAlignment="1">
      <alignment vertical="center"/>
    </xf>
    <xf numFmtId="3" fontId="5" fillId="0" borderId="0" xfId="1" applyNumberFormat="1" applyFont="1" applyBorder="1"/>
    <xf numFmtId="0" fontId="5" fillId="0" borderId="0" xfId="1" applyFont="1" applyBorder="1"/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1" fontId="13" fillId="0" borderId="0" xfId="1" applyNumberFormat="1" applyFont="1" applyBorder="1" applyAlignment="1">
      <alignment vertical="center"/>
    </xf>
    <xf numFmtId="0" fontId="5" fillId="0" borderId="0" xfId="1" applyFont="1" applyAlignment="1">
      <alignment horizontal="left" vertical="center" indent="5"/>
    </xf>
    <xf numFmtId="41" fontId="5" fillId="0" borderId="0" xfId="1" applyNumberFormat="1" applyFont="1" applyAlignment="1">
      <alignment horizontal="left" vertical="center"/>
    </xf>
    <xf numFmtId="0" fontId="13" fillId="0" borderId="0" xfId="1" applyFont="1" applyBorder="1" applyAlignment="1">
      <alignment horizontal="center" vertical="center"/>
    </xf>
    <xf numFmtId="0" fontId="5" fillId="0" borderId="3" xfId="11" applyFont="1" applyFill="1" applyBorder="1" applyAlignment="1">
      <alignment horizontal="center" vertical="center"/>
    </xf>
    <xf numFmtId="0" fontId="23" fillId="0" borderId="0" xfId="1" applyFont="1" applyAlignment="1">
      <alignment vertical="center"/>
    </xf>
    <xf numFmtId="41" fontId="13" fillId="0" borderId="0" xfId="1" applyNumberFormat="1" applyFont="1" applyAlignment="1">
      <alignment horizontal="left" vertical="center" indent="2"/>
    </xf>
    <xf numFmtId="41" fontId="13" fillId="0" borderId="0" xfId="1" applyNumberFormat="1" applyFont="1" applyAlignment="1">
      <alignment vertical="center"/>
    </xf>
    <xf numFmtId="0" fontId="23" fillId="0" borderId="0" xfId="1" applyFont="1" applyAlignment="1">
      <alignment horizontal="center" vertical="center"/>
    </xf>
    <xf numFmtId="41" fontId="20" fillId="0" borderId="15" xfId="1" applyNumberFormat="1" applyFont="1" applyBorder="1" applyAlignment="1">
      <alignment vertical="center" shrinkToFit="1"/>
    </xf>
    <xf numFmtId="41" fontId="20" fillId="0" borderId="6" xfId="1" applyNumberFormat="1" applyFont="1" applyBorder="1" applyAlignment="1">
      <alignment vertical="center" shrinkToFit="1"/>
    </xf>
    <xf numFmtId="41" fontId="20" fillId="0" borderId="13" xfId="1" applyNumberFormat="1" applyFont="1" applyBorder="1" applyAlignment="1">
      <alignment vertical="center" shrinkToFit="1"/>
    </xf>
    <xf numFmtId="41" fontId="20" fillId="0" borderId="0" xfId="1" applyNumberFormat="1" applyFont="1" applyFill="1" applyBorder="1" applyAlignment="1">
      <alignment vertical="center" shrinkToFit="1"/>
    </xf>
    <xf numFmtId="41" fontId="20" fillId="0" borderId="0" xfId="1" applyNumberFormat="1" applyFont="1" applyBorder="1" applyAlignment="1">
      <alignment vertical="center" shrinkToFit="1"/>
    </xf>
    <xf numFmtId="41" fontId="20" fillId="0" borderId="14" xfId="1" applyNumberFormat="1" applyFont="1" applyBorder="1" applyAlignment="1">
      <alignment vertical="center" shrinkToFit="1"/>
    </xf>
    <xf numFmtId="41" fontId="20" fillId="0" borderId="4" xfId="1" applyNumberFormat="1" applyFont="1" applyFill="1" applyBorder="1" applyAlignment="1">
      <alignment vertical="center" shrinkToFit="1"/>
    </xf>
    <xf numFmtId="41" fontId="20" fillId="0" borderId="4" xfId="1" applyNumberFormat="1" applyFont="1" applyBorder="1" applyAlignment="1">
      <alignment vertical="center" shrinkToFit="1"/>
    </xf>
    <xf numFmtId="0" fontId="18" fillId="0" borderId="0" xfId="1" applyFont="1" applyAlignment="1">
      <alignment horizontal="left" vertical="center" indent="2"/>
    </xf>
    <xf numFmtId="0" fontId="13" fillId="0" borderId="0" xfId="1" applyFont="1" applyAlignment="1">
      <alignment horizontal="center" vertical="center"/>
    </xf>
    <xf numFmtId="41" fontId="13" fillId="0" borderId="0" xfId="1" applyNumberFormat="1" applyFont="1" applyAlignment="1">
      <alignment horizontal="center" vertical="center"/>
    </xf>
    <xf numFmtId="0" fontId="8" fillId="0" borderId="0" xfId="1" applyFont="1" applyBorder="1" applyAlignment="1">
      <alignment vertical="center"/>
    </xf>
    <xf numFmtId="0" fontId="23" fillId="0" borderId="0" xfId="1" applyFont="1" applyBorder="1" applyAlignment="1">
      <alignment vertical="center"/>
    </xf>
    <xf numFmtId="41" fontId="5" fillId="0" borderId="15" xfId="1" applyNumberFormat="1" applyFont="1" applyBorder="1" applyAlignment="1">
      <alignment horizontal="center" vertical="center"/>
    </xf>
    <xf numFmtId="41" fontId="5" fillId="0" borderId="13" xfId="1" applyNumberFormat="1" applyFont="1" applyFill="1" applyBorder="1" applyAlignment="1">
      <alignment horizontal="center" vertical="center"/>
    </xf>
    <xf numFmtId="41" fontId="5" fillId="0" borderId="14" xfId="1" applyNumberFormat="1" applyFont="1" applyFill="1" applyBorder="1" applyAlignment="1">
      <alignment horizontal="center" vertical="center"/>
    </xf>
    <xf numFmtId="0" fontId="5" fillId="0" borderId="3" xfId="1" applyFont="1" applyBorder="1" applyAlignment="1">
      <alignment horizontal="centerContinuous" vertical="center"/>
    </xf>
    <xf numFmtId="0" fontId="5" fillId="0" borderId="1" xfId="1" applyFont="1" applyBorder="1" applyAlignment="1">
      <alignment horizontal="centerContinuous" vertical="center"/>
    </xf>
    <xf numFmtId="41" fontId="13" fillId="0" borderId="0" xfId="5" applyNumberFormat="1" applyFont="1" applyAlignment="1">
      <alignment vertical="center"/>
    </xf>
    <xf numFmtId="0" fontId="5" fillId="0" borderId="11" xfId="7" applyFont="1" applyFill="1" applyBorder="1" applyAlignment="1">
      <alignment horizontal="center" vertical="center"/>
    </xf>
    <xf numFmtId="41" fontId="5" fillId="0" borderId="0" xfId="5" applyNumberFormat="1" applyFont="1" applyFill="1" applyBorder="1" applyAlignment="1">
      <alignment vertical="center"/>
    </xf>
    <xf numFmtId="0" fontId="5" fillId="0" borderId="4" xfId="5" applyFont="1" applyBorder="1" applyAlignment="1">
      <alignment horizontal="left" vertical="center" indent="2"/>
    </xf>
    <xf numFmtId="0" fontId="5" fillId="0" borderId="5" xfId="5" applyFont="1" applyBorder="1" applyAlignment="1">
      <alignment horizontal="left" vertical="center" indent="2"/>
    </xf>
    <xf numFmtId="0" fontId="5" fillId="0" borderId="3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6" xfId="1" applyFont="1" applyBorder="1" applyAlignment="1">
      <alignment horizontal="left" vertical="center" indent="1"/>
    </xf>
    <xf numFmtId="0" fontId="5" fillId="0" borderId="12" xfId="1" applyFont="1" applyBorder="1" applyAlignment="1">
      <alignment horizontal="center"/>
    </xf>
    <xf numFmtId="41" fontId="5" fillId="0" borderId="15" xfId="1" quotePrefix="1" applyNumberFormat="1" applyFont="1" applyBorder="1" applyAlignment="1">
      <alignment horizontal="right"/>
    </xf>
    <xf numFmtId="41" fontId="5" fillId="0" borderId="6" xfId="1" applyNumberFormat="1" applyFont="1" applyFill="1" applyBorder="1" applyAlignment="1">
      <alignment horizontal="right" vertical="center"/>
    </xf>
    <xf numFmtId="41" fontId="5" fillId="0" borderId="6" xfId="1" quotePrefix="1" applyNumberFormat="1" applyFont="1" applyBorder="1" applyAlignment="1">
      <alignment horizontal="right"/>
    </xf>
    <xf numFmtId="41" fontId="5" fillId="0" borderId="6" xfId="1" applyNumberFormat="1" applyFont="1" applyBorder="1" applyAlignment="1">
      <alignment horizontal="right"/>
    </xf>
    <xf numFmtId="0" fontId="5" fillId="0" borderId="11" xfId="1" applyFont="1" applyBorder="1" applyAlignment="1">
      <alignment horizontal="center"/>
    </xf>
    <xf numFmtId="0" fontId="5" fillId="0" borderId="13" xfId="1" applyFont="1" applyBorder="1" applyAlignment="1">
      <alignment horizontal="right"/>
    </xf>
    <xf numFmtId="41" fontId="5" fillId="0" borderId="0" xfId="1" applyNumberFormat="1" applyFont="1" applyFill="1" applyBorder="1" applyAlignment="1">
      <alignment horizontal="right" vertical="center"/>
    </xf>
    <xf numFmtId="41" fontId="5" fillId="0" borderId="0" xfId="1" applyNumberFormat="1" applyFont="1" applyBorder="1" applyAlignment="1">
      <alignment horizontal="right"/>
    </xf>
    <xf numFmtId="41" fontId="5" fillId="0" borderId="13" xfId="1" applyNumberFormat="1" applyFont="1" applyBorder="1" applyAlignment="1">
      <alignment horizontal="center"/>
    </xf>
    <xf numFmtId="41" fontId="5" fillId="0" borderId="0" xfId="1" applyNumberFormat="1" applyFont="1" applyFill="1" applyBorder="1" applyAlignment="1">
      <alignment horizontal="right"/>
    </xf>
    <xf numFmtId="0" fontId="20" fillId="0" borderId="0" xfId="1" applyFont="1" applyBorder="1" applyAlignment="1">
      <alignment horizontal="left" vertical="center" indent="1"/>
    </xf>
    <xf numFmtId="0" fontId="5" fillId="0" borderId="0" xfId="1" applyFont="1" applyBorder="1" applyAlignment="1">
      <alignment horizontal="left" indent="6"/>
    </xf>
    <xf numFmtId="0" fontId="5" fillId="0" borderId="4" xfId="1" applyFont="1" applyBorder="1" applyAlignment="1">
      <alignment horizontal="left" indent="6"/>
    </xf>
    <xf numFmtId="0" fontId="5" fillId="0" borderId="5" xfId="1" applyFont="1" applyBorder="1" applyAlignment="1">
      <alignment horizontal="center"/>
    </xf>
    <xf numFmtId="41" fontId="5" fillId="0" borderId="14" xfId="1" applyNumberFormat="1" applyFont="1" applyBorder="1" applyAlignment="1">
      <alignment horizontal="center"/>
    </xf>
    <xf numFmtId="41" fontId="5" fillId="0" borderId="4" xfId="1" applyNumberFormat="1" applyFont="1" applyFill="1" applyBorder="1" applyAlignment="1">
      <alignment horizontal="right" vertical="center"/>
    </xf>
    <xf numFmtId="41" fontId="5" fillId="0" borderId="4" xfId="1" applyNumberFormat="1" applyFont="1" applyFill="1" applyBorder="1" applyAlignment="1">
      <alignment horizontal="right"/>
    </xf>
    <xf numFmtId="0" fontId="5" fillId="0" borderId="0" xfId="1" applyFont="1" applyBorder="1" applyAlignment="1">
      <alignment horizontal="center"/>
    </xf>
    <xf numFmtId="41" fontId="5" fillId="0" borderId="0" xfId="1" applyNumberFormat="1" applyFont="1" applyBorder="1" applyAlignment="1">
      <alignment horizontal="center"/>
    </xf>
    <xf numFmtId="0" fontId="8" fillId="0" borderId="0" xfId="1" applyFont="1" applyAlignment="1">
      <alignment horizontal="left" vertical="center"/>
    </xf>
    <xf numFmtId="0" fontId="8" fillId="0" borderId="0" xfId="1" applyFont="1" applyFill="1" applyAlignment="1">
      <alignment horizontal="left" vertical="center"/>
    </xf>
    <xf numFmtId="41" fontId="21" fillId="0" borderId="15" xfId="1" applyNumberFormat="1" applyFont="1" applyBorder="1" applyAlignment="1">
      <alignment vertical="center"/>
    </xf>
    <xf numFmtId="41" fontId="21" fillId="0" borderId="6" xfId="1" applyNumberFormat="1" applyFont="1" applyBorder="1" applyAlignment="1">
      <alignment vertical="center"/>
    </xf>
    <xf numFmtId="41" fontId="5" fillId="0" borderId="0" xfId="1" applyNumberFormat="1" applyFont="1" applyFill="1" applyAlignment="1">
      <alignment vertical="center"/>
    </xf>
    <xf numFmtId="41" fontId="21" fillId="0" borderId="13" xfId="1" applyNumberFormat="1" applyFont="1" applyBorder="1" applyAlignment="1">
      <alignment vertical="center"/>
    </xf>
    <xf numFmtId="41" fontId="21" fillId="0" borderId="0" xfId="1" applyNumberFormat="1" applyFont="1" applyBorder="1" applyAlignment="1">
      <alignment vertical="center"/>
    </xf>
    <xf numFmtId="41" fontId="21" fillId="0" borderId="0" xfId="1" applyNumberFormat="1" applyFont="1" applyFill="1" applyBorder="1" applyAlignment="1">
      <alignment vertical="center"/>
    </xf>
    <xf numFmtId="41" fontId="21" fillId="0" borderId="14" xfId="1" applyNumberFormat="1" applyFont="1" applyBorder="1" applyAlignment="1">
      <alignment vertical="center"/>
    </xf>
    <xf numFmtId="180" fontId="5" fillId="0" borderId="0" xfId="1" applyNumberFormat="1" applyFont="1" applyBorder="1" applyAlignment="1">
      <alignment horizontal="right" vertical="center"/>
    </xf>
    <xf numFmtId="178" fontId="5" fillId="0" borderId="0" xfId="1" applyNumberFormat="1" applyFont="1" applyAlignment="1">
      <alignment horizontal="center" vertical="center"/>
    </xf>
    <xf numFmtId="41" fontId="13" fillId="0" borderId="0" xfId="1" applyNumberFormat="1" applyFont="1" applyBorder="1" applyAlignment="1">
      <alignment horizontal="center" vertical="center"/>
    </xf>
    <xf numFmtId="0" fontId="5" fillId="0" borderId="5" xfId="1" applyFont="1" applyBorder="1" applyAlignment="1">
      <alignment horizontal="left" vertical="center"/>
    </xf>
    <xf numFmtId="41" fontId="5" fillId="0" borderId="6" xfId="1" applyNumberFormat="1" applyFont="1" applyFill="1" applyBorder="1" applyAlignment="1">
      <alignment vertical="center"/>
    </xf>
    <xf numFmtId="41" fontId="5" fillId="0" borderId="13" xfId="1" applyNumberFormat="1" applyFont="1" applyBorder="1" applyAlignment="1">
      <alignment horizontal="right" vertical="center"/>
    </xf>
    <xf numFmtId="41" fontId="13" fillId="0" borderId="4" xfId="1" applyNumberFormat="1" applyFont="1" applyBorder="1" applyAlignment="1">
      <alignment horizontal="right" vertical="center"/>
    </xf>
    <xf numFmtId="41" fontId="13" fillId="0" borderId="4" xfId="1" applyNumberFormat="1" applyFont="1" applyFill="1" applyBorder="1" applyAlignment="1">
      <alignment horizontal="right" vertical="center"/>
    </xf>
    <xf numFmtId="0" fontId="5" fillId="0" borderId="0" xfId="8" applyFont="1" applyAlignment="1">
      <alignment vertical="center"/>
    </xf>
    <xf numFmtId="0" fontId="5" fillId="0" borderId="0" xfId="1" applyFont="1" applyBorder="1" applyAlignment="1">
      <alignment horizontal="left" vertical="center" indent="5"/>
    </xf>
    <xf numFmtId="0" fontId="5" fillId="0" borderId="0" xfId="96" applyFont="1" applyAlignment="1">
      <alignment vertical="center"/>
    </xf>
    <xf numFmtId="0" fontId="5" fillId="0" borderId="0" xfId="96" applyFont="1" applyBorder="1" applyAlignment="1">
      <alignment horizontal="center" vertical="center"/>
    </xf>
    <xf numFmtId="0" fontId="5" fillId="0" borderId="11" xfId="96" applyFont="1" applyBorder="1" applyAlignment="1">
      <alignment vertical="center"/>
    </xf>
    <xf numFmtId="0" fontId="20" fillId="0" borderId="3" xfId="96" applyFont="1" applyBorder="1" applyAlignment="1">
      <alignment horizontal="center" vertical="center"/>
    </xf>
    <xf numFmtId="0" fontId="5" fillId="0" borderId="14" xfId="96" applyFont="1" applyBorder="1" applyAlignment="1">
      <alignment vertical="center"/>
    </xf>
    <xf numFmtId="0" fontId="5" fillId="0" borderId="4" xfId="96" applyFont="1" applyBorder="1" applyAlignment="1">
      <alignment vertical="center"/>
    </xf>
    <xf numFmtId="0" fontId="8" fillId="0" borderId="0" xfId="96" applyFont="1" applyAlignment="1">
      <alignment vertical="center"/>
    </xf>
    <xf numFmtId="0" fontId="5" fillId="0" borderId="12" xfId="96" applyFont="1" applyBorder="1" applyAlignment="1">
      <alignment horizontal="left" vertical="center"/>
    </xf>
    <xf numFmtId="41" fontId="5" fillId="0" borderId="6" xfId="96" applyNumberFormat="1" applyFont="1" applyFill="1" applyBorder="1" applyAlignment="1">
      <alignment vertical="center"/>
    </xf>
    <xf numFmtId="41" fontId="5" fillId="0" borderId="0" xfId="96" applyNumberFormat="1" applyFont="1" applyAlignment="1">
      <alignment vertical="center"/>
    </xf>
    <xf numFmtId="0" fontId="5" fillId="0" borderId="11" xfId="96" applyFont="1" applyBorder="1" applyAlignment="1">
      <alignment horizontal="left" vertical="center" indent="1"/>
    </xf>
    <xf numFmtId="41" fontId="5" fillId="0" borderId="0" xfId="96" applyNumberFormat="1" applyFont="1" applyFill="1" applyBorder="1" applyAlignment="1">
      <alignment vertical="center"/>
    </xf>
    <xf numFmtId="0" fontId="5" fillId="0" borderId="11" xfId="96" applyFont="1" applyBorder="1" applyAlignment="1">
      <alignment horizontal="left" vertical="center" indent="2"/>
    </xf>
    <xf numFmtId="0" fontId="5" fillId="0" borderId="11" xfId="96" applyFont="1" applyBorder="1" applyAlignment="1">
      <alignment vertical="center" shrinkToFit="1"/>
    </xf>
    <xf numFmtId="0" fontId="5" fillId="0" borderId="0" xfId="96" applyFont="1" applyBorder="1" applyAlignment="1">
      <alignment vertical="center"/>
    </xf>
    <xf numFmtId="0" fontId="5" fillId="0" borderId="5" xfId="96" applyFont="1" applyBorder="1" applyAlignment="1">
      <alignment vertical="center"/>
    </xf>
    <xf numFmtId="41" fontId="5" fillId="0" borderId="4" xfId="96" applyNumberFormat="1" applyFont="1" applyFill="1" applyBorder="1" applyAlignment="1">
      <alignment horizontal="right" vertical="center"/>
    </xf>
    <xf numFmtId="0" fontId="5" fillId="0" borderId="0" xfId="96" applyFont="1" applyAlignment="1">
      <alignment horizontal="left" vertical="center"/>
    </xf>
    <xf numFmtId="0" fontId="13" fillId="0" borderId="0" xfId="96" applyFont="1" applyAlignment="1">
      <alignment vertical="center"/>
    </xf>
    <xf numFmtId="41" fontId="13" fillId="0" borderId="0" xfId="96" applyNumberFormat="1" applyFont="1" applyAlignment="1">
      <alignment vertical="center"/>
    </xf>
    <xf numFmtId="0" fontId="5" fillId="0" borderId="0" xfId="1" applyFont="1" applyAlignment="1">
      <alignment vertical="center" wrapText="1"/>
    </xf>
    <xf numFmtId="0" fontId="5" fillId="0" borderId="4" xfId="1" applyFont="1" applyBorder="1" applyAlignment="1">
      <alignment vertical="center" wrapText="1"/>
    </xf>
    <xf numFmtId="0" fontId="18" fillId="0" borderId="0" xfId="1" applyFont="1" applyBorder="1" applyAlignment="1">
      <alignment vertical="center"/>
    </xf>
    <xf numFmtId="0" fontId="18" fillId="0" borderId="0" xfId="1" applyFont="1" applyAlignment="1">
      <alignment vertical="center"/>
    </xf>
    <xf numFmtId="41" fontId="21" fillId="0" borderId="15" xfId="1" applyNumberFormat="1" applyFont="1" applyBorder="1" applyAlignment="1">
      <alignment vertical="center" shrinkToFit="1"/>
    </xf>
    <xf numFmtId="41" fontId="21" fillId="0" borderId="6" xfId="1" applyNumberFormat="1" applyFont="1" applyBorder="1" applyAlignment="1">
      <alignment vertical="center" shrinkToFit="1"/>
    </xf>
    <xf numFmtId="41" fontId="21" fillId="0" borderId="13" xfId="1" applyNumberFormat="1" applyFont="1" applyBorder="1" applyAlignment="1">
      <alignment vertical="center" shrinkToFit="1"/>
    </xf>
    <xf numFmtId="41" fontId="21" fillId="0" borderId="0" xfId="1" applyNumberFormat="1" applyFont="1" applyBorder="1" applyAlignment="1">
      <alignment vertical="center" shrinkToFit="1"/>
    </xf>
    <xf numFmtId="41" fontId="21" fillId="0" borderId="0" xfId="1" applyNumberFormat="1" applyFont="1" applyFill="1" applyBorder="1" applyAlignment="1">
      <alignment vertical="center" shrinkToFit="1"/>
    </xf>
    <xf numFmtId="41" fontId="21" fillId="0" borderId="14" xfId="1" applyNumberFormat="1" applyFont="1" applyBorder="1" applyAlignment="1">
      <alignment vertical="center" shrinkToFit="1"/>
    </xf>
    <xf numFmtId="41" fontId="21" fillId="0" borderId="4" xfId="1" applyNumberFormat="1" applyFont="1" applyBorder="1" applyAlignment="1">
      <alignment vertical="center" shrinkToFit="1"/>
    </xf>
    <xf numFmtId="41" fontId="21" fillId="0" borderId="4" xfId="1" applyNumberFormat="1" applyFont="1" applyFill="1" applyBorder="1" applyAlignment="1">
      <alignment vertical="center" shrinkToFit="1"/>
    </xf>
    <xf numFmtId="41" fontId="5" fillId="0" borderId="0" xfId="1" applyNumberFormat="1" applyFont="1" applyBorder="1" applyAlignment="1">
      <alignment horizontal="right" vertical="center" shrinkToFit="1"/>
    </xf>
    <xf numFmtId="179" fontId="5" fillId="0" borderId="0" xfId="1" applyNumberFormat="1" applyFont="1" applyBorder="1" applyAlignment="1">
      <alignment horizontal="right" vertical="center" shrinkToFit="1"/>
    </xf>
    <xf numFmtId="0" fontId="5" fillId="0" borderId="0" xfId="1" applyFont="1" applyAlignment="1">
      <alignment horizontal="right" vertical="center" wrapText="1"/>
    </xf>
    <xf numFmtId="41" fontId="13" fillId="0" borderId="0" xfId="1" applyNumberFormat="1" applyFont="1" applyAlignment="1">
      <alignment vertical="center" wrapText="1"/>
    </xf>
    <xf numFmtId="0" fontId="13" fillId="0" borderId="0" xfId="1" applyFont="1" applyAlignment="1">
      <alignment vertical="center" wrapText="1"/>
    </xf>
    <xf numFmtId="41" fontId="5" fillId="0" borderId="13" xfId="1" applyNumberFormat="1" applyFont="1" applyFill="1" applyBorder="1" applyAlignment="1">
      <alignment vertical="center"/>
    </xf>
    <xf numFmtId="41" fontId="5" fillId="0" borderId="15" xfId="1" applyNumberFormat="1" applyFont="1" applyBorder="1" applyAlignment="1">
      <alignment horizontal="right" vertical="center"/>
    </xf>
    <xf numFmtId="0" fontId="5" fillId="0" borderId="0" xfId="1" applyFont="1" applyBorder="1" applyAlignment="1">
      <alignment horizontal="left" vertical="center" indent="2" shrinkToFit="1"/>
    </xf>
    <xf numFmtId="41" fontId="5" fillId="0" borderId="6" xfId="1" applyNumberFormat="1" applyFont="1" applyBorder="1" applyAlignment="1">
      <alignment horizontal="right" vertical="center"/>
    </xf>
    <xf numFmtId="0" fontId="5" fillId="0" borderId="0" xfId="1" applyFont="1" applyBorder="1" applyAlignment="1">
      <alignment horizontal="left" vertical="center" indent="4"/>
    </xf>
    <xf numFmtId="0" fontId="5" fillId="0" borderId="4" xfId="1" applyFont="1" applyBorder="1" applyAlignment="1">
      <alignment horizontal="left" vertical="center" indent="4"/>
    </xf>
    <xf numFmtId="41" fontId="5" fillId="0" borderId="14" xfId="1" applyNumberFormat="1" applyFont="1" applyBorder="1" applyAlignment="1">
      <alignment horizontal="right" vertical="center"/>
    </xf>
    <xf numFmtId="0" fontId="13" fillId="0" borderId="0" xfId="11" applyNumberFormat="1" applyFont="1">
      <alignment vertical="center"/>
    </xf>
    <xf numFmtId="0" fontId="21" fillId="0" borderId="0" xfId="1" applyFont="1" applyFill="1" applyBorder="1" applyAlignment="1">
      <alignment vertical="center"/>
    </xf>
    <xf numFmtId="0" fontId="5" fillId="0" borderId="14" xfId="1" applyFont="1" applyFill="1" applyBorder="1" applyAlignment="1">
      <alignment vertical="center"/>
    </xf>
    <xf numFmtId="0" fontId="8" fillId="0" borderId="0" xfId="1" applyFont="1" applyFill="1" applyAlignment="1">
      <alignment vertical="center"/>
    </xf>
    <xf numFmtId="0" fontId="5" fillId="0" borderId="3" xfId="1" applyFont="1" applyFill="1" applyBorder="1" applyAlignment="1">
      <alignment horizontal="centerContinuous" vertical="center"/>
    </xf>
    <xf numFmtId="0" fontId="5" fillId="0" borderId="1" xfId="1" applyFont="1" applyFill="1" applyBorder="1" applyAlignment="1">
      <alignment horizontal="centerContinuous" vertical="center"/>
    </xf>
    <xf numFmtId="0" fontId="5" fillId="0" borderId="8" xfId="1" applyFont="1" applyFill="1" applyBorder="1" applyAlignment="1">
      <alignment horizontal="centerContinuous" vertical="center"/>
    </xf>
    <xf numFmtId="0" fontId="5" fillId="0" borderId="3" xfId="1" applyFont="1" applyFill="1" applyBorder="1" applyAlignment="1">
      <alignment horizontal="center" vertical="center" textRotation="255"/>
    </xf>
    <xf numFmtId="0" fontId="21" fillId="0" borderId="3" xfId="1" applyFont="1" applyFill="1" applyBorder="1" applyAlignment="1">
      <alignment horizontal="centerContinuous" vertical="center"/>
    </xf>
    <xf numFmtId="41" fontId="21" fillId="0" borderId="15" xfId="1" applyNumberFormat="1" applyFont="1" applyFill="1" applyBorder="1" applyAlignment="1">
      <alignment vertical="center"/>
    </xf>
    <xf numFmtId="41" fontId="21" fillId="0" borderId="6" xfId="1" applyNumberFormat="1" applyFont="1" applyFill="1" applyBorder="1" applyAlignment="1">
      <alignment vertical="center"/>
    </xf>
    <xf numFmtId="41" fontId="21" fillId="0" borderId="13" xfId="1" applyNumberFormat="1" applyFont="1" applyFill="1" applyBorder="1" applyAlignment="1">
      <alignment vertical="center"/>
    </xf>
    <xf numFmtId="41" fontId="21" fillId="0" borderId="14" xfId="1" applyNumberFormat="1" applyFont="1" applyFill="1" applyBorder="1" applyAlignment="1">
      <alignment vertical="center"/>
    </xf>
    <xf numFmtId="41" fontId="13" fillId="0" borderId="0" xfId="1" applyNumberFormat="1" applyFont="1" applyFill="1" applyAlignment="1">
      <alignment vertical="center"/>
    </xf>
    <xf numFmtId="0" fontId="20" fillId="2" borderId="3" xfId="1" applyFont="1" applyFill="1" applyBorder="1" applyAlignment="1">
      <alignment horizontal="center" vertical="center" shrinkToFit="1"/>
    </xf>
    <xf numFmtId="0" fontId="5" fillId="2" borderId="3" xfId="1" applyFont="1" applyFill="1" applyBorder="1" applyAlignment="1">
      <alignment horizontal="center" vertical="center" shrinkToFit="1"/>
    </xf>
    <xf numFmtId="0" fontId="5" fillId="0" borderId="0" xfId="1" applyFont="1" applyAlignment="1"/>
    <xf numFmtId="0" fontId="5" fillId="0" borderId="11" xfId="1" applyFont="1" applyBorder="1" applyAlignment="1"/>
    <xf numFmtId="41" fontId="5" fillId="0" borderId="0" xfId="1" applyNumberFormat="1" applyFont="1" applyAlignment="1"/>
    <xf numFmtId="0" fontId="5" fillId="2" borderId="1" xfId="1" applyFont="1" applyFill="1" applyBorder="1" applyAlignment="1">
      <alignment horizontal="center" vertical="center" shrinkToFit="1"/>
    </xf>
    <xf numFmtId="180" fontId="5" fillId="0" borderId="0" xfId="1" applyNumberFormat="1" applyFont="1" applyAlignment="1">
      <alignment vertical="center"/>
    </xf>
    <xf numFmtId="180" fontId="5" fillId="0" borderId="0" xfId="1" applyNumberFormat="1" applyFont="1" applyAlignment="1"/>
    <xf numFmtId="180" fontId="5" fillId="0" borderId="14" xfId="1" applyNumberFormat="1" applyFont="1" applyBorder="1" applyAlignment="1"/>
    <xf numFmtId="180" fontId="5" fillId="0" borderId="4" xfId="1" applyNumberFormat="1" applyFont="1" applyBorder="1" applyAlignment="1">
      <alignment vertical="center"/>
    </xf>
    <xf numFmtId="0" fontId="5" fillId="0" borderId="0" xfId="2" applyFont="1" applyAlignment="1">
      <alignment horizontal="right" vertical="center"/>
    </xf>
    <xf numFmtId="41" fontId="5" fillId="0" borderId="0" xfId="2" applyNumberFormat="1" applyFont="1" applyFill="1" applyBorder="1" applyAlignment="1" applyProtection="1">
      <alignment vertical="center"/>
    </xf>
    <xf numFmtId="0" fontId="36" fillId="0" borderId="0" xfId="1" applyFont="1" applyAlignment="1">
      <alignment vertical="center"/>
    </xf>
    <xf numFmtId="41" fontId="36" fillId="0" borderId="0" xfId="1" applyNumberFormat="1" applyFont="1" applyAlignment="1">
      <alignment vertical="center"/>
    </xf>
    <xf numFmtId="0" fontId="5" fillId="2" borderId="3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left" vertical="center" indent="1" shrinkToFit="1"/>
    </xf>
    <xf numFmtId="0" fontId="5" fillId="2" borderId="1" xfId="1" applyFont="1" applyFill="1" applyBorder="1" applyAlignment="1">
      <alignment horizontal="center" vertical="center" wrapText="1"/>
    </xf>
    <xf numFmtId="49" fontId="5" fillId="0" borderId="3" xfId="1" applyNumberFormat="1" applyFont="1" applyBorder="1" applyAlignment="1">
      <alignment horizontal="center" vertical="center"/>
    </xf>
    <xf numFmtId="0" fontId="23" fillId="0" borderId="11" xfId="1" applyFont="1" applyBorder="1" applyAlignment="1">
      <alignment horizontal="left" vertical="center"/>
    </xf>
    <xf numFmtId="41" fontId="38" fillId="0" borderId="0" xfId="1" applyNumberFormat="1" applyFont="1" applyAlignment="1">
      <alignment vertical="center"/>
    </xf>
    <xf numFmtId="0" fontId="38" fillId="0" borderId="0" xfId="1" applyFont="1" applyAlignment="1">
      <alignment vertical="center"/>
    </xf>
    <xf numFmtId="0" fontId="23" fillId="0" borderId="11" xfId="1" applyFont="1" applyBorder="1" applyAlignment="1">
      <alignment horizontal="left" vertical="center" indent="1"/>
    </xf>
    <xf numFmtId="0" fontId="20" fillId="0" borderId="0" xfId="1" applyFont="1" applyAlignment="1">
      <alignment vertical="center"/>
    </xf>
    <xf numFmtId="0" fontId="5" fillId="0" borderId="11" xfId="1" applyFont="1" applyBorder="1" applyAlignment="1">
      <alignment horizontal="left" vertical="center" indent="2" shrinkToFit="1"/>
    </xf>
    <xf numFmtId="41" fontId="20" fillId="0" borderId="0" xfId="1" applyNumberFormat="1" applyFont="1" applyAlignment="1">
      <alignment vertical="center"/>
    </xf>
    <xf numFmtId="41" fontId="20" fillId="0" borderId="0" xfId="1" applyNumberFormat="1" applyFont="1" applyFill="1" applyAlignment="1">
      <alignment vertical="center"/>
    </xf>
    <xf numFmtId="41" fontId="20" fillId="0" borderId="0" xfId="1" applyNumberFormat="1" applyFont="1" applyFill="1" applyBorder="1" applyAlignment="1">
      <alignment vertical="center"/>
    </xf>
    <xf numFmtId="0" fontId="20" fillId="0" borderId="11" xfId="1" applyFont="1" applyBorder="1" applyAlignment="1">
      <alignment horizontal="left" vertical="center" wrapText="1" indent="2"/>
    </xf>
    <xf numFmtId="0" fontId="21" fillId="0" borderId="11" xfId="1" applyFont="1" applyBorder="1" applyAlignment="1">
      <alignment horizontal="left" vertical="center" indent="2" shrinkToFit="1"/>
    </xf>
    <xf numFmtId="41" fontId="38" fillId="0" borderId="0" xfId="1" applyNumberFormat="1" applyFont="1" applyBorder="1" applyAlignment="1">
      <alignment vertical="center"/>
    </xf>
    <xf numFmtId="41" fontId="20" fillId="0" borderId="0" xfId="1" applyNumberFormat="1" applyFont="1" applyBorder="1" applyAlignment="1">
      <alignment vertical="center"/>
    </xf>
    <xf numFmtId="0" fontId="21" fillId="0" borderId="11" xfId="1" applyFont="1" applyBorder="1" applyAlignment="1">
      <alignment horizontal="left" vertical="center" indent="2"/>
    </xf>
    <xf numFmtId="0" fontId="23" fillId="0" borderId="11" xfId="1" applyFont="1" applyBorder="1" applyAlignment="1">
      <alignment horizontal="left" vertical="center" shrinkToFit="1"/>
    </xf>
    <xf numFmtId="179" fontId="38" fillId="0" borderId="0" xfId="1" applyNumberFormat="1" applyFont="1" applyBorder="1" applyAlignment="1">
      <alignment vertical="center"/>
    </xf>
    <xf numFmtId="0" fontId="23" fillId="0" borderId="11" xfId="1" applyFont="1" applyBorder="1" applyAlignment="1">
      <alignment vertical="center"/>
    </xf>
    <xf numFmtId="0" fontId="23" fillId="0" borderId="5" xfId="1" applyFont="1" applyBorder="1" applyAlignment="1">
      <alignment vertical="center"/>
    </xf>
    <xf numFmtId="178" fontId="38" fillId="0" borderId="4" xfId="1" applyNumberFormat="1" applyFont="1" applyBorder="1" applyAlignment="1">
      <alignment vertical="center"/>
    </xf>
    <xf numFmtId="41" fontId="38" fillId="0" borderId="0" xfId="1" applyNumberFormat="1" applyFont="1" applyFill="1" applyBorder="1" applyAlignment="1">
      <alignment vertical="center"/>
    </xf>
    <xf numFmtId="0" fontId="13" fillId="0" borderId="0" xfId="11" applyFont="1">
      <alignment vertical="center"/>
    </xf>
    <xf numFmtId="181" fontId="38" fillId="0" borderId="0" xfId="1" applyNumberFormat="1" applyFont="1" applyBorder="1" applyAlignment="1">
      <alignment vertical="center"/>
    </xf>
    <xf numFmtId="0" fontId="23" fillId="0" borderId="11" xfId="1" applyFont="1" applyBorder="1" applyAlignment="1">
      <alignment horizontal="left" vertical="center" indent="2"/>
    </xf>
    <xf numFmtId="41" fontId="21" fillId="0" borderId="15" xfId="7" applyNumberFormat="1" applyFont="1" applyBorder="1" applyAlignment="1">
      <alignment vertical="center" shrinkToFit="1"/>
    </xf>
    <xf numFmtId="41" fontId="21" fillId="0" borderId="13" xfId="7" applyNumberFormat="1" applyFont="1" applyBorder="1" applyAlignment="1">
      <alignment vertical="center"/>
    </xf>
    <xf numFmtId="41" fontId="21" fillId="0" borderId="0" xfId="7" applyNumberFormat="1" applyFont="1" applyBorder="1" applyAlignment="1">
      <alignment vertical="center"/>
    </xf>
    <xf numFmtId="41" fontId="21" fillId="0" borderId="0" xfId="7" applyNumberFormat="1" applyFont="1" applyBorder="1" applyAlignment="1">
      <alignment horizontal="center" vertical="center"/>
    </xf>
    <xf numFmtId="41" fontId="21" fillId="0" borderId="0" xfId="7" applyNumberFormat="1" applyFont="1" applyFill="1" applyBorder="1" applyAlignment="1">
      <alignment horizontal="right" vertical="center"/>
    </xf>
    <xf numFmtId="41" fontId="21" fillId="0" borderId="0" xfId="11" applyNumberFormat="1" applyFont="1" applyFill="1" applyBorder="1" applyAlignment="1">
      <alignment horizontal="right" vertical="center"/>
    </xf>
    <xf numFmtId="41" fontId="21" fillId="0" borderId="0" xfId="7" applyNumberFormat="1" applyFont="1" applyFill="1" applyBorder="1" applyAlignment="1">
      <alignment horizontal="right" vertical="center" shrinkToFit="1"/>
    </xf>
    <xf numFmtId="41" fontId="21" fillId="0" borderId="0" xfId="11" applyNumberFormat="1" applyFont="1" applyFill="1" applyBorder="1" applyAlignment="1">
      <alignment horizontal="right" vertical="center" shrinkToFit="1"/>
    </xf>
    <xf numFmtId="0" fontId="5" fillId="0" borderId="4" xfId="7" applyFont="1" applyBorder="1" applyAlignment="1">
      <alignment horizontal="left" vertical="center" indent="1"/>
    </xf>
    <xf numFmtId="41" fontId="21" fillId="0" borderId="14" xfId="7" applyNumberFormat="1" applyFont="1" applyBorder="1" applyAlignment="1">
      <alignment vertical="center"/>
    </xf>
    <xf numFmtId="41" fontId="21" fillId="0" borderId="4" xfId="7" applyNumberFormat="1" applyFont="1" applyBorder="1" applyAlignment="1">
      <alignment vertical="center"/>
    </xf>
    <xf numFmtId="41" fontId="21" fillId="0" borderId="4" xfId="7" applyNumberFormat="1" applyFont="1" applyBorder="1" applyAlignment="1">
      <alignment horizontal="center" vertical="center"/>
    </xf>
    <xf numFmtId="41" fontId="21" fillId="0" borderId="4" xfId="7" applyNumberFormat="1" applyFont="1" applyFill="1" applyBorder="1" applyAlignment="1">
      <alignment horizontal="right" vertical="center"/>
    </xf>
    <xf numFmtId="41" fontId="21" fillId="0" borderId="4" xfId="11" applyNumberFormat="1" applyFont="1" applyFill="1" applyBorder="1" applyAlignment="1">
      <alignment horizontal="right" vertical="center"/>
    </xf>
    <xf numFmtId="41" fontId="21" fillId="0" borderId="0" xfId="7" applyNumberFormat="1" applyFont="1" applyFill="1" applyAlignment="1">
      <alignment vertical="center" shrinkToFit="1"/>
    </xf>
    <xf numFmtId="41" fontId="21" fillId="0" borderId="0" xfId="7" applyNumberFormat="1" applyFont="1" applyAlignment="1">
      <alignment vertical="center"/>
    </xf>
    <xf numFmtId="41" fontId="21" fillId="0" borderId="0" xfId="7" applyNumberFormat="1" applyFont="1" applyFill="1" applyBorder="1" applyAlignment="1">
      <alignment vertical="center"/>
    </xf>
    <xf numFmtId="41" fontId="21" fillId="0" borderId="0" xfId="7" applyNumberFormat="1" applyFont="1" applyFill="1" applyBorder="1" applyAlignment="1">
      <alignment horizontal="center" vertical="center"/>
    </xf>
    <xf numFmtId="41" fontId="21" fillId="0" borderId="0" xfId="7" applyNumberFormat="1" applyFont="1" applyFill="1" applyBorder="1" applyAlignment="1">
      <alignment vertical="center" shrinkToFit="1"/>
    </xf>
    <xf numFmtId="41" fontId="21" fillId="0" borderId="4" xfId="7" applyNumberFormat="1" applyFont="1" applyFill="1" applyBorder="1" applyAlignment="1">
      <alignment vertical="center"/>
    </xf>
    <xf numFmtId="41" fontId="21" fillId="0" borderId="4" xfId="7" applyNumberFormat="1" applyFont="1" applyFill="1" applyBorder="1" applyAlignment="1">
      <alignment horizontal="center" vertical="center"/>
    </xf>
    <xf numFmtId="41" fontId="13" fillId="0" borderId="0" xfId="7" applyNumberFormat="1" applyFont="1" applyBorder="1" applyAlignment="1">
      <alignment vertical="center"/>
    </xf>
    <xf numFmtId="41" fontId="13" fillId="0" borderId="0" xfId="7" applyNumberFormat="1" applyFont="1" applyAlignment="1">
      <alignment vertical="center"/>
    </xf>
    <xf numFmtId="41" fontId="5" fillId="0" borderId="0" xfId="7" applyNumberFormat="1" applyFont="1" applyFill="1" applyBorder="1" applyAlignment="1">
      <alignment vertical="center"/>
    </xf>
    <xf numFmtId="41" fontId="5" fillId="0" borderId="0" xfId="7" applyNumberFormat="1" applyFont="1" applyFill="1" applyBorder="1" applyAlignment="1">
      <alignment horizontal="center" vertical="center"/>
    </xf>
    <xf numFmtId="41" fontId="5" fillId="0" borderId="0" xfId="7" applyNumberFormat="1" applyFont="1" applyFill="1" applyAlignment="1">
      <alignment vertical="center"/>
    </xf>
    <xf numFmtId="41" fontId="5" fillId="0" borderId="13" xfId="7" applyNumberFormat="1" applyFont="1" applyFill="1" applyBorder="1" applyAlignment="1">
      <alignment vertical="center"/>
    </xf>
    <xf numFmtId="0" fontId="5" fillId="0" borderId="0" xfId="7" applyFont="1" applyFill="1" applyAlignment="1">
      <alignment vertical="center"/>
    </xf>
    <xf numFmtId="41" fontId="5" fillId="0" borderId="4" xfId="7" applyNumberFormat="1" applyFont="1" applyFill="1" applyBorder="1" applyAlignment="1">
      <alignment vertical="center"/>
    </xf>
    <xf numFmtId="41" fontId="5" fillId="0" borderId="4" xfId="7" applyNumberFormat="1" applyFont="1" applyFill="1" applyBorder="1" applyAlignment="1">
      <alignment horizontal="center" vertical="center"/>
    </xf>
    <xf numFmtId="182" fontId="21" fillId="0" borderId="0" xfId="1" applyNumberFormat="1" applyFont="1" applyAlignment="1">
      <alignment vertical="center"/>
    </xf>
    <xf numFmtId="0" fontId="13" fillId="0" borderId="0" xfId="1" applyFont="1" applyAlignment="1">
      <alignment horizontal="left" vertical="center"/>
    </xf>
    <xf numFmtId="0" fontId="5" fillId="0" borderId="13" xfId="1" applyFont="1" applyBorder="1" applyAlignment="1">
      <alignment horizontal="center" vertical="center"/>
    </xf>
    <xf numFmtId="0" fontId="21" fillId="0" borderId="4" xfId="1" applyFont="1" applyBorder="1" applyAlignment="1">
      <alignment horizontal="left" vertical="center"/>
    </xf>
    <xf numFmtId="0" fontId="21" fillId="0" borderId="6" xfId="1" applyFont="1" applyBorder="1" applyAlignment="1">
      <alignment vertical="center"/>
    </xf>
    <xf numFmtId="0" fontId="21" fillId="0" borderId="12" xfId="1" applyFont="1" applyBorder="1" applyAlignment="1">
      <alignment horizontal="center" vertical="center"/>
    </xf>
    <xf numFmtId="182" fontId="20" fillId="0" borderId="13" xfId="1" applyNumberFormat="1" applyFont="1" applyBorder="1" applyAlignment="1">
      <alignment vertical="center"/>
    </xf>
    <xf numFmtId="41" fontId="20" fillId="0" borderId="6" xfId="1" applyNumberFormat="1" applyFont="1" applyBorder="1" applyAlignment="1">
      <alignment vertical="center"/>
    </xf>
    <xf numFmtId="0" fontId="21" fillId="0" borderId="0" xfId="1" applyFont="1" applyBorder="1" applyAlignment="1">
      <alignment horizontal="right" vertical="center"/>
    </xf>
    <xf numFmtId="41" fontId="20" fillId="0" borderId="13" xfId="10" applyNumberFormat="1" applyFont="1" applyBorder="1" applyAlignment="1">
      <alignment vertical="center"/>
    </xf>
    <xf numFmtId="41" fontId="20" fillId="0" borderId="0" xfId="10" applyNumberFormat="1" applyFont="1" applyBorder="1" applyAlignment="1">
      <alignment vertical="center"/>
    </xf>
    <xf numFmtId="3" fontId="21" fillId="0" borderId="0" xfId="1" applyNumberFormat="1" applyFont="1" applyBorder="1" applyAlignment="1">
      <alignment vertical="center"/>
    </xf>
    <xf numFmtId="41" fontId="20" fillId="0" borderId="13" xfId="1" applyNumberFormat="1" applyFont="1" applyBorder="1" applyAlignment="1">
      <alignment vertical="center"/>
    </xf>
    <xf numFmtId="3" fontId="21" fillId="0" borderId="0" xfId="1" applyNumberFormat="1" applyFont="1" applyBorder="1" applyAlignment="1">
      <alignment horizontal="right" vertical="center"/>
    </xf>
    <xf numFmtId="41" fontId="20" fillId="0" borderId="13" xfId="1" applyNumberFormat="1" applyFont="1" applyBorder="1" applyAlignment="1">
      <alignment horizontal="right" vertical="center"/>
    </xf>
    <xf numFmtId="41" fontId="20" fillId="0" borderId="0" xfId="1" applyNumberFormat="1" applyFont="1" applyAlignment="1">
      <alignment horizontal="right" vertical="center"/>
    </xf>
    <xf numFmtId="41" fontId="20" fillId="0" borderId="0" xfId="1" applyNumberFormat="1" applyFont="1" applyBorder="1" applyAlignment="1">
      <alignment horizontal="right" vertical="center"/>
    </xf>
    <xf numFmtId="41" fontId="20" fillId="0" borderId="13" xfId="10" applyNumberFormat="1" applyFont="1" applyBorder="1" applyAlignment="1">
      <alignment horizontal="right" vertical="center"/>
    </xf>
    <xf numFmtId="41" fontId="20" fillId="0" borderId="0" xfId="10" applyNumberFormat="1" applyFont="1" applyBorder="1" applyAlignment="1">
      <alignment horizontal="right" vertical="center"/>
    </xf>
    <xf numFmtId="41" fontId="20" fillId="0" borderId="14" xfId="10" applyNumberFormat="1" applyFont="1" applyBorder="1" applyAlignment="1">
      <alignment vertical="center"/>
    </xf>
    <xf numFmtId="41" fontId="20" fillId="0" borderId="4" xfId="10" applyNumberFormat="1" applyFont="1" applyBorder="1" applyAlignment="1">
      <alignment vertical="center"/>
    </xf>
    <xf numFmtId="41" fontId="20" fillId="0" borderId="4" xfId="1" applyNumberFormat="1" applyFont="1" applyFill="1" applyBorder="1" applyAlignment="1">
      <alignment vertical="center"/>
    </xf>
    <xf numFmtId="41" fontId="5" fillId="0" borderId="14" xfId="1" applyNumberFormat="1" applyFont="1" applyBorder="1" applyAlignment="1">
      <alignment horizontal="center" vertical="center"/>
    </xf>
    <xf numFmtId="0" fontId="20" fillId="0" borderId="12" xfId="1" applyFont="1" applyBorder="1" applyAlignment="1">
      <alignment horizontal="left" vertical="center"/>
    </xf>
    <xf numFmtId="0" fontId="20" fillId="0" borderId="11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 shrinkToFit="1"/>
    </xf>
    <xf numFmtId="41" fontId="5" fillId="0" borderId="6" xfId="1" applyNumberFormat="1" applyFont="1" applyFill="1" applyBorder="1" applyAlignment="1">
      <alignment horizontal="right"/>
    </xf>
    <xf numFmtId="41" fontId="5" fillId="0" borderId="4" xfId="1" applyNumberFormat="1" applyFont="1" applyBorder="1" applyAlignment="1">
      <alignment horizontal="right"/>
    </xf>
    <xf numFmtId="0" fontId="5" fillId="0" borderId="14" xfId="96" applyFont="1" applyBorder="1" applyAlignment="1">
      <alignment horizontal="left" vertical="center"/>
    </xf>
    <xf numFmtId="0" fontId="21" fillId="0" borderId="4" xfId="96" applyFont="1" applyBorder="1" applyAlignment="1">
      <alignment horizontal="left" vertical="center"/>
    </xf>
    <xf numFmtId="0" fontId="21" fillId="0" borderId="4" xfId="96" applyFont="1" applyBorder="1" applyAlignment="1">
      <alignment vertical="center"/>
    </xf>
    <xf numFmtId="0" fontId="5" fillId="0" borderId="6" xfId="96" applyFont="1" applyBorder="1" applyAlignment="1">
      <alignment vertical="center"/>
    </xf>
    <xf numFmtId="41" fontId="5" fillId="0" borderId="6" xfId="96" applyNumberFormat="1" applyFont="1" applyBorder="1" applyAlignment="1">
      <alignment vertical="center"/>
    </xf>
    <xf numFmtId="41" fontId="5" fillId="0" borderId="0" xfId="96" applyNumberFormat="1" applyFont="1" applyBorder="1" applyAlignment="1">
      <alignment vertical="center"/>
    </xf>
    <xf numFmtId="41" fontId="5" fillId="0" borderId="4" xfId="96" applyNumberFormat="1" applyFont="1" applyBorder="1" applyAlignment="1">
      <alignment vertical="center"/>
    </xf>
    <xf numFmtId="0" fontId="5" fillId="0" borderId="0" xfId="96" applyFont="1" applyBorder="1" applyAlignment="1">
      <alignment horizontal="right" vertical="center"/>
    </xf>
    <xf numFmtId="0" fontId="5" fillId="0" borderId="0" xfId="96" applyFont="1" applyAlignment="1">
      <alignment horizontal="left" vertical="center" indent="5"/>
    </xf>
    <xf numFmtId="0" fontId="13" fillId="0" borderId="0" xfId="1" applyFont="1" applyAlignment="1">
      <alignment horizontal="center" vertical="center" wrapText="1"/>
    </xf>
    <xf numFmtId="0" fontId="21" fillId="0" borderId="13" xfId="1" applyFont="1" applyBorder="1" applyAlignment="1">
      <alignment horizontal="left" vertical="center"/>
    </xf>
    <xf numFmtId="0" fontId="21" fillId="0" borderId="14" xfId="1" applyFont="1" applyBorder="1" applyAlignment="1">
      <alignment horizontal="left" vertical="center"/>
    </xf>
    <xf numFmtId="183" fontId="5" fillId="0" borderId="14" xfId="1" applyNumberFormat="1" applyFont="1" applyBorder="1" applyAlignment="1">
      <alignment vertical="center"/>
    </xf>
    <xf numFmtId="183" fontId="5" fillId="0" borderId="4" xfId="1" applyNumberFormat="1" applyFont="1" applyBorder="1" applyAlignment="1">
      <alignment vertical="center"/>
    </xf>
    <xf numFmtId="0" fontId="5" fillId="0" borderId="3" xfId="7" applyFont="1" applyFill="1" applyBorder="1" applyAlignment="1">
      <alignment horizontal="center" vertical="center"/>
    </xf>
    <xf numFmtId="41" fontId="5" fillId="0" borderId="15" xfId="7" applyNumberFormat="1" applyFont="1" applyBorder="1" applyAlignment="1">
      <alignment vertical="center" shrinkToFit="1"/>
    </xf>
    <xf numFmtId="41" fontId="5" fillId="0" borderId="6" xfId="7" applyNumberFormat="1" applyFont="1" applyBorder="1" applyAlignment="1">
      <alignment vertical="center" shrinkToFit="1"/>
    </xf>
    <xf numFmtId="41" fontId="5" fillId="0" borderId="0" xfId="7" applyNumberFormat="1" applyFont="1" applyFill="1" applyBorder="1" applyAlignment="1">
      <alignment horizontal="center" vertical="center" shrinkToFit="1"/>
    </xf>
    <xf numFmtId="41" fontId="5" fillId="0" borderId="4" xfId="7" applyNumberFormat="1" applyFont="1" applyFill="1" applyBorder="1" applyAlignment="1">
      <alignment vertical="center" shrinkToFit="1"/>
    </xf>
    <xf numFmtId="41" fontId="5" fillId="0" borderId="4" xfId="7" applyNumberFormat="1" applyFont="1" applyFill="1" applyBorder="1" applyAlignment="1">
      <alignment horizontal="center" vertical="center" shrinkToFit="1"/>
    </xf>
    <xf numFmtId="0" fontId="5" fillId="0" borderId="0" xfId="14" applyFont="1"/>
    <xf numFmtId="0" fontId="5" fillId="0" borderId="0" xfId="14" applyFont="1" applyAlignment="1">
      <alignment vertical="center"/>
    </xf>
    <xf numFmtId="0" fontId="5" fillId="0" borderId="0" xfId="14" applyFont="1" applyBorder="1" applyAlignment="1">
      <alignment vertical="center"/>
    </xf>
    <xf numFmtId="0" fontId="5" fillId="0" borderId="0" xfId="14" applyFont="1" applyAlignment="1">
      <alignment horizontal="right" vertical="center"/>
    </xf>
    <xf numFmtId="38" fontId="5" fillId="0" borderId="0" xfId="14" applyNumberFormat="1" applyFont="1" applyBorder="1" applyAlignment="1">
      <alignment vertical="center"/>
    </xf>
    <xf numFmtId="41" fontId="5" fillId="0" borderId="4" xfId="14" applyNumberFormat="1" applyFont="1" applyBorder="1" applyAlignment="1">
      <alignment vertical="center"/>
    </xf>
    <xf numFmtId="38" fontId="5" fillId="0" borderId="0" xfId="14" applyNumberFormat="1" applyFont="1" applyAlignment="1">
      <alignment vertical="center"/>
    </xf>
    <xf numFmtId="41" fontId="5" fillId="0" borderId="0" xfId="14" applyNumberFormat="1" applyFont="1" applyAlignment="1">
      <alignment vertical="center"/>
    </xf>
    <xf numFmtId="38" fontId="5" fillId="0" borderId="0" xfId="14" applyNumberFormat="1" applyFont="1" applyAlignment="1">
      <alignment horizontal="right" vertical="center"/>
    </xf>
    <xf numFmtId="41" fontId="5" fillId="0" borderId="0" xfId="14" applyNumberFormat="1" applyFont="1" applyAlignment="1">
      <alignment horizontal="right" vertical="center"/>
    </xf>
    <xf numFmtId="0" fontId="5" fillId="0" borderId="11" xfId="14" applyFont="1" applyFill="1" applyBorder="1" applyAlignment="1">
      <alignment horizontal="left" vertical="center"/>
    </xf>
    <xf numFmtId="0" fontId="5" fillId="0" borderId="11" xfId="14" applyFont="1" applyFill="1" applyBorder="1" applyAlignment="1">
      <alignment horizontal="right" vertical="center"/>
    </xf>
    <xf numFmtId="0" fontId="5" fillId="0" borderId="11" xfId="14" applyFont="1" applyFill="1" applyBorder="1" applyAlignment="1">
      <alignment horizontal="left" vertical="center" indent="4"/>
    </xf>
    <xf numFmtId="0" fontId="4" fillId="0" borderId="11" xfId="14" applyFont="1" applyFill="1" applyBorder="1" applyAlignment="1">
      <alignment horizontal="left" vertical="center" indent="3"/>
    </xf>
    <xf numFmtId="0" fontId="5" fillId="0" borderId="11" xfId="14" applyFont="1" applyFill="1" applyBorder="1" applyAlignment="1">
      <alignment horizontal="center" vertical="center"/>
    </xf>
    <xf numFmtId="0" fontId="13" fillId="0" borderId="0" xfId="14" applyFont="1" applyAlignment="1">
      <alignment vertical="center"/>
    </xf>
    <xf numFmtId="0" fontId="13" fillId="0" borderId="4" xfId="14" applyFont="1" applyBorder="1" applyAlignment="1">
      <alignment vertical="center"/>
    </xf>
    <xf numFmtId="0" fontId="5" fillId="0" borderId="4" xfId="14" applyFont="1" applyBorder="1" applyAlignment="1">
      <alignment vertical="center"/>
    </xf>
    <xf numFmtId="0" fontId="13" fillId="0" borderId="4" xfId="14" applyFont="1" applyBorder="1" applyAlignment="1">
      <alignment horizontal="center" vertical="center"/>
    </xf>
    <xf numFmtId="0" fontId="11" fillId="0" borderId="0" xfId="14" applyFont="1" applyAlignment="1">
      <alignment horizontal="center" vertical="center"/>
    </xf>
    <xf numFmtId="0" fontId="5" fillId="0" borderId="4" xfId="14" applyFont="1" applyFill="1" applyBorder="1" applyAlignment="1">
      <alignment horizontal="right" vertical="center"/>
    </xf>
    <xf numFmtId="0" fontId="5" fillId="0" borderId="4" xfId="14" applyFont="1" applyBorder="1" applyAlignment="1">
      <alignment horizontal="left" vertical="center"/>
    </xf>
    <xf numFmtId="0" fontId="5" fillId="0" borderId="14" xfId="14" applyFont="1" applyBorder="1" applyAlignment="1">
      <alignment horizontal="left" vertical="center"/>
    </xf>
    <xf numFmtId="0" fontId="5" fillId="0" borderId="3" xfId="14" applyFont="1" applyBorder="1" applyAlignment="1">
      <alignment horizontal="center" vertical="center" wrapText="1" justifyLastLine="1"/>
    </xf>
    <xf numFmtId="0" fontId="5" fillId="0" borderId="11" xfId="14" applyFont="1" applyBorder="1" applyAlignment="1">
      <alignment horizontal="center" vertical="center" wrapText="1"/>
    </xf>
    <xf numFmtId="0" fontId="5" fillId="0" borderId="0" xfId="14" applyFont="1" applyBorder="1" applyAlignment="1">
      <alignment horizontal="distributed" vertical="center" justifyLastLine="1"/>
    </xf>
    <xf numFmtId="0" fontId="5" fillId="0" borderId="13" xfId="14" applyFont="1" applyBorder="1" applyAlignment="1">
      <alignment horizontal="distributed" vertical="center" justifyLastLine="1"/>
    </xf>
    <xf numFmtId="0" fontId="13" fillId="0" borderId="0" xfId="105" applyFont="1" applyAlignment="1">
      <alignment vertical="center"/>
    </xf>
    <xf numFmtId="0" fontId="14" fillId="0" borderId="0" xfId="105" applyFont="1" applyAlignment="1">
      <alignment vertical="center"/>
    </xf>
    <xf numFmtId="0" fontId="5" fillId="0" borderId="0" xfId="99" applyFont="1" applyAlignment="1">
      <alignment vertical="center"/>
    </xf>
    <xf numFmtId="0" fontId="5" fillId="0" borderId="0" xfId="99" applyFont="1" applyBorder="1" applyAlignment="1">
      <alignment vertical="center"/>
    </xf>
    <xf numFmtId="0" fontId="5" fillId="0" borderId="0" xfId="8" applyFont="1" applyBorder="1" applyAlignment="1">
      <alignment horizontal="center" vertical="center"/>
    </xf>
    <xf numFmtId="0" fontId="5" fillId="0" borderId="0" xfId="105" applyFont="1" applyAlignment="1">
      <alignment vertical="center"/>
    </xf>
    <xf numFmtId="3" fontId="5" fillId="0" borderId="0" xfId="105" applyNumberFormat="1" applyFont="1" applyBorder="1" applyAlignment="1">
      <alignment horizontal="right" vertical="center"/>
    </xf>
    <xf numFmtId="41" fontId="5" fillId="0" borderId="4" xfId="105" applyNumberFormat="1" applyFont="1" applyBorder="1" applyAlignment="1">
      <alignment horizontal="right" vertical="center"/>
    </xf>
    <xf numFmtId="41" fontId="5" fillId="0" borderId="14" xfId="105" applyNumberFormat="1" applyFont="1" applyBorder="1" applyAlignment="1">
      <alignment horizontal="right" vertical="center"/>
    </xf>
    <xf numFmtId="41" fontId="5" fillId="0" borderId="0" xfId="105" applyNumberFormat="1" applyFont="1" applyBorder="1" applyAlignment="1">
      <alignment horizontal="right" vertical="center"/>
    </xf>
    <xf numFmtId="0" fontId="5" fillId="0" borderId="11" xfId="39" applyFont="1" applyBorder="1" applyAlignment="1">
      <alignment horizontal="center" vertical="center"/>
    </xf>
    <xf numFmtId="0" fontId="5" fillId="0" borderId="1" xfId="105" applyFont="1" applyBorder="1" applyAlignment="1">
      <alignment horizontal="center" vertical="center"/>
    </xf>
    <xf numFmtId="0" fontId="5" fillId="0" borderId="0" xfId="105" applyFont="1" applyBorder="1" applyAlignment="1">
      <alignment vertical="center"/>
    </xf>
    <xf numFmtId="0" fontId="5" fillId="0" borderId="0" xfId="105" applyFont="1" applyBorder="1" applyAlignment="1">
      <alignment horizontal="center" vertical="center"/>
    </xf>
    <xf numFmtId="0" fontId="8" fillId="0" borderId="0" xfId="105" applyFont="1" applyBorder="1" applyAlignment="1">
      <alignment horizontal="center" vertical="center"/>
    </xf>
    <xf numFmtId="0" fontId="21" fillId="0" borderId="0" xfId="105" applyFont="1" applyAlignment="1">
      <alignment horizontal="right" vertical="center"/>
    </xf>
    <xf numFmtId="0" fontId="21" fillId="0" borderId="5" xfId="14" applyFont="1" applyBorder="1" applyAlignment="1">
      <alignment horizontal="right" vertical="center"/>
    </xf>
    <xf numFmtId="0" fontId="5" fillId="0" borderId="4" xfId="105" applyFont="1" applyBorder="1" applyAlignment="1">
      <alignment vertical="center"/>
    </xf>
    <xf numFmtId="0" fontId="5" fillId="0" borderId="7" xfId="105" applyFont="1" applyBorder="1" applyAlignment="1">
      <alignment horizontal="center" vertical="center"/>
    </xf>
    <xf numFmtId="0" fontId="13" fillId="0" borderId="0" xfId="99" applyFont="1"/>
    <xf numFmtId="0" fontId="5" fillId="0" borderId="0" xfId="106" applyFont="1" applyAlignment="1">
      <alignment vertical="center"/>
    </xf>
    <xf numFmtId="0" fontId="5" fillId="0" borderId="0" xfId="106" applyFont="1" applyBorder="1" applyAlignment="1">
      <alignment vertical="center"/>
    </xf>
    <xf numFmtId="0" fontId="5" fillId="0" borderId="0" xfId="106" applyFont="1" applyAlignment="1">
      <alignment horizontal="left" vertical="center"/>
    </xf>
    <xf numFmtId="0" fontId="5" fillId="0" borderId="0" xfId="106" applyFont="1" applyAlignment="1">
      <alignment horizontal="right" vertical="center"/>
    </xf>
    <xf numFmtId="0" fontId="5" fillId="0" borderId="0" xfId="106" applyFont="1" applyBorder="1" applyAlignment="1">
      <alignment horizontal="right" vertical="center"/>
    </xf>
    <xf numFmtId="0" fontId="5" fillId="0" borderId="0" xfId="99" applyFont="1"/>
    <xf numFmtId="0" fontId="5" fillId="0" borderId="0" xfId="99" applyFont="1" applyAlignment="1">
      <alignment horizontal="right"/>
    </xf>
    <xf numFmtId="0" fontId="5" fillId="0" borderId="0" xfId="99" applyFont="1" applyAlignment="1">
      <alignment horizontal="right" wrapText="1"/>
    </xf>
    <xf numFmtId="177" fontId="5" fillId="0" borderId="4" xfId="99" applyNumberFormat="1" applyFont="1" applyBorder="1" applyAlignment="1">
      <alignment horizontal="right" vertical="center"/>
    </xf>
    <xf numFmtId="184" fontId="5" fillId="0" borderId="5" xfId="99" applyNumberFormat="1" applyFont="1" applyFill="1" applyBorder="1" applyAlignment="1">
      <alignment horizontal="centerContinuous" vertical="center"/>
    </xf>
    <xf numFmtId="41" fontId="5" fillId="0" borderId="0" xfId="99" applyNumberFormat="1" applyFont="1" applyBorder="1" applyAlignment="1">
      <alignment horizontal="right" vertical="center"/>
    </xf>
    <xf numFmtId="41" fontId="5" fillId="0" borderId="0" xfId="99" applyNumberFormat="1" applyFont="1" applyBorder="1" applyAlignment="1">
      <alignment horizontal="center" vertical="center"/>
    </xf>
    <xf numFmtId="184" fontId="5" fillId="0" borderId="11" xfId="99" applyNumberFormat="1" applyFont="1" applyFill="1" applyBorder="1" applyAlignment="1">
      <alignment horizontal="center" vertical="center"/>
    </xf>
    <xf numFmtId="0" fontId="5" fillId="0" borderId="11" xfId="99" quotePrefix="1" applyFont="1" applyFill="1" applyBorder="1" applyAlignment="1">
      <alignment horizontal="center" vertical="center"/>
    </xf>
    <xf numFmtId="0" fontId="5" fillId="0" borderId="0" xfId="99" applyFont="1" applyBorder="1" applyAlignment="1">
      <alignment horizontal="right" vertical="center"/>
    </xf>
    <xf numFmtId="0" fontId="5" fillId="0" borderId="11" xfId="99" applyFont="1" applyBorder="1" applyAlignment="1">
      <alignment horizontal="center" vertical="center"/>
    </xf>
    <xf numFmtId="0" fontId="39" fillId="0" borderId="0" xfId="1" applyFont="1" applyAlignment="1">
      <alignment horizontal="center" vertical="center"/>
    </xf>
    <xf numFmtId="0" fontId="21" fillId="0" borderId="0" xfId="1" applyFont="1" applyAlignment="1">
      <alignment horizontal="right" vertical="center"/>
    </xf>
    <xf numFmtId="0" fontId="5" fillId="0" borderId="3" xfId="1" applyFont="1" applyBorder="1" applyAlignment="1">
      <alignment horizontal="center" vertical="center" wrapText="1" justifyLastLine="1"/>
    </xf>
    <xf numFmtId="0" fontId="21" fillId="0" borderId="3" xfId="1" applyFont="1" applyBorder="1" applyAlignment="1">
      <alignment horizontal="center" vertical="center" wrapText="1"/>
    </xf>
    <xf numFmtId="41" fontId="5" fillId="0" borderId="4" xfId="99" applyNumberFormat="1" applyFont="1" applyBorder="1" applyAlignment="1">
      <alignment vertical="center"/>
    </xf>
    <xf numFmtId="0" fontId="5" fillId="0" borderId="4" xfId="99" applyFont="1" applyBorder="1" applyAlignment="1">
      <alignment vertical="center"/>
    </xf>
    <xf numFmtId="41" fontId="5" fillId="0" borderId="4" xfId="99" applyNumberFormat="1" applyFont="1" applyBorder="1" applyAlignment="1">
      <alignment horizontal="center" vertical="center"/>
    </xf>
    <xf numFmtId="184" fontId="5" fillId="0" borderId="4" xfId="99" applyNumberFormat="1" applyFont="1" applyFill="1" applyBorder="1" applyAlignment="1">
      <alignment horizontal="centerContinuous" vertical="center"/>
    </xf>
    <xf numFmtId="0" fontId="5" fillId="0" borderId="0" xfId="99" applyFont="1" applyAlignment="1"/>
    <xf numFmtId="41" fontId="5" fillId="0" borderId="0" xfId="99" applyNumberFormat="1" applyFont="1" applyBorder="1" applyAlignment="1">
      <alignment vertical="center"/>
    </xf>
    <xf numFmtId="0" fontId="5" fillId="0" borderId="0" xfId="99" applyFont="1" applyBorder="1" applyAlignment="1">
      <alignment horizontal="center"/>
    </xf>
    <xf numFmtId="0" fontId="5" fillId="0" borderId="11" xfId="99" applyFont="1" applyBorder="1" applyAlignment="1">
      <alignment horizontal="center"/>
    </xf>
    <xf numFmtId="0" fontId="5" fillId="0" borderId="0" xfId="99" applyFont="1" applyBorder="1" applyAlignment="1">
      <alignment horizontal="center" vertical="center"/>
    </xf>
    <xf numFmtId="184" fontId="5" fillId="0" borderId="0" xfId="99" applyNumberFormat="1" applyFont="1" applyFill="1" applyBorder="1" applyAlignment="1">
      <alignment horizontal="centerContinuous"/>
    </xf>
    <xf numFmtId="184" fontId="5" fillId="0" borderId="0" xfId="99" applyNumberFormat="1" applyFont="1" applyFill="1" applyBorder="1" applyAlignment="1">
      <alignment horizontal="centerContinuous" vertical="center"/>
    </xf>
    <xf numFmtId="184" fontId="5" fillId="0" borderId="0" xfId="99" quotePrefix="1" applyNumberFormat="1" applyFont="1" applyFill="1" applyBorder="1" applyAlignment="1">
      <alignment horizontal="centerContinuous" vertical="center"/>
    </xf>
    <xf numFmtId="0" fontId="5" fillId="0" borderId="0" xfId="99" quotePrefix="1" applyFont="1" applyFill="1" applyBorder="1" applyAlignment="1">
      <alignment horizontal="centerContinuous" vertical="center"/>
    </xf>
    <xf numFmtId="0" fontId="5" fillId="0" borderId="0" xfId="99" quotePrefix="1" applyFont="1" applyFill="1" applyBorder="1" applyAlignment="1">
      <alignment horizontal="centerContinuous"/>
    </xf>
    <xf numFmtId="41" fontId="5" fillId="0" borderId="6" xfId="99" applyNumberFormat="1" applyFont="1" applyBorder="1" applyAlignment="1">
      <alignment vertical="center"/>
    </xf>
    <xf numFmtId="0" fontId="5" fillId="0" borderId="6" xfId="99" applyFont="1" applyBorder="1" applyAlignment="1">
      <alignment vertical="center"/>
    </xf>
    <xf numFmtId="0" fontId="5" fillId="0" borderId="13" xfId="1" applyFont="1" applyBorder="1" applyAlignment="1">
      <alignment vertical="center" justifyLastLine="1"/>
    </xf>
    <xf numFmtId="0" fontId="5" fillId="0" borderId="1" xfId="1" applyFont="1" applyBorder="1" applyAlignment="1">
      <alignment horizontal="center" vertical="center" wrapText="1" justifyLastLine="1"/>
    </xf>
    <xf numFmtId="1" fontId="5" fillId="0" borderId="2" xfId="7" applyNumberFormat="1" applyFont="1" applyBorder="1" applyAlignment="1">
      <alignment horizontal="center" vertical="center"/>
    </xf>
    <xf numFmtId="0" fontId="21" fillId="0" borderId="0" xfId="7" applyFont="1" applyAlignment="1">
      <alignment horizontal="right" vertical="center"/>
    </xf>
    <xf numFmtId="41" fontId="5" fillId="0" borderId="6" xfId="7" applyNumberFormat="1" applyFont="1" applyBorder="1" applyAlignment="1">
      <alignment horizontal="right" vertical="center"/>
    </xf>
    <xf numFmtId="0" fontId="5" fillId="0" borderId="6" xfId="7" applyFont="1" applyBorder="1" applyAlignment="1">
      <alignment horizontal="left" vertical="center" indent="1"/>
    </xf>
    <xf numFmtId="0" fontId="5" fillId="0" borderId="12" xfId="7" applyFont="1" applyBorder="1" applyAlignment="1">
      <alignment horizontal="left" vertical="center"/>
    </xf>
    <xf numFmtId="0" fontId="13" fillId="0" borderId="0" xfId="39" applyFont="1"/>
    <xf numFmtId="0" fontId="13" fillId="0" borderId="0" xfId="39" applyFont="1" applyBorder="1"/>
    <xf numFmtId="41" fontId="5" fillId="0" borderId="0" xfId="39" applyNumberFormat="1" applyFont="1" applyBorder="1" applyAlignment="1">
      <alignment horizontal="right" vertical="center"/>
    </xf>
    <xf numFmtId="0" fontId="5" fillId="0" borderId="0" xfId="39" applyFont="1" applyAlignment="1">
      <alignment vertical="center"/>
    </xf>
    <xf numFmtId="41" fontId="5" fillId="0" borderId="4" xfId="39" applyNumberFormat="1" applyFont="1" applyBorder="1" applyAlignment="1">
      <alignment horizontal="right" vertical="center" shrinkToFit="1"/>
    </xf>
    <xf numFmtId="41" fontId="5" fillId="0" borderId="14" xfId="39" applyNumberFormat="1" applyFont="1" applyBorder="1" applyAlignment="1">
      <alignment horizontal="right" vertical="center" shrinkToFit="1"/>
    </xf>
    <xf numFmtId="41" fontId="5" fillId="0" borderId="0" xfId="39" applyNumberFormat="1" applyFont="1" applyBorder="1" applyAlignment="1">
      <alignment horizontal="right" vertical="center" shrinkToFit="1"/>
    </xf>
    <xf numFmtId="0" fontId="5" fillId="0" borderId="3" xfId="39" applyFont="1" applyBorder="1" applyAlignment="1">
      <alignment horizontal="center" vertical="center"/>
    </xf>
    <xf numFmtId="0" fontId="5" fillId="2" borderId="3" xfId="39" applyFont="1" applyFill="1" applyBorder="1" applyAlignment="1">
      <alignment horizontal="center" vertical="center"/>
    </xf>
    <xf numFmtId="0" fontId="5" fillId="0" borderId="0" xfId="39" applyFont="1" applyAlignment="1">
      <alignment horizontal="right" vertical="center"/>
    </xf>
    <xf numFmtId="0" fontId="13" fillId="0" borderId="4" xfId="27" applyFont="1" applyBorder="1" applyAlignment="1">
      <alignment vertical="center"/>
    </xf>
    <xf numFmtId="0" fontId="5" fillId="0" borderId="4" xfId="103" applyFont="1" applyBorder="1" applyAlignment="1">
      <alignment horizontal="center" vertical="center"/>
    </xf>
    <xf numFmtId="0" fontId="13" fillId="0" borderId="0" xfId="39" applyFont="1" applyAlignment="1">
      <alignment vertical="center"/>
    </xf>
    <xf numFmtId="0" fontId="8" fillId="0" borderId="0" xfId="39" applyFont="1" applyBorder="1" applyAlignment="1">
      <alignment horizontal="center" vertical="center"/>
    </xf>
    <xf numFmtId="0" fontId="5" fillId="0" borderId="0" xfId="39" applyFont="1" applyBorder="1" applyAlignment="1">
      <alignment vertical="center"/>
    </xf>
    <xf numFmtId="0" fontId="5" fillId="0" borderId="0" xfId="39" applyFont="1" applyBorder="1" applyAlignment="1">
      <alignment horizontal="center" vertical="center"/>
    </xf>
    <xf numFmtId="0" fontId="5" fillId="0" borderId="0" xfId="39" applyFont="1" applyAlignment="1">
      <alignment horizontal="center" vertical="center"/>
    </xf>
    <xf numFmtId="0" fontId="5" fillId="0" borderId="0" xfId="108" applyFont="1" applyAlignment="1">
      <alignment horizontal="left" vertical="center" indent="1"/>
    </xf>
    <xf numFmtId="0" fontId="5" fillId="0" borderId="0" xfId="39" applyFont="1" applyAlignment="1">
      <alignment horizontal="left" vertical="center" indent="1"/>
    </xf>
    <xf numFmtId="41" fontId="5" fillId="0" borderId="13" xfId="39" applyNumberFormat="1" applyFont="1" applyBorder="1" applyAlignment="1">
      <alignment horizontal="right" vertical="center" shrinkToFit="1"/>
    </xf>
    <xf numFmtId="0" fontId="21" fillId="0" borderId="4" xfId="39" applyFont="1" applyBorder="1" applyAlignment="1">
      <alignment horizontal="right" vertical="center"/>
    </xf>
    <xf numFmtId="41" fontId="5" fillId="0" borderId="4" xfId="39" applyNumberFormat="1" applyFont="1" applyBorder="1" applyAlignment="1">
      <alignment horizontal="right" vertical="center"/>
    </xf>
    <xf numFmtId="41" fontId="5" fillId="0" borderId="14" xfId="39" applyNumberFormat="1" applyFont="1" applyBorder="1" applyAlignment="1">
      <alignment horizontal="right" vertical="center"/>
    </xf>
    <xf numFmtId="0" fontId="4" fillId="0" borderId="11" xfId="1" applyFont="1" applyBorder="1" applyAlignment="1">
      <alignment horizontal="center" vertical="center"/>
    </xf>
    <xf numFmtId="3" fontId="5" fillId="0" borderId="0" xfId="39" applyNumberFormat="1" applyFont="1" applyBorder="1" applyAlignment="1">
      <alignment horizontal="right" vertical="center"/>
    </xf>
    <xf numFmtId="0" fontId="13" fillId="0" borderId="4" xfId="26" applyFont="1" applyBorder="1" applyAlignment="1">
      <alignment vertical="center"/>
    </xf>
    <xf numFmtId="0" fontId="5" fillId="0" borderId="0" xfId="39" applyFont="1" applyAlignment="1">
      <alignment horizontal="left" vertical="center"/>
    </xf>
    <xf numFmtId="0" fontId="5" fillId="0" borderId="0" xfId="39" applyFont="1" applyBorder="1" applyAlignment="1">
      <alignment horizontal="right" vertical="center"/>
    </xf>
    <xf numFmtId="0" fontId="5" fillId="0" borderId="0" xfId="39" applyFont="1" applyBorder="1" applyAlignment="1">
      <alignment horizontal="left" vertical="center"/>
    </xf>
    <xf numFmtId="0" fontId="13" fillId="0" borderId="0" xfId="99" applyFont="1" applyFill="1"/>
    <xf numFmtId="0" fontId="13" fillId="0" borderId="0" xfId="99" applyFont="1" applyFill="1" applyBorder="1"/>
    <xf numFmtId="0" fontId="5" fillId="0" borderId="0" xfId="107" applyFont="1" applyFill="1" applyAlignment="1">
      <alignment vertical="center"/>
    </xf>
    <xf numFmtId="0" fontId="5" fillId="0" borderId="0" xfId="107" applyFont="1" applyFill="1" applyAlignment="1">
      <alignment horizontal="right" vertical="center"/>
    </xf>
    <xf numFmtId="0" fontId="5" fillId="0" borderId="0" xfId="107" applyFont="1" applyFill="1" applyAlignment="1">
      <alignment horizontal="left" vertical="center" indent="3"/>
    </xf>
    <xf numFmtId="0" fontId="5" fillId="0" borderId="0" xfId="99" applyFont="1" applyFill="1" applyAlignment="1">
      <alignment vertical="center"/>
    </xf>
    <xf numFmtId="41" fontId="5" fillId="0" borderId="4" xfId="99" applyNumberFormat="1" applyFont="1" applyFill="1" applyBorder="1" applyAlignment="1">
      <alignment horizontal="right" vertical="center"/>
    </xf>
    <xf numFmtId="41" fontId="5" fillId="0" borderId="14" xfId="99" applyNumberFormat="1" applyFont="1" applyFill="1" applyBorder="1" applyAlignment="1">
      <alignment horizontal="center" vertical="center"/>
    </xf>
    <xf numFmtId="41" fontId="5" fillId="0" borderId="0" xfId="99" applyNumberFormat="1" applyFont="1" applyFill="1" applyBorder="1" applyAlignment="1">
      <alignment horizontal="right" vertical="center"/>
    </xf>
    <xf numFmtId="41" fontId="5" fillId="0" borderId="13" xfId="99" applyNumberFormat="1" applyFont="1" applyFill="1" applyBorder="1" applyAlignment="1">
      <alignment horizontal="center" vertical="center"/>
    </xf>
    <xf numFmtId="41" fontId="5" fillId="0" borderId="0" xfId="109" applyNumberFormat="1" applyFont="1" applyFill="1"/>
    <xf numFmtId="0" fontId="5" fillId="0" borderId="0" xfId="99" applyFont="1" applyFill="1" applyBorder="1" applyAlignment="1">
      <alignment horizontal="center" vertical="center" wrapText="1"/>
    </xf>
    <xf numFmtId="41" fontId="5" fillId="0" borderId="0" xfId="109" applyNumberFormat="1" applyFont="1" applyFill="1" applyBorder="1" applyAlignment="1">
      <alignment horizontal="center" vertical="center"/>
    </xf>
    <xf numFmtId="41" fontId="5" fillId="0" borderId="6" xfId="109" applyNumberFormat="1" applyFont="1" applyFill="1" applyBorder="1" applyAlignment="1">
      <alignment horizontal="center" vertical="center"/>
    </xf>
    <xf numFmtId="41" fontId="5" fillId="0" borderId="15" xfId="99" applyNumberFormat="1" applyFont="1" applyFill="1" applyBorder="1" applyAlignment="1">
      <alignment horizontal="center" vertical="center"/>
    </xf>
    <xf numFmtId="0" fontId="5" fillId="0" borderId="3" xfId="109" applyFont="1" applyFill="1" applyBorder="1" applyAlignment="1">
      <alignment horizontal="center" vertical="center"/>
    </xf>
    <xf numFmtId="0" fontId="5" fillId="0" borderId="0" xfId="109" applyFont="1" applyFill="1" applyAlignment="1">
      <alignment horizontal="right" vertical="center"/>
    </xf>
    <xf numFmtId="0" fontId="4" fillId="0" borderId="4" xfId="109" applyFont="1" applyFill="1" applyBorder="1" applyAlignment="1">
      <alignment horizontal="right" vertical="center"/>
    </xf>
    <xf numFmtId="0" fontId="13" fillId="0" borderId="0" xfId="99" applyFont="1" applyFill="1" applyAlignment="1">
      <alignment vertical="center"/>
    </xf>
    <xf numFmtId="0" fontId="8" fillId="0" borderId="0" xfId="39" applyFont="1" applyBorder="1" applyAlignment="1">
      <alignment vertical="center"/>
    </xf>
    <xf numFmtId="0" fontId="5" fillId="0" borderId="0" xfId="109" applyFont="1" applyFill="1" applyAlignment="1">
      <alignment vertical="center"/>
    </xf>
    <xf numFmtId="0" fontId="21" fillId="0" borderId="0" xfId="109" applyFont="1" applyFill="1" applyAlignment="1">
      <alignment horizontal="right" vertical="center"/>
    </xf>
    <xf numFmtId="0" fontId="5" fillId="2" borderId="3" xfId="109" applyFont="1" applyFill="1" applyBorder="1" applyAlignment="1">
      <alignment horizontal="center" vertical="center" wrapText="1" shrinkToFit="1"/>
    </xf>
    <xf numFmtId="0" fontId="5" fillId="0" borderId="3" xfId="109" applyFont="1" applyFill="1" applyBorder="1" applyAlignment="1">
      <alignment horizontal="center" vertical="center" wrapText="1" shrinkToFit="1"/>
    </xf>
    <xf numFmtId="0" fontId="13" fillId="0" borderId="4" xfId="11" applyFont="1" applyBorder="1" applyAlignment="1">
      <alignment vertical="center"/>
    </xf>
    <xf numFmtId="0" fontId="5" fillId="0" borderId="14" xfId="11" applyFont="1" applyBorder="1" applyAlignment="1">
      <alignment vertical="center"/>
    </xf>
    <xf numFmtId="0" fontId="5" fillId="0" borderId="3" xfId="109" applyFont="1" applyFill="1" applyBorder="1" applyAlignment="1">
      <alignment horizontal="center" vertical="center" wrapText="1"/>
    </xf>
    <xf numFmtId="0" fontId="21" fillId="0" borderId="3" xfId="109" applyFont="1" applyFill="1" applyBorder="1" applyAlignment="1">
      <alignment horizontal="center" vertical="center" shrinkToFit="1"/>
    </xf>
    <xf numFmtId="0" fontId="5" fillId="0" borderId="0" xfId="109" applyFont="1" applyFill="1" applyBorder="1" applyAlignment="1">
      <alignment horizontal="center" vertical="center" wrapText="1"/>
    </xf>
    <xf numFmtId="0" fontId="13" fillId="0" borderId="13" xfId="11" applyFont="1" applyBorder="1" applyAlignment="1">
      <alignment horizontal="center" vertical="center" wrapText="1"/>
    </xf>
    <xf numFmtId="41" fontId="5" fillId="0" borderId="4" xfId="99" applyNumberFormat="1" applyFont="1" applyFill="1" applyBorder="1" applyAlignment="1">
      <alignment horizontal="center" vertical="center"/>
    </xf>
    <xf numFmtId="0" fontId="5" fillId="0" borderId="4" xfId="109" applyFont="1" applyFill="1" applyBorder="1" applyAlignment="1">
      <alignment horizontal="left" wrapText="1" indent="3"/>
    </xf>
    <xf numFmtId="41" fontId="5" fillId="0" borderId="0" xfId="99" quotePrefix="1" applyNumberFormat="1" applyFont="1" applyFill="1" applyBorder="1" applyAlignment="1">
      <alignment horizontal="center" vertical="center"/>
    </xf>
    <xf numFmtId="41" fontId="5" fillId="0" borderId="0" xfId="99" applyNumberFormat="1" applyFont="1" applyFill="1" applyBorder="1" applyAlignment="1">
      <alignment horizontal="center" vertical="center"/>
    </xf>
    <xf numFmtId="0" fontId="5" fillId="0" borderId="11" xfId="99" applyFont="1" applyFill="1" applyBorder="1" applyAlignment="1">
      <alignment horizontal="center" vertical="center"/>
    </xf>
    <xf numFmtId="0" fontId="5" fillId="0" borderId="0" xfId="99" applyFont="1" applyFill="1" applyBorder="1" applyAlignment="1">
      <alignment vertical="center"/>
    </xf>
    <xf numFmtId="41" fontId="5" fillId="0" borderId="0" xfId="109" applyNumberFormat="1" applyFont="1" applyFill="1" applyAlignment="1">
      <alignment horizontal="center" vertical="center"/>
    </xf>
    <xf numFmtId="0" fontId="5" fillId="0" borderId="0" xfId="99" applyFont="1" applyFill="1" applyBorder="1" applyAlignment="1">
      <alignment horizontal="center" vertical="center"/>
    </xf>
    <xf numFmtId="0" fontId="5" fillId="0" borderId="0" xfId="109" applyFont="1" applyFill="1" applyAlignment="1">
      <alignment horizontal="center" vertical="center"/>
    </xf>
    <xf numFmtId="0" fontId="5" fillId="0" borderId="4" xfId="109" applyFont="1" applyFill="1" applyBorder="1" applyAlignment="1">
      <alignment vertical="center"/>
    </xf>
    <xf numFmtId="0" fontId="13" fillId="0" borderId="4" xfId="11" applyFont="1" applyBorder="1" applyAlignment="1">
      <alignment horizontal="left" vertical="center"/>
    </xf>
    <xf numFmtId="0" fontId="5" fillId="0" borderId="14" xfId="11" applyFont="1" applyBorder="1" applyAlignment="1">
      <alignment horizontal="left" vertical="center"/>
    </xf>
    <xf numFmtId="41" fontId="5" fillId="0" borderId="0" xfId="1" applyNumberFormat="1" applyFont="1" applyFill="1" applyBorder="1" applyAlignment="1">
      <alignment vertical="center" shrinkToFit="1"/>
    </xf>
    <xf numFmtId="41" fontId="5" fillId="0" borderId="0" xfId="1" applyNumberFormat="1" applyFont="1" applyFill="1" applyAlignment="1">
      <alignment vertical="center" shrinkToFit="1"/>
    </xf>
    <xf numFmtId="0" fontId="5" fillId="0" borderId="11" xfId="1" applyFont="1" applyFill="1" applyBorder="1" applyAlignment="1">
      <alignment horizontal="left" vertical="center" indent="4"/>
    </xf>
    <xf numFmtId="177" fontId="5" fillId="0" borderId="0" xfId="1" applyNumberFormat="1" applyFont="1" applyAlignment="1">
      <alignment vertical="center" shrinkToFit="1"/>
    </xf>
    <xf numFmtId="41" fontId="13" fillId="0" borderId="0" xfId="11" applyNumberFormat="1" applyFont="1">
      <alignment vertical="center"/>
    </xf>
    <xf numFmtId="0" fontId="5" fillId="0" borderId="0" xfId="11" applyFont="1">
      <alignment vertical="center"/>
    </xf>
    <xf numFmtId="0" fontId="13" fillId="0" borderId="4" xfId="11" applyFont="1" applyBorder="1">
      <alignment vertical="center"/>
    </xf>
    <xf numFmtId="41" fontId="20" fillId="0" borderId="4" xfId="1" applyNumberFormat="1" applyFont="1" applyBorder="1" applyAlignment="1">
      <alignment horizontal="right" vertical="center"/>
    </xf>
    <xf numFmtId="41" fontId="20" fillId="0" borderId="14" xfId="1" applyNumberFormat="1" applyFont="1" applyBorder="1" applyAlignment="1">
      <alignment vertical="center"/>
    </xf>
    <xf numFmtId="0" fontId="20" fillId="0" borderId="11" xfId="1" applyFont="1" applyBorder="1" applyAlignment="1">
      <alignment horizontal="center" vertical="center"/>
    </xf>
    <xf numFmtId="41" fontId="20" fillId="0" borderId="15" xfId="1" applyNumberFormat="1" applyFont="1" applyBorder="1" applyAlignment="1">
      <alignment vertical="center"/>
    </xf>
    <xf numFmtId="41" fontId="5" fillId="0" borderId="0" xfId="11" applyNumberFormat="1" applyFont="1" applyFill="1" applyBorder="1">
      <alignment vertical="center"/>
    </xf>
    <xf numFmtId="41" fontId="5" fillId="0" borderId="13" xfId="11" applyNumberFormat="1" applyFont="1" applyFill="1" applyBorder="1">
      <alignment vertical="center"/>
    </xf>
    <xf numFmtId="0" fontId="20" fillId="0" borderId="0" xfId="1" applyFont="1" applyAlignment="1">
      <alignment horizontal="left" vertical="center"/>
    </xf>
    <xf numFmtId="0" fontId="20" fillId="0" borderId="0" xfId="1" applyFont="1" applyFill="1" applyAlignment="1">
      <alignment vertical="center"/>
    </xf>
    <xf numFmtId="41" fontId="20" fillId="0" borderId="14" xfId="1" applyNumberFormat="1" applyFont="1" applyFill="1" applyBorder="1" applyAlignment="1">
      <alignment vertical="center"/>
    </xf>
    <xf numFmtId="0" fontId="20" fillId="0" borderId="5" xfId="1" applyFont="1" applyFill="1" applyBorder="1" applyAlignment="1">
      <alignment horizontal="left" vertical="center" indent="1"/>
    </xf>
    <xf numFmtId="41" fontId="20" fillId="0" borderId="13" xfId="1" applyNumberFormat="1" applyFont="1" applyFill="1" applyBorder="1" applyAlignment="1">
      <alignment vertical="center"/>
    </xf>
    <xf numFmtId="0" fontId="20" fillId="0" borderId="11" xfId="1" applyFont="1" applyFill="1" applyBorder="1" applyAlignment="1">
      <alignment horizontal="left" vertical="center" indent="1"/>
    </xf>
    <xf numFmtId="0" fontId="20" fillId="0" borderId="11" xfId="1" applyFont="1" applyBorder="1" applyAlignment="1">
      <alignment horizontal="left" vertical="center" indent="1"/>
    </xf>
    <xf numFmtId="0" fontId="5" fillId="0" borderId="6" xfId="7" applyFont="1" applyBorder="1" applyAlignment="1">
      <alignment vertical="center" shrinkToFit="1"/>
    </xf>
    <xf numFmtId="41" fontId="20" fillId="0" borderId="4" xfId="1" applyNumberFormat="1" applyFont="1" applyBorder="1" applyAlignment="1">
      <alignment vertical="center"/>
    </xf>
    <xf numFmtId="0" fontId="5" fillId="0" borderId="12" xfId="1" applyFont="1" applyBorder="1" applyAlignment="1">
      <alignment horizontal="left" vertical="center"/>
    </xf>
    <xf numFmtId="0" fontId="5" fillId="0" borderId="11" xfId="1" applyFont="1" applyFill="1" applyBorder="1" applyAlignment="1">
      <alignment horizontal="left" vertical="center" indent="1"/>
    </xf>
    <xf numFmtId="0" fontId="20" fillId="0" borderId="0" xfId="1" applyFont="1" applyAlignment="1">
      <alignment horizontal="center" vertical="center"/>
    </xf>
    <xf numFmtId="41" fontId="20" fillId="0" borderId="0" xfId="1" applyNumberFormat="1" applyFont="1" applyBorder="1" applyAlignment="1">
      <alignment horizontal="right" vertical="center" shrinkToFit="1"/>
    </xf>
    <xf numFmtId="0" fontId="20" fillId="0" borderId="0" xfId="1" applyFont="1" applyAlignment="1">
      <alignment horizontal="right" vertical="center"/>
    </xf>
    <xf numFmtId="179" fontId="20" fillId="0" borderId="0" xfId="1" applyNumberFormat="1" applyFont="1" applyBorder="1" applyAlignment="1">
      <alignment horizontal="right" vertical="center" shrinkToFit="1"/>
    </xf>
    <xf numFmtId="0" fontId="20" fillId="0" borderId="0" xfId="1" applyFont="1" applyBorder="1" applyAlignment="1">
      <alignment horizontal="center" vertical="center"/>
    </xf>
    <xf numFmtId="0" fontId="5" fillId="0" borderId="13" xfId="99" applyFont="1" applyBorder="1" applyAlignment="1">
      <alignment vertical="center"/>
    </xf>
    <xf numFmtId="0" fontId="5" fillId="0" borderId="14" xfId="99" applyFont="1" applyBorder="1" applyAlignment="1">
      <alignment vertical="center"/>
    </xf>
    <xf numFmtId="0" fontId="8" fillId="0" borderId="0" xfId="99" applyFont="1" applyAlignment="1">
      <alignment vertical="center"/>
    </xf>
    <xf numFmtId="0" fontId="8" fillId="0" borderId="0" xfId="99" applyFont="1" applyAlignment="1">
      <alignment horizontal="center" vertical="center"/>
    </xf>
    <xf numFmtId="0" fontId="5" fillId="0" borderId="4" xfId="99" applyFont="1" applyBorder="1" applyAlignment="1">
      <alignment horizontal="centerContinuous" vertical="center"/>
    </xf>
    <xf numFmtId="0" fontId="5" fillId="0" borderId="4" xfId="99" applyFont="1" applyBorder="1" applyAlignment="1">
      <alignment horizontal="right" vertical="center"/>
    </xf>
    <xf numFmtId="41" fontId="5" fillId="0" borderId="0" xfId="99" applyNumberFormat="1" applyFont="1" applyAlignment="1">
      <alignment vertical="center"/>
    </xf>
    <xf numFmtId="0" fontId="5" fillId="0" borderId="11" xfId="99" applyFont="1" applyFill="1" applyBorder="1" applyAlignment="1">
      <alignment horizontal="left" vertical="center"/>
    </xf>
    <xf numFmtId="41" fontId="5" fillId="0" borderId="0" xfId="99" applyNumberFormat="1" applyFont="1" applyAlignment="1">
      <alignment horizontal="right" vertical="center"/>
    </xf>
    <xf numFmtId="0" fontId="5" fillId="0" borderId="11" xfId="99" applyFont="1" applyFill="1" applyBorder="1" applyAlignment="1">
      <alignment horizontal="left" vertical="center" indent="1"/>
    </xf>
    <xf numFmtId="41" fontId="5" fillId="0" borderId="0" xfId="99" applyNumberFormat="1" applyFont="1" applyFill="1" applyAlignment="1">
      <alignment vertical="center"/>
    </xf>
    <xf numFmtId="0" fontId="21" fillId="0" borderId="11" xfId="99" applyFont="1" applyFill="1" applyBorder="1" applyAlignment="1">
      <alignment horizontal="center" vertical="center"/>
    </xf>
    <xf numFmtId="41" fontId="5" fillId="0" borderId="0" xfId="99" applyNumberFormat="1" applyFont="1" applyFill="1" applyAlignment="1">
      <alignment horizontal="right" vertical="center"/>
    </xf>
    <xf numFmtId="0" fontId="5" fillId="0" borderId="0" xfId="99" applyFont="1" applyAlignment="1">
      <alignment horizontal="left" vertical="center"/>
    </xf>
    <xf numFmtId="0" fontId="5" fillId="0" borderId="0" xfId="99" applyFont="1" applyAlignment="1">
      <alignment horizontal="right" vertical="center"/>
    </xf>
    <xf numFmtId="0" fontId="5" fillId="0" borderId="0" xfId="99" applyFont="1" applyAlignment="1">
      <alignment horizontal="center" vertical="center"/>
    </xf>
    <xf numFmtId="41" fontId="5" fillId="0" borderId="13" xfId="1" applyNumberFormat="1" applyFont="1" applyBorder="1" applyAlignment="1">
      <alignment horizontal="right" vertical="center" indent="3"/>
    </xf>
    <xf numFmtId="41" fontId="5" fillId="0" borderId="0" xfId="1" applyNumberFormat="1" applyFont="1" applyBorder="1" applyAlignment="1">
      <alignment horizontal="right" vertical="center" indent="3"/>
    </xf>
    <xf numFmtId="41" fontId="23" fillId="0" borderId="0" xfId="1" applyNumberFormat="1" applyFont="1" applyBorder="1" applyAlignment="1">
      <alignment horizontal="right" vertical="center" indent="3"/>
    </xf>
    <xf numFmtId="41" fontId="5" fillId="0" borderId="0" xfId="1" applyNumberFormat="1" applyFont="1" applyFill="1" applyBorder="1" applyAlignment="1">
      <alignment horizontal="right" vertical="center" indent="3"/>
    </xf>
    <xf numFmtId="41" fontId="5" fillId="0" borderId="14" xfId="1" applyNumberFormat="1" applyFont="1" applyBorder="1" applyAlignment="1">
      <alignment horizontal="right" vertical="center" indent="3"/>
    </xf>
    <xf numFmtId="41" fontId="5" fillId="0" borderId="4" xfId="1" applyNumberFormat="1" applyFont="1" applyBorder="1" applyAlignment="1">
      <alignment horizontal="right" vertical="center" indent="3"/>
    </xf>
    <xf numFmtId="41" fontId="5" fillId="0" borderId="4" xfId="1" applyNumberFormat="1" applyFont="1" applyFill="1" applyBorder="1" applyAlignment="1">
      <alignment horizontal="right" vertical="center" indent="3"/>
    </xf>
    <xf numFmtId="0" fontId="5" fillId="0" borderId="0" xfId="95" applyFont="1" applyAlignment="1">
      <alignment horizontal="left" vertical="center"/>
    </xf>
    <xf numFmtId="0" fontId="5" fillId="0" borderId="0" xfId="95" applyFont="1" applyAlignment="1">
      <alignment vertical="center"/>
    </xf>
    <xf numFmtId="0" fontId="5" fillId="0" borderId="0" xfId="95" applyFont="1" applyAlignment="1">
      <alignment horizontal="right" vertical="center"/>
    </xf>
    <xf numFmtId="0" fontId="5" fillId="0" borderId="0" xfId="95" applyFont="1" applyAlignment="1">
      <alignment horizontal="center" vertical="center"/>
    </xf>
    <xf numFmtId="0" fontId="5" fillId="0" borderId="0" xfId="95" applyFont="1" applyBorder="1" applyAlignment="1">
      <alignment vertical="center"/>
    </xf>
    <xf numFmtId="0" fontId="5" fillId="0" borderId="4" xfId="1" applyFont="1" applyBorder="1" applyAlignment="1">
      <alignment horizontal="left" vertical="center" indent="3"/>
    </xf>
    <xf numFmtId="41" fontId="14" fillId="0" borderId="0" xfId="1" applyNumberFormat="1" applyFont="1" applyBorder="1" applyAlignment="1">
      <alignment vertical="center"/>
    </xf>
    <xf numFmtId="0" fontId="14" fillId="0" borderId="0" xfId="1" applyFont="1" applyBorder="1" applyAlignment="1">
      <alignment vertical="center"/>
    </xf>
    <xf numFmtId="0" fontId="20" fillId="0" borderId="0" xfId="1" applyFont="1" applyBorder="1" applyAlignment="1">
      <alignment vertical="center" shrinkToFit="1"/>
    </xf>
    <xf numFmtId="0" fontId="20" fillId="0" borderId="0" xfId="1" applyFont="1" applyAlignment="1">
      <alignment vertical="center" shrinkToFit="1"/>
    </xf>
    <xf numFmtId="41" fontId="20" fillId="0" borderId="15" xfId="1" applyNumberFormat="1" applyFont="1" applyBorder="1" applyAlignment="1">
      <alignment horizontal="center" vertical="center"/>
    </xf>
    <xf numFmtId="0" fontId="20" fillId="0" borderId="0" xfId="1" applyFont="1" applyAlignment="1">
      <alignment vertical="center" wrapText="1"/>
    </xf>
    <xf numFmtId="41" fontId="20" fillId="0" borderId="13" xfId="1" applyNumberFormat="1" applyFont="1" applyBorder="1" applyAlignment="1">
      <alignment horizontal="center" vertical="center"/>
    </xf>
    <xf numFmtId="0" fontId="20" fillId="0" borderId="0" xfId="1" quotePrefix="1" applyFont="1" applyFill="1" applyBorder="1" applyAlignment="1">
      <alignment horizontal="centerContinuous" vertical="center"/>
    </xf>
    <xf numFmtId="41" fontId="20" fillId="0" borderId="0" xfId="1" applyNumberFormat="1" applyFont="1" applyFill="1" applyBorder="1" applyAlignment="1">
      <alignment horizontal="right" vertical="center"/>
    </xf>
    <xf numFmtId="184" fontId="20" fillId="0" borderId="0" xfId="1" applyNumberFormat="1" applyFont="1" applyFill="1" applyBorder="1" applyAlignment="1">
      <alignment horizontal="centerContinuous" vertical="center"/>
    </xf>
    <xf numFmtId="184" fontId="20" fillId="0" borderId="4" xfId="1" applyNumberFormat="1" applyFont="1" applyFill="1" applyBorder="1" applyAlignment="1">
      <alignment horizontal="centerContinuous" vertical="center"/>
    </xf>
    <xf numFmtId="41" fontId="20" fillId="0" borderId="14" xfId="1" applyNumberFormat="1" applyFont="1" applyBorder="1" applyAlignment="1">
      <alignment horizontal="center" vertical="center"/>
    </xf>
    <xf numFmtId="41" fontId="20" fillId="0" borderId="4" xfId="1" applyNumberFormat="1" applyFont="1" applyFill="1" applyBorder="1" applyAlignment="1">
      <alignment horizontal="right" vertical="center"/>
    </xf>
    <xf numFmtId="0" fontId="5" fillId="0" borderId="0" xfId="95" applyFont="1" applyAlignment="1">
      <alignment horizontal="left" vertical="center" indent="1"/>
    </xf>
    <xf numFmtId="0" fontId="20" fillId="0" borderId="14" xfId="1" applyFont="1" applyBorder="1" applyAlignment="1">
      <alignment vertical="center"/>
    </xf>
    <xf numFmtId="41" fontId="20" fillId="0" borderId="15" xfId="1" applyNumberFormat="1" applyFont="1" applyBorder="1" applyAlignment="1">
      <alignment horizontal="right" vertical="center"/>
    </xf>
    <xf numFmtId="41" fontId="20" fillId="0" borderId="14" xfId="1" applyNumberFormat="1" applyFont="1" applyBorder="1" applyAlignment="1">
      <alignment horizontal="right" vertical="center"/>
    </xf>
    <xf numFmtId="0" fontId="20" fillId="0" borderId="0" xfId="1" applyFont="1" applyAlignment="1">
      <alignment horizontal="left" vertical="center" wrapText="1"/>
    </xf>
    <xf numFmtId="0" fontId="20" fillId="0" borderId="0" xfId="1" applyFont="1" applyBorder="1" applyAlignment="1">
      <alignment horizontal="left" vertical="center"/>
    </xf>
    <xf numFmtId="0" fontId="5" fillId="0" borderId="0" xfId="1" applyFont="1" applyAlignment="1">
      <alignment vertical="center" shrinkToFit="1"/>
    </xf>
    <xf numFmtId="41" fontId="20" fillId="0" borderId="0" xfId="1" applyNumberFormat="1" applyFont="1" applyBorder="1" applyAlignment="1">
      <alignment horizontal="center" vertical="center"/>
    </xf>
    <xf numFmtId="0" fontId="20" fillId="0" borderId="5" xfId="1" applyFont="1" applyBorder="1" applyAlignment="1">
      <alignment vertical="center"/>
    </xf>
    <xf numFmtId="0" fontId="20" fillId="0" borderId="15" xfId="1" applyFont="1" applyBorder="1" applyAlignment="1">
      <alignment horizontal="center" vertical="center"/>
    </xf>
    <xf numFmtId="177" fontId="20" fillId="0" borderId="0" xfId="1" applyNumberFormat="1" applyFont="1" applyBorder="1" applyAlignment="1">
      <alignment horizontal="right" vertical="center"/>
    </xf>
    <xf numFmtId="41" fontId="20" fillId="0" borderId="4" xfId="1" applyNumberFormat="1" applyFont="1" applyBorder="1" applyAlignment="1">
      <alignment horizontal="center" vertical="center"/>
    </xf>
    <xf numFmtId="0" fontId="5" fillId="0" borderId="3" xfId="98" applyFont="1" applyBorder="1" applyAlignment="1">
      <alignment horizontal="center" vertical="center"/>
    </xf>
    <xf numFmtId="0" fontId="5" fillId="0" borderId="0" xfId="98" applyNumberFormat="1" applyFont="1" applyFill="1" applyBorder="1" applyAlignment="1" applyProtection="1">
      <alignment vertical="center"/>
    </xf>
    <xf numFmtId="0" fontId="5" fillId="0" borderId="4" xfId="98" applyFont="1" applyBorder="1" applyAlignment="1">
      <alignment horizontal="left" vertical="center"/>
    </xf>
    <xf numFmtId="0" fontId="5" fillId="0" borderId="4" xfId="98" applyNumberFormat="1" applyFont="1" applyFill="1" applyBorder="1" applyAlignment="1" applyProtection="1">
      <alignment vertical="center"/>
    </xf>
    <xf numFmtId="0" fontId="5" fillId="0" borderId="3" xfId="98" applyFont="1" applyBorder="1" applyAlignment="1">
      <alignment horizontal="distributed" vertical="center"/>
    </xf>
    <xf numFmtId="0" fontId="18" fillId="0" borderId="0" xfId="98" applyFont="1" applyBorder="1" applyAlignment="1">
      <alignment horizontal="center" vertical="center"/>
    </xf>
    <xf numFmtId="0" fontId="13" fillId="0" borderId="0" xfId="98" applyNumberFormat="1" applyFont="1" applyFill="1" applyBorder="1" applyAlignment="1" applyProtection="1">
      <alignment vertical="center"/>
    </xf>
    <xf numFmtId="0" fontId="5" fillId="0" borderId="0" xfId="98" applyFont="1" applyAlignment="1">
      <alignment horizontal="centerContinuous" vertical="center"/>
    </xf>
    <xf numFmtId="0" fontId="5" fillId="0" borderId="0" xfId="98" applyNumberFormat="1" applyFont="1" applyFill="1" applyBorder="1" applyAlignment="1" applyProtection="1">
      <alignment horizontal="centerContinuous" vertical="center"/>
    </xf>
    <xf numFmtId="0" fontId="5" fillId="0" borderId="0" xfId="98" applyFont="1" applyAlignment="1">
      <alignment horizontal="right" vertical="center"/>
    </xf>
    <xf numFmtId="0" fontId="5" fillId="0" borderId="1" xfId="98" applyFont="1" applyBorder="1" applyAlignment="1">
      <alignment horizontal="center" vertical="center"/>
    </xf>
    <xf numFmtId="0" fontId="5" fillId="0" borderId="0" xfId="98" applyFont="1" applyFill="1" applyAlignment="1">
      <alignment horizontal="left" vertical="center" indent="1"/>
    </xf>
    <xf numFmtId="0" fontId="5" fillId="0" borderId="11" xfId="98" applyNumberFormat="1" applyFont="1" applyFill="1" applyBorder="1" applyAlignment="1" applyProtection="1">
      <alignment horizontal="center" vertical="center"/>
    </xf>
    <xf numFmtId="41" fontId="5" fillId="0" borderId="0" xfId="98" applyNumberFormat="1" applyFont="1" applyBorder="1" applyAlignment="1">
      <alignment horizontal="right" vertical="center"/>
    </xf>
    <xf numFmtId="41" fontId="5" fillId="0" borderId="0" xfId="98" applyNumberFormat="1" applyFont="1" applyFill="1" applyBorder="1" applyAlignment="1" applyProtection="1">
      <alignment vertical="center"/>
    </xf>
    <xf numFmtId="0" fontId="5" fillId="0" borderId="0" xfId="98" applyFont="1" applyBorder="1" applyAlignment="1">
      <alignment horizontal="left" vertical="center"/>
    </xf>
    <xf numFmtId="41" fontId="5" fillId="0" borderId="0" xfId="98" applyNumberFormat="1" applyFont="1" applyFill="1" applyBorder="1" applyAlignment="1" applyProtection="1">
      <alignment horizontal="right" vertical="center"/>
    </xf>
    <xf numFmtId="0" fontId="5" fillId="0" borderId="0" xfId="98" applyFont="1" applyAlignment="1">
      <alignment horizontal="left" vertical="center" indent="1"/>
    </xf>
    <xf numFmtId="0" fontId="5" fillId="0" borderId="11" xfId="98" applyFont="1" applyBorder="1" applyAlignment="1">
      <alignment horizontal="left" vertical="center"/>
    </xf>
    <xf numFmtId="0" fontId="5" fillId="0" borderId="0" xfId="98" applyNumberFormat="1" applyFont="1" applyFill="1" applyBorder="1" applyAlignment="1" applyProtection="1">
      <alignment horizontal="left" vertical="center" indent="1"/>
    </xf>
    <xf numFmtId="0" fontId="5" fillId="0" borderId="11" xfId="98" applyNumberFormat="1" applyFont="1" applyFill="1" applyBorder="1" applyAlignment="1" applyProtection="1">
      <alignment horizontal="left" vertical="center"/>
    </xf>
    <xf numFmtId="0" fontId="5" fillId="0" borderId="0" xfId="98" applyNumberFormat="1" applyFont="1" applyFill="1" applyBorder="1" applyAlignment="1" applyProtection="1">
      <alignment horizontal="left" vertical="center"/>
    </xf>
    <xf numFmtId="0" fontId="5" fillId="0" borderId="4" xfId="98" applyNumberFormat="1" applyFont="1" applyFill="1" applyBorder="1" applyAlignment="1" applyProtection="1">
      <alignment horizontal="left" vertical="center"/>
    </xf>
    <xf numFmtId="0" fontId="5" fillId="0" borderId="5" xfId="98" applyFont="1" applyBorder="1" applyAlignment="1">
      <alignment horizontal="left" vertical="center"/>
    </xf>
    <xf numFmtId="41" fontId="5" fillId="0" borderId="4" xfId="98" applyNumberFormat="1" applyFont="1" applyFill="1" applyBorder="1" applyAlignment="1" applyProtection="1">
      <alignment horizontal="right" vertical="center"/>
    </xf>
    <xf numFmtId="0" fontId="5" fillId="0" borderId="0" xfId="98" applyFont="1" applyAlignment="1">
      <alignment horizontal="left" vertical="center"/>
    </xf>
    <xf numFmtId="0" fontId="41" fillId="0" borderId="0" xfId="8" applyFont="1" applyAlignment="1">
      <alignment horizontal="center" vertical="center"/>
    </xf>
    <xf numFmtId="0" fontId="14" fillId="0" borderId="0" xfId="8" applyFont="1" applyAlignment="1">
      <alignment vertical="center"/>
    </xf>
    <xf numFmtId="0" fontId="5" fillId="0" borderId="4" xfId="8" applyFont="1" applyBorder="1" applyAlignment="1">
      <alignment horizontal="center" vertical="center"/>
    </xf>
    <xf numFmtId="0" fontId="5" fillId="0" borderId="3" xfId="8" applyFont="1" applyBorder="1" applyAlignment="1">
      <alignment horizontal="center" vertical="center" wrapText="1"/>
    </xf>
    <xf numFmtId="0" fontId="5" fillId="0" borderId="1" xfId="8" applyFont="1" applyBorder="1" applyAlignment="1">
      <alignment horizontal="center" vertical="center" wrapText="1"/>
    </xf>
    <xf numFmtId="41" fontId="5" fillId="0" borderId="0" xfId="8" applyNumberFormat="1" applyFont="1" applyFill="1" applyAlignment="1">
      <alignment vertical="center"/>
    </xf>
    <xf numFmtId="41" fontId="5" fillId="0" borderId="0" xfId="8" applyNumberFormat="1" applyFont="1" applyFill="1" applyAlignment="1">
      <alignment horizontal="right" vertical="center"/>
    </xf>
    <xf numFmtId="41" fontId="5" fillId="0" borderId="0" xfId="11" applyNumberFormat="1" applyFont="1" applyFill="1">
      <alignment vertical="center"/>
    </xf>
    <xf numFmtId="41" fontId="5" fillId="0" borderId="0" xfId="8" applyNumberFormat="1" applyFont="1" applyFill="1" applyBorder="1" applyAlignment="1">
      <alignment horizontal="right" vertical="center"/>
    </xf>
    <xf numFmtId="41" fontId="5" fillId="0" borderId="14" xfId="8" applyNumberFormat="1" applyFont="1" applyBorder="1" applyAlignment="1">
      <alignment vertical="center"/>
    </xf>
    <xf numFmtId="41" fontId="5" fillId="0" borderId="4" xfId="8" applyNumberFormat="1" applyFont="1" applyBorder="1" applyAlignment="1">
      <alignment horizontal="right" vertical="center"/>
    </xf>
    <xf numFmtId="41" fontId="5" fillId="0" borderId="4" xfId="8" applyNumberFormat="1" applyFont="1" applyFill="1" applyBorder="1" applyAlignment="1">
      <alignment vertical="center"/>
    </xf>
    <xf numFmtId="41" fontId="5" fillId="0" borderId="4" xfId="8" applyNumberFormat="1" applyFont="1" applyFill="1" applyBorder="1" applyAlignment="1">
      <alignment horizontal="right" vertical="center"/>
    </xf>
    <xf numFmtId="0" fontId="5" fillId="0" borderId="0" xfId="101" applyFont="1" applyBorder="1" applyAlignment="1">
      <alignment horizontal="left" vertical="center" indent="1"/>
    </xf>
    <xf numFmtId="0" fontId="5" fillId="0" borderId="0" xfId="8" applyFont="1" applyAlignment="1">
      <alignment horizontal="left" vertical="center"/>
    </xf>
    <xf numFmtId="0" fontId="5" fillId="0" borderId="0" xfId="101" applyFont="1" applyAlignment="1">
      <alignment vertical="center"/>
    </xf>
    <xf numFmtId="41" fontId="5" fillId="0" borderId="0" xfId="101" applyNumberFormat="1" applyFont="1" applyBorder="1" applyAlignment="1">
      <alignment horizontal="right" vertical="center"/>
    </xf>
    <xf numFmtId="0" fontId="5" fillId="0" borderId="0" xfId="101" applyFont="1" applyBorder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Fill="1" applyAlignment="1">
      <alignment vertical="center"/>
    </xf>
    <xf numFmtId="0" fontId="5" fillId="0" borderId="0" xfId="8" applyFont="1" applyAlignment="1">
      <alignment horizontal="right" vertical="center"/>
    </xf>
    <xf numFmtId="0" fontId="5" fillId="0" borderId="0" xfId="101" applyFont="1" applyBorder="1" applyAlignment="1">
      <alignment horizontal="center" vertical="center"/>
    </xf>
    <xf numFmtId="0" fontId="5" fillId="0" borderId="0" xfId="97" applyFont="1" applyBorder="1" applyAlignment="1">
      <alignment horizontal="center" vertical="center"/>
    </xf>
    <xf numFmtId="0" fontId="5" fillId="0" borderId="0" xfId="97" applyFont="1" applyAlignment="1">
      <alignment vertical="center"/>
    </xf>
    <xf numFmtId="0" fontId="21" fillId="0" borderId="0" xfId="97" applyFont="1" applyFill="1" applyAlignment="1">
      <alignment vertical="center"/>
    </xf>
    <xf numFmtId="0" fontId="5" fillId="0" borderId="0" xfId="97" applyFont="1" applyFill="1" applyAlignment="1">
      <alignment vertical="center"/>
    </xf>
    <xf numFmtId="0" fontId="21" fillId="0" borderId="4" xfId="97" applyFont="1" applyBorder="1" applyAlignment="1">
      <alignment horizontal="left" vertical="center"/>
    </xf>
    <xf numFmtId="0" fontId="20" fillId="0" borderId="4" xfId="97" applyFont="1" applyBorder="1" applyAlignment="1">
      <alignment vertical="center"/>
    </xf>
    <xf numFmtId="0" fontId="11" fillId="0" borderId="0" xfId="97" applyFont="1" applyAlignment="1">
      <alignment vertical="center"/>
    </xf>
    <xf numFmtId="0" fontId="8" fillId="0" borderId="0" xfId="97" applyFont="1" applyAlignment="1">
      <alignment horizontal="center" vertical="center"/>
    </xf>
    <xf numFmtId="0" fontId="11" fillId="0" borderId="0" xfId="97" applyFont="1" applyFill="1" applyAlignment="1">
      <alignment vertical="center"/>
    </xf>
    <xf numFmtId="0" fontId="5" fillId="0" borderId="4" xfId="97" applyFont="1" applyBorder="1" applyAlignment="1">
      <alignment vertical="center"/>
    </xf>
    <xf numFmtId="0" fontId="5" fillId="0" borderId="0" xfId="97" applyFont="1" applyAlignment="1">
      <alignment horizontal="right" vertical="center"/>
    </xf>
    <xf numFmtId="0" fontId="5" fillId="0" borderId="0" xfId="97" applyFont="1" applyAlignment="1">
      <alignment horizontal="center" vertical="center"/>
    </xf>
    <xf numFmtId="0" fontId="5" fillId="0" borderId="11" xfId="5" applyFont="1" applyBorder="1" applyAlignment="1">
      <alignment horizontal="left" vertical="center"/>
    </xf>
    <xf numFmtId="41" fontId="5" fillId="0" borderId="0" xfId="97" applyNumberFormat="1" applyFont="1" applyAlignment="1">
      <alignment vertical="center"/>
    </xf>
    <xf numFmtId="41" fontId="5" fillId="0" borderId="0" xfId="97" applyNumberFormat="1" applyFont="1" applyFill="1" applyAlignment="1">
      <alignment vertical="center"/>
    </xf>
    <xf numFmtId="0" fontId="21" fillId="0" borderId="0" xfId="11" applyFont="1" applyFill="1" applyBorder="1" applyAlignment="1">
      <alignment vertical="center"/>
    </xf>
    <xf numFmtId="0" fontId="5" fillId="0" borderId="11" xfId="5" applyFont="1" applyBorder="1" applyAlignment="1">
      <alignment horizontal="left" vertical="center" indent="1"/>
    </xf>
    <xf numFmtId="0" fontId="5" fillId="0" borderId="11" xfId="97" applyFont="1" applyBorder="1" applyAlignment="1">
      <alignment horizontal="left" vertical="center" indent="3"/>
    </xf>
    <xf numFmtId="41" fontId="5" fillId="0" borderId="0" xfId="97" applyNumberFormat="1" applyFont="1" applyFill="1" applyAlignment="1">
      <alignment horizontal="center" vertical="center"/>
    </xf>
    <xf numFmtId="0" fontId="5" fillId="0" borderId="11" xfId="97" applyFont="1" applyBorder="1" applyAlignment="1">
      <alignment horizontal="left" vertical="center" indent="1"/>
    </xf>
    <xf numFmtId="0" fontId="5" fillId="0" borderId="0" xfId="11" applyFont="1" applyFill="1" applyBorder="1" applyAlignment="1">
      <alignment vertical="center"/>
    </xf>
    <xf numFmtId="0" fontId="5" fillId="0" borderId="11" xfId="97" applyFont="1" applyBorder="1" applyAlignment="1">
      <alignment horizontal="left" vertical="center" indent="2"/>
    </xf>
    <xf numFmtId="0" fontId="5" fillId="0" borderId="5" xfId="97" applyFont="1" applyBorder="1" applyAlignment="1">
      <alignment horizontal="left" vertical="center" indent="2"/>
    </xf>
    <xf numFmtId="41" fontId="5" fillId="0" borderId="4" xfId="97" applyNumberFormat="1" applyFont="1" applyBorder="1" applyAlignment="1">
      <alignment vertical="center"/>
    </xf>
    <xf numFmtId="41" fontId="5" fillId="0" borderId="4" xfId="97" applyNumberFormat="1" applyFont="1" applyFill="1" applyBorder="1" applyAlignment="1">
      <alignment vertical="center"/>
    </xf>
    <xf numFmtId="41" fontId="5" fillId="0" borderId="4" xfId="97" applyNumberFormat="1" applyFont="1" applyFill="1" applyBorder="1" applyAlignment="1">
      <alignment horizontal="center" vertical="center"/>
    </xf>
    <xf numFmtId="0" fontId="21" fillId="0" borderId="0" xfId="95" applyFont="1" applyFill="1" applyAlignment="1">
      <alignment vertical="center"/>
    </xf>
    <xf numFmtId="0" fontId="5" fillId="0" borderId="0" xfId="95" applyFont="1" applyFill="1" applyAlignment="1">
      <alignment vertical="center"/>
    </xf>
    <xf numFmtId="0" fontId="5" fillId="0" borderId="0" xfId="95" applyFont="1" applyFill="1" applyBorder="1" applyAlignment="1">
      <alignment horizontal="left" vertical="center"/>
    </xf>
    <xf numFmtId="0" fontId="5" fillId="0" borderId="0" xfId="95" applyFont="1" applyFill="1" applyBorder="1" applyAlignment="1">
      <alignment vertical="center"/>
    </xf>
    <xf numFmtId="0" fontId="5" fillId="0" borderId="0" xfId="95" applyFont="1" applyBorder="1" applyAlignment="1">
      <alignment horizontal="left" vertical="center"/>
    </xf>
    <xf numFmtId="0" fontId="5" fillId="0" borderId="0" xfId="97" applyFont="1" applyAlignment="1">
      <alignment horizontal="left" vertical="center"/>
    </xf>
    <xf numFmtId="0" fontId="13" fillId="0" borderId="0" xfId="97" applyFont="1" applyFill="1" applyAlignment="1">
      <alignment vertical="center"/>
    </xf>
    <xf numFmtId="0" fontId="13" fillId="0" borderId="0" xfId="97" applyFont="1" applyAlignment="1">
      <alignment vertical="center"/>
    </xf>
    <xf numFmtId="41" fontId="13" fillId="0" borderId="0" xfId="97" applyNumberFormat="1" applyFont="1" applyAlignment="1">
      <alignment vertical="center"/>
    </xf>
    <xf numFmtId="0" fontId="20" fillId="0" borderId="0" xfId="7" applyFont="1" applyBorder="1" applyAlignment="1">
      <alignment vertical="center"/>
    </xf>
    <xf numFmtId="0" fontId="5" fillId="0" borderId="3" xfId="100" applyFont="1" applyBorder="1" applyAlignment="1">
      <alignment horizontal="center" vertical="center"/>
    </xf>
    <xf numFmtId="0" fontId="5" fillId="0" borderId="2" xfId="100" applyFont="1" applyBorder="1" applyAlignment="1">
      <alignment horizontal="center" vertical="center" shrinkToFit="1"/>
    </xf>
    <xf numFmtId="0" fontId="5" fillId="0" borderId="3" xfId="100" applyFont="1" applyBorder="1" applyAlignment="1">
      <alignment horizontal="center" vertical="center" shrinkToFit="1"/>
    </xf>
    <xf numFmtId="0" fontId="5" fillId="0" borderId="1" xfId="100" applyFont="1" applyBorder="1" applyAlignment="1">
      <alignment horizontal="center" vertical="center" shrinkToFit="1"/>
    </xf>
    <xf numFmtId="0" fontId="5" fillId="0" borderId="0" xfId="7" applyFont="1" applyFill="1" applyBorder="1" applyAlignment="1">
      <alignment horizontal="left" vertical="center" indent="1"/>
    </xf>
    <xf numFmtId="41" fontId="5" fillId="0" borderId="0" xfId="7" applyNumberFormat="1" applyFont="1" applyFill="1" applyBorder="1" applyAlignment="1">
      <alignment horizontal="left" vertical="center" indent="2"/>
    </xf>
    <xf numFmtId="0" fontId="8" fillId="0" borderId="0" xfId="7" applyFont="1" applyBorder="1" applyAlignment="1">
      <alignment vertical="center"/>
    </xf>
    <xf numFmtId="0" fontId="5" fillId="0" borderId="3" xfId="7" applyFont="1" applyBorder="1" applyAlignment="1">
      <alignment vertical="center"/>
    </xf>
    <xf numFmtId="41" fontId="5" fillId="0" borderId="0" xfId="7" applyNumberFormat="1" applyFont="1" applyAlignment="1">
      <alignment horizontal="right" vertical="center"/>
    </xf>
    <xf numFmtId="41" fontId="5" fillId="0" borderId="0" xfId="7" applyNumberFormat="1" applyFont="1" applyFill="1" applyBorder="1" applyAlignment="1">
      <alignment horizontal="right" vertical="center"/>
    </xf>
    <xf numFmtId="41" fontId="5" fillId="0" borderId="0" xfId="7" applyNumberFormat="1" applyFont="1" applyFill="1" applyAlignment="1">
      <alignment horizontal="right" vertical="center"/>
    </xf>
    <xf numFmtId="41" fontId="5" fillId="0" borderId="4" xfId="7" applyNumberFormat="1" applyFont="1" applyFill="1" applyBorder="1" applyAlignment="1">
      <alignment horizontal="right" vertical="center"/>
    </xf>
    <xf numFmtId="0" fontId="5" fillId="0" borderId="0" xfId="7" applyFont="1" applyFill="1" applyBorder="1" applyAlignment="1">
      <alignment vertical="center"/>
    </xf>
    <xf numFmtId="0" fontId="4" fillId="0" borderId="0" xfId="2" applyFont="1" applyAlignment="1">
      <alignment horizontal="left" vertical="center"/>
    </xf>
    <xf numFmtId="0" fontId="5" fillId="0" borderId="3" xfId="109" applyFont="1" applyFill="1" applyBorder="1" applyAlignment="1">
      <alignment horizontal="center" vertical="center" wrapText="1" justifyLastLine="1"/>
    </xf>
    <xf numFmtId="0" fontId="5" fillId="0" borderId="14" xfId="109" applyFont="1" applyFill="1" applyBorder="1" applyAlignment="1">
      <alignment horizontal="left" vertical="center"/>
    </xf>
    <xf numFmtId="0" fontId="5" fillId="0" borderId="0" xfId="109" applyFont="1" applyFill="1" applyBorder="1" applyAlignment="1">
      <alignment horizontal="center" vertical="center"/>
    </xf>
    <xf numFmtId="0" fontId="5" fillId="0" borderId="11" xfId="99" applyFont="1" applyFill="1" applyBorder="1" applyAlignment="1">
      <alignment vertical="center"/>
    </xf>
    <xf numFmtId="0" fontId="5" fillId="0" borderId="5" xfId="109" applyFont="1" applyFill="1" applyBorder="1" applyAlignment="1">
      <alignment horizontal="left" wrapText="1" indent="3"/>
    </xf>
    <xf numFmtId="0" fontId="13" fillId="0" borderId="4" xfId="116" applyFont="1" applyBorder="1" applyAlignment="1">
      <alignment vertical="center"/>
    </xf>
    <xf numFmtId="0" fontId="5" fillId="0" borderId="4" xfId="2" applyFont="1" applyBorder="1" applyAlignment="1">
      <alignment vertical="center"/>
    </xf>
    <xf numFmtId="41" fontId="5" fillId="0" borderId="15" xfId="2" applyNumberFormat="1" applyFont="1" applyFill="1" applyBorder="1" applyAlignment="1">
      <alignment vertical="center"/>
    </xf>
    <xf numFmtId="41" fontId="5" fillId="0" borderId="6" xfId="2" applyNumberFormat="1" applyFont="1" applyFill="1" applyBorder="1" applyAlignment="1">
      <alignment vertical="center"/>
    </xf>
    <xf numFmtId="41" fontId="5" fillId="0" borderId="0" xfId="2" applyNumberFormat="1" applyFont="1" applyFill="1" applyBorder="1" applyAlignment="1">
      <alignment vertical="center"/>
    </xf>
    <xf numFmtId="41" fontId="5" fillId="0" borderId="0" xfId="2" applyNumberFormat="1" applyFont="1" applyFill="1" applyAlignment="1">
      <alignment vertical="center" shrinkToFit="1"/>
    </xf>
    <xf numFmtId="41" fontId="5" fillId="0" borderId="13" xfId="2" applyNumberFormat="1" applyFont="1" applyFill="1" applyBorder="1" applyAlignment="1">
      <alignment horizontal="right" vertical="center"/>
    </xf>
    <xf numFmtId="41" fontId="5" fillId="0" borderId="0" xfId="2" applyNumberFormat="1" applyFont="1" applyFill="1" applyBorder="1" applyAlignment="1">
      <alignment horizontal="right" vertical="center"/>
    </xf>
    <xf numFmtId="41" fontId="5" fillId="0" borderId="0" xfId="2" applyNumberFormat="1" applyFont="1" applyFill="1" applyAlignment="1">
      <alignment horizontal="right" vertical="center"/>
    </xf>
    <xf numFmtId="41" fontId="5" fillId="0" borderId="0" xfId="2" applyNumberFormat="1" applyFont="1" applyFill="1" applyAlignment="1">
      <alignment vertical="center"/>
    </xf>
    <xf numFmtId="41" fontId="5" fillId="0" borderId="4" xfId="2" applyNumberFormat="1" applyFont="1" applyFill="1" applyBorder="1" applyAlignment="1">
      <alignment horizontal="right" vertical="center"/>
    </xf>
    <xf numFmtId="0" fontId="5" fillId="0" borderId="8" xfId="2" applyFont="1" applyBorder="1" applyAlignment="1">
      <alignment horizontal="left" vertical="center"/>
    </xf>
    <xf numFmtId="0" fontId="5" fillId="0" borderId="1" xfId="2" applyFont="1" applyBorder="1" applyAlignment="1">
      <alignment horizontal="left" vertical="center"/>
    </xf>
    <xf numFmtId="41" fontId="5" fillId="0" borderId="8" xfId="2" applyNumberFormat="1" applyFont="1" applyFill="1" applyBorder="1" applyAlignment="1">
      <alignment horizontal="right" vertical="center"/>
    </xf>
    <xf numFmtId="0" fontId="5" fillId="0" borderId="5" xfId="112" applyFont="1" applyBorder="1" applyAlignment="1">
      <alignment horizontal="right" vertical="center"/>
    </xf>
    <xf numFmtId="41" fontId="5" fillId="0" borderId="13" xfId="2" applyNumberFormat="1" applyFont="1" applyFill="1" applyBorder="1" applyAlignment="1">
      <alignment vertical="center"/>
    </xf>
    <xf numFmtId="41" fontId="5" fillId="0" borderId="14" xfId="2" applyNumberFormat="1" applyFont="1" applyFill="1" applyBorder="1" applyAlignment="1">
      <alignment horizontal="right" vertical="center"/>
    </xf>
    <xf numFmtId="0" fontId="5" fillId="0" borderId="6" xfId="2" applyNumberFormat="1" applyFont="1" applyFill="1" applyBorder="1" applyAlignment="1" applyProtection="1">
      <alignment vertical="center"/>
    </xf>
    <xf numFmtId="0" fontId="5" fillId="0" borderId="0" xfId="14" applyFont="1" applyAlignment="1">
      <alignment horizontal="left" vertical="center"/>
    </xf>
    <xf numFmtId="41" fontId="13" fillId="0" borderId="0" xfId="2" applyNumberFormat="1" applyFont="1" applyFill="1" applyBorder="1" applyAlignment="1" applyProtection="1">
      <alignment vertical="center"/>
    </xf>
    <xf numFmtId="0" fontId="5" fillId="0" borderId="13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 wrapText="1"/>
    </xf>
    <xf numFmtId="0" fontId="21" fillId="0" borderId="3" xfId="2" applyFont="1" applyBorder="1" applyAlignment="1">
      <alignment horizontal="center" vertical="center" wrapText="1"/>
    </xf>
    <xf numFmtId="41" fontId="5" fillId="0" borderId="0" xfId="2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vertical="center"/>
    </xf>
    <xf numFmtId="0" fontId="20" fillId="0" borderId="0" xfId="2" applyFont="1" applyBorder="1" applyAlignment="1">
      <alignment vertical="center"/>
    </xf>
    <xf numFmtId="0" fontId="13" fillId="0" borderId="0" xfId="116" applyFont="1" applyBorder="1" applyAlignment="1">
      <alignment vertical="center"/>
    </xf>
    <xf numFmtId="41" fontId="5" fillId="0" borderId="0" xfId="117" applyNumberFormat="1" applyFont="1">
      <alignment vertical="center"/>
    </xf>
    <xf numFmtId="0" fontId="5" fillId="0" borderId="11" xfId="2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/>
    </xf>
    <xf numFmtId="41" fontId="5" fillId="0" borderId="14" xfId="117" applyNumberFormat="1" applyFont="1" applyBorder="1">
      <alignment vertical="center"/>
    </xf>
    <xf numFmtId="41" fontId="5" fillId="0" borderId="4" xfId="117" applyNumberFormat="1" applyFont="1" applyBorder="1">
      <alignment vertical="center"/>
    </xf>
    <xf numFmtId="180" fontId="5" fillId="0" borderId="4" xfId="2" applyNumberFormat="1" applyFont="1" applyBorder="1" applyAlignment="1">
      <alignment vertical="center" wrapText="1"/>
    </xf>
    <xf numFmtId="0" fontId="13" fillId="0" borderId="0" xfId="114" applyFont="1" applyBorder="1" applyAlignment="1">
      <alignment horizontal="center" vertical="center"/>
    </xf>
    <xf numFmtId="0" fontId="5" fillId="0" borderId="0" xfId="116" applyFont="1" applyBorder="1" applyAlignment="1">
      <alignment horizontal="right" vertical="center"/>
    </xf>
    <xf numFmtId="41" fontId="5" fillId="0" borderId="15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5" fillId="0" borderId="0" xfId="2" applyNumberFormat="1" applyFont="1" applyAlignment="1">
      <alignment horizontal="right" vertical="center"/>
    </xf>
    <xf numFmtId="41" fontId="5" fillId="0" borderId="6" xfId="2" applyNumberFormat="1" applyFont="1" applyBorder="1" applyAlignment="1">
      <alignment horizontal="right" vertical="center"/>
    </xf>
    <xf numFmtId="41" fontId="5" fillId="0" borderId="13" xfId="2" applyNumberFormat="1" applyFont="1" applyBorder="1" applyAlignment="1">
      <alignment horizontal="right" vertical="center"/>
    </xf>
    <xf numFmtId="41" fontId="5" fillId="0" borderId="0" xfId="114" applyNumberFormat="1" applyFont="1" applyBorder="1" applyAlignment="1">
      <alignment horizontal="right" vertical="center"/>
    </xf>
    <xf numFmtId="41" fontId="5" fillId="0" borderId="0" xfId="114" applyNumberFormat="1" applyFont="1" applyFill="1" applyBorder="1" applyAlignment="1">
      <alignment horizontal="right" vertical="center"/>
    </xf>
    <xf numFmtId="41" fontId="5" fillId="0" borderId="14" xfId="2" applyNumberFormat="1" applyFont="1" applyBorder="1" applyAlignment="1">
      <alignment horizontal="right" vertical="center"/>
    </xf>
    <xf numFmtId="41" fontId="5" fillId="0" borderId="4" xfId="2" applyNumberFormat="1" applyFont="1" applyBorder="1" applyAlignment="1">
      <alignment horizontal="right" vertical="center"/>
    </xf>
    <xf numFmtId="41" fontId="5" fillId="0" borderId="4" xfId="114" applyNumberFormat="1" applyFont="1" applyBorder="1" applyAlignment="1">
      <alignment horizontal="right" vertical="center"/>
    </xf>
    <xf numFmtId="0" fontId="21" fillId="0" borderId="0" xfId="2" applyNumberFormat="1" applyFont="1" applyFill="1" applyBorder="1" applyAlignment="1" applyProtection="1">
      <alignment vertical="center"/>
    </xf>
    <xf numFmtId="177" fontId="21" fillId="0" borderId="0" xfId="2" applyNumberFormat="1" applyFont="1" applyFill="1" applyBorder="1" applyAlignment="1" applyProtection="1">
      <alignment vertical="center"/>
    </xf>
    <xf numFmtId="0" fontId="5" fillId="0" borderId="4" xfId="116" applyFont="1" applyBorder="1" applyAlignment="1">
      <alignment horizontal="right" vertical="center"/>
    </xf>
    <xf numFmtId="41" fontId="5" fillId="0" borderId="13" xfId="2" applyNumberFormat="1" applyFont="1" applyBorder="1" applyAlignment="1">
      <alignment vertical="center"/>
    </xf>
    <xf numFmtId="41" fontId="5" fillId="0" borderId="0" xfId="2" applyNumberFormat="1" applyFont="1" applyAlignment="1">
      <alignment vertical="center"/>
    </xf>
    <xf numFmtId="0" fontId="5" fillId="0" borderId="13" xfId="2" applyFont="1" applyBorder="1" applyAlignment="1">
      <alignment horizontal="left" vertical="center"/>
    </xf>
    <xf numFmtId="0" fontId="5" fillId="0" borderId="14" xfId="2" applyFont="1" applyBorder="1" applyAlignment="1">
      <alignment horizontal="left" vertical="center"/>
    </xf>
    <xf numFmtId="0" fontId="5" fillId="0" borderId="4" xfId="31" applyFont="1" applyBorder="1" applyAlignment="1">
      <alignment vertical="center"/>
    </xf>
    <xf numFmtId="41" fontId="5" fillId="0" borderId="13" xfId="31" applyNumberFormat="1" applyFont="1" applyBorder="1" applyAlignment="1">
      <alignment horizontal="right" vertical="center" wrapText="1"/>
    </xf>
    <xf numFmtId="41" fontId="5" fillId="0" borderId="0" xfId="31" applyNumberFormat="1" applyFont="1" applyBorder="1" applyAlignment="1">
      <alignment horizontal="right" vertical="center"/>
    </xf>
    <xf numFmtId="41" fontId="5" fillId="0" borderId="0" xfId="2" applyNumberFormat="1" applyFont="1" applyFill="1" applyBorder="1" applyAlignment="1" applyProtection="1">
      <alignment horizontal="right" vertical="center"/>
    </xf>
    <xf numFmtId="0" fontId="13" fillId="0" borderId="4" xfId="31" applyFont="1" applyBorder="1" applyAlignment="1">
      <alignment horizontal="center" vertical="center"/>
    </xf>
    <xf numFmtId="0" fontId="5" fillId="0" borderId="5" xfId="31" applyFont="1" applyBorder="1" applyAlignment="1">
      <alignment horizontal="center" vertical="center"/>
    </xf>
    <xf numFmtId="0" fontId="5" fillId="0" borderId="4" xfId="31" applyFont="1" applyBorder="1">
      <alignment vertical="center"/>
    </xf>
    <xf numFmtId="41" fontId="5" fillId="0" borderId="0" xfId="31" applyNumberFormat="1" applyFont="1" applyBorder="1" applyAlignment="1">
      <alignment horizontal="right" vertical="center" wrapText="1"/>
    </xf>
    <xf numFmtId="0" fontId="5" fillId="0" borderId="13" xfId="2" applyFont="1" applyBorder="1" applyAlignment="1">
      <alignment vertical="center"/>
    </xf>
    <xf numFmtId="0" fontId="5" fillId="0" borderId="11" xfId="2" applyFont="1" applyBorder="1" applyAlignment="1">
      <alignment vertical="center" wrapText="1"/>
    </xf>
    <xf numFmtId="41" fontId="14" fillId="0" borderId="13" xfId="2" applyNumberFormat="1" applyFont="1" applyBorder="1" applyAlignment="1">
      <alignment horizontal="right" vertical="center"/>
    </xf>
    <xf numFmtId="41" fontId="14" fillId="0" borderId="0" xfId="2" applyNumberFormat="1" applyFont="1" applyAlignment="1">
      <alignment vertical="center"/>
    </xf>
    <xf numFmtId="41" fontId="14" fillId="0" borderId="0" xfId="2" applyNumberFormat="1" applyFont="1" applyAlignment="1">
      <alignment vertical="center" shrinkToFit="1"/>
    </xf>
    <xf numFmtId="41" fontId="14" fillId="0" borderId="0" xfId="2" applyNumberFormat="1" applyFont="1" applyAlignment="1">
      <alignment horizontal="right" vertical="center"/>
    </xf>
    <xf numFmtId="41" fontId="14" fillId="0" borderId="0" xfId="2" applyNumberFormat="1" applyFont="1" applyFill="1" applyAlignment="1">
      <alignment horizontal="right" vertical="center"/>
    </xf>
    <xf numFmtId="41" fontId="14" fillId="0" borderId="4" xfId="2" applyNumberFormat="1" applyFont="1" applyBorder="1" applyAlignment="1">
      <alignment horizontal="right" vertical="center"/>
    </xf>
    <xf numFmtId="0" fontId="5" fillId="0" borderId="3" xfId="13" applyFont="1" applyBorder="1" applyAlignment="1">
      <alignment horizontal="center" vertical="center" wrapText="1"/>
    </xf>
    <xf numFmtId="0" fontId="4" fillId="0" borderId="0" xfId="1" applyFont="1" applyBorder="1" applyAlignment="1">
      <alignment vertical="center"/>
    </xf>
    <xf numFmtId="0" fontId="5" fillId="0" borderId="0" xfId="1" applyNumberFormat="1" applyFont="1" applyAlignment="1">
      <alignment vertical="center"/>
    </xf>
    <xf numFmtId="41" fontId="5" fillId="0" borderId="0" xfId="1" applyNumberFormat="1" applyFont="1" applyAlignment="1">
      <alignment horizontal="right" vertical="center"/>
    </xf>
    <xf numFmtId="0" fontId="5" fillId="0" borderId="0" xfId="1" applyNumberFormat="1" applyFont="1" applyAlignment="1">
      <alignment horizontal="right" vertical="center"/>
    </xf>
    <xf numFmtId="41" fontId="5" fillId="0" borderId="13" xfId="31" applyNumberFormat="1" applyFont="1" applyBorder="1" applyAlignment="1">
      <alignment horizontal="center" vertical="center" wrapText="1"/>
    </xf>
    <xf numFmtId="41" fontId="5" fillId="0" borderId="0" xfId="31" applyNumberFormat="1" applyFont="1" applyBorder="1" applyAlignment="1">
      <alignment horizontal="center" vertical="center" wrapText="1"/>
    </xf>
    <xf numFmtId="41" fontId="5" fillId="0" borderId="4" xfId="31" applyNumberFormat="1" applyFont="1" applyBorder="1">
      <alignment vertical="center"/>
    </xf>
    <xf numFmtId="41" fontId="5" fillId="0" borderId="6" xfId="2" applyNumberFormat="1" applyFont="1" applyFill="1" applyBorder="1" applyAlignment="1" applyProtection="1">
      <alignment horizontal="center" vertical="center"/>
    </xf>
    <xf numFmtId="41" fontId="5" fillId="0" borderId="4" xfId="2" applyNumberFormat="1" applyFont="1" applyFill="1" applyBorder="1" applyAlignment="1" applyProtection="1">
      <alignment horizontal="center" vertical="center"/>
    </xf>
    <xf numFmtId="0" fontId="5" fillId="0" borderId="13" xfId="31" applyFont="1" applyBorder="1" applyAlignment="1">
      <alignment horizontal="center" vertical="center" wrapText="1"/>
    </xf>
    <xf numFmtId="177" fontId="5" fillId="0" borderId="13" xfId="31" applyNumberFormat="1" applyFont="1" applyBorder="1" applyAlignment="1">
      <alignment horizontal="right" vertical="center"/>
    </xf>
    <xf numFmtId="177" fontId="5" fillId="0" borderId="0" xfId="31" applyNumberFormat="1" applyFont="1" applyBorder="1" applyAlignment="1">
      <alignment horizontal="right" vertical="center"/>
    </xf>
    <xf numFmtId="0" fontId="13" fillId="0" borderId="0" xfId="31" applyFont="1" applyBorder="1" applyAlignment="1">
      <alignment vertical="center"/>
    </xf>
    <xf numFmtId="0" fontId="5" fillId="0" borderId="0" xfId="31" applyFont="1" applyBorder="1" applyAlignment="1">
      <alignment vertical="center"/>
    </xf>
    <xf numFmtId="185" fontId="13" fillId="0" borderId="0" xfId="13" applyNumberFormat="1" applyFont="1" applyAlignment="1">
      <alignment vertical="center" wrapText="1"/>
    </xf>
    <xf numFmtId="185" fontId="5" fillId="0" borderId="0" xfId="31" applyNumberFormat="1" applyFont="1" applyBorder="1" applyAlignment="1">
      <alignment horizontal="center" vertical="center" wrapText="1"/>
    </xf>
    <xf numFmtId="185" fontId="5" fillId="0" borderId="0" xfId="31" applyNumberFormat="1" applyFont="1" applyBorder="1" applyAlignment="1">
      <alignment vertical="center" wrapText="1"/>
    </xf>
    <xf numFmtId="0" fontId="5" fillId="0" borderId="3" xfId="115" applyFont="1" applyBorder="1" applyAlignment="1">
      <alignment horizontal="center" vertical="center"/>
    </xf>
    <xf numFmtId="0" fontId="5" fillId="0" borderId="0" xfId="115" applyFont="1" applyBorder="1" applyAlignment="1">
      <alignment vertical="center"/>
    </xf>
    <xf numFmtId="0" fontId="5" fillId="0" borderId="0" xfId="115" applyFont="1" applyAlignment="1">
      <alignment vertical="center"/>
    </xf>
    <xf numFmtId="0" fontId="5" fillId="0" borderId="4" xfId="115" applyFont="1" applyBorder="1" applyAlignment="1">
      <alignment vertical="center"/>
    </xf>
    <xf numFmtId="0" fontId="8" fillId="0" borderId="0" xfId="115" applyFont="1" applyAlignment="1">
      <alignment vertical="center"/>
    </xf>
    <xf numFmtId="0" fontId="5" fillId="0" borderId="0" xfId="115" applyFont="1" applyAlignment="1">
      <alignment horizontal="center" vertical="center"/>
    </xf>
    <xf numFmtId="0" fontId="4" fillId="0" borderId="3" xfId="115" applyFont="1" applyBorder="1" applyAlignment="1">
      <alignment horizontal="center" vertical="center"/>
    </xf>
    <xf numFmtId="186" fontId="5" fillId="0" borderId="0" xfId="10" applyNumberFormat="1" applyFont="1" applyAlignment="1">
      <alignment vertical="center"/>
    </xf>
    <xf numFmtId="0" fontId="13" fillId="0" borderId="0" xfId="115" applyFont="1" applyAlignment="1">
      <alignment vertical="center"/>
    </xf>
    <xf numFmtId="41" fontId="13" fillId="0" borderId="0" xfId="115" applyNumberFormat="1" applyFont="1" applyAlignment="1">
      <alignment vertical="center"/>
    </xf>
    <xf numFmtId="0" fontId="5" fillId="0" borderId="0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shrinkToFit="1"/>
    </xf>
    <xf numFmtId="0" fontId="5" fillId="0" borderId="4" xfId="113" applyFont="1" applyBorder="1" applyAlignment="1">
      <alignment horizontal="right" vertical="center"/>
    </xf>
    <xf numFmtId="0" fontId="5" fillId="0" borderId="14" xfId="2" applyFont="1" applyBorder="1" applyAlignment="1">
      <alignment horizontal="center" vertical="center"/>
    </xf>
    <xf numFmtId="41" fontId="5" fillId="0" borderId="4" xfId="2" applyNumberFormat="1" applyFont="1" applyFill="1" applyBorder="1" applyAlignment="1" applyProtection="1">
      <alignment horizontal="center" vertical="center" wrapText="1"/>
    </xf>
    <xf numFmtId="41" fontId="5" fillId="0" borderId="4" xfId="2" applyNumberFormat="1" applyFont="1" applyFill="1" applyBorder="1" applyAlignment="1" applyProtection="1">
      <alignment vertical="center"/>
    </xf>
    <xf numFmtId="0" fontId="13" fillId="0" borderId="0" xfId="15" applyFont="1">
      <alignment vertical="center"/>
    </xf>
    <xf numFmtId="41" fontId="13" fillId="0" borderId="0" xfId="15" applyNumberFormat="1" applyFont="1">
      <alignment vertical="center"/>
    </xf>
    <xf numFmtId="0" fontId="5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right" vertical="center"/>
    </xf>
    <xf numFmtId="0" fontId="5" fillId="0" borderId="0" xfId="31" applyFont="1" applyBorder="1" applyAlignment="1">
      <alignment horizontal="center" vertical="center"/>
    </xf>
    <xf numFmtId="0" fontId="5" fillId="0" borderId="0" xfId="31" applyFont="1" applyBorder="1">
      <alignment vertical="center"/>
    </xf>
    <xf numFmtId="0" fontId="13" fillId="0" borderId="0" xfId="1" applyFont="1"/>
    <xf numFmtId="41" fontId="13" fillId="0" borderId="0" xfId="1" applyNumberFormat="1" applyFont="1"/>
    <xf numFmtId="0" fontId="4" fillId="0" borderId="0" xfId="1" applyFont="1" applyAlignment="1">
      <alignment horizontal="left" vertical="center"/>
    </xf>
    <xf numFmtId="3" fontId="5" fillId="0" borderId="0" xfId="1" applyNumberFormat="1" applyFont="1" applyBorder="1" applyAlignment="1">
      <alignment vertical="center" shrinkToFit="1"/>
    </xf>
    <xf numFmtId="3" fontId="5" fillId="0" borderId="0" xfId="1" applyNumberFormat="1" applyFont="1" applyBorder="1" applyAlignment="1">
      <alignment horizontal="right" vertical="center" shrinkToFit="1"/>
    </xf>
    <xf numFmtId="0" fontId="5" fillId="0" borderId="1" xfId="1" quotePrefix="1" applyFont="1" applyBorder="1" applyAlignment="1">
      <alignment vertical="center"/>
    </xf>
    <xf numFmtId="0" fontId="4" fillId="0" borderId="8" xfId="1" quotePrefix="1" applyFont="1" applyBorder="1" applyAlignment="1">
      <alignment vertical="center"/>
    </xf>
    <xf numFmtId="41" fontId="43" fillId="0" borderId="4" xfId="1" applyNumberFormat="1" applyFont="1" applyBorder="1" applyAlignment="1">
      <alignment vertical="center" shrinkToFit="1"/>
    </xf>
    <xf numFmtId="41" fontId="43" fillId="0" borderId="4" xfId="1" quotePrefix="1" applyNumberFormat="1" applyFont="1" applyBorder="1" applyAlignment="1">
      <alignment horizontal="center" vertical="center" shrinkToFit="1"/>
    </xf>
    <xf numFmtId="0" fontId="4" fillId="0" borderId="5" xfId="1" quotePrefix="1" applyFont="1" applyBorder="1" applyAlignment="1">
      <alignment horizontal="center" vertical="center"/>
    </xf>
    <xf numFmtId="41" fontId="43" fillId="0" borderId="0" xfId="1" applyNumberFormat="1" applyFont="1" applyAlignment="1">
      <alignment vertical="center" shrinkToFit="1"/>
    </xf>
    <xf numFmtId="41" fontId="43" fillId="0" borderId="0" xfId="1" quotePrefix="1" applyNumberFormat="1" applyFont="1" applyBorder="1" applyAlignment="1">
      <alignment horizontal="center" vertical="center" shrinkToFit="1"/>
    </xf>
    <xf numFmtId="0" fontId="4" fillId="0" borderId="11" xfId="1" quotePrefix="1" applyFont="1" applyBorder="1" applyAlignment="1">
      <alignment horizontal="center" vertical="center"/>
    </xf>
    <xf numFmtId="0" fontId="10" fillId="0" borderId="11" xfId="1" applyFont="1" applyBorder="1" applyAlignment="1">
      <alignment horizontal="left" vertical="center"/>
    </xf>
    <xf numFmtId="0" fontId="5" fillId="0" borderId="11" xfId="1" quotePrefix="1" applyFont="1" applyBorder="1" applyAlignment="1">
      <alignment horizontal="center" vertical="center"/>
    </xf>
    <xf numFmtId="41" fontId="43" fillId="0" borderId="0" xfId="1" applyNumberFormat="1" applyFont="1" applyBorder="1" applyAlignment="1">
      <alignment horizontal="center" vertical="center" shrinkToFit="1"/>
    </xf>
    <xf numFmtId="0" fontId="3" fillId="0" borderId="4" xfId="118" applyFont="1" applyBorder="1" applyAlignment="1">
      <alignment vertical="center"/>
    </xf>
    <xf numFmtId="0" fontId="8" fillId="0" borderId="0" xfId="1" applyFont="1"/>
    <xf numFmtId="0" fontId="5" fillId="0" borderId="4" xfId="1" applyFont="1" applyBorder="1"/>
    <xf numFmtId="0" fontId="4" fillId="0" borderId="4" xfId="1" applyFont="1" applyBorder="1" applyAlignment="1">
      <alignment vertical="center"/>
    </xf>
    <xf numFmtId="41" fontId="14" fillId="0" borderId="0" xfId="1" applyNumberFormat="1" applyFont="1" applyAlignment="1">
      <alignment vertical="center"/>
    </xf>
    <xf numFmtId="3" fontId="5" fillId="0" borderId="8" xfId="1" applyNumberFormat="1" applyFont="1" applyBorder="1" applyAlignment="1">
      <alignment vertical="center" shrinkToFit="1"/>
    </xf>
    <xf numFmtId="0" fontId="14" fillId="0" borderId="8" xfId="1" applyFont="1" applyBorder="1" applyAlignment="1">
      <alignment vertical="center"/>
    </xf>
    <xf numFmtId="0" fontId="5" fillId="0" borderId="1" xfId="1" applyFont="1" applyBorder="1" applyAlignment="1">
      <alignment horizontal="left" vertical="center"/>
    </xf>
    <xf numFmtId="0" fontId="4" fillId="0" borderId="8" xfId="1" applyFont="1" applyBorder="1" applyAlignment="1">
      <alignment horizontal="left" vertical="center"/>
    </xf>
    <xf numFmtId="0" fontId="10" fillId="0" borderId="5" xfId="1" applyFont="1" applyBorder="1" applyAlignment="1">
      <alignment horizontal="left" vertical="center" shrinkToFit="1"/>
    </xf>
    <xf numFmtId="0" fontId="10" fillId="0" borderId="11" xfId="1" applyFont="1" applyBorder="1" applyAlignment="1">
      <alignment horizontal="left" vertical="center" shrinkToFit="1"/>
    </xf>
    <xf numFmtId="41" fontId="43" fillId="0" borderId="0" xfId="1" applyNumberFormat="1" applyFont="1" applyAlignment="1">
      <alignment horizontal="right" vertical="center" shrinkToFit="1"/>
    </xf>
    <xf numFmtId="0" fontId="4" fillId="0" borderId="1" xfId="1" applyFont="1" applyBorder="1" applyAlignment="1">
      <alignment horizontal="center" vertical="top"/>
    </xf>
    <xf numFmtId="0" fontId="4" fillId="0" borderId="3" xfId="1" applyFont="1" applyBorder="1" applyAlignment="1">
      <alignment horizontal="center" vertical="top"/>
    </xf>
    <xf numFmtId="0" fontId="4" fillId="0" borderId="0" xfId="1" applyFont="1" applyBorder="1" applyAlignment="1">
      <alignment horizontal="left" vertical="center"/>
    </xf>
    <xf numFmtId="0" fontId="4" fillId="0" borderId="5" xfId="1" applyFont="1" applyBorder="1" applyAlignment="1">
      <alignment horizontal="left" vertical="center" indent="1"/>
    </xf>
    <xf numFmtId="0" fontId="4" fillId="0" borderId="11" xfId="1" applyFont="1" applyBorder="1" applyAlignment="1">
      <alignment horizontal="left" vertical="center" indent="1"/>
    </xf>
    <xf numFmtId="0" fontId="19" fillId="0" borderId="11" xfId="1" applyFont="1" applyBorder="1" applyAlignment="1">
      <alignment horizontal="left" vertical="center"/>
    </xf>
    <xf numFmtId="0" fontId="4" fillId="0" borderId="11" xfId="1" applyFont="1" applyBorder="1" applyAlignment="1">
      <alignment horizontal="left" vertical="center"/>
    </xf>
    <xf numFmtId="0" fontId="10" fillId="0" borderId="14" xfId="1" applyFont="1" applyBorder="1" applyAlignment="1">
      <alignment vertical="center"/>
    </xf>
    <xf numFmtId="0" fontId="4" fillId="0" borderId="0" xfId="2" applyFont="1" applyAlignment="1">
      <alignment horizontal="right" vertical="center"/>
    </xf>
    <xf numFmtId="0" fontId="4" fillId="0" borderId="0" xfId="1" applyFont="1" applyBorder="1" applyAlignment="1">
      <alignment horizontal="right" vertical="center"/>
    </xf>
    <xf numFmtId="0" fontId="4" fillId="0" borderId="5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5" fillId="0" borderId="2" xfId="1" applyFont="1" applyBorder="1"/>
    <xf numFmtId="0" fontId="4" fillId="0" borderId="4" xfId="2" applyNumberFormat="1" applyFont="1" applyFill="1" applyBorder="1" applyAlignment="1" applyProtection="1">
      <alignment horizontal="right" vertical="center"/>
    </xf>
    <xf numFmtId="0" fontId="23" fillId="0" borderId="0" xfId="2" applyNumberFormat="1" applyFont="1" applyFill="1" applyBorder="1" applyAlignment="1" applyProtection="1">
      <alignment vertical="center"/>
    </xf>
    <xf numFmtId="0" fontId="4" fillId="0" borderId="13" xfId="2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44" fillId="0" borderId="14" xfId="2" applyFont="1" applyBorder="1" applyAlignment="1">
      <alignment horizontal="left" vertical="center"/>
    </xf>
    <xf numFmtId="0" fontId="4" fillId="0" borderId="3" xfId="2" applyFont="1" applyBorder="1" applyAlignment="1">
      <alignment horizontal="center" vertical="distributed"/>
    </xf>
    <xf numFmtId="0" fontId="4" fillId="0" borderId="1" xfId="2" applyFont="1" applyBorder="1" applyAlignment="1">
      <alignment horizontal="center" vertical="center" wrapText="1"/>
    </xf>
    <xf numFmtId="0" fontId="5" fillId="0" borderId="0" xfId="3" applyFont="1" applyBorder="1" applyAlignment="1">
      <alignment vertical="center"/>
    </xf>
    <xf numFmtId="0" fontId="5" fillId="0" borderId="13" xfId="3" applyFont="1" applyBorder="1" applyAlignment="1">
      <alignment horizontal="distributed" vertical="center"/>
    </xf>
    <xf numFmtId="0" fontId="5" fillId="0" borderId="15" xfId="1" applyFont="1" applyBorder="1" applyAlignment="1">
      <alignment vertical="center"/>
    </xf>
    <xf numFmtId="180" fontId="5" fillId="0" borderId="0" xfId="1" quotePrefix="1" applyNumberFormat="1" applyFont="1" applyBorder="1" applyAlignment="1">
      <alignment horizontal="right" vertical="center"/>
    </xf>
    <xf numFmtId="0" fontId="4" fillId="0" borderId="0" xfId="2" applyFont="1" applyBorder="1" applyAlignment="1">
      <alignment horizontal="left" vertical="center" indent="2"/>
    </xf>
    <xf numFmtId="41" fontId="5" fillId="0" borderId="0" xfId="1" quotePrefix="1" applyNumberFormat="1" applyFont="1" applyBorder="1" applyAlignment="1">
      <alignment horizontal="right" vertical="center"/>
    </xf>
    <xf numFmtId="180" fontId="5" fillId="0" borderId="0" xfId="1" applyNumberFormat="1" applyFont="1" applyBorder="1" applyAlignment="1">
      <alignment vertical="center"/>
    </xf>
    <xf numFmtId="0" fontId="4" fillId="0" borderId="0" xfId="1" applyFont="1" applyBorder="1" applyAlignment="1">
      <alignment horizontal="left" vertical="center" indent="2"/>
    </xf>
    <xf numFmtId="180" fontId="5" fillId="0" borderId="6" xfId="1" applyNumberFormat="1" applyFont="1" applyBorder="1" applyAlignment="1">
      <alignment vertical="center"/>
    </xf>
    <xf numFmtId="0" fontId="5" fillId="0" borderId="4" xfId="2" applyFont="1" applyFill="1" applyBorder="1" applyAlignment="1">
      <alignment horizontal="right"/>
    </xf>
    <xf numFmtId="0" fontId="5" fillId="0" borderId="4" xfId="2" applyFont="1" applyFill="1" applyBorder="1" applyAlignment="1">
      <alignment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distributed"/>
    </xf>
    <xf numFmtId="0" fontId="4" fillId="0" borderId="0" xfId="1" applyFont="1" applyAlignment="1">
      <alignment horizontal="center" vertical="center"/>
    </xf>
    <xf numFmtId="0" fontId="4" fillId="0" borderId="11" xfId="1" applyFont="1" applyBorder="1" applyAlignment="1">
      <alignment horizontal="left" vertical="center" indent="2"/>
    </xf>
    <xf numFmtId="0" fontId="4" fillId="0" borderId="0" xfId="1" applyFont="1" applyAlignment="1">
      <alignment horizontal="right"/>
    </xf>
    <xf numFmtId="0" fontId="4" fillId="0" borderId="14" xfId="1" applyFont="1" applyBorder="1" applyAlignment="1">
      <alignment vertical="center"/>
    </xf>
    <xf numFmtId="0" fontId="4" fillId="0" borderId="4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 indent="3"/>
    </xf>
    <xf numFmtId="0" fontId="4" fillId="0" borderId="6" xfId="1" applyFont="1" applyBorder="1" applyAlignment="1">
      <alignment vertical="center"/>
    </xf>
    <xf numFmtId="0" fontId="4" fillId="0" borderId="14" xfId="1" applyFont="1" applyBorder="1" applyAlignment="1">
      <alignment horizontal="center" vertical="center" wrapText="1"/>
    </xf>
    <xf numFmtId="0" fontId="4" fillId="0" borderId="11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0" fontId="4" fillId="0" borderId="0" xfId="1" applyFont="1" applyBorder="1" applyAlignment="1">
      <alignment horizontal="left" vertical="center" indent="2" shrinkToFit="1"/>
    </xf>
    <xf numFmtId="0" fontId="4" fillId="0" borderId="6" xfId="1" applyFont="1" applyBorder="1" applyAlignment="1">
      <alignment horizontal="left" vertical="center"/>
    </xf>
    <xf numFmtId="186" fontId="13" fillId="0" borderId="0" xfId="1" applyNumberFormat="1" applyFont="1" applyAlignment="1">
      <alignment horizontal="center" vertical="center"/>
    </xf>
    <xf numFmtId="186" fontId="5" fillId="0" borderId="0" xfId="1" applyNumberFormat="1" applyFont="1" applyAlignment="1">
      <alignment horizontal="center" vertical="center"/>
    </xf>
    <xf numFmtId="186" fontId="5" fillId="0" borderId="0" xfId="1" applyNumberFormat="1" applyFont="1" applyBorder="1" applyAlignment="1">
      <alignment horizontal="center" vertical="center"/>
    </xf>
    <xf numFmtId="186" fontId="5" fillId="0" borderId="0" xfId="1" applyNumberFormat="1" applyFont="1" applyFill="1" applyBorder="1" applyAlignment="1">
      <alignment horizontal="center" vertical="center"/>
    </xf>
    <xf numFmtId="186" fontId="5" fillId="0" borderId="13" xfId="1" applyNumberFormat="1" applyFont="1" applyBorder="1" applyAlignment="1">
      <alignment horizontal="center" vertical="center"/>
    </xf>
    <xf numFmtId="180" fontId="5" fillId="0" borderId="6" xfId="1" applyNumberFormat="1" applyFont="1" applyBorder="1" applyAlignment="1">
      <alignment horizontal="right" vertical="center"/>
    </xf>
    <xf numFmtId="186" fontId="5" fillId="0" borderId="6" xfId="1" applyNumberFormat="1" applyFont="1" applyBorder="1" applyAlignment="1">
      <alignment horizontal="center" vertical="center"/>
    </xf>
    <xf numFmtId="186" fontId="5" fillId="0" borderId="15" xfId="1" applyNumberFormat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/>
    </xf>
    <xf numFmtId="178" fontId="5" fillId="0" borderId="4" xfId="1" applyNumberFormat="1" applyFont="1" applyBorder="1" applyAlignment="1">
      <alignment vertical="center" shrinkToFit="1"/>
    </xf>
    <xf numFmtId="41" fontId="5" fillId="0" borderId="4" xfId="1" applyNumberFormat="1" applyFont="1" applyFill="1" applyBorder="1" applyAlignment="1">
      <alignment vertical="center" shrinkToFit="1"/>
    </xf>
    <xf numFmtId="178" fontId="5" fillId="0" borderId="0" xfId="1" applyNumberFormat="1" applyFont="1" applyBorder="1" applyAlignment="1">
      <alignment vertical="center" shrinkToFit="1"/>
    </xf>
    <xf numFmtId="178" fontId="5" fillId="0" borderId="6" xfId="1" applyNumberFormat="1" applyFont="1" applyBorder="1" applyAlignment="1">
      <alignment vertical="center" shrinkToFit="1"/>
    </xf>
    <xf numFmtId="41" fontId="5" fillId="0" borderId="4" xfId="1" applyNumberFormat="1" applyFont="1" applyBorder="1" applyAlignment="1">
      <alignment horizontal="right" vertical="center" shrinkToFit="1"/>
    </xf>
    <xf numFmtId="178" fontId="5" fillId="0" borderId="4" xfId="1" applyNumberFormat="1" applyFont="1" applyBorder="1" applyAlignment="1">
      <alignment vertical="center"/>
    </xf>
    <xf numFmtId="178" fontId="5" fillId="0" borderId="0" xfId="1" applyNumberFormat="1" applyFont="1" applyAlignment="1">
      <alignment vertical="center" shrinkToFit="1"/>
    </xf>
    <xf numFmtId="178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horizontal="right" vertical="center"/>
    </xf>
    <xf numFmtId="41" fontId="5" fillId="0" borderId="0" xfId="1" applyNumberFormat="1" applyFont="1" applyAlignment="1">
      <alignment horizontal="right" vertical="center" shrinkToFit="1"/>
    </xf>
    <xf numFmtId="0" fontId="4" fillId="0" borderId="3" xfId="1" applyFont="1" applyBorder="1" applyAlignment="1">
      <alignment vertical="center" wrapText="1"/>
    </xf>
    <xf numFmtId="0" fontId="4" fillId="0" borderId="0" xfId="2" applyNumberFormat="1" applyFont="1" applyFill="1" applyBorder="1" applyAlignment="1" applyProtection="1">
      <alignment horizontal="right" vertical="center"/>
    </xf>
    <xf numFmtId="0" fontId="5" fillId="0" borderId="4" xfId="3" applyFont="1" applyBorder="1" applyAlignment="1">
      <alignment horizontal="right" vertical="center"/>
    </xf>
    <xf numFmtId="0" fontId="5" fillId="0" borderId="4" xfId="2" applyFont="1" applyBorder="1" applyAlignment="1">
      <alignment horizontal="right" vertical="center"/>
    </xf>
    <xf numFmtId="0" fontId="5" fillId="0" borderId="4" xfId="2" applyFont="1" applyBorder="1" applyAlignment="1">
      <alignment horizontal="center" vertical="center" wrapText="1"/>
    </xf>
    <xf numFmtId="0" fontId="5" fillId="0" borderId="0" xfId="3" applyFont="1" applyBorder="1" applyAlignment="1">
      <alignment horizontal="distributed" vertical="center"/>
    </xf>
    <xf numFmtId="0" fontId="4" fillId="0" borderId="0" xfId="1" applyFont="1" applyAlignment="1">
      <alignment horizontal="right" vertical="center"/>
    </xf>
    <xf numFmtId="0" fontId="4" fillId="0" borderId="4" xfId="1" applyFont="1" applyFill="1" applyBorder="1" applyAlignment="1">
      <alignment horizontal="right" vertical="center"/>
    </xf>
    <xf numFmtId="0" fontId="10" fillId="0" borderId="14" xfId="1" applyFont="1" applyBorder="1" applyAlignment="1">
      <alignment horizontal="left" vertical="center"/>
    </xf>
    <xf numFmtId="0" fontId="10" fillId="0" borderId="13" xfId="1" applyFont="1" applyBorder="1" applyAlignment="1">
      <alignment horizontal="left" vertical="center"/>
    </xf>
    <xf numFmtId="0" fontId="4" fillId="0" borderId="14" xfId="1" applyFont="1" applyBorder="1" applyAlignment="1">
      <alignment horizontal="left" vertical="center"/>
    </xf>
    <xf numFmtId="0" fontId="4" fillId="0" borderId="13" xfId="1" applyFont="1" applyBorder="1" applyAlignment="1">
      <alignment horizontal="left" vertical="center"/>
    </xf>
    <xf numFmtId="0" fontId="4" fillId="0" borderId="6" xfId="2" applyFont="1" applyBorder="1" applyAlignment="1">
      <alignment horizontal="left" vertical="center"/>
    </xf>
    <xf numFmtId="0" fontId="5" fillId="0" borderId="6" xfId="2" applyFont="1" applyBorder="1" applyAlignment="1">
      <alignment horizontal="left" vertical="center"/>
    </xf>
    <xf numFmtId="0" fontId="4" fillId="0" borderId="6" xfId="2" applyFont="1" applyBorder="1" applyAlignment="1">
      <alignment horizontal="right" vertical="center"/>
    </xf>
    <xf numFmtId="0" fontId="5" fillId="0" borderId="6" xfId="2" applyFont="1" applyBorder="1" applyAlignment="1">
      <alignment horizontal="right" vertical="center"/>
    </xf>
    <xf numFmtId="178" fontId="5" fillId="0" borderId="0" xfId="1" applyNumberFormat="1" applyFont="1" applyBorder="1" applyAlignment="1">
      <alignment vertical="center"/>
    </xf>
    <xf numFmtId="41" fontId="23" fillId="0" borderId="0" xfId="1" applyNumberFormat="1" applyFont="1" applyAlignment="1">
      <alignment horizontal="right" vertical="center"/>
    </xf>
    <xf numFmtId="0" fontId="4" fillId="0" borderId="11" xfId="2" applyFont="1" applyBorder="1" applyAlignment="1">
      <alignment horizontal="center" vertical="center"/>
    </xf>
    <xf numFmtId="41" fontId="5" fillId="0" borderId="4" xfId="1" applyNumberFormat="1" applyFont="1" applyBorder="1"/>
    <xf numFmtId="0" fontId="45" fillId="0" borderId="0" xfId="2" applyNumberFormat="1" applyFont="1" applyFill="1" applyBorder="1" applyAlignment="1" applyProtection="1">
      <alignment vertical="center"/>
    </xf>
    <xf numFmtId="43" fontId="5" fillId="0" borderId="4" xfId="1" applyNumberFormat="1" applyFont="1" applyBorder="1" applyAlignment="1">
      <alignment vertical="center"/>
    </xf>
    <xf numFmtId="43" fontId="5" fillId="0" borderId="0" xfId="1" applyNumberFormat="1" applyFont="1" applyAlignment="1">
      <alignment vertical="center"/>
    </xf>
    <xf numFmtId="43" fontId="5" fillId="0" borderId="0" xfId="1" applyNumberFormat="1" applyFont="1" applyBorder="1" applyAlignment="1">
      <alignment vertical="center"/>
    </xf>
    <xf numFmtId="0" fontId="47" fillId="0" borderId="0" xfId="2" applyNumberFormat="1" applyFont="1" applyFill="1" applyBorder="1" applyAlignment="1" applyProtection="1">
      <alignment vertical="center"/>
    </xf>
    <xf numFmtId="41" fontId="5" fillId="0" borderId="6" xfId="1" quotePrefix="1" applyNumberFormat="1" applyFont="1" applyBorder="1" applyAlignment="1">
      <alignment horizontal="right" vertical="center"/>
    </xf>
    <xf numFmtId="38" fontId="5" fillId="0" borderId="4" xfId="2" applyNumberFormat="1" applyFont="1" applyBorder="1" applyAlignment="1">
      <alignment horizontal="right" vertical="center"/>
    </xf>
    <xf numFmtId="183" fontId="5" fillId="0" borderId="4" xfId="127" applyNumberFormat="1" applyFont="1" applyBorder="1" applyAlignment="1">
      <alignment vertical="center"/>
    </xf>
    <xf numFmtId="0" fontId="5" fillId="0" borderId="5" xfId="131" applyFont="1" applyBorder="1">
      <alignment vertical="center"/>
    </xf>
    <xf numFmtId="0" fontId="5" fillId="0" borderId="4" xfId="131" applyFont="1" applyBorder="1" applyAlignment="1">
      <alignment horizontal="center" vertical="center"/>
    </xf>
    <xf numFmtId="41" fontId="5" fillId="0" borderId="0" xfId="127" applyNumberFormat="1" applyFont="1" applyBorder="1" applyAlignment="1">
      <alignment vertical="center"/>
    </xf>
    <xf numFmtId="0" fontId="5" fillId="0" borderId="11" xfId="131" applyFont="1" applyBorder="1">
      <alignment vertical="center"/>
    </xf>
    <xf numFmtId="0" fontId="5" fillId="0" borderId="0" xfId="127" applyFont="1" applyBorder="1" applyAlignment="1">
      <alignment horizontal="center" vertical="center"/>
    </xf>
    <xf numFmtId="0" fontId="5" fillId="0" borderId="1" xfId="131" applyFont="1" applyBorder="1" applyAlignment="1">
      <alignment horizontal="center" vertical="center" wrapText="1"/>
    </xf>
    <xf numFmtId="0" fontId="5" fillId="0" borderId="3" xfId="131" applyFont="1" applyBorder="1" applyAlignment="1">
      <alignment horizontal="center" vertical="center" wrapText="1"/>
    </xf>
    <xf numFmtId="0" fontId="13" fillId="0" borderId="0" xfId="129" applyFont="1">
      <alignment vertical="center"/>
    </xf>
    <xf numFmtId="41" fontId="13" fillId="0" borderId="0" xfId="129" applyNumberFormat="1" applyFont="1">
      <alignment vertical="center"/>
    </xf>
    <xf numFmtId="0" fontId="13" fillId="0" borderId="0" xfId="132" applyFont="1" applyBorder="1" applyAlignment="1"/>
    <xf numFmtId="0" fontId="13" fillId="0" borderId="0" xfId="132" applyFont="1" applyAlignment="1"/>
    <xf numFmtId="0" fontId="11" fillId="0" borderId="0" xfId="128" applyFont="1" applyAlignment="1">
      <alignment vertical="center"/>
    </xf>
    <xf numFmtId="0" fontId="13" fillId="0" borderId="0" xfId="1" applyFont="1" applyAlignment="1">
      <alignment horizontal="right" vertical="center"/>
    </xf>
    <xf numFmtId="0" fontId="13" fillId="0" borderId="0" xfId="2" applyFont="1" applyAlignment="1">
      <alignment horizontal="left" vertical="center"/>
    </xf>
    <xf numFmtId="41" fontId="13" fillId="0" borderId="4" xfId="129" applyNumberFormat="1" applyFont="1" applyBorder="1" applyAlignment="1">
      <alignment horizontal="right" vertical="center"/>
    </xf>
    <xf numFmtId="41" fontId="13" fillId="0" borderId="4" xfId="129" applyNumberFormat="1" applyFont="1" applyBorder="1">
      <alignment vertical="center"/>
    </xf>
    <xf numFmtId="41" fontId="13" fillId="0" borderId="14" xfId="129" applyNumberFormat="1" applyFont="1" applyBorder="1">
      <alignment vertical="center"/>
    </xf>
    <xf numFmtId="41" fontId="13" fillId="0" borderId="0" xfId="129" applyNumberFormat="1" applyFont="1" applyBorder="1" applyAlignment="1">
      <alignment horizontal="right" vertical="center"/>
    </xf>
    <xf numFmtId="41" fontId="13" fillId="0" borderId="0" xfId="129" applyNumberFormat="1" applyFont="1" applyBorder="1">
      <alignment vertical="center"/>
    </xf>
    <xf numFmtId="41" fontId="13" fillId="0" borderId="13" xfId="129" applyNumberFormat="1" applyFont="1" applyBorder="1">
      <alignment vertical="center"/>
    </xf>
    <xf numFmtId="41" fontId="13" fillId="0" borderId="6" xfId="129" applyNumberFormat="1" applyFont="1" applyBorder="1" applyAlignment="1">
      <alignment horizontal="right" vertical="center"/>
    </xf>
    <xf numFmtId="41" fontId="13" fillId="0" borderId="6" xfId="129" applyNumberFormat="1" applyFont="1" applyBorder="1">
      <alignment vertical="center"/>
    </xf>
    <xf numFmtId="41" fontId="13" fillId="0" borderId="15" xfId="129" applyNumberFormat="1" applyFont="1" applyBorder="1">
      <alignment vertical="center"/>
    </xf>
    <xf numFmtId="0" fontId="13" fillId="0" borderId="0" xfId="129" applyFont="1" applyBorder="1">
      <alignment vertical="center"/>
    </xf>
    <xf numFmtId="0" fontId="13" fillId="0" borderId="4" xfId="129" applyFont="1" applyBorder="1">
      <alignment vertical="center"/>
    </xf>
    <xf numFmtId="0" fontId="13" fillId="0" borderId="14" xfId="129" applyFont="1" applyBorder="1">
      <alignment vertical="center"/>
    </xf>
    <xf numFmtId="0" fontId="13" fillId="0" borderId="0" xfId="1" applyFont="1" applyAlignment="1">
      <alignment vertical="center" shrinkToFit="1"/>
    </xf>
    <xf numFmtId="0" fontId="13" fillId="0" borderId="0" xfId="1" applyFont="1" applyAlignment="1">
      <alignment horizontal="left" vertical="center" indent="2" shrinkToFit="1"/>
    </xf>
    <xf numFmtId="177" fontId="5" fillId="0" borderId="4" xfId="1" applyNumberFormat="1" applyFont="1" applyBorder="1" applyAlignment="1">
      <alignment horizontal="right" vertical="center"/>
    </xf>
    <xf numFmtId="177" fontId="5" fillId="0" borderId="4" xfId="1" applyNumberFormat="1" applyFont="1" applyBorder="1" applyAlignment="1">
      <alignment vertical="center" shrinkToFit="1"/>
    </xf>
    <xf numFmtId="177" fontId="5" fillId="0" borderId="14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horizontal="right" vertical="center"/>
    </xf>
    <xf numFmtId="177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 shrinkToFit="1"/>
    </xf>
    <xf numFmtId="177" fontId="5" fillId="0" borderId="15" xfId="1" applyNumberFormat="1" applyFont="1" applyBorder="1" applyAlignment="1">
      <alignment vertical="center"/>
    </xf>
    <xf numFmtId="177" fontId="21" fillId="0" borderId="4" xfId="1" applyNumberFormat="1" applyFont="1" applyBorder="1" applyAlignment="1">
      <alignment horizontal="right" vertical="center"/>
    </xf>
    <xf numFmtId="177" fontId="21" fillId="0" borderId="4" xfId="1" applyNumberFormat="1" applyFont="1" applyBorder="1" applyAlignment="1">
      <alignment vertical="center"/>
    </xf>
    <xf numFmtId="177" fontId="21" fillId="0" borderId="4" xfId="1" applyNumberFormat="1" applyFont="1" applyBorder="1" applyAlignment="1">
      <alignment vertical="center" shrinkToFit="1"/>
    </xf>
    <xf numFmtId="177" fontId="21" fillId="0" borderId="0" xfId="1" applyNumberFormat="1" applyFont="1" applyBorder="1" applyAlignment="1">
      <alignment horizontal="right" vertical="center"/>
    </xf>
    <xf numFmtId="177" fontId="21" fillId="0" borderId="0" xfId="1" applyNumberFormat="1" applyFont="1" applyBorder="1" applyAlignment="1">
      <alignment vertical="center"/>
    </xf>
    <xf numFmtId="177" fontId="21" fillId="0" borderId="0" xfId="1" applyNumberFormat="1" applyFont="1" applyBorder="1" applyAlignment="1">
      <alignment vertical="center" shrinkToFit="1"/>
    </xf>
    <xf numFmtId="0" fontId="5" fillId="0" borderId="11" xfId="1" applyFont="1" applyBorder="1" applyAlignment="1">
      <alignment horizontal="left" vertical="center" indent="3"/>
    </xf>
    <xf numFmtId="177" fontId="21" fillId="0" borderId="0" xfId="1" applyNumberFormat="1" applyFont="1" applyBorder="1" applyAlignment="1">
      <alignment horizontal="right" vertical="center" shrinkToFit="1"/>
    </xf>
    <xf numFmtId="177" fontId="52" fillId="0" borderId="0" xfId="1" applyNumberFormat="1" applyFont="1" applyBorder="1" applyAlignment="1">
      <alignment vertical="center"/>
    </xf>
    <xf numFmtId="177" fontId="52" fillId="0" borderId="0" xfId="1" applyNumberFormat="1" applyFont="1" applyBorder="1" applyAlignment="1">
      <alignment vertical="center" shrinkToFit="1"/>
    </xf>
    <xf numFmtId="177" fontId="5" fillId="0" borderId="6" xfId="1" applyNumberFormat="1" applyFont="1" applyBorder="1" applyAlignment="1">
      <alignment vertical="center"/>
    </xf>
    <xf numFmtId="177" fontId="5" fillId="0" borderId="6" xfId="1" applyNumberFormat="1" applyFont="1" applyBorder="1" applyAlignment="1">
      <alignment vertical="center" shrinkToFit="1"/>
    </xf>
    <xf numFmtId="0" fontId="23" fillId="0" borderId="0" xfId="1" applyFont="1" applyBorder="1" applyAlignment="1">
      <alignment horizontal="left" vertical="center"/>
    </xf>
    <xf numFmtId="0" fontId="23" fillId="0" borderId="0" xfId="1" applyFont="1" applyBorder="1" applyAlignment="1">
      <alignment horizontal="left" vertical="center" shrinkToFit="1"/>
    </xf>
    <xf numFmtId="0" fontId="5" fillId="0" borderId="3" xfId="12" applyFont="1" applyFill="1" applyBorder="1" applyAlignment="1">
      <alignment horizontal="center" vertical="center"/>
    </xf>
    <xf numFmtId="0" fontId="43" fillId="0" borderId="5" xfId="1" applyFont="1" applyBorder="1" applyAlignment="1">
      <alignment horizontal="right" vertical="center"/>
    </xf>
    <xf numFmtId="43" fontId="5" fillId="0" borderId="0" xfId="1" applyNumberFormat="1" applyFont="1" applyFill="1" applyBorder="1" applyAlignment="1">
      <alignment vertical="center"/>
    </xf>
    <xf numFmtId="0" fontId="5" fillId="0" borderId="13" xfId="1" applyFont="1" applyFill="1" applyBorder="1" applyAlignment="1">
      <alignment vertical="center"/>
    </xf>
    <xf numFmtId="43" fontId="5" fillId="0" borderId="0" xfId="1" quotePrefix="1" applyNumberFormat="1" applyFont="1" applyBorder="1" applyAlignment="1">
      <alignment horizontal="right" vertical="center"/>
    </xf>
    <xf numFmtId="0" fontId="5" fillId="0" borderId="11" xfId="1" applyFont="1" applyBorder="1" applyAlignment="1">
      <alignment vertical="center" wrapText="1"/>
    </xf>
    <xf numFmtId="0" fontId="5" fillId="0" borderId="13" xfId="1" applyFont="1" applyBorder="1" applyAlignment="1">
      <alignment horizontal="center" vertical="center" wrapText="1"/>
    </xf>
    <xf numFmtId="0" fontId="5" fillId="0" borderId="0" xfId="2" applyNumberFormat="1" applyFont="1" applyFill="1" applyBorder="1" applyAlignment="1" applyProtection="1">
      <alignment horizontal="left" vertical="center"/>
    </xf>
    <xf numFmtId="0" fontId="5" fillId="0" borderId="0" xfId="31" applyFont="1" applyBorder="1" applyAlignment="1">
      <alignment horizontal="left" vertical="center" indent="2"/>
    </xf>
    <xf numFmtId="0" fontId="5" fillId="0" borderId="0" xfId="31" applyFont="1" applyBorder="1" applyAlignment="1">
      <alignment horizontal="left" vertical="center" wrapText="1" indent="2"/>
    </xf>
    <xf numFmtId="0" fontId="5" fillId="0" borderId="11" xfId="31" applyFont="1" applyBorder="1" applyAlignment="1">
      <alignment horizontal="center" vertical="center"/>
    </xf>
    <xf numFmtId="0" fontId="5" fillId="0" borderId="0" xfId="31" applyFont="1" applyBorder="1" applyAlignment="1">
      <alignment horizontal="left" vertical="center"/>
    </xf>
    <xf numFmtId="41" fontId="5" fillId="0" borderId="0" xfId="31" applyNumberFormat="1" applyFont="1" applyBorder="1">
      <alignment vertical="center"/>
    </xf>
    <xf numFmtId="0" fontId="5" fillId="0" borderId="0" xfId="2" applyFont="1" applyBorder="1" applyAlignment="1">
      <alignment vertical="center"/>
    </xf>
    <xf numFmtId="41" fontId="13" fillId="0" borderId="0" xfId="14" applyNumberFormat="1" applyFont="1" applyAlignment="1">
      <alignment vertical="center"/>
    </xf>
    <xf numFmtId="41" fontId="5" fillId="0" borderId="0" xfId="14" applyNumberFormat="1" applyFont="1" applyAlignment="1">
      <alignment horizontal="center" vertical="center"/>
    </xf>
    <xf numFmtId="41" fontId="5" fillId="0" borderId="4" xfId="14" applyNumberFormat="1" applyFont="1" applyBorder="1" applyAlignment="1">
      <alignment horizontal="center" vertical="center" shrinkToFit="1"/>
    </xf>
    <xf numFmtId="41" fontId="5" fillId="0" borderId="14" xfId="14" applyNumberFormat="1" applyFont="1" applyBorder="1" applyAlignment="1">
      <alignment horizontal="center" vertical="center" shrinkToFit="1"/>
    </xf>
    <xf numFmtId="41" fontId="5" fillId="0" borderId="0" xfId="14" applyNumberFormat="1" applyFont="1" applyAlignment="1">
      <alignment horizontal="center" vertical="center" shrinkToFit="1"/>
    </xf>
    <xf numFmtId="0" fontId="5" fillId="0" borderId="0" xfId="14" applyFont="1" applyAlignment="1">
      <alignment horizontal="center" vertical="center"/>
    </xf>
    <xf numFmtId="0" fontId="5" fillId="0" borderId="0" xfId="14" applyFont="1" applyBorder="1" applyAlignment="1">
      <alignment horizontal="center" vertical="center"/>
    </xf>
    <xf numFmtId="0" fontId="5" fillId="2" borderId="10" xfId="125" applyFont="1" applyFill="1" applyBorder="1" applyAlignment="1">
      <alignment horizontal="center" vertical="center"/>
    </xf>
    <xf numFmtId="0" fontId="13" fillId="0" borderId="0" xfId="125" applyFont="1" applyBorder="1" applyAlignment="1">
      <alignment horizontal="center" vertical="center"/>
    </xf>
    <xf numFmtId="0" fontId="8" fillId="0" borderId="0" xfId="14" applyFont="1" applyAlignment="1">
      <alignment vertical="center"/>
    </xf>
    <xf numFmtId="0" fontId="5" fillId="0" borderId="4" xfId="14" applyFont="1" applyBorder="1" applyAlignment="1">
      <alignment horizontal="right" vertical="center"/>
    </xf>
    <xf numFmtId="0" fontId="4" fillId="0" borderId="0" xfId="14" applyFont="1" applyAlignment="1">
      <alignment vertical="center"/>
    </xf>
    <xf numFmtId="41" fontId="5" fillId="0" borderId="8" xfId="14" applyNumberFormat="1" applyFont="1" applyBorder="1" applyAlignment="1">
      <alignment horizontal="center" vertical="center"/>
    </xf>
    <xf numFmtId="0" fontId="13" fillId="0" borderId="4" xfId="4" applyFont="1" applyBorder="1" applyAlignment="1">
      <alignment vertical="center"/>
    </xf>
    <xf numFmtId="0" fontId="5" fillId="0" borderId="0" xfId="126" applyFont="1" applyAlignment="1">
      <alignment horizontal="left" vertical="center"/>
    </xf>
    <xf numFmtId="0" fontId="5" fillId="0" borderId="3" xfId="121" applyFont="1" applyFill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43" fontId="5" fillId="0" borderId="4" xfId="1" applyNumberFormat="1" applyFont="1" applyBorder="1" applyAlignment="1">
      <alignment horizontal="center" vertical="center"/>
    </xf>
    <xf numFmtId="43" fontId="5" fillId="0" borderId="14" xfId="1" applyNumberFormat="1" applyFont="1" applyBorder="1" applyAlignment="1">
      <alignment vertical="center"/>
    </xf>
    <xf numFmtId="43" fontId="5" fillId="0" borderId="0" xfId="1" applyNumberFormat="1" applyFont="1" applyAlignment="1">
      <alignment horizontal="right" vertical="center" shrinkToFit="1"/>
    </xf>
    <xf numFmtId="43" fontId="5" fillId="0" borderId="0" xfId="1" applyNumberFormat="1" applyFont="1" applyBorder="1" applyAlignment="1">
      <alignment horizontal="center" vertical="center" shrinkToFit="1"/>
    </xf>
    <xf numFmtId="43" fontId="5" fillId="0" borderId="0" xfId="1" applyNumberFormat="1" applyFont="1" applyBorder="1" applyAlignment="1">
      <alignment vertical="center" shrinkToFit="1"/>
    </xf>
    <xf numFmtId="43" fontId="5" fillId="0" borderId="13" xfId="1" applyNumberFormat="1" applyFont="1" applyBorder="1" applyAlignment="1">
      <alignment horizontal="center" vertical="center" shrinkToFit="1"/>
    </xf>
    <xf numFmtId="43" fontId="5" fillId="0" borderId="0" xfId="130" applyNumberFormat="1" applyFont="1" applyAlignment="1">
      <alignment horizontal="right" vertical="center" shrinkToFit="1"/>
    </xf>
    <xf numFmtId="0" fontId="23" fillId="0" borderId="0" xfId="1" applyFont="1" applyAlignment="1">
      <alignment horizontal="right" vertical="center"/>
    </xf>
    <xf numFmtId="41" fontId="5" fillId="0" borderId="0" xfId="130" applyNumberFormat="1" applyFont="1" applyAlignment="1">
      <alignment horizontal="right" vertical="center"/>
    </xf>
    <xf numFmtId="41" fontId="23" fillId="0" borderId="0" xfId="130" applyNumberFormat="1" applyFont="1" applyAlignment="1">
      <alignment horizontal="right" vertical="center"/>
    </xf>
    <xf numFmtId="0" fontId="5" fillId="0" borderId="4" xfId="2" applyFont="1" applyBorder="1" applyAlignment="1">
      <alignment vertical="center" wrapText="1"/>
    </xf>
    <xf numFmtId="43" fontId="5" fillId="0" borderId="6" xfId="31" applyNumberFormat="1" applyFont="1" applyBorder="1" applyAlignment="1">
      <alignment vertical="center" wrapText="1"/>
    </xf>
    <xf numFmtId="41" fontId="5" fillId="0" borderId="0" xfId="90" applyNumberFormat="1" applyFont="1" applyBorder="1" applyAlignment="1">
      <alignment vertical="center"/>
    </xf>
    <xf numFmtId="43" fontId="5" fillId="0" borderId="0" xfId="31" applyNumberFormat="1" applyFont="1" applyBorder="1" applyAlignment="1">
      <alignment vertical="center" wrapText="1"/>
    </xf>
    <xf numFmtId="41" fontId="5" fillId="0" borderId="4" xfId="92" applyNumberFormat="1" applyFont="1" applyBorder="1" applyAlignment="1">
      <alignment vertical="center" wrapText="1"/>
    </xf>
    <xf numFmtId="43" fontId="5" fillId="0" borderId="4" xfId="92" applyNumberFormat="1" applyFont="1" applyBorder="1" applyAlignment="1">
      <alignment vertical="center" wrapText="1"/>
    </xf>
    <xf numFmtId="43" fontId="5" fillId="0" borderId="4" xfId="31" applyNumberFormat="1" applyFont="1" applyBorder="1" applyAlignment="1">
      <alignment vertical="center" wrapText="1"/>
    </xf>
    <xf numFmtId="0" fontId="5" fillId="0" borderId="0" xfId="36" applyFont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111" applyFont="1" applyFill="1" applyBorder="1" applyAlignment="1">
      <alignment horizontal="center" vertical="center"/>
    </xf>
    <xf numFmtId="0" fontId="5" fillId="0" borderId="0" xfId="1" applyFont="1" applyBorder="1" applyAlignment="1">
      <alignment horizontal="left" vertical="center" indent="6"/>
    </xf>
    <xf numFmtId="41" fontId="5" fillId="0" borderId="14" xfId="1" applyNumberFormat="1" applyFont="1" applyFill="1" applyBorder="1" applyAlignment="1">
      <alignment vertical="center"/>
    </xf>
    <xf numFmtId="41" fontId="5" fillId="0" borderId="15" xfId="2" applyNumberFormat="1" applyFont="1" applyFill="1" applyBorder="1" applyAlignment="1" applyProtection="1">
      <alignment horizontal="center" vertical="center"/>
    </xf>
    <xf numFmtId="41" fontId="5" fillId="0" borderId="13" xfId="2" applyNumberFormat="1" applyFont="1" applyFill="1" applyBorder="1" applyAlignment="1" applyProtection="1">
      <alignment horizontal="center" vertical="center"/>
    </xf>
    <xf numFmtId="41" fontId="5" fillId="0" borderId="14" xfId="2" applyNumberFormat="1" applyFont="1" applyFill="1" applyBorder="1" applyAlignment="1" applyProtection="1">
      <alignment horizontal="center" vertical="center"/>
    </xf>
    <xf numFmtId="0" fontId="5" fillId="0" borderId="15" xfId="7" applyFont="1" applyBorder="1" applyAlignment="1">
      <alignment horizontal="left" vertical="center"/>
    </xf>
    <xf numFmtId="0" fontId="5" fillId="0" borderId="13" xfId="7" applyFont="1" applyBorder="1" applyAlignment="1">
      <alignment horizontal="left" vertical="center"/>
    </xf>
    <xf numFmtId="0" fontId="5" fillId="0" borderId="0" xfId="1" applyFont="1" applyFill="1" applyBorder="1" applyAlignment="1">
      <alignment horizontal="left" vertical="center" indent="2"/>
    </xf>
    <xf numFmtId="0" fontId="5" fillId="0" borderId="13" xfId="1" applyFont="1" applyFill="1" applyBorder="1" applyAlignment="1">
      <alignment horizontal="left" vertical="center" indent="2"/>
    </xf>
    <xf numFmtId="0" fontId="13" fillId="0" borderId="0" xfId="1" applyFont="1" applyAlignment="1">
      <alignment horizontal="left" vertical="center" indent="4"/>
    </xf>
    <xf numFmtId="0" fontId="5" fillId="0" borderId="4" xfId="7" applyFont="1" applyFill="1" applyBorder="1" applyAlignment="1">
      <alignment vertical="center"/>
    </xf>
    <xf numFmtId="41" fontId="5" fillId="0" borderId="15" xfId="7" applyNumberFormat="1" applyFont="1" applyBorder="1" applyAlignment="1">
      <alignment horizontal="left" vertical="center"/>
    </xf>
    <xf numFmtId="41" fontId="5" fillId="0" borderId="13" xfId="7" applyNumberFormat="1" applyFont="1" applyBorder="1" applyAlignment="1">
      <alignment horizontal="left" vertical="center"/>
    </xf>
    <xf numFmtId="0" fontId="42" fillId="0" borderId="0" xfId="117" applyFont="1">
      <alignment vertical="center"/>
    </xf>
    <xf numFmtId="0" fontId="42" fillId="0" borderId="0" xfId="117" applyFont="1" applyBorder="1">
      <alignment vertical="center"/>
    </xf>
    <xf numFmtId="0" fontId="42" fillId="0" borderId="4" xfId="117" applyFont="1" applyBorder="1">
      <alignment vertical="center"/>
    </xf>
    <xf numFmtId="177" fontId="42" fillId="0" borderId="0" xfId="117" applyNumberFormat="1" applyFont="1" applyBorder="1">
      <alignment vertical="center"/>
    </xf>
    <xf numFmtId="177" fontId="42" fillId="0" borderId="0" xfId="117" applyNumberFormat="1" applyFont="1">
      <alignment vertical="center"/>
    </xf>
    <xf numFmtId="0" fontId="14" fillId="0" borderId="0" xfId="52" applyFont="1" applyAlignment="1">
      <alignment horizontal="center" vertical="center"/>
    </xf>
    <xf numFmtId="0" fontId="5" fillId="0" borderId="0" xfId="52" applyFont="1" applyAlignment="1">
      <alignment horizontal="center" vertical="center" shrinkToFit="1"/>
    </xf>
    <xf numFmtId="0" fontId="5" fillId="0" borderId="11" xfId="52" applyFont="1" applyBorder="1" applyAlignment="1">
      <alignment horizontal="center" vertical="center"/>
    </xf>
    <xf numFmtId="0" fontId="5" fillId="0" borderId="0" xfId="52" applyFont="1" applyBorder="1" applyAlignment="1">
      <alignment horizontal="right" vertical="center"/>
    </xf>
    <xf numFmtId="0" fontId="14" fillId="0" borderId="0" xfId="53" applyFont="1" applyAlignment="1">
      <alignment horizontal="center" vertical="center"/>
    </xf>
    <xf numFmtId="0" fontId="5" fillId="0" borderId="0" xfId="53" applyFont="1" applyAlignment="1">
      <alignment horizontal="center"/>
    </xf>
    <xf numFmtId="0" fontId="5" fillId="0" borderId="0" xfId="53" applyFont="1" applyAlignment="1">
      <alignment horizontal="centerContinuous"/>
    </xf>
    <xf numFmtId="0" fontId="5" fillId="0" borderId="4" xfId="53" applyFont="1" applyBorder="1" applyAlignment="1">
      <alignment horizontal="right"/>
    </xf>
    <xf numFmtId="0" fontId="5" fillId="0" borderId="0" xfId="53" applyFont="1" applyAlignment="1">
      <alignment horizontal="center" vertical="center" shrinkToFit="1"/>
    </xf>
    <xf numFmtId="0" fontId="5" fillId="0" borderId="1" xfId="53" applyFont="1" applyFill="1" applyBorder="1" applyAlignment="1">
      <alignment horizontal="center" vertical="center" shrinkToFit="1"/>
    </xf>
    <xf numFmtId="0" fontId="5" fillId="0" borderId="11" xfId="53" applyFont="1" applyBorder="1" applyAlignment="1">
      <alignment horizontal="center"/>
    </xf>
    <xf numFmtId="0" fontId="5" fillId="0" borderId="0" xfId="52" applyFont="1" applyBorder="1" applyAlignment="1">
      <alignment horizontal="center"/>
    </xf>
    <xf numFmtId="0" fontId="5" fillId="0" borderId="5" xfId="53" applyFont="1" applyBorder="1" applyAlignment="1">
      <alignment horizontal="center"/>
    </xf>
    <xf numFmtId="41" fontId="5" fillId="0" borderId="14" xfId="53" applyNumberFormat="1" applyFont="1" applyBorder="1" applyAlignment="1"/>
    <xf numFmtId="0" fontId="5" fillId="0" borderId="0" xfId="99" applyFont="1" applyBorder="1" applyAlignment="1">
      <alignment horizontal="center" vertical="center" justifyLastLine="1"/>
    </xf>
    <xf numFmtId="0" fontId="5" fillId="0" borderId="0" xfId="2" applyFont="1" applyBorder="1" applyAlignment="1">
      <alignment vertical="center" justifyLastLine="1"/>
    </xf>
    <xf numFmtId="0" fontId="5" fillId="0" borderId="0" xfId="36" applyFont="1" applyBorder="1" applyAlignment="1">
      <alignment vertical="center"/>
    </xf>
    <xf numFmtId="0" fontId="5" fillId="0" borderId="1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wrapText="1"/>
    </xf>
    <xf numFmtId="0" fontId="5" fillId="0" borderId="11" xfId="1" applyFont="1" applyFill="1" applyBorder="1" applyAlignment="1">
      <alignment horizontal="center" wrapText="1"/>
    </xf>
    <xf numFmtId="41" fontId="5" fillId="0" borderId="13" xfId="1" applyNumberFormat="1" applyFont="1" applyFill="1" applyBorder="1" applyAlignment="1">
      <alignment horizontal="center" wrapText="1"/>
    </xf>
    <xf numFmtId="178" fontId="5" fillId="0" borderId="0" xfId="1" applyNumberFormat="1" applyFont="1" applyFill="1" applyBorder="1" applyAlignment="1">
      <alignment horizontal="center" wrapText="1"/>
    </xf>
    <xf numFmtId="0" fontId="5" fillId="0" borderId="0" xfId="1" applyFont="1" applyFill="1" applyAlignment="1"/>
    <xf numFmtId="0" fontId="5" fillId="0" borderId="0" xfId="1" applyFont="1" applyFill="1" applyBorder="1" applyAlignment="1"/>
    <xf numFmtId="0" fontId="5" fillId="0" borderId="4" xfId="1" applyFont="1" applyFill="1" applyBorder="1" applyAlignment="1">
      <alignment horizontal="center" wrapText="1"/>
    </xf>
    <xf numFmtId="0" fontId="5" fillId="0" borderId="5" xfId="1" applyFont="1" applyFill="1" applyBorder="1" applyAlignment="1">
      <alignment horizontal="center" wrapText="1"/>
    </xf>
    <xf numFmtId="41" fontId="5" fillId="0" borderId="14" xfId="1" applyNumberFormat="1" applyFont="1" applyFill="1" applyBorder="1" applyAlignment="1">
      <alignment horizontal="center" wrapText="1"/>
    </xf>
    <xf numFmtId="178" fontId="5" fillId="0" borderId="4" xfId="1" applyNumberFormat="1" applyFont="1" applyFill="1" applyBorder="1" applyAlignment="1">
      <alignment horizontal="center" wrapText="1"/>
    </xf>
    <xf numFmtId="0" fontId="5" fillId="0" borderId="0" xfId="1" applyFont="1" applyFill="1" applyAlignment="1">
      <alignment horizontal="right" vertical="center" indent="2"/>
    </xf>
    <xf numFmtId="0" fontId="5" fillId="0" borderId="0" xfId="1" applyFont="1" applyFill="1" applyAlignment="1">
      <alignment horizontal="left" vertical="center" indent="3"/>
    </xf>
    <xf numFmtId="0" fontId="5" fillId="0" borderId="13" xfId="1" applyFont="1" applyBorder="1" applyAlignment="1">
      <alignment vertical="center" wrapText="1"/>
    </xf>
    <xf numFmtId="0" fontId="8" fillId="0" borderId="0" xfId="1" applyFont="1" applyFill="1" applyBorder="1" applyAlignment="1">
      <alignment vertical="center"/>
    </xf>
    <xf numFmtId="0" fontId="5" fillId="0" borderId="0" xfId="5" applyFont="1" applyAlignment="1">
      <alignment horizontal="left" vertical="center" indent="1"/>
    </xf>
    <xf numFmtId="0" fontId="20" fillId="0" borderId="3" xfId="5" applyFont="1" applyBorder="1" applyAlignment="1">
      <alignment horizontal="center" vertical="center"/>
    </xf>
    <xf numFmtId="0" fontId="5" fillId="0" borderId="14" xfId="5" applyFont="1" applyBorder="1" applyAlignment="1">
      <alignment horizontal="left" vertical="center"/>
    </xf>
    <xf numFmtId="0" fontId="5" fillId="0" borderId="4" xfId="6" applyFont="1" applyBorder="1" applyAlignment="1">
      <alignment horizontal="left" vertical="center" indent="9"/>
    </xf>
    <xf numFmtId="41" fontId="5" fillId="0" borderId="0" xfId="5" applyNumberFormat="1" applyFont="1" applyBorder="1" applyAlignment="1">
      <alignment vertical="center" shrinkToFit="1"/>
    </xf>
    <xf numFmtId="0" fontId="5" fillId="0" borderId="11" xfId="5" applyFont="1" applyBorder="1" applyAlignment="1">
      <alignment horizontal="left" vertical="center" shrinkToFit="1"/>
    </xf>
    <xf numFmtId="0" fontId="5" fillId="0" borderId="5" xfId="1" applyFont="1" applyBorder="1" applyAlignment="1">
      <alignment vertical="center" shrinkToFit="1"/>
    </xf>
    <xf numFmtId="41" fontId="5" fillId="0" borderId="14" xfId="1" applyNumberFormat="1" applyFont="1" applyBorder="1" applyAlignment="1">
      <alignment horizontal="center" vertical="center" shrinkToFit="1"/>
    </xf>
    <xf numFmtId="0" fontId="13" fillId="0" borderId="0" xfId="5" applyFont="1" applyAlignment="1">
      <alignment horizontal="left" vertical="center" indent="2"/>
    </xf>
    <xf numFmtId="0" fontId="5" fillId="0" borderId="11" xfId="8" applyFont="1" applyBorder="1" applyAlignment="1">
      <alignment horizontal="center" vertical="center"/>
    </xf>
    <xf numFmtId="0" fontId="5" fillId="0" borderId="14" xfId="8" applyFont="1" applyBorder="1" applyAlignment="1">
      <alignment vertical="center"/>
    </xf>
    <xf numFmtId="0" fontId="5" fillId="0" borderId="4" xfId="8" applyFont="1" applyBorder="1" applyAlignment="1">
      <alignment vertical="center"/>
    </xf>
    <xf numFmtId="0" fontId="8" fillId="0" borderId="0" xfId="8" applyFont="1" applyAlignment="1">
      <alignment vertical="center"/>
    </xf>
    <xf numFmtId="0" fontId="5" fillId="0" borderId="0" xfId="8" applyFont="1" applyAlignment="1">
      <alignment horizontal="center" vertical="center"/>
    </xf>
    <xf numFmtId="0" fontId="5" fillId="0" borderId="0" xfId="8" applyFont="1" applyBorder="1" applyAlignment="1">
      <alignment horizontal="right" vertical="center"/>
    </xf>
    <xf numFmtId="0" fontId="5" fillId="0" borderId="7" xfId="36" applyFont="1" applyBorder="1" applyAlignment="1">
      <alignment horizontal="center" vertical="center"/>
    </xf>
    <xf numFmtId="0" fontId="5" fillId="0" borderId="4" xfId="36" applyFont="1" applyBorder="1" applyAlignment="1">
      <alignment vertical="center"/>
    </xf>
    <xf numFmtId="0" fontId="8" fillId="0" borderId="0" xfId="36" applyFont="1" applyAlignment="1">
      <alignment vertical="center"/>
    </xf>
    <xf numFmtId="0" fontId="8" fillId="0" borderId="0" xfId="36" applyFont="1" applyBorder="1" applyAlignment="1">
      <alignment vertical="center"/>
    </xf>
    <xf numFmtId="0" fontId="5" fillId="0" borderId="3" xfId="36" applyFont="1" applyBorder="1" applyAlignment="1">
      <alignment horizontal="center" vertical="center" textRotation="255"/>
    </xf>
    <xf numFmtId="0" fontId="5" fillId="0" borderId="1" xfId="36" applyFont="1" applyBorder="1" applyAlignment="1">
      <alignment horizontal="center" vertical="center" textRotation="255"/>
    </xf>
    <xf numFmtId="0" fontId="5" fillId="0" borderId="13" xfId="36" applyFont="1" applyBorder="1" applyAlignment="1">
      <alignment horizontal="center" vertical="center" textRotation="255"/>
    </xf>
    <xf numFmtId="0" fontId="5" fillId="0" borderId="0" xfId="36" applyFont="1" applyBorder="1" applyAlignment="1">
      <alignment horizontal="center" vertical="center" textRotation="255"/>
    </xf>
    <xf numFmtId="0" fontId="5" fillId="0" borderId="0" xfId="36" applyFont="1" applyBorder="1" applyAlignment="1">
      <alignment horizontal="center" vertical="center"/>
    </xf>
    <xf numFmtId="0" fontId="5" fillId="0" borderId="5" xfId="36" applyFont="1" applyBorder="1" applyAlignment="1">
      <alignment horizontal="center" vertical="center"/>
    </xf>
    <xf numFmtId="3" fontId="5" fillId="0" borderId="14" xfId="36" applyNumberFormat="1" applyFont="1" applyBorder="1" applyAlignment="1">
      <alignment vertical="center"/>
    </xf>
    <xf numFmtId="3" fontId="5" fillId="0" borderId="4" xfId="36" applyNumberFormat="1" applyFont="1" applyBorder="1" applyAlignment="1">
      <alignment vertical="center"/>
    </xf>
    <xf numFmtId="3" fontId="5" fillId="0" borderId="4" xfId="36" applyNumberFormat="1" applyFont="1" applyBorder="1" applyAlignment="1">
      <alignment horizontal="center" vertical="center"/>
    </xf>
    <xf numFmtId="0" fontId="5" fillId="0" borderId="0" xfId="8" applyFont="1" applyAlignment="1">
      <alignment horizontal="centerContinuous" vertical="center"/>
    </xf>
    <xf numFmtId="0" fontId="5" fillId="0" borderId="0" xfId="6" applyFont="1" applyAlignment="1">
      <alignment horizontal="left" vertical="center"/>
    </xf>
    <xf numFmtId="0" fontId="13" fillId="0" borderId="0" xfId="36" applyFont="1" applyAlignment="1">
      <alignment vertical="center"/>
    </xf>
    <xf numFmtId="0" fontId="13" fillId="0" borderId="0" xfId="36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3" xfId="1" applyFont="1" applyFill="1" applyBorder="1" applyAlignment="1">
      <alignment horizontal="center" vertical="center" wrapText="1"/>
    </xf>
    <xf numFmtId="0" fontId="5" fillId="0" borderId="13" xfId="1" applyFont="1" applyBorder="1" applyAlignment="1">
      <alignment horizontal="distributed" vertical="center"/>
    </xf>
    <xf numFmtId="0" fontId="8" fillId="0" borderId="0" xfId="39" applyFont="1" applyAlignment="1">
      <alignment vertical="center"/>
    </xf>
    <xf numFmtId="0" fontId="5" fillId="0" borderId="4" xfId="39" applyFont="1" applyBorder="1" applyAlignment="1">
      <alignment horizontal="right" vertical="center"/>
    </xf>
    <xf numFmtId="0" fontId="5" fillId="0" borderId="0" xfId="39" applyFont="1" applyBorder="1" applyAlignment="1">
      <alignment horizontal="left" vertical="center" indent="1"/>
    </xf>
    <xf numFmtId="0" fontId="18" fillId="0" borderId="0" xfId="39" applyFont="1" applyAlignment="1">
      <alignment horizontal="left" vertical="center" indent="2"/>
    </xf>
    <xf numFmtId="0" fontId="5" fillId="0" borderId="0" xfId="1" applyFont="1" applyFill="1" applyAlignment="1">
      <alignment horizontal="center" vertical="center" wrapText="1"/>
    </xf>
    <xf numFmtId="0" fontId="8" fillId="0" borderId="0" xfId="9" applyFont="1" applyAlignment="1">
      <alignment vertical="center"/>
    </xf>
    <xf numFmtId="0" fontId="5" fillId="0" borderId="0" xfId="9" applyFont="1" applyBorder="1" applyAlignment="1">
      <alignment horizontal="right" vertical="center"/>
    </xf>
    <xf numFmtId="0" fontId="5" fillId="0" borderId="0" xfId="9" applyFont="1" applyAlignment="1">
      <alignment horizontal="distributed" vertical="center"/>
    </xf>
    <xf numFmtId="0" fontId="5" fillId="0" borderId="0" xfId="9" applyFont="1" applyFill="1" applyBorder="1" applyAlignment="1">
      <alignment horizontal="center" vertical="center"/>
    </xf>
    <xf numFmtId="0" fontId="5" fillId="0" borderId="11" xfId="9" applyFont="1" applyFill="1" applyBorder="1" applyAlignment="1">
      <alignment horizontal="center" vertical="center"/>
    </xf>
    <xf numFmtId="0" fontId="5" fillId="0" borderId="0" xfId="40" applyFont="1" applyFill="1" applyBorder="1" applyAlignment="1">
      <alignment horizontal="center" vertical="center" wrapText="1"/>
    </xf>
    <xf numFmtId="0" fontId="5" fillId="0" borderId="0" xfId="9" applyFont="1" applyFill="1" applyAlignment="1">
      <alignment horizontal="distributed" vertical="center"/>
    </xf>
    <xf numFmtId="0" fontId="5" fillId="0" borderId="11" xfId="9" applyFont="1" applyFill="1" applyBorder="1" applyAlignment="1">
      <alignment horizontal="left" vertical="center"/>
    </xf>
    <xf numFmtId="41" fontId="5" fillId="0" borderId="0" xfId="9" applyNumberFormat="1" applyFont="1" applyFill="1" applyAlignment="1">
      <alignment vertical="center"/>
    </xf>
    <xf numFmtId="0" fontId="5" fillId="0" borderId="0" xfId="9" applyFont="1" applyFill="1" applyAlignment="1">
      <alignment vertical="center"/>
    </xf>
    <xf numFmtId="0" fontId="5" fillId="0" borderId="11" xfId="40" applyFont="1" applyFill="1" applyBorder="1" applyAlignment="1">
      <alignment horizontal="left" vertical="center" wrapText="1"/>
    </xf>
    <xf numFmtId="0" fontId="5" fillId="0" borderId="4" xfId="9" applyFont="1" applyFill="1" applyBorder="1" applyAlignment="1">
      <alignment horizontal="left" vertical="center" indent="1"/>
    </xf>
    <xf numFmtId="0" fontId="5" fillId="0" borderId="5" xfId="9" applyFont="1" applyFill="1" applyBorder="1" applyAlignment="1">
      <alignment horizontal="left" vertical="center" indent="1"/>
    </xf>
    <xf numFmtId="41" fontId="5" fillId="0" borderId="4" xfId="9" applyNumberFormat="1" applyFont="1" applyFill="1" applyBorder="1" applyAlignment="1">
      <alignment vertical="center"/>
    </xf>
    <xf numFmtId="41" fontId="5" fillId="0" borderId="4" xfId="9" applyNumberFormat="1" applyFont="1" applyFill="1" applyBorder="1" applyAlignment="1">
      <alignment horizontal="center" vertical="center"/>
    </xf>
    <xf numFmtId="0" fontId="13" fillId="0" borderId="0" xfId="9" applyFont="1" applyAlignment="1">
      <alignment vertical="center"/>
    </xf>
    <xf numFmtId="0" fontId="13" fillId="0" borderId="0" xfId="9" applyFont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41" fontId="5" fillId="0" borderId="0" xfId="1" applyNumberFormat="1" applyFont="1" applyFill="1" applyBorder="1" applyAlignment="1">
      <alignment horizontal="right" vertical="center" wrapText="1"/>
    </xf>
    <xf numFmtId="0" fontId="5" fillId="0" borderId="0" xfId="9" applyFont="1" applyFill="1" applyAlignment="1">
      <alignment horizontal="left" vertical="center"/>
    </xf>
    <xf numFmtId="0" fontId="5" fillId="0" borderId="0" xfId="11" applyFont="1" applyAlignment="1">
      <alignment horizontal="right" vertical="center"/>
    </xf>
    <xf numFmtId="0" fontId="5" fillId="0" borderId="0" xfId="1" applyFont="1" applyFill="1" applyBorder="1" applyAlignment="1">
      <alignment horizontal="left" vertical="center" indent="1"/>
    </xf>
    <xf numFmtId="0" fontId="20" fillId="0" borderId="11" xfId="1" applyFont="1" applyFill="1" applyBorder="1" applyAlignment="1">
      <alignment horizontal="center" vertical="center"/>
    </xf>
    <xf numFmtId="41" fontId="20" fillId="0" borderId="0" xfId="1" quotePrefix="1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right" vertical="center"/>
    </xf>
    <xf numFmtId="0" fontId="5" fillId="0" borderId="14" xfId="41" applyFont="1" applyBorder="1" applyAlignment="1">
      <alignment vertical="center"/>
    </xf>
    <xf numFmtId="0" fontId="5" fillId="0" borderId="4" xfId="1" applyFont="1" applyFill="1" applyBorder="1" applyAlignment="1">
      <alignment vertical="center" wrapText="1"/>
    </xf>
    <xf numFmtId="0" fontId="23" fillId="0" borderId="0" xfId="1" applyFont="1" applyFill="1" applyAlignment="1">
      <alignment vertical="center"/>
    </xf>
    <xf numFmtId="41" fontId="5" fillId="0" borderId="14" xfId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left" vertical="center" indent="2"/>
    </xf>
    <xf numFmtId="0" fontId="5" fillId="0" borderId="0" xfId="1" applyFont="1" applyFill="1" applyAlignment="1">
      <alignment horizontal="left" vertical="center" wrapText="1" indent="2"/>
    </xf>
    <xf numFmtId="0" fontId="5" fillId="0" borderId="0" xfId="1" applyFont="1" applyAlignment="1">
      <alignment horizontal="left" vertical="center" wrapText="1" indent="2"/>
    </xf>
    <xf numFmtId="41" fontId="5" fillId="0" borderId="4" xfId="5" applyNumberFormat="1" applyFont="1" applyBorder="1" applyAlignment="1">
      <alignment vertical="center" shrinkToFit="1"/>
    </xf>
    <xf numFmtId="0" fontId="5" fillId="0" borderId="13" xfId="36" applyFont="1" applyBorder="1" applyAlignment="1">
      <alignment horizontal="center" vertical="center"/>
    </xf>
    <xf numFmtId="41" fontId="5" fillId="0" borderId="4" xfId="39" applyNumberFormat="1" applyFont="1" applyBorder="1" applyAlignment="1">
      <alignment horizontal="left" vertical="center"/>
    </xf>
    <xf numFmtId="41" fontId="5" fillId="0" borderId="0" xfId="9" applyNumberFormat="1" applyFont="1" applyFill="1" applyBorder="1" applyAlignment="1">
      <alignment horizontal="right" vertical="center"/>
    </xf>
    <xf numFmtId="41" fontId="5" fillId="0" borderId="13" xfId="1" applyNumberFormat="1" applyFont="1" applyFill="1" applyBorder="1" applyAlignment="1">
      <alignment vertical="center" shrinkToFit="1"/>
    </xf>
    <xf numFmtId="41" fontId="5" fillId="0" borderId="14" xfId="1" applyNumberFormat="1" applyFont="1" applyFill="1" applyBorder="1" applyAlignment="1">
      <alignment vertical="center" shrinkToFit="1"/>
    </xf>
    <xf numFmtId="0" fontId="20" fillId="0" borderId="4" xfId="1" applyFont="1" applyFill="1" applyBorder="1" applyAlignment="1">
      <alignment horizontal="center" vertical="center"/>
    </xf>
    <xf numFmtId="0" fontId="20" fillId="0" borderId="4" xfId="1" applyFont="1" applyFill="1" applyBorder="1" applyAlignment="1">
      <alignment vertical="center"/>
    </xf>
    <xf numFmtId="0" fontId="20" fillId="0" borderId="4" xfId="1" applyFont="1" applyFill="1" applyBorder="1" applyAlignment="1">
      <alignment horizontal="right" vertical="center"/>
    </xf>
    <xf numFmtId="0" fontId="13" fillId="0" borderId="4" xfId="1" applyFont="1" applyBorder="1" applyAlignment="1"/>
    <xf numFmtId="0" fontId="20" fillId="0" borderId="0" xfId="1" applyFont="1" applyFill="1" applyBorder="1" applyAlignment="1">
      <alignment horizontal="left" vertical="center" indent="1"/>
    </xf>
    <xf numFmtId="0" fontId="20" fillId="0" borderId="0" xfId="1" applyFont="1" applyFill="1" applyBorder="1" applyAlignment="1">
      <alignment horizontal="right" vertical="center"/>
    </xf>
    <xf numFmtId="0" fontId="20" fillId="0" borderId="5" xfId="1" applyFont="1" applyFill="1" applyBorder="1" applyAlignment="1">
      <alignment horizontal="center" vertical="center"/>
    </xf>
    <xf numFmtId="0" fontId="5" fillId="0" borderId="8" xfId="5" applyFont="1" applyBorder="1" applyAlignment="1">
      <alignment horizontal="center" vertical="center" wrapText="1"/>
    </xf>
    <xf numFmtId="41" fontId="5" fillId="0" borderId="15" xfId="5" applyNumberFormat="1" applyFont="1" applyBorder="1" applyAlignment="1">
      <alignment vertical="center"/>
    </xf>
    <xf numFmtId="0" fontId="5" fillId="0" borderId="14" xfId="5" applyFont="1" applyBorder="1" applyAlignment="1">
      <alignment vertical="center"/>
    </xf>
    <xf numFmtId="0" fontId="20" fillId="0" borderId="4" xfId="1" applyFont="1" applyFill="1" applyBorder="1" applyAlignment="1">
      <alignment vertical="center" wrapText="1"/>
    </xf>
    <xf numFmtId="41" fontId="5" fillId="0" borderId="15" xfId="2" applyNumberFormat="1" applyFont="1" applyFill="1" applyBorder="1" applyAlignment="1">
      <alignment horizontal="right" vertical="center"/>
    </xf>
    <xf numFmtId="41" fontId="5" fillId="0" borderId="6" xfId="2" applyNumberFormat="1" applyFont="1" applyFill="1" applyBorder="1" applyAlignment="1" applyProtection="1">
      <alignment horizontal="right" vertical="center"/>
    </xf>
    <xf numFmtId="41" fontId="5" fillId="0" borderId="6" xfId="2" applyNumberFormat="1" applyFont="1" applyFill="1" applyBorder="1" applyAlignment="1">
      <alignment horizontal="right" vertical="center" shrinkToFit="1"/>
    </xf>
    <xf numFmtId="41" fontId="5" fillId="0" borderId="0" xfId="0" applyNumberFormat="1" applyFont="1" applyFill="1" applyBorder="1" applyAlignment="1">
      <alignment horizontal="right" vertical="center"/>
    </xf>
    <xf numFmtId="41" fontId="5" fillId="0" borderId="4" xfId="0" applyNumberFormat="1" applyFont="1" applyFill="1" applyBorder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 indent="2"/>
    </xf>
    <xf numFmtId="0" fontId="4" fillId="0" borderId="4" xfId="1" applyFont="1" applyBorder="1" applyAlignment="1">
      <alignment horizontal="right" vertical="center"/>
    </xf>
    <xf numFmtId="0" fontId="4" fillId="0" borderId="2" xfId="1" applyFont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20" fillId="0" borderId="4" xfId="1" applyFont="1" applyBorder="1" applyAlignment="1">
      <alignment horizontal="right" vertical="center"/>
    </xf>
    <xf numFmtId="0" fontId="5" fillId="0" borderId="0" xfId="1" applyFont="1" applyBorder="1" applyAlignment="1">
      <alignment horizontal="left" vertical="center" indent="3"/>
    </xf>
    <xf numFmtId="0" fontId="5" fillId="0" borderId="1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right" vertical="center"/>
    </xf>
    <xf numFmtId="0" fontId="21" fillId="0" borderId="3" xfId="1" applyFont="1" applyBorder="1" applyAlignment="1">
      <alignment horizontal="center" vertical="center"/>
    </xf>
    <xf numFmtId="0" fontId="21" fillId="0" borderId="1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5" fillId="0" borderId="4" xfId="1" applyFont="1" applyBorder="1" applyAlignment="1">
      <alignment horizontal="right" vertical="center"/>
    </xf>
    <xf numFmtId="0" fontId="5" fillId="0" borderId="6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4" xfId="1" applyFont="1" applyBorder="1" applyAlignment="1">
      <alignment vertical="center"/>
    </xf>
    <xf numFmtId="0" fontId="5" fillId="0" borderId="5" xfId="1" applyFont="1" applyBorder="1" applyAlignment="1">
      <alignment vertical="center"/>
    </xf>
    <xf numFmtId="0" fontId="5" fillId="0" borderId="8" xfId="1" applyFont="1" applyBorder="1" applyAlignment="1">
      <alignment vertical="center"/>
    </xf>
    <xf numFmtId="0" fontId="5" fillId="0" borderId="14" xfId="1" applyFont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5" fillId="0" borderId="14" xfId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1" xfId="5" applyFont="1" applyBorder="1" applyAlignment="1">
      <alignment horizontal="center" vertical="center"/>
    </xf>
    <xf numFmtId="0" fontId="5" fillId="0" borderId="3" xfId="5" applyFont="1" applyBorder="1" applyAlignment="1">
      <alignment horizontal="center" vertical="center"/>
    </xf>
    <xf numFmtId="0" fontId="5" fillId="0" borderId="4" xfId="5" applyFont="1" applyBorder="1" applyAlignment="1">
      <alignment horizontal="center" vertical="center"/>
    </xf>
    <xf numFmtId="0" fontId="5" fillId="0" borderId="8" xfId="5" applyFont="1" applyBorder="1" applyAlignment="1">
      <alignment horizontal="center" vertical="center"/>
    </xf>
    <xf numFmtId="0" fontId="5" fillId="0" borderId="4" xfId="5" applyFont="1" applyBorder="1" applyAlignment="1">
      <alignment horizontal="left" vertical="center"/>
    </xf>
    <xf numFmtId="41" fontId="5" fillId="0" borderId="0" xfId="5" applyNumberFormat="1" applyFont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6" xfId="1" applyFont="1" applyBorder="1" applyAlignment="1">
      <alignment horizontal="left" vertical="center"/>
    </xf>
    <xf numFmtId="0" fontId="5" fillId="0" borderId="0" xfId="1" applyFont="1" applyBorder="1" applyAlignment="1">
      <alignment horizontal="left" vertical="center"/>
    </xf>
    <xf numFmtId="0" fontId="5" fillId="0" borderId="4" xfId="96" applyFont="1" applyBorder="1" applyAlignment="1">
      <alignment horizontal="center" vertical="center"/>
    </xf>
    <xf numFmtId="0" fontId="5" fillId="0" borderId="3" xfId="96" applyFont="1" applyBorder="1" applyAlignment="1">
      <alignment horizontal="center" vertical="center"/>
    </xf>
    <xf numFmtId="0" fontId="5" fillId="0" borderId="2" xfId="96" applyFont="1" applyBorder="1" applyAlignment="1">
      <alignment horizontal="center" vertical="center"/>
    </xf>
    <xf numFmtId="41" fontId="5" fillId="0" borderId="0" xfId="96" applyNumberFormat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41" fontId="5" fillId="0" borderId="0" xfId="1" applyNumberFormat="1" applyFont="1" applyBorder="1" applyAlignment="1">
      <alignment horizontal="center" vertical="center" shrinkToFit="1"/>
    </xf>
    <xf numFmtId="41" fontId="5" fillId="0" borderId="6" xfId="1" applyNumberFormat="1" applyFont="1" applyBorder="1" applyAlignment="1">
      <alignment horizontal="center" vertical="center"/>
    </xf>
    <xf numFmtId="41" fontId="5" fillId="0" borderId="0" xfId="1" applyNumberFormat="1" applyFont="1" applyBorder="1" applyAlignment="1">
      <alignment horizontal="center" vertical="center"/>
    </xf>
    <xf numFmtId="41" fontId="5" fillId="0" borderId="0" xfId="1" applyNumberFormat="1" applyFont="1" applyBorder="1" applyAlignment="1">
      <alignment vertical="center"/>
    </xf>
    <xf numFmtId="41" fontId="5" fillId="0" borderId="0" xfId="1" applyNumberFormat="1" applyFont="1" applyFill="1" applyBorder="1" applyAlignment="1">
      <alignment horizontal="center" vertical="center"/>
    </xf>
    <xf numFmtId="41" fontId="5" fillId="0" borderId="0" xfId="1" applyNumberFormat="1" applyFont="1" applyFill="1" applyBorder="1" applyAlignment="1">
      <alignment vertical="center"/>
    </xf>
    <xf numFmtId="41" fontId="5" fillId="0" borderId="4" xfId="1" applyNumberFormat="1" applyFont="1" applyFill="1" applyBorder="1" applyAlignment="1">
      <alignment horizontal="center" vertical="center"/>
    </xf>
    <xf numFmtId="41" fontId="5" fillId="0" borderId="4" xfId="1" applyNumberFormat="1" applyFont="1" applyBorder="1" applyAlignment="1">
      <alignment horizontal="center" vertical="center"/>
    </xf>
    <xf numFmtId="41" fontId="5" fillId="0" borderId="4" xfId="1" applyNumberFormat="1" applyFont="1" applyBorder="1" applyAlignment="1">
      <alignment vertical="center"/>
    </xf>
    <xf numFmtId="0" fontId="5" fillId="0" borderId="4" xfId="2" applyFont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0" fontId="5" fillId="0" borderId="3" xfId="2" applyNumberFormat="1" applyFont="1" applyFill="1" applyBorder="1" applyAlignment="1" applyProtection="1">
      <alignment horizontal="center" vertical="center"/>
    </xf>
    <xf numFmtId="0" fontId="5" fillId="0" borderId="0" xfId="2" applyFont="1" applyBorder="1" applyAlignment="1">
      <alignment horizontal="center" vertical="center" justifyLastLine="1"/>
    </xf>
    <xf numFmtId="0" fontId="5" fillId="0" borderId="3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justifyLastLine="1"/>
    </xf>
    <xf numFmtId="0" fontId="5" fillId="0" borderId="3" xfId="2" applyFont="1" applyBorder="1" applyAlignment="1">
      <alignment horizontal="center" vertical="center" justifyLastLine="1"/>
    </xf>
    <xf numFmtId="0" fontId="5" fillId="0" borderId="3" xfId="2" applyFont="1" applyBorder="1" applyAlignment="1">
      <alignment horizontal="center" vertical="center"/>
    </xf>
    <xf numFmtId="0" fontId="5" fillId="0" borderId="4" xfId="1" applyFont="1" applyFill="1" applyBorder="1" applyAlignment="1">
      <alignment horizontal="right" vertical="center"/>
    </xf>
    <xf numFmtId="0" fontId="13" fillId="0" borderId="4" xfId="1" applyFont="1" applyBorder="1" applyAlignment="1">
      <alignment vertical="center"/>
    </xf>
    <xf numFmtId="0" fontId="5" fillId="0" borderId="3" xfId="1" applyFont="1" applyFill="1" applyBorder="1" applyAlignment="1">
      <alignment horizontal="center" vertical="center"/>
    </xf>
    <xf numFmtId="41" fontId="5" fillId="0" borderId="0" xfId="1" applyNumberFormat="1" applyFont="1" applyFill="1" applyAlignment="1">
      <alignment horizontal="center" vertical="center"/>
    </xf>
    <xf numFmtId="41" fontId="5" fillId="0" borderId="0" xfId="1" applyNumberFormat="1" applyFont="1" applyAlignment="1">
      <alignment horizontal="center" vertical="center"/>
    </xf>
    <xf numFmtId="41" fontId="5" fillId="0" borderId="0" xfId="1" applyNumberFormat="1" applyFont="1" applyFill="1" applyAlignment="1">
      <alignment horizontal="right" vertical="center"/>
    </xf>
    <xf numFmtId="0" fontId="5" fillId="0" borderId="1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5" fillId="0" borderId="4" xfId="7" applyFont="1" applyBorder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8" fillId="0" borderId="6" xfId="7" applyFont="1" applyBorder="1" applyAlignment="1">
      <alignment horizontal="center" vertical="center"/>
    </xf>
    <xf numFmtId="0" fontId="5" fillId="0" borderId="15" xfId="7" applyFont="1" applyBorder="1" applyAlignment="1">
      <alignment horizontal="center" vertical="center"/>
    </xf>
    <xf numFmtId="0" fontId="5" fillId="0" borderId="14" xfId="7" applyFont="1" applyBorder="1" applyAlignment="1">
      <alignment horizontal="center" vertical="center"/>
    </xf>
    <xf numFmtId="0" fontId="5" fillId="0" borderId="12" xfId="7" applyFont="1" applyBorder="1" applyAlignment="1">
      <alignment horizontal="center" vertical="center"/>
    </xf>
    <xf numFmtId="0" fontId="5" fillId="0" borderId="1" xfId="7" applyFont="1" applyBorder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5" fillId="0" borderId="3" xfId="7" applyFont="1" applyBorder="1" applyAlignment="1">
      <alignment horizontal="center" vertical="center" shrinkToFit="1"/>
    </xf>
    <xf numFmtId="0" fontId="5" fillId="0" borderId="13" xfId="7" applyFont="1" applyBorder="1" applyAlignment="1">
      <alignment horizontal="center" vertical="center"/>
    </xf>
    <xf numFmtId="0" fontId="5" fillId="0" borderId="0" xfId="7" applyFont="1" applyBorder="1" applyAlignment="1">
      <alignment horizontal="center" vertical="center"/>
    </xf>
    <xf numFmtId="0" fontId="5" fillId="0" borderId="11" xfId="7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left" vertical="center"/>
    </xf>
    <xf numFmtId="0" fontId="20" fillId="0" borderId="4" xfId="1" applyFont="1" applyBorder="1" applyAlignment="1">
      <alignment horizontal="center" vertical="center"/>
    </xf>
    <xf numFmtId="0" fontId="5" fillId="0" borderId="0" xfId="1" applyFont="1" applyBorder="1" applyAlignment="1">
      <alignment horizontal="left" vertical="center" indent="1"/>
    </xf>
    <xf numFmtId="0" fontId="5" fillId="0" borderId="4" xfId="1" applyFont="1" applyBorder="1" applyAlignment="1">
      <alignment horizontal="left" vertical="center" indent="1"/>
    </xf>
    <xf numFmtId="0" fontId="5" fillId="0" borderId="0" xfId="5" applyFont="1" applyFill="1" applyBorder="1" applyAlignment="1">
      <alignment horizontal="center" vertical="center"/>
    </xf>
    <xf numFmtId="41" fontId="5" fillId="0" borderId="0" xfId="5" applyNumberFormat="1" applyFont="1" applyFill="1" applyAlignment="1">
      <alignment vertical="center"/>
    </xf>
    <xf numFmtId="41" fontId="5" fillId="0" borderId="6" xfId="5" applyNumberFormat="1" applyFont="1" applyBorder="1" applyAlignment="1">
      <alignment vertical="center"/>
    </xf>
    <xf numFmtId="41" fontId="5" fillId="0" borderId="0" xfId="5" applyNumberFormat="1" applyFont="1" applyAlignment="1">
      <alignment vertical="center"/>
    </xf>
    <xf numFmtId="41" fontId="5" fillId="0" borderId="4" xfId="5" applyNumberFormat="1" applyFont="1" applyBorder="1" applyAlignment="1">
      <alignment vertical="center"/>
    </xf>
    <xf numFmtId="0" fontId="5" fillId="0" borderId="13" xfId="1" applyFont="1" applyBorder="1" applyAlignment="1">
      <alignment horizontal="left" vertical="center"/>
    </xf>
    <xf numFmtId="41" fontId="5" fillId="0" borderId="0" xfId="1" applyNumberFormat="1" applyFont="1" applyBorder="1" applyAlignment="1">
      <alignment horizontal="right" vertical="center"/>
    </xf>
    <xf numFmtId="41" fontId="5" fillId="0" borderId="4" xfId="1" applyNumberFormat="1" applyFont="1" applyBorder="1" applyAlignment="1">
      <alignment horizontal="right" vertical="center"/>
    </xf>
    <xf numFmtId="0" fontId="5" fillId="0" borderId="1" xfId="7" applyFont="1" applyFill="1" applyBorder="1" applyAlignment="1">
      <alignment horizontal="center" vertical="center"/>
    </xf>
    <xf numFmtId="41" fontId="5" fillId="0" borderId="13" xfId="7" applyNumberFormat="1" applyFont="1" applyBorder="1" applyAlignment="1">
      <alignment horizontal="center" vertical="center"/>
    </xf>
    <xf numFmtId="41" fontId="5" fillId="0" borderId="0" xfId="7" applyNumberFormat="1" applyFont="1" applyBorder="1" applyAlignment="1">
      <alignment horizontal="center" vertical="center"/>
    </xf>
    <xf numFmtId="41" fontId="5" fillId="0" borderId="6" xfId="7" applyNumberFormat="1" applyFont="1" applyBorder="1" applyAlignment="1">
      <alignment horizontal="center" vertical="center"/>
    </xf>
    <xf numFmtId="41" fontId="5" fillId="0" borderId="14" xfId="7" applyNumberFormat="1" applyFont="1" applyBorder="1" applyAlignment="1">
      <alignment horizontal="center" vertical="center"/>
    </xf>
    <xf numFmtId="41" fontId="5" fillId="0" borderId="4" xfId="7" applyNumberFormat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 shrinkToFit="1"/>
    </xf>
    <xf numFmtId="0" fontId="20" fillId="0" borderId="3" xfId="1" applyFont="1" applyBorder="1" applyAlignment="1">
      <alignment horizontal="center" vertical="center" shrinkToFit="1"/>
    </xf>
    <xf numFmtId="1" fontId="5" fillId="0" borderId="5" xfId="7" applyNumberFormat="1" applyFont="1" applyBorder="1" applyAlignment="1">
      <alignment horizontal="center" vertical="center"/>
    </xf>
    <xf numFmtId="0" fontId="5" fillId="0" borderId="3" xfId="11" applyFont="1" applyBorder="1" applyAlignment="1">
      <alignment horizontal="center" vertical="center"/>
    </xf>
    <xf numFmtId="0" fontId="20" fillId="0" borderId="3" xfId="1" applyFont="1" applyFill="1" applyBorder="1" applyAlignment="1">
      <alignment horizontal="center" vertical="center" wrapText="1"/>
    </xf>
    <xf numFmtId="0" fontId="20" fillId="0" borderId="1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 wrapText="1"/>
    </xf>
    <xf numFmtId="0" fontId="5" fillId="0" borderId="4" xfId="7" applyFont="1" applyBorder="1" applyAlignment="1">
      <alignment horizontal="right" vertical="center"/>
    </xf>
    <xf numFmtId="41" fontId="5" fillId="0" borderId="0" xfId="5" applyNumberFormat="1" applyFont="1" applyAlignment="1">
      <alignment horizontal="right" vertical="center"/>
    </xf>
    <xf numFmtId="0" fontId="5" fillId="0" borderId="3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center" vertical="center" wrapText="1"/>
    </xf>
    <xf numFmtId="0" fontId="5" fillId="0" borderId="14" xfId="1" applyFont="1" applyBorder="1" applyAlignment="1">
      <alignment horizontal="center" vertical="center" wrapText="1"/>
    </xf>
    <xf numFmtId="0" fontId="5" fillId="0" borderId="7" xfId="7" applyFont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20" fillId="0" borderId="0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center" vertical="center"/>
    </xf>
    <xf numFmtId="0" fontId="5" fillId="0" borderId="0" xfId="9" applyFont="1" applyBorder="1" applyAlignment="1">
      <alignment horizontal="center" vertical="center"/>
    </xf>
    <xf numFmtId="0" fontId="5" fillId="0" borderId="11" xfId="6" applyFont="1" applyBorder="1" applyAlignment="1">
      <alignment horizontal="center" vertical="center"/>
    </xf>
    <xf numFmtId="0" fontId="5" fillId="0" borderId="0" xfId="9" applyFont="1" applyFill="1" applyBorder="1" applyAlignment="1">
      <alignment horizontal="left" vertical="center" indent="3"/>
    </xf>
    <xf numFmtId="0" fontId="5" fillId="0" borderId="11" xfId="6" applyFont="1" applyFill="1" applyBorder="1" applyAlignment="1">
      <alignment horizontal="left" vertical="center" indent="3"/>
    </xf>
    <xf numFmtId="0" fontId="5" fillId="0" borderId="0" xfId="9" applyFont="1" applyFill="1" applyBorder="1" applyAlignment="1">
      <alignment horizontal="left" vertical="center" indent="1"/>
    </xf>
    <xf numFmtId="0" fontId="5" fillId="0" borderId="11" xfId="9" applyFont="1" applyFill="1" applyBorder="1" applyAlignment="1">
      <alignment horizontal="left" vertical="center" indent="1"/>
    </xf>
    <xf numFmtId="0" fontId="5" fillId="0" borderId="11" xfId="1" applyFont="1" applyFill="1" applyBorder="1" applyAlignment="1">
      <alignment vertical="center"/>
    </xf>
    <xf numFmtId="0" fontId="5" fillId="0" borderId="4" xfId="1" applyFont="1" applyFill="1" applyBorder="1" applyAlignment="1">
      <alignment horizontal="right" vertical="center" wrapText="1"/>
    </xf>
    <xf numFmtId="0" fontId="5" fillId="2" borderId="3" xfId="40" applyFont="1" applyFill="1" applyBorder="1" applyAlignment="1">
      <alignment horizontal="center" vertical="center" wrapText="1"/>
    </xf>
    <xf numFmtId="0" fontId="5" fillId="2" borderId="1" xfId="40" applyFont="1" applyFill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 shrinkToFit="1"/>
    </xf>
    <xf numFmtId="0" fontId="20" fillId="0" borderId="2" xfId="1" applyFont="1" applyBorder="1" applyAlignment="1">
      <alignment horizontal="center" vertical="center" shrinkToFit="1"/>
    </xf>
    <xf numFmtId="0" fontId="5" fillId="0" borderId="4" xfId="6" applyFont="1" applyBorder="1" applyAlignment="1">
      <alignment horizontal="center" vertical="center"/>
    </xf>
    <xf numFmtId="0" fontId="5" fillId="0" borderId="12" xfId="39" applyFont="1" applyBorder="1" applyAlignment="1">
      <alignment horizontal="center" vertical="center"/>
    </xf>
    <xf numFmtId="0" fontId="5" fillId="0" borderId="4" xfId="39" applyFont="1" applyBorder="1" applyAlignment="1">
      <alignment horizontal="center" vertical="center"/>
    </xf>
    <xf numFmtId="0" fontId="5" fillId="0" borderId="5" xfId="39" applyFont="1" applyBorder="1" applyAlignment="1">
      <alignment horizontal="center" vertical="center"/>
    </xf>
    <xf numFmtId="0" fontId="5" fillId="0" borderId="1" xfId="39" applyFont="1" applyBorder="1" applyAlignment="1">
      <alignment horizontal="center" vertical="center" justifyLastLine="1"/>
    </xf>
    <xf numFmtId="0" fontId="5" fillId="0" borderId="1" xfId="39" applyFont="1" applyBorder="1" applyAlignment="1">
      <alignment horizontal="center" vertical="center"/>
    </xf>
    <xf numFmtId="0" fontId="5" fillId="0" borderId="0" xfId="1" applyFont="1" applyFill="1" applyAlignment="1">
      <alignment vertical="center" wrapText="1"/>
    </xf>
    <xf numFmtId="0" fontId="5" fillId="0" borderId="0" xfId="1" applyFont="1" applyFill="1" applyBorder="1" applyAlignment="1">
      <alignment vertical="center" wrapText="1"/>
    </xf>
    <xf numFmtId="0" fontId="5" fillId="0" borderId="1" xfId="36" applyFont="1" applyBorder="1" applyAlignment="1">
      <alignment horizontal="center" vertical="center"/>
    </xf>
    <xf numFmtId="0" fontId="5" fillId="0" borderId="3" xfId="36" applyFont="1" applyBorder="1" applyAlignment="1">
      <alignment horizontal="center" vertical="center"/>
    </xf>
    <xf numFmtId="0" fontId="5" fillId="0" borderId="11" xfId="36" applyFont="1" applyBorder="1" applyAlignment="1">
      <alignment horizontal="center" vertical="center"/>
    </xf>
    <xf numFmtId="0" fontId="5" fillId="0" borderId="3" xfId="8" applyFont="1" applyBorder="1" applyAlignment="1">
      <alignment horizontal="center" vertical="center"/>
    </xf>
    <xf numFmtId="0" fontId="8" fillId="0" borderId="0" xfId="8" applyFont="1" applyAlignment="1">
      <alignment horizontal="center" vertical="center"/>
    </xf>
    <xf numFmtId="0" fontId="5" fillId="0" borderId="0" xfId="8" applyFont="1" applyBorder="1" applyAlignment="1">
      <alignment vertical="center"/>
    </xf>
    <xf numFmtId="0" fontId="5" fillId="0" borderId="1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 wrapText="1"/>
    </xf>
    <xf numFmtId="0" fontId="20" fillId="0" borderId="3" xfId="1" applyFont="1" applyBorder="1" applyAlignment="1">
      <alignment vertical="center" shrinkToFit="1"/>
    </xf>
    <xf numFmtId="0" fontId="5" fillId="0" borderId="0" xfId="1" applyFont="1" applyBorder="1" applyAlignment="1">
      <alignment horizontal="right" vertical="center"/>
    </xf>
    <xf numFmtId="0" fontId="5" fillId="0" borderId="5" xfId="7" applyFont="1" applyBorder="1" applyAlignment="1">
      <alignment horizontal="center" vertical="center"/>
    </xf>
    <xf numFmtId="41" fontId="5" fillId="0" borderId="13" xfId="7" applyNumberFormat="1" applyFont="1" applyBorder="1" applyAlignment="1">
      <alignment horizontal="center" vertical="center" shrinkToFit="1"/>
    </xf>
    <xf numFmtId="41" fontId="5" fillId="0" borderId="0" xfId="7" applyNumberFormat="1" applyFont="1" applyBorder="1" applyAlignment="1">
      <alignment horizontal="center" vertical="center" shrinkToFit="1"/>
    </xf>
    <xf numFmtId="41" fontId="5" fillId="0" borderId="15" xfId="7" applyNumberFormat="1" applyFont="1" applyBorder="1" applyAlignment="1">
      <alignment horizontal="center" vertical="center" shrinkToFit="1"/>
    </xf>
    <xf numFmtId="41" fontId="5" fillId="0" borderId="14" xfId="7" applyNumberFormat="1" applyFont="1" applyBorder="1" applyAlignment="1">
      <alignment horizontal="center" vertical="center" shrinkToFit="1"/>
    </xf>
    <xf numFmtId="41" fontId="5" fillId="0" borderId="4" xfId="7" applyNumberFormat="1" applyFont="1" applyBorder="1" applyAlignment="1">
      <alignment horizontal="center" vertical="center" shrinkToFit="1"/>
    </xf>
    <xf numFmtId="0" fontId="5" fillId="0" borderId="0" xfId="5" applyFont="1" applyBorder="1" applyAlignment="1">
      <alignment horizontal="center" vertical="center"/>
    </xf>
    <xf numFmtId="0" fontId="8" fillId="0" borderId="0" xfId="36" applyFont="1" applyBorder="1" applyAlignment="1">
      <alignment horizontal="center" vertical="center"/>
    </xf>
    <xf numFmtId="0" fontId="5" fillId="0" borderId="4" xfId="6" applyFont="1" applyBorder="1" applyAlignment="1">
      <alignment vertical="center"/>
    </xf>
    <xf numFmtId="0" fontId="5" fillId="0" borderId="4" xfId="14" applyFont="1" applyBorder="1" applyAlignment="1">
      <alignment horizontal="center" vertical="center"/>
    </xf>
    <xf numFmtId="0" fontId="5" fillId="0" borderId="3" xfId="14" applyFont="1" applyBorder="1" applyAlignment="1">
      <alignment horizontal="center" vertical="center" wrapText="1"/>
    </xf>
    <xf numFmtId="0" fontId="5" fillId="0" borderId="1" xfId="14" applyFont="1" applyBorder="1" applyAlignment="1">
      <alignment horizontal="center" vertical="center"/>
    </xf>
    <xf numFmtId="0" fontId="5" fillId="0" borderId="5" xfId="14" applyFont="1" applyBorder="1" applyAlignment="1">
      <alignment horizontal="center" vertical="center"/>
    </xf>
    <xf numFmtId="0" fontId="5" fillId="0" borderId="12" xfId="14" applyFont="1" applyBorder="1" applyAlignment="1">
      <alignment horizontal="center" vertical="center"/>
    </xf>
    <xf numFmtId="0" fontId="5" fillId="0" borderId="3" xfId="14" applyFont="1" applyBorder="1" applyAlignment="1">
      <alignment horizontal="center" vertical="center"/>
    </xf>
    <xf numFmtId="0" fontId="5" fillId="0" borderId="4" xfId="105" applyFont="1" applyBorder="1" applyAlignment="1">
      <alignment horizontal="center" vertical="center"/>
    </xf>
    <xf numFmtId="0" fontId="5" fillId="0" borderId="3" xfId="105" applyFont="1" applyBorder="1" applyAlignment="1">
      <alignment horizontal="center" vertical="center"/>
    </xf>
    <xf numFmtId="0" fontId="5" fillId="0" borderId="0" xfId="106" applyFont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41" fontId="5" fillId="0" borderId="0" xfId="7" applyNumberFormat="1" applyFont="1" applyBorder="1" applyAlignment="1">
      <alignment horizontal="left" vertical="center"/>
    </xf>
    <xf numFmtId="41" fontId="5" fillId="0" borderId="0" xfId="7" applyNumberFormat="1" applyFont="1" applyBorder="1" applyAlignment="1">
      <alignment vertical="center"/>
    </xf>
    <xf numFmtId="0" fontId="5" fillId="0" borderId="0" xfId="7" applyFont="1" applyBorder="1" applyAlignment="1">
      <alignment horizontal="right" vertical="center"/>
    </xf>
    <xf numFmtId="41" fontId="5" fillId="0" borderId="6" xfId="7" applyNumberFormat="1" applyFont="1" applyBorder="1" applyAlignment="1">
      <alignment vertical="center"/>
    </xf>
    <xf numFmtId="0" fontId="13" fillId="0" borderId="4" xfId="4" applyFont="1" applyBorder="1" applyAlignment="1">
      <alignment horizontal="center" vertical="center"/>
    </xf>
    <xf numFmtId="0" fontId="5" fillId="0" borderId="2" xfId="14" applyFont="1" applyBorder="1" applyAlignment="1">
      <alignment horizontal="center" vertical="center"/>
    </xf>
    <xf numFmtId="0" fontId="13" fillId="0" borderId="6" xfId="27" applyFont="1" applyBorder="1" applyAlignment="1">
      <alignment horizontal="center" vertical="center"/>
    </xf>
    <xf numFmtId="0" fontId="5" fillId="0" borderId="4" xfId="109" applyFont="1" applyFill="1" applyBorder="1" applyAlignment="1">
      <alignment horizontal="left" vertical="center"/>
    </xf>
    <xf numFmtId="0" fontId="5" fillId="0" borderId="4" xfId="109" applyFont="1" applyFill="1" applyBorder="1" applyAlignment="1">
      <alignment horizontal="right" vertical="center"/>
    </xf>
    <xf numFmtId="41" fontId="5" fillId="0" borderId="0" xfId="99" quotePrefix="1" applyNumberFormat="1" applyFont="1" applyFill="1" applyBorder="1" applyAlignment="1">
      <alignment horizontal="right" vertical="center"/>
    </xf>
    <xf numFmtId="0" fontId="5" fillId="0" borderId="5" xfId="99" applyFont="1" applyFill="1" applyBorder="1" applyAlignment="1">
      <alignment horizontal="center" vertical="center"/>
    </xf>
    <xf numFmtId="0" fontId="5" fillId="0" borderId="1" xfId="109" applyFont="1" applyFill="1" applyBorder="1" applyAlignment="1">
      <alignment horizontal="center" vertical="center"/>
    </xf>
    <xf numFmtId="0" fontId="20" fillId="0" borderId="0" xfId="1" applyFont="1" applyBorder="1" applyAlignment="1">
      <alignment vertical="center"/>
    </xf>
    <xf numFmtId="0" fontId="20" fillId="0" borderId="11" xfId="1" applyFont="1" applyBorder="1" applyAlignment="1">
      <alignment vertical="center"/>
    </xf>
    <xf numFmtId="0" fontId="20" fillId="0" borderId="4" xfId="1" applyFont="1" applyBorder="1" applyAlignment="1">
      <alignment vertical="center"/>
    </xf>
    <xf numFmtId="0" fontId="5" fillId="0" borderId="4" xfId="7" applyFont="1" applyBorder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5" fillId="0" borderId="3" xfId="53" applyFont="1" applyBorder="1" applyAlignment="1">
      <alignment horizontal="center" vertical="center"/>
    </xf>
    <xf numFmtId="0" fontId="5" fillId="0" borderId="4" xfId="53" applyFont="1" applyBorder="1" applyAlignment="1">
      <alignment horizontal="center" vertical="center"/>
    </xf>
    <xf numFmtId="0" fontId="5" fillId="0" borderId="7" xfId="53" applyFont="1" applyBorder="1" applyAlignment="1">
      <alignment horizontal="center" vertical="center"/>
    </xf>
    <xf numFmtId="0" fontId="5" fillId="0" borderId="4" xfId="53" applyFont="1" applyBorder="1" applyAlignment="1">
      <alignment horizontal="center"/>
    </xf>
    <xf numFmtId="0" fontId="5" fillId="0" borderId="1" xfId="53" applyFont="1" applyBorder="1" applyAlignment="1">
      <alignment horizontal="center" vertical="center"/>
    </xf>
    <xf numFmtId="0" fontId="5" fillId="0" borderId="3" xfId="53" applyFont="1" applyBorder="1" applyAlignment="1">
      <alignment horizontal="center" vertical="center" shrinkToFit="1"/>
    </xf>
    <xf numFmtId="0" fontId="5" fillId="0" borderId="1" xfId="53" applyFont="1" applyBorder="1" applyAlignment="1">
      <alignment horizontal="center" vertical="center" shrinkToFit="1"/>
    </xf>
    <xf numFmtId="0" fontId="5" fillId="0" borderId="4" xfId="52" applyFont="1" applyBorder="1" applyAlignment="1">
      <alignment horizontal="center" vertical="center"/>
    </xf>
    <xf numFmtId="0" fontId="5" fillId="0" borderId="3" xfId="52" applyFont="1" applyBorder="1" applyAlignment="1">
      <alignment horizontal="center" vertical="center"/>
    </xf>
    <xf numFmtId="0" fontId="5" fillId="0" borderId="5" xfId="52" applyFont="1" applyBorder="1" applyAlignment="1">
      <alignment horizontal="center" vertical="center"/>
    </xf>
    <xf numFmtId="0" fontId="5" fillId="0" borderId="7" xfId="52" applyFont="1" applyBorder="1" applyAlignment="1">
      <alignment horizontal="center" vertical="center"/>
    </xf>
    <xf numFmtId="0" fontId="5" fillId="0" borderId="1" xfId="52" applyFont="1" applyBorder="1" applyAlignment="1">
      <alignment horizontal="center" vertical="center"/>
    </xf>
    <xf numFmtId="0" fontId="5" fillId="0" borderId="3" xfId="52" applyFont="1" applyBorder="1" applyAlignment="1">
      <alignment horizontal="center" vertical="center" shrinkToFit="1"/>
    </xf>
    <xf numFmtId="0" fontId="5" fillId="0" borderId="1" xfId="52" applyFont="1" applyBorder="1" applyAlignment="1">
      <alignment horizontal="center" vertical="center" shrinkToFit="1"/>
    </xf>
    <xf numFmtId="0" fontId="5" fillId="0" borderId="4" xfId="99" applyFont="1" applyBorder="1" applyAlignment="1">
      <alignment horizontal="center" vertical="center"/>
    </xf>
    <xf numFmtId="0" fontId="5" fillId="0" borderId="3" xfId="99" applyFont="1" applyBorder="1" applyAlignment="1">
      <alignment horizontal="center" vertical="center"/>
    </xf>
    <xf numFmtId="0" fontId="5" fillId="0" borderId="1" xfId="99" applyFont="1" applyBorder="1" applyAlignment="1">
      <alignment horizontal="center" vertical="center"/>
    </xf>
    <xf numFmtId="0" fontId="5" fillId="0" borderId="5" xfId="99" applyFont="1" applyBorder="1" applyAlignment="1">
      <alignment horizontal="center" vertical="center"/>
    </xf>
    <xf numFmtId="0" fontId="5" fillId="0" borderId="0" xfId="1" applyFont="1" applyBorder="1" applyAlignment="1">
      <alignment horizontal="left" vertical="center" indent="2"/>
    </xf>
    <xf numFmtId="0" fontId="5" fillId="0" borderId="11" xfId="1" applyFont="1" applyBorder="1" applyAlignment="1">
      <alignment horizontal="left" vertical="center" indent="2"/>
    </xf>
    <xf numFmtId="0" fontId="5" fillId="0" borderId="11" xfId="1" applyFont="1" applyBorder="1" applyAlignment="1">
      <alignment horizontal="left" vertical="center" indent="1"/>
    </xf>
    <xf numFmtId="0" fontId="5" fillId="0" borderId="5" xfId="1" applyFont="1" applyBorder="1" applyAlignment="1">
      <alignment horizontal="left" vertical="center" indent="2"/>
    </xf>
    <xf numFmtId="0" fontId="20" fillId="0" borderId="12" xfId="1" applyFont="1" applyBorder="1" applyAlignment="1">
      <alignment horizontal="center" vertical="center"/>
    </xf>
    <xf numFmtId="0" fontId="20" fillId="0" borderId="5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5" fillId="0" borderId="11" xfId="6" applyFont="1" applyBorder="1" applyAlignment="1">
      <alignment horizontal="left" vertical="center" indent="1"/>
    </xf>
    <xf numFmtId="0" fontId="5" fillId="0" borderId="0" xfId="8" applyFont="1" applyBorder="1" applyAlignment="1">
      <alignment horizontal="left" vertical="center" indent="1"/>
    </xf>
    <xf numFmtId="0" fontId="5" fillId="0" borderId="2" xfId="97" applyFont="1" applyBorder="1" applyAlignment="1">
      <alignment horizontal="center" vertical="center"/>
    </xf>
    <xf numFmtId="0" fontId="5" fillId="0" borderId="3" xfId="97" applyFont="1" applyBorder="1" applyAlignment="1">
      <alignment horizontal="center" vertical="center"/>
    </xf>
    <xf numFmtId="41" fontId="5" fillId="0" borderId="0" xfId="2" applyNumberFormat="1" applyFont="1" applyFill="1" applyAlignment="1">
      <alignment horizontal="center" vertical="center"/>
    </xf>
    <xf numFmtId="0" fontId="20" fillId="0" borderId="3" xfId="2" applyFont="1" applyBorder="1" applyAlignment="1">
      <alignment horizontal="center" vertical="center"/>
    </xf>
    <xf numFmtId="0" fontId="5" fillId="0" borderId="1" xfId="2" applyNumberFormat="1" applyFont="1" applyFill="1" applyBorder="1" applyAlignment="1" applyProtection="1">
      <alignment horizontal="center" vertical="center" wrapText="1"/>
    </xf>
    <xf numFmtId="0" fontId="5" fillId="0" borderId="4" xfId="2" applyNumberFormat="1" applyFont="1" applyFill="1" applyBorder="1" applyAlignment="1" applyProtection="1">
      <alignment horizontal="right" vertical="center" wrapText="1"/>
    </xf>
    <xf numFmtId="0" fontId="5" fillId="0" borderId="3" xfId="2" applyNumberFormat="1" applyFont="1" applyFill="1" applyBorder="1" applyAlignment="1" applyProtection="1">
      <alignment horizontal="center" vertical="center" wrapText="1"/>
    </xf>
    <xf numFmtId="0" fontId="5" fillId="0" borderId="4" xfId="2" applyFont="1" applyBorder="1" applyAlignment="1">
      <alignment horizontal="left" vertical="center"/>
    </xf>
    <xf numFmtId="0" fontId="13" fillId="0" borderId="4" xfId="116" applyFont="1" applyBorder="1" applyAlignment="1">
      <alignment horizontal="center" vertical="center"/>
    </xf>
    <xf numFmtId="0" fontId="8" fillId="0" borderId="0" xfId="2" applyNumberFormat="1" applyFont="1" applyFill="1" applyBorder="1" applyAlignment="1" applyProtection="1">
      <alignment horizontal="center" vertical="center"/>
    </xf>
    <xf numFmtId="0" fontId="5" fillId="0" borderId="0" xfId="2" applyNumberFormat="1" applyFont="1" applyFill="1" applyBorder="1" applyAlignment="1" applyProtection="1">
      <alignment horizontal="right" vertical="center" wrapText="1"/>
    </xf>
    <xf numFmtId="0" fontId="13" fillId="0" borderId="0" xfId="116" applyFont="1" applyBorder="1" applyAlignment="1">
      <alignment horizontal="right" vertical="center"/>
    </xf>
    <xf numFmtId="0" fontId="5" fillId="0" borderId="5" xfId="2" applyFont="1" applyBorder="1" applyAlignment="1">
      <alignment horizontal="center" vertical="center"/>
    </xf>
    <xf numFmtId="0" fontId="5" fillId="0" borderId="0" xfId="2" applyNumberFormat="1" applyFont="1" applyFill="1" applyBorder="1" applyAlignment="1" applyProtection="1">
      <alignment horizontal="center" vertical="center"/>
    </xf>
    <xf numFmtId="0" fontId="5" fillId="0" borderId="4" xfId="2" applyNumberFormat="1" applyFont="1" applyFill="1" applyBorder="1" applyAlignment="1" applyProtection="1">
      <alignment horizontal="center" vertical="center"/>
    </xf>
    <xf numFmtId="0" fontId="5" fillId="0" borderId="7" xfId="31" applyFont="1" applyBorder="1" applyAlignment="1">
      <alignment horizontal="center" vertical="center" wrapText="1"/>
    </xf>
    <xf numFmtId="0" fontId="5" fillId="0" borderId="10" xfId="31" applyFont="1" applyBorder="1" applyAlignment="1">
      <alignment horizontal="center" vertical="center" wrapText="1"/>
    </xf>
    <xf numFmtId="0" fontId="20" fillId="0" borderId="1" xfId="2" applyFont="1" applyBorder="1" applyAlignment="1">
      <alignment horizontal="center" vertical="center"/>
    </xf>
    <xf numFmtId="0" fontId="5" fillId="0" borderId="4" xfId="2" applyNumberFormat="1" applyFont="1" applyFill="1" applyBorder="1" applyAlignment="1" applyProtection="1">
      <alignment horizontal="right" vertical="center"/>
    </xf>
    <xf numFmtId="0" fontId="5" fillId="0" borderId="1" xfId="31" applyFont="1" applyBorder="1" applyAlignment="1">
      <alignment horizontal="center" vertical="center" wrapText="1"/>
    </xf>
    <xf numFmtId="180" fontId="5" fillId="0" borderId="0" xfId="2" applyNumberFormat="1" applyFont="1" applyBorder="1" applyAlignment="1">
      <alignment vertical="center" wrapText="1"/>
    </xf>
    <xf numFmtId="0" fontId="5" fillId="0" borderId="12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5" fillId="0" borderId="0" xfId="131" applyFont="1" applyBorder="1" applyAlignment="1">
      <alignment horizontal="center" vertical="center"/>
    </xf>
    <xf numFmtId="0" fontId="13" fillId="0" borderId="3" xfId="129" applyFont="1" applyBorder="1" applyAlignment="1">
      <alignment horizontal="center" vertical="center"/>
    </xf>
    <xf numFmtId="0" fontId="5" fillId="0" borderId="6" xfId="1" applyFont="1" applyBorder="1" applyAlignment="1">
      <alignment horizontal="right" vertical="center"/>
    </xf>
    <xf numFmtId="0" fontId="13" fillId="0" borderId="1" xfId="129" applyFont="1" applyBorder="1" applyAlignment="1">
      <alignment horizontal="center" vertical="center"/>
    </xf>
    <xf numFmtId="0" fontId="5" fillId="0" borderId="4" xfId="2" applyNumberFormat="1" applyFont="1" applyFill="1" applyBorder="1" applyAlignment="1" applyProtection="1">
      <alignment horizontal="left" vertical="center"/>
    </xf>
    <xf numFmtId="0" fontId="5" fillId="0" borderId="3" xfId="31" applyFont="1" applyBorder="1" applyAlignment="1">
      <alignment horizontal="center" vertical="center" wrapText="1"/>
    </xf>
    <xf numFmtId="0" fontId="5" fillId="0" borderId="0" xfId="31" applyFont="1" applyBorder="1" applyAlignment="1">
      <alignment horizontal="center" vertical="center" wrapText="1"/>
    </xf>
    <xf numFmtId="0" fontId="5" fillId="0" borderId="0" xfId="2" applyNumberFormat="1" applyFont="1" applyFill="1" applyBorder="1" applyAlignment="1" applyProtection="1">
      <alignment horizontal="right" vertical="center"/>
    </xf>
    <xf numFmtId="0" fontId="5" fillId="0" borderId="6" xfId="115" applyFont="1" applyBorder="1" applyAlignment="1">
      <alignment horizontal="center" vertical="center"/>
    </xf>
    <xf numFmtId="0" fontId="5" fillId="0" borderId="1" xfId="115" applyFont="1" applyBorder="1" applyAlignment="1">
      <alignment horizontal="center" vertical="center"/>
    </xf>
    <xf numFmtId="0" fontId="5" fillId="0" borderId="8" xfId="115" applyFont="1" applyBorder="1" applyAlignment="1">
      <alignment horizontal="center" vertical="center"/>
    </xf>
    <xf numFmtId="0" fontId="13" fillId="0" borderId="11" xfId="31" applyFont="1" applyBorder="1" applyAlignment="1">
      <alignment horizontal="center" vertical="center"/>
    </xf>
    <xf numFmtId="0" fontId="11" fillId="0" borderId="0" xfId="1" applyFont="1" applyBorder="1" applyAlignment="1">
      <alignment vertical="center"/>
    </xf>
    <xf numFmtId="0" fontId="11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 wrapText="1" indent="3"/>
    </xf>
    <xf numFmtId="0" fontId="5" fillId="0" borderId="11" xfId="1" applyFont="1" applyBorder="1" applyAlignment="1">
      <alignment horizontal="left" vertical="center" wrapText="1" indent="3"/>
    </xf>
    <xf numFmtId="0" fontId="5" fillId="0" borderId="0" xfId="1" applyFont="1" applyAlignment="1">
      <alignment horizontal="center" vertical="center" wrapText="1"/>
    </xf>
    <xf numFmtId="0" fontId="5" fillId="0" borderId="11" xfId="31" applyFont="1" applyBorder="1" applyAlignment="1">
      <alignment horizontal="center" vertical="center" wrapText="1"/>
    </xf>
    <xf numFmtId="0" fontId="5" fillId="0" borderId="15" xfId="31" applyFont="1" applyBorder="1" applyAlignment="1">
      <alignment horizontal="center" vertical="center" wrapText="1"/>
    </xf>
    <xf numFmtId="0" fontId="5" fillId="0" borderId="6" xfId="31" applyFont="1" applyBorder="1" applyAlignment="1">
      <alignment horizontal="center" vertical="center" wrapText="1"/>
    </xf>
    <xf numFmtId="0" fontId="5" fillId="0" borderId="14" xfId="31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13" fillId="0" borderId="6" xfId="31" applyFont="1" applyBorder="1" applyAlignment="1">
      <alignment horizontal="center" vertical="center" wrapText="1"/>
    </xf>
    <xf numFmtId="0" fontId="13" fillId="0" borderId="12" xfId="31" applyFont="1" applyBorder="1" applyAlignment="1">
      <alignment horizontal="center" vertical="center" wrapText="1"/>
    </xf>
    <xf numFmtId="0" fontId="13" fillId="0" borderId="0" xfId="2" applyNumberFormat="1" applyFont="1" applyFill="1" applyBorder="1" applyAlignment="1" applyProtection="1">
      <alignment horizontal="center" vertical="center"/>
    </xf>
    <xf numFmtId="0" fontId="13" fillId="0" borderId="4" xfId="2" applyNumberFormat="1" applyFont="1" applyFill="1" applyBorder="1" applyAlignment="1" applyProtection="1">
      <alignment horizontal="center" vertical="center"/>
    </xf>
    <xf numFmtId="0" fontId="13" fillId="0" borderId="1" xfId="31" applyFont="1" applyBorder="1" applyAlignment="1">
      <alignment horizontal="center" vertical="center" wrapText="1"/>
    </xf>
    <xf numFmtId="0" fontId="5" fillId="0" borderId="11" xfId="14" applyFont="1" applyBorder="1" applyAlignment="1">
      <alignment horizontal="center" vertical="center"/>
    </xf>
    <xf numFmtId="0" fontId="5" fillId="2" borderId="3" xfId="125" applyFont="1" applyFill="1" applyBorder="1" applyAlignment="1">
      <alignment horizontal="center" vertical="center"/>
    </xf>
    <xf numFmtId="0" fontId="5" fillId="2" borderId="1" xfId="125" applyFont="1" applyFill="1" applyBorder="1" applyAlignment="1">
      <alignment horizontal="center" vertical="center"/>
    </xf>
    <xf numFmtId="41" fontId="5" fillId="0" borderId="6" xfId="31" applyNumberFormat="1" applyFont="1" applyBorder="1" applyAlignment="1">
      <alignment vertical="center" wrapText="1"/>
    </xf>
    <xf numFmtId="41" fontId="5" fillId="0" borderId="0" xfId="31" applyNumberFormat="1" applyFont="1" applyBorder="1" applyAlignment="1">
      <alignment vertical="center" wrapText="1"/>
    </xf>
    <xf numFmtId="0" fontId="5" fillId="0" borderId="0" xfId="2" applyFont="1" applyBorder="1" applyAlignment="1">
      <alignment horizontal="left" vertical="center" indent="2"/>
    </xf>
    <xf numFmtId="0" fontId="5" fillId="0" borderId="3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vertical="center"/>
    </xf>
    <xf numFmtId="0" fontId="5" fillId="0" borderId="4" xfId="1" applyFont="1" applyBorder="1" applyAlignment="1">
      <alignment vertical="center"/>
    </xf>
    <xf numFmtId="41" fontId="5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2" applyNumberFormat="1" applyFont="1" applyFill="1" applyBorder="1" applyAlignment="1" applyProtection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 textRotation="255" wrapText="1"/>
    </xf>
    <xf numFmtId="0" fontId="5" fillId="0" borderId="10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textRotation="255"/>
    </xf>
    <xf numFmtId="0" fontId="5" fillId="0" borderId="10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 textRotation="255"/>
    </xf>
    <xf numFmtId="0" fontId="5" fillId="0" borderId="8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 indent="2"/>
    </xf>
    <xf numFmtId="0" fontId="4" fillId="0" borderId="4" xfId="1" applyFont="1" applyBorder="1" applyAlignment="1">
      <alignment horizontal="right" vertical="center"/>
    </xf>
    <xf numFmtId="0" fontId="5" fillId="0" borderId="4" xfId="1" applyFont="1" applyBorder="1" applyAlignment="1">
      <alignment horizontal="right"/>
    </xf>
    <xf numFmtId="0" fontId="4" fillId="0" borderId="2" xfId="1" applyFont="1" applyBorder="1" applyAlignment="1">
      <alignment horizontal="center" vertical="center" wrapText="1"/>
    </xf>
    <xf numFmtId="0" fontId="5" fillId="0" borderId="2" xfId="1" quotePrefix="1" applyFont="1" applyBorder="1" applyAlignment="1">
      <alignment horizontal="center" vertical="center"/>
    </xf>
    <xf numFmtId="0" fontId="19" fillId="0" borderId="7" xfId="1" applyFont="1" applyBorder="1" applyAlignment="1">
      <alignment horizontal="center" vertical="center" wrapText="1"/>
    </xf>
    <xf numFmtId="0" fontId="20" fillId="0" borderId="9" xfId="1" applyFont="1" applyBorder="1" applyAlignment="1">
      <alignment horizontal="center" vertical="center" wrapText="1"/>
    </xf>
    <xf numFmtId="0" fontId="20" fillId="0" borderId="10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shrinkToFit="1"/>
    </xf>
    <xf numFmtId="0" fontId="4" fillId="0" borderId="2" xfId="1" applyFont="1" applyBorder="1" applyAlignment="1">
      <alignment horizontal="center" vertical="center" shrinkToFit="1"/>
    </xf>
    <xf numFmtId="0" fontId="5" fillId="0" borderId="2" xfId="1" applyFont="1" applyBorder="1" applyAlignment="1">
      <alignment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13" fillId="0" borderId="4" xfId="1" applyFont="1" applyBorder="1" applyAlignment="1">
      <alignment horizontal="right" vertical="center"/>
    </xf>
    <xf numFmtId="0" fontId="4" fillId="0" borderId="12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5" fillId="0" borderId="3" xfId="1" applyFont="1" applyBorder="1" applyAlignment="1">
      <alignment vertical="center"/>
    </xf>
    <xf numFmtId="0" fontId="4" fillId="0" borderId="4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19" fillId="0" borderId="4" xfId="1" applyFont="1" applyBorder="1" applyAlignment="1">
      <alignment horizontal="right" vertical="center"/>
    </xf>
    <xf numFmtId="0" fontId="20" fillId="0" borderId="4" xfId="1" applyFont="1" applyBorder="1" applyAlignment="1">
      <alignment horizontal="right" vertical="center"/>
    </xf>
    <xf numFmtId="0" fontId="4" fillId="0" borderId="1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7" fillId="0" borderId="6" xfId="3" applyFont="1" applyBorder="1" applyAlignment="1">
      <alignment horizontal="center" vertical="center"/>
    </xf>
    <xf numFmtId="0" fontId="11" fillId="0" borderId="6" xfId="1" applyFont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5" fillId="0" borderId="4" xfId="2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justifyLastLine="1"/>
    </xf>
    <xf numFmtId="0" fontId="5" fillId="0" borderId="8" xfId="1" applyFont="1" applyBorder="1" applyAlignment="1">
      <alignment horizontal="center" vertical="center" justifyLastLine="1"/>
    </xf>
    <xf numFmtId="0" fontId="5" fillId="0" borderId="0" xfId="1" applyFont="1" applyBorder="1" applyAlignment="1">
      <alignment horizontal="left" vertical="center" indent="3"/>
    </xf>
    <xf numFmtId="0" fontId="5" fillId="0" borderId="0" xfId="2" applyFont="1" applyAlignment="1">
      <alignment horizontal="left" vertical="center" indent="3"/>
    </xf>
    <xf numFmtId="0" fontId="8" fillId="0" borderId="6" xfId="3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6" xfId="2" quotePrefix="1" applyFont="1" applyBorder="1" applyAlignment="1">
      <alignment horizontal="left" vertical="center"/>
    </xf>
    <xf numFmtId="0" fontId="5" fillId="0" borderId="4" xfId="2" quotePrefix="1" applyFont="1" applyBorder="1" applyAlignment="1">
      <alignment horizontal="left" vertical="center"/>
    </xf>
    <xf numFmtId="0" fontId="21" fillId="0" borderId="4" xfId="1" applyFont="1" applyBorder="1" applyAlignment="1">
      <alignment horizontal="right" vertical="center"/>
    </xf>
    <xf numFmtId="176" fontId="5" fillId="0" borderId="3" xfId="1" applyNumberFormat="1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1" xfId="1" applyFont="1" applyBorder="1" applyAlignment="1">
      <alignment horizontal="center" vertical="center"/>
    </xf>
    <xf numFmtId="0" fontId="21" fillId="0" borderId="12" xfId="1" applyFont="1" applyBorder="1" applyAlignment="1">
      <alignment horizontal="center" vertical="center" wrapText="1"/>
    </xf>
    <xf numFmtId="0" fontId="21" fillId="0" borderId="5" xfId="1" applyFont="1" applyBorder="1" applyAlignment="1">
      <alignment horizontal="center" vertical="center"/>
    </xf>
    <xf numFmtId="0" fontId="21" fillId="0" borderId="8" xfId="1" applyFont="1" applyBorder="1" applyAlignment="1">
      <alignment horizontal="center" vertical="center"/>
    </xf>
    <xf numFmtId="0" fontId="21" fillId="0" borderId="2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5" fillId="0" borderId="4" xfId="1" applyFont="1" applyBorder="1" applyAlignment="1">
      <alignment horizontal="right" vertical="center"/>
    </xf>
    <xf numFmtId="0" fontId="5" fillId="0" borderId="6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4" xfId="1" applyFont="1" applyBorder="1" applyAlignment="1">
      <alignment vertical="center"/>
    </xf>
    <xf numFmtId="0" fontId="5" fillId="0" borderId="5" xfId="1" applyFont="1" applyBorder="1" applyAlignment="1">
      <alignment vertical="center"/>
    </xf>
    <xf numFmtId="0" fontId="5" fillId="0" borderId="8" xfId="1" applyFont="1" applyBorder="1" applyAlignment="1">
      <alignment vertical="center"/>
    </xf>
    <xf numFmtId="0" fontId="5" fillId="0" borderId="14" xfId="1" applyFont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5" fillId="0" borderId="14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 textRotation="255"/>
    </xf>
    <xf numFmtId="0" fontId="5" fillId="0" borderId="15" xfId="1" applyFont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1" xfId="5" applyFont="1" applyBorder="1" applyAlignment="1">
      <alignment horizontal="center" vertical="center"/>
    </xf>
    <xf numFmtId="0" fontId="5" fillId="0" borderId="2" xfId="5" applyFont="1" applyBorder="1" applyAlignment="1">
      <alignment horizontal="center" vertical="center"/>
    </xf>
    <xf numFmtId="0" fontId="5" fillId="0" borderId="3" xfId="5" applyFont="1" applyBorder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8" fillId="0" borderId="0" xfId="6" applyFont="1" applyAlignment="1">
      <alignment horizontal="center" vertical="center"/>
    </xf>
    <xf numFmtId="0" fontId="5" fillId="0" borderId="4" xfId="5" applyFont="1" applyBorder="1" applyAlignment="1">
      <alignment horizontal="center" vertical="center"/>
    </xf>
    <xf numFmtId="0" fontId="5" fillId="0" borderId="4" xfId="5" applyFont="1" applyBorder="1" applyAlignment="1">
      <alignment horizontal="right" vertical="center"/>
    </xf>
    <xf numFmtId="0" fontId="5" fillId="0" borderId="6" xfId="5" applyFont="1" applyBorder="1" applyAlignment="1">
      <alignment horizontal="center" vertical="center"/>
    </xf>
    <xf numFmtId="0" fontId="5" fillId="0" borderId="12" xfId="5" applyFont="1" applyBorder="1" applyAlignment="1">
      <alignment horizontal="center" vertical="center"/>
    </xf>
    <xf numFmtId="0" fontId="5" fillId="0" borderId="5" xfId="5" applyFont="1" applyBorder="1" applyAlignment="1">
      <alignment horizontal="center" vertical="center"/>
    </xf>
    <xf numFmtId="0" fontId="5" fillId="0" borderId="8" xfId="5" applyFont="1" applyBorder="1" applyAlignment="1">
      <alignment horizontal="center" vertical="center"/>
    </xf>
    <xf numFmtId="41" fontId="5" fillId="0" borderId="0" xfId="5" applyNumberFormat="1" applyFont="1" applyFill="1" applyAlignment="1">
      <alignment horizontal="center" vertical="center"/>
    </xf>
    <xf numFmtId="0" fontId="5" fillId="0" borderId="4" xfId="5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5" fillId="0" borderId="8" xfId="6" applyFont="1" applyBorder="1" applyAlignment="1">
      <alignment horizontal="center" vertical="center"/>
    </xf>
    <xf numFmtId="41" fontId="5" fillId="0" borderId="6" xfId="5" applyNumberFormat="1" applyFont="1" applyBorder="1" applyAlignment="1">
      <alignment horizontal="center" vertical="center"/>
    </xf>
    <xf numFmtId="41" fontId="5" fillId="0" borderId="0" xfId="5" applyNumberFormat="1" applyFont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justifyLastLine="1"/>
    </xf>
    <xf numFmtId="0" fontId="5" fillId="0" borderId="2" xfId="1" applyFont="1" applyBorder="1" applyAlignment="1">
      <alignment horizontal="center" vertical="center" justifyLastLine="1"/>
    </xf>
    <xf numFmtId="0" fontId="8" fillId="0" borderId="6" xfId="1" applyFont="1" applyFill="1" applyBorder="1" applyAlignment="1">
      <alignment horizontal="center" vertical="center"/>
    </xf>
    <xf numFmtId="0" fontId="13" fillId="0" borderId="12" xfId="1" applyFont="1" applyBorder="1" applyAlignment="1">
      <alignment horizontal="center"/>
    </xf>
    <xf numFmtId="0" fontId="13" fillId="0" borderId="11" xfId="1" applyFont="1" applyBorder="1" applyAlignment="1">
      <alignment horizontal="center"/>
    </xf>
    <xf numFmtId="0" fontId="5" fillId="0" borderId="0" xfId="1" applyFont="1" applyBorder="1" applyAlignment="1">
      <alignment horizontal="left" vertical="center" wrapText="1"/>
    </xf>
    <xf numFmtId="0" fontId="5" fillId="0" borderId="6" xfId="1" applyFont="1" applyBorder="1" applyAlignment="1">
      <alignment horizontal="left" vertical="center"/>
    </xf>
    <xf numFmtId="0" fontId="5" fillId="0" borderId="0" xfId="1" applyFont="1" applyBorder="1" applyAlignment="1">
      <alignment horizontal="left" vertical="center"/>
    </xf>
    <xf numFmtId="0" fontId="8" fillId="0" borderId="0" xfId="96" applyFont="1" applyAlignment="1">
      <alignment horizontal="center" vertical="center"/>
    </xf>
    <xf numFmtId="0" fontId="5" fillId="0" borderId="4" xfId="96" applyFont="1" applyBorder="1" applyAlignment="1">
      <alignment horizontal="center" vertical="center"/>
    </xf>
    <xf numFmtId="0" fontId="5" fillId="0" borderId="4" xfId="96" applyFont="1" applyBorder="1" applyAlignment="1">
      <alignment horizontal="right" vertical="center"/>
    </xf>
    <xf numFmtId="0" fontId="5" fillId="0" borderId="3" xfId="96" applyFont="1" applyBorder="1" applyAlignment="1">
      <alignment horizontal="center" vertical="center"/>
    </xf>
    <xf numFmtId="0" fontId="5" fillId="0" borderId="1" xfId="96" applyFont="1" applyBorder="1" applyAlignment="1">
      <alignment horizontal="center" vertical="center"/>
    </xf>
    <xf numFmtId="0" fontId="5" fillId="0" borderId="2" xfId="96" applyFont="1" applyBorder="1" applyAlignment="1">
      <alignment horizontal="center" vertical="center"/>
    </xf>
    <xf numFmtId="41" fontId="5" fillId="0" borderId="13" xfId="96" applyNumberFormat="1" applyFont="1" applyBorder="1" applyAlignment="1">
      <alignment horizontal="center" vertical="center"/>
    </xf>
    <xf numFmtId="41" fontId="5" fillId="0" borderId="0" xfId="96" applyNumberFormat="1" applyFont="1" applyBorder="1" applyAlignment="1">
      <alignment horizontal="center" vertical="center"/>
    </xf>
    <xf numFmtId="41" fontId="5" fillId="0" borderId="15" xfId="96" applyNumberFormat="1" applyFont="1" applyBorder="1" applyAlignment="1">
      <alignment horizontal="center" vertical="center"/>
    </xf>
    <xf numFmtId="41" fontId="5" fillId="0" borderId="6" xfId="96" applyNumberFormat="1" applyFont="1" applyBorder="1" applyAlignment="1">
      <alignment horizontal="center" vertical="center"/>
    </xf>
    <xf numFmtId="41" fontId="5" fillId="0" borderId="14" xfId="96" applyNumberFormat="1" applyFont="1" applyBorder="1" applyAlignment="1">
      <alignment horizontal="right" vertical="center"/>
    </xf>
    <xf numFmtId="41" fontId="5" fillId="0" borderId="4" xfId="96" applyNumberFormat="1" applyFont="1" applyBorder="1" applyAlignment="1">
      <alignment horizontal="right" vertical="center"/>
    </xf>
    <xf numFmtId="0" fontId="5" fillId="0" borderId="14" xfId="1" applyFont="1" applyBorder="1" applyAlignment="1">
      <alignment horizontal="left" vertical="center" wrapText="1"/>
    </xf>
    <xf numFmtId="0" fontId="5" fillId="0" borderId="4" xfId="1" applyFont="1" applyBorder="1" applyAlignment="1">
      <alignment horizontal="left" vertical="center" wrapText="1"/>
    </xf>
    <xf numFmtId="0" fontId="5" fillId="0" borderId="4" xfId="1" applyFont="1" applyBorder="1" applyAlignment="1">
      <alignment horizontal="right" vertical="center" wrapText="1"/>
    </xf>
    <xf numFmtId="0" fontId="5" fillId="0" borderId="8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41" fontId="5" fillId="0" borderId="13" xfId="1" applyNumberFormat="1" applyFont="1" applyBorder="1" applyAlignment="1">
      <alignment horizontal="center" vertical="center" shrinkToFit="1"/>
    </xf>
    <xf numFmtId="41" fontId="5" fillId="0" borderId="0" xfId="1" applyNumberFormat="1" applyFont="1" applyBorder="1" applyAlignment="1">
      <alignment horizontal="center" vertical="center" shrinkToFit="1"/>
    </xf>
    <xf numFmtId="0" fontId="4" fillId="0" borderId="8" xfId="1" applyFont="1" applyBorder="1" applyAlignment="1">
      <alignment horizontal="center" vertical="center" wrapText="1"/>
    </xf>
    <xf numFmtId="41" fontId="5" fillId="0" borderId="6" xfId="1" applyNumberFormat="1" applyFont="1" applyBorder="1" applyAlignment="1">
      <alignment horizontal="center" vertical="center"/>
    </xf>
    <xf numFmtId="41" fontId="5" fillId="0" borderId="0" xfId="1" applyNumberFormat="1" applyFont="1" applyBorder="1" applyAlignment="1">
      <alignment horizontal="center" vertical="center"/>
    </xf>
    <xf numFmtId="41" fontId="5" fillId="0" borderId="0" xfId="1" applyNumberFormat="1" applyFont="1" applyBorder="1" applyAlignment="1">
      <alignment vertical="center"/>
    </xf>
    <xf numFmtId="41" fontId="5" fillId="0" borderId="0" xfId="1" applyNumberFormat="1" applyFont="1" applyFill="1" applyBorder="1" applyAlignment="1">
      <alignment horizontal="center" vertical="center"/>
    </xf>
    <xf numFmtId="41" fontId="5" fillId="0" borderId="0" xfId="1" applyNumberFormat="1" applyFont="1" applyFill="1" applyBorder="1" applyAlignment="1">
      <alignment vertical="center"/>
    </xf>
    <xf numFmtId="41" fontId="5" fillId="0" borderId="4" xfId="1" applyNumberFormat="1" applyFont="1" applyFill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41" fontId="5" fillId="0" borderId="4" xfId="1" applyNumberFormat="1" applyFont="1" applyBorder="1" applyAlignment="1">
      <alignment horizontal="center" vertical="center"/>
    </xf>
    <xf numFmtId="41" fontId="5" fillId="0" borderId="4" xfId="1" applyNumberFormat="1" applyFont="1" applyBorder="1" applyAlignment="1">
      <alignment vertical="center"/>
    </xf>
    <xf numFmtId="0" fontId="4" fillId="0" borderId="4" xfId="2" applyFont="1" applyBorder="1" applyAlignment="1">
      <alignment horizontal="center" vertical="center"/>
    </xf>
    <xf numFmtId="0" fontId="5" fillId="0" borderId="4" xfId="2" applyFont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0" fontId="4" fillId="0" borderId="3" xfId="2" applyNumberFormat="1" applyFont="1" applyFill="1" applyBorder="1" applyAlignment="1" applyProtection="1">
      <alignment horizontal="center" vertical="center"/>
    </xf>
    <xf numFmtId="0" fontId="5" fillId="0" borderId="3" xfId="2" applyNumberFormat="1" applyFont="1" applyFill="1" applyBorder="1" applyAlignment="1" applyProtection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distributed" vertical="center" justifyLastLine="1"/>
    </xf>
    <xf numFmtId="0" fontId="5" fillId="0" borderId="3" xfId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center" vertical="center" justifyLastLine="1"/>
    </xf>
    <xf numFmtId="0" fontId="4" fillId="0" borderId="3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justifyLastLine="1"/>
    </xf>
    <xf numFmtId="0" fontId="5" fillId="0" borderId="3" xfId="2" applyFont="1" applyBorder="1" applyAlignment="1">
      <alignment horizontal="center" vertical="center" justifyLastLine="1"/>
    </xf>
    <xf numFmtId="0" fontId="5" fillId="0" borderId="3" xfId="2" applyFont="1" applyBorder="1" applyAlignment="1">
      <alignment horizontal="center" vertical="center"/>
    </xf>
    <xf numFmtId="0" fontId="5" fillId="0" borderId="1" xfId="1" applyFont="1" applyBorder="1" applyAlignment="1">
      <alignment horizontal="distributed" vertical="center" justifyLastLine="1"/>
    </xf>
    <xf numFmtId="0" fontId="5" fillId="0" borderId="1" xfId="2" applyNumberFormat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>
      <alignment horizontal="right" vertical="center"/>
    </xf>
    <xf numFmtId="0" fontId="13" fillId="0" borderId="4" xfId="1" applyFont="1" applyBorder="1" applyAlignment="1">
      <alignment vertical="center"/>
    </xf>
    <xf numFmtId="0" fontId="5" fillId="0" borderId="3" xfId="1" applyFont="1" applyFill="1" applyBorder="1" applyAlignment="1">
      <alignment horizontal="center" vertical="center"/>
    </xf>
    <xf numFmtId="0" fontId="21" fillId="0" borderId="3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41" fontId="5" fillId="0" borderId="0" xfId="1" applyNumberFormat="1" applyFont="1" applyFill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10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41" fontId="5" fillId="0" borderId="0" xfId="1" applyNumberFormat="1" applyFont="1" applyAlignment="1">
      <alignment horizontal="center" vertical="center"/>
    </xf>
    <xf numFmtId="41" fontId="5" fillId="0" borderId="0" xfId="1" applyNumberFormat="1" applyFont="1" applyFill="1" applyAlignment="1">
      <alignment horizontal="right" vertical="center"/>
    </xf>
    <xf numFmtId="180" fontId="5" fillId="0" borderId="0" xfId="1" applyNumberFormat="1" applyFont="1" applyAlignment="1">
      <alignment horizontal="right" vertical="center"/>
    </xf>
    <xf numFmtId="0" fontId="5" fillId="0" borderId="15" xfId="1" applyFont="1" applyBorder="1" applyAlignment="1">
      <alignment horizontal="center" vertical="center" wrapText="1" shrinkToFit="1"/>
    </xf>
    <xf numFmtId="0" fontId="5" fillId="0" borderId="14" xfId="1" applyFont="1" applyBorder="1" applyAlignment="1">
      <alignment horizontal="center" vertical="center" shrinkToFit="1"/>
    </xf>
    <xf numFmtId="0" fontId="5" fillId="0" borderId="1" xfId="1" applyFont="1" applyBorder="1" applyAlignment="1">
      <alignment horizontal="center" vertical="center" shrinkToFit="1"/>
    </xf>
    <xf numFmtId="0" fontId="5" fillId="0" borderId="8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21" fillId="0" borderId="0" xfId="1" applyFont="1" applyAlignment="1">
      <alignment horizontal="left" vertical="top" wrapText="1"/>
    </xf>
    <xf numFmtId="0" fontId="21" fillId="0" borderId="0" xfId="1" applyFont="1" applyAlignment="1">
      <alignment horizontal="left" vertical="top"/>
    </xf>
    <xf numFmtId="0" fontId="13" fillId="0" borderId="3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5" xfId="1" applyFont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0" borderId="8" xfId="1" applyFont="1" applyFill="1" applyBorder="1" applyAlignment="1">
      <alignment vertical="center"/>
    </xf>
    <xf numFmtId="0" fontId="13" fillId="0" borderId="2" xfId="1" applyFont="1" applyFill="1" applyBorder="1" applyAlignment="1">
      <alignment vertical="center"/>
    </xf>
    <xf numFmtId="0" fontId="13" fillId="0" borderId="8" xfId="1" applyFont="1" applyBorder="1" applyAlignment="1">
      <alignment vertical="center"/>
    </xf>
    <xf numFmtId="0" fontId="13" fillId="0" borderId="2" xfId="1" applyFont="1" applyBorder="1" applyAlignment="1">
      <alignment vertical="center"/>
    </xf>
    <xf numFmtId="0" fontId="5" fillId="0" borderId="4" xfId="7" applyFont="1" applyBorder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8" fillId="0" borderId="6" xfId="7" applyFont="1" applyBorder="1" applyAlignment="1">
      <alignment horizontal="center" vertical="center"/>
    </xf>
    <xf numFmtId="0" fontId="5" fillId="0" borderId="6" xfId="11" applyFont="1" applyBorder="1" applyAlignment="1">
      <alignment horizontal="center" vertical="center" wrapText="1"/>
    </xf>
    <xf numFmtId="0" fontId="5" fillId="0" borderId="0" xfId="11" applyFont="1" applyBorder="1" applyAlignment="1">
      <alignment horizontal="center" vertical="center" wrapText="1"/>
    </xf>
    <xf numFmtId="0" fontId="5" fillId="0" borderId="4" xfId="11" applyFont="1" applyBorder="1" applyAlignment="1">
      <alignment horizontal="center" vertical="center" wrapText="1"/>
    </xf>
    <xf numFmtId="0" fontId="5" fillId="0" borderId="15" xfId="7" applyFont="1" applyBorder="1" applyAlignment="1">
      <alignment horizontal="center" vertical="center"/>
    </xf>
    <xf numFmtId="0" fontId="5" fillId="0" borderId="6" xfId="7" applyFont="1" applyBorder="1" applyAlignment="1">
      <alignment horizontal="center" vertical="center"/>
    </xf>
    <xf numFmtId="0" fontId="5" fillId="0" borderId="14" xfId="7" applyFont="1" applyBorder="1" applyAlignment="1">
      <alignment horizontal="center" vertical="center"/>
    </xf>
    <xf numFmtId="0" fontId="5" fillId="0" borderId="12" xfId="7" applyFont="1" applyBorder="1" applyAlignment="1">
      <alignment horizontal="center" vertical="center"/>
    </xf>
    <xf numFmtId="0" fontId="5" fillId="0" borderId="1" xfId="7" applyFont="1" applyBorder="1" applyAlignment="1">
      <alignment horizontal="center" vertical="center"/>
    </xf>
    <xf numFmtId="0" fontId="5" fillId="0" borderId="8" xfId="7" applyFont="1" applyBorder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41" fontId="21" fillId="0" borderId="15" xfId="7" applyNumberFormat="1" applyFont="1" applyBorder="1" applyAlignment="1">
      <alignment horizontal="center" vertical="center" shrinkToFit="1"/>
    </xf>
    <xf numFmtId="41" fontId="21" fillId="0" borderId="6" xfId="7" applyNumberFormat="1" applyFont="1" applyBorder="1" applyAlignment="1">
      <alignment horizontal="center" vertical="center" shrinkToFit="1"/>
    </xf>
    <xf numFmtId="0" fontId="5" fillId="0" borderId="4" xfId="7" applyFont="1" applyBorder="1" applyAlignment="1">
      <alignment horizontal="left" vertical="center" indent="13"/>
    </xf>
    <xf numFmtId="0" fontId="5" fillId="0" borderId="3" xfId="7" applyFont="1" applyBorder="1" applyAlignment="1">
      <alignment horizontal="center" vertical="center" shrinkToFit="1"/>
    </xf>
    <xf numFmtId="1" fontId="5" fillId="0" borderId="6" xfId="7" applyNumberFormat="1" applyFont="1" applyBorder="1" applyAlignment="1">
      <alignment horizontal="center" vertical="center" wrapText="1"/>
    </xf>
    <xf numFmtId="1" fontId="5" fillId="0" borderId="0" xfId="7" applyNumberFormat="1" applyFont="1" applyBorder="1" applyAlignment="1">
      <alignment horizontal="center" vertical="center" wrapText="1"/>
    </xf>
    <xf numFmtId="1" fontId="5" fillId="0" borderId="4" xfId="7" applyNumberFormat="1" applyFont="1" applyBorder="1" applyAlignment="1">
      <alignment horizontal="center" vertical="center"/>
    </xf>
    <xf numFmtId="0" fontId="5" fillId="0" borderId="13" xfId="7" applyFont="1" applyBorder="1" applyAlignment="1">
      <alignment horizontal="center" vertical="center"/>
    </xf>
    <xf numFmtId="0" fontId="5" fillId="0" borderId="0" xfId="7" applyFont="1" applyBorder="1" applyAlignment="1">
      <alignment horizontal="center" vertical="center"/>
    </xf>
    <xf numFmtId="0" fontId="5" fillId="0" borderId="11" xfId="7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left" vertical="center"/>
    </xf>
    <xf numFmtId="0" fontId="20" fillId="0" borderId="4" xfId="1" applyFont="1" applyBorder="1" applyAlignment="1">
      <alignment horizontal="center" vertical="center"/>
    </xf>
    <xf numFmtId="0" fontId="13" fillId="0" borderId="6" xfId="1" applyFont="1" applyBorder="1" applyAlignment="1">
      <alignment vertical="center"/>
    </xf>
    <xf numFmtId="0" fontId="5" fillId="0" borderId="0" xfId="1" applyFont="1" applyBorder="1" applyAlignment="1">
      <alignment horizontal="left" vertical="center" indent="1"/>
    </xf>
    <xf numFmtId="0" fontId="5" fillId="0" borderId="4" xfId="1" applyFont="1" applyBorder="1" applyAlignment="1">
      <alignment horizontal="left" vertical="center" indent="1"/>
    </xf>
    <xf numFmtId="0" fontId="5" fillId="0" borderId="12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/>
    </xf>
    <xf numFmtId="0" fontId="5" fillId="0" borderId="0" xfId="5" applyFont="1" applyFill="1" applyBorder="1" applyAlignment="1">
      <alignment horizontal="center" vertical="center"/>
    </xf>
    <xf numFmtId="41" fontId="5" fillId="0" borderId="0" xfId="5" applyNumberFormat="1" applyFont="1" applyFill="1" applyAlignment="1">
      <alignment vertical="center"/>
    </xf>
    <xf numFmtId="41" fontId="5" fillId="0" borderId="6" xfId="5" applyNumberFormat="1" applyFont="1" applyBorder="1" applyAlignment="1">
      <alignment vertical="center"/>
    </xf>
    <xf numFmtId="41" fontId="5" fillId="0" borderId="0" xfId="5" applyNumberFormat="1" applyFont="1" applyAlignment="1">
      <alignment vertical="center"/>
    </xf>
    <xf numFmtId="41" fontId="5" fillId="0" borderId="4" xfId="5" applyNumberFormat="1" applyFont="1" applyBorder="1" applyAlignment="1">
      <alignment vertical="center"/>
    </xf>
    <xf numFmtId="0" fontId="13" fillId="0" borderId="12" xfId="1" applyFont="1" applyBorder="1" applyAlignment="1">
      <alignment horizontal="center" vertical="center"/>
    </xf>
    <xf numFmtId="0" fontId="5" fillId="0" borderId="3" xfId="1" applyFont="1" applyBorder="1" applyAlignment="1">
      <alignment horizontal="distributed" justifyLastLine="1"/>
    </xf>
    <xf numFmtId="0" fontId="13" fillId="0" borderId="3" xfId="1" applyFont="1" applyBorder="1" applyAlignment="1">
      <alignment horizontal="distributed" justifyLastLine="1"/>
    </xf>
    <xf numFmtId="0" fontId="5" fillId="0" borderId="1" xfId="1" applyFont="1" applyBorder="1" applyAlignment="1">
      <alignment horizontal="center" justifyLastLine="1"/>
    </xf>
    <xf numFmtId="0" fontId="5" fillId="0" borderId="8" xfId="1" applyFont="1" applyBorder="1" applyAlignment="1">
      <alignment horizontal="center" justifyLastLine="1"/>
    </xf>
    <xf numFmtId="41" fontId="5" fillId="0" borderId="15" xfId="96" applyNumberFormat="1" applyFont="1" applyBorder="1" applyAlignment="1">
      <alignment horizontal="right" vertical="center"/>
    </xf>
    <xf numFmtId="41" fontId="5" fillId="0" borderId="6" xfId="96" applyNumberFormat="1" applyFont="1" applyBorder="1" applyAlignment="1">
      <alignment horizontal="right" vertical="center"/>
    </xf>
    <xf numFmtId="41" fontId="5" fillId="0" borderId="13" xfId="96" applyNumberFormat="1" applyFont="1" applyBorder="1" applyAlignment="1">
      <alignment horizontal="right" vertical="center"/>
    </xf>
    <xf numFmtId="41" fontId="5" fillId="0" borderId="0" xfId="96" applyNumberFormat="1" applyFont="1" applyBorder="1" applyAlignment="1">
      <alignment horizontal="right" vertical="center"/>
    </xf>
    <xf numFmtId="0" fontId="5" fillId="0" borderId="5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left" vertical="center"/>
    </xf>
    <xf numFmtId="41" fontId="5" fillId="0" borderId="0" xfId="1" applyNumberFormat="1" applyFont="1" applyBorder="1" applyAlignment="1">
      <alignment horizontal="right" vertical="center"/>
    </xf>
    <xf numFmtId="41" fontId="5" fillId="0" borderId="4" xfId="1" applyNumberFormat="1" applyFont="1" applyBorder="1" applyAlignment="1">
      <alignment horizontal="right" vertical="center"/>
    </xf>
    <xf numFmtId="0" fontId="7" fillId="0" borderId="0" xfId="3" applyFont="1" applyBorder="1" applyAlignment="1">
      <alignment horizontal="center" vertical="center"/>
    </xf>
    <xf numFmtId="0" fontId="8" fillId="0" borderId="0" xfId="3" applyFont="1" applyBorder="1" applyAlignment="1">
      <alignment horizontal="center" vertical="center"/>
    </xf>
    <xf numFmtId="1" fontId="5" fillId="0" borderId="4" xfId="7" applyNumberFormat="1" applyFont="1" applyBorder="1" applyAlignment="1">
      <alignment horizontal="center" vertical="center" wrapText="1"/>
    </xf>
    <xf numFmtId="0" fontId="5" fillId="0" borderId="15" xfId="7" applyFont="1" applyBorder="1" applyAlignment="1">
      <alignment horizontal="center" vertical="center" wrapText="1"/>
    </xf>
    <xf numFmtId="0" fontId="5" fillId="0" borderId="6" xfId="7" applyFont="1" applyBorder="1" applyAlignment="1">
      <alignment horizontal="center" vertical="center" wrapText="1"/>
    </xf>
    <xf numFmtId="0" fontId="5" fillId="0" borderId="14" xfId="7" applyFont="1" applyBorder="1" applyAlignment="1">
      <alignment horizontal="center" vertical="center" wrapText="1"/>
    </xf>
    <xf numFmtId="0" fontId="5" fillId="0" borderId="4" xfId="7" applyFont="1" applyBorder="1" applyAlignment="1">
      <alignment horizontal="center" vertical="center" wrapText="1"/>
    </xf>
    <xf numFmtId="0" fontId="5" fillId="0" borderId="15" xfId="7" applyFont="1" applyFill="1" applyBorder="1" applyAlignment="1">
      <alignment horizontal="center" vertical="center"/>
    </xf>
    <xf numFmtId="0" fontId="5" fillId="0" borderId="6" xfId="7" applyFont="1" applyFill="1" applyBorder="1" applyAlignment="1">
      <alignment horizontal="center" vertical="center"/>
    </xf>
    <xf numFmtId="0" fontId="5" fillId="0" borderId="12" xfId="7" applyFont="1" applyFill="1" applyBorder="1" applyAlignment="1">
      <alignment horizontal="center" vertical="center"/>
    </xf>
    <xf numFmtId="0" fontId="5" fillId="0" borderId="1" xfId="7" applyFont="1" applyFill="1" applyBorder="1" applyAlignment="1">
      <alignment horizontal="center" vertical="center"/>
    </xf>
    <xf numFmtId="0" fontId="5" fillId="0" borderId="8" xfId="7" applyFont="1" applyFill="1" applyBorder="1" applyAlignment="1">
      <alignment horizontal="center" vertical="center"/>
    </xf>
    <xf numFmtId="0" fontId="5" fillId="0" borderId="2" xfId="7" applyFont="1" applyFill="1" applyBorder="1" applyAlignment="1">
      <alignment horizontal="center" vertical="center"/>
    </xf>
    <xf numFmtId="41" fontId="5" fillId="0" borderId="13" xfId="7" applyNumberFormat="1" applyFont="1" applyBorder="1" applyAlignment="1">
      <alignment horizontal="center" vertical="center"/>
    </xf>
    <xf numFmtId="41" fontId="5" fillId="0" borderId="0" xfId="7" applyNumberFormat="1" applyFont="1" applyBorder="1" applyAlignment="1">
      <alignment horizontal="center" vertical="center"/>
    </xf>
    <xf numFmtId="0" fontId="5" fillId="0" borderId="4" xfId="7" applyFont="1" applyBorder="1" applyAlignment="1">
      <alignment horizontal="left" vertical="center" indent="17"/>
    </xf>
    <xf numFmtId="41" fontId="5" fillId="0" borderId="15" xfId="7" applyNumberFormat="1" applyFont="1" applyBorder="1" applyAlignment="1">
      <alignment horizontal="center" vertical="center"/>
    </xf>
    <xf numFmtId="41" fontId="5" fillId="0" borderId="6" xfId="7" applyNumberFormat="1" applyFont="1" applyBorder="1" applyAlignment="1">
      <alignment horizontal="center" vertical="center"/>
    </xf>
    <xf numFmtId="41" fontId="5" fillId="0" borderId="14" xfId="7" applyNumberFormat="1" applyFont="1" applyBorder="1" applyAlignment="1">
      <alignment horizontal="center" vertical="center"/>
    </xf>
    <xf numFmtId="41" fontId="5" fillId="0" borderId="4" xfId="7" applyNumberFormat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 shrinkToFit="1"/>
    </xf>
    <xf numFmtId="0" fontId="20" fillId="0" borderId="3" xfId="1" applyFont="1" applyBorder="1" applyAlignment="1">
      <alignment horizontal="center" vertical="center" shrinkToFit="1"/>
    </xf>
    <xf numFmtId="176" fontId="5" fillId="0" borderId="3" xfId="1" applyNumberFormat="1" applyFont="1" applyBorder="1" applyAlignment="1">
      <alignment horizontal="center" vertical="center" shrinkToFit="1"/>
    </xf>
    <xf numFmtId="0" fontId="7" fillId="0" borderId="6" xfId="1" applyFont="1" applyFill="1" applyBorder="1" applyAlignment="1">
      <alignment horizontal="center" vertical="center"/>
    </xf>
    <xf numFmtId="1" fontId="5" fillId="0" borderId="12" xfId="7" applyNumberFormat="1" applyFont="1" applyBorder="1" applyAlignment="1">
      <alignment horizontal="center" vertical="center"/>
    </xf>
    <xf numFmtId="1" fontId="5" fillId="0" borderId="11" xfId="7" applyNumberFormat="1" applyFont="1" applyBorder="1" applyAlignment="1">
      <alignment horizontal="center" vertical="center"/>
    </xf>
    <xf numFmtId="1" fontId="5" fillId="0" borderId="5" xfId="7" applyNumberFormat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 shrinkToFit="1"/>
    </xf>
    <xf numFmtId="0" fontId="5" fillId="0" borderId="6" xfId="1" applyFont="1" applyBorder="1" applyAlignment="1">
      <alignment horizontal="center" vertical="center" shrinkToFit="1"/>
    </xf>
    <xf numFmtId="0" fontId="5" fillId="0" borderId="5" xfId="1" applyFont="1" applyBorder="1" applyAlignment="1">
      <alignment horizontal="center" vertical="center" shrinkToFit="1"/>
    </xf>
    <xf numFmtId="0" fontId="13" fillId="0" borderId="3" xfId="11" applyFont="1" applyBorder="1">
      <alignment vertical="center"/>
    </xf>
    <xf numFmtId="0" fontId="14" fillId="0" borderId="3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20" fillId="0" borderId="15" xfId="1" applyFont="1" applyBorder="1" applyAlignment="1">
      <alignment horizontal="center" vertical="center" shrinkToFit="1"/>
    </xf>
    <xf numFmtId="0" fontId="20" fillId="0" borderId="6" xfId="1" applyFont="1" applyBorder="1" applyAlignment="1">
      <alignment horizontal="center" vertical="center" shrinkToFit="1"/>
    </xf>
    <xf numFmtId="0" fontId="20" fillId="0" borderId="12" xfId="1" applyFont="1" applyBorder="1" applyAlignment="1">
      <alignment horizontal="center" vertical="center" shrinkToFit="1"/>
    </xf>
    <xf numFmtId="0" fontId="20" fillId="0" borderId="14" xfId="1" applyFont="1" applyBorder="1" applyAlignment="1">
      <alignment horizontal="center" vertical="center" shrinkToFit="1"/>
    </xf>
    <xf numFmtId="0" fontId="20" fillId="0" borderId="4" xfId="1" applyFont="1" applyBorder="1" applyAlignment="1">
      <alignment horizontal="center" vertical="center" shrinkToFit="1"/>
    </xf>
    <xf numFmtId="0" fontId="20" fillId="0" borderId="5" xfId="1" applyFont="1" applyBorder="1" applyAlignment="1">
      <alignment horizontal="center" vertical="center" shrinkToFit="1"/>
    </xf>
    <xf numFmtId="0" fontId="5" fillId="0" borderId="3" xfId="11" applyFont="1" applyBorder="1" applyAlignment="1">
      <alignment horizontal="center" vertical="center"/>
    </xf>
    <xf numFmtId="0" fontId="5" fillId="0" borderId="1" xfId="11" applyFont="1" applyBorder="1" applyAlignment="1">
      <alignment horizontal="center" vertical="center"/>
    </xf>
    <xf numFmtId="0" fontId="5" fillId="0" borderId="8" xfId="11" applyFont="1" applyBorder="1" applyAlignment="1">
      <alignment horizontal="center" vertical="center"/>
    </xf>
    <xf numFmtId="0" fontId="5" fillId="0" borderId="2" xfId="11" applyFont="1" applyBorder="1" applyAlignment="1">
      <alignment horizontal="center" vertical="center"/>
    </xf>
    <xf numFmtId="0" fontId="5" fillId="0" borderId="3" xfId="1" applyFont="1" applyBorder="1" applyAlignment="1">
      <alignment vertical="center" wrapText="1"/>
    </xf>
    <xf numFmtId="0" fontId="5" fillId="0" borderId="7" xfId="1" applyFont="1" applyBorder="1" applyAlignment="1">
      <alignment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center" vertical="center" wrapText="1"/>
    </xf>
    <xf numFmtId="0" fontId="20" fillId="0" borderId="1" xfId="1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20" fillId="0" borderId="2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left" vertical="center"/>
    </xf>
    <xf numFmtId="0" fontId="5" fillId="0" borderId="2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 wrapText="1"/>
    </xf>
    <xf numFmtId="0" fontId="8" fillId="0" borderId="0" xfId="7" applyFont="1" applyBorder="1" applyAlignment="1">
      <alignment horizontal="center" vertical="center"/>
    </xf>
    <xf numFmtId="0" fontId="5" fillId="0" borderId="4" xfId="7" applyFont="1" applyBorder="1" applyAlignment="1">
      <alignment horizontal="right" vertical="center"/>
    </xf>
    <xf numFmtId="0" fontId="5" fillId="0" borderId="1" xfId="7" applyFont="1" applyBorder="1" applyAlignment="1">
      <alignment horizontal="center" vertical="center" shrinkToFit="1"/>
    </xf>
    <xf numFmtId="0" fontId="13" fillId="0" borderId="8" xfId="88" applyFont="1" applyBorder="1" applyAlignment="1">
      <alignment horizontal="center" vertical="center" shrinkToFit="1"/>
    </xf>
    <xf numFmtId="0" fontId="13" fillId="0" borderId="2" xfId="88" applyFont="1" applyBorder="1" applyAlignment="1">
      <alignment horizontal="center" vertical="center" shrinkToFit="1"/>
    </xf>
    <xf numFmtId="1" fontId="5" fillId="0" borderId="12" xfId="7" applyNumberFormat="1" applyFont="1" applyBorder="1" applyAlignment="1">
      <alignment horizontal="center" vertical="center" wrapText="1"/>
    </xf>
    <xf numFmtId="1" fontId="5" fillId="0" borderId="11" xfId="7" applyNumberFormat="1" applyFont="1" applyBorder="1" applyAlignment="1">
      <alignment horizontal="center" vertical="center" wrapText="1"/>
    </xf>
    <xf numFmtId="1" fontId="5" fillId="0" borderId="5" xfId="7" applyNumberFormat="1" applyFont="1" applyBorder="1" applyAlignment="1">
      <alignment horizontal="center" vertical="center" wrapText="1"/>
    </xf>
    <xf numFmtId="41" fontId="5" fillId="0" borderId="6" xfId="5" applyNumberFormat="1" applyFont="1" applyBorder="1" applyAlignment="1">
      <alignment horizontal="right" vertical="center"/>
    </xf>
    <xf numFmtId="41" fontId="5" fillId="0" borderId="0" xfId="5" applyNumberFormat="1" applyFont="1" applyAlignment="1">
      <alignment horizontal="right" vertical="center"/>
    </xf>
    <xf numFmtId="0" fontId="5" fillId="0" borderId="3" xfId="7" applyFont="1" applyBorder="1" applyAlignment="1">
      <alignment horizontal="center" vertical="center" wrapText="1"/>
    </xf>
    <xf numFmtId="0" fontId="5" fillId="0" borderId="1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0" fontId="5" fillId="0" borderId="14" xfId="1" applyFont="1" applyBorder="1" applyAlignment="1">
      <alignment horizontal="center" vertical="center" wrapText="1"/>
    </xf>
    <xf numFmtId="0" fontId="5" fillId="0" borderId="7" xfId="7" applyFont="1" applyBorder="1" applyAlignment="1">
      <alignment horizontal="center" vertical="center" wrapText="1"/>
    </xf>
    <xf numFmtId="0" fontId="5" fillId="0" borderId="9" xfId="7" applyFont="1" applyBorder="1" applyAlignment="1">
      <alignment horizontal="center" vertical="center"/>
    </xf>
    <xf numFmtId="0" fontId="5" fillId="0" borderId="10" xfId="7" applyFont="1" applyBorder="1" applyAlignment="1">
      <alignment horizontal="center" vertical="center"/>
    </xf>
    <xf numFmtId="0" fontId="5" fillId="0" borderId="7" xfId="7" applyFont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10" xfId="7" applyFont="1" applyBorder="1" applyAlignment="1">
      <alignment horizontal="center" vertical="center" wrapText="1"/>
    </xf>
    <xf numFmtId="0" fontId="5" fillId="0" borderId="8" xfId="7" applyFont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20" fillId="0" borderId="6" xfId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center" vertical="center"/>
    </xf>
    <xf numFmtId="0" fontId="20" fillId="0" borderId="1" xfId="1" applyFont="1" applyFill="1" applyBorder="1" applyAlignment="1">
      <alignment horizontal="center" vertical="center"/>
    </xf>
    <xf numFmtId="0" fontId="20" fillId="0" borderId="8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center" vertical="center"/>
    </xf>
    <xf numFmtId="0" fontId="20" fillId="0" borderId="15" xfId="1" applyFont="1" applyFill="1" applyBorder="1" applyAlignment="1">
      <alignment horizontal="center" vertical="center" wrapText="1"/>
    </xf>
    <xf numFmtId="0" fontId="13" fillId="0" borderId="12" xfId="1" applyFont="1" applyBorder="1" applyAlignment="1">
      <alignment vertical="center"/>
    </xf>
    <xf numFmtId="0" fontId="13" fillId="0" borderId="2" xfId="1" applyFont="1" applyBorder="1" applyAlignment="1">
      <alignment horizontal="center" vertical="center" wrapText="1"/>
    </xf>
    <xf numFmtId="0" fontId="8" fillId="0" borderId="6" xfId="1" applyFont="1" applyBorder="1" applyAlignment="1">
      <alignment vertical="center"/>
    </xf>
    <xf numFmtId="0" fontId="5" fillId="0" borderId="0" xfId="9" applyFont="1" applyBorder="1" applyAlignment="1">
      <alignment horizontal="center" vertical="center"/>
    </xf>
    <xf numFmtId="0" fontId="5" fillId="0" borderId="11" xfId="6" applyFont="1" applyBorder="1" applyAlignment="1">
      <alignment horizontal="center" vertical="center"/>
    </xf>
    <xf numFmtId="0" fontId="5" fillId="0" borderId="1" xfId="9" applyFont="1" applyBorder="1" applyAlignment="1">
      <alignment horizontal="center" vertical="center"/>
    </xf>
    <xf numFmtId="0" fontId="20" fillId="0" borderId="1" xfId="9" applyFont="1" applyBorder="1" applyAlignment="1">
      <alignment horizontal="center" vertical="center"/>
    </xf>
    <xf numFmtId="0" fontId="20" fillId="0" borderId="2" xfId="9" applyFont="1" applyBorder="1" applyAlignment="1">
      <alignment horizontal="center" vertical="center"/>
    </xf>
    <xf numFmtId="0" fontId="5" fillId="0" borderId="2" xfId="9" applyFont="1" applyBorder="1" applyAlignment="1">
      <alignment horizontal="center" vertical="center"/>
    </xf>
    <xf numFmtId="0" fontId="8" fillId="0" borderId="0" xfId="9" applyFont="1" applyFill="1" applyBorder="1" applyAlignment="1">
      <alignment horizontal="center" vertical="center"/>
    </xf>
    <xf numFmtId="0" fontId="5" fillId="0" borderId="0" xfId="9" applyFont="1" applyFill="1" applyBorder="1" applyAlignment="1">
      <alignment horizontal="left" vertical="center" indent="3"/>
    </xf>
    <xf numFmtId="0" fontId="5" fillId="0" borderId="11" xfId="6" applyFont="1" applyFill="1" applyBorder="1" applyAlignment="1">
      <alignment horizontal="left" vertical="center" indent="3"/>
    </xf>
    <xf numFmtId="0" fontId="5" fillId="0" borderId="0" xfId="9" applyFont="1" applyFill="1" applyBorder="1" applyAlignment="1">
      <alignment horizontal="left" vertical="center" indent="1"/>
    </xf>
    <xf numFmtId="0" fontId="5" fillId="0" borderId="11" xfId="9" applyFont="1" applyFill="1" applyBorder="1" applyAlignment="1">
      <alignment horizontal="left" vertical="center" indent="1"/>
    </xf>
    <xf numFmtId="0" fontId="5" fillId="0" borderId="11" xfId="6" applyFont="1" applyFill="1" applyBorder="1" applyAlignment="1">
      <alignment horizontal="left" vertical="center" indent="1"/>
    </xf>
    <xf numFmtId="0" fontId="5" fillId="0" borderId="11" xfId="1" applyFont="1" applyFill="1" applyBorder="1" applyAlignment="1">
      <alignment vertical="center"/>
    </xf>
    <xf numFmtId="0" fontId="5" fillId="0" borderId="4" xfId="9" applyFont="1" applyFill="1" applyBorder="1" applyAlignment="1">
      <alignment horizontal="left" vertical="center" indent="3"/>
    </xf>
    <xf numFmtId="0" fontId="5" fillId="0" borderId="5" xfId="6" applyFont="1" applyFill="1" applyBorder="1" applyAlignment="1">
      <alignment horizontal="left" vertical="center" indent="3"/>
    </xf>
    <xf numFmtId="0" fontId="8" fillId="0" borderId="20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right" vertical="center" wrapText="1"/>
    </xf>
    <xf numFmtId="0" fontId="5" fillId="0" borderId="16" xfId="1" applyFont="1" applyBorder="1" applyAlignment="1">
      <alignment horizontal="center" vertical="center"/>
    </xf>
    <xf numFmtId="0" fontId="13" fillId="0" borderId="17" xfId="1" applyFont="1" applyBorder="1" applyAlignment="1">
      <alignment vertical="center"/>
    </xf>
    <xf numFmtId="0" fontId="5" fillId="0" borderId="18" xfId="1" applyFont="1" applyBorder="1" applyAlignment="1">
      <alignment horizontal="center" vertical="center"/>
    </xf>
    <xf numFmtId="0" fontId="13" fillId="0" borderId="19" xfId="1" applyFont="1" applyBorder="1" applyAlignment="1">
      <alignment vertical="center"/>
    </xf>
    <xf numFmtId="0" fontId="5" fillId="0" borderId="4" xfId="9" applyFont="1" applyBorder="1" applyAlignment="1">
      <alignment horizontal="center" vertical="center"/>
    </xf>
    <xf numFmtId="0" fontId="8" fillId="0" borderId="0" xfId="9" applyFont="1" applyBorder="1" applyAlignment="1">
      <alignment horizontal="center" vertical="center"/>
    </xf>
    <xf numFmtId="0" fontId="5" fillId="2" borderId="3" xfId="40" applyFont="1" applyFill="1" applyBorder="1" applyAlignment="1">
      <alignment horizontal="center" vertical="center" wrapText="1"/>
    </xf>
    <xf numFmtId="0" fontId="5" fillId="2" borderId="1" xfId="40" applyFont="1" applyFill="1" applyBorder="1" applyAlignment="1">
      <alignment horizontal="center" vertical="center" wrapText="1"/>
    </xf>
    <xf numFmtId="0" fontId="5" fillId="0" borderId="6" xfId="9" applyFont="1" applyBorder="1" applyAlignment="1">
      <alignment horizontal="center" vertical="center" wrapText="1"/>
    </xf>
    <xf numFmtId="0" fontId="5" fillId="0" borderId="12" xfId="9" applyFont="1" applyBorder="1" applyAlignment="1">
      <alignment horizontal="center" vertical="center"/>
    </xf>
    <xf numFmtId="0" fontId="5" fillId="0" borderId="5" xfId="9" applyFont="1" applyBorder="1" applyAlignment="1">
      <alignment horizontal="center" vertical="center"/>
    </xf>
    <xf numFmtId="0" fontId="5" fillId="2" borderId="2" xfId="40" applyFont="1" applyFill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 shrinkToFit="1"/>
    </xf>
    <xf numFmtId="0" fontId="20" fillId="0" borderId="2" xfId="1" applyFont="1" applyBorder="1" applyAlignment="1">
      <alignment horizontal="center" vertical="center" shrinkToFit="1"/>
    </xf>
    <xf numFmtId="0" fontId="20" fillId="0" borderId="8" xfId="1" applyFont="1" applyBorder="1" applyAlignment="1">
      <alignment horizontal="center" vertical="center" shrinkToFit="1"/>
    </xf>
    <xf numFmtId="0" fontId="5" fillId="0" borderId="4" xfId="6" applyFont="1" applyBorder="1" applyAlignment="1">
      <alignment horizontal="center" vertical="center"/>
    </xf>
    <xf numFmtId="0" fontId="5" fillId="0" borderId="6" xfId="39" applyFont="1" applyBorder="1" applyAlignment="1">
      <alignment horizontal="center" vertical="center" wrapText="1"/>
    </xf>
    <xf numFmtId="0" fontId="5" fillId="0" borderId="12" xfId="39" applyFont="1" applyBorder="1" applyAlignment="1">
      <alignment horizontal="center" vertical="center"/>
    </xf>
    <xf numFmtId="0" fontId="5" fillId="0" borderId="4" xfId="39" applyFont="1" applyBorder="1" applyAlignment="1">
      <alignment horizontal="center" vertical="center"/>
    </xf>
    <xf numFmtId="0" fontId="5" fillId="0" borderId="5" xfId="39" applyFont="1" applyBorder="1" applyAlignment="1">
      <alignment horizontal="center" vertical="center"/>
    </xf>
    <xf numFmtId="0" fontId="5" fillId="0" borderId="1" xfId="39" applyFont="1" applyBorder="1" applyAlignment="1">
      <alignment horizontal="center" vertical="center" justifyLastLine="1"/>
    </xf>
    <xf numFmtId="0" fontId="5" fillId="0" borderId="8" xfId="39" applyFont="1" applyBorder="1" applyAlignment="1">
      <alignment horizontal="center" vertical="center" justifyLastLine="1"/>
    </xf>
    <xf numFmtId="0" fontId="5" fillId="0" borderId="1" xfId="39" applyFont="1" applyBorder="1" applyAlignment="1">
      <alignment horizontal="center" vertical="center"/>
    </xf>
    <xf numFmtId="0" fontId="5" fillId="0" borderId="2" xfId="39" applyFont="1" applyBorder="1" applyAlignment="1">
      <alignment horizontal="center" vertical="center"/>
    </xf>
    <xf numFmtId="0" fontId="8" fillId="0" borderId="6" xfId="39" applyFont="1" applyBorder="1" applyAlignment="1">
      <alignment horizontal="center" vertical="center"/>
    </xf>
    <xf numFmtId="0" fontId="5" fillId="0" borderId="0" xfId="1" applyFont="1" applyFill="1" applyAlignment="1">
      <alignment vertical="center" wrapText="1"/>
    </xf>
    <xf numFmtId="0" fontId="5" fillId="0" borderId="21" xfId="1" applyFont="1" applyFill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5" fillId="0" borderId="4" xfId="36" applyFont="1" applyBorder="1" applyAlignment="1">
      <alignment horizontal="center" vertical="center"/>
    </xf>
    <xf numFmtId="0" fontId="5" fillId="0" borderId="4" xfId="36" applyFont="1" applyBorder="1" applyAlignment="1">
      <alignment horizontal="right" vertical="center"/>
    </xf>
    <xf numFmtId="0" fontId="5" fillId="0" borderId="1" xfId="36" applyFont="1" applyBorder="1" applyAlignment="1">
      <alignment horizontal="center" vertical="center"/>
    </xf>
    <xf numFmtId="0" fontId="5" fillId="0" borderId="3" xfId="36" applyFont="1" applyBorder="1" applyAlignment="1">
      <alignment horizontal="center" vertical="center"/>
    </xf>
    <xf numFmtId="0" fontId="8" fillId="0" borderId="6" xfId="36" applyFont="1" applyBorder="1" applyAlignment="1">
      <alignment horizontal="center" vertical="center"/>
    </xf>
    <xf numFmtId="0" fontId="5" fillId="0" borderId="11" xfId="36" applyFont="1" applyBorder="1" applyAlignment="1">
      <alignment horizontal="center" vertical="center"/>
    </xf>
    <xf numFmtId="0" fontId="5" fillId="0" borderId="15" xfId="36" applyFont="1" applyBorder="1" applyAlignment="1">
      <alignment horizontal="center" vertical="center"/>
    </xf>
    <xf numFmtId="0" fontId="5" fillId="0" borderId="11" xfId="8" applyFont="1" applyBorder="1" applyAlignment="1">
      <alignment horizontal="left" vertical="center"/>
    </xf>
    <xf numFmtId="0" fontId="5" fillId="0" borderId="11" xfId="6" applyFont="1" applyBorder="1" applyAlignment="1">
      <alignment horizontal="left" vertical="center"/>
    </xf>
    <xf numFmtId="0" fontId="5" fillId="0" borderId="3" xfId="8" applyFont="1" applyBorder="1" applyAlignment="1">
      <alignment horizontal="center" vertical="center"/>
    </xf>
    <xf numFmtId="0" fontId="8" fillId="0" borderId="0" xfId="8" applyFont="1" applyAlignment="1">
      <alignment horizontal="center" vertical="center"/>
    </xf>
    <xf numFmtId="0" fontId="5" fillId="0" borderId="4" xfId="6" applyFont="1" applyFill="1" applyBorder="1" applyAlignment="1">
      <alignment horizontal="center" vertical="center"/>
    </xf>
    <xf numFmtId="0" fontId="5" fillId="0" borderId="4" xfId="8" applyFont="1" applyBorder="1" applyAlignment="1">
      <alignment horizontal="right" vertical="center"/>
    </xf>
    <xf numFmtId="0" fontId="5" fillId="0" borderId="6" xfId="8" applyFont="1" applyBorder="1" applyAlignment="1">
      <alignment horizontal="center" vertical="center"/>
    </xf>
    <xf numFmtId="0" fontId="5" fillId="0" borderId="12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5" fillId="0" borderId="1" xfId="8" applyFont="1" applyBorder="1" applyAlignment="1">
      <alignment horizontal="center" vertical="center"/>
    </xf>
    <xf numFmtId="0" fontId="5" fillId="0" borderId="11" xfId="8" applyFont="1" applyBorder="1" applyAlignment="1">
      <alignment vertical="center"/>
    </xf>
    <xf numFmtId="0" fontId="5" fillId="0" borderId="11" xfId="6" applyFont="1" applyBorder="1" applyAlignment="1">
      <alignment vertical="center"/>
    </xf>
    <xf numFmtId="0" fontId="5" fillId="0" borderId="5" xfId="8" applyFont="1" applyBorder="1" applyAlignment="1">
      <alignment horizontal="left" vertical="center"/>
    </xf>
    <xf numFmtId="0" fontId="5" fillId="0" borderId="5" xfId="6" applyFont="1" applyBorder="1" applyAlignment="1">
      <alignment horizontal="left" vertical="center"/>
    </xf>
    <xf numFmtId="0" fontId="5" fillId="0" borderId="0" xfId="8" applyFont="1" applyBorder="1" applyAlignment="1">
      <alignment vertical="center"/>
    </xf>
    <xf numFmtId="0" fontId="5" fillId="0" borderId="8" xfId="1" applyFont="1" applyFill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/>
    </xf>
    <xf numFmtId="0" fontId="5" fillId="0" borderId="12" xfId="1" applyFont="1" applyBorder="1" applyAlignment="1">
      <alignment horizontal="center" vertical="center" shrinkToFit="1"/>
    </xf>
    <xf numFmtId="0" fontId="5" fillId="0" borderId="4" xfId="1" applyFont="1" applyBorder="1" applyAlignment="1">
      <alignment horizontal="center" vertical="center" shrinkToFit="1"/>
    </xf>
    <xf numFmtId="0" fontId="13" fillId="0" borderId="3" xfId="83" applyFont="1" applyBorder="1">
      <alignment vertical="center"/>
    </xf>
    <xf numFmtId="0" fontId="5" fillId="0" borderId="3" xfId="83" applyFont="1" applyBorder="1" applyAlignment="1">
      <alignment horizontal="center" vertical="center"/>
    </xf>
    <xf numFmtId="0" fontId="5" fillId="0" borderId="1" xfId="83" applyFont="1" applyBorder="1" applyAlignment="1">
      <alignment horizontal="center" vertical="center"/>
    </xf>
    <xf numFmtId="0" fontId="5" fillId="0" borderId="8" xfId="83" applyFont="1" applyBorder="1" applyAlignment="1">
      <alignment horizontal="center" vertical="center"/>
    </xf>
    <xf numFmtId="0" fontId="5" fillId="0" borderId="2" xfId="83" applyFont="1" applyBorder="1" applyAlignment="1">
      <alignment horizontal="center" vertical="center"/>
    </xf>
    <xf numFmtId="0" fontId="5" fillId="0" borderId="3" xfId="1" applyFont="1" applyBorder="1" applyAlignment="1">
      <alignment vertical="center" shrinkToFit="1"/>
    </xf>
    <xf numFmtId="0" fontId="20" fillId="0" borderId="3" xfId="1" applyFont="1" applyBorder="1" applyAlignment="1">
      <alignment vertical="center" shrinkToFit="1"/>
    </xf>
    <xf numFmtId="0" fontId="5" fillId="0" borderId="7" xfId="1" applyFont="1" applyBorder="1" applyAlignment="1">
      <alignment horizontal="center" vertical="center" shrinkToFit="1"/>
    </xf>
    <xf numFmtId="0" fontId="5" fillId="0" borderId="7" xfId="1" applyFont="1" applyBorder="1" applyAlignment="1">
      <alignment vertical="center" shrinkToFit="1"/>
    </xf>
    <xf numFmtId="0" fontId="5" fillId="0" borderId="4" xfId="1" applyFont="1" applyFill="1" applyBorder="1" applyAlignment="1">
      <alignment horizontal="left" vertical="center" indent="4"/>
    </xf>
    <xf numFmtId="0" fontId="20" fillId="0" borderId="3" xfId="7" applyFont="1" applyBorder="1" applyAlignment="1">
      <alignment horizontal="center" vertical="center" shrinkToFit="1"/>
    </xf>
    <xf numFmtId="0" fontId="5" fillId="0" borderId="3" xfId="83" applyFont="1" applyFill="1" applyBorder="1" applyAlignment="1">
      <alignment horizontal="center" vertical="center" shrinkToFit="1"/>
    </xf>
    <xf numFmtId="0" fontId="7" fillId="0" borderId="0" xfId="7" applyFont="1" applyBorder="1" applyAlignment="1">
      <alignment horizontal="center" vertical="center"/>
    </xf>
    <xf numFmtId="0" fontId="5" fillId="0" borderId="0" xfId="1" applyFont="1" applyBorder="1" applyAlignment="1">
      <alignment horizontal="right" vertical="center"/>
    </xf>
    <xf numFmtId="0" fontId="5" fillId="0" borderId="6" xfId="7" applyFont="1" applyBorder="1" applyAlignment="1">
      <alignment horizontal="center" vertical="center" shrinkToFit="1"/>
    </xf>
    <xf numFmtId="0" fontId="5" fillId="0" borderId="4" xfId="7" applyFont="1" applyBorder="1" applyAlignment="1">
      <alignment horizontal="center" vertical="center" shrinkToFit="1"/>
    </xf>
    <xf numFmtId="0" fontId="20" fillId="0" borderId="1" xfId="7" applyFont="1" applyBorder="1" applyAlignment="1">
      <alignment horizontal="center" vertical="center"/>
    </xf>
    <xf numFmtId="0" fontId="20" fillId="0" borderId="8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5" fillId="0" borderId="5" xfId="7" applyFont="1" applyBorder="1" applyAlignment="1">
      <alignment horizontal="center" vertical="center"/>
    </xf>
    <xf numFmtId="0" fontId="5" fillId="0" borderId="12" xfId="7" applyFont="1" applyBorder="1" applyAlignment="1">
      <alignment horizontal="center" vertical="center" wrapText="1"/>
    </xf>
    <xf numFmtId="0" fontId="5" fillId="0" borderId="5" xfId="7" applyFont="1" applyBorder="1" applyAlignment="1">
      <alignment horizontal="center" vertical="center" wrapText="1"/>
    </xf>
    <xf numFmtId="0" fontId="21" fillId="0" borderId="3" xfId="7" applyFont="1" applyBorder="1" applyAlignment="1">
      <alignment horizontal="center" vertical="center"/>
    </xf>
    <xf numFmtId="41" fontId="5" fillId="0" borderId="13" xfId="7" applyNumberFormat="1" applyFont="1" applyBorder="1" applyAlignment="1">
      <alignment horizontal="center" vertical="center" shrinkToFit="1"/>
    </xf>
    <xf numFmtId="41" fontId="5" fillId="0" borderId="0" xfId="7" applyNumberFormat="1" applyFont="1" applyBorder="1" applyAlignment="1">
      <alignment horizontal="center" vertical="center" shrinkToFit="1"/>
    </xf>
    <xf numFmtId="41" fontId="5" fillId="0" borderId="15" xfId="7" applyNumberFormat="1" applyFont="1" applyBorder="1" applyAlignment="1">
      <alignment horizontal="center" vertical="center" shrinkToFit="1"/>
    </xf>
    <xf numFmtId="41" fontId="5" fillId="0" borderId="6" xfId="7" applyNumberFormat="1" applyFont="1" applyBorder="1" applyAlignment="1">
      <alignment horizontal="center" vertical="center" shrinkToFit="1"/>
    </xf>
    <xf numFmtId="41" fontId="5" fillId="0" borderId="14" xfId="7" applyNumberFormat="1" applyFont="1" applyBorder="1" applyAlignment="1">
      <alignment horizontal="center" vertical="center" shrinkToFit="1"/>
    </xf>
    <xf numFmtId="41" fontId="5" fillId="0" borderId="4" xfId="7" applyNumberFormat="1" applyFont="1" applyBorder="1" applyAlignment="1">
      <alignment horizontal="center" vertical="center" shrinkToFit="1"/>
    </xf>
    <xf numFmtId="41" fontId="5" fillId="0" borderId="6" xfId="7" applyNumberFormat="1" applyFont="1" applyFill="1" applyBorder="1" applyAlignment="1">
      <alignment horizontal="center" vertical="center" shrinkToFit="1"/>
    </xf>
    <xf numFmtId="0" fontId="5" fillId="0" borderId="0" xfId="5" applyFont="1" applyBorder="1" applyAlignment="1">
      <alignment horizontal="center" vertical="center"/>
    </xf>
    <xf numFmtId="0" fontId="13" fillId="0" borderId="0" xfId="83" applyFont="1" applyBorder="1" applyAlignment="1">
      <alignment horizontal="center" vertical="center"/>
    </xf>
    <xf numFmtId="0" fontId="13" fillId="0" borderId="6" xfId="83" applyFont="1" applyBorder="1" applyAlignment="1">
      <alignment horizontal="center" vertical="center"/>
    </xf>
    <xf numFmtId="0" fontId="5" fillId="0" borderId="6" xfId="39" applyFont="1" applyBorder="1" applyAlignment="1">
      <alignment horizontal="left" vertical="center"/>
    </xf>
    <xf numFmtId="0" fontId="20" fillId="0" borderId="1" xfId="36" applyFont="1" applyBorder="1" applyAlignment="1">
      <alignment horizontal="center" vertical="center"/>
    </xf>
    <xf numFmtId="0" fontId="20" fillId="0" borderId="8" xfId="36" applyFont="1" applyBorder="1" applyAlignment="1">
      <alignment horizontal="center" vertical="center"/>
    </xf>
    <xf numFmtId="0" fontId="20" fillId="0" borderId="2" xfId="36" applyFont="1" applyBorder="1" applyAlignment="1">
      <alignment horizontal="center" vertical="center"/>
    </xf>
    <xf numFmtId="0" fontId="5" fillId="0" borderId="8" xfId="36" applyFont="1" applyBorder="1" applyAlignment="1">
      <alignment horizontal="center" vertical="center"/>
    </xf>
    <xf numFmtId="0" fontId="5" fillId="0" borderId="2" xfId="36" applyFont="1" applyBorder="1" applyAlignment="1">
      <alignment horizontal="center" vertical="center"/>
    </xf>
    <xf numFmtId="0" fontId="8" fillId="0" borderId="0" xfId="36" applyFont="1" applyBorder="1" applyAlignment="1">
      <alignment horizontal="center" vertical="center"/>
    </xf>
    <xf numFmtId="0" fontId="5" fillId="0" borderId="4" xfId="6" applyFont="1" applyBorder="1" applyAlignment="1">
      <alignment vertical="center"/>
    </xf>
    <xf numFmtId="0" fontId="5" fillId="0" borderId="2" xfId="2" applyNumberFormat="1" applyFont="1" applyFill="1" applyBorder="1" applyAlignment="1" applyProtection="1">
      <alignment horizontal="center" vertical="center"/>
    </xf>
    <xf numFmtId="0" fontId="5" fillId="0" borderId="3" xfId="1" applyFont="1" applyBorder="1" applyAlignment="1">
      <alignment horizontal="center" vertical="center" justifyLastLine="1"/>
    </xf>
    <xf numFmtId="0" fontId="5" fillId="0" borderId="4" xfId="14" applyFont="1" applyBorder="1" applyAlignment="1">
      <alignment horizontal="center" vertical="center"/>
    </xf>
    <xf numFmtId="0" fontId="20" fillId="0" borderId="4" xfId="14" applyFont="1" applyFill="1" applyBorder="1" applyAlignment="1">
      <alignment horizontal="right" vertical="center" wrapText="1"/>
    </xf>
    <xf numFmtId="0" fontId="13" fillId="0" borderId="4" xfId="14" applyFont="1" applyBorder="1" applyAlignment="1">
      <alignment horizontal="right" vertical="center"/>
    </xf>
    <xf numFmtId="0" fontId="5" fillId="0" borderId="1" xfId="14" applyFont="1" applyBorder="1" applyAlignment="1">
      <alignment horizontal="center" vertical="center" wrapText="1"/>
    </xf>
    <xf numFmtId="0" fontId="13" fillId="0" borderId="2" xfId="27" applyFont="1" applyBorder="1" applyAlignment="1">
      <alignment vertical="center"/>
    </xf>
    <xf numFmtId="0" fontId="5" fillId="0" borderId="1" xfId="14" applyFont="1" applyBorder="1" applyAlignment="1">
      <alignment horizontal="center" vertical="center" shrinkToFit="1"/>
    </xf>
    <xf numFmtId="0" fontId="5" fillId="0" borderId="2" xfId="14" applyFont="1" applyBorder="1" applyAlignment="1">
      <alignment vertical="center" shrinkToFit="1"/>
    </xf>
    <xf numFmtId="0" fontId="5" fillId="0" borderId="3" xfId="14" applyFont="1" applyBorder="1" applyAlignment="1">
      <alignment horizontal="center" vertical="center" wrapText="1"/>
    </xf>
    <xf numFmtId="0" fontId="5" fillId="0" borderId="3" xfId="14" applyFont="1" applyBorder="1" applyAlignment="1">
      <alignment vertical="center"/>
    </xf>
    <xf numFmtId="0" fontId="8" fillId="0" borderId="6" xfId="14" applyFont="1" applyBorder="1" applyAlignment="1">
      <alignment horizontal="center" vertical="center"/>
    </xf>
    <xf numFmtId="0" fontId="13" fillId="0" borderId="6" xfId="14" applyFont="1" applyBorder="1" applyAlignment="1">
      <alignment horizontal="center" vertical="center"/>
    </xf>
    <xf numFmtId="0" fontId="13" fillId="0" borderId="0" xfId="14" applyFont="1" applyBorder="1" applyAlignment="1">
      <alignment horizontal="center" vertical="center"/>
    </xf>
    <xf numFmtId="0" fontId="5" fillId="0" borderId="7" xfId="14" applyFont="1" applyBorder="1" applyAlignment="1">
      <alignment horizontal="center" vertical="center" wrapText="1"/>
    </xf>
    <xf numFmtId="0" fontId="13" fillId="0" borderId="10" xfId="27" applyFont="1" applyBorder="1" applyAlignment="1">
      <alignment horizontal="center" vertical="center"/>
    </xf>
    <xf numFmtId="0" fontId="5" fillId="0" borderId="1" xfId="14" applyFont="1" applyBorder="1" applyAlignment="1">
      <alignment horizontal="center" vertical="center"/>
    </xf>
    <xf numFmtId="0" fontId="5" fillId="0" borderId="8" xfId="14" applyFont="1" applyBorder="1" applyAlignment="1">
      <alignment horizontal="center" vertical="center"/>
    </xf>
    <xf numFmtId="0" fontId="5" fillId="0" borderId="12" xfId="14" applyFont="1" applyBorder="1" applyAlignment="1">
      <alignment horizontal="center" vertical="center" wrapText="1"/>
    </xf>
    <xf numFmtId="0" fontId="5" fillId="0" borderId="5" xfId="14" applyFont="1" applyBorder="1" applyAlignment="1">
      <alignment horizontal="center" vertical="center"/>
    </xf>
    <xf numFmtId="0" fontId="5" fillId="0" borderId="15" xfId="14" applyFont="1" applyBorder="1" applyAlignment="1">
      <alignment horizontal="center" vertical="center"/>
    </xf>
    <xf numFmtId="0" fontId="5" fillId="0" borderId="6" xfId="14" applyFont="1" applyBorder="1" applyAlignment="1">
      <alignment horizontal="center" vertical="center"/>
    </xf>
    <xf numFmtId="0" fontId="5" fillId="0" borderId="12" xfId="14" applyFont="1" applyBorder="1" applyAlignment="1">
      <alignment horizontal="center" vertical="center"/>
    </xf>
    <xf numFmtId="0" fontId="5" fillId="0" borderId="3" xfId="14" applyFont="1" applyBorder="1" applyAlignment="1">
      <alignment horizontal="center" vertical="center"/>
    </xf>
    <xf numFmtId="0" fontId="5" fillId="0" borderId="4" xfId="105" applyFont="1" applyBorder="1" applyAlignment="1">
      <alignment horizontal="right" vertical="center"/>
    </xf>
    <xf numFmtId="0" fontId="5" fillId="0" borderId="12" xfId="105" applyFont="1" applyBorder="1" applyAlignment="1">
      <alignment horizontal="center" vertical="center"/>
    </xf>
    <xf numFmtId="0" fontId="5" fillId="0" borderId="5" xfId="104" applyFont="1" applyBorder="1" applyAlignment="1">
      <alignment horizontal="center" vertical="center"/>
    </xf>
    <xf numFmtId="0" fontId="5" fillId="0" borderId="1" xfId="105" applyFont="1" applyBorder="1" applyAlignment="1">
      <alignment horizontal="distributed" vertical="center" justifyLastLine="1"/>
    </xf>
    <xf numFmtId="0" fontId="5" fillId="0" borderId="8" xfId="104" applyFont="1" applyBorder="1" applyAlignment="1">
      <alignment horizontal="distributed" vertical="center" justifyLastLine="1"/>
    </xf>
    <xf numFmtId="0" fontId="5" fillId="0" borderId="2" xfId="104" applyFont="1" applyBorder="1" applyAlignment="1">
      <alignment horizontal="distributed" vertical="center" justifyLastLine="1"/>
    </xf>
    <xf numFmtId="0" fontId="5" fillId="0" borderId="4" xfId="105" applyFont="1" applyBorder="1" applyAlignment="1">
      <alignment horizontal="center" vertical="center"/>
    </xf>
    <xf numFmtId="0" fontId="5" fillId="0" borderId="3" xfId="105" applyFont="1" applyBorder="1" applyAlignment="1">
      <alignment horizontal="center" vertical="center"/>
    </xf>
    <xf numFmtId="0" fontId="5" fillId="0" borderId="3" xfId="104" applyFont="1" applyBorder="1" applyAlignment="1">
      <alignment vertical="center"/>
    </xf>
    <xf numFmtId="0" fontId="8" fillId="0" borderId="6" xfId="105" applyFont="1" applyBorder="1" applyAlignment="1">
      <alignment horizontal="center" vertical="center"/>
    </xf>
    <xf numFmtId="0" fontId="5" fillId="0" borderId="6" xfId="106" applyFont="1" applyBorder="1" applyAlignment="1">
      <alignment horizontal="center" vertical="center"/>
    </xf>
    <xf numFmtId="0" fontId="5" fillId="0" borderId="0" xfId="106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0" xfId="1" applyFont="1" applyFill="1" applyBorder="1" applyAlignment="1">
      <alignment horizontal="right" vertical="center" wrapText="1"/>
    </xf>
    <xf numFmtId="0" fontId="5" fillId="0" borderId="12" xfId="99" applyFont="1" applyBorder="1" applyAlignment="1">
      <alignment horizontal="center" vertical="center"/>
    </xf>
    <xf numFmtId="0" fontId="13" fillId="0" borderId="5" xfId="11" applyFont="1" applyBorder="1" applyAlignment="1">
      <alignment horizontal="center" vertical="center"/>
    </xf>
    <xf numFmtId="0" fontId="13" fillId="0" borderId="3" xfId="11" applyFont="1" applyBorder="1" applyAlignment="1">
      <alignment horizontal="center" vertical="center"/>
    </xf>
    <xf numFmtId="0" fontId="13" fillId="0" borderId="1" xfId="1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5" fillId="0" borderId="8" xfId="99" applyFont="1" applyBorder="1" applyAlignment="1">
      <alignment horizontal="center" vertical="center"/>
    </xf>
    <xf numFmtId="0" fontId="5" fillId="0" borderId="2" xfId="99" applyFont="1" applyBorder="1" applyAlignment="1">
      <alignment horizontal="center" vertical="center"/>
    </xf>
    <xf numFmtId="0" fontId="5" fillId="0" borderId="1" xfId="99" applyFont="1" applyBorder="1" applyAlignment="1">
      <alignment horizontal="center" vertical="center" justifyLastLine="1"/>
    </xf>
    <xf numFmtId="0" fontId="5" fillId="0" borderId="2" xfId="99" applyFont="1" applyBorder="1" applyAlignment="1">
      <alignment horizontal="center" vertical="center" justifyLastLine="1"/>
    </xf>
    <xf numFmtId="0" fontId="5" fillId="0" borderId="8" xfId="99" applyFont="1" applyBorder="1" applyAlignment="1">
      <alignment horizontal="center" vertical="center" justifyLastLine="1"/>
    </xf>
    <xf numFmtId="41" fontId="5" fillId="0" borderId="0" xfId="7" applyNumberFormat="1" applyFont="1" applyBorder="1" applyAlignment="1">
      <alignment horizontal="left" vertical="center"/>
    </xf>
    <xf numFmtId="41" fontId="5" fillId="0" borderId="0" xfId="7" applyNumberFormat="1" applyFont="1" applyBorder="1" applyAlignment="1">
      <alignment vertical="center"/>
    </xf>
    <xf numFmtId="0" fontId="5" fillId="0" borderId="0" xfId="7" applyFont="1" applyBorder="1" applyAlignment="1">
      <alignment horizontal="right" vertical="center"/>
    </xf>
    <xf numFmtId="41" fontId="5" fillId="0" borderId="6" xfId="7" applyNumberFormat="1" applyFont="1" applyBorder="1" applyAlignment="1">
      <alignment vertical="center"/>
    </xf>
    <xf numFmtId="0" fontId="13" fillId="0" borderId="3" xfId="4" applyFont="1" applyBorder="1" applyAlignment="1">
      <alignment horizontal="center" vertical="center"/>
    </xf>
    <xf numFmtId="0" fontId="7" fillId="0" borderId="6" xfId="7" applyFont="1" applyBorder="1" applyAlignment="1">
      <alignment horizontal="center" vertical="center"/>
    </xf>
    <xf numFmtId="0" fontId="13" fillId="0" borderId="6" xfId="4" applyFont="1" applyBorder="1" applyAlignment="1">
      <alignment horizontal="center" vertical="center"/>
    </xf>
    <xf numFmtId="0" fontId="13" fillId="0" borderId="4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5" fillId="0" borderId="11" xfId="102" applyFont="1" applyBorder="1" applyAlignment="1">
      <alignment horizontal="center" vertical="center" wrapText="1"/>
    </xf>
    <xf numFmtId="0" fontId="5" fillId="0" borderId="5" xfId="102" applyFont="1" applyBorder="1" applyAlignment="1">
      <alignment horizontal="center" vertical="center"/>
    </xf>
    <xf numFmtId="0" fontId="13" fillId="0" borderId="8" xfId="4" applyFont="1" applyBorder="1" applyAlignment="1">
      <alignment horizontal="center" vertical="center"/>
    </xf>
    <xf numFmtId="0" fontId="5" fillId="0" borderId="12" xfId="39" applyFont="1" applyBorder="1" applyAlignment="1">
      <alignment horizontal="center" vertical="center" wrapText="1"/>
    </xf>
    <xf numFmtId="0" fontId="5" fillId="0" borderId="11" xfId="103" applyFont="1" applyBorder="1" applyAlignment="1">
      <alignment horizontal="center" vertical="center"/>
    </xf>
    <xf numFmtId="0" fontId="5" fillId="0" borderId="5" xfId="103" applyFont="1" applyBorder="1" applyAlignment="1">
      <alignment horizontal="center" vertical="center"/>
    </xf>
    <xf numFmtId="0" fontId="5" fillId="0" borderId="8" xfId="39" applyFont="1" applyBorder="1" applyAlignment="1">
      <alignment horizontal="center" vertical="center"/>
    </xf>
    <xf numFmtId="0" fontId="13" fillId="0" borderId="8" xfId="27" applyFont="1" applyBorder="1" applyAlignment="1">
      <alignment vertical="center"/>
    </xf>
    <xf numFmtId="0" fontId="5" fillId="0" borderId="2" xfId="14" applyFont="1" applyBorder="1" applyAlignment="1">
      <alignment horizontal="center" vertical="center"/>
    </xf>
    <xf numFmtId="0" fontId="13" fillId="0" borderId="6" xfId="27" applyFont="1" applyBorder="1" applyAlignment="1">
      <alignment horizontal="center" vertical="center"/>
    </xf>
    <xf numFmtId="0" fontId="5" fillId="0" borderId="11" xfId="39" applyFont="1" applyBorder="1" applyAlignment="1">
      <alignment horizontal="center" vertical="center" wrapText="1"/>
    </xf>
    <xf numFmtId="0" fontId="5" fillId="0" borderId="5" xfId="39" applyFont="1" applyBorder="1" applyAlignment="1">
      <alignment horizontal="center" vertical="center" wrapText="1"/>
    </xf>
    <xf numFmtId="0" fontId="13" fillId="0" borderId="8" xfId="11" applyFont="1" applyBorder="1" applyAlignment="1">
      <alignment horizontal="center" vertical="center"/>
    </xf>
    <xf numFmtId="0" fontId="13" fillId="0" borderId="2" xfId="11" applyFont="1" applyBorder="1" applyAlignment="1">
      <alignment horizontal="center" vertical="center"/>
    </xf>
    <xf numFmtId="0" fontId="5" fillId="0" borderId="1" xfId="99" applyFont="1" applyFill="1" applyBorder="1" applyAlignment="1">
      <alignment horizontal="center" vertical="center"/>
    </xf>
    <xf numFmtId="0" fontId="5" fillId="0" borderId="8" xfId="99" applyFont="1" applyFill="1" applyBorder="1" applyAlignment="1">
      <alignment horizontal="center" vertical="center"/>
    </xf>
    <xf numFmtId="0" fontId="5" fillId="0" borderId="2" xfId="99" applyFont="1" applyFill="1" applyBorder="1" applyAlignment="1">
      <alignment horizontal="center" vertical="center"/>
    </xf>
    <xf numFmtId="0" fontId="5" fillId="0" borderId="1" xfId="99" applyFont="1" applyFill="1" applyBorder="1" applyAlignment="1">
      <alignment horizontal="center" vertical="center" wrapText="1" justifyLastLine="1"/>
    </xf>
    <xf numFmtId="0" fontId="5" fillId="0" borderId="8" xfId="99" applyFont="1" applyFill="1" applyBorder="1" applyAlignment="1">
      <alignment horizontal="center" vertical="center" wrapText="1" justifyLastLine="1"/>
    </xf>
    <xf numFmtId="0" fontId="5" fillId="0" borderId="0" xfId="109" applyFont="1" applyFill="1" applyBorder="1" applyAlignment="1">
      <alignment horizontal="left" vertical="center"/>
    </xf>
    <xf numFmtId="0" fontId="5" fillId="0" borderId="4" xfId="109" applyFont="1" applyFill="1" applyBorder="1" applyAlignment="1">
      <alignment horizontal="left" vertical="center"/>
    </xf>
    <xf numFmtId="0" fontId="7" fillId="0" borderId="6" xfId="39" applyFont="1" applyBorder="1" applyAlignment="1">
      <alignment horizontal="center" vertical="center"/>
    </xf>
    <xf numFmtId="0" fontId="8" fillId="0" borderId="0" xfId="99" applyFont="1" applyFill="1" applyBorder="1" applyAlignment="1">
      <alignment horizontal="center" vertical="center"/>
    </xf>
    <xf numFmtId="0" fontId="11" fillId="0" borderId="0" xfId="99" applyFont="1" applyFill="1" applyBorder="1" applyAlignment="1">
      <alignment horizontal="center" vertical="center"/>
    </xf>
    <xf numFmtId="0" fontId="5" fillId="0" borderId="4" xfId="109" applyFont="1" applyFill="1" applyBorder="1" applyAlignment="1">
      <alignment horizontal="right" vertical="center"/>
    </xf>
    <xf numFmtId="0" fontId="5" fillId="0" borderId="6" xfId="99" applyFont="1" applyFill="1" applyBorder="1" applyAlignment="1">
      <alignment horizontal="center" vertical="center"/>
    </xf>
    <xf numFmtId="0" fontId="13" fillId="0" borderId="12" xfId="11" applyFont="1" applyBorder="1" applyAlignment="1">
      <alignment horizontal="center" vertical="center"/>
    </xf>
    <xf numFmtId="0" fontId="5" fillId="0" borderId="4" xfId="99" applyFont="1" applyFill="1" applyBorder="1" applyAlignment="1">
      <alignment horizontal="center" vertical="center"/>
    </xf>
    <xf numFmtId="0" fontId="5" fillId="0" borderId="2" xfId="99" applyFont="1" applyFill="1" applyBorder="1" applyAlignment="1">
      <alignment horizontal="center" vertical="center" wrapText="1" justifyLastLine="1"/>
    </xf>
    <xf numFmtId="0" fontId="5" fillId="0" borderId="1" xfId="99" applyFont="1" applyFill="1" applyBorder="1" applyAlignment="1">
      <alignment horizontal="center" vertical="center" justifyLastLine="1"/>
    </xf>
    <xf numFmtId="0" fontId="5" fillId="0" borderId="8" xfId="99" applyFont="1" applyFill="1" applyBorder="1" applyAlignment="1">
      <alignment horizontal="center" vertical="center" justifyLastLine="1"/>
    </xf>
    <xf numFmtId="41" fontId="5" fillId="0" borderId="0" xfId="99" quotePrefix="1" applyNumberFormat="1" applyFont="1" applyFill="1" applyBorder="1" applyAlignment="1">
      <alignment horizontal="right" vertical="center"/>
    </xf>
    <xf numFmtId="0" fontId="5" fillId="0" borderId="13" xfId="109" applyFont="1" applyFill="1" applyBorder="1" applyAlignment="1">
      <alignment horizontal="left" vertical="center"/>
    </xf>
    <xf numFmtId="0" fontId="5" fillId="0" borderId="4" xfId="109" applyFont="1" applyFill="1" applyBorder="1" applyAlignment="1">
      <alignment horizontal="center" vertical="center"/>
    </xf>
    <xf numFmtId="0" fontId="5" fillId="0" borderId="12" xfId="99" applyFont="1" applyFill="1" applyBorder="1" applyAlignment="1">
      <alignment horizontal="center" vertical="center"/>
    </xf>
    <xf numFmtId="0" fontId="5" fillId="0" borderId="5" xfId="99" applyFont="1" applyFill="1" applyBorder="1" applyAlignment="1">
      <alignment horizontal="center" vertical="center"/>
    </xf>
    <xf numFmtId="0" fontId="5" fillId="0" borderId="1" xfId="109" applyFont="1" applyFill="1" applyBorder="1" applyAlignment="1">
      <alignment horizontal="center" vertical="center"/>
    </xf>
    <xf numFmtId="176" fontId="5" fillId="0" borderId="1" xfId="1" applyNumberFormat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 wrapText="1" shrinkToFit="1"/>
    </xf>
    <xf numFmtId="0" fontId="20" fillId="0" borderId="6" xfId="1" applyFont="1" applyBorder="1" applyAlignment="1">
      <alignment vertical="center"/>
    </xf>
    <xf numFmtId="0" fontId="20" fillId="0" borderId="12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11" xfId="1" applyFont="1" applyBorder="1" applyAlignment="1">
      <alignment vertical="center"/>
    </xf>
    <xf numFmtId="0" fontId="20" fillId="0" borderId="4" xfId="1" applyFont="1" applyBorder="1" applyAlignment="1">
      <alignment vertical="center"/>
    </xf>
    <xf numFmtId="0" fontId="13" fillId="0" borderId="2" xfId="1" applyFont="1" applyBorder="1"/>
    <xf numFmtId="0" fontId="5" fillId="0" borderId="4" xfId="7" applyFont="1" applyBorder="1" applyAlignment="1">
      <alignment horizontal="left" vertical="center"/>
    </xf>
    <xf numFmtId="0" fontId="20" fillId="0" borderId="8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3" xfId="53" applyFont="1" applyBorder="1" applyAlignment="1">
      <alignment horizontal="center" vertical="center"/>
    </xf>
    <xf numFmtId="0" fontId="5" fillId="0" borderId="4" xfId="53" applyFont="1" applyBorder="1" applyAlignment="1">
      <alignment horizontal="center" vertical="center"/>
    </xf>
    <xf numFmtId="0" fontId="20" fillId="0" borderId="3" xfId="53" applyFont="1" applyBorder="1" applyAlignment="1">
      <alignment horizontal="center" vertical="center" shrinkToFit="1"/>
    </xf>
    <xf numFmtId="0" fontId="5" fillId="0" borderId="3" xfId="86" applyFont="1" applyFill="1" applyBorder="1" applyAlignment="1">
      <alignment horizontal="center" vertical="center" shrinkToFit="1"/>
    </xf>
    <xf numFmtId="0" fontId="8" fillId="0" borderId="0" xfId="53" applyFont="1" applyBorder="1" applyAlignment="1">
      <alignment horizontal="center" vertical="center"/>
    </xf>
    <xf numFmtId="0" fontId="5" fillId="0" borderId="4" xfId="53" applyFont="1" applyBorder="1" applyAlignment="1">
      <alignment horizontal="right" vertical="center"/>
    </xf>
    <xf numFmtId="0" fontId="5" fillId="0" borderId="4" xfId="51" applyFont="1" applyBorder="1" applyAlignment="1">
      <alignment horizontal="right" vertical="center"/>
    </xf>
    <xf numFmtId="0" fontId="5" fillId="0" borderId="12" xfId="53" applyFont="1" applyBorder="1" applyAlignment="1">
      <alignment horizontal="center" vertical="center" wrapText="1"/>
    </xf>
    <xf numFmtId="0" fontId="5" fillId="0" borderId="5" xfId="53" applyFont="1" applyBorder="1" applyAlignment="1">
      <alignment horizontal="center" vertical="center"/>
    </xf>
    <xf numFmtId="0" fontId="5" fillId="0" borderId="7" xfId="53" applyFont="1" applyBorder="1" applyAlignment="1">
      <alignment horizontal="center" vertical="center"/>
    </xf>
    <xf numFmtId="0" fontId="5" fillId="0" borderId="10" xfId="53" applyFont="1" applyBorder="1" applyAlignment="1">
      <alignment horizontal="center" vertical="center"/>
    </xf>
    <xf numFmtId="0" fontId="5" fillId="0" borderId="15" xfId="53" applyFont="1" applyBorder="1" applyAlignment="1">
      <alignment horizontal="center" vertical="center"/>
    </xf>
    <xf numFmtId="0" fontId="5" fillId="0" borderId="6" xfId="53" applyFont="1" applyBorder="1" applyAlignment="1">
      <alignment horizontal="center" vertical="center"/>
    </xf>
    <xf numFmtId="0" fontId="5" fillId="0" borderId="12" xfId="53" applyFont="1" applyBorder="1" applyAlignment="1">
      <alignment horizontal="center" vertical="center"/>
    </xf>
    <xf numFmtId="0" fontId="5" fillId="0" borderId="4" xfId="53" applyFont="1" applyBorder="1" applyAlignment="1">
      <alignment horizontal="center"/>
    </xf>
    <xf numFmtId="0" fontId="5" fillId="0" borderId="1" xfId="53" applyFont="1" applyBorder="1" applyAlignment="1">
      <alignment horizontal="center" vertical="center"/>
    </xf>
    <xf numFmtId="0" fontId="13" fillId="0" borderId="2" xfId="51" applyFont="1" applyBorder="1" applyAlignment="1">
      <alignment horizontal="center" vertical="center"/>
    </xf>
    <xf numFmtId="0" fontId="5" fillId="0" borderId="8" xfId="53" applyFont="1" applyBorder="1" applyAlignment="1">
      <alignment horizontal="center" vertical="center"/>
    </xf>
    <xf numFmtId="0" fontId="5" fillId="0" borderId="2" xfId="53" applyFont="1" applyBorder="1" applyAlignment="1">
      <alignment horizontal="center" vertical="center"/>
    </xf>
    <xf numFmtId="0" fontId="7" fillId="0" borderId="0" xfId="53" applyFont="1" applyAlignment="1">
      <alignment horizontal="center" vertical="center"/>
    </xf>
    <xf numFmtId="0" fontId="8" fillId="0" borderId="0" xfId="53" applyFont="1" applyAlignment="1">
      <alignment horizontal="center" vertical="center"/>
    </xf>
    <xf numFmtId="0" fontId="5" fillId="0" borderId="6" xfId="53" applyFont="1" applyBorder="1" applyAlignment="1">
      <alignment horizontal="center" vertical="center" wrapText="1" shrinkToFit="1"/>
    </xf>
    <xf numFmtId="0" fontId="5" fillId="0" borderId="12" xfId="53" applyFont="1" applyBorder="1" applyAlignment="1">
      <alignment horizontal="center" vertical="center" shrinkToFit="1"/>
    </xf>
    <xf numFmtId="0" fontId="5" fillId="0" borderId="4" xfId="53" applyFont="1" applyBorder="1" applyAlignment="1">
      <alignment horizontal="center" vertical="center" shrinkToFit="1"/>
    </xf>
    <xf numFmtId="0" fontId="5" fillId="0" borderId="5" xfId="53" applyFont="1" applyBorder="1" applyAlignment="1">
      <alignment horizontal="center" vertical="center" shrinkToFit="1"/>
    </xf>
    <xf numFmtId="0" fontId="5" fillId="0" borderId="3" xfId="53" applyFont="1" applyBorder="1" applyAlignment="1">
      <alignment horizontal="center" vertical="center" shrinkToFit="1"/>
    </xf>
    <xf numFmtId="0" fontId="5" fillId="0" borderId="1" xfId="53" applyFont="1" applyBorder="1" applyAlignment="1">
      <alignment horizontal="center" vertical="center" shrinkToFit="1"/>
    </xf>
    <xf numFmtId="0" fontId="5" fillId="0" borderId="8" xfId="53" applyFont="1" applyBorder="1" applyAlignment="1">
      <alignment horizontal="center" vertical="center" shrinkToFit="1"/>
    </xf>
    <xf numFmtId="0" fontId="5" fillId="0" borderId="2" xfId="53" applyFont="1" applyBorder="1" applyAlignment="1">
      <alignment horizontal="center" vertical="center" shrinkToFit="1"/>
    </xf>
    <xf numFmtId="0" fontId="13" fillId="0" borderId="8" xfId="4" applyFont="1" applyBorder="1">
      <alignment vertical="center"/>
    </xf>
    <xf numFmtId="0" fontId="13" fillId="0" borderId="2" xfId="4" applyFont="1" applyBorder="1">
      <alignment vertical="center"/>
    </xf>
    <xf numFmtId="0" fontId="13" fillId="0" borderId="2" xfId="12" applyFont="1" applyBorder="1" applyAlignment="1">
      <alignment horizontal="center" vertical="center" shrinkToFit="1"/>
    </xf>
    <xf numFmtId="0" fontId="8" fillId="0" borderId="6" xfId="7" applyFont="1" applyFill="1" applyBorder="1" applyAlignment="1">
      <alignment horizontal="center" vertical="center"/>
    </xf>
    <xf numFmtId="0" fontId="7" fillId="0" borderId="6" xfId="7" applyFont="1" applyFill="1" applyBorder="1" applyAlignment="1">
      <alignment horizontal="center" vertical="center"/>
    </xf>
    <xf numFmtId="0" fontId="5" fillId="0" borderId="15" xfId="52" applyFont="1" applyBorder="1" applyAlignment="1">
      <alignment horizontal="center" vertical="center"/>
    </xf>
    <xf numFmtId="0" fontId="5" fillId="0" borderId="6" xfId="52" applyFont="1" applyBorder="1" applyAlignment="1">
      <alignment horizontal="center" vertical="center"/>
    </xf>
    <xf numFmtId="0" fontId="5" fillId="0" borderId="4" xfId="52" applyFont="1" applyBorder="1" applyAlignment="1">
      <alignment horizontal="center" vertical="center"/>
    </xf>
    <xf numFmtId="0" fontId="5" fillId="0" borderId="3" xfId="52" applyFont="1" applyBorder="1" applyAlignment="1">
      <alignment horizontal="center" vertical="center"/>
    </xf>
    <xf numFmtId="0" fontId="5" fillId="0" borderId="3" xfId="86" applyFont="1" applyFill="1" applyBorder="1" applyAlignment="1">
      <alignment horizontal="center" vertical="center"/>
    </xf>
    <xf numFmtId="0" fontId="8" fillId="0" borderId="0" xfId="52" applyFont="1" applyBorder="1" applyAlignment="1">
      <alignment horizontal="center" vertical="center"/>
    </xf>
    <xf numFmtId="0" fontId="5" fillId="0" borderId="4" xfId="52" applyFont="1" applyBorder="1" applyAlignment="1">
      <alignment horizontal="right" vertical="center"/>
    </xf>
    <xf numFmtId="0" fontId="5" fillId="0" borderId="12" xfId="52" applyFont="1" applyBorder="1" applyAlignment="1">
      <alignment horizontal="center" vertical="center" wrapText="1"/>
    </xf>
    <xf numFmtId="0" fontId="5" fillId="0" borderId="5" xfId="52" applyFont="1" applyBorder="1" applyAlignment="1">
      <alignment horizontal="center" vertical="center"/>
    </xf>
    <xf numFmtId="0" fontId="5" fillId="0" borderId="7" xfId="52" applyFont="1" applyBorder="1" applyAlignment="1">
      <alignment horizontal="center" vertical="center"/>
    </xf>
    <xf numFmtId="0" fontId="5" fillId="0" borderId="10" xfId="52" applyFont="1" applyBorder="1" applyAlignment="1">
      <alignment horizontal="center" vertical="center"/>
    </xf>
    <xf numFmtId="0" fontId="5" fillId="0" borderId="12" xfId="52" applyFont="1" applyBorder="1" applyAlignment="1">
      <alignment horizontal="center" vertical="center"/>
    </xf>
    <xf numFmtId="0" fontId="5" fillId="0" borderId="1" xfId="52" applyFont="1" applyBorder="1" applyAlignment="1">
      <alignment horizontal="center" vertical="center"/>
    </xf>
    <xf numFmtId="0" fontId="8" fillId="0" borderId="0" xfId="52" applyFont="1" applyAlignment="1">
      <alignment horizontal="center" vertical="center"/>
    </xf>
    <xf numFmtId="0" fontId="13" fillId="0" borderId="4" xfId="51" applyFont="1" applyBorder="1" applyAlignment="1">
      <alignment horizontal="right" vertical="center"/>
    </xf>
    <xf numFmtId="0" fontId="5" fillId="0" borderId="6" xfId="52" applyFont="1" applyBorder="1" applyAlignment="1">
      <alignment horizontal="center" vertical="center" wrapText="1" shrinkToFit="1"/>
    </xf>
    <xf numFmtId="0" fontId="5" fillId="0" borderId="12" xfId="52" applyFont="1" applyBorder="1" applyAlignment="1">
      <alignment horizontal="center" vertical="center" shrinkToFit="1"/>
    </xf>
    <xf numFmtId="0" fontId="5" fillId="0" borderId="4" xfId="52" applyFont="1" applyBorder="1" applyAlignment="1">
      <alignment horizontal="center" vertical="center" shrinkToFit="1"/>
    </xf>
    <xf numFmtId="0" fontId="5" fillId="0" borderId="5" xfId="52" applyFont="1" applyBorder="1" applyAlignment="1">
      <alignment horizontal="center" vertical="center" shrinkToFit="1"/>
    </xf>
    <xf numFmtId="0" fontId="5" fillId="0" borderId="3" xfId="52" applyFont="1" applyBorder="1" applyAlignment="1">
      <alignment horizontal="center" vertical="center" shrinkToFit="1"/>
    </xf>
    <xf numFmtId="0" fontId="5" fillId="0" borderId="1" xfId="52" applyFont="1" applyBorder="1" applyAlignment="1">
      <alignment horizontal="center" vertical="center" shrinkToFit="1"/>
    </xf>
    <xf numFmtId="0" fontId="5" fillId="0" borderId="2" xfId="7" applyFont="1" applyBorder="1" applyAlignment="1">
      <alignment horizontal="center" vertical="center" shrinkToFit="1"/>
    </xf>
    <xf numFmtId="0" fontId="5" fillId="0" borderId="4" xfId="99" applyFont="1" applyBorder="1" applyAlignment="1">
      <alignment horizontal="center" vertical="center"/>
    </xf>
    <xf numFmtId="0" fontId="5" fillId="0" borderId="3" xfId="99" applyFont="1" applyBorder="1" applyAlignment="1">
      <alignment horizontal="center" vertical="center"/>
    </xf>
    <xf numFmtId="176" fontId="5" fillId="0" borderId="3" xfId="99" applyNumberFormat="1" applyFont="1" applyBorder="1" applyAlignment="1">
      <alignment horizontal="center" vertical="center"/>
    </xf>
    <xf numFmtId="0" fontId="7" fillId="0" borderId="0" xfId="99" applyFont="1" applyBorder="1" applyAlignment="1">
      <alignment horizontal="center" vertical="center"/>
    </xf>
    <xf numFmtId="0" fontId="5" fillId="0" borderId="7" xfId="99" applyFont="1" applyBorder="1" applyAlignment="1">
      <alignment horizontal="center" vertical="center"/>
    </xf>
    <xf numFmtId="0" fontId="5" fillId="0" borderId="10" xfId="99" applyFont="1" applyBorder="1" applyAlignment="1">
      <alignment horizontal="center" vertical="center"/>
    </xf>
    <xf numFmtId="0" fontId="5" fillId="0" borderId="1" xfId="99" applyFont="1" applyBorder="1" applyAlignment="1">
      <alignment horizontal="center" vertical="center"/>
    </xf>
    <xf numFmtId="0" fontId="5" fillId="0" borderId="5" xfId="99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left" vertical="center" indent="2"/>
    </xf>
    <xf numFmtId="0" fontId="5" fillId="0" borderId="11" xfId="1" applyFont="1" applyBorder="1" applyAlignment="1">
      <alignment horizontal="left" vertical="center" indent="2"/>
    </xf>
    <xf numFmtId="0" fontId="5" fillId="0" borderId="11" xfId="1" applyFont="1" applyBorder="1" applyAlignment="1">
      <alignment horizontal="left" vertical="center" indent="1"/>
    </xf>
    <xf numFmtId="0" fontId="5" fillId="0" borderId="5" xfId="1" applyFont="1" applyBorder="1" applyAlignment="1">
      <alignment horizontal="left" vertical="center" indent="2"/>
    </xf>
    <xf numFmtId="0" fontId="5" fillId="0" borderId="2" xfId="1" applyFont="1" applyBorder="1" applyAlignment="1">
      <alignment vertical="center" shrinkToFit="1"/>
    </xf>
    <xf numFmtId="0" fontId="20" fillId="0" borderId="3" xfId="1" applyFont="1" applyBorder="1" applyAlignment="1">
      <alignment vertical="center"/>
    </xf>
    <xf numFmtId="0" fontId="20" fillId="0" borderId="6" xfId="1" applyFont="1" applyBorder="1" applyAlignment="1">
      <alignment horizontal="center" vertical="center"/>
    </xf>
    <xf numFmtId="0" fontId="20" fillId="0" borderId="12" xfId="1" applyFont="1" applyBorder="1" applyAlignment="1">
      <alignment horizontal="center" vertical="center"/>
    </xf>
    <xf numFmtId="0" fontId="20" fillId="0" borderId="5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8" fillId="0" borderId="0" xfId="98" applyNumberFormat="1" applyFont="1" applyFill="1" applyBorder="1" applyAlignment="1" applyProtection="1">
      <alignment horizontal="center" vertical="center"/>
    </xf>
    <xf numFmtId="0" fontId="5" fillId="0" borderId="4" xfId="98" applyNumberFormat="1" applyFont="1" applyFill="1" applyBorder="1" applyAlignment="1" applyProtection="1">
      <alignment horizontal="center" vertical="center"/>
    </xf>
    <xf numFmtId="0" fontId="5" fillId="0" borderId="8" xfId="98" applyNumberFormat="1" applyFont="1" applyFill="1" applyBorder="1" applyAlignment="1" applyProtection="1">
      <alignment horizontal="center" vertical="center"/>
    </xf>
    <xf numFmtId="0" fontId="5" fillId="0" borderId="2" xfId="98" applyNumberFormat="1" applyFont="1" applyFill="1" applyBorder="1" applyAlignment="1" applyProtection="1">
      <alignment horizontal="center" vertical="center"/>
    </xf>
    <xf numFmtId="0" fontId="5" fillId="0" borderId="11" xfId="8" applyFont="1" applyBorder="1" applyAlignment="1">
      <alignment horizontal="left" vertical="center" indent="1"/>
    </xf>
    <xf numFmtId="0" fontId="5" fillId="0" borderId="11" xfId="6" applyFont="1" applyBorder="1" applyAlignment="1">
      <alignment horizontal="left" vertical="center" indent="1"/>
    </xf>
    <xf numFmtId="0" fontId="5" fillId="0" borderId="0" xfId="8" applyFont="1" applyBorder="1" applyAlignment="1">
      <alignment horizontal="left" vertical="center" indent="1"/>
    </xf>
    <xf numFmtId="0" fontId="5" fillId="0" borderId="5" xfId="8" applyFont="1" applyBorder="1" applyAlignment="1">
      <alignment horizontal="left" vertical="center" indent="1"/>
    </xf>
    <xf numFmtId="0" fontId="5" fillId="0" borderId="5" xfId="6" applyFont="1" applyBorder="1" applyAlignment="1">
      <alignment horizontal="left" vertical="center" indent="1"/>
    </xf>
    <xf numFmtId="0" fontId="5" fillId="0" borderId="4" xfId="97" applyFont="1" applyBorder="1" applyAlignment="1">
      <alignment horizontal="center" vertical="center"/>
    </xf>
    <xf numFmtId="0" fontId="5" fillId="0" borderId="1" xfId="97" applyFont="1" applyBorder="1" applyAlignment="1">
      <alignment horizontal="center" vertical="center"/>
    </xf>
    <xf numFmtId="0" fontId="5" fillId="0" borderId="2" xfId="97" applyFont="1" applyBorder="1" applyAlignment="1">
      <alignment horizontal="center" vertical="center"/>
    </xf>
    <xf numFmtId="0" fontId="5" fillId="0" borderId="3" xfId="97" applyFont="1" applyBorder="1" applyAlignment="1">
      <alignment horizontal="center" vertical="center"/>
    </xf>
    <xf numFmtId="0" fontId="8" fillId="0" borderId="0" xfId="97" applyFont="1" applyBorder="1" applyAlignment="1">
      <alignment horizontal="center" vertical="center"/>
    </xf>
    <xf numFmtId="0" fontId="5" fillId="0" borderId="8" xfId="97" applyFont="1" applyBorder="1" applyAlignment="1">
      <alignment horizontal="center" vertical="center"/>
    </xf>
    <xf numFmtId="0" fontId="5" fillId="0" borderId="1" xfId="100" applyFont="1" applyBorder="1" applyAlignment="1">
      <alignment horizontal="center" vertical="center"/>
    </xf>
    <xf numFmtId="0" fontId="5" fillId="0" borderId="8" xfId="100" applyFont="1" applyBorder="1" applyAlignment="1">
      <alignment horizontal="center" vertical="center"/>
    </xf>
    <xf numFmtId="0" fontId="5" fillId="0" borderId="15" xfId="100" applyFont="1" applyBorder="1" applyAlignment="1">
      <alignment horizontal="center" vertical="center"/>
    </xf>
    <xf numFmtId="0" fontId="5" fillId="0" borderId="6" xfId="100" applyFont="1" applyBorder="1" applyAlignment="1">
      <alignment horizontal="center" vertical="center"/>
    </xf>
    <xf numFmtId="0" fontId="5" fillId="0" borderId="12" xfId="100" applyFont="1" applyBorder="1" applyAlignment="1">
      <alignment horizontal="center" vertical="center"/>
    </xf>
    <xf numFmtId="0" fontId="5" fillId="0" borderId="2" xfId="100" applyFont="1" applyBorder="1" applyAlignment="1">
      <alignment horizontal="center" vertical="center"/>
    </xf>
    <xf numFmtId="41" fontId="5" fillId="0" borderId="0" xfId="2" applyNumberFormat="1" applyFont="1" applyFill="1" applyAlignment="1">
      <alignment horizontal="center" vertical="center"/>
    </xf>
    <xf numFmtId="41" fontId="5" fillId="0" borderId="4" xfId="2" applyNumberFormat="1" applyFont="1" applyFill="1" applyBorder="1" applyAlignment="1">
      <alignment horizontal="center" vertical="center"/>
    </xf>
    <xf numFmtId="0" fontId="5" fillId="0" borderId="7" xfId="2" applyNumberFormat="1" applyFont="1" applyFill="1" applyBorder="1" applyAlignment="1" applyProtection="1">
      <alignment horizontal="center" vertical="center" wrapText="1"/>
    </xf>
    <xf numFmtId="0" fontId="5" fillId="0" borderId="10" xfId="2" applyNumberFormat="1" applyFont="1" applyFill="1" applyBorder="1" applyAlignment="1" applyProtection="1">
      <alignment horizontal="center" vertical="center" wrapText="1"/>
    </xf>
    <xf numFmtId="41" fontId="5" fillId="0" borderId="6" xfId="2" applyNumberFormat="1" applyFont="1" applyFill="1" applyBorder="1" applyAlignment="1">
      <alignment horizontal="center" vertical="center"/>
    </xf>
    <xf numFmtId="0" fontId="20" fillId="0" borderId="3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 wrapText="1"/>
    </xf>
    <xf numFmtId="0" fontId="5" fillId="0" borderId="1" xfId="2" applyNumberFormat="1" applyFont="1" applyFill="1" applyBorder="1" applyAlignment="1" applyProtection="1">
      <alignment horizontal="center" vertical="center" wrapText="1"/>
    </xf>
    <xf numFmtId="0" fontId="5" fillId="0" borderId="8" xfId="2" applyNumberFormat="1" applyFont="1" applyFill="1" applyBorder="1" applyAlignment="1" applyProtection="1">
      <alignment horizontal="center" vertical="center" wrapText="1"/>
    </xf>
    <xf numFmtId="0" fontId="5" fillId="0" borderId="2" xfId="2" applyNumberFormat="1" applyFont="1" applyFill="1" applyBorder="1" applyAlignment="1" applyProtection="1">
      <alignment horizontal="center" vertical="center" wrapText="1"/>
    </xf>
    <xf numFmtId="0" fontId="5" fillId="0" borderId="15" xfId="2" applyNumberFormat="1" applyFont="1" applyFill="1" applyBorder="1" applyAlignment="1" applyProtection="1">
      <alignment horizontal="center" vertical="center" wrapText="1"/>
    </xf>
    <xf numFmtId="0" fontId="5" fillId="0" borderId="12" xfId="2" applyNumberFormat="1" applyFont="1" applyFill="1" applyBorder="1" applyAlignment="1" applyProtection="1">
      <alignment horizontal="center" vertical="center" wrapText="1"/>
    </xf>
    <xf numFmtId="0" fontId="5" fillId="0" borderId="13" xfId="2" applyNumberFormat="1" applyFont="1" applyFill="1" applyBorder="1" applyAlignment="1" applyProtection="1">
      <alignment horizontal="center" vertical="center" wrapText="1"/>
    </xf>
    <xf numFmtId="0" fontId="5" fillId="0" borderId="11" xfId="2" applyNumberFormat="1" applyFont="1" applyFill="1" applyBorder="1" applyAlignment="1" applyProtection="1">
      <alignment horizontal="center" vertical="center" wrapText="1"/>
    </xf>
    <xf numFmtId="0" fontId="5" fillId="0" borderId="14" xfId="2" applyNumberFormat="1" applyFont="1" applyFill="1" applyBorder="1" applyAlignment="1" applyProtection="1">
      <alignment horizontal="center" vertical="center" wrapText="1"/>
    </xf>
    <xf numFmtId="0" fontId="5" fillId="0" borderId="5" xfId="2" applyNumberFormat="1" applyFont="1" applyFill="1" applyBorder="1" applyAlignment="1" applyProtection="1">
      <alignment horizontal="center" vertical="center" wrapText="1"/>
    </xf>
    <xf numFmtId="0" fontId="5" fillId="0" borderId="9" xfId="2" applyNumberFormat="1" applyFont="1" applyFill="1" applyBorder="1" applyAlignment="1" applyProtection="1">
      <alignment horizontal="center" vertical="center" wrapText="1"/>
    </xf>
    <xf numFmtId="0" fontId="5" fillId="0" borderId="6" xfId="2" applyNumberFormat="1" applyFont="1" applyFill="1" applyBorder="1" applyAlignment="1" applyProtection="1">
      <alignment horizontal="center" vertical="center" wrapText="1"/>
    </xf>
    <xf numFmtId="0" fontId="5" fillId="0" borderId="0" xfId="2" applyNumberFormat="1" applyFont="1" applyFill="1" applyBorder="1" applyAlignment="1" applyProtection="1">
      <alignment horizontal="center" vertical="center" wrapText="1"/>
    </xf>
    <xf numFmtId="0" fontId="5" fillId="0" borderId="4" xfId="2" applyNumberFormat="1" applyFont="1" applyFill="1" applyBorder="1" applyAlignment="1" applyProtection="1">
      <alignment horizontal="center" vertical="center" wrapText="1"/>
    </xf>
    <xf numFmtId="0" fontId="5" fillId="0" borderId="15" xfId="2" applyFont="1" applyBorder="1" applyAlignment="1">
      <alignment horizontal="center" vertical="center" wrapText="1"/>
    </xf>
    <xf numFmtId="0" fontId="5" fillId="0" borderId="12" xfId="2" applyFont="1" applyBorder="1" applyAlignment="1">
      <alignment horizontal="center" vertical="center" wrapText="1"/>
    </xf>
    <xf numFmtId="0" fontId="13" fillId="0" borderId="12" xfId="19" applyFont="1" applyBorder="1" applyAlignment="1">
      <alignment horizontal="center" vertical="center" wrapText="1"/>
    </xf>
    <xf numFmtId="0" fontId="13" fillId="0" borderId="14" xfId="19" applyFont="1" applyBorder="1" applyAlignment="1">
      <alignment horizontal="center" vertical="center" wrapText="1"/>
    </xf>
    <xf numFmtId="0" fontId="13" fillId="0" borderId="5" xfId="19" applyFont="1" applyBorder="1" applyAlignment="1">
      <alignment horizontal="center" vertical="center" wrapText="1"/>
    </xf>
    <xf numFmtId="0" fontId="8" fillId="0" borderId="6" xfId="2" applyNumberFormat="1" applyFont="1" applyFill="1" applyBorder="1" applyAlignment="1" applyProtection="1">
      <alignment horizontal="center" vertical="center"/>
    </xf>
    <xf numFmtId="0" fontId="5" fillId="0" borderId="4" xfId="2" applyNumberFormat="1" applyFont="1" applyFill="1" applyBorder="1" applyAlignment="1" applyProtection="1">
      <alignment horizontal="right" vertical="center" wrapText="1"/>
    </xf>
    <xf numFmtId="0" fontId="13" fillId="0" borderId="4" xfId="116" applyFont="1" applyBorder="1" applyAlignment="1">
      <alignment horizontal="right" vertical="center"/>
    </xf>
    <xf numFmtId="0" fontId="13" fillId="0" borderId="2" xfId="19" applyFont="1" applyBorder="1" applyAlignment="1">
      <alignment horizontal="center" vertical="center" wrapText="1"/>
    </xf>
    <xf numFmtId="0" fontId="5" fillId="0" borderId="3" xfId="2" applyNumberFormat="1" applyFont="1" applyFill="1" applyBorder="1" applyAlignment="1" applyProtection="1">
      <alignment horizontal="center" vertical="center" wrapText="1"/>
    </xf>
    <xf numFmtId="0" fontId="5" fillId="0" borderId="7" xfId="2" applyFont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20" fillId="0" borderId="15" xfId="2" applyNumberFormat="1" applyFont="1" applyFill="1" applyBorder="1" applyAlignment="1" applyProtection="1">
      <alignment horizontal="center" vertical="center" wrapText="1"/>
    </xf>
    <xf numFmtId="0" fontId="20" fillId="0" borderId="14" xfId="2" applyNumberFormat="1" applyFont="1" applyFill="1" applyBorder="1" applyAlignment="1" applyProtection="1">
      <alignment horizontal="center" vertical="center" wrapText="1"/>
    </xf>
    <xf numFmtId="0" fontId="5" fillId="0" borderId="4" xfId="2" applyFont="1" applyBorder="1" applyAlignment="1">
      <alignment horizontal="left" vertical="center"/>
    </xf>
    <xf numFmtId="0" fontId="13" fillId="0" borderId="4" xfId="116" applyFont="1" applyBorder="1" applyAlignment="1">
      <alignment horizontal="center" vertical="center"/>
    </xf>
    <xf numFmtId="0" fontId="7" fillId="0" borderId="6" xfId="2" applyFont="1" applyBorder="1" applyAlignment="1">
      <alignment horizontal="center" vertical="center"/>
    </xf>
    <xf numFmtId="0" fontId="8" fillId="0" borderId="0" xfId="2" applyNumberFormat="1" applyFont="1" applyFill="1" applyBorder="1" applyAlignment="1" applyProtection="1">
      <alignment horizontal="center" vertical="center"/>
    </xf>
    <xf numFmtId="0" fontId="5" fillId="0" borderId="0" xfId="2" applyNumberFormat="1" applyFont="1" applyFill="1" applyBorder="1" applyAlignment="1" applyProtection="1">
      <alignment horizontal="right" vertical="center" wrapText="1"/>
    </xf>
    <xf numFmtId="0" fontId="13" fillId="0" borderId="0" xfId="116" applyFont="1" applyBorder="1" applyAlignment="1">
      <alignment horizontal="right" vertical="center"/>
    </xf>
    <xf numFmtId="0" fontId="5" fillId="0" borderId="8" xfId="2" applyNumberFormat="1" applyFont="1" applyFill="1" applyBorder="1" applyAlignment="1" applyProtection="1">
      <alignment horizontal="center" vertical="center"/>
    </xf>
    <xf numFmtId="0" fontId="5" fillId="0" borderId="10" xfId="92" applyFont="1" applyBorder="1" applyAlignment="1">
      <alignment horizontal="center" vertical="center" wrapText="1"/>
    </xf>
    <xf numFmtId="0" fontId="4" fillId="0" borderId="7" xfId="2" applyNumberFormat="1" applyFont="1" applyFill="1" applyBorder="1" applyAlignment="1" applyProtection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180" fontId="5" fillId="0" borderId="13" xfId="2" applyNumberFormat="1" applyFont="1" applyBorder="1" applyAlignment="1">
      <alignment horizontal="left" vertical="center" wrapText="1"/>
    </xf>
    <xf numFmtId="180" fontId="5" fillId="0" borderId="0" xfId="2" applyNumberFormat="1" applyFont="1" applyBorder="1" applyAlignment="1">
      <alignment horizontal="left" vertical="center" wrapText="1"/>
    </xf>
    <xf numFmtId="0" fontId="4" fillId="0" borderId="1" xfId="2" applyFont="1" applyBorder="1" applyAlignment="1">
      <alignment horizontal="center" vertical="center" shrinkToFit="1"/>
    </xf>
    <xf numFmtId="0" fontId="5" fillId="0" borderId="2" xfId="2" applyFont="1" applyBorder="1" applyAlignment="1">
      <alignment horizontal="center" vertical="center" shrinkToFit="1"/>
    </xf>
    <xf numFmtId="180" fontId="5" fillId="0" borderId="14" xfId="2" applyNumberFormat="1" applyFont="1" applyBorder="1" applyAlignment="1">
      <alignment horizontal="left" vertical="center" wrapText="1"/>
    </xf>
    <xf numFmtId="180" fontId="5" fillId="0" borderId="4" xfId="2" applyNumberFormat="1" applyFont="1" applyBorder="1" applyAlignment="1">
      <alignment horizontal="left" vertical="center" wrapText="1"/>
    </xf>
    <xf numFmtId="0" fontId="5" fillId="0" borderId="5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5" fillId="0" borderId="0" xfId="2" applyNumberFormat="1" applyFont="1" applyFill="1" applyBorder="1" applyAlignment="1" applyProtection="1">
      <alignment horizontal="center" vertical="center"/>
    </xf>
    <xf numFmtId="0" fontId="5" fillId="0" borderId="11" xfId="2" applyNumberFormat="1" applyFont="1" applyFill="1" applyBorder="1" applyAlignment="1" applyProtection="1">
      <alignment horizontal="center" vertical="center"/>
    </xf>
    <xf numFmtId="0" fontId="5" fillId="0" borderId="6" xfId="2" applyNumberFormat="1" applyFont="1" applyFill="1" applyBorder="1" applyAlignment="1" applyProtection="1">
      <alignment horizontal="center" vertical="center"/>
    </xf>
    <xf numFmtId="0" fontId="5" fillId="0" borderId="12" xfId="2" applyNumberFormat="1" applyFont="1" applyFill="1" applyBorder="1" applyAlignment="1" applyProtection="1">
      <alignment horizontal="center" vertical="center"/>
    </xf>
    <xf numFmtId="0" fontId="5" fillId="0" borderId="4" xfId="2" applyNumberFormat="1" applyFont="1" applyFill="1" applyBorder="1" applyAlignment="1" applyProtection="1">
      <alignment horizontal="center" vertical="center"/>
    </xf>
    <xf numFmtId="0" fontId="5" fillId="0" borderId="5" xfId="2" applyNumberFormat="1" applyFont="1" applyFill="1" applyBorder="1" applyAlignment="1" applyProtection="1">
      <alignment horizontal="center" vertical="center"/>
    </xf>
    <xf numFmtId="0" fontId="5" fillId="0" borderId="7" xfId="31" applyFont="1" applyBorder="1" applyAlignment="1">
      <alignment horizontal="center" vertical="center" wrapText="1"/>
    </xf>
    <xf numFmtId="0" fontId="5" fillId="0" borderId="10" xfId="31" applyFont="1" applyBorder="1" applyAlignment="1">
      <alignment horizontal="center" vertical="center" wrapText="1"/>
    </xf>
    <xf numFmtId="0" fontId="5" fillId="0" borderId="1" xfId="31" applyFont="1" applyBorder="1" applyAlignment="1">
      <alignment horizontal="center" vertical="center"/>
    </xf>
    <xf numFmtId="0" fontId="5" fillId="0" borderId="8" xfId="31" applyFont="1" applyBorder="1" applyAlignment="1">
      <alignment horizontal="center" vertical="center"/>
    </xf>
    <xf numFmtId="0" fontId="5" fillId="0" borderId="2" xfId="31" applyFont="1" applyBorder="1" applyAlignment="1">
      <alignment horizontal="center" vertical="center"/>
    </xf>
    <xf numFmtId="0" fontId="20" fillId="0" borderId="1" xfId="2" applyFont="1" applyBorder="1" applyAlignment="1">
      <alignment horizontal="center" vertical="center"/>
    </xf>
    <xf numFmtId="0" fontId="20" fillId="0" borderId="2" xfId="2" applyFont="1" applyBorder="1" applyAlignment="1">
      <alignment horizontal="center" vertical="center"/>
    </xf>
    <xf numFmtId="0" fontId="8" fillId="0" borderId="6" xfId="31" applyFont="1" applyBorder="1" applyAlignment="1">
      <alignment horizontal="center" vertical="center"/>
    </xf>
    <xf numFmtId="0" fontId="5" fillId="0" borderId="4" xfId="31" applyFont="1" applyBorder="1" applyAlignment="1">
      <alignment horizontal="center" vertical="center"/>
    </xf>
    <xf numFmtId="0" fontId="5" fillId="0" borderId="4" xfId="2" applyNumberFormat="1" applyFont="1" applyFill="1" applyBorder="1" applyAlignment="1" applyProtection="1">
      <alignment horizontal="right" vertical="center"/>
    </xf>
    <xf numFmtId="0" fontId="5" fillId="0" borderId="1" xfId="31" applyFont="1" applyBorder="1" applyAlignment="1">
      <alignment horizontal="center" vertical="center" wrapText="1"/>
    </xf>
    <xf numFmtId="0" fontId="13" fillId="0" borderId="2" xfId="13" applyFont="1" applyBorder="1" applyAlignment="1">
      <alignment horizontal="center" vertical="center" wrapText="1"/>
    </xf>
    <xf numFmtId="0" fontId="5" fillId="0" borderId="8" xfId="31" applyFont="1" applyBorder="1" applyAlignment="1">
      <alignment horizontal="center" vertical="center" wrapText="1"/>
    </xf>
    <xf numFmtId="180" fontId="5" fillId="0" borderId="13" xfId="2" applyNumberFormat="1" applyFont="1" applyBorder="1" applyAlignment="1">
      <alignment vertical="center" wrapText="1"/>
    </xf>
    <xf numFmtId="180" fontId="5" fillId="0" borderId="0" xfId="2" applyNumberFormat="1" applyFont="1" applyBorder="1" applyAlignment="1">
      <alignment vertical="center" wrapText="1"/>
    </xf>
    <xf numFmtId="0" fontId="5" fillId="0" borderId="14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/>
    </xf>
    <xf numFmtId="0" fontId="5" fillId="0" borderId="12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13" fillId="0" borderId="5" xfId="1" applyFont="1" applyBorder="1"/>
    <xf numFmtId="0" fontId="13" fillId="0" borderId="10" xfId="1" applyFont="1" applyBorder="1"/>
    <xf numFmtId="0" fontId="5" fillId="0" borderId="1" xfId="2" applyNumberFormat="1" applyFont="1" applyFill="1" applyBorder="1" applyAlignment="1" applyProtection="1">
      <alignment horizontal="distributed" vertical="center" wrapText="1" indent="10"/>
    </xf>
    <xf numFmtId="0" fontId="5" fillId="0" borderId="8" xfId="2" applyNumberFormat="1" applyFont="1" applyFill="1" applyBorder="1" applyAlignment="1" applyProtection="1">
      <alignment horizontal="distributed" vertical="center" wrapText="1" indent="10"/>
    </xf>
    <xf numFmtId="0" fontId="13" fillId="0" borderId="4" xfId="13" applyFont="1" applyBorder="1" applyAlignment="1">
      <alignment horizontal="center" vertical="center"/>
    </xf>
    <xf numFmtId="0" fontId="13" fillId="0" borderId="8" xfId="13" applyFont="1" applyBorder="1" applyAlignment="1">
      <alignment horizontal="center" vertical="center"/>
    </xf>
    <xf numFmtId="0" fontId="5" fillId="0" borderId="1" xfId="13" applyFont="1" applyBorder="1" applyAlignment="1">
      <alignment horizontal="center" vertical="center" wrapText="1"/>
    </xf>
    <xf numFmtId="0" fontId="5" fillId="0" borderId="8" xfId="13" applyFont="1" applyBorder="1" applyAlignment="1">
      <alignment horizontal="center" vertical="center" wrapText="1"/>
    </xf>
    <xf numFmtId="0" fontId="5" fillId="0" borderId="4" xfId="7" applyFont="1" applyFill="1" applyBorder="1" applyAlignment="1">
      <alignment horizontal="center" vertical="center"/>
    </xf>
    <xf numFmtId="0" fontId="8" fillId="0" borderId="0" xfId="7" applyFont="1" applyFill="1" applyBorder="1" applyAlignment="1">
      <alignment horizontal="center" vertical="center"/>
    </xf>
    <xf numFmtId="0" fontId="5" fillId="0" borderId="11" xfId="7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8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5" fillId="0" borderId="1" xfId="7" applyNumberFormat="1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0" fontId="5" fillId="0" borderId="7" xfId="7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  <xf numFmtId="0" fontId="13" fillId="0" borderId="10" xfId="0" applyFont="1" applyBorder="1" applyAlignment="1">
      <alignment vertical="center"/>
    </xf>
    <xf numFmtId="0" fontId="5" fillId="0" borderId="15" xfId="7" applyFont="1" applyBorder="1" applyAlignment="1">
      <alignment horizontal="center" vertical="center" shrinkToFit="1"/>
    </xf>
    <xf numFmtId="0" fontId="13" fillId="0" borderId="14" xfId="0" applyFont="1" applyBorder="1" applyAlignment="1">
      <alignment vertical="center"/>
    </xf>
    <xf numFmtId="0" fontId="5" fillId="0" borderId="1" xfId="1" applyFont="1" applyBorder="1" applyAlignment="1">
      <alignment horizontal="distributed" vertical="center" indent="9"/>
    </xf>
    <xf numFmtId="0" fontId="5" fillId="0" borderId="8" xfId="1" applyFont="1" applyBorder="1" applyAlignment="1">
      <alignment horizontal="distributed" vertical="center" indent="9"/>
    </xf>
    <xf numFmtId="0" fontId="5" fillId="0" borderId="2" xfId="1" applyFont="1" applyBorder="1" applyAlignment="1">
      <alignment horizontal="distributed" vertical="center" indent="9"/>
    </xf>
    <xf numFmtId="180" fontId="5" fillId="0" borderId="7" xfId="1" applyNumberFormat="1" applyFont="1" applyBorder="1" applyAlignment="1">
      <alignment horizontal="center" vertical="center" wrapText="1"/>
    </xf>
    <xf numFmtId="180" fontId="5" fillId="0" borderId="10" xfId="1" applyNumberFormat="1" applyFont="1" applyBorder="1" applyAlignment="1">
      <alignment horizontal="center" vertical="center" wrapText="1"/>
    </xf>
    <xf numFmtId="0" fontId="5" fillId="0" borderId="0" xfId="131" applyFont="1" applyBorder="1" applyAlignment="1">
      <alignment horizontal="center" vertical="center"/>
    </xf>
    <xf numFmtId="0" fontId="13" fillId="0" borderId="11" xfId="4" applyFont="1" applyBorder="1" applyAlignment="1">
      <alignment horizontal="center" vertical="center"/>
    </xf>
    <xf numFmtId="0" fontId="20" fillId="0" borderId="2" xfId="2" applyNumberFormat="1" applyFont="1" applyFill="1" applyBorder="1" applyAlignment="1" applyProtection="1">
      <alignment horizontal="center" vertical="center"/>
    </xf>
    <xf numFmtId="0" fontId="5" fillId="0" borderId="8" xfId="131" applyFont="1" applyBorder="1" applyAlignment="1">
      <alignment horizontal="center" vertical="center" wrapText="1"/>
    </xf>
    <xf numFmtId="0" fontId="5" fillId="0" borderId="2" xfId="131" applyFont="1" applyBorder="1" applyAlignment="1">
      <alignment horizontal="center" vertical="center" wrapText="1"/>
    </xf>
    <xf numFmtId="0" fontId="13" fillId="0" borderId="3" xfId="129" applyFont="1" applyBorder="1" applyAlignment="1">
      <alignment horizontal="center" vertical="center"/>
    </xf>
    <xf numFmtId="0" fontId="49" fillId="0" borderId="0" xfId="129" applyFont="1" applyBorder="1" applyAlignment="1">
      <alignment horizontal="center" vertical="center"/>
    </xf>
    <xf numFmtId="0" fontId="12" fillId="0" borderId="0" xfId="129" applyFont="1" applyBorder="1" applyAlignment="1">
      <alignment horizontal="center" vertical="center"/>
    </xf>
    <xf numFmtId="0" fontId="13" fillId="0" borderId="0" xfId="129" applyFont="1" applyBorder="1" applyAlignment="1">
      <alignment horizontal="center" vertical="center"/>
    </xf>
    <xf numFmtId="0" fontId="13" fillId="0" borderId="0" xfId="129" applyFont="1" applyBorder="1" applyAlignment="1">
      <alignment horizontal="right" vertical="center"/>
    </xf>
    <xf numFmtId="0" fontId="13" fillId="0" borderId="1" xfId="129" applyFont="1" applyBorder="1" applyAlignment="1">
      <alignment horizontal="distributed" vertical="center" justifyLastLine="1"/>
    </xf>
    <xf numFmtId="0" fontId="13" fillId="0" borderId="8" xfId="129" applyFont="1" applyBorder="1" applyAlignment="1">
      <alignment horizontal="distributed" vertical="center" justifyLastLine="1"/>
    </xf>
    <xf numFmtId="0" fontId="13" fillId="0" borderId="3" xfId="129" applyFont="1" applyBorder="1" applyAlignment="1">
      <alignment horizontal="center" vertical="center" wrapText="1" justifyLastLine="1"/>
    </xf>
    <xf numFmtId="0" fontId="13" fillId="0" borderId="7" xfId="129" applyFont="1" applyBorder="1" applyAlignment="1">
      <alignment horizontal="center" vertical="center" wrapText="1" justifyLastLine="1"/>
    </xf>
    <xf numFmtId="0" fontId="13" fillId="0" borderId="10" xfId="129" applyFont="1" applyBorder="1" applyAlignment="1">
      <alignment horizontal="center" vertical="center" wrapText="1" justifyLastLine="1"/>
    </xf>
    <xf numFmtId="0" fontId="13" fillId="0" borderId="5" xfId="129" applyFont="1" applyBorder="1" applyAlignment="1">
      <alignment horizontal="center" vertical="center"/>
    </xf>
    <xf numFmtId="0" fontId="13" fillId="0" borderId="10" xfId="129" applyFont="1" applyBorder="1" applyAlignment="1">
      <alignment horizontal="center" vertical="center"/>
    </xf>
    <xf numFmtId="0" fontId="5" fillId="0" borderId="6" xfId="1" applyFont="1" applyBorder="1" applyAlignment="1">
      <alignment horizontal="right" vertical="center"/>
    </xf>
    <xf numFmtId="0" fontId="13" fillId="0" borderId="1" xfId="129" applyFont="1" applyBorder="1" applyAlignment="1">
      <alignment horizontal="center" vertical="center"/>
    </xf>
    <xf numFmtId="0" fontId="13" fillId="0" borderId="12" xfId="129" applyFont="1" applyBorder="1" applyAlignment="1">
      <alignment horizontal="center" vertical="center"/>
    </xf>
    <xf numFmtId="0" fontId="13" fillId="0" borderId="7" xfId="129" applyFont="1" applyBorder="1" applyAlignment="1">
      <alignment horizontal="center" vertical="center"/>
    </xf>
    <xf numFmtId="0" fontId="13" fillId="0" borderId="11" xfId="129" applyFont="1" applyBorder="1" applyAlignment="1">
      <alignment horizontal="center" vertical="center"/>
    </xf>
    <xf numFmtId="0" fontId="13" fillId="0" borderId="9" xfId="129" applyFont="1" applyBorder="1" applyAlignment="1">
      <alignment horizontal="center" vertical="center"/>
    </xf>
    <xf numFmtId="0" fontId="13" fillId="0" borderId="6" xfId="129" applyFont="1" applyBorder="1" applyAlignment="1">
      <alignment horizontal="center" vertical="center" wrapText="1"/>
    </xf>
    <xf numFmtId="0" fontId="13" fillId="0" borderId="12" xfId="129" applyFont="1" applyBorder="1" applyAlignment="1">
      <alignment horizontal="center" vertical="center" wrapText="1"/>
    </xf>
    <xf numFmtId="0" fontId="13" fillId="0" borderId="0" xfId="129" applyFont="1" applyBorder="1" applyAlignment="1">
      <alignment horizontal="center" vertical="center" wrapText="1"/>
    </xf>
    <xf numFmtId="0" fontId="13" fillId="0" borderId="11" xfId="129" applyFont="1" applyBorder="1" applyAlignment="1">
      <alignment horizontal="center" vertical="center" wrapText="1"/>
    </xf>
    <xf numFmtId="0" fontId="13" fillId="0" borderId="4" xfId="129" applyFont="1" applyBorder="1" applyAlignment="1">
      <alignment horizontal="center" vertical="center" wrapText="1"/>
    </xf>
    <xf numFmtId="0" fontId="13" fillId="0" borderId="5" xfId="129" applyFont="1" applyBorder="1" applyAlignment="1">
      <alignment horizontal="center" vertical="center" wrapText="1"/>
    </xf>
    <xf numFmtId="0" fontId="13" fillId="0" borderId="2" xfId="129" applyFont="1" applyBorder="1" applyAlignment="1">
      <alignment horizontal="distributed" vertical="center" justifyLastLine="1"/>
    </xf>
    <xf numFmtId="41" fontId="5" fillId="0" borderId="6" xfId="31" applyNumberFormat="1" applyFont="1" applyBorder="1" applyAlignment="1">
      <alignment horizontal="center" vertical="center" wrapText="1"/>
    </xf>
    <xf numFmtId="41" fontId="5" fillId="0" borderId="4" xfId="31" applyNumberFormat="1" applyFont="1" applyBorder="1" applyAlignment="1">
      <alignment horizontal="center" vertical="center"/>
    </xf>
    <xf numFmtId="0" fontId="4" fillId="0" borderId="1" xfId="31" applyFont="1" applyBorder="1" applyAlignment="1">
      <alignment horizontal="center" vertical="center" wrapText="1"/>
    </xf>
    <xf numFmtId="0" fontId="5" fillId="0" borderId="2" xfId="31" applyFont="1" applyBorder="1" applyAlignment="1">
      <alignment horizontal="center" vertical="center" wrapText="1"/>
    </xf>
    <xf numFmtId="0" fontId="4" fillId="0" borderId="1" xfId="31" applyFont="1" applyBorder="1" applyAlignment="1">
      <alignment horizontal="center" vertical="center" wrapText="1" shrinkToFit="1"/>
    </xf>
    <xf numFmtId="0" fontId="5" fillId="0" borderId="2" xfId="31" applyFont="1" applyBorder="1" applyAlignment="1">
      <alignment horizontal="center" vertical="center" wrapText="1" shrinkToFit="1"/>
    </xf>
    <xf numFmtId="0" fontId="5" fillId="0" borderId="1" xfId="31" applyFont="1" applyBorder="1" applyAlignment="1">
      <alignment horizontal="center" vertical="center" wrapText="1" shrinkToFit="1"/>
    </xf>
    <xf numFmtId="0" fontId="13" fillId="0" borderId="2" xfId="13" applyFont="1" applyBorder="1" applyAlignment="1">
      <alignment horizontal="center" vertical="center" shrinkToFit="1"/>
    </xf>
    <xf numFmtId="0" fontId="13" fillId="0" borderId="8" xfId="13" applyFont="1" applyBorder="1" applyAlignment="1">
      <alignment horizontal="center" vertical="center" wrapText="1"/>
    </xf>
    <xf numFmtId="0" fontId="5" fillId="0" borderId="8" xfId="31" applyFont="1" applyBorder="1" applyAlignment="1">
      <alignment horizontal="center" vertical="center" wrapText="1" shrinkToFit="1"/>
    </xf>
    <xf numFmtId="0" fontId="4" fillId="0" borderId="1" xfId="2" applyFont="1" applyBorder="1" applyAlignment="1">
      <alignment horizontal="center" vertical="center"/>
    </xf>
    <xf numFmtId="0" fontId="5" fillId="0" borderId="7" xfId="2" applyNumberFormat="1" applyFont="1" applyFill="1" applyBorder="1" applyAlignment="1" applyProtection="1">
      <alignment horizontal="center" vertical="center"/>
    </xf>
    <xf numFmtId="0" fontId="5" fillId="0" borderId="9" xfId="2" applyNumberFormat="1" applyFont="1" applyFill="1" applyBorder="1" applyAlignment="1" applyProtection="1">
      <alignment horizontal="center" vertical="center"/>
    </xf>
    <xf numFmtId="0" fontId="5" fillId="0" borderId="10" xfId="2" applyNumberFormat="1" applyFont="1" applyFill="1" applyBorder="1" applyAlignment="1" applyProtection="1">
      <alignment horizontal="center" vertical="center"/>
    </xf>
    <xf numFmtId="0" fontId="13" fillId="0" borderId="3" xfId="15" applyFont="1" applyBorder="1" applyAlignment="1">
      <alignment horizontal="center" vertical="center"/>
    </xf>
    <xf numFmtId="0" fontId="13" fillId="0" borderId="1" xfId="15" applyFont="1" applyBorder="1" applyAlignment="1">
      <alignment horizontal="center" vertical="center"/>
    </xf>
    <xf numFmtId="0" fontId="19" fillId="0" borderId="1" xfId="2" applyFont="1" applyBorder="1" applyAlignment="1">
      <alignment horizontal="center" vertical="center"/>
    </xf>
    <xf numFmtId="0" fontId="5" fillId="0" borderId="1" xfId="31" applyFont="1" applyBorder="1" applyAlignment="1">
      <alignment horizontal="center" vertical="center" shrinkToFit="1"/>
    </xf>
    <xf numFmtId="0" fontId="5" fillId="0" borderId="4" xfId="2" applyNumberFormat="1" applyFont="1" applyFill="1" applyBorder="1" applyAlignment="1" applyProtection="1">
      <alignment horizontal="left" vertical="center"/>
    </xf>
    <xf numFmtId="0" fontId="13" fillId="0" borderId="4" xfId="13" applyFont="1" applyBorder="1" applyAlignment="1">
      <alignment horizontal="left" vertical="center"/>
    </xf>
    <xf numFmtId="0" fontId="5" fillId="0" borderId="3" xfId="31" applyFont="1" applyBorder="1" applyAlignment="1">
      <alignment horizontal="center" vertical="center" wrapText="1"/>
    </xf>
    <xf numFmtId="0" fontId="5" fillId="0" borderId="0" xfId="31" applyFont="1" applyBorder="1" applyAlignment="1">
      <alignment horizontal="center" vertical="center" wrapText="1"/>
    </xf>
    <xf numFmtId="0" fontId="13" fillId="0" borderId="0" xfId="13" applyFont="1" applyAlignment="1">
      <alignment horizontal="center" vertical="center" wrapText="1"/>
    </xf>
    <xf numFmtId="185" fontId="5" fillId="0" borderId="0" xfId="31" applyNumberFormat="1" applyFont="1" applyBorder="1" applyAlignment="1">
      <alignment horizontal="right" vertical="center" wrapText="1"/>
    </xf>
    <xf numFmtId="0" fontId="5" fillId="0" borderId="0" xfId="2" applyNumberFormat="1" applyFont="1" applyFill="1" applyBorder="1" applyAlignment="1" applyProtection="1">
      <alignment horizontal="right" vertical="center"/>
    </xf>
    <xf numFmtId="0" fontId="5" fillId="0" borderId="12" xfId="115" applyFont="1" applyBorder="1" applyAlignment="1">
      <alignment horizontal="center" vertical="center"/>
    </xf>
    <xf numFmtId="0" fontId="42" fillId="0" borderId="11" xfId="93" applyFont="1" applyBorder="1" applyAlignment="1">
      <alignment vertical="center"/>
    </xf>
    <xf numFmtId="0" fontId="42" fillId="0" borderId="5" xfId="93" applyFont="1" applyBorder="1" applyAlignment="1">
      <alignment vertical="center"/>
    </xf>
    <xf numFmtId="0" fontId="5" fillId="0" borderId="15" xfId="115" applyFont="1" applyBorder="1" applyAlignment="1">
      <alignment horizontal="center" vertical="center"/>
    </xf>
    <xf numFmtId="0" fontId="5" fillId="0" borderId="6" xfId="115" applyFont="1" applyBorder="1" applyAlignment="1">
      <alignment horizontal="center" vertical="center"/>
    </xf>
    <xf numFmtId="0" fontId="5" fillId="0" borderId="1" xfId="115" applyFont="1" applyBorder="1" applyAlignment="1">
      <alignment horizontal="center" vertical="center"/>
    </xf>
    <xf numFmtId="0" fontId="5" fillId="0" borderId="8" xfId="115" applyFont="1" applyBorder="1" applyAlignment="1">
      <alignment horizontal="center" vertical="center"/>
    </xf>
    <xf numFmtId="0" fontId="5" fillId="0" borderId="7" xfId="115" applyFont="1" applyBorder="1" applyAlignment="1">
      <alignment horizontal="center" vertical="center"/>
    </xf>
    <xf numFmtId="0" fontId="13" fillId="0" borderId="10" xfId="93" applyFont="1" applyBorder="1" applyAlignment="1">
      <alignment horizontal="center" vertical="center"/>
    </xf>
    <xf numFmtId="0" fontId="4" fillId="0" borderId="7" xfId="115" applyFont="1" applyBorder="1" applyAlignment="1">
      <alignment horizontal="center" vertical="center"/>
    </xf>
    <xf numFmtId="0" fontId="4" fillId="0" borderId="1" xfId="115" applyFont="1" applyBorder="1" applyAlignment="1">
      <alignment horizontal="center" vertical="center"/>
    </xf>
    <xf numFmtId="0" fontId="13" fillId="0" borderId="14" xfId="93" applyFont="1" applyBorder="1" applyAlignment="1">
      <alignment horizontal="center" vertical="center"/>
    </xf>
    <xf numFmtId="0" fontId="5" fillId="0" borderId="0" xfId="115" applyFont="1" applyBorder="1" applyAlignment="1">
      <alignment horizontal="center" vertical="center"/>
    </xf>
    <xf numFmtId="0" fontId="5" fillId="0" borderId="2" xfId="115" applyFont="1" applyBorder="1" applyAlignment="1">
      <alignment horizontal="center" vertical="center"/>
    </xf>
    <xf numFmtId="0" fontId="5" fillId="2" borderId="1" xfId="115" applyFont="1" applyFill="1" applyBorder="1" applyAlignment="1">
      <alignment horizontal="center" vertical="center"/>
    </xf>
    <xf numFmtId="0" fontId="5" fillId="2" borderId="2" xfId="115" applyFont="1" applyFill="1" applyBorder="1" applyAlignment="1">
      <alignment horizontal="center" vertical="center"/>
    </xf>
    <xf numFmtId="0" fontId="7" fillId="0" borderId="0" xfId="115" applyFont="1" applyAlignment="1">
      <alignment horizontal="center" vertical="center"/>
    </xf>
    <xf numFmtId="0" fontId="8" fillId="0" borderId="0" xfId="115" applyFont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13" fillId="0" borderId="8" xfId="15" applyFont="1" applyBorder="1" applyAlignment="1">
      <alignment horizontal="center" vertical="center" wrapText="1"/>
    </xf>
    <xf numFmtId="0" fontId="13" fillId="0" borderId="0" xfId="120" applyFont="1" applyBorder="1" applyAlignment="1">
      <alignment horizontal="center" vertical="center"/>
    </xf>
    <xf numFmtId="0" fontId="5" fillId="0" borderId="1" xfId="1" applyFont="1" applyBorder="1" applyAlignment="1">
      <alignment horizontal="distributed" vertical="center" indent="6"/>
    </xf>
    <xf numFmtId="0" fontId="5" fillId="0" borderId="8" xfId="1" applyFont="1" applyBorder="1" applyAlignment="1">
      <alignment horizontal="distributed" vertical="center" indent="6"/>
    </xf>
    <xf numFmtId="0" fontId="5" fillId="0" borderId="1" xfId="1" applyFont="1" applyBorder="1" applyAlignment="1">
      <alignment horizontal="distributed" vertical="center" indent="8"/>
    </xf>
    <xf numFmtId="0" fontId="5" fillId="0" borderId="8" xfId="1" applyFont="1" applyBorder="1" applyAlignment="1">
      <alignment horizontal="distributed" vertical="center" indent="8"/>
    </xf>
    <xf numFmtId="0" fontId="5" fillId="0" borderId="2" xfId="1" applyFont="1" applyBorder="1" applyAlignment="1">
      <alignment horizontal="distributed" vertical="center" indent="8"/>
    </xf>
    <xf numFmtId="0" fontId="13" fillId="0" borderId="11" xfId="31" applyFont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0" fontId="13" fillId="0" borderId="0" xfId="111" applyFont="1" applyBorder="1" applyAlignment="1">
      <alignment horizontal="center" vertical="center"/>
    </xf>
    <xf numFmtId="0" fontId="11" fillId="0" borderId="0" xfId="1" applyFont="1" applyBorder="1" applyAlignment="1">
      <alignment vertical="center"/>
    </xf>
    <xf numFmtId="0" fontId="11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 wrapText="1" indent="3"/>
    </xf>
    <xf numFmtId="0" fontId="5" fillId="0" borderId="11" xfId="1" applyFont="1" applyBorder="1" applyAlignment="1">
      <alignment horizontal="left" vertical="center" wrapText="1" indent="3"/>
    </xf>
    <xf numFmtId="0" fontId="5" fillId="0" borderId="0" xfId="1" applyFont="1" applyAlignment="1">
      <alignment horizontal="center" vertical="center" wrapText="1"/>
    </xf>
    <xf numFmtId="0" fontId="13" fillId="0" borderId="6" xfId="111" applyFont="1" applyBorder="1" applyAlignment="1">
      <alignment horizontal="center" vertical="center"/>
    </xf>
    <xf numFmtId="0" fontId="5" fillId="0" borderId="11" xfId="31" applyFont="1" applyBorder="1" applyAlignment="1">
      <alignment horizontal="center" vertical="center" wrapText="1"/>
    </xf>
    <xf numFmtId="0" fontId="5" fillId="0" borderId="15" xfId="31" applyFont="1" applyBorder="1" applyAlignment="1">
      <alignment horizontal="center" vertical="center" wrapText="1"/>
    </xf>
    <xf numFmtId="0" fontId="5" fillId="0" borderId="6" xfId="31" applyFont="1" applyBorder="1" applyAlignment="1">
      <alignment horizontal="center" vertical="center" wrapText="1"/>
    </xf>
    <xf numFmtId="0" fontId="5" fillId="0" borderId="14" xfId="31" applyFont="1" applyBorder="1" applyAlignment="1">
      <alignment horizontal="center" vertical="center" wrapText="1"/>
    </xf>
    <xf numFmtId="0" fontId="5" fillId="0" borderId="4" xfId="31" applyFont="1" applyBorder="1" applyAlignment="1">
      <alignment horizontal="center" vertical="center" wrapText="1"/>
    </xf>
    <xf numFmtId="0" fontId="5" fillId="0" borderId="7" xfId="31" applyFont="1" applyBorder="1" applyAlignment="1">
      <alignment horizontal="center" vertical="center"/>
    </xf>
    <xf numFmtId="0" fontId="5" fillId="0" borderId="10" xfId="31" applyFont="1" applyBorder="1" applyAlignment="1">
      <alignment horizontal="center" vertical="center"/>
    </xf>
    <xf numFmtId="0" fontId="5" fillId="0" borderId="15" xfId="31" applyFont="1" applyBorder="1" applyAlignment="1">
      <alignment horizontal="center" vertical="center"/>
    </xf>
    <xf numFmtId="0" fontId="5" fillId="0" borderId="14" xfId="31" applyFont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6" xfId="2" applyFont="1" applyBorder="1" applyAlignment="1">
      <alignment vertical="center"/>
    </xf>
    <xf numFmtId="0" fontId="13" fillId="0" borderId="15" xfId="31" applyFont="1" applyBorder="1" applyAlignment="1">
      <alignment horizontal="center" vertical="center" wrapText="1"/>
    </xf>
    <xf numFmtId="0" fontId="13" fillId="0" borderId="6" xfId="31" applyFont="1" applyBorder="1" applyAlignment="1">
      <alignment horizontal="center" vertical="center" wrapText="1"/>
    </xf>
    <xf numFmtId="0" fontId="13" fillId="0" borderId="12" xfId="31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shrinkToFit="1"/>
    </xf>
    <xf numFmtId="0" fontId="13" fillId="0" borderId="6" xfId="2" applyNumberFormat="1" applyFont="1" applyFill="1" applyBorder="1" applyAlignment="1" applyProtection="1">
      <alignment horizontal="center" vertical="center"/>
    </xf>
    <xf numFmtId="0" fontId="13" fillId="0" borderId="12" xfId="2" applyNumberFormat="1" applyFont="1" applyFill="1" applyBorder="1" applyAlignment="1" applyProtection="1">
      <alignment horizontal="center" vertical="center"/>
    </xf>
    <xf numFmtId="0" fontId="13" fillId="0" borderId="0" xfId="2" applyNumberFormat="1" applyFont="1" applyFill="1" applyBorder="1" applyAlignment="1" applyProtection="1">
      <alignment horizontal="center" vertical="center"/>
    </xf>
    <xf numFmtId="0" fontId="13" fillId="0" borderId="11" xfId="2" applyNumberFormat="1" applyFont="1" applyFill="1" applyBorder="1" applyAlignment="1" applyProtection="1">
      <alignment horizontal="center" vertical="center"/>
    </xf>
    <xf numFmtId="0" fontId="13" fillId="0" borderId="4" xfId="2" applyNumberFormat="1" applyFont="1" applyFill="1" applyBorder="1" applyAlignment="1" applyProtection="1">
      <alignment horizontal="center" vertical="center"/>
    </xf>
    <xf numFmtId="0" fontId="13" fillId="0" borderId="5" xfId="2" applyNumberFormat="1" applyFont="1" applyFill="1" applyBorder="1" applyAlignment="1" applyProtection="1">
      <alignment horizontal="center" vertical="center"/>
    </xf>
    <xf numFmtId="0" fontId="13" fillId="0" borderId="1" xfId="31" applyFont="1" applyBorder="1" applyAlignment="1">
      <alignment horizontal="center" vertical="center" wrapText="1"/>
    </xf>
    <xf numFmtId="0" fontId="13" fillId="0" borderId="8" xfId="31" applyFont="1" applyBorder="1" applyAlignment="1">
      <alignment horizontal="center" vertical="center" wrapText="1"/>
    </xf>
    <xf numFmtId="0" fontId="13" fillId="0" borderId="8" xfId="4" applyFont="1" applyBorder="1" applyAlignment="1">
      <alignment horizontal="center" vertical="center" wrapText="1"/>
    </xf>
    <xf numFmtId="0" fontId="13" fillId="0" borderId="3" xfId="2" applyNumberFormat="1" applyFont="1" applyFill="1" applyBorder="1" applyAlignment="1" applyProtection="1">
      <alignment horizontal="center" vertical="center"/>
    </xf>
    <xf numFmtId="0" fontId="13" fillId="0" borderId="1" xfId="2" applyNumberFormat="1" applyFont="1" applyFill="1" applyBorder="1" applyAlignment="1" applyProtection="1">
      <alignment horizontal="center" vertical="center"/>
    </xf>
    <xf numFmtId="0" fontId="13" fillId="0" borderId="7" xfId="31" applyFont="1" applyBorder="1" applyAlignment="1">
      <alignment horizontal="center" vertical="center" wrapText="1"/>
    </xf>
    <xf numFmtId="0" fontId="13" fillId="0" borderId="10" xfId="31" applyFont="1" applyBorder="1" applyAlignment="1">
      <alignment horizontal="center" vertical="center" wrapText="1"/>
    </xf>
    <xf numFmtId="0" fontId="13" fillId="0" borderId="7" xfId="2" applyNumberFormat="1" applyFont="1" applyFill="1" applyBorder="1" applyAlignment="1" applyProtection="1">
      <alignment horizontal="center" vertical="center"/>
    </xf>
    <xf numFmtId="0" fontId="13" fillId="0" borderId="2" xfId="125" applyFont="1" applyBorder="1" applyAlignment="1">
      <alignment horizontal="center" vertical="center"/>
    </xf>
    <xf numFmtId="0" fontId="5" fillId="0" borderId="2" xfId="14" applyFont="1" applyBorder="1" applyAlignment="1">
      <alignment vertical="center"/>
    </xf>
    <xf numFmtId="0" fontId="13" fillId="0" borderId="8" xfId="125" applyFont="1" applyBorder="1" applyAlignment="1">
      <alignment horizontal="center" vertical="center"/>
    </xf>
    <xf numFmtId="0" fontId="13" fillId="0" borderId="6" xfId="12" applyFont="1" applyBorder="1" applyAlignment="1">
      <alignment vertical="center"/>
    </xf>
    <xf numFmtId="0" fontId="5" fillId="0" borderId="11" xfId="14" applyFont="1" applyBorder="1" applyAlignment="1">
      <alignment horizontal="center" vertical="center"/>
    </xf>
    <xf numFmtId="0" fontId="5" fillId="2" borderId="1" xfId="14" applyFont="1" applyFill="1" applyBorder="1" applyAlignment="1">
      <alignment horizontal="center" vertical="center"/>
    </xf>
    <xf numFmtId="0" fontId="5" fillId="2" borderId="8" xfId="14" applyFont="1" applyFill="1" applyBorder="1" applyAlignment="1">
      <alignment horizontal="center" vertical="center"/>
    </xf>
    <xf numFmtId="0" fontId="5" fillId="2" borderId="2" xfId="14" applyFont="1" applyFill="1" applyBorder="1" applyAlignment="1">
      <alignment horizontal="center" vertical="center"/>
    </xf>
    <xf numFmtId="0" fontId="5" fillId="2" borderId="3" xfId="125" applyFont="1" applyFill="1" applyBorder="1" applyAlignment="1">
      <alignment horizontal="center" vertical="center"/>
    </xf>
    <xf numFmtId="0" fontId="5" fillId="2" borderId="1" xfId="125" applyFont="1" applyFill="1" applyBorder="1" applyAlignment="1">
      <alignment horizontal="center" vertical="center"/>
    </xf>
    <xf numFmtId="0" fontId="5" fillId="2" borderId="8" xfId="125" applyFont="1" applyFill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5" fillId="0" borderId="8" xfId="4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8" fillId="0" borderId="0" xfId="14" applyFont="1" applyAlignment="1">
      <alignment horizontal="center" vertical="center"/>
    </xf>
    <xf numFmtId="43" fontId="5" fillId="0" borderId="0" xfId="1" applyNumberFormat="1" applyFont="1" applyBorder="1" applyAlignment="1">
      <alignment horizontal="center" vertical="center"/>
    </xf>
    <xf numFmtId="43" fontId="5" fillId="0" borderId="6" xfId="1" applyNumberFormat="1" applyFont="1" applyBorder="1" applyAlignment="1">
      <alignment horizontal="center" vertical="center"/>
    </xf>
    <xf numFmtId="0" fontId="7" fillId="0" borderId="6" xfId="31" applyFont="1" applyBorder="1" applyAlignment="1">
      <alignment horizontal="center" vertical="center" wrapText="1"/>
    </xf>
    <xf numFmtId="0" fontId="5" fillId="0" borderId="6" xfId="31" applyFont="1" applyBorder="1" applyAlignment="1">
      <alignment horizontal="right" vertical="center" wrapText="1"/>
    </xf>
    <xf numFmtId="0" fontId="5" fillId="0" borderId="0" xfId="31" applyFont="1" applyBorder="1" applyAlignment="1">
      <alignment horizontal="right" vertical="center" wrapText="1"/>
    </xf>
    <xf numFmtId="0" fontId="5" fillId="0" borderId="4" xfId="31" applyFont="1" applyBorder="1" applyAlignment="1">
      <alignment horizontal="right" vertical="center" wrapText="1"/>
    </xf>
    <xf numFmtId="0" fontId="5" fillId="0" borderId="6" xfId="31" applyFont="1" applyBorder="1" applyAlignment="1">
      <alignment vertical="center" wrapText="1"/>
    </xf>
    <xf numFmtId="0" fontId="5" fillId="0" borderId="0" xfId="31" applyFont="1" applyBorder="1" applyAlignment="1">
      <alignment vertical="center" wrapText="1"/>
    </xf>
    <xf numFmtId="0" fontId="5" fillId="0" borderId="4" xfId="31" applyFont="1" applyBorder="1" applyAlignment="1">
      <alignment vertical="center" wrapText="1"/>
    </xf>
    <xf numFmtId="0" fontId="5" fillId="0" borderId="12" xfId="89" applyFont="1" applyBorder="1" applyAlignment="1">
      <alignment horizontal="center" vertical="center"/>
    </xf>
    <xf numFmtId="0" fontId="5" fillId="0" borderId="0" xfId="89" applyFont="1" applyAlignment="1">
      <alignment horizontal="center" vertical="center"/>
    </xf>
    <xf numFmtId="0" fontId="5" fillId="0" borderId="11" xfId="89" applyFont="1" applyBorder="1" applyAlignment="1">
      <alignment horizontal="center" vertical="center"/>
    </xf>
    <xf numFmtId="0" fontId="5" fillId="0" borderId="4" xfId="89" applyFont="1" applyBorder="1" applyAlignment="1">
      <alignment horizontal="center" vertical="center"/>
    </xf>
    <xf numFmtId="0" fontId="5" fillId="0" borderId="5" xfId="89" applyFont="1" applyBorder="1" applyAlignment="1">
      <alignment horizontal="center" vertical="center"/>
    </xf>
    <xf numFmtId="0" fontId="5" fillId="0" borderId="15" xfId="31" applyFont="1" applyBorder="1" applyAlignment="1">
      <alignment vertical="center" wrapText="1"/>
    </xf>
    <xf numFmtId="0" fontId="5" fillId="0" borderId="13" xfId="31" applyFont="1" applyBorder="1" applyAlignment="1">
      <alignment vertical="center" wrapText="1"/>
    </xf>
    <xf numFmtId="0" fontId="5" fillId="0" borderId="14" xfId="31" applyFont="1" applyBorder="1" applyAlignment="1">
      <alignment vertical="center" wrapText="1"/>
    </xf>
    <xf numFmtId="3" fontId="5" fillId="0" borderId="6" xfId="31" applyNumberFormat="1" applyFont="1" applyBorder="1" applyAlignment="1">
      <alignment vertical="center" wrapText="1"/>
    </xf>
    <xf numFmtId="41" fontId="5" fillId="0" borderId="6" xfId="31" applyNumberFormat="1" applyFont="1" applyBorder="1" applyAlignment="1">
      <alignment vertical="center" wrapText="1"/>
    </xf>
    <xf numFmtId="41" fontId="5" fillId="0" borderId="0" xfId="31" applyNumberFormat="1" applyFont="1" applyBorder="1" applyAlignment="1">
      <alignment vertical="center" wrapText="1"/>
    </xf>
    <xf numFmtId="41" fontId="5" fillId="0" borderId="4" xfId="31" applyNumberFormat="1" applyFont="1" applyBorder="1" applyAlignment="1">
      <alignment vertical="center" wrapText="1"/>
    </xf>
    <xf numFmtId="0" fontId="5" fillId="0" borderId="4" xfId="110" applyFont="1" applyBorder="1" applyAlignment="1">
      <alignment horizontal="center" vertical="center"/>
    </xf>
    <xf numFmtId="0" fontId="5" fillId="0" borderId="5" xfId="110" applyFont="1" applyBorder="1" applyAlignment="1">
      <alignment horizontal="center" vertical="center"/>
    </xf>
    <xf numFmtId="41" fontId="13" fillId="0" borderId="14" xfId="31" applyNumberFormat="1" applyFont="1" applyBorder="1" applyAlignment="1">
      <alignment vertical="center" wrapText="1"/>
    </xf>
    <xf numFmtId="41" fontId="13" fillId="0" borderId="4" xfId="31" applyNumberFormat="1" applyFont="1" applyBorder="1" applyAlignment="1">
      <alignment vertical="center" wrapText="1"/>
    </xf>
    <xf numFmtId="0" fontId="5" fillId="0" borderId="0" xfId="110" applyFont="1" applyBorder="1" applyAlignment="1">
      <alignment horizontal="center" vertical="center"/>
    </xf>
    <xf numFmtId="0" fontId="5" fillId="0" borderId="11" xfId="110" applyFont="1" applyBorder="1" applyAlignment="1">
      <alignment horizontal="center" vertical="center"/>
    </xf>
    <xf numFmtId="41" fontId="13" fillId="0" borderId="13" xfId="31" applyNumberFormat="1" applyFont="1" applyBorder="1" applyAlignment="1">
      <alignment vertical="center" wrapText="1"/>
    </xf>
    <xf numFmtId="41" fontId="13" fillId="0" borderId="0" xfId="31" applyNumberFormat="1" applyFont="1" applyBorder="1" applyAlignment="1">
      <alignment vertical="center" wrapText="1"/>
    </xf>
    <xf numFmtId="0" fontId="5" fillId="0" borderId="12" xfId="31" applyFont="1" applyBorder="1" applyAlignment="1">
      <alignment horizontal="center" vertical="center" wrapText="1"/>
    </xf>
    <xf numFmtId="41" fontId="13" fillId="0" borderId="6" xfId="31" applyNumberFormat="1" applyFont="1" applyBorder="1" applyAlignment="1">
      <alignment vertical="center" wrapText="1"/>
    </xf>
    <xf numFmtId="0" fontId="5" fillId="0" borderId="4" xfId="31" applyFont="1" applyBorder="1" applyAlignment="1">
      <alignment horizontal="right" vertical="center"/>
    </xf>
    <xf numFmtId="0" fontId="4" fillId="0" borderId="8" xfId="2" applyNumberFormat="1" applyFont="1" applyFill="1" applyBorder="1" applyAlignment="1" applyProtection="1">
      <alignment horizontal="center" vertical="center"/>
    </xf>
    <xf numFmtId="0" fontId="5" fillId="0" borderId="0" xfId="90" applyFont="1" applyBorder="1" applyAlignment="1">
      <alignment horizontal="center" vertical="center"/>
    </xf>
    <xf numFmtId="0" fontId="5" fillId="0" borderId="11" xfId="90" applyFont="1" applyBorder="1" applyAlignment="1">
      <alignment horizontal="center" vertical="center"/>
    </xf>
    <xf numFmtId="0" fontId="13" fillId="0" borderId="5" xfId="92" applyFont="1" applyBorder="1" applyAlignment="1">
      <alignment horizontal="center" vertical="center" wrapText="1"/>
    </xf>
    <xf numFmtId="0" fontId="5" fillId="0" borderId="0" xfId="2" applyFont="1" applyBorder="1" applyAlignment="1">
      <alignment horizontal="left" vertical="center" indent="2"/>
    </xf>
    <xf numFmtId="0" fontId="5" fillId="0" borderId="0" xfId="2" applyFont="1" applyAlignment="1">
      <alignment horizontal="left" vertical="center" indent="2"/>
    </xf>
    <xf numFmtId="0" fontId="8" fillId="0" borderId="6" xfId="31" applyFont="1" applyBorder="1" applyAlignment="1">
      <alignment horizontal="center" vertical="center" wrapText="1"/>
    </xf>
    <xf numFmtId="0" fontId="8" fillId="0" borderId="0" xfId="31" applyFont="1" applyBorder="1" applyAlignment="1">
      <alignment horizontal="center" vertical="center"/>
    </xf>
    <xf numFmtId="41" fontId="53" fillId="0" borderId="0" xfId="1" applyNumberFormat="1" applyFont="1" applyBorder="1" applyAlignment="1">
      <alignment horizontal="center" vertical="center"/>
    </xf>
    <xf numFmtId="41" fontId="53" fillId="0" borderId="0" xfId="1" applyNumberFormat="1" applyFont="1" applyAlignment="1">
      <alignment horizontal="center" vertical="center"/>
    </xf>
    <xf numFmtId="41" fontId="53" fillId="0" borderId="0" xfId="10" applyNumberFormat="1" applyFont="1" applyAlignment="1">
      <alignment horizontal="center" vertical="center"/>
    </xf>
    <xf numFmtId="41" fontId="53" fillId="0" borderId="4" xfId="1" applyNumberFormat="1" applyFont="1" applyBorder="1" applyAlignment="1">
      <alignment horizontal="center" vertical="center"/>
    </xf>
    <xf numFmtId="41" fontId="53" fillId="0" borderId="4" xfId="10" applyNumberFormat="1" applyFont="1" applyBorder="1" applyAlignment="1">
      <alignment horizontal="center" vertical="center"/>
    </xf>
  </cellXfs>
  <cellStyles count="135">
    <cellStyle name="一般" xfId="0" builtinId="0"/>
    <cellStyle name="一般 10" xfId="4"/>
    <cellStyle name="一般 10 2" xfId="42"/>
    <cellStyle name="一般 11" xfId="11"/>
    <cellStyle name="一般 11 2" xfId="12"/>
    <cellStyle name="一般 11 2 2" xfId="83"/>
    <cellStyle name="一般 11 2 2 2" xfId="119"/>
    <cellStyle name="一般 11 2 2 3" xfId="133"/>
    <cellStyle name="一般 11 2 2 4" xfId="134"/>
    <cellStyle name="一般 11 2 3" xfId="87"/>
    <cellStyle name="一般 11 2 3 2" xfId="88"/>
    <cellStyle name="一般 11 2 3 2 2" xfId="120"/>
    <cellStyle name="一般 11 2 3 2 3" xfId="121"/>
    <cellStyle name="一般 12" xfId="13"/>
    <cellStyle name="一般 12 2" xfId="38"/>
    <cellStyle name="一般 12 2 2" xfId="84"/>
    <cellStyle name="一般 12 2 2 2" xfId="122"/>
    <cellStyle name="一般 12 2 3" xfId="123"/>
    <cellStyle name="一般 13" xfId="85"/>
    <cellStyle name="一般 13 2" xfId="89"/>
    <cellStyle name="一般 13 2 2" xfId="90"/>
    <cellStyle name="一般 13 2 3" xfId="110"/>
    <cellStyle name="一般 13 3" xfId="91"/>
    <cellStyle name="一般 14" xfId="86"/>
    <cellStyle name="一般 14 2" xfId="124"/>
    <cellStyle name="一般 15" xfId="92"/>
    <cellStyle name="一般 15 2" xfId="117"/>
    <cellStyle name="一般 16" xfId="93"/>
    <cellStyle name="一般 2" xfId="1"/>
    <cellStyle name="一般 2 2" xfId="14"/>
    <cellStyle name="一般 2 3" xfId="15"/>
    <cellStyle name="一般 2_101學年度臺北市國中小弱勢家庭學生數102-1-8" xfId="16"/>
    <cellStyle name="一般 3" xfId="17"/>
    <cellStyle name="一般 3 2" xfId="18"/>
    <cellStyle name="一般 3 2 2" xfId="43"/>
    <cellStyle name="一般 3 3" xfId="44"/>
    <cellStyle name="一般 3 4" xfId="94"/>
    <cellStyle name="一般 3 5" xfId="111"/>
    <cellStyle name="一般 3_102學年度公務報2期1030324" xfId="45"/>
    <cellStyle name="一般 3_102學年度公務報未報主計處報表" xfId="125"/>
    <cellStyle name="一般 4" xfId="19"/>
    <cellStyle name="一般 4 2" xfId="20"/>
    <cellStyle name="一般 4 2 2" xfId="21"/>
    <cellStyle name="一般 4 2 2 2" xfId="46"/>
    <cellStyle name="一般 4 2_102學年度公務報2期1030324" xfId="47"/>
    <cellStyle name="一般 4 3" xfId="22"/>
    <cellStyle name="一般 4 3 2" xfId="48"/>
    <cellStyle name="一般 4 4" xfId="49"/>
    <cellStyle name="一般 4_100學年度第2期公務報告0328-主計處" xfId="23"/>
    <cellStyle name="一般 5" xfId="24"/>
    <cellStyle name="一般 6" xfId="25"/>
    <cellStyle name="一般 6 2" xfId="26"/>
    <cellStyle name="一般 6 2 2" xfId="50"/>
    <cellStyle name="一般 6_102年方案修訂-俊良---1021106" xfId="27"/>
    <cellStyle name="一般 7" xfId="28"/>
    <cellStyle name="一般 8" xfId="29"/>
    <cellStyle name="一般 9" xfId="30"/>
    <cellStyle name="一般_100年方案-君豪2003版-final" xfId="118"/>
    <cellStyle name="一般_101年公務報-final-一期報1222-格式OK-ROCK" xfId="102"/>
    <cellStyle name="一般_90圖書館" xfId="2"/>
    <cellStyle name="一般_92幼稚園" xfId="103"/>
    <cellStyle name="一般_92幼稚園_方案" xfId="104"/>
    <cellStyle name="一般_94學年度特殊教育學校公務統計報表" xfId="95"/>
    <cellStyle name="一般_98學年度第1期公務統計報表" xfId="35"/>
    <cellStyle name="一般_98學年度第2期公務統計報表" xfId="126"/>
    <cellStyle name="一般_99年公務統計_二期報(社教_修)--育銘 2" xfId="112"/>
    <cellStyle name="一般_99年公務統計_二期報(社教_修)--育銘 3" xfId="113"/>
    <cellStyle name="一般_99系統更新附件" xfId="40"/>
    <cellStyle name="一般_99學年度公務報表" xfId="96"/>
    <cellStyle name="一般_99學年度第1期公務統計報表" xfId="97"/>
    <cellStyle name="一般_aaa" xfId="98"/>
    <cellStyle name="一般_k社教機構及其他" xfId="127"/>
    <cellStyle name="一般_sh0603-3" xfId="128"/>
    <cellStyle name="一般_一級報表全1513A" xfId="37"/>
    <cellStyle name="一般_一級報表全1513C" xfId="7"/>
    <cellStyle name="一般_一級報表全1514A" xfId="39"/>
    <cellStyle name="一般_一級報表全1514B" xfId="9"/>
    <cellStyle name="一般_一級報表全1515A" xfId="8"/>
    <cellStyle name="一般_一級報表全1515A_方案" xfId="105"/>
    <cellStyle name="一般_一級報表全1515B" xfId="36"/>
    <cellStyle name="一般_一級報表全1515B_小學表3" xfId="41"/>
    <cellStyle name="一般_一級報表全15其他" xfId="5"/>
    <cellStyle name="一般_一般文化機構概況" xfId="129"/>
    <cellStyle name="一般_公務報二期-偉龍" xfId="130"/>
    <cellStyle name="一般_方案" xfId="114"/>
    <cellStyle name="一般_方案1" xfId="131"/>
    <cellStyle name="一般_幼稚表2" xfId="106"/>
    <cellStyle name="一般_幼稚表4" xfId="107"/>
    <cellStyle name="一般_幼稚表5" xfId="108"/>
    <cellStyle name="一般_幼稚園公務報表" xfId="99"/>
    <cellStyle name="一般_未送主計處報表(99年)" xfId="109"/>
    <cellStyle name="一般_未送主計處報表(99年)_1" xfId="100"/>
    <cellStyle name="一般_合併-按學校" xfId="101"/>
    <cellStyle name="一般_自學進修學力鑑定考試概況" xfId="115"/>
    <cellStyle name="一般_其他表6" xfId="116"/>
    <cellStyle name="一般_國小" xfId="6"/>
    <cellStyle name="一般_國中小補校" xfId="51"/>
    <cellStyle name="一般_新移民公務統計報表-4" xfId="31"/>
    <cellStyle name="一般_補校公報" xfId="52"/>
    <cellStyle name="一般_補校公報_方案1(國小補校)" xfId="53"/>
    <cellStyle name="一般_臺北市古蹟概況年報" xfId="132"/>
    <cellStyle name="一般_體育處4" xfId="3"/>
    <cellStyle name="千分位 2" xfId="10"/>
    <cellStyle name="千分位 2 2" xfId="32"/>
    <cellStyle name="千分位 3" xfId="54"/>
    <cellStyle name="好_101各校基本資料檔全1203" xfId="55"/>
    <cellStyle name="好_101各校基本資料檔全1203_102學年度公務報未報主計處報表" xfId="56"/>
    <cellStyle name="好_101各校基本資料檔全1203_國小特殊班概況修正0505" xfId="57"/>
    <cellStyle name="好_102學年度公務報2期1030324" xfId="58"/>
    <cellStyle name="好_102學年度公務報未報主計處報表" xfId="59"/>
    <cellStyle name="好_102學年度學齡概況表結果表" xfId="60"/>
    <cellStyle name="好_102學年度學齡概況表結果表_102學年度公務報未報主計處報表" xfId="61"/>
    <cellStyle name="好_102學年度學齡概況表結果表_國小特殊班概況修正0505" xfId="62"/>
    <cellStyle name="好_4合併-按學校排(99年)-國中小991209" xfId="63"/>
    <cellStyle name="好_4合併-按學校排(99年)-國中小991209_102學年度公務報未報主計處報表" xfId="64"/>
    <cellStyle name="好_4合併-按學校排(99年)-國中小991209_國小特殊班概況修正0505" xfId="65"/>
    <cellStyle name="好_國小特殊班概況修正0505" xfId="66"/>
    <cellStyle name="好_臺北市教育經費 ( 預算數 ) 概況103-4-2" xfId="67"/>
    <cellStyle name="貨幣 2" xfId="33"/>
    <cellStyle name="貨幣 2 2" xfId="34"/>
    <cellStyle name="貨幣 2 2 2" xfId="68"/>
    <cellStyle name="貨幣 2 3" xfId="69"/>
    <cellStyle name="壞_101各校基本資料檔全1203" xfId="70"/>
    <cellStyle name="壞_101各校基本資料檔全1203_102學年度公務報未報主計處報表" xfId="71"/>
    <cellStyle name="壞_101各校基本資料檔全1203_國小特殊班概況修正0505" xfId="72"/>
    <cellStyle name="壞_102學年度公務報2期1030324" xfId="73"/>
    <cellStyle name="壞_102學年度公務報未報主計處報表" xfId="74"/>
    <cellStyle name="壞_102學年度學齡概況表結果表" xfId="75"/>
    <cellStyle name="壞_102學年度學齡概況表結果表_102學年度公務報未報主計處報表" xfId="76"/>
    <cellStyle name="壞_102學年度學齡概況表結果表_國小特殊班概況修正0505" xfId="77"/>
    <cellStyle name="壞_4合併-按學校排(99年)-國中小991209" xfId="78"/>
    <cellStyle name="壞_4合併-按學校排(99年)-國中小991209_102學年度公務報未報主計處報表" xfId="79"/>
    <cellStyle name="壞_4合併-按學校排(99年)-國中小991209_國小特殊班概況修正0505" xfId="80"/>
    <cellStyle name="壞_國小特殊班概況修正0505" xfId="81"/>
    <cellStyle name="壞_臺北市教育經費 ( 預算數 ) 概況103-4-2" xfId="82"/>
  </cellStyles>
  <dxfs count="0"/>
  <tableStyles count="0" defaultTableStyle="TableStyleMedium2" defaultPivotStyle="PivotStyleLight16"/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externalLink" Target="externalLinks/externalLink9.xml"/><Relationship Id="rId230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10.xml"/><Relationship Id="rId225" Type="http://schemas.openxmlformats.org/officeDocument/2006/relationships/externalLink" Target="externalLinks/externalLink1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1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a-11518-4f\&#20844;&#25991;&#19999;&#27284;\c&#35696;&#26371;\9309\8C7P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a-11518-4f\&#20844;&#25991;&#19999;&#27284;\c&#35696;&#26371;\9309\OLD\EK2\EK86-1\REPORT\STU-PRN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&#35696;&#26371;/9309/OLD/EK2/EK86-1/REPORT/STU-PRN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5.3\c&#35696;&#26371;\9309\OLD\EK2\EK86-1\REPORT\STU-PRN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a-11518-4f\&#20844;&#25991;&#19999;&#27284;\Back1\&#32113;&#35336;&#36655;&#35201;\OLD\EK2\EK86-1\REPORT\STU-PRN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5.3\d\c&#35696;&#26371;\9309\OLD\EK2\EK86-1\REPORT\STU-PRN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844;&#25991;&#19999;&#27284;/03_&#25945;&#32946;&#32113;&#35336;&#20844;&#21209;&#22577;&#21578;/107&#23416;&#24180;&#24230;&#20844;&#21209;&#22577;&#21578;/107&#23416;&#24180;&#24230;&#33274;&#21271;&#24066;&#25919;&#24220;&#25945;&#32946;&#23616;&#20844;&#21209;&#32113;&#35336;&#22577;&#21578;&#20844;&#21209;&#22577;(&#21512;&#20341;&#29256;206&#34920;)-1080801-&#20462;&#27491;&#22283;&#20013;7&#12289;&#22283;&#20013;7.2&#12289;&#22283;&#20013;8&#12289;&#23567;&#23416;8&#12289;&#23567;&#23416;16&#12289;&#23567;&#23416;18&#12289;&#22283;&#35036;3&#12289;&#22283;&#35036;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EAA-11522\Desktop\1090622-&#20462;&#27491;107&#23416;&#24180;(&#31038;&#25945;1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&#35696;&#26371;/9309/8C7PI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5.3\c&#35696;&#26371;\9309\8C7PI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5.3\d\c&#35696;&#26371;\9309\8C7PI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a-11518-4f\&#20844;&#25991;&#19999;&#27284;\c&#35696;&#26371;\9309\9309&#35696;&#2637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&#35696;&#26371;/9309/9309&#35696;&#26371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5.3\c&#35696;&#26371;\9309\9309&#35696;&#2637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5.3\d\c&#35696;&#26371;\9309\9309&#35696;&#2637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1703xp\&#20633;&#20221;3\Back1\&#32113;&#35336;&#36655;&#35201;\OLD\EK2\EK86-1\REPORT\STU-PRN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封面 -R"/>
      <sheetName val="目錄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碼表"/>
    </sheetNames>
    <sheetDataSet>
      <sheetData sheetId="0" refreshError="1">
        <row r="1">
          <cell r="A1" t="str">
            <v>行政區碼</v>
          </cell>
          <cell r="B1" t="str">
            <v>行政區</v>
          </cell>
          <cell r="C1" t="str">
            <v>公私立碼</v>
          </cell>
          <cell r="D1" t="str">
            <v>公私立</v>
          </cell>
        </row>
        <row r="2">
          <cell r="A2">
            <v>31</v>
          </cell>
          <cell r="B2" t="str">
            <v>松山區</v>
          </cell>
          <cell r="C2">
            <v>0</v>
          </cell>
          <cell r="D2" t="str">
            <v>國立</v>
          </cell>
        </row>
        <row r="3">
          <cell r="A3">
            <v>32</v>
          </cell>
          <cell r="B3" t="str">
            <v>信義區</v>
          </cell>
          <cell r="C3">
            <v>1</v>
          </cell>
          <cell r="D3" t="str">
            <v>私立</v>
          </cell>
        </row>
        <row r="4">
          <cell r="A4">
            <v>33</v>
          </cell>
          <cell r="B4" t="str">
            <v>大安區</v>
          </cell>
          <cell r="C4">
            <v>3</v>
          </cell>
          <cell r="D4" t="str">
            <v>市立</v>
          </cell>
        </row>
        <row r="5">
          <cell r="A5">
            <v>34</v>
          </cell>
          <cell r="B5" t="str">
            <v>中山區</v>
          </cell>
        </row>
        <row r="6">
          <cell r="A6">
            <v>35</v>
          </cell>
          <cell r="B6" t="str">
            <v>中正區</v>
          </cell>
        </row>
        <row r="7">
          <cell r="A7">
            <v>36</v>
          </cell>
          <cell r="B7" t="str">
            <v>大同區</v>
          </cell>
        </row>
        <row r="8">
          <cell r="A8">
            <v>37</v>
          </cell>
          <cell r="B8" t="str">
            <v>萬華區</v>
          </cell>
        </row>
        <row r="9">
          <cell r="A9">
            <v>38</v>
          </cell>
          <cell r="B9" t="str">
            <v>文山區</v>
          </cell>
        </row>
        <row r="10">
          <cell r="A10">
            <v>39</v>
          </cell>
          <cell r="B10" t="str">
            <v>南港區</v>
          </cell>
        </row>
        <row r="11">
          <cell r="A11">
            <v>40</v>
          </cell>
          <cell r="B11" t="str">
            <v>內湖區</v>
          </cell>
        </row>
        <row r="12">
          <cell r="A12">
            <v>41</v>
          </cell>
          <cell r="B12" t="str">
            <v>士林區</v>
          </cell>
        </row>
        <row r="13">
          <cell r="A13">
            <v>42</v>
          </cell>
          <cell r="B13" t="str">
            <v>北投區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碼表"/>
    </sheetNames>
    <sheetDataSet>
      <sheetData sheetId="0" refreshError="1">
        <row r="1">
          <cell r="A1" t="str">
            <v>行政區碼</v>
          </cell>
          <cell r="B1" t="str">
            <v>行政區</v>
          </cell>
          <cell r="C1" t="str">
            <v>公私立碼</v>
          </cell>
          <cell r="D1" t="str">
            <v>公私立</v>
          </cell>
        </row>
        <row r="2">
          <cell r="A2">
            <v>31</v>
          </cell>
          <cell r="B2" t="str">
            <v>松山區</v>
          </cell>
          <cell r="C2">
            <v>0</v>
          </cell>
          <cell r="D2" t="str">
            <v>國立</v>
          </cell>
        </row>
        <row r="3">
          <cell r="A3">
            <v>32</v>
          </cell>
          <cell r="B3" t="str">
            <v>信義區</v>
          </cell>
          <cell r="C3">
            <v>1</v>
          </cell>
          <cell r="D3" t="str">
            <v>私立</v>
          </cell>
        </row>
        <row r="4">
          <cell r="A4">
            <v>33</v>
          </cell>
          <cell r="B4" t="str">
            <v>大安區</v>
          </cell>
          <cell r="C4">
            <v>3</v>
          </cell>
          <cell r="D4" t="str">
            <v>市立</v>
          </cell>
        </row>
        <row r="5">
          <cell r="A5">
            <v>34</v>
          </cell>
          <cell r="B5" t="str">
            <v>中山區</v>
          </cell>
        </row>
        <row r="6">
          <cell r="A6">
            <v>35</v>
          </cell>
          <cell r="B6" t="str">
            <v>中正區</v>
          </cell>
        </row>
        <row r="7">
          <cell r="A7">
            <v>36</v>
          </cell>
          <cell r="B7" t="str">
            <v>大同區</v>
          </cell>
        </row>
        <row r="8">
          <cell r="A8">
            <v>37</v>
          </cell>
          <cell r="B8" t="str">
            <v>萬華區</v>
          </cell>
        </row>
        <row r="9">
          <cell r="A9">
            <v>38</v>
          </cell>
          <cell r="B9" t="str">
            <v>文山區</v>
          </cell>
        </row>
        <row r="10">
          <cell r="A10">
            <v>39</v>
          </cell>
          <cell r="B10" t="str">
            <v>南港區</v>
          </cell>
        </row>
        <row r="11">
          <cell r="A11">
            <v>40</v>
          </cell>
          <cell r="B11" t="str">
            <v>內湖區</v>
          </cell>
        </row>
        <row r="12">
          <cell r="A12">
            <v>41</v>
          </cell>
          <cell r="B12" t="str">
            <v>士林區</v>
          </cell>
        </row>
        <row r="13">
          <cell r="A13">
            <v>42</v>
          </cell>
          <cell r="B13" t="str">
            <v>北投區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碼表"/>
    </sheetNames>
    <sheetDataSet>
      <sheetData sheetId="0" refreshError="1">
        <row r="1">
          <cell r="A1" t="str">
            <v>行政區碼</v>
          </cell>
          <cell r="B1" t="str">
            <v>行政區</v>
          </cell>
          <cell r="C1" t="str">
            <v>公私立碼</v>
          </cell>
          <cell r="D1" t="str">
            <v>公私立</v>
          </cell>
        </row>
        <row r="2">
          <cell r="A2">
            <v>31</v>
          </cell>
          <cell r="B2" t="str">
            <v>松山區</v>
          </cell>
          <cell r="C2">
            <v>0</v>
          </cell>
          <cell r="D2" t="str">
            <v>國立</v>
          </cell>
        </row>
        <row r="3">
          <cell r="A3">
            <v>32</v>
          </cell>
          <cell r="B3" t="str">
            <v>信義區</v>
          </cell>
          <cell r="C3">
            <v>1</v>
          </cell>
          <cell r="D3" t="str">
            <v>私立</v>
          </cell>
        </row>
        <row r="4">
          <cell r="A4">
            <v>33</v>
          </cell>
          <cell r="B4" t="str">
            <v>大安區</v>
          </cell>
          <cell r="C4">
            <v>3</v>
          </cell>
          <cell r="D4" t="str">
            <v>市立</v>
          </cell>
        </row>
        <row r="5">
          <cell r="A5">
            <v>34</v>
          </cell>
          <cell r="B5" t="str">
            <v>中山區</v>
          </cell>
        </row>
        <row r="6">
          <cell r="A6">
            <v>35</v>
          </cell>
          <cell r="B6" t="str">
            <v>中正區</v>
          </cell>
        </row>
        <row r="7">
          <cell r="A7">
            <v>36</v>
          </cell>
          <cell r="B7" t="str">
            <v>大同區</v>
          </cell>
        </row>
        <row r="8">
          <cell r="A8">
            <v>37</v>
          </cell>
          <cell r="B8" t="str">
            <v>萬華區</v>
          </cell>
        </row>
        <row r="9">
          <cell r="A9">
            <v>38</v>
          </cell>
          <cell r="B9" t="str">
            <v>文山區</v>
          </cell>
        </row>
        <row r="10">
          <cell r="A10">
            <v>39</v>
          </cell>
          <cell r="B10" t="str">
            <v>南港區</v>
          </cell>
        </row>
        <row r="11">
          <cell r="A11">
            <v>40</v>
          </cell>
          <cell r="B11" t="str">
            <v>內湖區</v>
          </cell>
        </row>
        <row r="12">
          <cell r="A12">
            <v>41</v>
          </cell>
          <cell r="B12" t="str">
            <v>士林區</v>
          </cell>
        </row>
        <row r="13">
          <cell r="A13">
            <v>42</v>
          </cell>
          <cell r="B13" t="str">
            <v>北投區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碼表"/>
    </sheetNames>
    <sheetDataSet>
      <sheetData sheetId="0">
        <row r="1">
          <cell r="A1" t="str">
            <v>行政區碼</v>
          </cell>
          <cell r="B1" t="str">
            <v>行政區</v>
          </cell>
          <cell r="C1" t="str">
            <v>公私立碼</v>
          </cell>
          <cell r="D1" t="str">
            <v>公私立</v>
          </cell>
        </row>
        <row r="2">
          <cell r="A2">
            <v>31</v>
          </cell>
          <cell r="B2" t="str">
            <v>松山區</v>
          </cell>
          <cell r="C2">
            <v>0</v>
          </cell>
          <cell r="D2" t="str">
            <v>國立</v>
          </cell>
        </row>
        <row r="3">
          <cell r="A3">
            <v>32</v>
          </cell>
          <cell r="B3" t="str">
            <v>信義區</v>
          </cell>
          <cell r="C3">
            <v>1</v>
          </cell>
          <cell r="D3" t="str">
            <v>私立</v>
          </cell>
        </row>
        <row r="4">
          <cell r="A4">
            <v>33</v>
          </cell>
          <cell r="B4" t="str">
            <v>大安區</v>
          </cell>
          <cell r="C4">
            <v>3</v>
          </cell>
          <cell r="D4" t="str">
            <v>市立</v>
          </cell>
        </row>
        <row r="5">
          <cell r="A5">
            <v>34</v>
          </cell>
          <cell r="B5" t="str">
            <v>中山區</v>
          </cell>
        </row>
        <row r="6">
          <cell r="A6">
            <v>35</v>
          </cell>
          <cell r="B6" t="str">
            <v>中正區</v>
          </cell>
        </row>
        <row r="7">
          <cell r="A7">
            <v>36</v>
          </cell>
          <cell r="B7" t="str">
            <v>大同區</v>
          </cell>
        </row>
        <row r="8">
          <cell r="A8">
            <v>37</v>
          </cell>
          <cell r="B8" t="str">
            <v>萬華區</v>
          </cell>
        </row>
        <row r="9">
          <cell r="A9">
            <v>38</v>
          </cell>
          <cell r="B9" t="str">
            <v>文山區</v>
          </cell>
        </row>
        <row r="10">
          <cell r="A10">
            <v>39</v>
          </cell>
          <cell r="B10" t="str">
            <v>南港區</v>
          </cell>
        </row>
        <row r="11">
          <cell r="A11">
            <v>40</v>
          </cell>
          <cell r="B11" t="str">
            <v>內湖區</v>
          </cell>
        </row>
        <row r="12">
          <cell r="A12">
            <v>41</v>
          </cell>
          <cell r="B12" t="str">
            <v>士林區</v>
          </cell>
        </row>
        <row r="13">
          <cell r="A13">
            <v>42</v>
          </cell>
          <cell r="B13" t="str">
            <v>北投區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碼表"/>
    </sheetNames>
    <sheetDataSet>
      <sheetData sheetId="0" refreshError="1">
        <row r="1">
          <cell r="A1" t="str">
            <v>行政區碼</v>
          </cell>
          <cell r="B1" t="str">
            <v>行政區</v>
          </cell>
          <cell r="C1" t="str">
            <v>公私立碼</v>
          </cell>
          <cell r="D1" t="str">
            <v>公私立</v>
          </cell>
        </row>
        <row r="2">
          <cell r="A2">
            <v>31</v>
          </cell>
          <cell r="B2" t="str">
            <v>松山區</v>
          </cell>
          <cell r="C2">
            <v>0</v>
          </cell>
          <cell r="D2" t="str">
            <v>國立</v>
          </cell>
        </row>
        <row r="3">
          <cell r="A3">
            <v>32</v>
          </cell>
          <cell r="B3" t="str">
            <v>信義區</v>
          </cell>
          <cell r="C3">
            <v>1</v>
          </cell>
          <cell r="D3" t="str">
            <v>私立</v>
          </cell>
        </row>
        <row r="4">
          <cell r="A4">
            <v>33</v>
          </cell>
          <cell r="B4" t="str">
            <v>大安區</v>
          </cell>
          <cell r="C4">
            <v>3</v>
          </cell>
          <cell r="D4" t="str">
            <v>市立</v>
          </cell>
        </row>
        <row r="5">
          <cell r="A5">
            <v>34</v>
          </cell>
          <cell r="B5" t="str">
            <v>中山區</v>
          </cell>
        </row>
        <row r="6">
          <cell r="A6">
            <v>35</v>
          </cell>
          <cell r="B6" t="str">
            <v>中正區</v>
          </cell>
        </row>
        <row r="7">
          <cell r="A7">
            <v>36</v>
          </cell>
          <cell r="B7" t="str">
            <v>大同區</v>
          </cell>
        </row>
        <row r="8">
          <cell r="A8">
            <v>37</v>
          </cell>
          <cell r="B8" t="str">
            <v>萬華區</v>
          </cell>
        </row>
        <row r="9">
          <cell r="A9">
            <v>38</v>
          </cell>
          <cell r="B9" t="str">
            <v>文山區</v>
          </cell>
        </row>
        <row r="10">
          <cell r="A10">
            <v>39</v>
          </cell>
          <cell r="B10" t="str">
            <v>南港區</v>
          </cell>
        </row>
        <row r="11">
          <cell r="A11">
            <v>40</v>
          </cell>
          <cell r="B11" t="str">
            <v>內湖區</v>
          </cell>
        </row>
        <row r="12">
          <cell r="A12">
            <v>41</v>
          </cell>
          <cell r="B12" t="str">
            <v>士林區</v>
          </cell>
        </row>
        <row r="13">
          <cell r="A13">
            <v>42</v>
          </cell>
          <cell r="B13" t="str">
            <v>北投區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專--1"/>
      <sheetName val="大專--2"/>
      <sheetName val="大專--3"/>
      <sheetName val="大專--4"/>
      <sheetName val="大專-5"/>
      <sheetName val="高中-1"/>
      <sheetName val="高中-2"/>
      <sheetName val="高中-3"/>
      <sheetName val="高中-4"/>
      <sheetName val="高中-5"/>
      <sheetName val="高中-6"/>
      <sheetName val="高中-7"/>
      <sheetName val="高中-8"/>
      <sheetName val="高中-9"/>
      <sheetName val="高中-9.1"/>
      <sheetName val="高中-10"/>
      <sheetName val="高中-11"/>
      <sheetName val="高中-12"/>
      <sheetName val="高中-13"/>
      <sheetName val="高中-14"/>
      <sheetName val="高中-15"/>
      <sheetName val="高中-16"/>
      <sheetName val="高中-17"/>
      <sheetName val="高中--18"/>
      <sheetName val="高中-19(1)"/>
      <sheetName val="高中--19(2)"/>
      <sheetName val="高中-20(1)"/>
      <sheetName val="高中--20(2)"/>
      <sheetName val="高中--21"/>
      <sheetName val="高中--22"/>
      <sheetName val="高中--23"/>
      <sheetName val="高中-24"/>
      <sheetName val="高中-25"/>
      <sheetName val="高中-26"/>
      <sheetName val="高中-27"/>
      <sheetName val="高中-28"/>
      <sheetName val="高中-29"/>
      <sheetName val="高中-30"/>
      <sheetName val="高中-31"/>
      <sheetName val="高職-1"/>
      <sheetName val="高職-2"/>
      <sheetName val="高職-3"/>
      <sheetName val="高職-4"/>
      <sheetName val="高職-5"/>
      <sheetName val="高職-6"/>
      <sheetName val="高職-7"/>
      <sheetName val="高職-8"/>
      <sheetName val="高職-9"/>
      <sheetName val="高職-10"/>
      <sheetName val="高職-11"/>
      <sheetName val="高職-13"/>
      <sheetName val="高職-14"/>
      <sheetName val="高職-14.1"/>
      <sheetName val="高職-15"/>
      <sheetName val="高職-16"/>
      <sheetName val="高職-17"/>
      <sheetName val="高職-18"/>
      <sheetName val="高職-19"/>
      <sheetName val="高職-20"/>
      <sheetName val="高職-21"/>
      <sheetName val="高職-22"/>
      <sheetName val="高職--23"/>
      <sheetName val="高職-24(1)"/>
      <sheetName val="高職--24(2)"/>
      <sheetName val="高職-25(1)"/>
      <sheetName val="高職--25(2)"/>
      <sheetName val="高職--26"/>
      <sheetName val="高職--27"/>
      <sheetName val="高職--28"/>
      <sheetName val="高職-29"/>
      <sheetName val="高職-30"/>
      <sheetName val="國中-1 "/>
      <sheetName val="國中-2"/>
      <sheetName val="國中-3"/>
      <sheetName val="國中-4"/>
      <sheetName val="國中-5 "/>
      <sheetName val="國中-6"/>
      <sheetName val="國中-7 "/>
      <sheetName val="國中-7.1"/>
      <sheetName val="國中-7.2"/>
      <sheetName val="國中-8"/>
      <sheetName val="國中-9"/>
      <sheetName val="國中-10"/>
      <sheetName val="國中-10.1"/>
      <sheetName val="國中-10.2"/>
      <sheetName val="國中-11"/>
      <sheetName val="國中-12"/>
      <sheetName val="國中-13"/>
      <sheetName val="國中-14"/>
      <sheetName val="國中-15"/>
      <sheetName val="國中-16"/>
      <sheetName val="國中-17"/>
      <sheetName val="國中-18"/>
      <sheetName val="國中-19"/>
      <sheetName val="國中-20"/>
      <sheetName val="國中-21 "/>
      <sheetName val="國中-22 "/>
      <sheetName val="國中-23"/>
      <sheetName val="小學-1 "/>
      <sheetName val="小學-2"/>
      <sheetName val="小學-3"/>
      <sheetName val="小學-4"/>
      <sheetName val="小學-5"/>
      <sheetName val="小學-6 "/>
      <sheetName val="小學-7"/>
      <sheetName val="小學-7.1"/>
      <sheetName val="小學-8"/>
      <sheetName val="小學-9"/>
      <sheetName val="小學-10"/>
      <sheetName val="小學-10.1"/>
      <sheetName val="小學-10.2"/>
      <sheetName val="小學-11"/>
      <sheetName val="小學-12"/>
      <sheetName val="小學-13"/>
      <sheetName val="小學-14"/>
      <sheetName val="小學-15"/>
      <sheetName val="小學-16 "/>
      <sheetName val="小學-17"/>
      <sheetName val="小學-18"/>
      <sheetName val="小學-19"/>
      <sheetName val="小學-20"/>
      <sheetName val="小學-21"/>
      <sheetName val="小學-22 "/>
      <sheetName val="小學-23 "/>
      <sheetName val="幼兒-1"/>
      <sheetName val="幼兒-2"/>
      <sheetName val="幼兒-2.1 "/>
      <sheetName val="幼兒-3"/>
      <sheetName val="幼兒-3.1"/>
      <sheetName val="幼兒-3.2"/>
      <sheetName val="幼兒-4"/>
      <sheetName val="幼兒-4.1"/>
      <sheetName val="幼兒-6"/>
      <sheetName val="幼兒-9"/>
      <sheetName val="幼兒-11"/>
      <sheetName val="幼兒-12"/>
      <sheetName val="進修-1"/>
      <sheetName val="進修-1.1"/>
      <sheetName val="進修-2"/>
      <sheetName val="進修-3"/>
      <sheetName val="進修-3.1"/>
      <sheetName val="進修-4"/>
      <sheetName val="進修-5"/>
      <sheetName val="進修-6"/>
      <sheetName val="實用-1"/>
      <sheetName val="實用-2"/>
      <sheetName val="實用-3"/>
      <sheetName val="實用-3.1"/>
      <sheetName val="實用-4"/>
      <sheetName val="實用-5"/>
      <sheetName val="國補-1"/>
      <sheetName val="國補-2 "/>
      <sheetName val="國補-2.1"/>
      <sheetName val="國補-3"/>
      <sheetName val="國補-4"/>
      <sheetName val="國補-5"/>
      <sheetName val="國補-5.1"/>
      <sheetName val="國補-6 "/>
      <sheetName val="特教-1"/>
      <sheetName val="特教-2"/>
      <sheetName val="特教-3"/>
      <sheetName val="特教-4"/>
      <sheetName val="特教-5"/>
      <sheetName val="特教-6"/>
      <sheetName val="特教-7"/>
      <sheetName val="特教-8"/>
      <sheetName val="特教-8.1"/>
      <sheetName val="特教-9"/>
      <sheetName val="特教-10"/>
      <sheetName val="特教-11"/>
      <sheetName val="特教-12"/>
      <sheetName val="特教-13"/>
      <sheetName val="社教-1"/>
      <sheetName val="社教-1.1"/>
      <sheetName val="社教-1.2"/>
      <sheetName val="社教-2"/>
      <sheetName val="社教-3 "/>
      <sheetName val="社教-4 "/>
      <sheetName val="社教-4.1"/>
      <sheetName val="社教-6"/>
      <sheetName val="社教-11"/>
      <sheetName val="社教-12"/>
      <sheetName val="社教-12.1 "/>
      <sheetName val="社教-13"/>
      <sheetName val="社教-14"/>
      <sheetName val="社教-17"/>
      <sheetName val="社教-18"/>
      <sheetName val="社教-19"/>
      <sheetName val="社教-20"/>
      <sheetName val="社教-21"/>
      <sheetName val="社教-22"/>
      <sheetName val="社教-23"/>
      <sheetName val="其他-1 "/>
      <sheetName val="其他-2"/>
      <sheetName val="其他-3"/>
      <sheetName val="其他-4"/>
      <sheetName val="其他-5"/>
      <sheetName val="其他-6"/>
      <sheetName val="其他-7"/>
      <sheetName val="其他-8"/>
      <sheetName val="其他-9"/>
      <sheetName val="其他-10"/>
      <sheetName val="其他-11"/>
      <sheetName val="其他-11.1"/>
      <sheetName val="其他-12 "/>
      <sheetName val="其它-13 "/>
      <sheetName val="其他-14"/>
      <sheetName val="其他-15"/>
      <sheetName val="其他-16"/>
      <sheetName val="其他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>
        <row r="9">
          <cell r="D9">
            <v>2</v>
          </cell>
          <cell r="E9">
            <v>3</v>
          </cell>
          <cell r="F9">
            <v>1</v>
          </cell>
          <cell r="G9">
            <v>1</v>
          </cell>
        </row>
        <row r="10">
          <cell r="D10">
            <v>2</v>
          </cell>
          <cell r="E10">
            <v>4</v>
          </cell>
          <cell r="F10">
            <v>3</v>
          </cell>
          <cell r="G10">
            <v>3</v>
          </cell>
        </row>
        <row r="13">
          <cell r="D13">
            <v>2</v>
          </cell>
          <cell r="E13">
            <v>3</v>
          </cell>
          <cell r="F13">
            <v>1</v>
          </cell>
          <cell r="G13">
            <v>1</v>
          </cell>
        </row>
        <row r="14">
          <cell r="D14">
            <v>0</v>
          </cell>
          <cell r="E14">
            <v>3</v>
          </cell>
          <cell r="F14">
            <v>3</v>
          </cell>
          <cell r="G14">
            <v>0</v>
          </cell>
        </row>
        <row r="17">
          <cell r="D17">
            <v>4</v>
          </cell>
          <cell r="E17">
            <v>2</v>
          </cell>
          <cell r="F17">
            <v>9</v>
          </cell>
          <cell r="G17">
            <v>7</v>
          </cell>
        </row>
        <row r="18">
          <cell r="D18">
            <v>7</v>
          </cell>
          <cell r="E18">
            <v>5</v>
          </cell>
          <cell r="F18">
            <v>7</v>
          </cell>
          <cell r="G18">
            <v>1</v>
          </cell>
        </row>
        <row r="21">
          <cell r="D21">
            <v>3</v>
          </cell>
          <cell r="E21">
            <v>0</v>
          </cell>
          <cell r="F21">
            <v>0</v>
          </cell>
          <cell r="G21">
            <v>5</v>
          </cell>
        </row>
        <row r="22">
          <cell r="D22">
            <v>3</v>
          </cell>
          <cell r="E22">
            <v>0</v>
          </cell>
          <cell r="F22">
            <v>0</v>
          </cell>
          <cell r="G22">
            <v>2</v>
          </cell>
        </row>
        <row r="25">
          <cell r="D25">
            <v>11</v>
          </cell>
          <cell r="E25">
            <v>28</v>
          </cell>
          <cell r="F25">
            <v>38</v>
          </cell>
          <cell r="G25">
            <v>11</v>
          </cell>
        </row>
        <row r="26">
          <cell r="D26">
            <v>11</v>
          </cell>
          <cell r="E26">
            <v>17</v>
          </cell>
          <cell r="F26">
            <v>24</v>
          </cell>
          <cell r="G26">
            <v>0</v>
          </cell>
        </row>
      </sheetData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社教-13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封面 -R"/>
      <sheetName val="目錄"/>
    </sheetNames>
    <sheetDataSet>
      <sheetData sheetId="0" refreshError="1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封面 -R"/>
      <sheetName val="目錄"/>
    </sheetNames>
    <sheetDataSet>
      <sheetData sheetId="0" refreshError="1"/>
      <sheetData sheetId="1" refreshError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封面 -R"/>
      <sheetName val="目錄"/>
    </sheetNames>
    <sheetDataSet>
      <sheetData sheetId="0" refreshError="1"/>
      <sheetData sheetId="1" refreshError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錄"/>
      <sheetName val="1"/>
      <sheetName val="2"/>
      <sheetName val="3.93"/>
      <sheetName val="3.92"/>
      <sheetName val="3.93 -92 連結"/>
      <sheetName val="4.12"/>
      <sheetName val="4.34"/>
      <sheetName val="5"/>
      <sheetName val="6"/>
      <sheetName val="7"/>
      <sheetName val="8"/>
      <sheetName val="9"/>
      <sheetName val="10"/>
      <sheetName val="11"/>
      <sheetName val="12"/>
      <sheetName val="92-13"/>
      <sheetName val="93-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錄"/>
      <sheetName val="1"/>
      <sheetName val="2"/>
      <sheetName val="3.93"/>
      <sheetName val="3.92"/>
      <sheetName val="3.93 -92 連結"/>
      <sheetName val="4.12"/>
      <sheetName val="4.34"/>
      <sheetName val="5"/>
      <sheetName val="6"/>
      <sheetName val="7"/>
      <sheetName val="8"/>
      <sheetName val="9"/>
      <sheetName val="10"/>
      <sheetName val="11"/>
      <sheetName val="12"/>
      <sheetName val="92-13"/>
      <sheetName val="93-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錄"/>
      <sheetName val="1"/>
      <sheetName val="2"/>
      <sheetName val="3.93"/>
      <sheetName val="3.92"/>
      <sheetName val="3.93 -92 連結"/>
      <sheetName val="4.12"/>
      <sheetName val="4.34"/>
      <sheetName val="5"/>
      <sheetName val="6"/>
      <sheetName val="7"/>
      <sheetName val="8"/>
      <sheetName val="9"/>
      <sheetName val="10"/>
      <sheetName val="11"/>
      <sheetName val="12"/>
      <sheetName val="92-13"/>
      <sheetName val="93-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錄"/>
      <sheetName val="1"/>
      <sheetName val="2"/>
      <sheetName val="3.93"/>
      <sheetName val="3.92"/>
      <sheetName val="3.93 -92 連結"/>
      <sheetName val="4.12"/>
      <sheetName val="4.34"/>
      <sheetName val="5"/>
      <sheetName val="6"/>
      <sheetName val="7"/>
      <sheetName val="8"/>
      <sheetName val="9"/>
      <sheetName val="10"/>
      <sheetName val="11"/>
      <sheetName val="12"/>
      <sheetName val="92-13"/>
      <sheetName val="93-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碼表"/>
    </sheetNames>
    <sheetDataSet>
      <sheetData sheetId="0" refreshError="1">
        <row r="1">
          <cell r="A1" t="str">
            <v>行政區碼</v>
          </cell>
          <cell r="B1" t="str">
            <v>行政區</v>
          </cell>
          <cell r="C1" t="str">
            <v>公私立碼</v>
          </cell>
          <cell r="D1" t="str">
            <v>公私立</v>
          </cell>
        </row>
        <row r="2">
          <cell r="A2">
            <v>31</v>
          </cell>
          <cell r="B2" t="str">
            <v>松山區</v>
          </cell>
          <cell r="C2">
            <v>0</v>
          </cell>
          <cell r="D2" t="str">
            <v>國立</v>
          </cell>
        </row>
        <row r="3">
          <cell r="A3">
            <v>32</v>
          </cell>
          <cell r="B3" t="str">
            <v>信義區</v>
          </cell>
          <cell r="C3">
            <v>1</v>
          </cell>
          <cell r="D3" t="str">
            <v>私立</v>
          </cell>
        </row>
        <row r="4">
          <cell r="A4">
            <v>33</v>
          </cell>
          <cell r="B4" t="str">
            <v>大安區</v>
          </cell>
          <cell r="C4">
            <v>3</v>
          </cell>
          <cell r="D4" t="str">
            <v>市立</v>
          </cell>
        </row>
        <row r="5">
          <cell r="A5">
            <v>34</v>
          </cell>
          <cell r="B5" t="str">
            <v>中山區</v>
          </cell>
        </row>
        <row r="6">
          <cell r="A6">
            <v>35</v>
          </cell>
          <cell r="B6" t="str">
            <v>中正區</v>
          </cell>
        </row>
        <row r="7">
          <cell r="A7">
            <v>36</v>
          </cell>
          <cell r="B7" t="str">
            <v>大同區</v>
          </cell>
        </row>
        <row r="8">
          <cell r="A8">
            <v>37</v>
          </cell>
          <cell r="B8" t="str">
            <v>萬華區</v>
          </cell>
        </row>
        <row r="9">
          <cell r="A9">
            <v>38</v>
          </cell>
          <cell r="B9" t="str">
            <v>文山區</v>
          </cell>
        </row>
        <row r="10">
          <cell r="A10">
            <v>39</v>
          </cell>
          <cell r="B10" t="str">
            <v>南港區</v>
          </cell>
        </row>
        <row r="11">
          <cell r="A11">
            <v>40</v>
          </cell>
          <cell r="B11" t="str">
            <v>內湖區</v>
          </cell>
        </row>
        <row r="12">
          <cell r="A12">
            <v>41</v>
          </cell>
          <cell r="B12" t="str">
            <v>士林區</v>
          </cell>
        </row>
        <row r="13">
          <cell r="A13">
            <v>42</v>
          </cell>
          <cell r="B13" t="str">
            <v>北投區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6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0.25" style="1071" customWidth="1"/>
    <col min="2" max="11" width="4.375" style="1071" customWidth="1"/>
    <col min="12" max="13" width="5.625" style="1071" customWidth="1"/>
    <col min="14" max="14" width="4.75" style="1071" customWidth="1"/>
    <col min="15" max="15" width="5.125" style="1071" customWidth="1"/>
    <col min="16" max="16" width="4.125" style="1071" customWidth="1"/>
    <col min="17" max="17" width="5.125" style="1071" customWidth="1"/>
    <col min="18" max="18" width="3.875" style="1071" customWidth="1"/>
    <col min="19" max="20" width="4.75" style="1071" customWidth="1"/>
    <col min="21" max="21" width="4.5" style="1071" customWidth="1"/>
    <col min="22" max="22" width="4.75" style="1071" customWidth="1"/>
    <col min="23" max="23" width="4.5" style="1071" customWidth="1"/>
    <col min="24" max="24" width="4.75" style="1071" customWidth="1"/>
    <col min="25" max="25" width="3.875" style="1071" customWidth="1"/>
    <col min="26" max="26" width="9" style="1071"/>
    <col min="27" max="34" width="3.5" style="1071" bestFit="1" customWidth="1"/>
    <col min="35" max="16384" width="9" style="1071"/>
  </cols>
  <sheetData>
    <row r="1" spans="1:34" s="349" customFormat="1" ht="20.100000000000001" customHeight="1">
      <c r="A1" s="1736" t="s">
        <v>2640</v>
      </c>
      <c r="B1" s="1737"/>
      <c r="C1" s="94"/>
      <c r="D1" s="94"/>
      <c r="E1" s="94"/>
      <c r="F1" s="94"/>
      <c r="G1" s="94"/>
      <c r="H1" s="94"/>
      <c r="I1" s="94"/>
      <c r="J1" s="94"/>
      <c r="K1" s="94"/>
      <c r="R1" s="94"/>
      <c r="S1" s="94"/>
      <c r="T1" s="1738" t="s">
        <v>1292</v>
      </c>
      <c r="U1" s="1739"/>
      <c r="V1" s="1738" t="s">
        <v>1291</v>
      </c>
      <c r="W1" s="1739"/>
      <c r="X1" s="1739"/>
      <c r="Y1" s="1739"/>
    </row>
    <row r="2" spans="1:34" s="349" customFormat="1" ht="20.100000000000001" customHeight="1">
      <c r="A2" s="1736" t="s">
        <v>2641</v>
      </c>
      <c r="B2" s="1737"/>
      <c r="C2" s="1090" t="s">
        <v>2642</v>
      </c>
      <c r="D2" s="1471"/>
      <c r="E2" s="1471"/>
      <c r="F2" s="1471"/>
      <c r="G2" s="1471"/>
      <c r="H2" s="1471"/>
      <c r="I2" s="1471"/>
      <c r="J2" s="1471"/>
      <c r="K2" s="1471"/>
      <c r="L2" s="1089"/>
      <c r="M2" s="1089"/>
      <c r="N2" s="1089"/>
      <c r="O2" s="1089"/>
      <c r="P2" s="1089"/>
      <c r="Q2" s="1089"/>
      <c r="R2" s="1471"/>
      <c r="S2" s="7" t="s">
        <v>2643</v>
      </c>
      <c r="T2" s="1738" t="s">
        <v>1290</v>
      </c>
      <c r="U2" s="1739"/>
      <c r="V2" s="1739" t="s">
        <v>1289</v>
      </c>
      <c r="W2" s="1739"/>
      <c r="X2" s="1739"/>
      <c r="Y2" s="1739"/>
    </row>
    <row r="3" spans="1:34" s="1088" customFormat="1" ht="28.5" customHeight="1">
      <c r="A3" s="1747" t="s">
        <v>1288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  <c r="W3" s="1748"/>
      <c r="X3" s="1748"/>
      <c r="Y3" s="1748"/>
    </row>
    <row r="4" spans="1:34" s="349" customFormat="1" ht="15.75" customHeight="1">
      <c r="A4" s="94"/>
      <c r="B4" s="94"/>
      <c r="C4" s="1447"/>
      <c r="D4" s="1447"/>
      <c r="E4" s="1447"/>
      <c r="F4" s="1447"/>
      <c r="G4" s="1447"/>
      <c r="H4" s="1447"/>
      <c r="I4" s="1447"/>
      <c r="J4" s="1749" t="s">
        <v>2644</v>
      </c>
      <c r="K4" s="1749"/>
      <c r="L4" s="1749"/>
      <c r="M4" s="1749"/>
      <c r="N4" s="1749"/>
      <c r="O4" s="1749"/>
      <c r="P4" s="1087"/>
      <c r="Q4" s="1447"/>
      <c r="R4" s="1447"/>
      <c r="S4" s="1447"/>
      <c r="T4" s="1447"/>
      <c r="U4" s="1447"/>
      <c r="V4" s="1750"/>
      <c r="W4" s="1751"/>
      <c r="X4" s="1751"/>
      <c r="Y4" s="1751"/>
    </row>
    <row r="5" spans="1:34" s="349" customFormat="1" ht="20.100000000000001" customHeight="1">
      <c r="A5" s="1752" t="s">
        <v>1287</v>
      </c>
      <c r="B5" s="1754" t="s">
        <v>1286</v>
      </c>
      <c r="C5" s="1736" t="s">
        <v>1285</v>
      </c>
      <c r="D5" s="1740"/>
      <c r="E5" s="1757"/>
      <c r="F5" s="1736" t="s">
        <v>1284</v>
      </c>
      <c r="G5" s="1740"/>
      <c r="H5" s="1757"/>
      <c r="I5" s="1758" t="s">
        <v>1283</v>
      </c>
      <c r="J5" s="1759"/>
      <c r="K5" s="1754" t="s">
        <v>1282</v>
      </c>
      <c r="L5" s="1736" t="s">
        <v>1281</v>
      </c>
      <c r="M5" s="1740"/>
      <c r="N5" s="1740"/>
      <c r="O5" s="1740"/>
      <c r="P5" s="1740"/>
      <c r="Q5" s="1740"/>
      <c r="R5" s="1757"/>
      <c r="S5" s="1736" t="s">
        <v>1280</v>
      </c>
      <c r="T5" s="1740"/>
      <c r="U5" s="1740"/>
      <c r="V5" s="1740"/>
      <c r="W5" s="1740"/>
      <c r="X5" s="1740"/>
      <c r="Y5" s="1740"/>
    </row>
    <row r="6" spans="1:34" s="349" customFormat="1" ht="20.100000000000001" customHeight="1">
      <c r="A6" s="1753"/>
      <c r="B6" s="1755"/>
      <c r="C6" s="1741" t="s">
        <v>1279</v>
      </c>
      <c r="D6" s="1743" t="s">
        <v>1278</v>
      </c>
      <c r="E6" s="1743" t="s">
        <v>1277</v>
      </c>
      <c r="F6" s="1743" t="s">
        <v>1279</v>
      </c>
      <c r="G6" s="1743" t="s">
        <v>1278</v>
      </c>
      <c r="H6" s="1743" t="s">
        <v>1277</v>
      </c>
      <c r="I6" s="1743" t="s">
        <v>1272</v>
      </c>
      <c r="J6" s="1743" t="s">
        <v>1271</v>
      </c>
      <c r="K6" s="1755"/>
      <c r="L6" s="1736" t="s">
        <v>1276</v>
      </c>
      <c r="M6" s="1746"/>
      <c r="N6" s="1737"/>
      <c r="O6" s="1736" t="s">
        <v>1275</v>
      </c>
      <c r="P6" s="1737"/>
      <c r="Q6" s="1736" t="s">
        <v>1274</v>
      </c>
      <c r="R6" s="1737"/>
      <c r="S6" s="1736" t="s">
        <v>1276</v>
      </c>
      <c r="T6" s="1746"/>
      <c r="U6" s="1737"/>
      <c r="V6" s="1736" t="s">
        <v>1275</v>
      </c>
      <c r="W6" s="1737"/>
      <c r="X6" s="1736" t="s">
        <v>1274</v>
      </c>
      <c r="Y6" s="1746"/>
    </row>
    <row r="7" spans="1:34" s="349" customFormat="1" ht="20.100000000000001" customHeight="1">
      <c r="A7" s="1737"/>
      <c r="B7" s="1756"/>
      <c r="C7" s="1742"/>
      <c r="D7" s="1744"/>
      <c r="E7" s="1744"/>
      <c r="F7" s="1745"/>
      <c r="G7" s="1744"/>
      <c r="H7" s="1744"/>
      <c r="I7" s="1744"/>
      <c r="J7" s="1744"/>
      <c r="K7" s="1756"/>
      <c r="L7" s="1438" t="s">
        <v>1273</v>
      </c>
      <c r="M7" s="1438" t="s">
        <v>1272</v>
      </c>
      <c r="N7" s="1438" t="s">
        <v>1271</v>
      </c>
      <c r="O7" s="1438" t="s">
        <v>1272</v>
      </c>
      <c r="P7" s="1438" t="s">
        <v>1271</v>
      </c>
      <c r="Q7" s="1438" t="s">
        <v>1272</v>
      </c>
      <c r="R7" s="1438" t="s">
        <v>1271</v>
      </c>
      <c r="S7" s="1438" t="s">
        <v>1273</v>
      </c>
      <c r="T7" s="1438" t="s">
        <v>1272</v>
      </c>
      <c r="U7" s="1438" t="s">
        <v>1271</v>
      </c>
      <c r="V7" s="1438" t="s">
        <v>1272</v>
      </c>
      <c r="W7" s="1438" t="s">
        <v>1271</v>
      </c>
      <c r="X7" s="1438" t="s">
        <v>1272</v>
      </c>
      <c r="Y7" s="1436" t="s">
        <v>1271</v>
      </c>
    </row>
    <row r="8" spans="1:34" s="349" customFormat="1" ht="18" customHeight="1">
      <c r="A8" s="729" t="s">
        <v>2645</v>
      </c>
      <c r="B8" s="1086">
        <f>SUM(B11:B13)</f>
        <v>25</v>
      </c>
      <c r="C8" s="1081">
        <f>SUM(D8:E8)</f>
        <v>10524</v>
      </c>
      <c r="D8" s="1081">
        <f>SUM(D11:D13)</f>
        <v>6649</v>
      </c>
      <c r="E8" s="1081">
        <f>SUM(E11:E13)</f>
        <v>3875</v>
      </c>
      <c r="F8" s="1081">
        <f>SUM(G8:H8)</f>
        <v>8280</v>
      </c>
      <c r="G8" s="1081">
        <f>SUM(G11:G13)</f>
        <v>2271</v>
      </c>
      <c r="H8" s="1081">
        <f>SUM(H11:H13)</f>
        <v>6009</v>
      </c>
      <c r="I8" s="1081">
        <f>SUM(I11:I13)</f>
        <v>731</v>
      </c>
      <c r="J8" s="1081">
        <f>SUM(J11:J13)</f>
        <v>43</v>
      </c>
      <c r="K8" s="1081">
        <f>SUM(K11:K13)</f>
        <v>1196</v>
      </c>
      <c r="L8" s="1081">
        <f>SUM(M8:N8)</f>
        <v>259340</v>
      </c>
      <c r="M8" s="1081">
        <f t="shared" ref="M8:R8" si="0">SUM(M11:M13)</f>
        <v>248662</v>
      </c>
      <c r="N8" s="1081">
        <f t="shared" si="0"/>
        <v>10678</v>
      </c>
      <c r="O8" s="1081">
        <f t="shared" si="0"/>
        <v>118817</v>
      </c>
      <c r="P8" s="1081">
        <f t="shared" si="0"/>
        <v>2798</v>
      </c>
      <c r="Q8" s="1081">
        <f t="shared" si="0"/>
        <v>129845</v>
      </c>
      <c r="R8" s="1081">
        <f t="shared" si="0"/>
        <v>7880</v>
      </c>
      <c r="S8" s="1081">
        <f>SUM(T8:U8)</f>
        <v>62108</v>
      </c>
      <c r="T8" s="1081">
        <f>V8+X8</f>
        <v>60009</v>
      </c>
      <c r="U8" s="1081">
        <f>W8+Y8</f>
        <v>2099</v>
      </c>
      <c r="V8" s="1081">
        <f>SUM(V11:V13)</f>
        <v>27721</v>
      </c>
      <c r="W8" s="1081">
        <f>SUM(W11:W13)</f>
        <v>509</v>
      </c>
      <c r="X8" s="1081">
        <f>SUM(X11:X13)</f>
        <v>32288</v>
      </c>
      <c r="Y8" s="1081">
        <f>SUM(Y11:Y13)</f>
        <v>1590</v>
      </c>
      <c r="AA8" s="350">
        <f>C8-D8-E8</f>
        <v>0</v>
      </c>
      <c r="AB8" s="350">
        <f>F8-G8-H8</f>
        <v>0</v>
      </c>
      <c r="AC8" s="350">
        <f>L8-M8-N8</f>
        <v>0</v>
      </c>
      <c r="AD8" s="350">
        <f>M8-O8-Q8</f>
        <v>0</v>
      </c>
      <c r="AE8" s="350">
        <f>N8-P8-R8</f>
        <v>0</v>
      </c>
      <c r="AF8" s="350">
        <f>S8-T8-U8</f>
        <v>0</v>
      </c>
      <c r="AG8" s="350">
        <f>T8-V8-X8</f>
        <v>0</v>
      </c>
      <c r="AH8" s="350">
        <f>U8-W8-Y8</f>
        <v>0</v>
      </c>
    </row>
    <row r="9" spans="1:34" s="349" customFormat="1" ht="8.1" customHeight="1">
      <c r="A9" s="1085"/>
      <c r="B9" s="1082"/>
      <c r="C9" s="1081"/>
      <c r="D9" s="1081"/>
      <c r="E9" s="1081"/>
      <c r="F9" s="1081"/>
      <c r="G9" s="1081"/>
      <c r="H9" s="1081"/>
      <c r="I9" s="1081"/>
      <c r="J9" s="1081"/>
      <c r="K9" s="1081"/>
      <c r="L9" s="1081"/>
      <c r="M9" s="1081"/>
      <c r="N9" s="1081"/>
      <c r="O9" s="1081"/>
      <c r="P9" s="1081"/>
      <c r="Q9" s="1081"/>
      <c r="R9" s="1081"/>
      <c r="S9" s="1081"/>
      <c r="T9" s="1081"/>
      <c r="U9" s="1081"/>
      <c r="V9" s="1081"/>
      <c r="W9" s="1081"/>
      <c r="X9" s="1081"/>
      <c r="Y9" s="1081"/>
    </row>
    <row r="10" spans="1:34" s="349" customFormat="1" ht="18" customHeight="1">
      <c r="A10" s="1084" t="s">
        <v>2646</v>
      </c>
      <c r="B10" s="1082"/>
      <c r="C10" s="1081"/>
      <c r="D10" s="1081"/>
      <c r="E10" s="1081"/>
      <c r="F10" s="1081"/>
      <c r="G10" s="1081"/>
      <c r="H10" s="1081"/>
      <c r="I10" s="1081"/>
      <c r="J10" s="1081"/>
      <c r="K10" s="1081"/>
      <c r="L10" s="1081"/>
      <c r="M10" s="1081"/>
      <c r="N10" s="1081"/>
      <c r="O10" s="1081"/>
      <c r="P10" s="1081"/>
      <c r="Q10" s="1081"/>
      <c r="R10" s="1081"/>
      <c r="S10" s="1081"/>
      <c r="T10" s="1081"/>
      <c r="U10" s="1081"/>
      <c r="V10" s="1081"/>
      <c r="W10" s="1081"/>
      <c r="X10" s="1081"/>
      <c r="Y10" s="1081"/>
    </row>
    <row r="11" spans="1:34" s="349" customFormat="1" ht="17.45" customHeight="1">
      <c r="A11" s="729" t="s">
        <v>1270</v>
      </c>
      <c r="B11" s="1082">
        <v>11</v>
      </c>
      <c r="C11" s="1081">
        <f>SUM(D11:E11)</f>
        <v>5731</v>
      </c>
      <c r="D11" s="1081">
        <v>3747</v>
      </c>
      <c r="E11" s="1081">
        <v>1984</v>
      </c>
      <c r="F11" s="1081">
        <f>SUM(G11:H11)</f>
        <v>4627</v>
      </c>
      <c r="G11" s="1081">
        <v>1270</v>
      </c>
      <c r="H11" s="1081">
        <v>3357</v>
      </c>
      <c r="I11" s="1081">
        <v>310</v>
      </c>
      <c r="J11" s="1081">
        <v>11</v>
      </c>
      <c r="K11" s="1081">
        <v>771</v>
      </c>
      <c r="L11" s="1081">
        <f>SUM(M11:N11)</f>
        <v>113707</v>
      </c>
      <c r="M11" s="1081">
        <f t="shared" ref="M11:N13" si="1">O11+Q11</f>
        <v>111727</v>
      </c>
      <c r="N11" s="1081">
        <f t="shared" si="1"/>
        <v>1980</v>
      </c>
      <c r="O11" s="1081">
        <v>57897</v>
      </c>
      <c r="P11" s="1081">
        <v>577</v>
      </c>
      <c r="Q11" s="1081">
        <v>53830</v>
      </c>
      <c r="R11" s="1081">
        <v>1403</v>
      </c>
      <c r="S11" s="1081">
        <f>SUM(T11:U11)</f>
        <v>27973</v>
      </c>
      <c r="T11" s="1081">
        <f t="shared" ref="T11:U13" si="2">V11+X11</f>
        <v>27636</v>
      </c>
      <c r="U11" s="1081">
        <f t="shared" si="2"/>
        <v>337</v>
      </c>
      <c r="V11" s="1081">
        <v>14082</v>
      </c>
      <c r="W11" s="1081">
        <v>73</v>
      </c>
      <c r="X11" s="1081">
        <v>13554</v>
      </c>
      <c r="Y11" s="1081">
        <v>264</v>
      </c>
      <c r="AA11" s="350">
        <f>C11-D11-E11</f>
        <v>0</v>
      </c>
      <c r="AB11" s="350">
        <f>F11-G11-H11</f>
        <v>0</v>
      </c>
      <c r="AC11" s="350">
        <f>L11-M11-N11</f>
        <v>0</v>
      </c>
      <c r="AD11" s="350">
        <f t="shared" ref="AD11:AE13" si="3">M11-O11-Q11</f>
        <v>0</v>
      </c>
      <c r="AE11" s="350">
        <f t="shared" si="3"/>
        <v>0</v>
      </c>
      <c r="AF11" s="350">
        <f>S11-T11-U11</f>
        <v>0</v>
      </c>
      <c r="AG11" s="350">
        <f t="shared" ref="AG11:AH13" si="4">T11-V11-X11</f>
        <v>0</v>
      </c>
      <c r="AH11" s="350">
        <f t="shared" si="4"/>
        <v>0</v>
      </c>
    </row>
    <row r="12" spans="1:34" s="349" customFormat="1" ht="17.45" customHeight="1">
      <c r="A12" s="729" t="s">
        <v>1269</v>
      </c>
      <c r="B12" s="1082">
        <v>1</v>
      </c>
      <c r="C12" s="1081">
        <f>SUM(D12:E12)</f>
        <v>333</v>
      </c>
      <c r="D12" s="1081">
        <v>184</v>
      </c>
      <c r="E12" s="1081">
        <v>149</v>
      </c>
      <c r="F12" s="1081">
        <f>SUM(G12:H12)</f>
        <v>184</v>
      </c>
      <c r="G12" s="1081">
        <v>39</v>
      </c>
      <c r="H12" s="1081">
        <v>145</v>
      </c>
      <c r="I12" s="1081">
        <v>27</v>
      </c>
      <c r="J12" s="1081">
        <v>0</v>
      </c>
      <c r="K12" s="1081">
        <v>56</v>
      </c>
      <c r="L12" s="1081">
        <f>SUM(M12:N12)</f>
        <v>7774</v>
      </c>
      <c r="M12" s="1081">
        <f t="shared" si="1"/>
        <v>7774</v>
      </c>
      <c r="N12" s="1081">
        <f t="shared" si="1"/>
        <v>0</v>
      </c>
      <c r="O12" s="1081">
        <v>3151</v>
      </c>
      <c r="P12" s="1081">
        <v>0</v>
      </c>
      <c r="Q12" s="1081">
        <v>4623</v>
      </c>
      <c r="R12" s="1081">
        <v>0</v>
      </c>
      <c r="S12" s="1081">
        <f>SUM(T12:U12)</f>
        <v>1654</v>
      </c>
      <c r="T12" s="1081">
        <f t="shared" si="2"/>
        <v>1654</v>
      </c>
      <c r="U12" s="1081">
        <f t="shared" si="2"/>
        <v>0</v>
      </c>
      <c r="V12" s="1081">
        <v>620</v>
      </c>
      <c r="W12" s="1081">
        <v>0</v>
      </c>
      <c r="X12" s="1081">
        <v>1034</v>
      </c>
      <c r="Y12" s="1081">
        <v>0</v>
      </c>
      <c r="AA12" s="350">
        <f>C12-D12-E12</f>
        <v>0</v>
      </c>
      <c r="AB12" s="350">
        <f>F12-G12-H12</f>
        <v>0</v>
      </c>
      <c r="AC12" s="350">
        <f>L12-M12-N12</f>
        <v>0</v>
      </c>
      <c r="AD12" s="350">
        <f t="shared" si="3"/>
        <v>0</v>
      </c>
      <c r="AE12" s="350">
        <f t="shared" si="3"/>
        <v>0</v>
      </c>
      <c r="AF12" s="350">
        <f>S12-T12-U12</f>
        <v>0</v>
      </c>
      <c r="AG12" s="350">
        <f t="shared" si="4"/>
        <v>0</v>
      </c>
      <c r="AH12" s="350">
        <f t="shared" si="4"/>
        <v>0</v>
      </c>
    </row>
    <row r="13" spans="1:34" s="349" customFormat="1" ht="17.45" customHeight="1">
      <c r="A13" s="729" t="s">
        <v>1268</v>
      </c>
      <c r="B13" s="1082">
        <v>13</v>
      </c>
      <c r="C13" s="1081">
        <f>SUM(D13:E13)</f>
        <v>4460</v>
      </c>
      <c r="D13" s="1081">
        <v>2718</v>
      </c>
      <c r="E13" s="1081">
        <v>1742</v>
      </c>
      <c r="F13" s="1081">
        <f>SUM(G13:H13)</f>
        <v>3469</v>
      </c>
      <c r="G13" s="1081">
        <v>962</v>
      </c>
      <c r="H13" s="1081">
        <v>2507</v>
      </c>
      <c r="I13" s="1081">
        <v>394</v>
      </c>
      <c r="J13" s="1081">
        <v>32</v>
      </c>
      <c r="K13" s="1081">
        <v>369</v>
      </c>
      <c r="L13" s="1081">
        <f>SUM(M13:N13)</f>
        <v>137859</v>
      </c>
      <c r="M13" s="1081">
        <f t="shared" si="1"/>
        <v>129161</v>
      </c>
      <c r="N13" s="1081">
        <f t="shared" si="1"/>
        <v>8698</v>
      </c>
      <c r="O13" s="1081">
        <v>57769</v>
      </c>
      <c r="P13" s="1081">
        <v>2221</v>
      </c>
      <c r="Q13" s="1081">
        <v>71392</v>
      </c>
      <c r="R13" s="1081">
        <v>6477</v>
      </c>
      <c r="S13" s="1081">
        <f>SUM(T13:U13)</f>
        <v>32481</v>
      </c>
      <c r="T13" s="1081">
        <f t="shared" si="2"/>
        <v>30719</v>
      </c>
      <c r="U13" s="1081">
        <f t="shared" si="2"/>
        <v>1762</v>
      </c>
      <c r="V13" s="1081">
        <v>13019</v>
      </c>
      <c r="W13" s="1081">
        <v>436</v>
      </c>
      <c r="X13" s="1081">
        <v>17700</v>
      </c>
      <c r="Y13" s="1081">
        <v>1326</v>
      </c>
      <c r="AA13" s="350">
        <f>C13-D13-E13</f>
        <v>0</v>
      </c>
      <c r="AB13" s="350">
        <f>F13-G13-H13</f>
        <v>0</v>
      </c>
      <c r="AC13" s="350">
        <f>L13-M13-N13</f>
        <v>0</v>
      </c>
      <c r="AD13" s="350">
        <f t="shared" si="3"/>
        <v>0</v>
      </c>
      <c r="AE13" s="350">
        <f t="shared" si="3"/>
        <v>0</v>
      </c>
      <c r="AF13" s="350">
        <f>S13-T13-U13</f>
        <v>0</v>
      </c>
      <c r="AG13" s="350">
        <f t="shared" si="4"/>
        <v>0</v>
      </c>
      <c r="AH13" s="350">
        <f t="shared" si="4"/>
        <v>0</v>
      </c>
    </row>
    <row r="14" spans="1:34" s="349" customFormat="1" ht="8.1" customHeight="1">
      <c r="A14" s="1449"/>
      <c r="B14" s="1082"/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</row>
    <row r="15" spans="1:34" s="349" customFormat="1" ht="17.45" customHeight="1">
      <c r="A15" s="1084" t="s">
        <v>2647</v>
      </c>
      <c r="B15" s="1082"/>
      <c r="C15" s="1081"/>
      <c r="D15" s="1081"/>
      <c r="E15" s="1081"/>
      <c r="F15" s="1081"/>
      <c r="G15" s="1081"/>
      <c r="H15" s="1081"/>
      <c r="I15" s="1081"/>
      <c r="J15" s="1081"/>
      <c r="K15" s="1081"/>
      <c r="L15" s="1081"/>
      <c r="M15" s="1081"/>
      <c r="N15" s="1081"/>
      <c r="O15" s="1081"/>
      <c r="P15" s="1081"/>
      <c r="Q15" s="1081"/>
      <c r="R15" s="1081"/>
      <c r="S15" s="1081"/>
      <c r="T15" s="1081"/>
      <c r="U15" s="1081"/>
      <c r="V15" s="1081"/>
      <c r="W15" s="1081"/>
      <c r="X15" s="1081"/>
      <c r="Y15" s="1081"/>
    </row>
    <row r="16" spans="1:34" s="349" customFormat="1" ht="17.100000000000001" customHeight="1">
      <c r="A16" s="1083" t="s">
        <v>1267</v>
      </c>
      <c r="B16" s="1082">
        <v>0</v>
      </c>
      <c r="C16" s="1081">
        <f t="shared" ref="C16:C27" si="5">SUM(D16:E16)</f>
        <v>0</v>
      </c>
      <c r="D16" s="1081">
        <v>0</v>
      </c>
      <c r="E16" s="1081">
        <v>0</v>
      </c>
      <c r="F16" s="1081">
        <f t="shared" ref="F16:F27" si="6">SUM(G16:H16)</f>
        <v>0</v>
      </c>
      <c r="G16" s="1081">
        <v>0</v>
      </c>
      <c r="H16" s="1081">
        <v>0</v>
      </c>
      <c r="I16" s="1081">
        <v>0</v>
      </c>
      <c r="J16" s="1081">
        <v>0</v>
      </c>
      <c r="K16" s="1081">
        <v>0</v>
      </c>
      <c r="L16" s="1081">
        <f t="shared" ref="L16:L27" si="7">SUM(M16:N16)</f>
        <v>0</v>
      </c>
      <c r="M16" s="1081">
        <v>0</v>
      </c>
      <c r="N16" s="1081">
        <v>0</v>
      </c>
      <c r="O16" s="1081">
        <v>0</v>
      </c>
      <c r="P16" s="1081">
        <v>0</v>
      </c>
      <c r="Q16" s="1081">
        <v>0</v>
      </c>
      <c r="R16" s="1081">
        <v>0</v>
      </c>
      <c r="S16" s="1081">
        <f t="shared" ref="S16:S27" si="8">SUM(T16:U16)</f>
        <v>0</v>
      </c>
      <c r="T16" s="1081">
        <v>0</v>
      </c>
      <c r="U16" s="1081">
        <v>0</v>
      </c>
      <c r="V16" s="1081">
        <v>0</v>
      </c>
      <c r="W16" s="1081">
        <v>0</v>
      </c>
      <c r="X16" s="1081">
        <v>0</v>
      </c>
      <c r="Y16" s="1081">
        <v>0</v>
      </c>
      <c r="AA16" s="350">
        <f t="shared" ref="AA16:AA27" si="9">C16-D16-E16</f>
        <v>0</v>
      </c>
      <c r="AB16" s="350">
        <f t="shared" ref="AB16:AB27" si="10">F16-G16-H16</f>
        <v>0</v>
      </c>
      <c r="AC16" s="350">
        <f t="shared" ref="AC16:AC27" si="11">L16-M16-N16</f>
        <v>0</v>
      </c>
      <c r="AD16" s="350">
        <f t="shared" ref="AD16:AD27" si="12">M16-O16-Q16</f>
        <v>0</v>
      </c>
      <c r="AE16" s="350">
        <f t="shared" ref="AE16:AE27" si="13">N16-P16-R16</f>
        <v>0</v>
      </c>
      <c r="AF16" s="350">
        <f t="shared" ref="AF16:AF27" si="14">S16-T16-U16</f>
        <v>0</v>
      </c>
      <c r="AG16" s="350">
        <f t="shared" ref="AG16:AG27" si="15">T16-V16-X16</f>
        <v>0</v>
      </c>
      <c r="AH16" s="350">
        <f t="shared" ref="AH16:AH27" si="16">U16-W16-Y16</f>
        <v>0</v>
      </c>
    </row>
    <row r="17" spans="1:34" s="349" customFormat="1" ht="17.100000000000001" customHeight="1">
      <c r="A17" s="1083" t="s">
        <v>1266</v>
      </c>
      <c r="B17" s="1082">
        <v>1</v>
      </c>
      <c r="C17" s="1081">
        <f t="shared" si="5"/>
        <v>616</v>
      </c>
      <c r="D17" s="1081">
        <v>411</v>
      </c>
      <c r="E17" s="1081">
        <v>205</v>
      </c>
      <c r="F17" s="1081">
        <f t="shared" si="6"/>
        <v>480</v>
      </c>
      <c r="G17" s="1081">
        <v>121</v>
      </c>
      <c r="H17" s="1081">
        <v>359</v>
      </c>
      <c r="I17" s="1081">
        <v>16</v>
      </c>
      <c r="J17" s="1081">
        <v>0</v>
      </c>
      <c r="K17" s="1081">
        <v>62</v>
      </c>
      <c r="L17" s="1081">
        <f t="shared" si="7"/>
        <v>6140</v>
      </c>
      <c r="M17" s="1081">
        <f t="shared" ref="M17:N20" si="17">O17+Q17</f>
        <v>6140</v>
      </c>
      <c r="N17" s="1081">
        <f t="shared" si="17"/>
        <v>0</v>
      </c>
      <c r="O17" s="1081">
        <v>2562</v>
      </c>
      <c r="P17" s="1081">
        <v>0</v>
      </c>
      <c r="Q17" s="1081">
        <v>3578</v>
      </c>
      <c r="R17" s="1081">
        <v>0</v>
      </c>
      <c r="S17" s="1081">
        <f t="shared" si="8"/>
        <v>1312</v>
      </c>
      <c r="T17" s="1081">
        <f t="shared" ref="T17:U20" si="18">V17+X17</f>
        <v>1312</v>
      </c>
      <c r="U17" s="1081">
        <f t="shared" si="18"/>
        <v>0</v>
      </c>
      <c r="V17" s="1081">
        <v>537</v>
      </c>
      <c r="W17" s="1081">
        <v>0</v>
      </c>
      <c r="X17" s="1081">
        <v>775</v>
      </c>
      <c r="Y17" s="1081">
        <v>0</v>
      </c>
      <c r="AA17" s="350">
        <f t="shared" si="9"/>
        <v>0</v>
      </c>
      <c r="AB17" s="350">
        <f t="shared" si="10"/>
        <v>0</v>
      </c>
      <c r="AC17" s="350">
        <f t="shared" si="11"/>
        <v>0</v>
      </c>
      <c r="AD17" s="350">
        <f t="shared" si="12"/>
        <v>0</v>
      </c>
      <c r="AE17" s="350">
        <f t="shared" si="13"/>
        <v>0</v>
      </c>
      <c r="AF17" s="350">
        <f t="shared" si="14"/>
        <v>0</v>
      </c>
      <c r="AG17" s="350">
        <f t="shared" si="15"/>
        <v>0</v>
      </c>
      <c r="AH17" s="350">
        <f t="shared" si="16"/>
        <v>0</v>
      </c>
    </row>
    <row r="18" spans="1:34" s="349" customFormat="1" ht="17.100000000000001" customHeight="1">
      <c r="A18" s="1083" t="s">
        <v>1265</v>
      </c>
      <c r="B18" s="1082">
        <v>5</v>
      </c>
      <c r="C18" s="1081">
        <f t="shared" si="5"/>
        <v>4050</v>
      </c>
      <c r="D18" s="1081">
        <v>2817</v>
      </c>
      <c r="E18" s="1081">
        <v>1233</v>
      </c>
      <c r="F18" s="1081">
        <f t="shared" si="6"/>
        <v>3121</v>
      </c>
      <c r="G18" s="1081">
        <v>859</v>
      </c>
      <c r="H18" s="1081">
        <v>2262</v>
      </c>
      <c r="I18" s="1081">
        <v>190</v>
      </c>
      <c r="J18" s="1081">
        <v>1</v>
      </c>
      <c r="K18" s="1081">
        <v>543</v>
      </c>
      <c r="L18" s="1081">
        <f t="shared" si="7"/>
        <v>77375</v>
      </c>
      <c r="M18" s="1081">
        <f t="shared" si="17"/>
        <v>77343</v>
      </c>
      <c r="N18" s="1081">
        <f t="shared" si="17"/>
        <v>32</v>
      </c>
      <c r="O18" s="1081">
        <v>44789</v>
      </c>
      <c r="P18" s="1081">
        <v>26</v>
      </c>
      <c r="Q18" s="1081">
        <v>32554</v>
      </c>
      <c r="R18" s="1081">
        <v>6</v>
      </c>
      <c r="S18" s="1081">
        <f t="shared" si="8"/>
        <v>19152</v>
      </c>
      <c r="T18" s="1081">
        <f t="shared" si="18"/>
        <v>19152</v>
      </c>
      <c r="U18" s="1081">
        <f t="shared" si="18"/>
        <v>0</v>
      </c>
      <c r="V18" s="1081">
        <v>11182</v>
      </c>
      <c r="W18" s="1081">
        <v>0</v>
      </c>
      <c r="X18" s="1081">
        <v>7970</v>
      </c>
      <c r="Y18" s="1081">
        <v>0</v>
      </c>
      <c r="AA18" s="350">
        <f t="shared" si="9"/>
        <v>0</v>
      </c>
      <c r="AB18" s="350">
        <f t="shared" si="10"/>
        <v>0</v>
      </c>
      <c r="AC18" s="350">
        <f t="shared" si="11"/>
        <v>0</v>
      </c>
      <c r="AD18" s="350">
        <f t="shared" si="12"/>
        <v>0</v>
      </c>
      <c r="AE18" s="350">
        <f t="shared" si="13"/>
        <v>0</v>
      </c>
      <c r="AF18" s="350">
        <f t="shared" si="14"/>
        <v>0</v>
      </c>
      <c r="AG18" s="350">
        <f t="shared" si="15"/>
        <v>0</v>
      </c>
      <c r="AH18" s="350">
        <f t="shared" si="16"/>
        <v>0</v>
      </c>
    </row>
    <row r="19" spans="1:34" s="349" customFormat="1" ht="17.100000000000001" customHeight="1">
      <c r="A19" s="1083" t="s">
        <v>1264</v>
      </c>
      <c r="B19" s="1082">
        <v>2</v>
      </c>
      <c r="C19" s="1081">
        <f t="shared" si="5"/>
        <v>530</v>
      </c>
      <c r="D19" s="1081">
        <v>327</v>
      </c>
      <c r="E19" s="1081">
        <v>203</v>
      </c>
      <c r="F19" s="1081">
        <f t="shared" si="6"/>
        <v>365</v>
      </c>
      <c r="G19" s="1081">
        <v>103</v>
      </c>
      <c r="H19" s="1081">
        <v>262</v>
      </c>
      <c r="I19" s="1081">
        <v>60</v>
      </c>
      <c r="J19" s="1081">
        <v>0</v>
      </c>
      <c r="K19" s="1081">
        <v>49</v>
      </c>
      <c r="L19" s="1081">
        <f t="shared" si="7"/>
        <v>18358</v>
      </c>
      <c r="M19" s="1081">
        <f t="shared" si="17"/>
        <v>18358</v>
      </c>
      <c r="N19" s="1081">
        <f t="shared" si="17"/>
        <v>0</v>
      </c>
      <c r="O19" s="1081">
        <v>7338</v>
      </c>
      <c r="P19" s="1081">
        <v>0</v>
      </c>
      <c r="Q19" s="1081">
        <v>11020</v>
      </c>
      <c r="R19" s="1081">
        <v>0</v>
      </c>
      <c r="S19" s="1081">
        <f t="shared" si="8"/>
        <v>4422</v>
      </c>
      <c r="T19" s="1081">
        <f t="shared" si="18"/>
        <v>4422</v>
      </c>
      <c r="U19" s="1081">
        <f t="shared" si="18"/>
        <v>0</v>
      </c>
      <c r="V19" s="1081">
        <v>1774</v>
      </c>
      <c r="W19" s="1081">
        <v>0</v>
      </c>
      <c r="X19" s="1081">
        <v>2648</v>
      </c>
      <c r="Y19" s="1081">
        <v>0</v>
      </c>
      <c r="AA19" s="350">
        <f t="shared" si="9"/>
        <v>0</v>
      </c>
      <c r="AB19" s="350">
        <f t="shared" si="10"/>
        <v>0</v>
      </c>
      <c r="AC19" s="350">
        <f t="shared" si="11"/>
        <v>0</v>
      </c>
      <c r="AD19" s="350">
        <f t="shared" si="12"/>
        <v>0</v>
      </c>
      <c r="AE19" s="350">
        <f t="shared" si="13"/>
        <v>0</v>
      </c>
      <c r="AF19" s="350">
        <f t="shared" si="14"/>
        <v>0</v>
      </c>
      <c r="AG19" s="350">
        <f t="shared" si="15"/>
        <v>0</v>
      </c>
      <c r="AH19" s="350">
        <f t="shared" si="16"/>
        <v>0</v>
      </c>
    </row>
    <row r="20" spans="1:34" s="349" customFormat="1" ht="17.100000000000001" customHeight="1">
      <c r="A20" s="1083" t="s">
        <v>1263</v>
      </c>
      <c r="B20" s="1082">
        <v>2</v>
      </c>
      <c r="C20" s="1081">
        <f t="shared" si="5"/>
        <v>544</v>
      </c>
      <c r="D20" s="1081">
        <v>301</v>
      </c>
      <c r="E20" s="1081">
        <v>243</v>
      </c>
      <c r="F20" s="1081">
        <f t="shared" si="6"/>
        <v>280</v>
      </c>
      <c r="G20" s="1081">
        <v>61</v>
      </c>
      <c r="H20" s="1081">
        <v>219</v>
      </c>
      <c r="I20" s="1081">
        <v>62</v>
      </c>
      <c r="J20" s="1081">
        <v>9</v>
      </c>
      <c r="K20" s="1081">
        <v>66</v>
      </c>
      <c r="L20" s="1081">
        <f t="shared" si="7"/>
        <v>14503</v>
      </c>
      <c r="M20" s="1081">
        <f t="shared" si="17"/>
        <v>12627</v>
      </c>
      <c r="N20" s="1081">
        <f t="shared" si="17"/>
        <v>1876</v>
      </c>
      <c r="O20" s="1081">
        <v>4552</v>
      </c>
      <c r="P20" s="1081">
        <v>525</v>
      </c>
      <c r="Q20" s="1081">
        <v>8075</v>
      </c>
      <c r="R20" s="1081">
        <v>1351</v>
      </c>
      <c r="S20" s="1081">
        <f t="shared" si="8"/>
        <v>3491</v>
      </c>
      <c r="T20" s="1081">
        <f t="shared" si="18"/>
        <v>3154</v>
      </c>
      <c r="U20" s="1081">
        <f t="shared" si="18"/>
        <v>337</v>
      </c>
      <c r="V20" s="1081">
        <v>1016</v>
      </c>
      <c r="W20" s="1081">
        <v>73</v>
      </c>
      <c r="X20" s="1081">
        <v>2138</v>
      </c>
      <c r="Y20" s="1081">
        <v>264</v>
      </c>
      <c r="AA20" s="350">
        <f t="shared" si="9"/>
        <v>0</v>
      </c>
      <c r="AB20" s="350">
        <f t="shared" si="10"/>
        <v>0</v>
      </c>
      <c r="AC20" s="350">
        <f t="shared" si="11"/>
        <v>0</v>
      </c>
      <c r="AD20" s="350">
        <f t="shared" si="12"/>
        <v>0</v>
      </c>
      <c r="AE20" s="350">
        <f t="shared" si="13"/>
        <v>0</v>
      </c>
      <c r="AF20" s="350">
        <f t="shared" si="14"/>
        <v>0</v>
      </c>
      <c r="AG20" s="350">
        <f t="shared" si="15"/>
        <v>0</v>
      </c>
      <c r="AH20" s="350">
        <f t="shared" si="16"/>
        <v>0</v>
      </c>
    </row>
    <row r="21" spans="1:34" s="349" customFormat="1" ht="17.100000000000001" customHeight="1">
      <c r="A21" s="1083" t="s">
        <v>1262</v>
      </c>
      <c r="B21" s="1082">
        <v>0</v>
      </c>
      <c r="C21" s="1081">
        <f t="shared" si="5"/>
        <v>0</v>
      </c>
      <c r="D21" s="1081">
        <v>0</v>
      </c>
      <c r="E21" s="1081">
        <v>0</v>
      </c>
      <c r="F21" s="1081">
        <f t="shared" si="6"/>
        <v>0</v>
      </c>
      <c r="G21" s="1081">
        <v>0</v>
      </c>
      <c r="H21" s="1081">
        <v>0</v>
      </c>
      <c r="I21" s="1081">
        <v>0</v>
      </c>
      <c r="J21" s="1081">
        <v>0</v>
      </c>
      <c r="K21" s="1081">
        <v>0</v>
      </c>
      <c r="L21" s="1081">
        <f t="shared" si="7"/>
        <v>0</v>
      </c>
      <c r="M21" s="1081">
        <v>0</v>
      </c>
      <c r="N21" s="1081">
        <v>0</v>
      </c>
      <c r="O21" s="1081">
        <v>0</v>
      </c>
      <c r="P21" s="1081">
        <v>0</v>
      </c>
      <c r="Q21" s="1081">
        <v>0</v>
      </c>
      <c r="R21" s="1081">
        <v>0</v>
      </c>
      <c r="S21" s="1081">
        <f t="shared" si="8"/>
        <v>0</v>
      </c>
      <c r="T21" s="1081">
        <v>0</v>
      </c>
      <c r="U21" s="1081">
        <v>0</v>
      </c>
      <c r="V21" s="1081">
        <v>0</v>
      </c>
      <c r="W21" s="1081">
        <v>0</v>
      </c>
      <c r="X21" s="1081">
        <v>0</v>
      </c>
      <c r="Y21" s="1081">
        <v>0</v>
      </c>
      <c r="AA21" s="350">
        <f t="shared" si="9"/>
        <v>0</v>
      </c>
      <c r="AB21" s="350">
        <f t="shared" si="10"/>
        <v>0</v>
      </c>
      <c r="AC21" s="350">
        <f t="shared" si="11"/>
        <v>0</v>
      </c>
      <c r="AD21" s="350">
        <f t="shared" si="12"/>
        <v>0</v>
      </c>
      <c r="AE21" s="350">
        <f t="shared" si="13"/>
        <v>0</v>
      </c>
      <c r="AF21" s="350">
        <f t="shared" si="14"/>
        <v>0</v>
      </c>
      <c r="AG21" s="350">
        <f t="shared" si="15"/>
        <v>0</v>
      </c>
      <c r="AH21" s="350">
        <f t="shared" si="16"/>
        <v>0</v>
      </c>
    </row>
    <row r="22" spans="1:34" s="349" customFormat="1" ht="17.100000000000001" customHeight="1">
      <c r="A22" s="1083" t="s">
        <v>1261</v>
      </c>
      <c r="B22" s="1082">
        <v>0</v>
      </c>
      <c r="C22" s="1081">
        <f t="shared" si="5"/>
        <v>0</v>
      </c>
      <c r="D22" s="1081">
        <v>0</v>
      </c>
      <c r="E22" s="1081">
        <v>0</v>
      </c>
      <c r="F22" s="1081">
        <f t="shared" si="6"/>
        <v>0</v>
      </c>
      <c r="G22" s="1081">
        <v>0</v>
      </c>
      <c r="H22" s="1081">
        <v>0</v>
      </c>
      <c r="I22" s="1081">
        <v>0</v>
      </c>
      <c r="J22" s="1081">
        <v>0</v>
      </c>
      <c r="K22" s="1081">
        <v>0</v>
      </c>
      <c r="L22" s="1081">
        <f t="shared" si="7"/>
        <v>0</v>
      </c>
      <c r="M22" s="1081">
        <v>0</v>
      </c>
      <c r="N22" s="1081">
        <v>0</v>
      </c>
      <c r="O22" s="1081">
        <v>0</v>
      </c>
      <c r="P22" s="1081">
        <v>0</v>
      </c>
      <c r="Q22" s="1081">
        <v>0</v>
      </c>
      <c r="R22" s="1081">
        <v>0</v>
      </c>
      <c r="S22" s="1081">
        <f t="shared" si="8"/>
        <v>0</v>
      </c>
      <c r="T22" s="1081">
        <v>0</v>
      </c>
      <c r="U22" s="1081">
        <v>0</v>
      </c>
      <c r="V22" s="1081">
        <v>0</v>
      </c>
      <c r="W22" s="1081">
        <v>0</v>
      </c>
      <c r="X22" s="1081">
        <v>0</v>
      </c>
      <c r="Y22" s="1081">
        <v>0</v>
      </c>
      <c r="AA22" s="350">
        <f t="shared" si="9"/>
        <v>0</v>
      </c>
      <c r="AB22" s="350">
        <f t="shared" si="10"/>
        <v>0</v>
      </c>
      <c r="AC22" s="350">
        <f t="shared" si="11"/>
        <v>0</v>
      </c>
      <c r="AD22" s="350">
        <f t="shared" si="12"/>
        <v>0</v>
      </c>
      <c r="AE22" s="350">
        <f t="shared" si="13"/>
        <v>0</v>
      </c>
      <c r="AF22" s="350">
        <f t="shared" si="14"/>
        <v>0</v>
      </c>
      <c r="AG22" s="350">
        <f t="shared" si="15"/>
        <v>0</v>
      </c>
      <c r="AH22" s="350">
        <f t="shared" si="16"/>
        <v>0</v>
      </c>
    </row>
    <row r="23" spans="1:34" s="349" customFormat="1" ht="17.100000000000001" customHeight="1">
      <c r="A23" s="1083" t="s">
        <v>1260</v>
      </c>
      <c r="B23" s="1082">
        <v>3</v>
      </c>
      <c r="C23" s="1081">
        <f t="shared" si="5"/>
        <v>1319</v>
      </c>
      <c r="D23" s="1081">
        <v>814</v>
      </c>
      <c r="E23" s="1081">
        <v>505</v>
      </c>
      <c r="F23" s="1081">
        <f t="shared" si="6"/>
        <v>1052</v>
      </c>
      <c r="G23" s="1081">
        <v>260</v>
      </c>
      <c r="H23" s="1081">
        <v>792</v>
      </c>
      <c r="I23" s="1081">
        <v>97</v>
      </c>
      <c r="J23" s="1081">
        <v>1</v>
      </c>
      <c r="K23" s="1081">
        <v>162</v>
      </c>
      <c r="L23" s="1081">
        <f t="shared" si="7"/>
        <v>37905</v>
      </c>
      <c r="M23" s="1081">
        <f t="shared" ref="M23:N27" si="19">O23+Q23</f>
        <v>37881</v>
      </c>
      <c r="N23" s="1081">
        <f t="shared" si="19"/>
        <v>24</v>
      </c>
      <c r="O23" s="1081">
        <v>16205</v>
      </c>
      <c r="P23" s="1081">
        <v>23</v>
      </c>
      <c r="Q23" s="1081">
        <v>21676</v>
      </c>
      <c r="R23" s="1081">
        <v>1</v>
      </c>
      <c r="S23" s="1081">
        <f t="shared" si="8"/>
        <v>9366</v>
      </c>
      <c r="T23" s="1081">
        <f t="shared" ref="T23:U27" si="20">V23+X23</f>
        <v>9366</v>
      </c>
      <c r="U23" s="1081">
        <f t="shared" si="20"/>
        <v>0</v>
      </c>
      <c r="V23" s="1081">
        <v>3749</v>
      </c>
      <c r="W23" s="1081">
        <v>0</v>
      </c>
      <c r="X23" s="1081">
        <v>5617</v>
      </c>
      <c r="Y23" s="1081">
        <v>0</v>
      </c>
      <c r="AA23" s="350">
        <f t="shared" si="9"/>
        <v>0</v>
      </c>
      <c r="AB23" s="350">
        <f t="shared" si="10"/>
        <v>0</v>
      </c>
      <c r="AC23" s="350">
        <f t="shared" si="11"/>
        <v>0</v>
      </c>
      <c r="AD23" s="350">
        <f t="shared" si="12"/>
        <v>0</v>
      </c>
      <c r="AE23" s="350">
        <f t="shared" si="13"/>
        <v>0</v>
      </c>
      <c r="AF23" s="350">
        <f t="shared" si="14"/>
        <v>0</v>
      </c>
      <c r="AG23" s="350">
        <f t="shared" si="15"/>
        <v>0</v>
      </c>
      <c r="AH23" s="350">
        <f t="shared" si="16"/>
        <v>0</v>
      </c>
    </row>
    <row r="24" spans="1:34" s="349" customFormat="1" ht="17.100000000000001" customHeight="1">
      <c r="A24" s="1083" t="s">
        <v>1259</v>
      </c>
      <c r="B24" s="1082">
        <v>1</v>
      </c>
      <c r="C24" s="1081">
        <f t="shared" si="5"/>
        <v>211</v>
      </c>
      <c r="D24" s="1081">
        <v>156</v>
      </c>
      <c r="E24" s="1081">
        <v>55</v>
      </c>
      <c r="F24" s="1081">
        <f t="shared" si="6"/>
        <v>148</v>
      </c>
      <c r="G24" s="1081">
        <v>67</v>
      </c>
      <c r="H24" s="1081">
        <v>81</v>
      </c>
      <c r="I24" s="1081">
        <v>41</v>
      </c>
      <c r="J24" s="1081">
        <v>1</v>
      </c>
      <c r="K24" s="1081">
        <v>14</v>
      </c>
      <c r="L24" s="1081">
        <f t="shared" si="7"/>
        <v>5810</v>
      </c>
      <c r="M24" s="1081">
        <f t="shared" si="19"/>
        <v>5810</v>
      </c>
      <c r="N24" s="1081">
        <f t="shared" si="19"/>
        <v>0</v>
      </c>
      <c r="O24" s="1081">
        <v>3974</v>
      </c>
      <c r="P24" s="1081">
        <v>0</v>
      </c>
      <c r="Q24" s="1081">
        <v>1836</v>
      </c>
      <c r="R24" s="1081">
        <v>0</v>
      </c>
      <c r="S24" s="1081">
        <f t="shared" si="8"/>
        <v>1650</v>
      </c>
      <c r="T24" s="1081">
        <f t="shared" si="20"/>
        <v>1638</v>
      </c>
      <c r="U24" s="1081">
        <f t="shared" si="20"/>
        <v>12</v>
      </c>
      <c r="V24" s="1081">
        <v>1067</v>
      </c>
      <c r="W24" s="1081">
        <v>2</v>
      </c>
      <c r="X24" s="1081">
        <v>571</v>
      </c>
      <c r="Y24" s="1081">
        <v>10</v>
      </c>
      <c r="AA24" s="350">
        <f t="shared" si="9"/>
        <v>0</v>
      </c>
      <c r="AB24" s="350">
        <f t="shared" si="10"/>
        <v>0</v>
      </c>
      <c r="AC24" s="350">
        <f t="shared" si="11"/>
        <v>0</v>
      </c>
      <c r="AD24" s="350">
        <f t="shared" si="12"/>
        <v>0</v>
      </c>
      <c r="AE24" s="350">
        <f t="shared" si="13"/>
        <v>0</v>
      </c>
      <c r="AF24" s="350">
        <f t="shared" si="14"/>
        <v>0</v>
      </c>
      <c r="AG24" s="350">
        <f t="shared" si="15"/>
        <v>0</v>
      </c>
      <c r="AH24" s="350">
        <f t="shared" si="16"/>
        <v>0</v>
      </c>
    </row>
    <row r="25" spans="1:34" s="349" customFormat="1" ht="17.100000000000001" customHeight="1">
      <c r="A25" s="1083" t="s">
        <v>1258</v>
      </c>
      <c r="B25" s="1082">
        <v>3</v>
      </c>
      <c r="C25" s="1081">
        <f t="shared" si="5"/>
        <v>384</v>
      </c>
      <c r="D25" s="1081">
        <v>187</v>
      </c>
      <c r="E25" s="1081">
        <v>197</v>
      </c>
      <c r="F25" s="1081">
        <f t="shared" si="6"/>
        <v>242</v>
      </c>
      <c r="G25" s="1081">
        <v>68</v>
      </c>
      <c r="H25" s="1081">
        <v>174</v>
      </c>
      <c r="I25" s="1081">
        <v>35</v>
      </c>
      <c r="J25" s="1081">
        <v>0</v>
      </c>
      <c r="K25" s="1081">
        <v>6</v>
      </c>
      <c r="L25" s="1081">
        <f t="shared" si="7"/>
        <v>13097</v>
      </c>
      <c r="M25" s="1081">
        <f t="shared" si="19"/>
        <v>9960</v>
      </c>
      <c r="N25" s="1081">
        <f t="shared" si="19"/>
        <v>3137</v>
      </c>
      <c r="O25" s="1081">
        <v>4151</v>
      </c>
      <c r="P25" s="1081">
        <v>698</v>
      </c>
      <c r="Q25" s="1081">
        <v>5809</v>
      </c>
      <c r="R25" s="1081">
        <v>2439</v>
      </c>
      <c r="S25" s="1081">
        <f t="shared" si="8"/>
        <v>3321</v>
      </c>
      <c r="T25" s="1081">
        <f t="shared" si="20"/>
        <v>2673</v>
      </c>
      <c r="U25" s="1081">
        <f t="shared" si="20"/>
        <v>648</v>
      </c>
      <c r="V25" s="1081">
        <v>1001</v>
      </c>
      <c r="W25" s="1081">
        <v>138</v>
      </c>
      <c r="X25" s="1081">
        <v>1672</v>
      </c>
      <c r="Y25" s="1081">
        <v>510</v>
      </c>
      <c r="AA25" s="350">
        <f t="shared" si="9"/>
        <v>0</v>
      </c>
      <c r="AB25" s="350">
        <f t="shared" si="10"/>
        <v>0</v>
      </c>
      <c r="AC25" s="350">
        <f t="shared" si="11"/>
        <v>0</v>
      </c>
      <c r="AD25" s="350">
        <f t="shared" si="12"/>
        <v>0</v>
      </c>
      <c r="AE25" s="350">
        <f t="shared" si="13"/>
        <v>0</v>
      </c>
      <c r="AF25" s="350">
        <f t="shared" si="14"/>
        <v>0</v>
      </c>
      <c r="AG25" s="350">
        <f t="shared" si="15"/>
        <v>0</v>
      </c>
      <c r="AH25" s="350">
        <f t="shared" si="16"/>
        <v>0</v>
      </c>
    </row>
    <row r="26" spans="1:34" s="349" customFormat="1" ht="17.100000000000001" customHeight="1">
      <c r="A26" s="1083" t="s">
        <v>1257</v>
      </c>
      <c r="B26" s="1082">
        <v>3</v>
      </c>
      <c r="C26" s="1081">
        <f t="shared" si="5"/>
        <v>1744</v>
      </c>
      <c r="D26" s="1081">
        <v>1048</v>
      </c>
      <c r="E26" s="1081">
        <v>696</v>
      </c>
      <c r="F26" s="1081">
        <f t="shared" si="6"/>
        <v>1660</v>
      </c>
      <c r="G26" s="1081">
        <v>469</v>
      </c>
      <c r="H26" s="1081">
        <v>1191</v>
      </c>
      <c r="I26" s="1081">
        <v>140</v>
      </c>
      <c r="J26" s="1081">
        <v>0</v>
      </c>
      <c r="K26" s="1081">
        <v>167</v>
      </c>
      <c r="L26" s="1081">
        <f t="shared" si="7"/>
        <v>59865</v>
      </c>
      <c r="M26" s="1081">
        <f t="shared" si="19"/>
        <v>59865</v>
      </c>
      <c r="N26" s="1081">
        <f t="shared" si="19"/>
        <v>0</v>
      </c>
      <c r="O26" s="1081">
        <v>25928</v>
      </c>
      <c r="P26" s="1081">
        <v>0</v>
      </c>
      <c r="Q26" s="1081">
        <v>33937</v>
      </c>
      <c r="R26" s="1081">
        <v>0</v>
      </c>
      <c r="S26" s="1081">
        <f t="shared" si="8"/>
        <v>13488</v>
      </c>
      <c r="T26" s="1081">
        <f t="shared" si="20"/>
        <v>13488</v>
      </c>
      <c r="U26" s="1081">
        <f t="shared" si="20"/>
        <v>0</v>
      </c>
      <c r="V26" s="1081">
        <v>5437</v>
      </c>
      <c r="W26" s="1081">
        <v>0</v>
      </c>
      <c r="X26" s="1081">
        <v>8051</v>
      </c>
      <c r="Y26" s="1081">
        <v>0</v>
      </c>
      <c r="AA26" s="350">
        <f t="shared" si="9"/>
        <v>0</v>
      </c>
      <c r="AB26" s="350">
        <f t="shared" si="10"/>
        <v>0</v>
      </c>
      <c r="AC26" s="350">
        <f t="shared" si="11"/>
        <v>0</v>
      </c>
      <c r="AD26" s="350">
        <f t="shared" si="12"/>
        <v>0</v>
      </c>
      <c r="AE26" s="350">
        <f t="shared" si="13"/>
        <v>0</v>
      </c>
      <c r="AF26" s="350">
        <f t="shared" si="14"/>
        <v>0</v>
      </c>
      <c r="AG26" s="350">
        <f t="shared" si="15"/>
        <v>0</v>
      </c>
      <c r="AH26" s="350">
        <f t="shared" si="16"/>
        <v>0</v>
      </c>
    </row>
    <row r="27" spans="1:34" s="349" customFormat="1" ht="17.100000000000001" customHeight="1">
      <c r="A27" s="1080" t="s">
        <v>1256</v>
      </c>
      <c r="B27" s="1079">
        <v>5</v>
      </c>
      <c r="C27" s="1078">
        <f t="shared" si="5"/>
        <v>1126</v>
      </c>
      <c r="D27" s="1078">
        <v>588</v>
      </c>
      <c r="E27" s="1078">
        <v>538</v>
      </c>
      <c r="F27" s="1078">
        <f t="shared" si="6"/>
        <v>932</v>
      </c>
      <c r="G27" s="1078">
        <v>263</v>
      </c>
      <c r="H27" s="1078">
        <v>669</v>
      </c>
      <c r="I27" s="1078">
        <v>90</v>
      </c>
      <c r="J27" s="1078">
        <v>31</v>
      </c>
      <c r="K27" s="1078">
        <v>127</v>
      </c>
      <c r="L27" s="1078">
        <f t="shared" si="7"/>
        <v>26287</v>
      </c>
      <c r="M27" s="1078">
        <f t="shared" si="19"/>
        <v>20678</v>
      </c>
      <c r="N27" s="1078">
        <f t="shared" si="19"/>
        <v>5609</v>
      </c>
      <c r="O27" s="1078">
        <v>9318</v>
      </c>
      <c r="P27" s="1078">
        <v>1526</v>
      </c>
      <c r="Q27" s="1078">
        <v>11360</v>
      </c>
      <c r="R27" s="1078">
        <v>4083</v>
      </c>
      <c r="S27" s="1078">
        <f t="shared" si="8"/>
        <v>5906</v>
      </c>
      <c r="T27" s="1078">
        <f t="shared" si="20"/>
        <v>4804</v>
      </c>
      <c r="U27" s="1078">
        <f t="shared" si="20"/>
        <v>1102</v>
      </c>
      <c r="V27" s="1078">
        <v>1958</v>
      </c>
      <c r="W27" s="1078">
        <v>296</v>
      </c>
      <c r="X27" s="1078">
        <v>2846</v>
      </c>
      <c r="Y27" s="1078">
        <v>806</v>
      </c>
      <c r="AA27" s="350">
        <f t="shared" si="9"/>
        <v>0</v>
      </c>
      <c r="AB27" s="350">
        <f t="shared" si="10"/>
        <v>0</v>
      </c>
      <c r="AC27" s="350">
        <f t="shared" si="11"/>
        <v>0</v>
      </c>
      <c r="AD27" s="350">
        <f t="shared" si="12"/>
        <v>0</v>
      </c>
      <c r="AE27" s="350">
        <f t="shared" si="13"/>
        <v>0</v>
      </c>
      <c r="AF27" s="350">
        <f t="shared" si="14"/>
        <v>0</v>
      </c>
      <c r="AG27" s="350">
        <f t="shared" si="15"/>
        <v>0</v>
      </c>
      <c r="AH27" s="350">
        <f t="shared" si="16"/>
        <v>0</v>
      </c>
    </row>
    <row r="28" spans="1:34" s="349" customFormat="1" ht="17.100000000000001" customHeight="1">
      <c r="A28" s="1077" t="s">
        <v>1255</v>
      </c>
      <c r="B28" s="1076" t="s">
        <v>2648</v>
      </c>
      <c r="C28" s="1473"/>
      <c r="D28" s="1473"/>
      <c r="E28" s="1473"/>
      <c r="F28" s="1473"/>
      <c r="G28" s="1473"/>
      <c r="H28" s="1473"/>
      <c r="I28" s="1473"/>
      <c r="J28" s="1473"/>
      <c r="K28" s="1473"/>
      <c r="L28" s="1473"/>
      <c r="M28" s="1473"/>
      <c r="N28" s="1473"/>
      <c r="O28" s="1473"/>
      <c r="P28" s="1473"/>
      <c r="Q28" s="1473"/>
      <c r="R28" s="1473"/>
      <c r="S28" s="1473"/>
      <c r="T28" s="1473"/>
      <c r="U28" s="1473"/>
      <c r="V28" s="1473"/>
      <c r="W28" s="1473"/>
      <c r="X28" s="1473"/>
      <c r="Y28" s="1473"/>
      <c r="Z28" s="1469"/>
      <c r="AA28" s="1469"/>
      <c r="AB28" s="1469"/>
    </row>
    <row r="29" spans="1:34" s="94" customFormat="1" ht="13.9" customHeight="1">
      <c r="A29" s="1469" t="s">
        <v>2649</v>
      </c>
      <c r="B29" s="1074"/>
      <c r="C29" s="1074"/>
      <c r="E29" s="1469" t="s">
        <v>1254</v>
      </c>
      <c r="G29" s="1074"/>
      <c r="I29" s="1074"/>
      <c r="J29" s="1469" t="s">
        <v>2650</v>
      </c>
      <c r="L29" s="1074"/>
      <c r="O29" s="1490" t="s">
        <v>2651</v>
      </c>
      <c r="R29" s="1074"/>
      <c r="S29" s="1074"/>
      <c r="W29" s="1074"/>
      <c r="X29" s="1074"/>
      <c r="Y29" s="99" t="s">
        <v>2652</v>
      </c>
      <c r="Z29" s="1074"/>
      <c r="AA29" s="1074"/>
    </row>
    <row r="30" spans="1:34" s="94" customFormat="1" ht="13.9" customHeight="1">
      <c r="A30" s="1469"/>
      <c r="B30" s="1074"/>
      <c r="C30" s="1074"/>
      <c r="G30" s="1074"/>
      <c r="H30" s="1469"/>
      <c r="I30" s="1074"/>
      <c r="J30" s="1469" t="s">
        <v>2653</v>
      </c>
      <c r="L30" s="1074"/>
      <c r="O30" s="1074"/>
      <c r="P30" s="1074"/>
      <c r="Q30" s="1075"/>
      <c r="R30" s="1074"/>
      <c r="S30" s="1074"/>
      <c r="V30" s="1490"/>
      <c r="W30" s="1074"/>
      <c r="X30" s="1074"/>
      <c r="Y30" s="1074"/>
      <c r="Z30" s="1074"/>
      <c r="AA30" s="1074"/>
    </row>
    <row r="31" spans="1:34" s="94" customFormat="1" ht="13.9" customHeight="1">
      <c r="A31" s="94" t="s">
        <v>2654</v>
      </c>
      <c r="B31" s="1074"/>
      <c r="C31" s="1074"/>
      <c r="G31" s="1074"/>
      <c r="H31" s="1469"/>
      <c r="I31" s="1074"/>
      <c r="J31" s="1074"/>
      <c r="K31" s="1074"/>
      <c r="L31" s="1074"/>
      <c r="N31" s="1469"/>
      <c r="O31" s="1074"/>
      <c r="P31" s="1074"/>
      <c r="Q31" s="1075"/>
      <c r="R31" s="1074"/>
      <c r="S31" s="1074"/>
      <c r="V31" s="1490"/>
      <c r="W31" s="1074"/>
      <c r="X31" s="1074"/>
      <c r="Y31" s="1074"/>
      <c r="Z31" s="1074"/>
      <c r="AA31" s="1074"/>
    </row>
    <row r="32" spans="1:34" s="94" customFormat="1" ht="13.9" customHeight="1">
      <c r="A32" s="157" t="s">
        <v>2655</v>
      </c>
      <c r="AB32" s="1469"/>
    </row>
    <row r="33" spans="1:29" s="94" customFormat="1" ht="13.9" customHeight="1">
      <c r="A33" s="1073"/>
      <c r="B33" s="157"/>
      <c r="Y33" s="1469"/>
      <c r="Z33" s="1469"/>
      <c r="AA33" s="1469"/>
      <c r="AB33" s="1469"/>
      <c r="AC33" s="1469"/>
    </row>
    <row r="35" spans="1:29">
      <c r="B35" s="1072">
        <f t="shared" ref="B35:Y35" si="21">B8-SUM(B11:B13)</f>
        <v>0</v>
      </c>
      <c r="C35" s="1072">
        <f t="shared" si="21"/>
        <v>0</v>
      </c>
      <c r="D35" s="1072">
        <f t="shared" si="21"/>
        <v>0</v>
      </c>
      <c r="E35" s="1072">
        <f t="shared" si="21"/>
        <v>0</v>
      </c>
      <c r="F35" s="1072">
        <f t="shared" si="21"/>
        <v>0</v>
      </c>
      <c r="G35" s="1072">
        <f t="shared" si="21"/>
        <v>0</v>
      </c>
      <c r="H35" s="1072">
        <f t="shared" si="21"/>
        <v>0</v>
      </c>
      <c r="I35" s="1072">
        <f t="shared" si="21"/>
        <v>0</v>
      </c>
      <c r="J35" s="1072">
        <f t="shared" si="21"/>
        <v>0</v>
      </c>
      <c r="K35" s="1072">
        <f t="shared" si="21"/>
        <v>0</v>
      </c>
      <c r="L35" s="1072">
        <f t="shared" si="21"/>
        <v>0</v>
      </c>
      <c r="M35" s="1072">
        <f t="shared" si="21"/>
        <v>0</v>
      </c>
      <c r="N35" s="1072">
        <f t="shared" si="21"/>
        <v>0</v>
      </c>
      <c r="O35" s="1072">
        <f t="shared" si="21"/>
        <v>0</v>
      </c>
      <c r="P35" s="1072">
        <f t="shared" si="21"/>
        <v>0</v>
      </c>
      <c r="Q35" s="1072">
        <f t="shared" si="21"/>
        <v>0</v>
      </c>
      <c r="R35" s="1072">
        <f t="shared" si="21"/>
        <v>0</v>
      </c>
      <c r="S35" s="1072">
        <f t="shared" si="21"/>
        <v>0</v>
      </c>
      <c r="T35" s="1072">
        <f t="shared" si="21"/>
        <v>0</v>
      </c>
      <c r="U35" s="1072">
        <f t="shared" si="21"/>
        <v>0</v>
      </c>
      <c r="V35" s="1072">
        <f t="shared" si="21"/>
        <v>0</v>
      </c>
      <c r="W35" s="1072">
        <f t="shared" si="21"/>
        <v>0</v>
      </c>
      <c r="X35" s="1072">
        <f t="shared" si="21"/>
        <v>0</v>
      </c>
      <c r="Y35" s="1072">
        <f t="shared" si="21"/>
        <v>0</v>
      </c>
    </row>
    <row r="36" spans="1:29">
      <c r="B36" s="1072">
        <f t="shared" ref="B36:Y36" si="22">B8-SUM(B16:B27)</f>
        <v>0</v>
      </c>
      <c r="C36" s="1072">
        <f t="shared" si="22"/>
        <v>0</v>
      </c>
      <c r="D36" s="1072">
        <f t="shared" si="22"/>
        <v>0</v>
      </c>
      <c r="E36" s="1072">
        <f t="shared" si="22"/>
        <v>0</v>
      </c>
      <c r="F36" s="1072">
        <f t="shared" si="22"/>
        <v>0</v>
      </c>
      <c r="G36" s="1072">
        <f t="shared" si="22"/>
        <v>0</v>
      </c>
      <c r="H36" s="1072">
        <f t="shared" si="22"/>
        <v>0</v>
      </c>
      <c r="I36" s="1072">
        <f t="shared" si="22"/>
        <v>0</v>
      </c>
      <c r="J36" s="1072">
        <f t="shared" si="22"/>
        <v>0</v>
      </c>
      <c r="K36" s="1072">
        <f t="shared" si="22"/>
        <v>0</v>
      </c>
      <c r="L36" s="1072">
        <f t="shared" si="22"/>
        <v>0</v>
      </c>
      <c r="M36" s="1072">
        <f t="shared" si="22"/>
        <v>0</v>
      </c>
      <c r="N36" s="1072">
        <f t="shared" si="22"/>
        <v>0</v>
      </c>
      <c r="O36" s="1072">
        <f t="shared" si="22"/>
        <v>0</v>
      </c>
      <c r="P36" s="1072">
        <f t="shared" si="22"/>
        <v>0</v>
      </c>
      <c r="Q36" s="1072">
        <f t="shared" si="22"/>
        <v>0</v>
      </c>
      <c r="R36" s="1072">
        <f t="shared" si="22"/>
        <v>0</v>
      </c>
      <c r="S36" s="1072">
        <f t="shared" si="22"/>
        <v>0</v>
      </c>
      <c r="T36" s="1072">
        <f t="shared" si="22"/>
        <v>0</v>
      </c>
      <c r="U36" s="1072">
        <f t="shared" si="22"/>
        <v>0</v>
      </c>
      <c r="V36" s="1072">
        <f t="shared" si="22"/>
        <v>0</v>
      </c>
      <c r="W36" s="1072">
        <f t="shared" si="22"/>
        <v>0</v>
      </c>
      <c r="X36" s="1072">
        <f t="shared" si="22"/>
        <v>0</v>
      </c>
      <c r="Y36" s="1072">
        <f t="shared" si="22"/>
        <v>0</v>
      </c>
    </row>
  </sheetData>
  <mergeCells count="31">
    <mergeCell ref="A3:Y3"/>
    <mergeCell ref="J4:O4"/>
    <mergeCell ref="V4:Y4"/>
    <mergeCell ref="A5:A7"/>
    <mergeCell ref="B5:B7"/>
    <mergeCell ref="C5:E5"/>
    <mergeCell ref="F5:H5"/>
    <mergeCell ref="I5:J5"/>
    <mergeCell ref="K5:K7"/>
    <mergeCell ref="L5:R5"/>
    <mergeCell ref="Q6:R6"/>
    <mergeCell ref="S6:U6"/>
    <mergeCell ref="V6:W6"/>
    <mergeCell ref="X6:Y6"/>
    <mergeCell ref="H6:H7"/>
    <mergeCell ref="I6:I7"/>
    <mergeCell ref="S5:Y5"/>
    <mergeCell ref="C6:C7"/>
    <mergeCell ref="D6:D7"/>
    <mergeCell ref="E6:E7"/>
    <mergeCell ref="F6:F7"/>
    <mergeCell ref="G6:G7"/>
    <mergeCell ref="J6:J7"/>
    <mergeCell ref="L6:N6"/>
    <mergeCell ref="O6:P6"/>
    <mergeCell ref="A1:B1"/>
    <mergeCell ref="T1:U1"/>
    <mergeCell ref="V1:Y1"/>
    <mergeCell ref="A2:B2"/>
    <mergeCell ref="T2:U2"/>
    <mergeCell ref="V2:Y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scaleWithDoc="0" alignWithMargins="0">
    <oddFooter>&amp;C&amp;10&amp;A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0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8.75" style="368" customWidth="1"/>
    <col min="2" max="2" width="3.875" style="368" customWidth="1"/>
    <col min="3" max="5" width="3.875" style="383" customWidth="1"/>
    <col min="6" max="16" width="4.5" style="383" customWidth="1"/>
    <col min="17" max="17" width="4.5" style="368" customWidth="1"/>
    <col min="18" max="32" width="4.5" style="383" customWidth="1"/>
    <col min="33" max="33" width="9" style="383"/>
    <col min="34" max="43" width="4.5" style="383" bestFit="1" customWidth="1"/>
    <col min="44" max="256" width="9" style="383"/>
    <col min="257" max="257" width="8.75" style="383" customWidth="1"/>
    <col min="258" max="261" width="3.875" style="383" customWidth="1"/>
    <col min="262" max="288" width="4.5" style="383" customWidth="1"/>
    <col min="289" max="289" width="9" style="383"/>
    <col min="290" max="299" width="4.5" style="383" bestFit="1" customWidth="1"/>
    <col min="300" max="512" width="9" style="383"/>
    <col min="513" max="513" width="8.75" style="383" customWidth="1"/>
    <col min="514" max="517" width="3.875" style="383" customWidth="1"/>
    <col min="518" max="544" width="4.5" style="383" customWidth="1"/>
    <col min="545" max="545" width="9" style="383"/>
    <col min="546" max="555" width="4.5" style="383" bestFit="1" customWidth="1"/>
    <col min="556" max="768" width="9" style="383"/>
    <col min="769" max="769" width="8.75" style="383" customWidth="1"/>
    <col min="770" max="773" width="3.875" style="383" customWidth="1"/>
    <col min="774" max="800" width="4.5" style="383" customWidth="1"/>
    <col min="801" max="801" width="9" style="383"/>
    <col min="802" max="811" width="4.5" style="383" bestFit="1" customWidth="1"/>
    <col min="812" max="1024" width="9" style="383"/>
    <col min="1025" max="1025" width="8.75" style="383" customWidth="1"/>
    <col min="1026" max="1029" width="3.875" style="383" customWidth="1"/>
    <col min="1030" max="1056" width="4.5" style="383" customWidth="1"/>
    <col min="1057" max="1057" width="9" style="383"/>
    <col min="1058" max="1067" width="4.5" style="383" bestFit="1" customWidth="1"/>
    <col min="1068" max="1280" width="9" style="383"/>
    <col min="1281" max="1281" width="8.75" style="383" customWidth="1"/>
    <col min="1282" max="1285" width="3.875" style="383" customWidth="1"/>
    <col min="1286" max="1312" width="4.5" style="383" customWidth="1"/>
    <col min="1313" max="1313" width="9" style="383"/>
    <col min="1314" max="1323" width="4.5" style="383" bestFit="1" customWidth="1"/>
    <col min="1324" max="1536" width="9" style="383"/>
    <col min="1537" max="1537" width="8.75" style="383" customWidth="1"/>
    <col min="1538" max="1541" width="3.875" style="383" customWidth="1"/>
    <col min="1542" max="1568" width="4.5" style="383" customWidth="1"/>
    <col min="1569" max="1569" width="9" style="383"/>
    <col min="1570" max="1579" width="4.5" style="383" bestFit="1" customWidth="1"/>
    <col min="1580" max="1792" width="9" style="383"/>
    <col min="1793" max="1793" width="8.75" style="383" customWidth="1"/>
    <col min="1794" max="1797" width="3.875" style="383" customWidth="1"/>
    <col min="1798" max="1824" width="4.5" style="383" customWidth="1"/>
    <col min="1825" max="1825" width="9" style="383"/>
    <col min="1826" max="1835" width="4.5" style="383" bestFit="1" customWidth="1"/>
    <col min="1836" max="2048" width="9" style="383"/>
    <col min="2049" max="2049" width="8.75" style="383" customWidth="1"/>
    <col min="2050" max="2053" width="3.875" style="383" customWidth="1"/>
    <col min="2054" max="2080" width="4.5" style="383" customWidth="1"/>
    <col min="2081" max="2081" width="9" style="383"/>
    <col min="2082" max="2091" width="4.5" style="383" bestFit="1" customWidth="1"/>
    <col min="2092" max="2304" width="9" style="383"/>
    <col min="2305" max="2305" width="8.75" style="383" customWidth="1"/>
    <col min="2306" max="2309" width="3.875" style="383" customWidth="1"/>
    <col min="2310" max="2336" width="4.5" style="383" customWidth="1"/>
    <col min="2337" max="2337" width="9" style="383"/>
    <col min="2338" max="2347" width="4.5" style="383" bestFit="1" customWidth="1"/>
    <col min="2348" max="2560" width="9" style="383"/>
    <col min="2561" max="2561" width="8.75" style="383" customWidth="1"/>
    <col min="2562" max="2565" width="3.875" style="383" customWidth="1"/>
    <col min="2566" max="2592" width="4.5" style="383" customWidth="1"/>
    <col min="2593" max="2593" width="9" style="383"/>
    <col min="2594" max="2603" width="4.5" style="383" bestFit="1" customWidth="1"/>
    <col min="2604" max="2816" width="9" style="383"/>
    <col min="2817" max="2817" width="8.75" style="383" customWidth="1"/>
    <col min="2818" max="2821" width="3.875" style="383" customWidth="1"/>
    <col min="2822" max="2848" width="4.5" style="383" customWidth="1"/>
    <col min="2849" max="2849" width="9" style="383"/>
    <col min="2850" max="2859" width="4.5" style="383" bestFit="1" customWidth="1"/>
    <col min="2860" max="3072" width="9" style="383"/>
    <col min="3073" max="3073" width="8.75" style="383" customWidth="1"/>
    <col min="3074" max="3077" width="3.875" style="383" customWidth="1"/>
    <col min="3078" max="3104" width="4.5" style="383" customWidth="1"/>
    <col min="3105" max="3105" width="9" style="383"/>
    <col min="3106" max="3115" width="4.5" style="383" bestFit="1" customWidth="1"/>
    <col min="3116" max="3328" width="9" style="383"/>
    <col min="3329" max="3329" width="8.75" style="383" customWidth="1"/>
    <col min="3330" max="3333" width="3.875" style="383" customWidth="1"/>
    <col min="3334" max="3360" width="4.5" style="383" customWidth="1"/>
    <col min="3361" max="3361" width="9" style="383"/>
    <col min="3362" max="3371" width="4.5" style="383" bestFit="1" customWidth="1"/>
    <col min="3372" max="3584" width="9" style="383"/>
    <col min="3585" max="3585" width="8.75" style="383" customWidth="1"/>
    <col min="3586" max="3589" width="3.875" style="383" customWidth="1"/>
    <col min="3590" max="3616" width="4.5" style="383" customWidth="1"/>
    <col min="3617" max="3617" width="9" style="383"/>
    <col min="3618" max="3627" width="4.5" style="383" bestFit="1" customWidth="1"/>
    <col min="3628" max="3840" width="9" style="383"/>
    <col min="3841" max="3841" width="8.75" style="383" customWidth="1"/>
    <col min="3842" max="3845" width="3.875" style="383" customWidth="1"/>
    <col min="3846" max="3872" width="4.5" style="383" customWidth="1"/>
    <col min="3873" max="3873" width="9" style="383"/>
    <col min="3874" max="3883" width="4.5" style="383" bestFit="1" customWidth="1"/>
    <col min="3884" max="4096" width="9" style="383"/>
    <col min="4097" max="4097" width="8.75" style="383" customWidth="1"/>
    <col min="4098" max="4101" width="3.875" style="383" customWidth="1"/>
    <col min="4102" max="4128" width="4.5" style="383" customWidth="1"/>
    <col min="4129" max="4129" width="9" style="383"/>
    <col min="4130" max="4139" width="4.5" style="383" bestFit="1" customWidth="1"/>
    <col min="4140" max="4352" width="9" style="383"/>
    <col min="4353" max="4353" width="8.75" style="383" customWidth="1"/>
    <col min="4354" max="4357" width="3.875" style="383" customWidth="1"/>
    <col min="4358" max="4384" width="4.5" style="383" customWidth="1"/>
    <col min="4385" max="4385" width="9" style="383"/>
    <col min="4386" max="4395" width="4.5" style="383" bestFit="1" customWidth="1"/>
    <col min="4396" max="4608" width="9" style="383"/>
    <col min="4609" max="4609" width="8.75" style="383" customWidth="1"/>
    <col min="4610" max="4613" width="3.875" style="383" customWidth="1"/>
    <col min="4614" max="4640" width="4.5" style="383" customWidth="1"/>
    <col min="4641" max="4641" width="9" style="383"/>
    <col min="4642" max="4651" width="4.5" style="383" bestFit="1" customWidth="1"/>
    <col min="4652" max="4864" width="9" style="383"/>
    <col min="4865" max="4865" width="8.75" style="383" customWidth="1"/>
    <col min="4866" max="4869" width="3.875" style="383" customWidth="1"/>
    <col min="4870" max="4896" width="4.5" style="383" customWidth="1"/>
    <col min="4897" max="4897" width="9" style="383"/>
    <col min="4898" max="4907" width="4.5" style="383" bestFit="1" customWidth="1"/>
    <col min="4908" max="5120" width="9" style="383"/>
    <col min="5121" max="5121" width="8.75" style="383" customWidth="1"/>
    <col min="5122" max="5125" width="3.875" style="383" customWidth="1"/>
    <col min="5126" max="5152" width="4.5" style="383" customWidth="1"/>
    <col min="5153" max="5153" width="9" style="383"/>
    <col min="5154" max="5163" width="4.5" style="383" bestFit="1" customWidth="1"/>
    <col min="5164" max="5376" width="9" style="383"/>
    <col min="5377" max="5377" width="8.75" style="383" customWidth="1"/>
    <col min="5378" max="5381" width="3.875" style="383" customWidth="1"/>
    <col min="5382" max="5408" width="4.5" style="383" customWidth="1"/>
    <col min="5409" max="5409" width="9" style="383"/>
    <col min="5410" max="5419" width="4.5" style="383" bestFit="1" customWidth="1"/>
    <col min="5420" max="5632" width="9" style="383"/>
    <col min="5633" max="5633" width="8.75" style="383" customWidth="1"/>
    <col min="5634" max="5637" width="3.875" style="383" customWidth="1"/>
    <col min="5638" max="5664" width="4.5" style="383" customWidth="1"/>
    <col min="5665" max="5665" width="9" style="383"/>
    <col min="5666" max="5675" width="4.5" style="383" bestFit="1" customWidth="1"/>
    <col min="5676" max="5888" width="9" style="383"/>
    <col min="5889" max="5889" width="8.75" style="383" customWidth="1"/>
    <col min="5890" max="5893" width="3.875" style="383" customWidth="1"/>
    <col min="5894" max="5920" width="4.5" style="383" customWidth="1"/>
    <col min="5921" max="5921" width="9" style="383"/>
    <col min="5922" max="5931" width="4.5" style="383" bestFit="1" customWidth="1"/>
    <col min="5932" max="6144" width="9" style="383"/>
    <col min="6145" max="6145" width="8.75" style="383" customWidth="1"/>
    <col min="6146" max="6149" width="3.875" style="383" customWidth="1"/>
    <col min="6150" max="6176" width="4.5" style="383" customWidth="1"/>
    <col min="6177" max="6177" width="9" style="383"/>
    <col min="6178" max="6187" width="4.5" style="383" bestFit="1" customWidth="1"/>
    <col min="6188" max="6400" width="9" style="383"/>
    <col min="6401" max="6401" width="8.75" style="383" customWidth="1"/>
    <col min="6402" max="6405" width="3.875" style="383" customWidth="1"/>
    <col min="6406" max="6432" width="4.5" style="383" customWidth="1"/>
    <col min="6433" max="6433" width="9" style="383"/>
    <col min="6434" max="6443" width="4.5" style="383" bestFit="1" customWidth="1"/>
    <col min="6444" max="6656" width="9" style="383"/>
    <col min="6657" max="6657" width="8.75" style="383" customWidth="1"/>
    <col min="6658" max="6661" width="3.875" style="383" customWidth="1"/>
    <col min="6662" max="6688" width="4.5" style="383" customWidth="1"/>
    <col min="6689" max="6689" width="9" style="383"/>
    <col min="6690" max="6699" width="4.5" style="383" bestFit="1" customWidth="1"/>
    <col min="6700" max="6912" width="9" style="383"/>
    <col min="6913" max="6913" width="8.75" style="383" customWidth="1"/>
    <col min="6914" max="6917" width="3.875" style="383" customWidth="1"/>
    <col min="6918" max="6944" width="4.5" style="383" customWidth="1"/>
    <col min="6945" max="6945" width="9" style="383"/>
    <col min="6946" max="6955" width="4.5" style="383" bestFit="1" customWidth="1"/>
    <col min="6956" max="7168" width="9" style="383"/>
    <col min="7169" max="7169" width="8.75" style="383" customWidth="1"/>
    <col min="7170" max="7173" width="3.875" style="383" customWidth="1"/>
    <col min="7174" max="7200" width="4.5" style="383" customWidth="1"/>
    <col min="7201" max="7201" width="9" style="383"/>
    <col min="7202" max="7211" width="4.5" style="383" bestFit="1" customWidth="1"/>
    <col min="7212" max="7424" width="9" style="383"/>
    <col min="7425" max="7425" width="8.75" style="383" customWidth="1"/>
    <col min="7426" max="7429" width="3.875" style="383" customWidth="1"/>
    <col min="7430" max="7456" width="4.5" style="383" customWidth="1"/>
    <col min="7457" max="7457" width="9" style="383"/>
    <col min="7458" max="7467" width="4.5" style="383" bestFit="1" customWidth="1"/>
    <col min="7468" max="7680" width="9" style="383"/>
    <col min="7681" max="7681" width="8.75" style="383" customWidth="1"/>
    <col min="7682" max="7685" width="3.875" style="383" customWidth="1"/>
    <col min="7686" max="7712" width="4.5" style="383" customWidth="1"/>
    <col min="7713" max="7713" width="9" style="383"/>
    <col min="7714" max="7723" width="4.5" style="383" bestFit="1" customWidth="1"/>
    <col min="7724" max="7936" width="9" style="383"/>
    <col min="7937" max="7937" width="8.75" style="383" customWidth="1"/>
    <col min="7938" max="7941" width="3.875" style="383" customWidth="1"/>
    <col min="7942" max="7968" width="4.5" style="383" customWidth="1"/>
    <col min="7969" max="7969" width="9" style="383"/>
    <col min="7970" max="7979" width="4.5" style="383" bestFit="1" customWidth="1"/>
    <col min="7980" max="8192" width="9" style="383"/>
    <col min="8193" max="8193" width="8.75" style="383" customWidth="1"/>
    <col min="8194" max="8197" width="3.875" style="383" customWidth="1"/>
    <col min="8198" max="8224" width="4.5" style="383" customWidth="1"/>
    <col min="8225" max="8225" width="9" style="383"/>
    <col min="8226" max="8235" width="4.5" style="383" bestFit="1" customWidth="1"/>
    <col min="8236" max="8448" width="9" style="383"/>
    <col min="8449" max="8449" width="8.75" style="383" customWidth="1"/>
    <col min="8450" max="8453" width="3.875" style="383" customWidth="1"/>
    <col min="8454" max="8480" width="4.5" style="383" customWidth="1"/>
    <col min="8481" max="8481" width="9" style="383"/>
    <col min="8482" max="8491" width="4.5" style="383" bestFit="1" customWidth="1"/>
    <col min="8492" max="8704" width="9" style="383"/>
    <col min="8705" max="8705" width="8.75" style="383" customWidth="1"/>
    <col min="8706" max="8709" width="3.875" style="383" customWidth="1"/>
    <col min="8710" max="8736" width="4.5" style="383" customWidth="1"/>
    <col min="8737" max="8737" width="9" style="383"/>
    <col min="8738" max="8747" width="4.5" style="383" bestFit="1" customWidth="1"/>
    <col min="8748" max="8960" width="9" style="383"/>
    <col min="8961" max="8961" width="8.75" style="383" customWidth="1"/>
    <col min="8962" max="8965" width="3.875" style="383" customWidth="1"/>
    <col min="8966" max="8992" width="4.5" style="383" customWidth="1"/>
    <col min="8993" max="8993" width="9" style="383"/>
    <col min="8994" max="9003" width="4.5" style="383" bestFit="1" customWidth="1"/>
    <col min="9004" max="9216" width="9" style="383"/>
    <col min="9217" max="9217" width="8.75" style="383" customWidth="1"/>
    <col min="9218" max="9221" width="3.875" style="383" customWidth="1"/>
    <col min="9222" max="9248" width="4.5" style="383" customWidth="1"/>
    <col min="9249" max="9249" width="9" style="383"/>
    <col min="9250" max="9259" width="4.5" style="383" bestFit="1" customWidth="1"/>
    <col min="9260" max="9472" width="9" style="383"/>
    <col min="9473" max="9473" width="8.75" style="383" customWidth="1"/>
    <col min="9474" max="9477" width="3.875" style="383" customWidth="1"/>
    <col min="9478" max="9504" width="4.5" style="383" customWidth="1"/>
    <col min="9505" max="9505" width="9" style="383"/>
    <col min="9506" max="9515" width="4.5" style="383" bestFit="1" customWidth="1"/>
    <col min="9516" max="9728" width="9" style="383"/>
    <col min="9729" max="9729" width="8.75" style="383" customWidth="1"/>
    <col min="9730" max="9733" width="3.875" style="383" customWidth="1"/>
    <col min="9734" max="9760" width="4.5" style="383" customWidth="1"/>
    <col min="9761" max="9761" width="9" style="383"/>
    <col min="9762" max="9771" width="4.5" style="383" bestFit="1" customWidth="1"/>
    <col min="9772" max="9984" width="9" style="383"/>
    <col min="9985" max="9985" width="8.75" style="383" customWidth="1"/>
    <col min="9986" max="9989" width="3.875" style="383" customWidth="1"/>
    <col min="9990" max="10016" width="4.5" style="383" customWidth="1"/>
    <col min="10017" max="10017" width="9" style="383"/>
    <col min="10018" max="10027" width="4.5" style="383" bestFit="1" customWidth="1"/>
    <col min="10028" max="10240" width="9" style="383"/>
    <col min="10241" max="10241" width="8.75" style="383" customWidth="1"/>
    <col min="10242" max="10245" width="3.875" style="383" customWidth="1"/>
    <col min="10246" max="10272" width="4.5" style="383" customWidth="1"/>
    <col min="10273" max="10273" width="9" style="383"/>
    <col min="10274" max="10283" width="4.5" style="383" bestFit="1" customWidth="1"/>
    <col min="10284" max="10496" width="9" style="383"/>
    <col min="10497" max="10497" width="8.75" style="383" customWidth="1"/>
    <col min="10498" max="10501" width="3.875" style="383" customWidth="1"/>
    <col min="10502" max="10528" width="4.5" style="383" customWidth="1"/>
    <col min="10529" max="10529" width="9" style="383"/>
    <col min="10530" max="10539" width="4.5" style="383" bestFit="1" customWidth="1"/>
    <col min="10540" max="10752" width="9" style="383"/>
    <col min="10753" max="10753" width="8.75" style="383" customWidth="1"/>
    <col min="10754" max="10757" width="3.875" style="383" customWidth="1"/>
    <col min="10758" max="10784" width="4.5" style="383" customWidth="1"/>
    <col min="10785" max="10785" width="9" style="383"/>
    <col min="10786" max="10795" width="4.5" style="383" bestFit="1" customWidth="1"/>
    <col min="10796" max="11008" width="9" style="383"/>
    <col min="11009" max="11009" width="8.75" style="383" customWidth="1"/>
    <col min="11010" max="11013" width="3.875" style="383" customWidth="1"/>
    <col min="11014" max="11040" width="4.5" style="383" customWidth="1"/>
    <col min="11041" max="11041" width="9" style="383"/>
    <col min="11042" max="11051" width="4.5" style="383" bestFit="1" customWidth="1"/>
    <col min="11052" max="11264" width="9" style="383"/>
    <col min="11265" max="11265" width="8.75" style="383" customWidth="1"/>
    <col min="11266" max="11269" width="3.875" style="383" customWidth="1"/>
    <col min="11270" max="11296" width="4.5" style="383" customWidth="1"/>
    <col min="11297" max="11297" width="9" style="383"/>
    <col min="11298" max="11307" width="4.5" style="383" bestFit="1" customWidth="1"/>
    <col min="11308" max="11520" width="9" style="383"/>
    <col min="11521" max="11521" width="8.75" style="383" customWidth="1"/>
    <col min="11522" max="11525" width="3.875" style="383" customWidth="1"/>
    <col min="11526" max="11552" width="4.5" style="383" customWidth="1"/>
    <col min="11553" max="11553" width="9" style="383"/>
    <col min="11554" max="11563" width="4.5" style="383" bestFit="1" customWidth="1"/>
    <col min="11564" max="11776" width="9" style="383"/>
    <col min="11777" max="11777" width="8.75" style="383" customWidth="1"/>
    <col min="11778" max="11781" width="3.875" style="383" customWidth="1"/>
    <col min="11782" max="11808" width="4.5" style="383" customWidth="1"/>
    <col min="11809" max="11809" width="9" style="383"/>
    <col min="11810" max="11819" width="4.5" style="383" bestFit="1" customWidth="1"/>
    <col min="11820" max="12032" width="9" style="383"/>
    <col min="12033" max="12033" width="8.75" style="383" customWidth="1"/>
    <col min="12034" max="12037" width="3.875" style="383" customWidth="1"/>
    <col min="12038" max="12064" width="4.5" style="383" customWidth="1"/>
    <col min="12065" max="12065" width="9" style="383"/>
    <col min="12066" max="12075" width="4.5" style="383" bestFit="1" customWidth="1"/>
    <col min="12076" max="12288" width="9" style="383"/>
    <col min="12289" max="12289" width="8.75" style="383" customWidth="1"/>
    <col min="12290" max="12293" width="3.875" style="383" customWidth="1"/>
    <col min="12294" max="12320" width="4.5" style="383" customWidth="1"/>
    <col min="12321" max="12321" width="9" style="383"/>
    <col min="12322" max="12331" width="4.5" style="383" bestFit="1" customWidth="1"/>
    <col min="12332" max="12544" width="9" style="383"/>
    <col min="12545" max="12545" width="8.75" style="383" customWidth="1"/>
    <col min="12546" max="12549" width="3.875" style="383" customWidth="1"/>
    <col min="12550" max="12576" width="4.5" style="383" customWidth="1"/>
    <col min="12577" max="12577" width="9" style="383"/>
    <col min="12578" max="12587" width="4.5" style="383" bestFit="1" customWidth="1"/>
    <col min="12588" max="12800" width="9" style="383"/>
    <col min="12801" max="12801" width="8.75" style="383" customWidth="1"/>
    <col min="12802" max="12805" width="3.875" style="383" customWidth="1"/>
    <col min="12806" max="12832" width="4.5" style="383" customWidth="1"/>
    <col min="12833" max="12833" width="9" style="383"/>
    <col min="12834" max="12843" width="4.5" style="383" bestFit="1" customWidth="1"/>
    <col min="12844" max="13056" width="9" style="383"/>
    <col min="13057" max="13057" width="8.75" style="383" customWidth="1"/>
    <col min="13058" max="13061" width="3.875" style="383" customWidth="1"/>
    <col min="13062" max="13088" width="4.5" style="383" customWidth="1"/>
    <col min="13089" max="13089" width="9" style="383"/>
    <col min="13090" max="13099" width="4.5" style="383" bestFit="1" customWidth="1"/>
    <col min="13100" max="13312" width="9" style="383"/>
    <col min="13313" max="13313" width="8.75" style="383" customWidth="1"/>
    <col min="13314" max="13317" width="3.875" style="383" customWidth="1"/>
    <col min="13318" max="13344" width="4.5" style="383" customWidth="1"/>
    <col min="13345" max="13345" width="9" style="383"/>
    <col min="13346" max="13355" width="4.5" style="383" bestFit="1" customWidth="1"/>
    <col min="13356" max="13568" width="9" style="383"/>
    <col min="13569" max="13569" width="8.75" style="383" customWidth="1"/>
    <col min="13570" max="13573" width="3.875" style="383" customWidth="1"/>
    <col min="13574" max="13600" width="4.5" style="383" customWidth="1"/>
    <col min="13601" max="13601" width="9" style="383"/>
    <col min="13602" max="13611" width="4.5" style="383" bestFit="1" customWidth="1"/>
    <col min="13612" max="13824" width="9" style="383"/>
    <col min="13825" max="13825" width="8.75" style="383" customWidth="1"/>
    <col min="13826" max="13829" width="3.875" style="383" customWidth="1"/>
    <col min="13830" max="13856" width="4.5" style="383" customWidth="1"/>
    <col min="13857" max="13857" width="9" style="383"/>
    <col min="13858" max="13867" width="4.5" style="383" bestFit="1" customWidth="1"/>
    <col min="13868" max="14080" width="9" style="383"/>
    <col min="14081" max="14081" width="8.75" style="383" customWidth="1"/>
    <col min="14082" max="14085" width="3.875" style="383" customWidth="1"/>
    <col min="14086" max="14112" width="4.5" style="383" customWidth="1"/>
    <col min="14113" max="14113" width="9" style="383"/>
    <col min="14114" max="14123" width="4.5" style="383" bestFit="1" customWidth="1"/>
    <col min="14124" max="14336" width="9" style="383"/>
    <col min="14337" max="14337" width="8.75" style="383" customWidth="1"/>
    <col min="14338" max="14341" width="3.875" style="383" customWidth="1"/>
    <col min="14342" max="14368" width="4.5" style="383" customWidth="1"/>
    <col min="14369" max="14369" width="9" style="383"/>
    <col min="14370" max="14379" width="4.5" style="383" bestFit="1" customWidth="1"/>
    <col min="14380" max="14592" width="9" style="383"/>
    <col min="14593" max="14593" width="8.75" style="383" customWidth="1"/>
    <col min="14594" max="14597" width="3.875" style="383" customWidth="1"/>
    <col min="14598" max="14624" width="4.5" style="383" customWidth="1"/>
    <col min="14625" max="14625" width="9" style="383"/>
    <col min="14626" max="14635" width="4.5" style="383" bestFit="1" customWidth="1"/>
    <col min="14636" max="14848" width="9" style="383"/>
    <col min="14849" max="14849" width="8.75" style="383" customWidth="1"/>
    <col min="14850" max="14853" width="3.875" style="383" customWidth="1"/>
    <col min="14854" max="14880" width="4.5" style="383" customWidth="1"/>
    <col min="14881" max="14881" width="9" style="383"/>
    <col min="14882" max="14891" width="4.5" style="383" bestFit="1" customWidth="1"/>
    <col min="14892" max="15104" width="9" style="383"/>
    <col min="15105" max="15105" width="8.75" style="383" customWidth="1"/>
    <col min="15106" max="15109" width="3.875" style="383" customWidth="1"/>
    <col min="15110" max="15136" width="4.5" style="383" customWidth="1"/>
    <col min="15137" max="15137" width="9" style="383"/>
    <col min="15138" max="15147" width="4.5" style="383" bestFit="1" customWidth="1"/>
    <col min="15148" max="15360" width="9" style="383"/>
    <col min="15361" max="15361" width="8.75" style="383" customWidth="1"/>
    <col min="15362" max="15365" width="3.875" style="383" customWidth="1"/>
    <col min="15366" max="15392" width="4.5" style="383" customWidth="1"/>
    <col min="15393" max="15393" width="9" style="383"/>
    <col min="15394" max="15403" width="4.5" style="383" bestFit="1" customWidth="1"/>
    <col min="15404" max="15616" width="9" style="383"/>
    <col min="15617" max="15617" width="8.75" style="383" customWidth="1"/>
    <col min="15618" max="15621" width="3.875" style="383" customWidth="1"/>
    <col min="15622" max="15648" width="4.5" style="383" customWidth="1"/>
    <col min="15649" max="15649" width="9" style="383"/>
    <col min="15650" max="15659" width="4.5" style="383" bestFit="1" customWidth="1"/>
    <col min="15660" max="15872" width="9" style="383"/>
    <col min="15873" max="15873" width="8.75" style="383" customWidth="1"/>
    <col min="15874" max="15877" width="3.875" style="383" customWidth="1"/>
    <col min="15878" max="15904" width="4.5" style="383" customWidth="1"/>
    <col min="15905" max="15905" width="9" style="383"/>
    <col min="15906" max="15915" width="4.5" style="383" bestFit="1" customWidth="1"/>
    <col min="15916" max="16128" width="9" style="383"/>
    <col min="16129" max="16129" width="8.75" style="383" customWidth="1"/>
    <col min="16130" max="16133" width="3.875" style="383" customWidth="1"/>
    <col min="16134" max="16160" width="4.5" style="383" customWidth="1"/>
    <col min="16161" max="16161" width="9" style="383"/>
    <col min="16162" max="16171" width="4.5" style="383" bestFit="1" customWidth="1"/>
    <col min="16172" max="16384" width="9" style="383"/>
  </cols>
  <sheetData>
    <row r="1" spans="1:50" s="1643" customFormat="1" ht="14.25">
      <c r="A1" s="1810" t="s">
        <v>4230</v>
      </c>
      <c r="B1" s="1737"/>
      <c r="Q1" s="1462"/>
      <c r="R1" s="1469"/>
      <c r="S1" s="1469"/>
      <c r="T1" s="1469"/>
      <c r="U1" s="1469"/>
      <c r="V1" s="1469"/>
      <c r="W1" s="1470"/>
      <c r="X1" s="1739" t="s">
        <v>4231</v>
      </c>
      <c r="Y1" s="1739"/>
      <c r="Z1" s="1739"/>
      <c r="AA1" s="1739"/>
      <c r="AB1" s="1739" t="s">
        <v>4232</v>
      </c>
      <c r="AC1" s="1739"/>
      <c r="AD1" s="1739"/>
      <c r="AE1" s="1739"/>
      <c r="AF1" s="1739"/>
    </row>
    <row r="2" spans="1:50" s="1643" customFormat="1" ht="14.25">
      <c r="A2" s="1810" t="s">
        <v>3902</v>
      </c>
      <c r="B2" s="1737"/>
      <c r="C2" s="1821" t="s">
        <v>4233</v>
      </c>
      <c r="D2" s="1822"/>
      <c r="E2" s="1822"/>
      <c r="F2" s="1822"/>
      <c r="G2" s="1822"/>
      <c r="H2" s="1822"/>
      <c r="I2" s="1822"/>
      <c r="J2" s="1447"/>
      <c r="K2" s="1447"/>
      <c r="L2" s="1447"/>
      <c r="M2" s="1447"/>
      <c r="N2" s="1447"/>
      <c r="O2" s="1447"/>
      <c r="P2" s="1447"/>
      <c r="Q2" s="1457"/>
      <c r="R2" s="1471"/>
      <c r="S2" s="1471"/>
      <c r="T2" s="1471"/>
      <c r="U2" s="1471"/>
      <c r="V2" s="1471"/>
      <c r="W2" s="1457" t="s">
        <v>4234</v>
      </c>
      <c r="X2" s="1739" t="s">
        <v>4235</v>
      </c>
      <c r="Y2" s="1739"/>
      <c r="Z2" s="1739"/>
      <c r="AA2" s="1739"/>
      <c r="AB2" s="1739" t="s">
        <v>390</v>
      </c>
      <c r="AC2" s="1739"/>
      <c r="AD2" s="1739"/>
      <c r="AE2" s="1739"/>
      <c r="AF2" s="1739"/>
    </row>
    <row r="3" spans="1:50" s="1446" customFormat="1" ht="21" customHeight="1">
      <c r="A3" s="1748" t="s">
        <v>4236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  <c r="W3" s="1748"/>
      <c r="X3" s="1748"/>
      <c r="Y3" s="1748"/>
      <c r="Z3" s="1748"/>
      <c r="AA3" s="1748"/>
      <c r="AB3" s="1748"/>
      <c r="AC3" s="1748"/>
      <c r="AD3" s="1748"/>
      <c r="AE3" s="1748"/>
      <c r="AF3" s="1748"/>
    </row>
    <row r="4" spans="1:50" s="373" customFormat="1" ht="20.25" customHeight="1">
      <c r="A4" s="1763" t="s">
        <v>4237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  <c r="U4" s="1763"/>
      <c r="V4" s="1763"/>
      <c r="W4" s="1763"/>
      <c r="X4" s="1763"/>
      <c r="Y4" s="1763"/>
      <c r="Z4" s="1763"/>
      <c r="AA4" s="1763"/>
      <c r="AB4" s="1763"/>
      <c r="AC4" s="1763"/>
      <c r="AD4" s="1751" t="s">
        <v>4238</v>
      </c>
      <c r="AE4" s="1751"/>
      <c r="AF4" s="1751"/>
    </row>
    <row r="5" spans="1:50" s="1643" customFormat="1" ht="17.25" customHeight="1">
      <c r="A5" s="1808" t="s">
        <v>4239</v>
      </c>
      <c r="B5" s="1739" t="s">
        <v>4240</v>
      </c>
      <c r="C5" s="1739"/>
      <c r="D5" s="1739"/>
      <c r="E5" s="1739"/>
      <c r="F5" s="1739" t="s">
        <v>4241</v>
      </c>
      <c r="G5" s="1739"/>
      <c r="H5" s="1739"/>
      <c r="I5" s="1739"/>
      <c r="J5" s="1739"/>
      <c r="K5" s="1739"/>
      <c r="L5" s="1739"/>
      <c r="M5" s="1739"/>
      <c r="N5" s="1739"/>
      <c r="O5" s="1823" t="s">
        <v>4242</v>
      </c>
      <c r="P5" s="1763"/>
      <c r="Q5" s="1763"/>
      <c r="R5" s="1763"/>
      <c r="S5" s="1763"/>
      <c r="T5" s="1763"/>
      <c r="U5" s="1763"/>
      <c r="V5" s="1763"/>
      <c r="W5" s="1763"/>
      <c r="X5" s="1810" t="s">
        <v>4243</v>
      </c>
      <c r="Y5" s="1746"/>
      <c r="Z5" s="1746"/>
      <c r="AA5" s="1746"/>
      <c r="AB5" s="1746"/>
      <c r="AC5" s="1746"/>
      <c r="AD5" s="1746"/>
      <c r="AE5" s="1746"/>
      <c r="AF5" s="1746"/>
    </row>
    <row r="6" spans="1:50" s="1643" customFormat="1" ht="17.25" customHeight="1">
      <c r="A6" s="1809"/>
      <c r="B6" s="1824" t="s">
        <v>4244</v>
      </c>
      <c r="C6" s="1824" t="s">
        <v>4245</v>
      </c>
      <c r="D6" s="1824" t="s">
        <v>4246</v>
      </c>
      <c r="E6" s="1824" t="s">
        <v>4247</v>
      </c>
      <c r="F6" s="1739" t="s">
        <v>4244</v>
      </c>
      <c r="G6" s="1739"/>
      <c r="H6" s="1739"/>
      <c r="I6" s="1739" t="s">
        <v>4248</v>
      </c>
      <c r="J6" s="1739"/>
      <c r="K6" s="1739" t="s">
        <v>4249</v>
      </c>
      <c r="L6" s="1739"/>
      <c r="M6" s="1739" t="s">
        <v>4250</v>
      </c>
      <c r="N6" s="1739"/>
      <c r="O6" s="1739" t="s">
        <v>4244</v>
      </c>
      <c r="P6" s="1739"/>
      <c r="Q6" s="1739"/>
      <c r="R6" s="1739" t="s">
        <v>4248</v>
      </c>
      <c r="S6" s="1739"/>
      <c r="T6" s="1810" t="s">
        <v>4249</v>
      </c>
      <c r="U6" s="1737"/>
      <c r="V6" s="1739" t="s">
        <v>4250</v>
      </c>
      <c r="W6" s="1810"/>
      <c r="X6" s="1810" t="s">
        <v>4244</v>
      </c>
      <c r="Y6" s="1746"/>
      <c r="Z6" s="1737"/>
      <c r="AA6" s="1810" t="s">
        <v>4248</v>
      </c>
      <c r="AB6" s="1737"/>
      <c r="AC6" s="1810" t="s">
        <v>4249</v>
      </c>
      <c r="AD6" s="1737"/>
      <c r="AE6" s="1810" t="s">
        <v>4250</v>
      </c>
      <c r="AF6" s="1746"/>
    </row>
    <row r="7" spans="1:50" s="1643" customFormat="1" ht="17.25" customHeight="1">
      <c r="A7" s="1763"/>
      <c r="B7" s="1824"/>
      <c r="C7" s="1824"/>
      <c r="D7" s="1824"/>
      <c r="E7" s="1824"/>
      <c r="F7" s="1439" t="s">
        <v>4251</v>
      </c>
      <c r="G7" s="1439" t="s">
        <v>4252</v>
      </c>
      <c r="H7" s="1439" t="s">
        <v>4253</v>
      </c>
      <c r="I7" s="1439" t="s">
        <v>4252</v>
      </c>
      <c r="J7" s="1439" t="s">
        <v>4253</v>
      </c>
      <c r="K7" s="1439" t="s">
        <v>4252</v>
      </c>
      <c r="L7" s="1439" t="s">
        <v>4253</v>
      </c>
      <c r="M7" s="1439" t="s">
        <v>4252</v>
      </c>
      <c r="N7" s="1439" t="s">
        <v>4253</v>
      </c>
      <c r="O7" s="1439" t="s">
        <v>4251</v>
      </c>
      <c r="P7" s="1439" t="s">
        <v>4252</v>
      </c>
      <c r="Q7" s="1439" t="s">
        <v>4253</v>
      </c>
      <c r="R7" s="1439" t="s">
        <v>4252</v>
      </c>
      <c r="S7" s="1439" t="s">
        <v>4253</v>
      </c>
      <c r="T7" s="1439" t="s">
        <v>4252</v>
      </c>
      <c r="U7" s="1439" t="s">
        <v>4253</v>
      </c>
      <c r="V7" s="1463" t="s">
        <v>4252</v>
      </c>
      <c r="W7" s="1463" t="s">
        <v>4253</v>
      </c>
      <c r="X7" s="1439" t="s">
        <v>4251</v>
      </c>
      <c r="Y7" s="1439" t="s">
        <v>4252</v>
      </c>
      <c r="Z7" s="1439" t="s">
        <v>4253</v>
      </c>
      <c r="AA7" s="1439" t="s">
        <v>4252</v>
      </c>
      <c r="AB7" s="1439" t="s">
        <v>4253</v>
      </c>
      <c r="AC7" s="1439" t="s">
        <v>4252</v>
      </c>
      <c r="AD7" s="1439" t="s">
        <v>4253</v>
      </c>
      <c r="AE7" s="1463" t="s">
        <v>4252</v>
      </c>
      <c r="AF7" s="1463" t="s">
        <v>4253</v>
      </c>
    </row>
    <row r="8" spans="1:50" s="1643" customFormat="1" ht="28.9" customHeight="1">
      <c r="A8" s="1454" t="s">
        <v>4254</v>
      </c>
      <c r="B8" s="374">
        <f t="shared" ref="B8:B20" si="0">C8+D8+E8</f>
        <v>1691</v>
      </c>
      <c r="C8" s="375">
        <f>SUM(C9:C20)</f>
        <v>98</v>
      </c>
      <c r="D8" s="375">
        <f>SUM(D9:D20)</f>
        <v>1335</v>
      </c>
      <c r="E8" s="375">
        <f>SUM(E9:E20)</f>
        <v>258</v>
      </c>
      <c r="F8" s="375">
        <f t="shared" ref="F8:F20" si="1">G8+H8</f>
        <v>60697</v>
      </c>
      <c r="G8" s="375">
        <f t="shared" ref="G8:H20" si="2">I8+K8+M8</f>
        <v>30293</v>
      </c>
      <c r="H8" s="375">
        <f t="shared" si="2"/>
        <v>30404</v>
      </c>
      <c r="I8" s="375">
        <f t="shared" ref="I8:N8" si="3">SUM(I9:I20)</f>
        <v>2363</v>
      </c>
      <c r="J8" s="375">
        <f t="shared" si="3"/>
        <v>1296</v>
      </c>
      <c r="K8" s="375">
        <f t="shared" si="3"/>
        <v>22896</v>
      </c>
      <c r="L8" s="375">
        <f t="shared" si="3"/>
        <v>23569</v>
      </c>
      <c r="M8" s="375">
        <f t="shared" si="3"/>
        <v>5034</v>
      </c>
      <c r="N8" s="375">
        <f t="shared" si="3"/>
        <v>5539</v>
      </c>
      <c r="O8" s="375">
        <f t="shared" ref="O8:O20" si="4">P8+Q8</f>
        <v>20496</v>
      </c>
      <c r="P8" s="375">
        <f t="shared" ref="P8:Q20" si="5">R8+T8+V8</f>
        <v>9873</v>
      </c>
      <c r="Q8" s="375">
        <f t="shared" si="5"/>
        <v>10623</v>
      </c>
      <c r="R8" s="375">
        <f t="shared" ref="R8:W8" si="6">SUM(R9:R20)</f>
        <v>767</v>
      </c>
      <c r="S8" s="375">
        <f t="shared" si="6"/>
        <v>438</v>
      </c>
      <c r="T8" s="375">
        <f t="shared" si="6"/>
        <v>7308</v>
      </c>
      <c r="U8" s="375">
        <f t="shared" si="6"/>
        <v>7552</v>
      </c>
      <c r="V8" s="375">
        <f t="shared" si="6"/>
        <v>1798</v>
      </c>
      <c r="W8" s="375">
        <f t="shared" si="6"/>
        <v>2633</v>
      </c>
      <c r="X8" s="375">
        <f t="shared" ref="X8:X20" si="7">Y8+Z8</f>
        <v>741</v>
      </c>
      <c r="Y8" s="375">
        <f t="shared" ref="Y8:Z20" si="8">AA8+AC8+AE8</f>
        <v>525</v>
      </c>
      <c r="Z8" s="375">
        <f t="shared" si="8"/>
        <v>216</v>
      </c>
      <c r="AA8" s="375">
        <f t="shared" ref="AA8:AF8" si="9">SUM(AA9:AA20)</f>
        <v>27</v>
      </c>
      <c r="AB8" s="375">
        <f t="shared" si="9"/>
        <v>8</v>
      </c>
      <c r="AC8" s="375">
        <f t="shared" si="9"/>
        <v>454</v>
      </c>
      <c r="AD8" s="375">
        <f t="shared" si="9"/>
        <v>175</v>
      </c>
      <c r="AE8" s="375">
        <f t="shared" si="9"/>
        <v>44</v>
      </c>
      <c r="AF8" s="375">
        <f t="shared" si="9"/>
        <v>33</v>
      </c>
      <c r="AH8" s="1518">
        <f>B8-C8-D8-E8</f>
        <v>0</v>
      </c>
      <c r="AI8" s="1518">
        <f>F8-G8-H8</f>
        <v>0</v>
      </c>
      <c r="AJ8" s="1518">
        <f>G8-I8-K8-M8</f>
        <v>0</v>
      </c>
      <c r="AK8" s="1518">
        <f>H8-J8-L8-N8</f>
        <v>0</v>
      </c>
      <c r="AL8" s="1518">
        <f>O8-P8-Q8</f>
        <v>0</v>
      </c>
      <c r="AM8" s="1518">
        <f>P8-R8-T8-V8</f>
        <v>0</v>
      </c>
      <c r="AN8" s="1518">
        <f>Q8-S8-U8-W8</f>
        <v>0</v>
      </c>
      <c r="AO8" s="1518">
        <f>X8-Y8-Z8</f>
        <v>0</v>
      </c>
      <c r="AP8" s="1518">
        <f>Y8-AA8-AC8-AE8</f>
        <v>0</v>
      </c>
      <c r="AQ8" s="1518">
        <f>Z8-AB8-AD8-AF8</f>
        <v>0</v>
      </c>
    </row>
    <row r="9" spans="1:50" s="1643" customFormat="1" ht="28.9" customHeight="1">
      <c r="A9" s="1449" t="s">
        <v>4255</v>
      </c>
      <c r="B9" s="376">
        <f t="shared" si="0"/>
        <v>65</v>
      </c>
      <c r="C9" s="377">
        <v>0</v>
      </c>
      <c r="D9" s="377">
        <v>63</v>
      </c>
      <c r="E9" s="377">
        <v>2</v>
      </c>
      <c r="F9" s="378">
        <f t="shared" si="1"/>
        <v>2220</v>
      </c>
      <c r="G9" s="378">
        <f t="shared" si="2"/>
        <v>1245</v>
      </c>
      <c r="H9" s="378">
        <f t="shared" si="2"/>
        <v>975</v>
      </c>
      <c r="I9" s="377">
        <v>0</v>
      </c>
      <c r="J9" s="377">
        <v>0</v>
      </c>
      <c r="K9" s="377">
        <v>1214</v>
      </c>
      <c r="L9" s="377">
        <v>941</v>
      </c>
      <c r="M9" s="377">
        <v>31</v>
      </c>
      <c r="N9" s="377">
        <v>34</v>
      </c>
      <c r="O9" s="378">
        <f t="shared" si="4"/>
        <v>751</v>
      </c>
      <c r="P9" s="378">
        <f t="shared" si="5"/>
        <v>420</v>
      </c>
      <c r="Q9" s="378">
        <f t="shared" si="5"/>
        <v>331</v>
      </c>
      <c r="R9" s="377">
        <v>0</v>
      </c>
      <c r="S9" s="377">
        <v>0</v>
      </c>
      <c r="T9" s="377">
        <v>404</v>
      </c>
      <c r="U9" s="377">
        <v>306</v>
      </c>
      <c r="V9" s="377">
        <v>16</v>
      </c>
      <c r="W9" s="377">
        <v>25</v>
      </c>
      <c r="X9" s="378">
        <f t="shared" si="7"/>
        <v>15</v>
      </c>
      <c r="Y9" s="378">
        <f t="shared" si="8"/>
        <v>13</v>
      </c>
      <c r="Z9" s="378">
        <f t="shared" si="8"/>
        <v>2</v>
      </c>
      <c r="AA9" s="377">
        <v>0</v>
      </c>
      <c r="AB9" s="377">
        <v>0</v>
      </c>
      <c r="AC9" s="377">
        <v>9</v>
      </c>
      <c r="AD9" s="377">
        <v>2</v>
      </c>
      <c r="AE9" s="377">
        <v>4</v>
      </c>
      <c r="AF9" s="377">
        <v>0</v>
      </c>
      <c r="AG9" s="1462"/>
      <c r="AH9" s="1518">
        <f t="shared" ref="AH9:AH20" si="10">B9-C9-D9-E9</f>
        <v>0</v>
      </c>
      <c r="AI9" s="1518">
        <f t="shared" ref="AI9:AI20" si="11">F9-G9-H9</f>
        <v>0</v>
      </c>
      <c r="AJ9" s="1518">
        <f t="shared" ref="AJ9:AK20" si="12">G9-I9-K9-M9</f>
        <v>0</v>
      </c>
      <c r="AK9" s="1518">
        <f t="shared" si="12"/>
        <v>0</v>
      </c>
      <c r="AL9" s="1518">
        <f t="shared" ref="AL9:AL20" si="13">O9-P9-Q9</f>
        <v>0</v>
      </c>
      <c r="AM9" s="1518">
        <f t="shared" ref="AM9:AN20" si="14">P9-R9-T9-V9</f>
        <v>0</v>
      </c>
      <c r="AN9" s="1518">
        <f t="shared" si="14"/>
        <v>0</v>
      </c>
      <c r="AO9" s="1518">
        <f t="shared" ref="AO9:AO20" si="15">X9-Y9-Z9</f>
        <v>0</v>
      </c>
      <c r="AP9" s="1518">
        <f t="shared" ref="AP9:AQ20" si="16">Y9-AA9-AC9-AE9</f>
        <v>0</v>
      </c>
      <c r="AQ9" s="1518">
        <f t="shared" si="16"/>
        <v>0</v>
      </c>
      <c r="AT9" s="1518"/>
      <c r="AV9" s="1518"/>
      <c r="AW9" s="1518"/>
      <c r="AX9" s="1518"/>
    </row>
    <row r="10" spans="1:50" s="1643" customFormat="1" ht="28.9" customHeight="1">
      <c r="A10" s="1449" t="s">
        <v>4256</v>
      </c>
      <c r="B10" s="376">
        <f t="shared" si="0"/>
        <v>130</v>
      </c>
      <c r="C10" s="377">
        <v>0</v>
      </c>
      <c r="D10" s="377">
        <v>126</v>
      </c>
      <c r="E10" s="377">
        <v>4</v>
      </c>
      <c r="F10" s="378">
        <f t="shared" si="1"/>
        <v>4595</v>
      </c>
      <c r="G10" s="378">
        <f t="shared" si="2"/>
        <v>2340</v>
      </c>
      <c r="H10" s="378">
        <f t="shared" si="2"/>
        <v>2255</v>
      </c>
      <c r="I10" s="377">
        <v>0</v>
      </c>
      <c r="J10" s="377">
        <v>0</v>
      </c>
      <c r="K10" s="377">
        <v>2281</v>
      </c>
      <c r="L10" s="377">
        <v>2209</v>
      </c>
      <c r="M10" s="377">
        <v>59</v>
      </c>
      <c r="N10" s="377">
        <v>46</v>
      </c>
      <c r="O10" s="378">
        <f t="shared" si="4"/>
        <v>1478</v>
      </c>
      <c r="P10" s="378">
        <f t="shared" si="5"/>
        <v>746</v>
      </c>
      <c r="Q10" s="378">
        <f t="shared" si="5"/>
        <v>732</v>
      </c>
      <c r="R10" s="377">
        <v>0</v>
      </c>
      <c r="S10" s="377">
        <v>0</v>
      </c>
      <c r="T10" s="377">
        <v>699</v>
      </c>
      <c r="U10" s="377">
        <v>671</v>
      </c>
      <c r="V10" s="377">
        <v>47</v>
      </c>
      <c r="W10" s="377">
        <v>61</v>
      </c>
      <c r="X10" s="378">
        <f t="shared" si="7"/>
        <v>98</v>
      </c>
      <c r="Y10" s="378">
        <f t="shared" si="8"/>
        <v>71</v>
      </c>
      <c r="Z10" s="378">
        <f t="shared" si="8"/>
        <v>27</v>
      </c>
      <c r="AA10" s="377">
        <v>0</v>
      </c>
      <c r="AB10" s="377">
        <v>0</v>
      </c>
      <c r="AC10" s="377">
        <v>71</v>
      </c>
      <c r="AD10" s="377">
        <v>27</v>
      </c>
      <c r="AE10" s="377">
        <v>0</v>
      </c>
      <c r="AF10" s="377">
        <v>0</v>
      </c>
      <c r="AG10" s="1462"/>
      <c r="AH10" s="1518">
        <f t="shared" si="10"/>
        <v>0</v>
      </c>
      <c r="AI10" s="1518">
        <f t="shared" si="11"/>
        <v>0</v>
      </c>
      <c r="AJ10" s="1518">
        <f t="shared" si="12"/>
        <v>0</v>
      </c>
      <c r="AK10" s="1518">
        <f t="shared" si="12"/>
        <v>0</v>
      </c>
      <c r="AL10" s="1518">
        <f t="shared" si="13"/>
        <v>0</v>
      </c>
      <c r="AM10" s="1518">
        <f t="shared" si="14"/>
        <v>0</v>
      </c>
      <c r="AN10" s="1518">
        <f t="shared" si="14"/>
        <v>0</v>
      </c>
      <c r="AO10" s="1518">
        <f t="shared" si="15"/>
        <v>0</v>
      </c>
      <c r="AP10" s="1518">
        <f t="shared" si="16"/>
        <v>0</v>
      </c>
      <c r="AQ10" s="1518">
        <f t="shared" si="16"/>
        <v>0</v>
      </c>
      <c r="AT10" s="1518"/>
      <c r="AV10" s="1518"/>
      <c r="AW10" s="1518"/>
      <c r="AX10" s="1518"/>
    </row>
    <row r="11" spans="1:50" s="1643" customFormat="1" ht="28.9" customHeight="1">
      <c r="A11" s="1449" t="s">
        <v>4257</v>
      </c>
      <c r="B11" s="376">
        <f t="shared" si="0"/>
        <v>180</v>
      </c>
      <c r="C11" s="377">
        <v>80</v>
      </c>
      <c r="D11" s="377">
        <v>54</v>
      </c>
      <c r="E11" s="377">
        <v>46</v>
      </c>
      <c r="F11" s="378">
        <f t="shared" si="1"/>
        <v>6988</v>
      </c>
      <c r="G11" s="378">
        <f t="shared" si="2"/>
        <v>4246</v>
      </c>
      <c r="H11" s="378">
        <f t="shared" si="2"/>
        <v>2742</v>
      </c>
      <c r="I11" s="377">
        <v>2026</v>
      </c>
      <c r="J11" s="377">
        <v>963</v>
      </c>
      <c r="K11" s="377">
        <v>1148</v>
      </c>
      <c r="L11" s="377">
        <v>730</v>
      </c>
      <c r="M11" s="377">
        <v>1072</v>
      </c>
      <c r="N11" s="377">
        <v>1049</v>
      </c>
      <c r="O11" s="378">
        <f t="shared" si="4"/>
        <v>2342</v>
      </c>
      <c r="P11" s="378">
        <f t="shared" si="5"/>
        <v>1348</v>
      </c>
      <c r="Q11" s="378">
        <f t="shared" si="5"/>
        <v>994</v>
      </c>
      <c r="R11" s="377">
        <v>645</v>
      </c>
      <c r="S11" s="377">
        <v>344</v>
      </c>
      <c r="T11" s="377">
        <v>355</v>
      </c>
      <c r="U11" s="377">
        <v>232</v>
      </c>
      <c r="V11" s="377">
        <v>348</v>
      </c>
      <c r="W11" s="377">
        <v>418</v>
      </c>
      <c r="X11" s="378">
        <f t="shared" si="7"/>
        <v>79</v>
      </c>
      <c r="Y11" s="378">
        <f t="shared" si="8"/>
        <v>52</v>
      </c>
      <c r="Z11" s="378">
        <f t="shared" si="8"/>
        <v>27</v>
      </c>
      <c r="AA11" s="377">
        <v>20</v>
      </c>
      <c r="AB11" s="377">
        <v>8</v>
      </c>
      <c r="AC11" s="377">
        <v>17</v>
      </c>
      <c r="AD11" s="377">
        <v>8</v>
      </c>
      <c r="AE11" s="377">
        <v>15</v>
      </c>
      <c r="AF11" s="377">
        <v>11</v>
      </c>
      <c r="AH11" s="1518">
        <f t="shared" si="10"/>
        <v>0</v>
      </c>
      <c r="AI11" s="1518">
        <f t="shared" si="11"/>
        <v>0</v>
      </c>
      <c r="AJ11" s="1518">
        <f t="shared" si="12"/>
        <v>0</v>
      </c>
      <c r="AK11" s="1518">
        <f t="shared" si="12"/>
        <v>0</v>
      </c>
      <c r="AL11" s="1518">
        <f t="shared" si="13"/>
        <v>0</v>
      </c>
      <c r="AM11" s="1518">
        <f t="shared" si="14"/>
        <v>0</v>
      </c>
      <c r="AN11" s="1518">
        <f t="shared" si="14"/>
        <v>0</v>
      </c>
      <c r="AO11" s="1518">
        <f t="shared" si="15"/>
        <v>0</v>
      </c>
      <c r="AP11" s="1518">
        <f t="shared" si="16"/>
        <v>0</v>
      </c>
      <c r="AQ11" s="1518">
        <f t="shared" si="16"/>
        <v>0</v>
      </c>
      <c r="AT11" s="1518"/>
      <c r="AV11" s="1518"/>
      <c r="AW11" s="1518"/>
      <c r="AX11" s="1518"/>
    </row>
    <row r="12" spans="1:50" s="1643" customFormat="1" ht="28.9" customHeight="1">
      <c r="A12" s="1449" t="s">
        <v>4258</v>
      </c>
      <c r="B12" s="376">
        <f t="shared" si="0"/>
        <v>164</v>
      </c>
      <c r="C12" s="377">
        <v>0</v>
      </c>
      <c r="D12" s="377">
        <v>146</v>
      </c>
      <c r="E12" s="377">
        <v>18</v>
      </c>
      <c r="F12" s="378">
        <f t="shared" si="1"/>
        <v>6033</v>
      </c>
      <c r="G12" s="378">
        <f t="shared" si="2"/>
        <v>1818</v>
      </c>
      <c r="H12" s="378">
        <f t="shared" si="2"/>
        <v>4215</v>
      </c>
      <c r="I12" s="377">
        <v>0</v>
      </c>
      <c r="J12" s="377">
        <v>0</v>
      </c>
      <c r="K12" s="377">
        <v>1378</v>
      </c>
      <c r="L12" s="377">
        <v>3870</v>
      </c>
      <c r="M12" s="377">
        <v>440</v>
      </c>
      <c r="N12" s="377">
        <v>345</v>
      </c>
      <c r="O12" s="378">
        <f t="shared" si="4"/>
        <v>2028</v>
      </c>
      <c r="P12" s="378">
        <f t="shared" si="5"/>
        <v>640</v>
      </c>
      <c r="Q12" s="378">
        <f t="shared" si="5"/>
        <v>1388</v>
      </c>
      <c r="R12" s="377">
        <v>0</v>
      </c>
      <c r="S12" s="377">
        <v>0</v>
      </c>
      <c r="T12" s="377">
        <v>507</v>
      </c>
      <c r="U12" s="377">
        <v>1234</v>
      </c>
      <c r="V12" s="377">
        <v>133</v>
      </c>
      <c r="W12" s="377">
        <v>154</v>
      </c>
      <c r="X12" s="378">
        <f t="shared" si="7"/>
        <v>49</v>
      </c>
      <c r="Y12" s="378">
        <f t="shared" si="8"/>
        <v>29</v>
      </c>
      <c r="Z12" s="378">
        <f t="shared" si="8"/>
        <v>20</v>
      </c>
      <c r="AA12" s="377">
        <v>0</v>
      </c>
      <c r="AB12" s="377">
        <v>0</v>
      </c>
      <c r="AC12" s="377">
        <v>17</v>
      </c>
      <c r="AD12" s="377">
        <v>11</v>
      </c>
      <c r="AE12" s="377">
        <v>12</v>
      </c>
      <c r="AF12" s="377">
        <v>9</v>
      </c>
      <c r="AH12" s="1518">
        <f t="shared" si="10"/>
        <v>0</v>
      </c>
      <c r="AI12" s="1518">
        <f t="shared" si="11"/>
        <v>0</v>
      </c>
      <c r="AJ12" s="1518">
        <f t="shared" si="12"/>
        <v>0</v>
      </c>
      <c r="AK12" s="1518">
        <f t="shared" si="12"/>
        <v>0</v>
      </c>
      <c r="AL12" s="1518">
        <f t="shared" si="13"/>
        <v>0</v>
      </c>
      <c r="AM12" s="1518">
        <f t="shared" si="14"/>
        <v>0</v>
      </c>
      <c r="AN12" s="1518">
        <f t="shared" si="14"/>
        <v>0</v>
      </c>
      <c r="AO12" s="1518">
        <f t="shared" si="15"/>
        <v>0</v>
      </c>
      <c r="AP12" s="1518">
        <f t="shared" si="16"/>
        <v>0</v>
      </c>
      <c r="AQ12" s="1518">
        <f t="shared" si="16"/>
        <v>0</v>
      </c>
      <c r="AT12" s="1518"/>
      <c r="AV12" s="1518"/>
      <c r="AW12" s="1518"/>
      <c r="AX12" s="1518"/>
    </row>
    <row r="13" spans="1:50" s="1643" customFormat="1" ht="28.9" customHeight="1">
      <c r="A13" s="1449" t="s">
        <v>4259</v>
      </c>
      <c r="B13" s="376">
        <f t="shared" si="0"/>
        <v>236</v>
      </c>
      <c r="C13" s="377">
        <v>0</v>
      </c>
      <c r="D13" s="377">
        <v>224</v>
      </c>
      <c r="E13" s="377">
        <v>12</v>
      </c>
      <c r="F13" s="378">
        <f t="shared" si="1"/>
        <v>8631</v>
      </c>
      <c r="G13" s="378">
        <f t="shared" si="2"/>
        <v>6015</v>
      </c>
      <c r="H13" s="378">
        <f t="shared" si="2"/>
        <v>2616</v>
      </c>
      <c r="I13" s="377">
        <v>0</v>
      </c>
      <c r="J13" s="377">
        <v>0</v>
      </c>
      <c r="K13" s="377">
        <v>5735</v>
      </c>
      <c r="L13" s="377">
        <v>2600</v>
      </c>
      <c r="M13" s="377">
        <v>280</v>
      </c>
      <c r="N13" s="377">
        <v>16</v>
      </c>
      <c r="O13" s="378">
        <f t="shared" si="4"/>
        <v>2920</v>
      </c>
      <c r="P13" s="378">
        <f t="shared" si="5"/>
        <v>1990</v>
      </c>
      <c r="Q13" s="378">
        <f t="shared" si="5"/>
        <v>930</v>
      </c>
      <c r="R13" s="377">
        <v>0</v>
      </c>
      <c r="S13" s="377">
        <v>0</v>
      </c>
      <c r="T13" s="377">
        <v>1904</v>
      </c>
      <c r="U13" s="377">
        <v>917</v>
      </c>
      <c r="V13" s="377">
        <v>86</v>
      </c>
      <c r="W13" s="377">
        <v>13</v>
      </c>
      <c r="X13" s="378">
        <f t="shared" si="7"/>
        <v>56</v>
      </c>
      <c r="Y13" s="378">
        <f t="shared" si="8"/>
        <v>56</v>
      </c>
      <c r="Z13" s="378">
        <f t="shared" si="8"/>
        <v>0</v>
      </c>
      <c r="AA13" s="377">
        <v>0</v>
      </c>
      <c r="AB13" s="377">
        <v>0</v>
      </c>
      <c r="AC13" s="377">
        <v>52</v>
      </c>
      <c r="AD13" s="377">
        <v>0</v>
      </c>
      <c r="AE13" s="377">
        <v>4</v>
      </c>
      <c r="AF13" s="377">
        <v>0</v>
      </c>
      <c r="AH13" s="1518">
        <f t="shared" si="10"/>
        <v>0</v>
      </c>
      <c r="AI13" s="1518">
        <f t="shared" si="11"/>
        <v>0</v>
      </c>
      <c r="AJ13" s="1518">
        <f t="shared" si="12"/>
        <v>0</v>
      </c>
      <c r="AK13" s="1518">
        <f t="shared" si="12"/>
        <v>0</v>
      </c>
      <c r="AL13" s="1518">
        <f t="shared" si="13"/>
        <v>0</v>
      </c>
      <c r="AM13" s="1518">
        <f t="shared" si="14"/>
        <v>0</v>
      </c>
      <c r="AN13" s="1518">
        <f t="shared" si="14"/>
        <v>0</v>
      </c>
      <c r="AO13" s="1518">
        <f t="shared" si="15"/>
        <v>0</v>
      </c>
      <c r="AP13" s="1518">
        <f t="shared" si="16"/>
        <v>0</v>
      </c>
      <c r="AQ13" s="1518">
        <f t="shared" si="16"/>
        <v>0</v>
      </c>
      <c r="AT13" s="1518"/>
      <c r="AV13" s="1518"/>
      <c r="AW13" s="1518"/>
      <c r="AX13" s="1518"/>
    </row>
    <row r="14" spans="1:50" s="1643" customFormat="1" ht="28.9" customHeight="1">
      <c r="A14" s="1449" t="s">
        <v>4260</v>
      </c>
      <c r="B14" s="376">
        <f t="shared" si="0"/>
        <v>103</v>
      </c>
      <c r="C14" s="377">
        <v>0</v>
      </c>
      <c r="D14" s="377">
        <v>84</v>
      </c>
      <c r="E14" s="377">
        <v>19</v>
      </c>
      <c r="F14" s="378">
        <f t="shared" si="1"/>
        <v>3767</v>
      </c>
      <c r="G14" s="378">
        <f t="shared" si="2"/>
        <v>1524</v>
      </c>
      <c r="H14" s="378">
        <f t="shared" si="2"/>
        <v>2243</v>
      </c>
      <c r="I14" s="377">
        <v>0</v>
      </c>
      <c r="J14" s="377">
        <v>0</v>
      </c>
      <c r="K14" s="377">
        <v>1522</v>
      </c>
      <c r="L14" s="377">
        <v>1438</v>
      </c>
      <c r="M14" s="377">
        <v>2</v>
      </c>
      <c r="N14" s="377">
        <v>805</v>
      </c>
      <c r="O14" s="378">
        <f t="shared" si="4"/>
        <v>1553</v>
      </c>
      <c r="P14" s="378">
        <f t="shared" si="5"/>
        <v>491</v>
      </c>
      <c r="Q14" s="378">
        <f t="shared" si="5"/>
        <v>1062</v>
      </c>
      <c r="R14" s="377">
        <v>0</v>
      </c>
      <c r="S14" s="377">
        <v>0</v>
      </c>
      <c r="T14" s="377">
        <v>491</v>
      </c>
      <c r="U14" s="377">
        <v>449</v>
      </c>
      <c r="V14" s="377">
        <v>0</v>
      </c>
      <c r="W14" s="377">
        <v>613</v>
      </c>
      <c r="X14" s="378">
        <f t="shared" si="7"/>
        <v>50</v>
      </c>
      <c r="Y14" s="378">
        <f t="shared" si="8"/>
        <v>41</v>
      </c>
      <c r="Z14" s="378">
        <f t="shared" si="8"/>
        <v>9</v>
      </c>
      <c r="AA14" s="377">
        <v>0</v>
      </c>
      <c r="AB14" s="377">
        <v>0</v>
      </c>
      <c r="AC14" s="377">
        <v>41</v>
      </c>
      <c r="AD14" s="377">
        <v>9</v>
      </c>
      <c r="AE14" s="377">
        <v>0</v>
      </c>
      <c r="AF14" s="377">
        <v>0</v>
      </c>
      <c r="AH14" s="1518">
        <f t="shared" si="10"/>
        <v>0</v>
      </c>
      <c r="AI14" s="1518">
        <f t="shared" si="11"/>
        <v>0</v>
      </c>
      <c r="AJ14" s="1518">
        <f t="shared" si="12"/>
        <v>0</v>
      </c>
      <c r="AK14" s="1518">
        <f t="shared" si="12"/>
        <v>0</v>
      </c>
      <c r="AL14" s="1518">
        <f t="shared" si="13"/>
        <v>0</v>
      </c>
      <c r="AM14" s="1518">
        <f t="shared" si="14"/>
        <v>0</v>
      </c>
      <c r="AN14" s="1518">
        <f t="shared" si="14"/>
        <v>0</v>
      </c>
      <c r="AO14" s="1518">
        <f t="shared" si="15"/>
        <v>0</v>
      </c>
      <c r="AP14" s="1518">
        <f t="shared" si="16"/>
        <v>0</v>
      </c>
      <c r="AQ14" s="1518">
        <f t="shared" si="16"/>
        <v>0</v>
      </c>
      <c r="AT14" s="1518"/>
      <c r="AV14" s="1518"/>
      <c r="AW14" s="1518"/>
      <c r="AX14" s="1518"/>
    </row>
    <row r="15" spans="1:50" s="1643" customFormat="1" ht="28.9" customHeight="1">
      <c r="A15" s="1449" t="s">
        <v>4261</v>
      </c>
      <c r="B15" s="376">
        <f t="shared" si="0"/>
        <v>77</v>
      </c>
      <c r="C15" s="377">
        <v>0</v>
      </c>
      <c r="D15" s="377">
        <v>77</v>
      </c>
      <c r="E15" s="377">
        <v>0</v>
      </c>
      <c r="F15" s="378">
        <f t="shared" si="1"/>
        <v>2709</v>
      </c>
      <c r="G15" s="378">
        <f t="shared" si="2"/>
        <v>1248</v>
      </c>
      <c r="H15" s="378">
        <f t="shared" si="2"/>
        <v>1461</v>
      </c>
      <c r="I15" s="377">
        <v>0</v>
      </c>
      <c r="J15" s="377">
        <v>0</v>
      </c>
      <c r="K15" s="377">
        <v>1247</v>
      </c>
      <c r="L15" s="377">
        <v>1461</v>
      </c>
      <c r="M15" s="377">
        <v>1</v>
      </c>
      <c r="N15" s="377">
        <v>0</v>
      </c>
      <c r="O15" s="378">
        <f t="shared" si="4"/>
        <v>857</v>
      </c>
      <c r="P15" s="378">
        <f t="shared" si="5"/>
        <v>402</v>
      </c>
      <c r="Q15" s="378">
        <f t="shared" si="5"/>
        <v>455</v>
      </c>
      <c r="R15" s="377">
        <v>0</v>
      </c>
      <c r="S15" s="377">
        <v>0</v>
      </c>
      <c r="T15" s="377">
        <v>385</v>
      </c>
      <c r="U15" s="377">
        <v>448</v>
      </c>
      <c r="V15" s="377">
        <v>17</v>
      </c>
      <c r="W15" s="377">
        <v>7</v>
      </c>
      <c r="X15" s="378">
        <f t="shared" si="7"/>
        <v>35</v>
      </c>
      <c r="Y15" s="378">
        <f t="shared" si="8"/>
        <v>28</v>
      </c>
      <c r="Z15" s="378">
        <f t="shared" si="8"/>
        <v>7</v>
      </c>
      <c r="AA15" s="377">
        <v>0</v>
      </c>
      <c r="AB15" s="377">
        <v>0</v>
      </c>
      <c r="AC15" s="377">
        <v>28</v>
      </c>
      <c r="AD15" s="377">
        <v>7</v>
      </c>
      <c r="AE15" s="377">
        <v>0</v>
      </c>
      <c r="AF15" s="377">
        <v>0</v>
      </c>
      <c r="AH15" s="1518">
        <f t="shared" si="10"/>
        <v>0</v>
      </c>
      <c r="AI15" s="1518">
        <f t="shared" si="11"/>
        <v>0</v>
      </c>
      <c r="AJ15" s="1518">
        <f t="shared" si="12"/>
        <v>0</v>
      </c>
      <c r="AK15" s="1518">
        <f t="shared" si="12"/>
        <v>0</v>
      </c>
      <c r="AL15" s="1518">
        <f t="shared" si="13"/>
        <v>0</v>
      </c>
      <c r="AM15" s="1518">
        <f t="shared" si="14"/>
        <v>0</v>
      </c>
      <c r="AN15" s="1518">
        <f t="shared" si="14"/>
        <v>0</v>
      </c>
      <c r="AO15" s="1518">
        <f t="shared" si="15"/>
        <v>0</v>
      </c>
      <c r="AP15" s="1518">
        <f t="shared" si="16"/>
        <v>0</v>
      </c>
      <c r="AQ15" s="1518">
        <f t="shared" si="16"/>
        <v>0</v>
      </c>
      <c r="AT15" s="1518"/>
      <c r="AV15" s="1518"/>
      <c r="AW15" s="1518"/>
      <c r="AX15" s="1518"/>
    </row>
    <row r="16" spans="1:50" s="1643" customFormat="1" ht="28.9" customHeight="1">
      <c r="A16" s="1449" t="s">
        <v>4262</v>
      </c>
      <c r="B16" s="376">
        <f t="shared" si="0"/>
        <v>201</v>
      </c>
      <c r="C16" s="377">
        <v>18</v>
      </c>
      <c r="D16" s="377">
        <v>105</v>
      </c>
      <c r="E16" s="377">
        <v>78</v>
      </c>
      <c r="F16" s="378">
        <f t="shared" si="1"/>
        <v>7710</v>
      </c>
      <c r="G16" s="378">
        <f t="shared" si="2"/>
        <v>3134</v>
      </c>
      <c r="H16" s="378">
        <f t="shared" si="2"/>
        <v>4576</v>
      </c>
      <c r="I16" s="377">
        <v>337</v>
      </c>
      <c r="J16" s="377">
        <v>333</v>
      </c>
      <c r="K16" s="377">
        <v>791</v>
      </c>
      <c r="L16" s="377">
        <v>2937</v>
      </c>
      <c r="M16" s="377">
        <v>2006</v>
      </c>
      <c r="N16" s="377">
        <v>1306</v>
      </c>
      <c r="O16" s="378">
        <f t="shared" si="4"/>
        <v>2658</v>
      </c>
      <c r="P16" s="378">
        <f t="shared" si="5"/>
        <v>1066</v>
      </c>
      <c r="Q16" s="378">
        <f t="shared" si="5"/>
        <v>1592</v>
      </c>
      <c r="R16" s="377">
        <v>122</v>
      </c>
      <c r="S16" s="377">
        <v>94</v>
      </c>
      <c r="T16" s="377">
        <v>225</v>
      </c>
      <c r="U16" s="377">
        <v>936</v>
      </c>
      <c r="V16" s="377">
        <v>719</v>
      </c>
      <c r="W16" s="377">
        <v>562</v>
      </c>
      <c r="X16" s="378">
        <f t="shared" si="7"/>
        <v>81</v>
      </c>
      <c r="Y16" s="378">
        <f t="shared" si="8"/>
        <v>57</v>
      </c>
      <c r="Z16" s="378">
        <f t="shared" si="8"/>
        <v>24</v>
      </c>
      <c r="AA16" s="377">
        <v>7</v>
      </c>
      <c r="AB16" s="377">
        <v>0</v>
      </c>
      <c r="AC16" s="377">
        <v>46</v>
      </c>
      <c r="AD16" s="377">
        <v>22</v>
      </c>
      <c r="AE16" s="377">
        <v>4</v>
      </c>
      <c r="AF16" s="377">
        <v>2</v>
      </c>
      <c r="AH16" s="1518">
        <f t="shared" si="10"/>
        <v>0</v>
      </c>
      <c r="AI16" s="1518">
        <f t="shared" si="11"/>
        <v>0</v>
      </c>
      <c r="AJ16" s="1518">
        <f t="shared" si="12"/>
        <v>0</v>
      </c>
      <c r="AK16" s="1518">
        <f t="shared" si="12"/>
        <v>0</v>
      </c>
      <c r="AL16" s="1518">
        <f t="shared" si="13"/>
        <v>0</v>
      </c>
      <c r="AM16" s="1518">
        <f t="shared" si="14"/>
        <v>0</v>
      </c>
      <c r="AN16" s="1518">
        <f t="shared" si="14"/>
        <v>0</v>
      </c>
      <c r="AO16" s="1518">
        <f t="shared" si="15"/>
        <v>0</v>
      </c>
      <c r="AP16" s="1518">
        <f t="shared" si="16"/>
        <v>0</v>
      </c>
      <c r="AQ16" s="1518">
        <f t="shared" si="16"/>
        <v>0</v>
      </c>
      <c r="AT16" s="1518"/>
      <c r="AV16" s="1518"/>
      <c r="AW16" s="1518"/>
      <c r="AX16" s="1518"/>
    </row>
    <row r="17" spans="1:50" s="1643" customFormat="1" ht="28.9" customHeight="1">
      <c r="A17" s="1449" t="s">
        <v>4263</v>
      </c>
      <c r="B17" s="376">
        <f t="shared" si="0"/>
        <v>102</v>
      </c>
      <c r="C17" s="377">
        <v>0</v>
      </c>
      <c r="D17" s="377">
        <v>102</v>
      </c>
      <c r="E17" s="377">
        <v>0</v>
      </c>
      <c r="F17" s="378">
        <f t="shared" si="1"/>
        <v>3268</v>
      </c>
      <c r="G17" s="378">
        <f t="shared" si="2"/>
        <v>1648</v>
      </c>
      <c r="H17" s="378">
        <f t="shared" si="2"/>
        <v>1620</v>
      </c>
      <c r="I17" s="377">
        <v>0</v>
      </c>
      <c r="J17" s="377">
        <v>0</v>
      </c>
      <c r="K17" s="377">
        <v>1648</v>
      </c>
      <c r="L17" s="377">
        <v>1620</v>
      </c>
      <c r="M17" s="377">
        <v>0</v>
      </c>
      <c r="N17" s="377">
        <v>0</v>
      </c>
      <c r="O17" s="378">
        <f t="shared" si="4"/>
        <v>993</v>
      </c>
      <c r="P17" s="378">
        <f t="shared" si="5"/>
        <v>500</v>
      </c>
      <c r="Q17" s="378">
        <f t="shared" si="5"/>
        <v>493</v>
      </c>
      <c r="R17" s="377">
        <v>0</v>
      </c>
      <c r="S17" s="377">
        <v>0</v>
      </c>
      <c r="T17" s="377">
        <v>500</v>
      </c>
      <c r="U17" s="377">
        <v>493</v>
      </c>
      <c r="V17" s="377">
        <v>0</v>
      </c>
      <c r="W17" s="377">
        <v>0</v>
      </c>
      <c r="X17" s="378">
        <f t="shared" si="7"/>
        <v>90</v>
      </c>
      <c r="Y17" s="378">
        <f t="shared" si="8"/>
        <v>64</v>
      </c>
      <c r="Z17" s="378">
        <f t="shared" si="8"/>
        <v>26</v>
      </c>
      <c r="AA17" s="377">
        <v>0</v>
      </c>
      <c r="AB17" s="377">
        <v>0</v>
      </c>
      <c r="AC17" s="377">
        <v>64</v>
      </c>
      <c r="AD17" s="377">
        <v>26</v>
      </c>
      <c r="AE17" s="377">
        <v>0</v>
      </c>
      <c r="AF17" s="377">
        <v>0</v>
      </c>
      <c r="AG17" s="1462"/>
      <c r="AH17" s="1518">
        <f t="shared" si="10"/>
        <v>0</v>
      </c>
      <c r="AI17" s="1518">
        <f t="shared" si="11"/>
        <v>0</v>
      </c>
      <c r="AJ17" s="1518">
        <f t="shared" si="12"/>
        <v>0</v>
      </c>
      <c r="AK17" s="1518">
        <f t="shared" si="12"/>
        <v>0</v>
      </c>
      <c r="AL17" s="1518">
        <f t="shared" si="13"/>
        <v>0</v>
      </c>
      <c r="AM17" s="1518">
        <f t="shared" si="14"/>
        <v>0</v>
      </c>
      <c r="AN17" s="1518">
        <f t="shared" si="14"/>
        <v>0</v>
      </c>
      <c r="AO17" s="1518">
        <f t="shared" si="15"/>
        <v>0</v>
      </c>
      <c r="AP17" s="1518">
        <f t="shared" si="16"/>
        <v>0</v>
      </c>
      <c r="AQ17" s="1518">
        <f t="shared" si="16"/>
        <v>0</v>
      </c>
      <c r="AT17" s="1518"/>
      <c r="AV17" s="1518"/>
      <c r="AW17" s="1518"/>
      <c r="AX17" s="1518"/>
    </row>
    <row r="18" spans="1:50" s="1643" customFormat="1" ht="28.9" customHeight="1">
      <c r="A18" s="1449" t="s">
        <v>4264</v>
      </c>
      <c r="B18" s="376">
        <f t="shared" si="0"/>
        <v>171</v>
      </c>
      <c r="C18" s="377">
        <v>0</v>
      </c>
      <c r="D18" s="377">
        <v>146</v>
      </c>
      <c r="E18" s="377">
        <v>25</v>
      </c>
      <c r="F18" s="378">
        <f t="shared" si="1"/>
        <v>5749</v>
      </c>
      <c r="G18" s="378">
        <f t="shared" si="2"/>
        <v>2839</v>
      </c>
      <c r="H18" s="378">
        <f t="shared" si="2"/>
        <v>2910</v>
      </c>
      <c r="I18" s="377">
        <v>0</v>
      </c>
      <c r="J18" s="377">
        <v>0</v>
      </c>
      <c r="K18" s="377">
        <v>2537</v>
      </c>
      <c r="L18" s="377">
        <v>2269</v>
      </c>
      <c r="M18" s="377">
        <v>302</v>
      </c>
      <c r="N18" s="377">
        <v>641</v>
      </c>
      <c r="O18" s="378">
        <f t="shared" si="4"/>
        <v>2083</v>
      </c>
      <c r="P18" s="378">
        <f t="shared" si="5"/>
        <v>963</v>
      </c>
      <c r="Q18" s="378">
        <f t="shared" si="5"/>
        <v>1120</v>
      </c>
      <c r="R18" s="377">
        <v>0</v>
      </c>
      <c r="S18" s="377">
        <v>0</v>
      </c>
      <c r="T18" s="377">
        <v>818</v>
      </c>
      <c r="U18" s="377">
        <v>775</v>
      </c>
      <c r="V18" s="377">
        <v>145</v>
      </c>
      <c r="W18" s="377">
        <v>345</v>
      </c>
      <c r="X18" s="378">
        <f t="shared" si="7"/>
        <v>57</v>
      </c>
      <c r="Y18" s="378">
        <f t="shared" si="8"/>
        <v>37</v>
      </c>
      <c r="Z18" s="378">
        <f t="shared" si="8"/>
        <v>20</v>
      </c>
      <c r="AA18" s="377">
        <v>0</v>
      </c>
      <c r="AB18" s="377">
        <v>0</v>
      </c>
      <c r="AC18" s="377">
        <v>37</v>
      </c>
      <c r="AD18" s="377">
        <v>13</v>
      </c>
      <c r="AE18" s="377">
        <v>0</v>
      </c>
      <c r="AF18" s="377">
        <v>7</v>
      </c>
      <c r="AG18" s="1462"/>
      <c r="AH18" s="1518">
        <f t="shared" si="10"/>
        <v>0</v>
      </c>
      <c r="AI18" s="1518">
        <f t="shared" si="11"/>
        <v>0</v>
      </c>
      <c r="AJ18" s="1518">
        <f t="shared" si="12"/>
        <v>0</v>
      </c>
      <c r="AK18" s="1518">
        <f t="shared" si="12"/>
        <v>0</v>
      </c>
      <c r="AL18" s="1518">
        <f t="shared" si="13"/>
        <v>0</v>
      </c>
      <c r="AM18" s="1518">
        <f t="shared" si="14"/>
        <v>0</v>
      </c>
      <c r="AN18" s="1518">
        <f t="shared" si="14"/>
        <v>0</v>
      </c>
      <c r="AO18" s="1518">
        <f t="shared" si="15"/>
        <v>0</v>
      </c>
      <c r="AP18" s="1518">
        <f t="shared" si="16"/>
        <v>0</v>
      </c>
      <c r="AQ18" s="1518">
        <f t="shared" si="16"/>
        <v>0</v>
      </c>
      <c r="AT18" s="1518"/>
      <c r="AV18" s="1518"/>
      <c r="AW18" s="1518"/>
      <c r="AX18" s="1518"/>
    </row>
    <row r="19" spans="1:50" s="1643" customFormat="1" ht="28.9" customHeight="1">
      <c r="A19" s="1449" t="s">
        <v>4265</v>
      </c>
      <c r="B19" s="376">
        <f t="shared" si="0"/>
        <v>94</v>
      </c>
      <c r="C19" s="377">
        <v>0</v>
      </c>
      <c r="D19" s="377">
        <v>69</v>
      </c>
      <c r="E19" s="377">
        <v>25</v>
      </c>
      <c r="F19" s="378">
        <f t="shared" si="1"/>
        <v>3256</v>
      </c>
      <c r="G19" s="378">
        <f t="shared" si="2"/>
        <v>1380</v>
      </c>
      <c r="H19" s="378">
        <f t="shared" si="2"/>
        <v>1876</v>
      </c>
      <c r="I19" s="377">
        <v>0</v>
      </c>
      <c r="J19" s="377">
        <v>0</v>
      </c>
      <c r="K19" s="377">
        <v>1176</v>
      </c>
      <c r="L19" s="377">
        <v>1161</v>
      </c>
      <c r="M19" s="377">
        <v>204</v>
      </c>
      <c r="N19" s="377">
        <v>715</v>
      </c>
      <c r="O19" s="378">
        <f t="shared" si="4"/>
        <v>1047</v>
      </c>
      <c r="P19" s="378">
        <f t="shared" si="5"/>
        <v>425</v>
      </c>
      <c r="Q19" s="378">
        <f t="shared" si="5"/>
        <v>622</v>
      </c>
      <c r="R19" s="377">
        <v>0</v>
      </c>
      <c r="S19" s="377">
        <v>0</v>
      </c>
      <c r="T19" s="377">
        <v>357</v>
      </c>
      <c r="U19" s="377">
        <v>386</v>
      </c>
      <c r="V19" s="377">
        <v>68</v>
      </c>
      <c r="W19" s="377">
        <v>236</v>
      </c>
      <c r="X19" s="378">
        <f t="shared" si="7"/>
        <v>23</v>
      </c>
      <c r="Y19" s="378">
        <f t="shared" si="8"/>
        <v>11</v>
      </c>
      <c r="Z19" s="378">
        <f t="shared" si="8"/>
        <v>12</v>
      </c>
      <c r="AA19" s="377">
        <v>0</v>
      </c>
      <c r="AB19" s="377">
        <v>0</v>
      </c>
      <c r="AC19" s="377">
        <v>6</v>
      </c>
      <c r="AD19" s="377">
        <v>8</v>
      </c>
      <c r="AE19" s="377">
        <v>5</v>
      </c>
      <c r="AF19" s="377">
        <v>4</v>
      </c>
      <c r="AG19" s="1462"/>
      <c r="AH19" s="1518">
        <f t="shared" si="10"/>
        <v>0</v>
      </c>
      <c r="AI19" s="1518">
        <f t="shared" si="11"/>
        <v>0</v>
      </c>
      <c r="AJ19" s="1518">
        <f t="shared" si="12"/>
        <v>0</v>
      </c>
      <c r="AK19" s="1518">
        <f t="shared" si="12"/>
        <v>0</v>
      </c>
      <c r="AL19" s="1518">
        <f t="shared" si="13"/>
        <v>0</v>
      </c>
      <c r="AM19" s="1518">
        <f t="shared" si="14"/>
        <v>0</v>
      </c>
      <c r="AN19" s="1518">
        <f t="shared" si="14"/>
        <v>0</v>
      </c>
      <c r="AO19" s="1518">
        <f t="shared" si="15"/>
        <v>0</v>
      </c>
      <c r="AP19" s="1518">
        <f t="shared" si="16"/>
        <v>0</v>
      </c>
      <c r="AQ19" s="1518">
        <f t="shared" si="16"/>
        <v>0</v>
      </c>
      <c r="AT19" s="1518"/>
      <c r="AV19" s="1518"/>
      <c r="AW19" s="1518"/>
      <c r="AX19" s="1518"/>
    </row>
    <row r="20" spans="1:50" s="1643" customFormat="1" ht="28.9" customHeight="1">
      <c r="A20" s="1450" t="s">
        <v>4266</v>
      </c>
      <c r="B20" s="379">
        <f t="shared" si="0"/>
        <v>168</v>
      </c>
      <c r="C20" s="380">
        <v>0</v>
      </c>
      <c r="D20" s="380">
        <v>139</v>
      </c>
      <c r="E20" s="380">
        <v>29</v>
      </c>
      <c r="F20" s="381">
        <f t="shared" si="1"/>
        <v>5771</v>
      </c>
      <c r="G20" s="381">
        <f t="shared" si="2"/>
        <v>2856</v>
      </c>
      <c r="H20" s="381">
        <f t="shared" si="2"/>
        <v>2915</v>
      </c>
      <c r="I20" s="380">
        <v>0</v>
      </c>
      <c r="J20" s="380">
        <v>0</v>
      </c>
      <c r="K20" s="380">
        <v>2219</v>
      </c>
      <c r="L20" s="380">
        <v>2333</v>
      </c>
      <c r="M20" s="380">
        <v>637</v>
      </c>
      <c r="N20" s="380">
        <v>582</v>
      </c>
      <c r="O20" s="381">
        <f t="shared" si="4"/>
        <v>1786</v>
      </c>
      <c r="P20" s="381">
        <f t="shared" si="5"/>
        <v>882</v>
      </c>
      <c r="Q20" s="381">
        <f t="shared" si="5"/>
        <v>904</v>
      </c>
      <c r="R20" s="380">
        <v>0</v>
      </c>
      <c r="S20" s="380">
        <v>0</v>
      </c>
      <c r="T20" s="380">
        <v>663</v>
      </c>
      <c r="U20" s="380">
        <v>705</v>
      </c>
      <c r="V20" s="380">
        <v>219</v>
      </c>
      <c r="W20" s="380">
        <v>199</v>
      </c>
      <c r="X20" s="381">
        <f t="shared" si="7"/>
        <v>108</v>
      </c>
      <c r="Y20" s="381">
        <f t="shared" si="8"/>
        <v>66</v>
      </c>
      <c r="Z20" s="381">
        <f t="shared" si="8"/>
        <v>42</v>
      </c>
      <c r="AA20" s="380">
        <v>0</v>
      </c>
      <c r="AB20" s="380">
        <v>0</v>
      </c>
      <c r="AC20" s="380">
        <v>66</v>
      </c>
      <c r="AD20" s="380">
        <v>42</v>
      </c>
      <c r="AE20" s="380">
        <v>0</v>
      </c>
      <c r="AF20" s="380">
        <v>0</v>
      </c>
      <c r="AG20" s="1462"/>
      <c r="AH20" s="1518">
        <f t="shared" si="10"/>
        <v>0</v>
      </c>
      <c r="AI20" s="1518">
        <f t="shared" si="11"/>
        <v>0</v>
      </c>
      <c r="AJ20" s="1518">
        <f t="shared" si="12"/>
        <v>0</v>
      </c>
      <c r="AK20" s="1518">
        <f t="shared" si="12"/>
        <v>0</v>
      </c>
      <c r="AL20" s="1518">
        <f t="shared" si="13"/>
        <v>0</v>
      </c>
      <c r="AM20" s="1518">
        <f t="shared" si="14"/>
        <v>0</v>
      </c>
      <c r="AN20" s="1518">
        <f t="shared" si="14"/>
        <v>0</v>
      </c>
      <c r="AO20" s="1518">
        <f t="shared" si="15"/>
        <v>0</v>
      </c>
      <c r="AP20" s="1518">
        <f t="shared" si="16"/>
        <v>0</v>
      </c>
      <c r="AQ20" s="1518">
        <f t="shared" si="16"/>
        <v>0</v>
      </c>
      <c r="AT20" s="1518"/>
      <c r="AV20" s="1518"/>
      <c r="AW20" s="1518"/>
      <c r="AX20" s="1518"/>
    </row>
    <row r="21" spans="1:50" s="1469" customFormat="1" ht="13.9" customHeight="1">
      <c r="A21" s="94" t="s">
        <v>4267</v>
      </c>
      <c r="B21" s="1462"/>
      <c r="D21" s="99"/>
      <c r="G21" s="99" t="s">
        <v>4268</v>
      </c>
      <c r="I21" s="1490"/>
      <c r="M21" s="1490" t="s">
        <v>4269</v>
      </c>
      <c r="N21" s="1462"/>
      <c r="S21" s="1462"/>
      <c r="T21" s="1462"/>
      <c r="U21" s="1469" t="s">
        <v>4270</v>
      </c>
      <c r="V21" s="1462"/>
      <c r="W21" s="99"/>
      <c r="X21" s="1462"/>
      <c r="Y21" s="1462"/>
      <c r="AF21" s="99" t="s">
        <v>333</v>
      </c>
    </row>
    <row r="22" spans="1:50" s="1469" customFormat="1" ht="13.9" customHeight="1">
      <c r="A22" s="1462"/>
      <c r="B22" s="1462"/>
      <c r="C22" s="1462"/>
      <c r="D22" s="1462"/>
      <c r="I22" s="94"/>
      <c r="K22" s="94"/>
      <c r="M22" s="94" t="s">
        <v>4271</v>
      </c>
      <c r="N22" s="1462"/>
      <c r="O22" s="1462"/>
      <c r="P22" s="1462"/>
      <c r="Q22" s="1462"/>
      <c r="R22" s="1462"/>
      <c r="S22" s="1462"/>
      <c r="T22" s="1462"/>
      <c r="U22" s="1462"/>
      <c r="V22" s="1462"/>
      <c r="W22" s="1462"/>
      <c r="X22" s="1462"/>
      <c r="Y22" s="1462"/>
    </row>
    <row r="23" spans="1:50" s="1469" customFormat="1" ht="13.9" customHeight="1">
      <c r="A23" s="1462"/>
      <c r="B23" s="1462"/>
      <c r="C23" s="1462"/>
      <c r="D23" s="1462"/>
      <c r="I23" s="1462"/>
      <c r="J23" s="1643"/>
      <c r="K23" s="1643"/>
      <c r="M23" s="1462"/>
      <c r="N23" s="1462"/>
      <c r="O23" s="1462"/>
      <c r="P23" s="1462"/>
      <c r="Q23" s="1462"/>
      <c r="R23" s="1462"/>
      <c r="S23" s="1462"/>
      <c r="T23" s="1462"/>
      <c r="U23" s="1462"/>
      <c r="V23" s="1462"/>
      <c r="W23" s="1462"/>
      <c r="X23" s="1462"/>
      <c r="Y23" s="1462"/>
    </row>
    <row r="24" spans="1:50" s="1643" customFormat="1" ht="13.9" customHeight="1">
      <c r="A24" s="1469" t="s">
        <v>4272</v>
      </c>
      <c r="B24" s="1469"/>
      <c r="C24" s="1462"/>
      <c r="D24" s="1462"/>
      <c r="E24" s="1462"/>
      <c r="F24" s="1462"/>
      <c r="G24" s="1462"/>
      <c r="H24" s="1462"/>
      <c r="I24" s="1462"/>
      <c r="J24" s="1462"/>
      <c r="K24" s="1462"/>
      <c r="L24" s="1462"/>
      <c r="M24" s="1462"/>
      <c r="N24" s="1462"/>
      <c r="O24" s="1462"/>
      <c r="P24" s="1462"/>
      <c r="Q24" s="1462"/>
      <c r="R24" s="1462"/>
      <c r="S24" s="1462"/>
      <c r="T24" s="1462"/>
      <c r="U24" s="1462"/>
      <c r="V24" s="1462"/>
      <c r="W24" s="1462"/>
      <c r="X24" s="349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  <c r="AL24" s="349"/>
      <c r="AM24" s="349"/>
      <c r="AN24" s="349"/>
      <c r="AO24" s="349"/>
      <c r="AP24" s="349"/>
      <c r="AQ24" s="349"/>
      <c r="AR24" s="349"/>
    </row>
    <row r="25" spans="1:50" s="94" customFormat="1" ht="13.9" customHeight="1">
      <c r="A25" s="94" t="s">
        <v>4273</v>
      </c>
    </row>
    <row r="26" spans="1:50" s="94" customFormat="1" ht="13.9" customHeight="1">
      <c r="A26" s="157"/>
      <c r="B26" s="157"/>
      <c r="AB26" s="1469"/>
      <c r="AC26" s="1469"/>
      <c r="AD26" s="1469"/>
      <c r="AE26" s="1469"/>
      <c r="AF26" s="1469"/>
    </row>
    <row r="27" spans="1:50" s="97" customFormat="1" ht="27.75" customHeight="1">
      <c r="A27" s="382"/>
      <c r="B27" s="365">
        <f>B8-SUM(B9:B20)</f>
        <v>0</v>
      </c>
      <c r="C27" s="365">
        <f t="shared" ref="C27:AF27" si="17">C8-SUM(C9:C20)</f>
        <v>0</v>
      </c>
      <c r="D27" s="365">
        <f t="shared" si="17"/>
        <v>0</v>
      </c>
      <c r="E27" s="365">
        <f t="shared" si="17"/>
        <v>0</v>
      </c>
      <c r="F27" s="365">
        <f t="shared" si="17"/>
        <v>0</v>
      </c>
      <c r="G27" s="365">
        <f t="shared" si="17"/>
        <v>0</v>
      </c>
      <c r="H27" s="365">
        <f t="shared" si="17"/>
        <v>0</v>
      </c>
      <c r="I27" s="365">
        <f t="shared" si="17"/>
        <v>0</v>
      </c>
      <c r="J27" s="365">
        <f t="shared" si="17"/>
        <v>0</v>
      </c>
      <c r="K27" s="365">
        <f t="shared" si="17"/>
        <v>0</v>
      </c>
      <c r="L27" s="365">
        <f t="shared" si="17"/>
        <v>0</v>
      </c>
      <c r="M27" s="365">
        <f t="shared" si="17"/>
        <v>0</v>
      </c>
      <c r="N27" s="365">
        <f t="shared" si="17"/>
        <v>0</v>
      </c>
      <c r="O27" s="365">
        <f t="shared" si="17"/>
        <v>0</v>
      </c>
      <c r="P27" s="365">
        <f t="shared" si="17"/>
        <v>0</v>
      </c>
      <c r="Q27" s="365">
        <f t="shared" si="17"/>
        <v>0</v>
      </c>
      <c r="R27" s="365">
        <f t="shared" si="17"/>
        <v>0</v>
      </c>
      <c r="S27" s="365">
        <f t="shared" si="17"/>
        <v>0</v>
      </c>
      <c r="T27" s="365">
        <f t="shared" si="17"/>
        <v>0</v>
      </c>
      <c r="U27" s="365">
        <f t="shared" si="17"/>
        <v>0</v>
      </c>
      <c r="V27" s="365">
        <f t="shared" si="17"/>
        <v>0</v>
      </c>
      <c r="W27" s="365">
        <f t="shared" si="17"/>
        <v>0</v>
      </c>
      <c r="X27" s="365">
        <f t="shared" si="17"/>
        <v>0</v>
      </c>
      <c r="Y27" s="365">
        <f t="shared" si="17"/>
        <v>0</v>
      </c>
      <c r="Z27" s="365">
        <f t="shared" si="17"/>
        <v>0</v>
      </c>
      <c r="AA27" s="365">
        <f t="shared" si="17"/>
        <v>0</v>
      </c>
      <c r="AB27" s="365">
        <f t="shared" si="17"/>
        <v>0</v>
      </c>
      <c r="AC27" s="365">
        <f t="shared" si="17"/>
        <v>0</v>
      </c>
      <c r="AD27" s="365">
        <f t="shared" si="17"/>
        <v>0</v>
      </c>
      <c r="AE27" s="365">
        <f t="shared" si="17"/>
        <v>0</v>
      </c>
      <c r="AF27" s="365">
        <f t="shared" si="17"/>
        <v>0</v>
      </c>
    </row>
    <row r="28" spans="1:50" s="97" customFormat="1">
      <c r="A28" s="382"/>
      <c r="B28" s="9"/>
      <c r="Q28" s="9"/>
    </row>
    <row r="29" spans="1:50" s="97" customFormat="1">
      <c r="A29" s="382"/>
      <c r="B29" s="9"/>
      <c r="Q29" s="9"/>
    </row>
    <row r="30" spans="1:50" s="97" customFormat="1">
      <c r="A30" s="9"/>
      <c r="B30" s="9"/>
      <c r="Q30" s="9"/>
    </row>
  </sheetData>
  <mergeCells count="31">
    <mergeCell ref="AC6:AD6"/>
    <mergeCell ref="AE6:AF6"/>
    <mergeCell ref="O6:Q6"/>
    <mergeCell ref="R6:S6"/>
    <mergeCell ref="T6:U6"/>
    <mergeCell ref="V6:W6"/>
    <mergeCell ref="X6:Z6"/>
    <mergeCell ref="AA6:AB6"/>
    <mergeCell ref="M6:N6"/>
    <mergeCell ref="A3:AF3"/>
    <mergeCell ref="A4:AC4"/>
    <mergeCell ref="AD4:AF4"/>
    <mergeCell ref="A5:A7"/>
    <mergeCell ref="B5:E5"/>
    <mergeCell ref="F5:N5"/>
    <mergeCell ref="O5:W5"/>
    <mergeCell ref="X5:AF5"/>
    <mergeCell ref="B6:B7"/>
    <mergeCell ref="C6:C7"/>
    <mergeCell ref="D6:D7"/>
    <mergeCell ref="E6:E7"/>
    <mergeCell ref="F6:H6"/>
    <mergeCell ref="I6:J6"/>
    <mergeCell ref="K6:L6"/>
    <mergeCell ref="A1:B1"/>
    <mergeCell ref="X1:AA1"/>
    <mergeCell ref="AB1:AF1"/>
    <mergeCell ref="A2:B2"/>
    <mergeCell ref="C2:I2"/>
    <mergeCell ref="X2:AA2"/>
    <mergeCell ref="AB2:AF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0" orientation="landscape" r:id="rId1"/>
  <headerFooter alignWithMargins="0">
    <oddFooter>&amp;C&amp;8&amp;A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58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9" style="97"/>
    <col min="2" max="29" width="4.375" style="97" customWidth="1"/>
    <col min="30" max="16384" width="9" style="97"/>
  </cols>
  <sheetData>
    <row r="1" spans="1:29" s="94" customFormat="1" ht="19.149999999999999" customHeight="1">
      <c r="A1" s="1796" t="s">
        <v>143</v>
      </c>
      <c r="B1" s="2038"/>
      <c r="C1" s="49"/>
      <c r="X1" s="2013" t="s">
        <v>33</v>
      </c>
      <c r="Y1" s="2175"/>
      <c r="Z1" s="2175"/>
      <c r="AA1" s="2014" t="s">
        <v>273</v>
      </c>
      <c r="AB1" s="2176"/>
      <c r="AC1" s="2176"/>
    </row>
    <row r="2" spans="1:29" s="94" customFormat="1" ht="19.149999999999999" customHeight="1">
      <c r="A2" s="1850" t="s">
        <v>34</v>
      </c>
      <c r="B2" s="2039"/>
      <c r="C2" s="10" t="s">
        <v>88</v>
      </c>
      <c r="S2" s="1457"/>
      <c r="W2" s="7" t="s">
        <v>205</v>
      </c>
      <c r="X2" s="2177" t="s">
        <v>208</v>
      </c>
      <c r="Y2" s="2178"/>
      <c r="Z2" s="2178"/>
      <c r="AA2" s="2177" t="s">
        <v>171</v>
      </c>
      <c r="AB2" s="2178"/>
      <c r="AC2" s="2178"/>
    </row>
    <row r="3" spans="1:29" s="126" customFormat="1" ht="24.95" customHeight="1">
      <c r="A3" s="2043" t="s">
        <v>170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  <c r="N3" s="2043"/>
      <c r="O3" s="2043"/>
      <c r="P3" s="2043"/>
      <c r="Q3" s="2043"/>
      <c r="R3" s="2043"/>
      <c r="S3" s="2043"/>
      <c r="T3" s="2043"/>
      <c r="U3" s="2043"/>
      <c r="V3" s="2043"/>
      <c r="W3" s="2043"/>
      <c r="X3" s="2043"/>
      <c r="Y3" s="2043"/>
      <c r="Z3" s="2043"/>
      <c r="AA3" s="2043"/>
      <c r="AB3" s="2043"/>
      <c r="AC3" s="2043"/>
    </row>
    <row r="4" spans="1:29" s="46" customFormat="1" ht="21.2" customHeight="1">
      <c r="A4" s="44"/>
      <c r="B4" s="44"/>
      <c r="C4" s="44"/>
      <c r="D4" s="44"/>
      <c r="E4" s="44"/>
      <c r="F4" s="44"/>
      <c r="G4" s="44"/>
      <c r="H4" s="44"/>
      <c r="I4" s="1773" t="s">
        <v>286</v>
      </c>
      <c r="J4" s="1773"/>
      <c r="K4" s="1773"/>
      <c r="L4" s="1773"/>
      <c r="M4" s="1773"/>
      <c r="N4" s="1773"/>
      <c r="O4" s="1773"/>
      <c r="P4" s="1773"/>
      <c r="Q4" s="1773"/>
      <c r="R4" s="1773"/>
      <c r="S4" s="1773"/>
      <c r="T4" s="44"/>
      <c r="U4" s="44"/>
      <c r="V4" s="44"/>
      <c r="W4" s="44"/>
      <c r="X4" s="44"/>
      <c r="Y4" s="44"/>
      <c r="Z4" s="44"/>
      <c r="AB4" s="1514"/>
      <c r="AC4" s="1514" t="s">
        <v>547</v>
      </c>
    </row>
    <row r="5" spans="1:29" s="46" customFormat="1" ht="21.2" customHeight="1">
      <c r="A5" s="2046" t="s">
        <v>349</v>
      </c>
      <c r="B5" s="2047" t="s">
        <v>121</v>
      </c>
      <c r="C5" s="2047"/>
      <c r="D5" s="2047"/>
      <c r="E5" s="2047"/>
      <c r="F5" s="2047" t="s">
        <v>659</v>
      </c>
      <c r="G5" s="2047"/>
      <c r="H5" s="2047"/>
      <c r="I5" s="2047"/>
      <c r="J5" s="2047" t="s">
        <v>660</v>
      </c>
      <c r="K5" s="2047"/>
      <c r="L5" s="2047"/>
      <c r="M5" s="2047"/>
      <c r="N5" s="2047" t="s">
        <v>105</v>
      </c>
      <c r="O5" s="2047"/>
      <c r="P5" s="2047"/>
      <c r="Q5" s="2047"/>
      <c r="R5" s="2047" t="s">
        <v>3155</v>
      </c>
      <c r="S5" s="2047"/>
      <c r="T5" s="2047"/>
      <c r="U5" s="2047"/>
      <c r="V5" s="2047" t="s">
        <v>3156</v>
      </c>
      <c r="W5" s="2047"/>
      <c r="X5" s="2047"/>
      <c r="Y5" s="2068"/>
      <c r="Z5" s="2047" t="s">
        <v>3157</v>
      </c>
      <c r="AA5" s="2047"/>
      <c r="AB5" s="2047"/>
      <c r="AC5" s="2068"/>
    </row>
    <row r="6" spans="1:29" s="46" customFormat="1" ht="21.2" customHeight="1">
      <c r="A6" s="2046"/>
      <c r="B6" s="1560" t="s">
        <v>53</v>
      </c>
      <c r="C6" s="1560" t="s">
        <v>204</v>
      </c>
      <c r="D6" s="1560" t="s">
        <v>261</v>
      </c>
      <c r="E6" s="1560" t="s">
        <v>69</v>
      </c>
      <c r="F6" s="1560" t="s">
        <v>67</v>
      </c>
      <c r="G6" s="1560" t="s">
        <v>204</v>
      </c>
      <c r="H6" s="1560" t="s">
        <v>261</v>
      </c>
      <c r="I6" s="1560" t="s">
        <v>69</v>
      </c>
      <c r="J6" s="1560" t="s">
        <v>53</v>
      </c>
      <c r="K6" s="1560" t="s">
        <v>204</v>
      </c>
      <c r="L6" s="1560" t="s">
        <v>261</v>
      </c>
      <c r="M6" s="1560" t="s">
        <v>69</v>
      </c>
      <c r="N6" s="1560" t="s">
        <v>53</v>
      </c>
      <c r="O6" s="1560" t="s">
        <v>204</v>
      </c>
      <c r="P6" s="1560" t="s">
        <v>261</v>
      </c>
      <c r="Q6" s="1560" t="s">
        <v>69</v>
      </c>
      <c r="R6" s="1560" t="s">
        <v>53</v>
      </c>
      <c r="S6" s="1560" t="s">
        <v>204</v>
      </c>
      <c r="T6" s="1560" t="s">
        <v>261</v>
      </c>
      <c r="U6" s="1560" t="s">
        <v>69</v>
      </c>
      <c r="V6" s="1560" t="s">
        <v>53</v>
      </c>
      <c r="W6" s="1560" t="s">
        <v>204</v>
      </c>
      <c r="X6" s="1560" t="s">
        <v>261</v>
      </c>
      <c r="Y6" s="1568" t="s">
        <v>69</v>
      </c>
      <c r="Z6" s="1560" t="s">
        <v>53</v>
      </c>
      <c r="AA6" s="1560" t="s">
        <v>204</v>
      </c>
      <c r="AB6" s="1560" t="s">
        <v>261</v>
      </c>
      <c r="AC6" s="1568" t="s">
        <v>69</v>
      </c>
    </row>
    <row r="7" spans="1:29" s="45" customFormat="1" ht="26.1" customHeight="1">
      <c r="A7" s="47" t="s">
        <v>350</v>
      </c>
      <c r="B7" s="175">
        <f>SUM(B8:B19)</f>
        <v>152</v>
      </c>
      <c r="C7" s="176">
        <f t="shared" ref="C7:AC7" si="0">SUM(C8:C19)</f>
        <v>2</v>
      </c>
      <c r="D7" s="176">
        <f t="shared" si="0"/>
        <v>140</v>
      </c>
      <c r="E7" s="176">
        <f t="shared" si="0"/>
        <v>10</v>
      </c>
      <c r="F7" s="176">
        <f t="shared" si="0"/>
        <v>9783</v>
      </c>
      <c r="G7" s="176">
        <f t="shared" si="0"/>
        <v>101</v>
      </c>
      <c r="H7" s="176">
        <f t="shared" si="0"/>
        <v>9152</v>
      </c>
      <c r="I7" s="176">
        <f t="shared" si="0"/>
        <v>530</v>
      </c>
      <c r="J7" s="176">
        <f t="shared" si="0"/>
        <v>1175</v>
      </c>
      <c r="K7" s="176">
        <f t="shared" si="0"/>
        <v>13</v>
      </c>
      <c r="L7" s="176">
        <f t="shared" si="0"/>
        <v>1101</v>
      </c>
      <c r="M7" s="176">
        <f t="shared" si="0"/>
        <v>61</v>
      </c>
      <c r="N7" s="176">
        <f t="shared" si="0"/>
        <v>4571</v>
      </c>
      <c r="O7" s="176">
        <f t="shared" si="0"/>
        <v>54</v>
      </c>
      <c r="P7" s="176">
        <f t="shared" si="0"/>
        <v>4236</v>
      </c>
      <c r="Q7" s="176">
        <f t="shared" si="0"/>
        <v>281</v>
      </c>
      <c r="R7" s="176">
        <f t="shared" si="0"/>
        <v>118097</v>
      </c>
      <c r="S7" s="176">
        <f t="shared" si="0"/>
        <v>1454</v>
      </c>
      <c r="T7" s="176">
        <f t="shared" si="0"/>
        <v>106260</v>
      </c>
      <c r="U7" s="176">
        <f t="shared" si="0"/>
        <v>10383</v>
      </c>
      <c r="V7" s="176">
        <f t="shared" si="0"/>
        <v>19314</v>
      </c>
      <c r="W7" s="176">
        <f t="shared" si="0"/>
        <v>278</v>
      </c>
      <c r="X7" s="176">
        <f t="shared" si="0"/>
        <v>17360</v>
      </c>
      <c r="Y7" s="176">
        <f t="shared" si="0"/>
        <v>1676</v>
      </c>
      <c r="Z7" s="176">
        <f t="shared" si="0"/>
        <v>2</v>
      </c>
      <c r="AA7" s="176">
        <f t="shared" si="0"/>
        <v>0</v>
      </c>
      <c r="AB7" s="176">
        <f t="shared" si="0"/>
        <v>2</v>
      </c>
      <c r="AC7" s="176">
        <f t="shared" si="0"/>
        <v>0</v>
      </c>
    </row>
    <row r="8" spans="1:29" s="45" customFormat="1" ht="26.1" customHeight="1">
      <c r="A8" s="47" t="s">
        <v>70</v>
      </c>
      <c r="B8" s="175">
        <f>SUM(C8:E8)</f>
        <v>8</v>
      </c>
      <c r="C8" s="176">
        <v>0</v>
      </c>
      <c r="D8" s="176">
        <v>8</v>
      </c>
      <c r="E8" s="176">
        <v>0</v>
      </c>
      <c r="F8" s="176">
        <f>SUM(G8:I8)</f>
        <v>737</v>
      </c>
      <c r="G8" s="176">
        <v>0</v>
      </c>
      <c r="H8" s="176">
        <v>737</v>
      </c>
      <c r="I8" s="176">
        <v>0</v>
      </c>
      <c r="J8" s="176">
        <f>SUM(K8:M8)</f>
        <v>73</v>
      </c>
      <c r="K8" s="176">
        <v>0</v>
      </c>
      <c r="L8" s="176">
        <v>73</v>
      </c>
      <c r="M8" s="176">
        <v>0</v>
      </c>
      <c r="N8" s="176">
        <f>SUM(O8:Q8)</f>
        <v>359</v>
      </c>
      <c r="O8" s="176">
        <v>0</v>
      </c>
      <c r="P8" s="176">
        <v>359</v>
      </c>
      <c r="Q8" s="176">
        <v>0</v>
      </c>
      <c r="R8" s="176">
        <f>SUM(S8:U8)</f>
        <v>9573</v>
      </c>
      <c r="S8" s="176">
        <v>0</v>
      </c>
      <c r="T8" s="176">
        <v>9573</v>
      </c>
      <c r="U8" s="176">
        <v>0</v>
      </c>
      <c r="V8" s="176">
        <f>SUM(W8:Y8)</f>
        <v>1579</v>
      </c>
      <c r="W8" s="176">
        <v>0</v>
      </c>
      <c r="X8" s="176">
        <v>1579</v>
      </c>
      <c r="Y8" s="176">
        <v>0</v>
      </c>
      <c r="Z8" s="176">
        <f>SUM(AA8:AC8)</f>
        <v>1</v>
      </c>
      <c r="AA8" s="176">
        <v>0</v>
      </c>
      <c r="AB8" s="176">
        <v>1</v>
      </c>
      <c r="AC8" s="176">
        <v>0</v>
      </c>
    </row>
    <row r="9" spans="1:29" s="45" customFormat="1" ht="26.1" customHeight="1">
      <c r="A9" s="47" t="s">
        <v>71</v>
      </c>
      <c r="B9" s="175">
        <f t="shared" ref="B9:B19" si="1">SUM(C9:E9)</f>
        <v>9</v>
      </c>
      <c r="C9" s="176">
        <v>0</v>
      </c>
      <c r="D9" s="176">
        <v>9</v>
      </c>
      <c r="E9" s="176">
        <v>0</v>
      </c>
      <c r="F9" s="176">
        <f t="shared" ref="F9:F19" si="2">SUM(G9:I9)</f>
        <v>758</v>
      </c>
      <c r="G9" s="176">
        <v>0</v>
      </c>
      <c r="H9" s="176">
        <v>758</v>
      </c>
      <c r="I9" s="176">
        <v>0</v>
      </c>
      <c r="J9" s="176">
        <f t="shared" ref="J9:J19" si="3">SUM(K9:M9)</f>
        <v>84</v>
      </c>
      <c r="K9" s="176">
        <v>0</v>
      </c>
      <c r="L9" s="176">
        <v>84</v>
      </c>
      <c r="M9" s="176">
        <v>0</v>
      </c>
      <c r="N9" s="176">
        <f t="shared" ref="N9:N19" si="4">SUM(O9:Q9)</f>
        <v>362</v>
      </c>
      <c r="O9" s="176">
        <v>0</v>
      </c>
      <c r="P9" s="176">
        <v>362</v>
      </c>
      <c r="Q9" s="176">
        <v>0</v>
      </c>
      <c r="R9" s="176">
        <f t="shared" ref="R9:R19" si="5">SUM(S9:U9)</f>
        <v>9015</v>
      </c>
      <c r="S9" s="176">
        <v>0</v>
      </c>
      <c r="T9" s="176">
        <v>9015</v>
      </c>
      <c r="U9" s="176">
        <v>0</v>
      </c>
      <c r="V9" s="176">
        <f t="shared" ref="V9:V19" si="6">SUM(W9:Y9)</f>
        <v>1477</v>
      </c>
      <c r="W9" s="176">
        <v>0</v>
      </c>
      <c r="X9" s="176">
        <v>1477</v>
      </c>
      <c r="Y9" s="176">
        <v>0</v>
      </c>
      <c r="Z9" s="176">
        <f t="shared" ref="Z9:Z19" si="7">SUM(AA9:AC9)</f>
        <v>0</v>
      </c>
      <c r="AA9" s="176">
        <v>0</v>
      </c>
      <c r="AB9" s="176">
        <v>0</v>
      </c>
      <c r="AC9" s="176">
        <v>0</v>
      </c>
    </row>
    <row r="10" spans="1:29" s="45" customFormat="1" ht="26.1" customHeight="1">
      <c r="A10" s="47" t="s">
        <v>72</v>
      </c>
      <c r="B10" s="175">
        <f t="shared" si="1"/>
        <v>15</v>
      </c>
      <c r="C10" s="176">
        <v>1</v>
      </c>
      <c r="D10" s="176">
        <v>11</v>
      </c>
      <c r="E10" s="176">
        <v>3</v>
      </c>
      <c r="F10" s="176">
        <f t="shared" si="2"/>
        <v>1177</v>
      </c>
      <c r="G10" s="176">
        <v>69</v>
      </c>
      <c r="H10" s="176">
        <v>956</v>
      </c>
      <c r="I10" s="176">
        <v>152</v>
      </c>
      <c r="J10" s="176">
        <f t="shared" si="3"/>
        <v>120</v>
      </c>
      <c r="K10" s="176">
        <v>7</v>
      </c>
      <c r="L10" s="176">
        <v>100</v>
      </c>
      <c r="M10" s="176">
        <v>13</v>
      </c>
      <c r="N10" s="176">
        <f t="shared" si="4"/>
        <v>572</v>
      </c>
      <c r="O10" s="176">
        <v>38</v>
      </c>
      <c r="P10" s="176">
        <v>450</v>
      </c>
      <c r="Q10" s="176">
        <v>84</v>
      </c>
      <c r="R10" s="176">
        <f t="shared" si="5"/>
        <v>16123</v>
      </c>
      <c r="S10" s="176">
        <v>1040</v>
      </c>
      <c r="T10" s="176">
        <v>12125</v>
      </c>
      <c r="U10" s="176">
        <v>2958</v>
      </c>
      <c r="V10" s="176">
        <f t="shared" si="6"/>
        <v>2512</v>
      </c>
      <c r="W10" s="176">
        <v>181</v>
      </c>
      <c r="X10" s="176">
        <v>1867</v>
      </c>
      <c r="Y10" s="176">
        <v>464</v>
      </c>
      <c r="Z10" s="176">
        <f t="shared" si="7"/>
        <v>0</v>
      </c>
      <c r="AA10" s="176">
        <v>0</v>
      </c>
      <c r="AB10" s="176">
        <v>0</v>
      </c>
      <c r="AC10" s="176">
        <v>0</v>
      </c>
    </row>
    <row r="11" spans="1:29" s="45" customFormat="1" ht="26.1" customHeight="1">
      <c r="A11" s="47" t="s">
        <v>73</v>
      </c>
      <c r="B11" s="175">
        <f t="shared" si="1"/>
        <v>11</v>
      </c>
      <c r="C11" s="176">
        <v>0</v>
      </c>
      <c r="D11" s="176">
        <v>11</v>
      </c>
      <c r="E11" s="176">
        <v>0</v>
      </c>
      <c r="F11" s="176">
        <f t="shared" si="2"/>
        <v>746</v>
      </c>
      <c r="G11" s="176">
        <v>0</v>
      </c>
      <c r="H11" s="176">
        <v>746</v>
      </c>
      <c r="I11" s="176">
        <v>0</v>
      </c>
      <c r="J11" s="176">
        <f t="shared" si="3"/>
        <v>91</v>
      </c>
      <c r="K11" s="176">
        <v>0</v>
      </c>
      <c r="L11" s="176">
        <v>91</v>
      </c>
      <c r="M11" s="176">
        <v>0</v>
      </c>
      <c r="N11" s="176">
        <f t="shared" si="4"/>
        <v>342</v>
      </c>
      <c r="O11" s="176">
        <v>0</v>
      </c>
      <c r="P11" s="176">
        <v>342</v>
      </c>
      <c r="Q11" s="176">
        <v>0</v>
      </c>
      <c r="R11" s="176">
        <f t="shared" si="5"/>
        <v>8265</v>
      </c>
      <c r="S11" s="176">
        <v>0</v>
      </c>
      <c r="T11" s="176">
        <v>8265</v>
      </c>
      <c r="U11" s="176">
        <v>0</v>
      </c>
      <c r="V11" s="176">
        <f t="shared" si="6"/>
        <v>1369</v>
      </c>
      <c r="W11" s="176">
        <v>0</v>
      </c>
      <c r="X11" s="176">
        <v>1369</v>
      </c>
      <c r="Y11" s="176">
        <v>0</v>
      </c>
      <c r="Z11" s="176">
        <f t="shared" si="7"/>
        <v>0</v>
      </c>
      <c r="AA11" s="176">
        <v>0</v>
      </c>
      <c r="AB11" s="176">
        <v>0</v>
      </c>
      <c r="AC11" s="176">
        <v>0</v>
      </c>
    </row>
    <row r="12" spans="1:29" s="45" customFormat="1" ht="26.1" customHeight="1">
      <c r="A12" s="47" t="s">
        <v>74</v>
      </c>
      <c r="B12" s="175">
        <f t="shared" si="1"/>
        <v>8</v>
      </c>
      <c r="C12" s="176">
        <v>0</v>
      </c>
      <c r="D12" s="176">
        <v>8</v>
      </c>
      <c r="E12" s="176">
        <v>0</v>
      </c>
      <c r="F12" s="176">
        <f t="shared" si="2"/>
        <v>574</v>
      </c>
      <c r="G12" s="176">
        <v>0</v>
      </c>
      <c r="H12" s="176">
        <v>574</v>
      </c>
      <c r="I12" s="176">
        <v>0</v>
      </c>
      <c r="J12" s="176">
        <f>SUM(K12:M12)</f>
        <v>66</v>
      </c>
      <c r="K12" s="176">
        <v>0</v>
      </c>
      <c r="L12" s="176">
        <v>66</v>
      </c>
      <c r="M12" s="176">
        <v>0</v>
      </c>
      <c r="N12" s="176">
        <f t="shared" si="4"/>
        <v>264</v>
      </c>
      <c r="O12" s="176">
        <v>0</v>
      </c>
      <c r="P12" s="176">
        <v>264</v>
      </c>
      <c r="Q12" s="176">
        <v>0</v>
      </c>
      <c r="R12" s="176">
        <f t="shared" si="5"/>
        <v>6806</v>
      </c>
      <c r="S12" s="176">
        <v>0</v>
      </c>
      <c r="T12" s="176">
        <v>6806</v>
      </c>
      <c r="U12" s="176">
        <v>0</v>
      </c>
      <c r="V12" s="176">
        <f t="shared" si="6"/>
        <v>1157</v>
      </c>
      <c r="W12" s="176">
        <v>0</v>
      </c>
      <c r="X12" s="176">
        <v>1157</v>
      </c>
      <c r="Y12" s="176">
        <v>0</v>
      </c>
      <c r="Z12" s="176">
        <f t="shared" si="7"/>
        <v>0</v>
      </c>
      <c r="AA12" s="176">
        <v>0</v>
      </c>
      <c r="AB12" s="176">
        <v>0</v>
      </c>
      <c r="AC12" s="176">
        <v>0</v>
      </c>
    </row>
    <row r="13" spans="1:29" s="45" customFormat="1" ht="26.1" customHeight="1">
      <c r="A13" s="47" t="s">
        <v>75</v>
      </c>
      <c r="B13" s="175">
        <f t="shared" si="1"/>
        <v>9</v>
      </c>
      <c r="C13" s="176">
        <v>0</v>
      </c>
      <c r="D13" s="176">
        <v>9</v>
      </c>
      <c r="E13" s="176">
        <v>0</v>
      </c>
      <c r="F13" s="176">
        <f t="shared" si="2"/>
        <v>497</v>
      </c>
      <c r="G13" s="176">
        <v>0</v>
      </c>
      <c r="H13" s="176">
        <v>497</v>
      </c>
      <c r="I13" s="176">
        <v>0</v>
      </c>
      <c r="J13" s="176">
        <f t="shared" si="3"/>
        <v>66</v>
      </c>
      <c r="K13" s="176">
        <v>0</v>
      </c>
      <c r="L13" s="176">
        <v>66</v>
      </c>
      <c r="M13" s="176">
        <v>0</v>
      </c>
      <c r="N13" s="176">
        <f t="shared" si="4"/>
        <v>221</v>
      </c>
      <c r="O13" s="176">
        <v>0</v>
      </c>
      <c r="P13" s="176">
        <v>221</v>
      </c>
      <c r="Q13" s="176">
        <v>0</v>
      </c>
      <c r="R13" s="176">
        <f t="shared" si="5"/>
        <v>5353</v>
      </c>
      <c r="S13" s="176">
        <v>0</v>
      </c>
      <c r="T13" s="176">
        <v>5353</v>
      </c>
      <c r="U13" s="176">
        <v>0</v>
      </c>
      <c r="V13" s="176">
        <f t="shared" si="6"/>
        <v>853</v>
      </c>
      <c r="W13" s="176">
        <v>0</v>
      </c>
      <c r="X13" s="176">
        <v>853</v>
      </c>
      <c r="Y13" s="176">
        <v>0</v>
      </c>
      <c r="Z13" s="176">
        <f t="shared" si="7"/>
        <v>0</v>
      </c>
      <c r="AA13" s="176">
        <v>0</v>
      </c>
      <c r="AB13" s="176">
        <v>0</v>
      </c>
      <c r="AC13" s="176">
        <v>0</v>
      </c>
    </row>
    <row r="14" spans="1:29" s="45" customFormat="1" ht="26.1" customHeight="1">
      <c r="A14" s="47" t="s">
        <v>76</v>
      </c>
      <c r="B14" s="175">
        <f t="shared" si="1"/>
        <v>12</v>
      </c>
      <c r="C14" s="176">
        <v>0</v>
      </c>
      <c r="D14" s="176">
        <v>11</v>
      </c>
      <c r="E14" s="176">
        <v>1</v>
      </c>
      <c r="F14" s="176">
        <f t="shared" si="2"/>
        <v>710</v>
      </c>
      <c r="G14" s="176">
        <v>0</v>
      </c>
      <c r="H14" s="176">
        <v>648</v>
      </c>
      <c r="I14" s="176">
        <v>62</v>
      </c>
      <c r="J14" s="176">
        <f t="shared" si="3"/>
        <v>88</v>
      </c>
      <c r="K14" s="176">
        <v>0</v>
      </c>
      <c r="L14" s="176">
        <v>79</v>
      </c>
      <c r="M14" s="176">
        <v>9</v>
      </c>
      <c r="N14" s="176">
        <f t="shared" si="4"/>
        <v>298</v>
      </c>
      <c r="O14" s="176">
        <v>0</v>
      </c>
      <c r="P14" s="176">
        <v>266</v>
      </c>
      <c r="Q14" s="176">
        <v>32</v>
      </c>
      <c r="R14" s="176">
        <f t="shared" si="5"/>
        <v>7139</v>
      </c>
      <c r="S14" s="176">
        <v>0</v>
      </c>
      <c r="T14" s="176">
        <v>6021</v>
      </c>
      <c r="U14" s="176">
        <v>1118</v>
      </c>
      <c r="V14" s="176">
        <f t="shared" si="6"/>
        <v>1178</v>
      </c>
      <c r="W14" s="176">
        <v>0</v>
      </c>
      <c r="X14" s="176">
        <v>1003</v>
      </c>
      <c r="Y14" s="176">
        <v>175</v>
      </c>
      <c r="Z14" s="176">
        <f t="shared" si="7"/>
        <v>0</v>
      </c>
      <c r="AA14" s="176">
        <v>0</v>
      </c>
      <c r="AB14" s="176">
        <v>0</v>
      </c>
      <c r="AC14" s="176">
        <v>0</v>
      </c>
    </row>
    <row r="15" spans="1:29" s="45" customFormat="1" ht="26.1" customHeight="1">
      <c r="A15" s="47" t="s">
        <v>77</v>
      </c>
      <c r="B15" s="175">
        <f t="shared" si="1"/>
        <v>23</v>
      </c>
      <c r="C15" s="176">
        <v>1</v>
      </c>
      <c r="D15" s="176">
        <v>19</v>
      </c>
      <c r="E15" s="176">
        <v>3</v>
      </c>
      <c r="F15" s="176">
        <f t="shared" si="2"/>
        <v>1155</v>
      </c>
      <c r="G15" s="176">
        <v>28</v>
      </c>
      <c r="H15" s="176">
        <v>956</v>
      </c>
      <c r="I15" s="176">
        <v>171</v>
      </c>
      <c r="J15" s="176">
        <f t="shared" si="3"/>
        <v>158</v>
      </c>
      <c r="K15" s="176">
        <v>6</v>
      </c>
      <c r="L15" s="176">
        <v>131</v>
      </c>
      <c r="M15" s="176">
        <v>21</v>
      </c>
      <c r="N15" s="176">
        <f t="shared" si="4"/>
        <v>531</v>
      </c>
      <c r="O15" s="176">
        <v>12</v>
      </c>
      <c r="P15" s="176">
        <v>429</v>
      </c>
      <c r="Q15" s="176">
        <v>90</v>
      </c>
      <c r="R15" s="176">
        <f t="shared" si="5"/>
        <v>14275</v>
      </c>
      <c r="S15" s="176">
        <v>315</v>
      </c>
      <c r="T15" s="176">
        <v>10468</v>
      </c>
      <c r="U15" s="176">
        <v>3492</v>
      </c>
      <c r="V15" s="176">
        <f t="shared" si="6"/>
        <v>2389</v>
      </c>
      <c r="W15" s="176">
        <v>46</v>
      </c>
      <c r="X15" s="176">
        <v>1769</v>
      </c>
      <c r="Y15" s="176">
        <v>574</v>
      </c>
      <c r="Z15" s="176">
        <f t="shared" si="7"/>
        <v>0</v>
      </c>
      <c r="AA15" s="176">
        <v>0</v>
      </c>
      <c r="AB15" s="176">
        <v>0</v>
      </c>
      <c r="AC15" s="176">
        <v>0</v>
      </c>
    </row>
    <row r="16" spans="1:29" s="45" customFormat="1" ht="26.1" customHeight="1">
      <c r="A16" s="47" t="s">
        <v>78</v>
      </c>
      <c r="B16" s="175">
        <f t="shared" si="1"/>
        <v>7</v>
      </c>
      <c r="C16" s="176">
        <v>0</v>
      </c>
      <c r="D16" s="176">
        <v>7</v>
      </c>
      <c r="E16" s="176">
        <v>0</v>
      </c>
      <c r="F16" s="176">
        <f t="shared" si="2"/>
        <v>389</v>
      </c>
      <c r="G16" s="176">
        <v>0</v>
      </c>
      <c r="H16" s="176">
        <v>389</v>
      </c>
      <c r="I16" s="176">
        <v>0</v>
      </c>
      <c r="J16" s="176">
        <f t="shared" si="3"/>
        <v>53</v>
      </c>
      <c r="K16" s="176">
        <v>0</v>
      </c>
      <c r="L16" s="176">
        <v>53</v>
      </c>
      <c r="M16" s="176">
        <v>0</v>
      </c>
      <c r="N16" s="176">
        <f t="shared" si="4"/>
        <v>182</v>
      </c>
      <c r="O16" s="176">
        <v>0</v>
      </c>
      <c r="P16" s="176">
        <v>182</v>
      </c>
      <c r="Q16" s="176">
        <v>0</v>
      </c>
      <c r="R16" s="176">
        <f t="shared" si="5"/>
        <v>4476</v>
      </c>
      <c r="S16" s="176">
        <v>0</v>
      </c>
      <c r="T16" s="176">
        <v>4476</v>
      </c>
      <c r="U16" s="176">
        <v>0</v>
      </c>
      <c r="V16" s="176">
        <f t="shared" si="6"/>
        <v>712</v>
      </c>
      <c r="W16" s="176">
        <v>0</v>
      </c>
      <c r="X16" s="176">
        <v>712</v>
      </c>
      <c r="Y16" s="176">
        <v>0</v>
      </c>
      <c r="Z16" s="176">
        <f t="shared" si="7"/>
        <v>0</v>
      </c>
      <c r="AA16" s="176">
        <v>0</v>
      </c>
      <c r="AB16" s="176">
        <v>0</v>
      </c>
      <c r="AC16" s="176">
        <v>0</v>
      </c>
    </row>
    <row r="17" spans="1:36" s="45" customFormat="1" ht="26.1" customHeight="1">
      <c r="A17" s="47" t="s">
        <v>79</v>
      </c>
      <c r="B17" s="175">
        <f t="shared" si="1"/>
        <v>13</v>
      </c>
      <c r="C17" s="176">
        <v>0</v>
      </c>
      <c r="D17" s="176">
        <v>13</v>
      </c>
      <c r="E17" s="176">
        <v>0</v>
      </c>
      <c r="F17" s="176">
        <f t="shared" si="2"/>
        <v>1060</v>
      </c>
      <c r="G17" s="176">
        <v>4</v>
      </c>
      <c r="H17" s="176">
        <v>1056</v>
      </c>
      <c r="I17" s="176">
        <v>0</v>
      </c>
      <c r="J17" s="176">
        <f t="shared" si="3"/>
        <v>120</v>
      </c>
      <c r="K17" s="176">
        <v>0</v>
      </c>
      <c r="L17" s="176">
        <v>120</v>
      </c>
      <c r="M17" s="176">
        <v>0</v>
      </c>
      <c r="N17" s="176">
        <f t="shared" si="4"/>
        <v>507</v>
      </c>
      <c r="O17" s="176">
        <v>4</v>
      </c>
      <c r="P17" s="176">
        <v>503</v>
      </c>
      <c r="Q17" s="176">
        <v>0</v>
      </c>
      <c r="R17" s="176">
        <f t="shared" si="5"/>
        <v>13054</v>
      </c>
      <c r="S17" s="176">
        <v>99</v>
      </c>
      <c r="T17" s="176">
        <v>12955</v>
      </c>
      <c r="U17" s="176">
        <v>0</v>
      </c>
      <c r="V17" s="176">
        <f t="shared" si="6"/>
        <v>2061</v>
      </c>
      <c r="W17" s="176">
        <v>51</v>
      </c>
      <c r="X17" s="176">
        <v>2010</v>
      </c>
      <c r="Y17" s="176">
        <v>0</v>
      </c>
      <c r="Z17" s="176">
        <f t="shared" si="7"/>
        <v>0</v>
      </c>
      <c r="AA17" s="176">
        <v>0</v>
      </c>
      <c r="AB17" s="176">
        <v>0</v>
      </c>
      <c r="AC17" s="176">
        <v>0</v>
      </c>
    </row>
    <row r="18" spans="1:36" s="45" customFormat="1" ht="26.1" customHeight="1">
      <c r="A18" s="47" t="s">
        <v>80</v>
      </c>
      <c r="B18" s="175">
        <f t="shared" si="1"/>
        <v>20</v>
      </c>
      <c r="C18" s="176">
        <v>0</v>
      </c>
      <c r="D18" s="176">
        <v>19</v>
      </c>
      <c r="E18" s="176">
        <v>1</v>
      </c>
      <c r="F18" s="176">
        <f t="shared" si="2"/>
        <v>1057</v>
      </c>
      <c r="G18" s="176">
        <v>0</v>
      </c>
      <c r="H18" s="176">
        <v>1012</v>
      </c>
      <c r="I18" s="176">
        <v>45</v>
      </c>
      <c r="J18" s="176">
        <f t="shared" si="3"/>
        <v>141</v>
      </c>
      <c r="K18" s="176">
        <v>0</v>
      </c>
      <c r="L18" s="176">
        <v>138</v>
      </c>
      <c r="M18" s="176">
        <v>3</v>
      </c>
      <c r="N18" s="176">
        <f t="shared" si="4"/>
        <v>498</v>
      </c>
      <c r="O18" s="176">
        <v>0</v>
      </c>
      <c r="P18" s="176">
        <v>474</v>
      </c>
      <c r="Q18" s="176">
        <v>24</v>
      </c>
      <c r="R18" s="176">
        <f t="shared" si="5"/>
        <v>12520</v>
      </c>
      <c r="S18" s="176">
        <v>0</v>
      </c>
      <c r="T18" s="176">
        <v>11577</v>
      </c>
      <c r="U18" s="176">
        <v>943</v>
      </c>
      <c r="V18" s="176">
        <f t="shared" si="6"/>
        <v>2125</v>
      </c>
      <c r="W18" s="176">
        <v>0</v>
      </c>
      <c r="X18" s="176">
        <v>1966</v>
      </c>
      <c r="Y18" s="176">
        <v>159</v>
      </c>
      <c r="Z18" s="176">
        <f t="shared" si="7"/>
        <v>0</v>
      </c>
      <c r="AA18" s="176">
        <v>0</v>
      </c>
      <c r="AB18" s="176">
        <v>0</v>
      </c>
      <c r="AC18" s="176">
        <v>0</v>
      </c>
    </row>
    <row r="19" spans="1:36" s="45" customFormat="1" ht="26.1" customHeight="1">
      <c r="A19" s="1570" t="s">
        <v>81</v>
      </c>
      <c r="B19" s="177">
        <f t="shared" si="1"/>
        <v>17</v>
      </c>
      <c r="C19" s="178">
        <v>0</v>
      </c>
      <c r="D19" s="178">
        <v>15</v>
      </c>
      <c r="E19" s="178">
        <v>2</v>
      </c>
      <c r="F19" s="178">
        <f t="shared" si="2"/>
        <v>923</v>
      </c>
      <c r="G19" s="178">
        <v>0</v>
      </c>
      <c r="H19" s="178">
        <v>823</v>
      </c>
      <c r="I19" s="178">
        <v>100</v>
      </c>
      <c r="J19" s="178">
        <f t="shared" si="3"/>
        <v>115</v>
      </c>
      <c r="K19" s="178">
        <v>0</v>
      </c>
      <c r="L19" s="178">
        <v>100</v>
      </c>
      <c r="M19" s="178">
        <v>15</v>
      </c>
      <c r="N19" s="178">
        <f t="shared" si="4"/>
        <v>435</v>
      </c>
      <c r="O19" s="178">
        <v>0</v>
      </c>
      <c r="P19" s="178">
        <v>384</v>
      </c>
      <c r="Q19" s="178">
        <v>51</v>
      </c>
      <c r="R19" s="178">
        <f t="shared" si="5"/>
        <v>11498</v>
      </c>
      <c r="S19" s="178">
        <v>0</v>
      </c>
      <c r="T19" s="178">
        <v>9626</v>
      </c>
      <c r="U19" s="178">
        <v>1872</v>
      </c>
      <c r="V19" s="178">
        <f t="shared" si="6"/>
        <v>1902</v>
      </c>
      <c r="W19" s="178">
        <v>0</v>
      </c>
      <c r="X19" s="178">
        <v>1598</v>
      </c>
      <c r="Y19" s="178">
        <v>304</v>
      </c>
      <c r="Z19" s="178">
        <f t="shared" si="7"/>
        <v>1</v>
      </c>
      <c r="AA19" s="178">
        <v>0</v>
      </c>
      <c r="AB19" s="178">
        <v>1</v>
      </c>
      <c r="AC19" s="178">
        <v>0</v>
      </c>
    </row>
    <row r="20" spans="1:36" s="94" customFormat="1" ht="13.9" customHeight="1">
      <c r="A20" s="1469" t="s">
        <v>2333</v>
      </c>
      <c r="E20" s="99" t="s">
        <v>84</v>
      </c>
      <c r="G20" s="99"/>
      <c r="M20" s="99" t="s">
        <v>85</v>
      </c>
      <c r="Q20" s="1469"/>
      <c r="T20" s="99" t="s">
        <v>87</v>
      </c>
      <c r="U20" s="1607"/>
      <c r="V20" s="1607"/>
      <c r="W20" s="1607"/>
      <c r="X20" s="1607"/>
      <c r="Y20" s="1607"/>
      <c r="Z20" s="1607"/>
      <c r="AA20" s="1607"/>
      <c r="AB20" s="1607"/>
      <c r="AC20" s="1607" t="s">
        <v>321</v>
      </c>
    </row>
    <row r="21" spans="1:36" s="94" customFormat="1" ht="13.9" customHeight="1">
      <c r="M21" s="99" t="s">
        <v>86</v>
      </c>
    </row>
    <row r="22" spans="1:36" s="53" customFormat="1" ht="13.9" customHeight="1"/>
    <row r="23" spans="1:36" s="94" customFormat="1" ht="13.9" customHeight="1">
      <c r="A23" s="94" t="s">
        <v>141</v>
      </c>
    </row>
    <row r="24" spans="1:36" s="24" customFormat="1" ht="13.9" customHeight="1">
      <c r="A24" s="94" t="s">
        <v>272</v>
      </c>
      <c r="B24" s="1469"/>
      <c r="C24" s="1469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25"/>
      <c r="O24" s="25"/>
      <c r="P24" s="25"/>
      <c r="Q24" s="25"/>
      <c r="R24" s="25"/>
      <c r="S24" s="25"/>
      <c r="T24" s="25"/>
      <c r="U24" s="26"/>
      <c r="V24" s="26"/>
      <c r="W24" s="26"/>
      <c r="X24" s="26"/>
      <c r="Y24" s="26"/>
    </row>
    <row r="25" spans="1:36" s="94" customFormat="1" ht="13.9" customHeight="1">
      <c r="A25" s="157"/>
      <c r="B25" s="157"/>
      <c r="AF25" s="1469"/>
      <c r="AG25" s="1469"/>
      <c r="AH25" s="1469"/>
      <c r="AI25" s="1469"/>
      <c r="AJ25" s="1469"/>
    </row>
    <row r="26" spans="1:36" s="98" customFormat="1"/>
    <row r="27" spans="1:36" s="98" customFormat="1"/>
    <row r="28" spans="1:36" s="98" customFormat="1"/>
    <row r="29" spans="1:36" s="98" customFormat="1"/>
    <row r="30" spans="1:36" s="98" customFormat="1"/>
    <row r="31" spans="1:36" s="98" customFormat="1"/>
    <row r="32" spans="1:36" s="98" customFormat="1"/>
    <row r="33" s="98" customFormat="1"/>
    <row r="34" s="98" customFormat="1"/>
    <row r="35" s="98" customFormat="1"/>
    <row r="36" s="98" customFormat="1"/>
    <row r="37" s="98" customFormat="1"/>
    <row r="38" s="98" customFormat="1"/>
    <row r="39" s="98" customFormat="1"/>
    <row r="40" s="98" customFormat="1"/>
    <row r="41" s="98" customFormat="1"/>
    <row r="42" s="98" customFormat="1"/>
    <row r="43" s="98" customFormat="1"/>
    <row r="44" s="98" customFormat="1"/>
    <row r="45" s="98" customFormat="1"/>
    <row r="46" s="98" customFormat="1"/>
    <row r="47" s="98" customFormat="1"/>
    <row r="48" s="98" customFormat="1"/>
    <row r="49" s="98" customFormat="1"/>
    <row r="50" s="98" customFormat="1"/>
    <row r="51" s="98" customFormat="1"/>
    <row r="52" s="98" customFormat="1"/>
    <row r="53" s="98" customFormat="1"/>
    <row r="54" s="98" customFormat="1"/>
    <row r="55" s="98" customFormat="1"/>
    <row r="56" s="98" customFormat="1"/>
    <row r="57" s="98" customFormat="1"/>
    <row r="58" s="98" customFormat="1"/>
    <row r="59" s="98" customFormat="1"/>
    <row r="60" s="98" customFormat="1"/>
    <row r="61" s="98" customFormat="1"/>
    <row r="62" s="98" customFormat="1"/>
    <row r="63" s="98" customFormat="1"/>
    <row r="64" s="98" customFormat="1"/>
    <row r="65" s="98" customFormat="1"/>
    <row r="66" s="98" customFormat="1"/>
    <row r="67" s="98" customFormat="1"/>
    <row r="68" s="98" customFormat="1"/>
    <row r="69" s="98" customFormat="1"/>
    <row r="70" s="98" customFormat="1"/>
    <row r="71" s="98" customFormat="1"/>
    <row r="72" s="98" customFormat="1"/>
    <row r="73" s="98" customFormat="1"/>
    <row r="74" s="98" customFormat="1"/>
    <row r="75" s="98" customFormat="1"/>
    <row r="76" s="98" customFormat="1"/>
    <row r="77" s="98" customFormat="1"/>
    <row r="78" s="98" customFormat="1"/>
    <row r="79" s="98" customFormat="1"/>
    <row r="80" s="98" customFormat="1"/>
    <row r="81" s="98" customFormat="1"/>
    <row r="82" s="98" customFormat="1"/>
    <row r="83" s="98" customFormat="1"/>
    <row r="84" s="98" customFormat="1"/>
    <row r="85" s="98" customFormat="1"/>
    <row r="86" s="98" customFormat="1"/>
    <row r="87" s="98" customFormat="1"/>
    <row r="88" s="98" customFormat="1"/>
    <row r="89" s="98" customFormat="1"/>
    <row r="90" s="98" customFormat="1"/>
    <row r="91" s="98" customFormat="1"/>
    <row r="92" s="98" customFormat="1"/>
    <row r="93" s="98" customFormat="1"/>
    <row r="94" s="98" customFormat="1"/>
    <row r="95" s="98" customFormat="1"/>
    <row r="96" s="98" customFormat="1"/>
    <row r="97" s="98" customFormat="1"/>
    <row r="98" s="98" customFormat="1"/>
    <row r="99" s="98" customFormat="1"/>
    <row r="100" s="98" customFormat="1"/>
    <row r="101" s="98" customFormat="1"/>
    <row r="102" s="98" customFormat="1"/>
    <row r="103" s="98" customFormat="1"/>
    <row r="104" s="98" customFormat="1"/>
    <row r="105" s="98" customFormat="1"/>
    <row r="106" s="98" customFormat="1"/>
    <row r="107" s="98" customFormat="1"/>
    <row r="108" s="98" customFormat="1"/>
    <row r="109" s="98" customFormat="1"/>
    <row r="110" s="98" customFormat="1"/>
    <row r="111" s="98" customFormat="1"/>
    <row r="112" s="98" customFormat="1"/>
    <row r="113" s="98" customFormat="1"/>
    <row r="114" s="98" customFormat="1"/>
    <row r="115" s="98" customFormat="1"/>
    <row r="116" s="98" customFormat="1"/>
    <row r="117" s="98" customFormat="1"/>
    <row r="118" s="98" customFormat="1"/>
    <row r="119" s="98" customFormat="1"/>
    <row r="120" s="98" customFormat="1"/>
    <row r="121" s="98" customFormat="1"/>
    <row r="122" s="98" customFormat="1"/>
    <row r="123" s="98" customFormat="1"/>
    <row r="124" s="98" customFormat="1"/>
    <row r="125" s="98" customFormat="1"/>
    <row r="126" s="98" customFormat="1"/>
    <row r="127" s="98" customFormat="1"/>
    <row r="128" s="98" customFormat="1"/>
    <row r="129" s="98" customFormat="1"/>
    <row r="130" s="98" customFormat="1"/>
    <row r="131" s="98" customFormat="1"/>
    <row r="132" s="98" customFormat="1"/>
    <row r="133" s="98" customFormat="1"/>
    <row r="134" s="98" customFormat="1"/>
    <row r="135" s="98" customFormat="1"/>
    <row r="136" s="98" customFormat="1"/>
    <row r="137" s="98" customFormat="1"/>
    <row r="138" s="98" customFormat="1"/>
    <row r="139" s="98" customFormat="1"/>
    <row r="140" s="98" customFormat="1"/>
    <row r="141" s="98" customFormat="1"/>
    <row r="142" s="98" customFormat="1"/>
    <row r="143" s="98" customFormat="1"/>
    <row r="144" s="98" customFormat="1"/>
    <row r="145" s="98" customFormat="1"/>
    <row r="146" s="98" customFormat="1"/>
    <row r="147" s="98" customFormat="1"/>
    <row r="148" s="98" customFormat="1"/>
    <row r="149" s="98" customFormat="1"/>
    <row r="150" s="98" customFormat="1"/>
    <row r="151" s="98" customFormat="1"/>
    <row r="152" s="98" customFormat="1"/>
    <row r="153" s="98" customFormat="1"/>
    <row r="154" s="98" customFormat="1"/>
    <row r="155" s="98" customFormat="1"/>
    <row r="156" s="98" customFormat="1"/>
    <row r="157" s="98" customFormat="1"/>
    <row r="158" s="98" customFormat="1"/>
    <row r="159" s="98" customFormat="1"/>
    <row r="160" s="98" customFormat="1"/>
    <row r="161" s="98" customFormat="1"/>
    <row r="162" s="98" customFormat="1"/>
    <row r="163" s="98" customFormat="1"/>
    <row r="164" s="98" customFormat="1"/>
    <row r="165" s="98" customFormat="1"/>
    <row r="166" s="98" customFormat="1"/>
    <row r="167" s="98" customFormat="1"/>
    <row r="168" s="98" customFormat="1"/>
    <row r="169" s="98" customFormat="1"/>
    <row r="170" s="98" customFormat="1"/>
    <row r="171" s="98" customFormat="1"/>
    <row r="172" s="98" customFormat="1"/>
    <row r="173" s="98" customFormat="1"/>
    <row r="174" s="98" customFormat="1"/>
    <row r="175" s="98" customFormat="1"/>
    <row r="176" s="98" customFormat="1"/>
    <row r="177" s="98" customFormat="1"/>
    <row r="178" s="98" customFormat="1"/>
    <row r="179" s="98" customFormat="1"/>
    <row r="180" s="98" customFormat="1"/>
    <row r="181" s="98" customFormat="1"/>
    <row r="182" s="98" customFormat="1"/>
    <row r="183" s="98" customFormat="1"/>
    <row r="184" s="98" customFormat="1"/>
    <row r="185" s="98" customFormat="1"/>
    <row r="186" s="98" customFormat="1"/>
    <row r="187" s="98" customFormat="1"/>
    <row r="188" s="98" customFormat="1"/>
    <row r="189" s="98" customFormat="1"/>
    <row r="190" s="98" customFormat="1"/>
    <row r="191" s="98" customFormat="1"/>
    <row r="192" s="98" customFormat="1"/>
    <row r="193" s="98" customFormat="1"/>
    <row r="194" s="98" customFormat="1"/>
    <row r="195" s="98" customFormat="1"/>
    <row r="196" s="98" customFormat="1"/>
    <row r="197" s="98" customFormat="1"/>
    <row r="198" s="98" customFormat="1"/>
    <row r="199" s="98" customFormat="1"/>
    <row r="200" s="98" customFormat="1"/>
    <row r="201" s="98" customFormat="1"/>
    <row r="202" s="98" customFormat="1"/>
    <row r="203" s="98" customFormat="1"/>
    <row r="204" s="98" customFormat="1"/>
    <row r="205" s="98" customFormat="1"/>
    <row r="206" s="98" customFormat="1"/>
    <row r="207" s="98" customFormat="1"/>
    <row r="208" s="98" customFormat="1"/>
    <row r="209" s="98" customFormat="1"/>
    <row r="210" s="98" customFormat="1"/>
    <row r="211" s="98" customFormat="1"/>
    <row r="212" s="98" customFormat="1"/>
    <row r="213" s="98" customFormat="1"/>
    <row r="214" s="98" customFormat="1"/>
    <row r="215" s="98" customFormat="1"/>
    <row r="216" s="98" customFormat="1"/>
    <row r="217" s="98" customFormat="1"/>
    <row r="218" s="98" customFormat="1"/>
    <row r="219" s="98" customFormat="1"/>
    <row r="220" s="98" customFormat="1"/>
    <row r="221" s="98" customFormat="1"/>
    <row r="222" s="98" customFormat="1"/>
    <row r="223" s="98" customFormat="1"/>
    <row r="224" s="98" customFormat="1"/>
    <row r="225" s="98" customFormat="1"/>
    <row r="226" s="98" customFormat="1"/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</sheetData>
  <mergeCells count="16">
    <mergeCell ref="Z5:AC5"/>
    <mergeCell ref="V5:Y5"/>
    <mergeCell ref="I4:S4"/>
    <mergeCell ref="A3:AC3"/>
    <mergeCell ref="A5:A6"/>
    <mergeCell ref="B5:E5"/>
    <mergeCell ref="F5:I5"/>
    <mergeCell ref="J5:M5"/>
    <mergeCell ref="N5:Q5"/>
    <mergeCell ref="R5:U5"/>
    <mergeCell ref="A1:B1"/>
    <mergeCell ref="X1:Z1"/>
    <mergeCell ref="AA1:AC1"/>
    <mergeCell ref="A2:B2"/>
    <mergeCell ref="X2:Z2"/>
    <mergeCell ref="AA2:AC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orientation="landscape" r:id="rId1"/>
  <headerFooter alignWithMargins="0">
    <oddFooter>&amp;C&amp;"Times New Roman,標準"&amp;8&amp;A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7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6" style="97" customWidth="1"/>
    <col min="2" max="2" width="4.375" style="97" customWidth="1"/>
    <col min="3" max="5" width="8.375" style="97" customWidth="1"/>
    <col min="6" max="12" width="8.625" style="97" customWidth="1"/>
    <col min="13" max="13" width="10.125" style="97" customWidth="1"/>
    <col min="14" max="14" width="14.125" style="97" customWidth="1"/>
    <col min="15" max="16384" width="9" style="97"/>
  </cols>
  <sheetData>
    <row r="1" spans="1:29" s="94" customFormat="1" ht="18" customHeight="1">
      <c r="A1" s="1455" t="s">
        <v>143</v>
      </c>
      <c r="B1" s="1340"/>
      <c r="M1" s="1439" t="s">
        <v>33</v>
      </c>
      <c r="N1" s="1487" t="s">
        <v>273</v>
      </c>
    </row>
    <row r="2" spans="1:29" s="94" customFormat="1" ht="18" customHeight="1">
      <c r="A2" s="1455" t="s">
        <v>34</v>
      </c>
      <c r="B2" s="1407" t="s">
        <v>238</v>
      </c>
      <c r="L2" s="7" t="s">
        <v>220</v>
      </c>
      <c r="M2" s="1439" t="s">
        <v>2350</v>
      </c>
      <c r="N2" s="1290" t="s">
        <v>41</v>
      </c>
    </row>
    <row r="3" spans="1:29" s="42" customFormat="1" ht="30" customHeight="1">
      <c r="A3" s="2043" t="s">
        <v>2351</v>
      </c>
      <c r="B3" s="2106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  <c r="N3" s="2043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</row>
    <row r="4" spans="1:29" s="46" customFormat="1" ht="18" customHeight="1">
      <c r="A4" s="1408"/>
      <c r="B4" s="1408"/>
      <c r="C4" s="1408"/>
      <c r="D4" s="1408"/>
      <c r="E4" s="1408"/>
      <c r="F4" s="2179" t="s">
        <v>2352</v>
      </c>
      <c r="G4" s="1818"/>
      <c r="H4" s="1818"/>
      <c r="I4" s="1907"/>
      <c r="J4" s="1408"/>
      <c r="K4" s="1408"/>
      <c r="L4" s="1408"/>
      <c r="M4" s="1408"/>
      <c r="N4" s="1583" t="s">
        <v>1031</v>
      </c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s="46" customFormat="1" ht="28.5" customHeight="1">
      <c r="A5" s="2046" t="s">
        <v>1456</v>
      </c>
      <c r="B5" s="2047"/>
      <c r="C5" s="1560" t="s">
        <v>67</v>
      </c>
      <c r="D5" s="1560" t="s">
        <v>2353</v>
      </c>
      <c r="E5" s="1560" t="s">
        <v>2354</v>
      </c>
      <c r="F5" s="1560" t="s">
        <v>2355</v>
      </c>
      <c r="G5" s="1560" t="s">
        <v>2356</v>
      </c>
      <c r="H5" s="1560" t="s">
        <v>2357</v>
      </c>
      <c r="I5" s="1560" t="s">
        <v>2358</v>
      </c>
      <c r="J5" s="1560" t="s">
        <v>2359</v>
      </c>
      <c r="K5" s="1560" t="s">
        <v>2360</v>
      </c>
      <c r="L5" s="1560" t="s">
        <v>2361</v>
      </c>
      <c r="M5" s="1560" t="s">
        <v>2362</v>
      </c>
      <c r="N5" s="1568" t="s">
        <v>3154</v>
      </c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s="46" customFormat="1" ht="17.100000000000001" customHeight="1">
      <c r="A6" s="1477" t="s">
        <v>350</v>
      </c>
      <c r="B6" s="1327" t="s">
        <v>49</v>
      </c>
      <c r="C6" s="476">
        <f>SUM(D6:N6)</f>
        <v>118097</v>
      </c>
      <c r="D6" s="1502">
        <f>SUM(D7:D8)</f>
        <v>27</v>
      </c>
      <c r="E6" s="1502">
        <f>SUM(E7:E8)</f>
        <v>22071</v>
      </c>
      <c r="F6" s="1502">
        <f t="shared" ref="F6:N6" si="0">SUM(F7:F8)</f>
        <v>19197</v>
      </c>
      <c r="G6" s="1502">
        <f t="shared" si="0"/>
        <v>18303</v>
      </c>
      <c r="H6" s="1502">
        <f t="shared" si="0"/>
        <v>19070</v>
      </c>
      <c r="I6" s="1502">
        <f t="shared" si="0"/>
        <v>19846</v>
      </c>
      <c r="J6" s="1502">
        <f t="shared" si="0"/>
        <v>19464</v>
      </c>
      <c r="K6" s="1502">
        <f t="shared" si="0"/>
        <v>115</v>
      </c>
      <c r="L6" s="1502">
        <f t="shared" si="0"/>
        <v>3</v>
      </c>
      <c r="M6" s="1502">
        <f t="shared" si="0"/>
        <v>1</v>
      </c>
      <c r="N6" s="1502">
        <f t="shared" si="0"/>
        <v>0</v>
      </c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s="46" customFormat="1" ht="17.100000000000001" customHeight="1">
      <c r="A7" s="1477"/>
      <c r="B7" s="1327" t="s">
        <v>50</v>
      </c>
      <c r="C7" s="476">
        <f t="shared" ref="C7:C26" si="1">SUM(D7:N7)</f>
        <v>61481</v>
      </c>
      <c r="D7" s="1502">
        <f>SUM(D10,D13,D16,D19,D22,D25)</f>
        <v>14</v>
      </c>
      <c r="E7" s="1502">
        <f t="shared" ref="E7:N7" si="2">SUM(E10,E13,E16,E19,E22,E25)</f>
        <v>11425</v>
      </c>
      <c r="F7" s="1502">
        <f t="shared" si="2"/>
        <v>10004</v>
      </c>
      <c r="G7" s="1502">
        <f t="shared" si="2"/>
        <v>9471</v>
      </c>
      <c r="H7" s="1502">
        <f t="shared" si="2"/>
        <v>10046</v>
      </c>
      <c r="I7" s="1502">
        <f t="shared" si="2"/>
        <v>10360</v>
      </c>
      <c r="J7" s="1502">
        <f t="shared" si="2"/>
        <v>10085</v>
      </c>
      <c r="K7" s="1502">
        <f t="shared" si="2"/>
        <v>74</v>
      </c>
      <c r="L7" s="1502">
        <f t="shared" si="2"/>
        <v>1</v>
      </c>
      <c r="M7" s="1502">
        <f t="shared" si="2"/>
        <v>1</v>
      </c>
      <c r="N7" s="1502">
        <f t="shared" si="2"/>
        <v>0</v>
      </c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s="46" customFormat="1" ht="17.100000000000001" customHeight="1">
      <c r="A8" s="1477"/>
      <c r="B8" s="1327" t="s">
        <v>51</v>
      </c>
      <c r="C8" s="476">
        <f t="shared" si="1"/>
        <v>56616</v>
      </c>
      <c r="D8" s="1502">
        <f>SUM(D11,D14,D17,D20,D23,D26)</f>
        <v>13</v>
      </c>
      <c r="E8" s="1502">
        <f>SUM(E11,E14,E17,E20,E23,E26)</f>
        <v>10646</v>
      </c>
      <c r="F8" s="1502">
        <f t="shared" ref="F8:N8" si="3">SUM(F11,F14,F17,F20,F23,F26)</f>
        <v>9193</v>
      </c>
      <c r="G8" s="1502">
        <f t="shared" si="3"/>
        <v>8832</v>
      </c>
      <c r="H8" s="1502">
        <f t="shared" si="3"/>
        <v>9024</v>
      </c>
      <c r="I8" s="1502">
        <f t="shared" si="3"/>
        <v>9486</v>
      </c>
      <c r="J8" s="1502">
        <f t="shared" si="3"/>
        <v>9379</v>
      </c>
      <c r="K8" s="1502">
        <f t="shared" si="3"/>
        <v>41</v>
      </c>
      <c r="L8" s="1502">
        <f t="shared" si="3"/>
        <v>2</v>
      </c>
      <c r="M8" s="1502">
        <f t="shared" si="3"/>
        <v>0</v>
      </c>
      <c r="N8" s="1502">
        <f t="shared" si="3"/>
        <v>0</v>
      </c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s="46" customFormat="1" ht="17.100000000000001" customHeight="1">
      <c r="A9" s="1477" t="s">
        <v>2196</v>
      </c>
      <c r="B9" s="1327" t="s">
        <v>49</v>
      </c>
      <c r="C9" s="476">
        <f t="shared" si="1"/>
        <v>22117</v>
      </c>
      <c r="D9" s="1502">
        <f t="shared" ref="D9:N9" si="4">SUM(D10:D11)</f>
        <v>27</v>
      </c>
      <c r="E9" s="1502">
        <f t="shared" si="4"/>
        <v>22049</v>
      </c>
      <c r="F9" s="1502">
        <f t="shared" si="4"/>
        <v>40</v>
      </c>
      <c r="G9" s="1502">
        <f t="shared" si="4"/>
        <v>1</v>
      </c>
      <c r="H9" s="1502">
        <f t="shared" si="4"/>
        <v>0</v>
      </c>
      <c r="I9" s="1502">
        <f t="shared" si="4"/>
        <v>0</v>
      </c>
      <c r="J9" s="1502">
        <f t="shared" si="4"/>
        <v>0</v>
      </c>
      <c r="K9" s="1502">
        <f t="shared" si="4"/>
        <v>0</v>
      </c>
      <c r="L9" s="1502">
        <f t="shared" si="4"/>
        <v>0</v>
      </c>
      <c r="M9" s="1502">
        <f t="shared" si="4"/>
        <v>0</v>
      </c>
      <c r="N9" s="1502">
        <f t="shared" si="4"/>
        <v>0</v>
      </c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s="46" customFormat="1" ht="17.100000000000001" customHeight="1">
      <c r="A10" s="1477"/>
      <c r="B10" s="1327" t="s">
        <v>50</v>
      </c>
      <c r="C10" s="476">
        <f t="shared" si="1"/>
        <v>11453</v>
      </c>
      <c r="D10" s="1502">
        <v>14</v>
      </c>
      <c r="E10" s="1502">
        <v>11416</v>
      </c>
      <c r="F10" s="1502">
        <v>22</v>
      </c>
      <c r="G10" s="1502">
        <v>1</v>
      </c>
      <c r="H10" s="1502">
        <v>0</v>
      </c>
      <c r="I10" s="1502">
        <v>0</v>
      </c>
      <c r="J10" s="1502">
        <v>0</v>
      </c>
      <c r="K10" s="1502">
        <v>0</v>
      </c>
      <c r="L10" s="1502">
        <v>0</v>
      </c>
      <c r="M10" s="1502">
        <v>0</v>
      </c>
      <c r="N10" s="1502">
        <v>0</v>
      </c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s="46" customFormat="1" ht="17.100000000000001" customHeight="1">
      <c r="A11" s="1477"/>
      <c r="B11" s="1327" t="s">
        <v>51</v>
      </c>
      <c r="C11" s="476">
        <f t="shared" si="1"/>
        <v>10664</v>
      </c>
      <c r="D11" s="1502">
        <v>13</v>
      </c>
      <c r="E11" s="1502">
        <v>10633</v>
      </c>
      <c r="F11" s="1502">
        <v>18</v>
      </c>
      <c r="G11" s="1502">
        <v>0</v>
      </c>
      <c r="H11" s="1502">
        <v>0</v>
      </c>
      <c r="I11" s="1502">
        <v>0</v>
      </c>
      <c r="J11" s="1502">
        <v>0</v>
      </c>
      <c r="K11" s="1502">
        <v>0</v>
      </c>
      <c r="L11" s="1502">
        <v>0</v>
      </c>
      <c r="M11" s="1502">
        <v>0</v>
      </c>
      <c r="N11" s="1502">
        <v>0</v>
      </c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s="46" customFormat="1" ht="17.100000000000001" customHeight="1">
      <c r="A12" s="1477" t="s">
        <v>691</v>
      </c>
      <c r="B12" s="1327" t="s">
        <v>49</v>
      </c>
      <c r="C12" s="476">
        <f t="shared" si="1"/>
        <v>19205</v>
      </c>
      <c r="D12" s="1502">
        <f t="shared" ref="D12:N12" si="5">SUM(D13:D14)</f>
        <v>0</v>
      </c>
      <c r="E12" s="1502">
        <f t="shared" si="5"/>
        <v>22</v>
      </c>
      <c r="F12" s="1502">
        <f t="shared" si="5"/>
        <v>19144</v>
      </c>
      <c r="G12" s="1502">
        <f t="shared" si="5"/>
        <v>36</v>
      </c>
      <c r="H12" s="1502">
        <f t="shared" si="5"/>
        <v>3</v>
      </c>
      <c r="I12" s="1502">
        <f t="shared" si="5"/>
        <v>0</v>
      </c>
      <c r="J12" s="1502">
        <f t="shared" si="5"/>
        <v>0</v>
      </c>
      <c r="K12" s="1502">
        <f t="shared" si="5"/>
        <v>0</v>
      </c>
      <c r="L12" s="1502">
        <f t="shared" si="5"/>
        <v>0</v>
      </c>
      <c r="M12" s="1502">
        <f t="shared" si="5"/>
        <v>0</v>
      </c>
      <c r="N12" s="1502">
        <f t="shared" si="5"/>
        <v>0</v>
      </c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s="46" customFormat="1" ht="17.100000000000001" customHeight="1">
      <c r="A13" s="1477"/>
      <c r="B13" s="1327" t="s">
        <v>50</v>
      </c>
      <c r="C13" s="476">
        <f t="shared" si="1"/>
        <v>10010</v>
      </c>
      <c r="D13" s="1502">
        <v>0</v>
      </c>
      <c r="E13" s="1502">
        <v>9</v>
      </c>
      <c r="F13" s="1502">
        <v>9976</v>
      </c>
      <c r="G13" s="1502">
        <v>23</v>
      </c>
      <c r="H13" s="1502">
        <v>2</v>
      </c>
      <c r="I13" s="1502">
        <v>0</v>
      </c>
      <c r="J13" s="1502">
        <v>0</v>
      </c>
      <c r="K13" s="1502">
        <v>0</v>
      </c>
      <c r="L13" s="1502">
        <v>0</v>
      </c>
      <c r="M13" s="1502">
        <v>0</v>
      </c>
      <c r="N13" s="1502">
        <v>0</v>
      </c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s="46" customFormat="1" ht="17.100000000000001" customHeight="1">
      <c r="A14" s="1477"/>
      <c r="B14" s="1327" t="s">
        <v>51</v>
      </c>
      <c r="C14" s="476">
        <f t="shared" si="1"/>
        <v>9195</v>
      </c>
      <c r="D14" s="1502">
        <v>0</v>
      </c>
      <c r="E14" s="1502">
        <v>13</v>
      </c>
      <c r="F14" s="1502">
        <v>9168</v>
      </c>
      <c r="G14" s="1502">
        <v>13</v>
      </c>
      <c r="H14" s="1502">
        <v>1</v>
      </c>
      <c r="I14" s="1502">
        <v>0</v>
      </c>
      <c r="J14" s="1502">
        <v>0</v>
      </c>
      <c r="K14" s="1502">
        <v>0</v>
      </c>
      <c r="L14" s="1502">
        <v>0</v>
      </c>
      <c r="M14" s="1502">
        <v>0</v>
      </c>
      <c r="N14" s="1502">
        <v>0</v>
      </c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s="46" customFormat="1" ht="17.100000000000001" customHeight="1">
      <c r="A15" s="1477" t="s">
        <v>692</v>
      </c>
      <c r="B15" s="1327" t="s">
        <v>49</v>
      </c>
      <c r="C15" s="476">
        <f t="shared" si="1"/>
        <v>18337</v>
      </c>
      <c r="D15" s="1502">
        <f t="shared" ref="D15:N15" si="6">SUM(D16:D17)</f>
        <v>0</v>
      </c>
      <c r="E15" s="1502">
        <f t="shared" si="6"/>
        <v>0</v>
      </c>
      <c r="F15" s="1502">
        <f t="shared" si="6"/>
        <v>13</v>
      </c>
      <c r="G15" s="1502">
        <f t="shared" si="6"/>
        <v>18255</v>
      </c>
      <c r="H15" s="1502">
        <f t="shared" si="6"/>
        <v>68</v>
      </c>
      <c r="I15" s="1502">
        <f t="shared" si="6"/>
        <v>0</v>
      </c>
      <c r="J15" s="1502">
        <f t="shared" si="6"/>
        <v>1</v>
      </c>
      <c r="K15" s="1502">
        <f t="shared" si="6"/>
        <v>0</v>
      </c>
      <c r="L15" s="1502">
        <f t="shared" si="6"/>
        <v>0</v>
      </c>
      <c r="M15" s="1502">
        <f t="shared" si="6"/>
        <v>0</v>
      </c>
      <c r="N15" s="1502">
        <f t="shared" si="6"/>
        <v>0</v>
      </c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s="46" customFormat="1" ht="17.100000000000001" customHeight="1">
      <c r="A16" s="1477"/>
      <c r="B16" s="1327" t="s">
        <v>50</v>
      </c>
      <c r="C16" s="476">
        <f t="shared" si="1"/>
        <v>9493</v>
      </c>
      <c r="D16" s="1502">
        <v>0</v>
      </c>
      <c r="E16" s="1502">
        <v>0</v>
      </c>
      <c r="F16" s="1502">
        <v>6</v>
      </c>
      <c r="G16" s="1502">
        <v>9441</v>
      </c>
      <c r="H16" s="1502">
        <v>46</v>
      </c>
      <c r="I16" s="1502">
        <v>0</v>
      </c>
      <c r="J16" s="1502">
        <v>0</v>
      </c>
      <c r="K16" s="1502">
        <v>0</v>
      </c>
      <c r="L16" s="1502">
        <v>0</v>
      </c>
      <c r="M16" s="1502">
        <v>0</v>
      </c>
      <c r="N16" s="1502">
        <v>0</v>
      </c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32" s="46" customFormat="1" ht="17.100000000000001" customHeight="1">
      <c r="A17" s="1477"/>
      <c r="B17" s="1327" t="s">
        <v>51</v>
      </c>
      <c r="C17" s="476">
        <f t="shared" si="1"/>
        <v>8844</v>
      </c>
      <c r="D17" s="1502">
        <v>0</v>
      </c>
      <c r="E17" s="1502">
        <v>0</v>
      </c>
      <c r="F17" s="1502">
        <v>7</v>
      </c>
      <c r="G17" s="1502">
        <v>8814</v>
      </c>
      <c r="H17" s="1502">
        <v>22</v>
      </c>
      <c r="I17" s="1502">
        <v>0</v>
      </c>
      <c r="J17" s="1502">
        <v>1</v>
      </c>
      <c r="K17" s="1502">
        <v>0</v>
      </c>
      <c r="L17" s="1502">
        <v>0</v>
      </c>
      <c r="M17" s="1502">
        <v>0</v>
      </c>
      <c r="N17" s="1502">
        <v>0</v>
      </c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32" s="46" customFormat="1" ht="17.100000000000001" customHeight="1">
      <c r="A18" s="1477" t="s">
        <v>2179</v>
      </c>
      <c r="B18" s="1327" t="s">
        <v>49</v>
      </c>
      <c r="C18" s="476">
        <f t="shared" si="1"/>
        <v>19074</v>
      </c>
      <c r="D18" s="1502">
        <f t="shared" ref="D18:N18" si="7">SUM(D19:D20)</f>
        <v>0</v>
      </c>
      <c r="E18" s="1502">
        <f t="shared" si="7"/>
        <v>0</v>
      </c>
      <c r="F18" s="1502">
        <f t="shared" si="7"/>
        <v>0</v>
      </c>
      <c r="G18" s="1502">
        <f t="shared" si="7"/>
        <v>11</v>
      </c>
      <c r="H18" s="1502">
        <f t="shared" si="7"/>
        <v>18987</v>
      </c>
      <c r="I18" s="1502">
        <f t="shared" si="7"/>
        <v>71</v>
      </c>
      <c r="J18" s="1502">
        <f t="shared" si="7"/>
        <v>5</v>
      </c>
      <c r="K18" s="1502">
        <f t="shared" si="7"/>
        <v>0</v>
      </c>
      <c r="L18" s="1502">
        <f t="shared" si="7"/>
        <v>0</v>
      </c>
      <c r="M18" s="1502">
        <f t="shared" si="7"/>
        <v>0</v>
      </c>
      <c r="N18" s="1502">
        <f t="shared" si="7"/>
        <v>0</v>
      </c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32" s="46" customFormat="1" ht="17.100000000000001" customHeight="1">
      <c r="A19" s="1477"/>
      <c r="B19" s="1327" t="s">
        <v>50</v>
      </c>
      <c r="C19" s="476">
        <f t="shared" si="1"/>
        <v>10041</v>
      </c>
      <c r="D19" s="1502">
        <v>0</v>
      </c>
      <c r="E19" s="1502">
        <v>0</v>
      </c>
      <c r="F19" s="1502">
        <v>0</v>
      </c>
      <c r="G19" s="1502">
        <v>6</v>
      </c>
      <c r="H19" s="1502">
        <v>9990</v>
      </c>
      <c r="I19" s="1502">
        <v>41</v>
      </c>
      <c r="J19" s="1502">
        <v>4</v>
      </c>
      <c r="K19" s="1502">
        <v>0</v>
      </c>
      <c r="L19" s="1502">
        <v>0</v>
      </c>
      <c r="M19" s="1502">
        <v>0</v>
      </c>
      <c r="N19" s="1502">
        <v>0</v>
      </c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32" s="46" customFormat="1" ht="17.100000000000001" customHeight="1">
      <c r="A20" s="1477"/>
      <c r="B20" s="1327" t="s">
        <v>51</v>
      </c>
      <c r="C20" s="476">
        <f t="shared" si="1"/>
        <v>9033</v>
      </c>
      <c r="D20" s="1502">
        <v>0</v>
      </c>
      <c r="E20" s="1502">
        <v>0</v>
      </c>
      <c r="F20" s="1502">
        <v>0</v>
      </c>
      <c r="G20" s="1502">
        <v>5</v>
      </c>
      <c r="H20" s="1502">
        <v>8997</v>
      </c>
      <c r="I20" s="1502">
        <v>30</v>
      </c>
      <c r="J20" s="1502">
        <v>1</v>
      </c>
      <c r="K20" s="1502">
        <v>0</v>
      </c>
      <c r="L20" s="1502">
        <v>0</v>
      </c>
      <c r="M20" s="1502">
        <v>0</v>
      </c>
      <c r="N20" s="1502">
        <v>0</v>
      </c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32" s="46" customFormat="1" ht="17.100000000000001" customHeight="1">
      <c r="A21" s="1477" t="s">
        <v>2180</v>
      </c>
      <c r="B21" s="1327" t="s">
        <v>49</v>
      </c>
      <c r="C21" s="476">
        <f t="shared" si="1"/>
        <v>19852</v>
      </c>
      <c r="D21" s="1502">
        <f t="shared" ref="D21:N21" si="8">SUM(D22:D23)</f>
        <v>0</v>
      </c>
      <c r="E21" s="1502">
        <f t="shared" si="8"/>
        <v>0</v>
      </c>
      <c r="F21" s="1502">
        <f t="shared" si="8"/>
        <v>0</v>
      </c>
      <c r="G21" s="1502">
        <f t="shared" si="8"/>
        <v>0</v>
      </c>
      <c r="H21" s="1502">
        <f t="shared" si="8"/>
        <v>12</v>
      </c>
      <c r="I21" s="1502">
        <f t="shared" si="8"/>
        <v>19759</v>
      </c>
      <c r="J21" s="1502">
        <f t="shared" si="8"/>
        <v>74</v>
      </c>
      <c r="K21" s="1502">
        <f t="shared" si="8"/>
        <v>6</v>
      </c>
      <c r="L21" s="1502">
        <f t="shared" si="8"/>
        <v>1</v>
      </c>
      <c r="M21" s="1502">
        <f t="shared" si="8"/>
        <v>0</v>
      </c>
      <c r="N21" s="1502">
        <f t="shared" si="8"/>
        <v>0</v>
      </c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32" s="46" customFormat="1" ht="17.100000000000001" customHeight="1">
      <c r="A22" s="1477"/>
      <c r="B22" s="1327" t="s">
        <v>50</v>
      </c>
      <c r="C22" s="476">
        <f t="shared" si="1"/>
        <v>10367</v>
      </c>
      <c r="D22" s="1502">
        <v>0</v>
      </c>
      <c r="E22" s="1502">
        <v>0</v>
      </c>
      <c r="F22" s="1502">
        <v>0</v>
      </c>
      <c r="G22" s="1502">
        <v>0</v>
      </c>
      <c r="H22" s="1502">
        <v>8</v>
      </c>
      <c r="I22" s="1502">
        <v>10310</v>
      </c>
      <c r="J22" s="1502">
        <v>43</v>
      </c>
      <c r="K22" s="1502">
        <v>6</v>
      </c>
      <c r="L22" s="1502">
        <v>0</v>
      </c>
      <c r="M22" s="1502">
        <v>0</v>
      </c>
      <c r="N22" s="1502">
        <v>0</v>
      </c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32" s="46" customFormat="1" ht="17.100000000000001" customHeight="1">
      <c r="A23" s="1477"/>
      <c r="B23" s="1327" t="s">
        <v>51</v>
      </c>
      <c r="C23" s="476">
        <f t="shared" si="1"/>
        <v>9485</v>
      </c>
      <c r="D23" s="1502">
        <v>0</v>
      </c>
      <c r="E23" s="1502">
        <v>0</v>
      </c>
      <c r="F23" s="1502">
        <v>0</v>
      </c>
      <c r="G23" s="1502">
        <v>0</v>
      </c>
      <c r="H23" s="1502">
        <v>4</v>
      </c>
      <c r="I23" s="1502">
        <v>9449</v>
      </c>
      <c r="J23" s="1502">
        <v>31</v>
      </c>
      <c r="K23" s="1502">
        <v>0</v>
      </c>
      <c r="L23" s="1502">
        <v>1</v>
      </c>
      <c r="M23" s="1502">
        <v>0</v>
      </c>
      <c r="N23" s="1502">
        <v>0</v>
      </c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32" s="46" customFormat="1" ht="17.100000000000001" customHeight="1">
      <c r="A24" s="1477" t="s">
        <v>2181</v>
      </c>
      <c r="B24" s="1327" t="s">
        <v>49</v>
      </c>
      <c r="C24" s="476">
        <f t="shared" si="1"/>
        <v>19512</v>
      </c>
      <c r="D24" s="1502">
        <f t="shared" ref="D24:N24" si="9">SUM(D25:D26)</f>
        <v>0</v>
      </c>
      <c r="E24" s="1502">
        <f t="shared" si="9"/>
        <v>0</v>
      </c>
      <c r="F24" s="1502">
        <f t="shared" si="9"/>
        <v>0</v>
      </c>
      <c r="G24" s="1502">
        <f t="shared" si="9"/>
        <v>0</v>
      </c>
      <c r="H24" s="1502">
        <f t="shared" si="9"/>
        <v>0</v>
      </c>
      <c r="I24" s="1502">
        <f t="shared" si="9"/>
        <v>16</v>
      </c>
      <c r="J24" s="1502">
        <f t="shared" si="9"/>
        <v>19384</v>
      </c>
      <c r="K24" s="1502">
        <f t="shared" si="9"/>
        <v>109</v>
      </c>
      <c r="L24" s="1502">
        <f t="shared" si="9"/>
        <v>2</v>
      </c>
      <c r="M24" s="1502">
        <f t="shared" si="9"/>
        <v>1</v>
      </c>
      <c r="N24" s="1502">
        <f t="shared" si="9"/>
        <v>0</v>
      </c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32" s="46" customFormat="1" ht="17.100000000000001" customHeight="1">
      <c r="B25" s="1327" t="s">
        <v>50</v>
      </c>
      <c r="C25" s="476">
        <f t="shared" si="1"/>
        <v>10117</v>
      </c>
      <c r="D25" s="1502">
        <v>0</v>
      </c>
      <c r="E25" s="1502">
        <v>0</v>
      </c>
      <c r="F25" s="1502">
        <v>0</v>
      </c>
      <c r="G25" s="1502">
        <v>0</v>
      </c>
      <c r="H25" s="1502">
        <v>0</v>
      </c>
      <c r="I25" s="1502">
        <v>9</v>
      </c>
      <c r="J25" s="1502">
        <v>10038</v>
      </c>
      <c r="K25" s="1502">
        <v>68</v>
      </c>
      <c r="L25" s="1502">
        <v>1</v>
      </c>
      <c r="M25" s="1502">
        <v>1</v>
      </c>
      <c r="N25" s="1502">
        <v>0</v>
      </c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32" s="46" customFormat="1" ht="17.100000000000001" customHeight="1">
      <c r="A26" s="1451"/>
      <c r="B26" s="1574" t="s">
        <v>51</v>
      </c>
      <c r="C26" s="1293">
        <f t="shared" si="1"/>
        <v>9395</v>
      </c>
      <c r="D26" s="314">
        <v>0</v>
      </c>
      <c r="E26" s="314">
        <v>0</v>
      </c>
      <c r="F26" s="314">
        <v>0</v>
      </c>
      <c r="G26" s="314">
        <v>0</v>
      </c>
      <c r="H26" s="314">
        <v>0</v>
      </c>
      <c r="I26" s="314">
        <v>7</v>
      </c>
      <c r="J26" s="314">
        <v>9346</v>
      </c>
      <c r="K26" s="314">
        <v>41</v>
      </c>
      <c r="L26" s="314">
        <v>1</v>
      </c>
      <c r="M26" s="314">
        <v>0</v>
      </c>
      <c r="N26" s="314">
        <v>0</v>
      </c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32" s="437" customFormat="1" ht="13.9" customHeight="1">
      <c r="A27" s="900" t="s">
        <v>83</v>
      </c>
      <c r="C27" s="906" t="s">
        <v>84</v>
      </c>
      <c r="G27" s="906" t="s">
        <v>85</v>
      </c>
      <c r="I27" s="900"/>
      <c r="J27" s="906" t="s">
        <v>87</v>
      </c>
      <c r="M27" s="94"/>
      <c r="N27" s="1607" t="s">
        <v>321</v>
      </c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32" s="437" customFormat="1" ht="13.9" customHeight="1">
      <c r="G28" s="906" t="s">
        <v>86</v>
      </c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32" s="53" customFormat="1" ht="13.9" customHeight="1"/>
    <row r="30" spans="1:32" s="120" customFormat="1" ht="13.9" customHeight="1">
      <c r="A30" s="120" t="s">
        <v>141</v>
      </c>
      <c r="B30" s="1326"/>
      <c r="F30" s="1326"/>
      <c r="J30" s="1326"/>
      <c r="K30" s="1326"/>
      <c r="L30" s="1326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32" s="120" customFormat="1" ht="13.9" customHeight="1">
      <c r="A31" s="120" t="s">
        <v>272</v>
      </c>
      <c r="B31" s="1326"/>
      <c r="F31" s="1326"/>
      <c r="J31" s="1326"/>
      <c r="K31" s="1326"/>
      <c r="L31" s="1326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32" s="94" customFormat="1" ht="13.9" customHeight="1">
      <c r="A32" s="157"/>
      <c r="B32" s="157"/>
      <c r="AB32" s="1469"/>
      <c r="AC32" s="1469"/>
      <c r="AD32" s="1469"/>
      <c r="AE32" s="1469"/>
      <c r="AF32" s="1469"/>
    </row>
    <row r="33" s="98" customFormat="1"/>
    <row r="34" s="98" customFormat="1"/>
    <row r="35" s="98" customFormat="1"/>
    <row r="36" s="98" customFormat="1"/>
    <row r="37" s="98" customFormat="1"/>
    <row r="38" s="98" customFormat="1"/>
    <row r="39" s="98" customFormat="1"/>
    <row r="40" s="98" customFormat="1"/>
    <row r="41" s="98" customFormat="1"/>
    <row r="42" s="98" customFormat="1"/>
    <row r="43" s="98" customFormat="1"/>
    <row r="44" s="98" customFormat="1"/>
    <row r="45" s="98" customFormat="1"/>
    <row r="46" s="98" customFormat="1"/>
    <row r="47" s="98" customFormat="1"/>
    <row r="48" s="98" customFormat="1"/>
    <row r="49" s="98" customFormat="1"/>
    <row r="50" s="98" customFormat="1"/>
    <row r="51" s="98" customFormat="1"/>
    <row r="52" s="98" customFormat="1"/>
    <row r="53" s="98" customFormat="1"/>
    <row r="54" s="98" customFormat="1"/>
    <row r="55" s="98" customFormat="1"/>
    <row r="56" s="98" customFormat="1"/>
    <row r="57" s="98" customFormat="1"/>
  </sheetData>
  <mergeCells count="3">
    <mergeCell ref="A3:N3"/>
    <mergeCell ref="F4:I4"/>
    <mergeCell ref="A5:B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O25"/>
  <sheetViews>
    <sheetView zoomScaleNormal="100" zoomScaleSheetLayoutView="100" workbookViewId="0">
      <selection activeCell="I10" sqref="I10"/>
    </sheetView>
  </sheetViews>
  <sheetFormatPr defaultColWidth="9" defaultRowHeight="15"/>
  <cols>
    <col min="1" max="1" width="12.875" style="29" customWidth="1"/>
    <col min="2" max="2" width="7.25" style="29" customWidth="1"/>
    <col min="3" max="10" width="6.375" style="29" customWidth="1"/>
    <col min="11" max="11" width="6.375" style="125" customWidth="1"/>
    <col min="12" max="19" width="6.375" style="29" customWidth="1"/>
    <col min="20" max="16384" width="9" style="29"/>
  </cols>
  <sheetData>
    <row r="1" spans="1:25" s="104" customFormat="1" ht="20.100000000000001" customHeight="1">
      <c r="A1" s="1567" t="s">
        <v>3032</v>
      </c>
      <c r="B1" s="1532"/>
      <c r="C1" s="1532"/>
      <c r="D1" s="1532"/>
      <c r="E1" s="1532"/>
      <c r="F1" s="1532"/>
      <c r="G1" s="1532"/>
      <c r="H1" s="1532"/>
      <c r="I1" s="1532"/>
      <c r="J1" s="1532"/>
      <c r="K1" s="108"/>
      <c r="P1" s="1957" t="s">
        <v>3137</v>
      </c>
      <c r="Q1" s="1957"/>
      <c r="R1" s="2180" t="s">
        <v>3138</v>
      </c>
      <c r="S1" s="2180"/>
    </row>
    <row r="2" spans="1:25" s="104" customFormat="1" ht="20.100000000000001" customHeight="1">
      <c r="A2" s="1523" t="s">
        <v>3139</v>
      </c>
      <c r="B2" s="114" t="s">
        <v>3140</v>
      </c>
      <c r="C2" s="1522"/>
      <c r="D2" s="1522"/>
      <c r="E2" s="1522"/>
      <c r="F2" s="1522"/>
      <c r="G2" s="1522"/>
      <c r="H2" s="1522"/>
      <c r="I2" s="1522"/>
      <c r="J2" s="1522"/>
      <c r="K2" s="114"/>
      <c r="L2" s="114"/>
      <c r="M2" s="114"/>
      <c r="N2" s="114"/>
      <c r="O2" s="7" t="s">
        <v>3141</v>
      </c>
      <c r="P2" s="1957" t="s">
        <v>3142</v>
      </c>
      <c r="Q2" s="1957"/>
      <c r="R2" s="2181" t="s">
        <v>1102</v>
      </c>
      <c r="S2" s="2181"/>
    </row>
    <row r="3" spans="1:25" ht="23.25" customHeight="1">
      <c r="A3" s="2182" t="s">
        <v>1103</v>
      </c>
      <c r="B3" s="2049"/>
      <c r="C3" s="2049"/>
      <c r="D3" s="2049"/>
      <c r="E3" s="2049"/>
      <c r="F3" s="2049"/>
      <c r="G3" s="2049"/>
      <c r="H3" s="2049"/>
      <c r="I3" s="2049"/>
      <c r="J3" s="2049"/>
      <c r="K3" s="2049"/>
      <c r="L3" s="2049"/>
      <c r="M3" s="2049"/>
      <c r="N3" s="2049"/>
      <c r="O3" s="2049"/>
      <c r="P3" s="2049"/>
      <c r="Q3" s="2049"/>
      <c r="R3" s="2049"/>
      <c r="S3" s="2049"/>
    </row>
    <row r="4" spans="1:25" s="104" customFormat="1" ht="21.95" customHeight="1">
      <c r="G4" s="1962" t="s">
        <v>3143</v>
      </c>
      <c r="H4" s="1962"/>
      <c r="I4" s="1962"/>
      <c r="J4" s="1962"/>
      <c r="K4" s="1962"/>
      <c r="L4" s="1962"/>
      <c r="M4" s="1532"/>
      <c r="P4" s="1532"/>
      <c r="Q4" s="1532"/>
      <c r="R4" s="1532"/>
      <c r="S4" s="1629" t="s">
        <v>3144</v>
      </c>
    </row>
    <row r="5" spans="1:25" s="104" customFormat="1" ht="21.95" customHeight="1">
      <c r="A5" s="1948" t="s">
        <v>3145</v>
      </c>
      <c r="B5" s="1942" t="s">
        <v>3146</v>
      </c>
      <c r="C5" s="1942"/>
      <c r="D5" s="1942"/>
      <c r="E5" s="1942"/>
      <c r="F5" s="1942"/>
      <c r="G5" s="1942"/>
      <c r="H5" s="1942"/>
      <c r="I5" s="1942"/>
      <c r="J5" s="1942"/>
      <c r="K5" s="1952" t="s">
        <v>3147</v>
      </c>
      <c r="L5" s="1952"/>
      <c r="M5" s="1952"/>
      <c r="N5" s="1952"/>
      <c r="O5" s="1952"/>
      <c r="P5" s="1952"/>
      <c r="Q5" s="1952"/>
      <c r="R5" s="1952"/>
      <c r="S5" s="1952"/>
    </row>
    <row r="6" spans="1:25" s="104" customFormat="1" ht="24" customHeight="1">
      <c r="A6" s="1962"/>
      <c r="B6" s="1951" t="s">
        <v>3148</v>
      </c>
      <c r="C6" s="1952"/>
      <c r="D6" s="1953"/>
      <c r="E6" s="1951" t="s">
        <v>3149</v>
      </c>
      <c r="F6" s="1952"/>
      <c r="G6" s="1953"/>
      <c r="H6" s="1951" t="s">
        <v>3150</v>
      </c>
      <c r="I6" s="1952"/>
      <c r="J6" s="1952"/>
      <c r="K6" s="1951" t="s">
        <v>3151</v>
      </c>
      <c r="L6" s="1952"/>
      <c r="M6" s="1953"/>
      <c r="N6" s="1951" t="s">
        <v>3152</v>
      </c>
      <c r="O6" s="1952"/>
      <c r="P6" s="1953"/>
      <c r="Q6" s="1951" t="s">
        <v>3153</v>
      </c>
      <c r="R6" s="1952"/>
      <c r="S6" s="1952"/>
    </row>
    <row r="7" spans="1:25" s="104" customFormat="1" ht="24" customHeight="1">
      <c r="A7" s="1941"/>
      <c r="B7" s="1523" t="s">
        <v>53</v>
      </c>
      <c r="C7" s="1523" t="s">
        <v>142</v>
      </c>
      <c r="D7" s="1523" t="s">
        <v>68</v>
      </c>
      <c r="E7" s="1523" t="s">
        <v>53</v>
      </c>
      <c r="F7" s="1523" t="s">
        <v>142</v>
      </c>
      <c r="G7" s="1523" t="s">
        <v>68</v>
      </c>
      <c r="H7" s="1523" t="s">
        <v>53</v>
      </c>
      <c r="I7" s="1523" t="s">
        <v>142</v>
      </c>
      <c r="J7" s="1528" t="s">
        <v>68</v>
      </c>
      <c r="K7" s="1523" t="s">
        <v>53</v>
      </c>
      <c r="L7" s="1523" t="s">
        <v>142</v>
      </c>
      <c r="M7" s="1523" t="s">
        <v>68</v>
      </c>
      <c r="N7" s="1523" t="s">
        <v>53</v>
      </c>
      <c r="O7" s="1523" t="s">
        <v>142</v>
      </c>
      <c r="P7" s="1523" t="s">
        <v>68</v>
      </c>
      <c r="Q7" s="1523" t="s">
        <v>53</v>
      </c>
      <c r="R7" s="1523" t="s">
        <v>142</v>
      </c>
      <c r="S7" s="1528" t="s">
        <v>68</v>
      </c>
    </row>
    <row r="8" spans="1:25" s="104" customFormat="1" ht="26.1" customHeight="1">
      <c r="A8" s="1532" t="s">
        <v>453</v>
      </c>
      <c r="B8" s="1611">
        <f>SUM(C8:D8)</f>
        <v>117987</v>
      </c>
      <c r="C8" s="1610">
        <f>SUM(C9:C20)</f>
        <v>61420</v>
      </c>
      <c r="D8" s="1610">
        <f>SUM(D9:D20)</f>
        <v>56567</v>
      </c>
      <c r="E8" s="1610">
        <f>SUM(F8:G8)</f>
        <v>117951</v>
      </c>
      <c r="F8" s="1610">
        <f>SUM(F9:F20)</f>
        <v>61391</v>
      </c>
      <c r="G8" s="1610">
        <f>SUM(G9:G20)</f>
        <v>56560</v>
      </c>
      <c r="H8" s="215">
        <f>E8/B8*100</f>
        <v>99.969488163950274</v>
      </c>
      <c r="I8" s="215">
        <f>F8/C8*100</f>
        <v>99.952784109410615</v>
      </c>
      <c r="J8" s="216">
        <f>G8/D8*100</f>
        <v>99.987625293899271</v>
      </c>
      <c r="K8" s="189">
        <f>SUM(L8:M8)</f>
        <v>64460</v>
      </c>
      <c r="L8" s="189">
        <f>SUM(L9:L20)</f>
        <v>33951</v>
      </c>
      <c r="M8" s="1610">
        <f>SUM(M9:M20)</f>
        <v>30509</v>
      </c>
      <c r="N8" s="1610">
        <f>SUM(O8:P8)</f>
        <v>64414</v>
      </c>
      <c r="O8" s="1610">
        <f>SUM(O9:O20)</f>
        <v>33924</v>
      </c>
      <c r="P8" s="1610">
        <f>SUM(P9:P20)</f>
        <v>30490</v>
      </c>
      <c r="Q8" s="217">
        <f>N8/K8*100</f>
        <v>99.928637914986041</v>
      </c>
      <c r="R8" s="217">
        <f t="shared" ref="R8:S20" si="0">O8/L8*100</f>
        <v>99.920473623751889</v>
      </c>
      <c r="S8" s="215">
        <f t="shared" si="0"/>
        <v>99.937723294765476</v>
      </c>
    </row>
    <row r="9" spans="1:25" s="104" customFormat="1" ht="26.1" customHeight="1">
      <c r="A9" s="1532" t="s">
        <v>270</v>
      </c>
      <c r="B9" s="1609">
        <f t="shared" ref="B9:B20" si="1">SUM(C9:D9)</f>
        <v>9572</v>
      </c>
      <c r="C9" s="1610">
        <v>4987</v>
      </c>
      <c r="D9" s="1610">
        <v>4585</v>
      </c>
      <c r="E9" s="1610">
        <f t="shared" ref="E9:E20" si="2">SUM(F9:G9)</f>
        <v>9570</v>
      </c>
      <c r="F9" s="1610">
        <v>4985</v>
      </c>
      <c r="G9" s="1610">
        <v>4585</v>
      </c>
      <c r="H9" s="215">
        <f t="shared" ref="H9:J20" si="3">E9/B9*100</f>
        <v>99.979105725031332</v>
      </c>
      <c r="I9" s="215">
        <f t="shared" si="3"/>
        <v>99.959895728895134</v>
      </c>
      <c r="J9" s="215">
        <f t="shared" si="3"/>
        <v>100</v>
      </c>
      <c r="K9" s="189">
        <f t="shared" ref="K9:K20" si="4">SUM(L9:M9)</f>
        <v>5800</v>
      </c>
      <c r="L9" s="189">
        <v>3045</v>
      </c>
      <c r="M9" s="189">
        <v>2755</v>
      </c>
      <c r="N9" s="1610">
        <f t="shared" ref="N9:N20" si="5">SUM(O9:P9)</f>
        <v>5799</v>
      </c>
      <c r="O9" s="1610">
        <v>3044</v>
      </c>
      <c r="P9" s="1610">
        <v>2755</v>
      </c>
      <c r="Q9" s="218">
        <f t="shared" ref="Q9:Q20" si="6">N9/K9*100</f>
        <v>99.982758620689665</v>
      </c>
      <c r="R9" s="218">
        <f t="shared" si="0"/>
        <v>99.967159277504109</v>
      </c>
      <c r="S9" s="215">
        <f>P9/M9*100</f>
        <v>100</v>
      </c>
      <c r="X9" s="293"/>
      <c r="Y9" s="293"/>
    </row>
    <row r="10" spans="1:25" s="104" customFormat="1" ht="26.1" customHeight="1">
      <c r="A10" s="1532" t="s">
        <v>96</v>
      </c>
      <c r="B10" s="1609">
        <f t="shared" si="1"/>
        <v>8997</v>
      </c>
      <c r="C10" s="1610">
        <v>4709</v>
      </c>
      <c r="D10" s="1610">
        <v>4288</v>
      </c>
      <c r="E10" s="1610">
        <f t="shared" si="2"/>
        <v>8994</v>
      </c>
      <c r="F10" s="1610">
        <v>4708</v>
      </c>
      <c r="G10" s="1610">
        <v>4286</v>
      </c>
      <c r="H10" s="215">
        <f t="shared" si="3"/>
        <v>99.966655551850607</v>
      </c>
      <c r="I10" s="215">
        <f t="shared" si="3"/>
        <v>99.978764068804409</v>
      </c>
      <c r="J10" s="215">
        <f t="shared" si="3"/>
        <v>99.953358208955223</v>
      </c>
      <c r="K10" s="189">
        <f t="shared" si="4"/>
        <v>2941</v>
      </c>
      <c r="L10" s="189">
        <v>1539</v>
      </c>
      <c r="M10" s="1610">
        <v>1402</v>
      </c>
      <c r="N10" s="1610">
        <f t="shared" si="5"/>
        <v>2936</v>
      </c>
      <c r="O10" s="1610">
        <v>1534</v>
      </c>
      <c r="P10" s="1610">
        <v>1402</v>
      </c>
      <c r="Q10" s="218">
        <f t="shared" si="6"/>
        <v>99.82998979938796</v>
      </c>
      <c r="R10" s="218">
        <f t="shared" si="0"/>
        <v>99.67511371020143</v>
      </c>
      <c r="S10" s="215">
        <f t="shared" si="0"/>
        <v>100</v>
      </c>
      <c r="X10" s="293"/>
      <c r="Y10" s="293"/>
    </row>
    <row r="11" spans="1:25" s="104" customFormat="1" ht="26.1" customHeight="1">
      <c r="A11" s="1532" t="s">
        <v>97</v>
      </c>
      <c r="B11" s="1609">
        <f t="shared" si="1"/>
        <v>16111</v>
      </c>
      <c r="C11" s="1610">
        <v>8479</v>
      </c>
      <c r="D11" s="1610">
        <v>7632</v>
      </c>
      <c r="E11" s="1610">
        <f t="shared" si="2"/>
        <v>16104</v>
      </c>
      <c r="F11" s="1610">
        <v>8473</v>
      </c>
      <c r="G11" s="1610">
        <v>7631</v>
      </c>
      <c r="H11" s="215">
        <f t="shared" si="3"/>
        <v>99.956551424492574</v>
      </c>
      <c r="I11" s="215">
        <f t="shared" si="3"/>
        <v>99.929236938318198</v>
      </c>
      <c r="J11" s="215">
        <f t="shared" si="3"/>
        <v>99.986897274633122</v>
      </c>
      <c r="K11" s="189">
        <f t="shared" si="4"/>
        <v>10300</v>
      </c>
      <c r="L11" s="189">
        <v>5640</v>
      </c>
      <c r="M11" s="1610">
        <v>4660</v>
      </c>
      <c r="N11" s="1610">
        <f t="shared" si="5"/>
        <v>10292</v>
      </c>
      <c r="O11" s="1610">
        <v>5638</v>
      </c>
      <c r="P11" s="1610">
        <v>4654</v>
      </c>
      <c r="Q11" s="218">
        <f t="shared" si="6"/>
        <v>99.922330097087382</v>
      </c>
      <c r="R11" s="218">
        <f t="shared" si="0"/>
        <v>99.964539007092199</v>
      </c>
      <c r="S11" s="215">
        <f t="shared" si="0"/>
        <v>99.871244635193136</v>
      </c>
      <c r="X11" s="293"/>
      <c r="Y11" s="293"/>
    </row>
    <row r="12" spans="1:25" s="104" customFormat="1" ht="26.1" customHeight="1">
      <c r="A12" s="1532" t="s">
        <v>98</v>
      </c>
      <c r="B12" s="1609">
        <f t="shared" si="1"/>
        <v>8260</v>
      </c>
      <c r="C12" s="1610">
        <v>4313</v>
      </c>
      <c r="D12" s="1610">
        <v>3947</v>
      </c>
      <c r="E12" s="1610">
        <f t="shared" si="2"/>
        <v>8254</v>
      </c>
      <c r="F12" s="1610">
        <v>4309</v>
      </c>
      <c r="G12" s="1610">
        <v>3945</v>
      </c>
      <c r="H12" s="215">
        <f t="shared" si="3"/>
        <v>99.927360774818396</v>
      </c>
      <c r="I12" s="215">
        <f t="shared" si="3"/>
        <v>99.907257129608169</v>
      </c>
      <c r="J12" s="215">
        <f t="shared" si="3"/>
        <v>99.949328604003043</v>
      </c>
      <c r="K12" s="189">
        <f t="shared" si="4"/>
        <v>2904</v>
      </c>
      <c r="L12" s="189">
        <v>1477</v>
      </c>
      <c r="M12" s="1610">
        <v>1427</v>
      </c>
      <c r="N12" s="1610">
        <f t="shared" si="5"/>
        <v>2904</v>
      </c>
      <c r="O12" s="1610">
        <v>1477</v>
      </c>
      <c r="P12" s="1610">
        <v>1427</v>
      </c>
      <c r="Q12" s="218">
        <f t="shared" si="6"/>
        <v>100</v>
      </c>
      <c r="R12" s="218">
        <f t="shared" si="0"/>
        <v>100</v>
      </c>
      <c r="S12" s="215">
        <f t="shared" si="0"/>
        <v>100</v>
      </c>
      <c r="X12" s="293"/>
      <c r="Y12" s="293"/>
    </row>
    <row r="13" spans="1:25" s="104" customFormat="1" ht="26.1" customHeight="1">
      <c r="A13" s="1532" t="s">
        <v>99</v>
      </c>
      <c r="B13" s="1609">
        <f t="shared" si="1"/>
        <v>6804</v>
      </c>
      <c r="C13" s="1610">
        <v>3553</v>
      </c>
      <c r="D13" s="1610">
        <v>3251</v>
      </c>
      <c r="E13" s="1610">
        <f t="shared" si="2"/>
        <v>6803</v>
      </c>
      <c r="F13" s="1610">
        <v>3553</v>
      </c>
      <c r="G13" s="1610">
        <v>3250</v>
      </c>
      <c r="H13" s="215">
        <f t="shared" si="3"/>
        <v>99.98530276308054</v>
      </c>
      <c r="I13" s="215">
        <f t="shared" si="3"/>
        <v>100</v>
      </c>
      <c r="J13" s="215">
        <f t="shared" si="3"/>
        <v>99.969240233774229</v>
      </c>
      <c r="K13" s="189">
        <f t="shared" si="4"/>
        <v>5577</v>
      </c>
      <c r="L13" s="189">
        <v>2957</v>
      </c>
      <c r="M13" s="1610">
        <v>2620</v>
      </c>
      <c r="N13" s="1610">
        <f t="shared" si="5"/>
        <v>5576</v>
      </c>
      <c r="O13" s="1610">
        <v>2956</v>
      </c>
      <c r="P13" s="1610">
        <v>2620</v>
      </c>
      <c r="Q13" s="218">
        <f t="shared" si="6"/>
        <v>99.982069212838439</v>
      </c>
      <c r="R13" s="218">
        <f t="shared" si="0"/>
        <v>99.966181941156577</v>
      </c>
      <c r="S13" s="215">
        <f t="shared" si="0"/>
        <v>100</v>
      </c>
      <c r="X13" s="293"/>
      <c r="Y13" s="293"/>
    </row>
    <row r="14" spans="1:25" s="104" customFormat="1" ht="26.1" customHeight="1">
      <c r="A14" s="1532" t="s">
        <v>281</v>
      </c>
      <c r="B14" s="1609">
        <f t="shared" si="1"/>
        <v>5346</v>
      </c>
      <c r="C14" s="1610">
        <v>2752</v>
      </c>
      <c r="D14" s="1610">
        <v>2594</v>
      </c>
      <c r="E14" s="1610">
        <f t="shared" si="2"/>
        <v>5345</v>
      </c>
      <c r="F14" s="1610">
        <v>2751</v>
      </c>
      <c r="G14" s="1610">
        <v>2594</v>
      </c>
      <c r="H14" s="215">
        <f t="shared" si="3"/>
        <v>99.981294425738866</v>
      </c>
      <c r="I14" s="215">
        <f t="shared" si="3"/>
        <v>99.963662790697668</v>
      </c>
      <c r="J14" s="215">
        <f t="shared" si="3"/>
        <v>100</v>
      </c>
      <c r="K14" s="189">
        <f t="shared" si="4"/>
        <v>3450</v>
      </c>
      <c r="L14" s="189">
        <v>1769</v>
      </c>
      <c r="M14" s="1610">
        <v>1681</v>
      </c>
      <c r="N14" s="1610">
        <f t="shared" si="5"/>
        <v>3448</v>
      </c>
      <c r="O14" s="1610">
        <v>1768</v>
      </c>
      <c r="P14" s="1610">
        <v>1680</v>
      </c>
      <c r="Q14" s="218">
        <f t="shared" si="6"/>
        <v>99.94202898550725</v>
      </c>
      <c r="R14" s="218">
        <f t="shared" si="0"/>
        <v>99.943470887507075</v>
      </c>
      <c r="S14" s="215">
        <f t="shared" si="0"/>
        <v>99.940511600237954</v>
      </c>
      <c r="X14" s="293"/>
      <c r="Y14" s="293"/>
    </row>
    <row r="15" spans="1:25" s="104" customFormat="1" ht="26.1" customHeight="1">
      <c r="A15" s="1532" t="s">
        <v>282</v>
      </c>
      <c r="B15" s="1609">
        <f t="shared" si="1"/>
        <v>7131</v>
      </c>
      <c r="C15" s="1610">
        <v>3718</v>
      </c>
      <c r="D15" s="1610">
        <v>3413</v>
      </c>
      <c r="E15" s="1610">
        <f t="shared" si="2"/>
        <v>7129</v>
      </c>
      <c r="F15" s="1610">
        <v>3716</v>
      </c>
      <c r="G15" s="1610">
        <v>3413</v>
      </c>
      <c r="H15" s="215">
        <f t="shared" si="3"/>
        <v>99.971953442714906</v>
      </c>
      <c r="I15" s="215">
        <f t="shared" si="3"/>
        <v>99.946207638515332</v>
      </c>
      <c r="J15" s="215">
        <f t="shared" si="3"/>
        <v>100</v>
      </c>
      <c r="K15" s="189">
        <f t="shared" si="4"/>
        <v>2041</v>
      </c>
      <c r="L15" s="189">
        <v>1045</v>
      </c>
      <c r="M15" s="1610">
        <v>996</v>
      </c>
      <c r="N15" s="1610">
        <f t="shared" si="5"/>
        <v>2035</v>
      </c>
      <c r="O15" s="1610">
        <v>1040</v>
      </c>
      <c r="P15" s="1610">
        <v>995</v>
      </c>
      <c r="Q15" s="218">
        <f t="shared" si="6"/>
        <v>99.706026457618819</v>
      </c>
      <c r="R15" s="218">
        <f t="shared" si="0"/>
        <v>99.52153110047847</v>
      </c>
      <c r="S15" s="215">
        <f t="shared" si="0"/>
        <v>99.899598393574294</v>
      </c>
      <c r="X15" s="293"/>
      <c r="Y15" s="293"/>
    </row>
    <row r="16" spans="1:25" s="104" customFormat="1" ht="26.1" customHeight="1">
      <c r="A16" s="1532" t="s">
        <v>653</v>
      </c>
      <c r="B16" s="1609">
        <f t="shared" si="1"/>
        <v>14276</v>
      </c>
      <c r="C16" s="1610">
        <v>7328</v>
      </c>
      <c r="D16" s="1610">
        <v>6948</v>
      </c>
      <c r="E16" s="1610">
        <f t="shared" si="2"/>
        <v>14267</v>
      </c>
      <c r="F16" s="1610">
        <v>7319</v>
      </c>
      <c r="G16" s="1610">
        <v>6948</v>
      </c>
      <c r="H16" s="215">
        <f t="shared" si="3"/>
        <v>99.936957130848981</v>
      </c>
      <c r="I16" s="215">
        <f t="shared" si="3"/>
        <v>99.877183406113531</v>
      </c>
      <c r="J16" s="215">
        <f t="shared" si="3"/>
        <v>100</v>
      </c>
      <c r="K16" s="189">
        <f t="shared" si="4"/>
        <v>9037</v>
      </c>
      <c r="L16" s="189">
        <v>5088</v>
      </c>
      <c r="M16" s="1610">
        <v>3949</v>
      </c>
      <c r="N16" s="1610">
        <f t="shared" si="5"/>
        <v>9034</v>
      </c>
      <c r="O16" s="1610">
        <v>5086</v>
      </c>
      <c r="P16" s="1610">
        <v>3948</v>
      </c>
      <c r="Q16" s="218">
        <f t="shared" si="6"/>
        <v>99.966803142635825</v>
      </c>
      <c r="R16" s="218">
        <f t="shared" si="0"/>
        <v>99.960691823899367</v>
      </c>
      <c r="S16" s="215">
        <f t="shared" si="0"/>
        <v>99.974677133451507</v>
      </c>
      <c r="X16" s="293"/>
      <c r="Y16" s="293"/>
    </row>
    <row r="17" spans="1:41" s="104" customFormat="1" ht="26.1" customHeight="1">
      <c r="A17" s="1532" t="s">
        <v>283</v>
      </c>
      <c r="B17" s="1609">
        <f t="shared" si="1"/>
        <v>4468</v>
      </c>
      <c r="C17" s="1610">
        <v>2317</v>
      </c>
      <c r="D17" s="1610">
        <v>2151</v>
      </c>
      <c r="E17" s="1610">
        <f t="shared" si="2"/>
        <v>4468</v>
      </c>
      <c r="F17" s="1610">
        <v>2317</v>
      </c>
      <c r="G17" s="1610">
        <v>2151</v>
      </c>
      <c r="H17" s="215">
        <f t="shared" si="3"/>
        <v>100</v>
      </c>
      <c r="I17" s="215">
        <f t="shared" si="3"/>
        <v>100</v>
      </c>
      <c r="J17" s="215">
        <f t="shared" si="3"/>
        <v>100</v>
      </c>
      <c r="K17" s="189">
        <f t="shared" si="4"/>
        <v>1851</v>
      </c>
      <c r="L17" s="189">
        <v>1023</v>
      </c>
      <c r="M17" s="1610">
        <v>828</v>
      </c>
      <c r="N17" s="1610">
        <f t="shared" si="5"/>
        <v>1850</v>
      </c>
      <c r="O17" s="1610">
        <v>1022</v>
      </c>
      <c r="P17" s="1610">
        <v>828</v>
      </c>
      <c r="Q17" s="218">
        <f t="shared" si="6"/>
        <v>99.945975148568351</v>
      </c>
      <c r="R17" s="218">
        <f t="shared" si="0"/>
        <v>99.902248289345067</v>
      </c>
      <c r="S17" s="215">
        <f t="shared" si="0"/>
        <v>100</v>
      </c>
      <c r="X17" s="293"/>
      <c r="Y17" s="293"/>
    </row>
    <row r="18" spans="1:41" s="104" customFormat="1" ht="26.1" customHeight="1">
      <c r="A18" s="1532" t="s">
        <v>654</v>
      </c>
      <c r="B18" s="1609">
        <f t="shared" si="1"/>
        <v>13028</v>
      </c>
      <c r="C18" s="1610">
        <v>6755</v>
      </c>
      <c r="D18" s="1610">
        <v>6273</v>
      </c>
      <c r="E18" s="1610">
        <f t="shared" si="2"/>
        <v>13027</v>
      </c>
      <c r="F18" s="1610">
        <v>6754</v>
      </c>
      <c r="G18" s="1610">
        <v>6273</v>
      </c>
      <c r="H18" s="215">
        <f t="shared" si="3"/>
        <v>99.992324224746696</v>
      </c>
      <c r="I18" s="215">
        <f t="shared" si="3"/>
        <v>99.985196150999258</v>
      </c>
      <c r="J18" s="215">
        <f t="shared" si="3"/>
        <v>100</v>
      </c>
      <c r="K18" s="189">
        <f t="shared" si="4"/>
        <v>6967</v>
      </c>
      <c r="L18" s="189">
        <v>3374</v>
      </c>
      <c r="M18" s="1610">
        <v>3593</v>
      </c>
      <c r="N18" s="1610">
        <f t="shared" si="5"/>
        <v>6960</v>
      </c>
      <c r="O18" s="1610">
        <v>3370</v>
      </c>
      <c r="P18" s="1610">
        <v>3590</v>
      </c>
      <c r="Q18" s="218">
        <f t="shared" si="6"/>
        <v>99.899526338452702</v>
      </c>
      <c r="R18" s="218">
        <f t="shared" si="0"/>
        <v>99.881446354475401</v>
      </c>
      <c r="S18" s="215">
        <f t="shared" si="0"/>
        <v>99.916504313943776</v>
      </c>
      <c r="X18" s="293"/>
      <c r="Y18" s="293"/>
    </row>
    <row r="19" spans="1:41" s="104" customFormat="1" ht="26.1" customHeight="1">
      <c r="A19" s="1532" t="s">
        <v>271</v>
      </c>
      <c r="B19" s="1609">
        <f t="shared" si="1"/>
        <v>12509</v>
      </c>
      <c r="C19" s="1610">
        <v>6502</v>
      </c>
      <c r="D19" s="1610">
        <v>6007</v>
      </c>
      <c r="E19" s="1610">
        <f t="shared" si="2"/>
        <v>12507</v>
      </c>
      <c r="F19" s="1610">
        <v>6500</v>
      </c>
      <c r="G19" s="1610">
        <v>6007</v>
      </c>
      <c r="H19" s="215">
        <f t="shared" si="3"/>
        <v>99.984011511711572</v>
      </c>
      <c r="I19" s="215">
        <f t="shared" si="3"/>
        <v>99.969240233774229</v>
      </c>
      <c r="J19" s="215">
        <f t="shared" si="3"/>
        <v>100</v>
      </c>
      <c r="K19" s="189">
        <f t="shared" si="4"/>
        <v>6715</v>
      </c>
      <c r="L19" s="189">
        <v>3273</v>
      </c>
      <c r="M19" s="1610">
        <v>3442</v>
      </c>
      <c r="N19" s="1610">
        <f t="shared" si="5"/>
        <v>6706</v>
      </c>
      <c r="O19" s="1610">
        <v>3270</v>
      </c>
      <c r="P19" s="1610">
        <v>3436</v>
      </c>
      <c r="Q19" s="218">
        <f t="shared" si="6"/>
        <v>99.865971705137753</v>
      </c>
      <c r="R19" s="218">
        <f t="shared" si="0"/>
        <v>99.908340971585702</v>
      </c>
      <c r="S19" s="215">
        <f t="shared" si="0"/>
        <v>99.825682742591511</v>
      </c>
      <c r="X19" s="293"/>
      <c r="Y19" s="293"/>
    </row>
    <row r="20" spans="1:41" s="104" customFormat="1" ht="26.1" customHeight="1">
      <c r="A20" s="1522" t="s">
        <v>295</v>
      </c>
      <c r="B20" s="1612">
        <f t="shared" si="1"/>
        <v>11485</v>
      </c>
      <c r="C20" s="1613">
        <v>6007</v>
      </c>
      <c r="D20" s="1613">
        <v>5478</v>
      </c>
      <c r="E20" s="1613">
        <f t="shared" si="2"/>
        <v>11483</v>
      </c>
      <c r="F20" s="1613">
        <v>6006</v>
      </c>
      <c r="G20" s="1613">
        <v>5477</v>
      </c>
      <c r="H20" s="219">
        <f t="shared" si="3"/>
        <v>99.982585981715275</v>
      </c>
      <c r="I20" s="219">
        <f t="shared" si="3"/>
        <v>99.983352755119029</v>
      </c>
      <c r="J20" s="219">
        <f t="shared" si="3"/>
        <v>99.981745162468044</v>
      </c>
      <c r="K20" s="220">
        <f t="shared" si="4"/>
        <v>6877</v>
      </c>
      <c r="L20" s="220">
        <v>3721</v>
      </c>
      <c r="M20" s="1613">
        <v>3156</v>
      </c>
      <c r="N20" s="1613">
        <f t="shared" si="5"/>
        <v>6874</v>
      </c>
      <c r="O20" s="1613">
        <v>3719</v>
      </c>
      <c r="P20" s="1613">
        <v>3155</v>
      </c>
      <c r="Q20" s="221">
        <f t="shared" si="6"/>
        <v>99.956376326886726</v>
      </c>
      <c r="R20" s="221">
        <f t="shared" si="0"/>
        <v>99.946251007793606</v>
      </c>
      <c r="S20" s="219">
        <f t="shared" si="0"/>
        <v>99.968314321926485</v>
      </c>
      <c r="X20" s="293"/>
      <c r="Y20" s="293"/>
    </row>
    <row r="21" spans="1:41" s="94" customFormat="1" ht="13.9" customHeight="1">
      <c r="A21" s="1490" t="s">
        <v>2333</v>
      </c>
      <c r="B21" s="1490"/>
      <c r="C21" s="1490"/>
      <c r="D21" s="157" t="s">
        <v>84</v>
      </c>
      <c r="E21" s="157"/>
      <c r="F21" s="1490"/>
      <c r="G21" s="1490"/>
      <c r="H21" s="1467" t="s">
        <v>85</v>
      </c>
      <c r="I21" s="1467"/>
      <c r="J21" s="163"/>
      <c r="M21" s="157" t="s">
        <v>87</v>
      </c>
      <c r="R21" s="99"/>
      <c r="S21" s="1607" t="s">
        <v>1105</v>
      </c>
      <c r="T21" s="1643"/>
      <c r="Y21" s="2183"/>
      <c r="Z21" s="2183"/>
      <c r="AA21" s="2183"/>
      <c r="AB21" s="2183"/>
      <c r="AC21" s="2183"/>
    </row>
    <row r="22" spans="1:41" s="94" customFormat="1" ht="13.9" customHeight="1">
      <c r="H22" s="1469" t="s">
        <v>86</v>
      </c>
      <c r="I22" s="1469"/>
      <c r="J22" s="162"/>
      <c r="P22" s="99"/>
      <c r="R22" s="99"/>
      <c r="T22" s="1643"/>
    </row>
    <row r="23" spans="1:41" s="1469" customFormat="1" ht="13.9" customHeight="1">
      <c r="A23" s="120" t="s">
        <v>141</v>
      </c>
      <c r="B23" s="120"/>
      <c r="C23" s="120"/>
      <c r="D23" s="120"/>
      <c r="E23" s="120"/>
      <c r="F23" s="120"/>
      <c r="G23" s="120"/>
      <c r="H23" s="120"/>
      <c r="I23" s="120"/>
      <c r="J23" s="120"/>
    </row>
    <row r="24" spans="1:41" s="94" customFormat="1" ht="13.9" customHeight="1">
      <c r="A24" s="94" t="s">
        <v>272</v>
      </c>
      <c r="K24" s="1469"/>
      <c r="L24" s="1469"/>
    </row>
    <row r="25" spans="1:41" s="94" customFormat="1" ht="13.9" customHeight="1">
      <c r="A25" s="157"/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AK25" s="1469"/>
      <c r="AL25" s="1469"/>
      <c r="AM25" s="1469"/>
      <c r="AN25" s="1469"/>
      <c r="AO25" s="1469"/>
    </row>
  </sheetData>
  <mergeCells count="16">
    <mergeCell ref="Y21:AC21"/>
    <mergeCell ref="A5:A7"/>
    <mergeCell ref="B5:J5"/>
    <mergeCell ref="K5:S5"/>
    <mergeCell ref="B6:D6"/>
    <mergeCell ref="E6:G6"/>
    <mergeCell ref="H6:J6"/>
    <mergeCell ref="K6:M6"/>
    <mergeCell ref="N6:P6"/>
    <mergeCell ref="Q6:S6"/>
    <mergeCell ref="G4:L4"/>
    <mergeCell ref="P1:Q1"/>
    <mergeCell ref="R1:S1"/>
    <mergeCell ref="P2:Q2"/>
    <mergeCell ref="R2:S2"/>
    <mergeCell ref="A3:S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orientation="landscape" r:id="rId1"/>
  <headerFooter alignWithMargins="0">
    <oddFooter>&amp;C&amp;"Times New Roman,標準"&amp;8&amp;A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91"/>
  <sheetViews>
    <sheetView topLeftCell="A40" zoomScaleNormal="100" zoomScaleSheetLayoutView="100" workbookViewId="0">
      <selection activeCell="I10" sqref="I10"/>
    </sheetView>
  </sheetViews>
  <sheetFormatPr defaultColWidth="9" defaultRowHeight="15.75"/>
  <cols>
    <col min="1" max="1" width="16.375" style="14" customWidth="1"/>
    <col min="2" max="2" width="4.375" style="15" customWidth="1"/>
    <col min="3" max="28" width="4.375" style="14" customWidth="1"/>
    <col min="29" max="29" width="9" style="15"/>
    <col min="30" max="16384" width="9" style="14"/>
  </cols>
  <sheetData>
    <row r="1" spans="1:29" s="104" customFormat="1" ht="18.95" customHeight="1">
      <c r="A1" s="1567" t="s">
        <v>3108</v>
      </c>
      <c r="B1" s="108"/>
      <c r="O1" s="1962"/>
      <c r="P1" s="1962"/>
      <c r="Q1" s="1532"/>
      <c r="R1" s="1532"/>
      <c r="S1" s="1532"/>
      <c r="T1" s="1532"/>
      <c r="U1" s="1532"/>
      <c r="V1" s="1532"/>
      <c r="X1" s="1942" t="s">
        <v>3124</v>
      </c>
      <c r="Y1" s="1942"/>
      <c r="Z1" s="2186" t="s">
        <v>3125</v>
      </c>
      <c r="AA1" s="2187"/>
      <c r="AB1" s="2188"/>
      <c r="AC1" s="1532"/>
    </row>
    <row r="2" spans="1:29" s="104" customFormat="1" ht="18.95" customHeight="1">
      <c r="A2" s="1523" t="s">
        <v>3034</v>
      </c>
      <c r="B2" s="114" t="s">
        <v>3126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522"/>
      <c r="P2" s="1522"/>
      <c r="Q2" s="1522"/>
      <c r="R2" s="1522"/>
      <c r="S2" s="1522"/>
      <c r="T2" s="1522"/>
      <c r="U2" s="1522"/>
      <c r="V2" s="1522"/>
      <c r="W2" s="7" t="s">
        <v>3127</v>
      </c>
      <c r="X2" s="1942" t="s">
        <v>3111</v>
      </c>
      <c r="Y2" s="1942"/>
      <c r="Z2" s="1951" t="s">
        <v>176</v>
      </c>
      <c r="AA2" s="1952"/>
      <c r="AB2" s="1953"/>
      <c r="AC2" s="1532"/>
    </row>
    <row r="3" spans="1:29" ht="24" customHeight="1">
      <c r="A3" s="1943" t="s">
        <v>3128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2049"/>
      <c r="P3" s="2049"/>
      <c r="Q3" s="2049"/>
      <c r="R3" s="2049"/>
      <c r="S3" s="2049"/>
      <c r="T3" s="2049"/>
      <c r="U3" s="2049"/>
      <c r="V3" s="2049"/>
      <c r="W3" s="1943"/>
      <c r="X3" s="1943"/>
      <c r="Y3" s="1943"/>
      <c r="Z3" s="1943"/>
      <c r="AA3" s="1943"/>
      <c r="AB3" s="1943"/>
    </row>
    <row r="4" spans="1:29" s="104" customFormat="1" ht="18" customHeight="1">
      <c r="A4" s="1941" t="s">
        <v>3129</v>
      </c>
      <c r="B4" s="1941"/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941"/>
      <c r="V4" s="1941"/>
      <c r="W4" s="1941"/>
      <c r="X4" s="1941"/>
      <c r="Y4" s="1941"/>
      <c r="Z4" s="1941"/>
      <c r="AA4" s="2050" t="s">
        <v>2819</v>
      </c>
      <c r="AB4" s="2050"/>
      <c r="AC4" s="108"/>
    </row>
    <row r="5" spans="1:29" s="104" customFormat="1" ht="18" customHeight="1">
      <c r="A5" s="1958" t="s">
        <v>2991</v>
      </c>
      <c r="B5" s="1942" t="s">
        <v>3130</v>
      </c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2"/>
      <c r="P5" s="1942"/>
      <c r="Q5" s="1942"/>
      <c r="R5" s="1942"/>
      <c r="S5" s="1942"/>
      <c r="T5" s="1942"/>
      <c r="U5" s="1942"/>
      <c r="V5" s="1942"/>
      <c r="W5" s="1957" t="s">
        <v>2975</v>
      </c>
      <c r="X5" s="1957"/>
      <c r="Y5" s="1957"/>
      <c r="Z5" s="2184" t="s">
        <v>2866</v>
      </c>
      <c r="AA5" s="2184"/>
      <c r="AB5" s="2184"/>
      <c r="AC5" s="108"/>
    </row>
    <row r="6" spans="1:29" s="104" customFormat="1" ht="21.95" customHeight="1">
      <c r="A6" s="1959"/>
      <c r="B6" s="1951" t="s">
        <v>2821</v>
      </c>
      <c r="C6" s="1952"/>
      <c r="D6" s="1953"/>
      <c r="E6" s="1951" t="s">
        <v>3131</v>
      </c>
      <c r="F6" s="1952"/>
      <c r="G6" s="1953"/>
      <c r="H6" s="1951" t="s">
        <v>3132</v>
      </c>
      <c r="I6" s="1952"/>
      <c r="J6" s="1953"/>
      <c r="K6" s="1951" t="s">
        <v>3133</v>
      </c>
      <c r="L6" s="1952"/>
      <c r="M6" s="1953"/>
      <c r="N6" s="1951" t="s">
        <v>3134</v>
      </c>
      <c r="O6" s="1952"/>
      <c r="P6" s="1952"/>
      <c r="Q6" s="1951" t="s">
        <v>3135</v>
      </c>
      <c r="R6" s="1952"/>
      <c r="S6" s="1952"/>
      <c r="T6" s="1951" t="s">
        <v>3136</v>
      </c>
      <c r="U6" s="1952"/>
      <c r="V6" s="1952"/>
      <c r="W6" s="1957"/>
      <c r="X6" s="1957"/>
      <c r="Y6" s="1957"/>
      <c r="Z6" s="2185"/>
      <c r="AA6" s="2185"/>
      <c r="AB6" s="2185"/>
      <c r="AC6" s="108"/>
    </row>
    <row r="7" spans="1:29" s="104" customFormat="1" ht="21.95" customHeight="1">
      <c r="A7" s="1995"/>
      <c r="B7" s="1523" t="s">
        <v>49</v>
      </c>
      <c r="C7" s="1523" t="s">
        <v>142</v>
      </c>
      <c r="D7" s="1523" t="s">
        <v>68</v>
      </c>
      <c r="E7" s="1523" t="s">
        <v>49</v>
      </c>
      <c r="F7" s="1523" t="s">
        <v>142</v>
      </c>
      <c r="G7" s="1523" t="s">
        <v>68</v>
      </c>
      <c r="H7" s="1523" t="s">
        <v>49</v>
      </c>
      <c r="I7" s="1523" t="s">
        <v>142</v>
      </c>
      <c r="J7" s="1523" t="s">
        <v>68</v>
      </c>
      <c r="K7" s="1523" t="s">
        <v>49</v>
      </c>
      <c r="L7" s="1523" t="s">
        <v>142</v>
      </c>
      <c r="M7" s="1523" t="s">
        <v>68</v>
      </c>
      <c r="N7" s="1523" t="s">
        <v>49</v>
      </c>
      <c r="O7" s="1523" t="s">
        <v>142</v>
      </c>
      <c r="P7" s="1528" t="s">
        <v>68</v>
      </c>
      <c r="Q7" s="1523" t="s">
        <v>49</v>
      </c>
      <c r="R7" s="1523" t="s">
        <v>142</v>
      </c>
      <c r="S7" s="1528" t="s">
        <v>68</v>
      </c>
      <c r="T7" s="1523" t="s">
        <v>49</v>
      </c>
      <c r="U7" s="1523" t="s">
        <v>142</v>
      </c>
      <c r="V7" s="1528" t="s">
        <v>68</v>
      </c>
      <c r="W7" s="1523" t="s">
        <v>49</v>
      </c>
      <c r="X7" s="1523" t="s">
        <v>142</v>
      </c>
      <c r="Y7" s="1528" t="s">
        <v>68</v>
      </c>
      <c r="Z7" s="1523" t="s">
        <v>49</v>
      </c>
      <c r="AA7" s="1523" t="s">
        <v>142</v>
      </c>
      <c r="AB7" s="1528" t="s">
        <v>68</v>
      </c>
      <c r="AC7" s="108"/>
    </row>
    <row r="8" spans="1:29" s="104" customFormat="1" ht="17.100000000000001" customHeight="1">
      <c r="A8" s="1533" t="s">
        <v>788</v>
      </c>
      <c r="B8" s="188">
        <f>SUM(B11:B13)</f>
        <v>1133</v>
      </c>
      <c r="C8" s="189">
        <f t="shared" ref="C8:AB8" si="0">SUM(C11:C13)</f>
        <v>571</v>
      </c>
      <c r="D8" s="1610">
        <f t="shared" si="0"/>
        <v>562</v>
      </c>
      <c r="E8" s="1610">
        <f t="shared" si="0"/>
        <v>215</v>
      </c>
      <c r="F8" s="1610">
        <f t="shared" si="0"/>
        <v>97</v>
      </c>
      <c r="G8" s="1610">
        <f t="shared" si="0"/>
        <v>118</v>
      </c>
      <c r="H8" s="1610">
        <f t="shared" si="0"/>
        <v>180</v>
      </c>
      <c r="I8" s="1610">
        <f t="shared" si="0"/>
        <v>92</v>
      </c>
      <c r="J8" s="1610">
        <f t="shared" si="0"/>
        <v>88</v>
      </c>
      <c r="K8" s="1610">
        <f t="shared" si="0"/>
        <v>188</v>
      </c>
      <c r="L8" s="1610">
        <f t="shared" si="0"/>
        <v>99</v>
      </c>
      <c r="M8" s="1610">
        <f t="shared" si="0"/>
        <v>89</v>
      </c>
      <c r="N8" s="189">
        <f t="shared" si="0"/>
        <v>166</v>
      </c>
      <c r="O8" s="189">
        <f t="shared" si="0"/>
        <v>80</v>
      </c>
      <c r="P8" s="1610">
        <f t="shared" si="0"/>
        <v>86</v>
      </c>
      <c r="Q8" s="1610">
        <f t="shared" si="0"/>
        <v>168</v>
      </c>
      <c r="R8" s="1610">
        <f t="shared" si="0"/>
        <v>93</v>
      </c>
      <c r="S8" s="1610">
        <f t="shared" si="0"/>
        <v>75</v>
      </c>
      <c r="T8" s="1610">
        <f t="shared" si="0"/>
        <v>216</v>
      </c>
      <c r="U8" s="1610">
        <f t="shared" si="0"/>
        <v>110</v>
      </c>
      <c r="V8" s="1610">
        <f t="shared" si="0"/>
        <v>106</v>
      </c>
      <c r="W8" s="194">
        <f t="shared" si="0"/>
        <v>187</v>
      </c>
      <c r="X8" s="194">
        <f t="shared" si="0"/>
        <v>105</v>
      </c>
      <c r="Y8" s="194">
        <f t="shared" si="0"/>
        <v>82</v>
      </c>
      <c r="Z8" s="194">
        <f t="shared" si="0"/>
        <v>0</v>
      </c>
      <c r="AA8" s="194">
        <f t="shared" si="0"/>
        <v>0</v>
      </c>
      <c r="AB8" s="194">
        <f t="shared" si="0"/>
        <v>0</v>
      </c>
    </row>
    <row r="9" spans="1:29" s="104" customFormat="1" ht="9.9499999999999993" customHeight="1">
      <c r="A9" s="107"/>
      <c r="B9" s="188"/>
      <c r="C9" s="189"/>
      <c r="D9" s="1610"/>
      <c r="E9" s="1610"/>
      <c r="F9" s="1610"/>
      <c r="G9" s="1610"/>
      <c r="H9" s="1610"/>
      <c r="I9" s="1610"/>
      <c r="J9" s="1610"/>
      <c r="K9" s="1610"/>
      <c r="L9" s="1610"/>
      <c r="M9" s="1610"/>
      <c r="N9" s="189"/>
      <c r="O9" s="189"/>
      <c r="P9" s="1610"/>
      <c r="Q9" s="1610"/>
      <c r="R9" s="1610"/>
      <c r="S9" s="1610"/>
      <c r="T9" s="1610"/>
      <c r="U9" s="1610"/>
      <c r="V9" s="1610"/>
      <c r="W9" s="194"/>
      <c r="X9" s="194"/>
      <c r="Y9" s="194"/>
      <c r="Z9" s="194"/>
      <c r="AA9" s="194"/>
      <c r="AB9" s="194"/>
    </row>
    <row r="10" spans="1:29" s="104" customFormat="1" ht="17.100000000000001" customHeight="1">
      <c r="A10" s="107" t="s">
        <v>95</v>
      </c>
      <c r="B10" s="188"/>
      <c r="C10" s="189"/>
      <c r="D10" s="1610"/>
      <c r="E10" s="1610"/>
      <c r="F10" s="1610"/>
      <c r="G10" s="1610"/>
      <c r="H10" s="1610"/>
      <c r="I10" s="1610"/>
      <c r="J10" s="1610"/>
      <c r="K10" s="1610"/>
      <c r="L10" s="1610"/>
      <c r="M10" s="1610"/>
      <c r="N10" s="189"/>
      <c r="O10" s="189"/>
      <c r="P10" s="1610"/>
      <c r="Q10" s="1610"/>
      <c r="R10" s="1610"/>
      <c r="S10" s="1610"/>
      <c r="T10" s="1610"/>
      <c r="U10" s="1610"/>
      <c r="V10" s="1610"/>
      <c r="W10" s="194"/>
      <c r="X10" s="194"/>
      <c r="Y10" s="194"/>
      <c r="Z10" s="194"/>
      <c r="AA10" s="194"/>
      <c r="AB10" s="194"/>
    </row>
    <row r="11" spans="1:29" s="104" customFormat="1" ht="17.100000000000001" customHeight="1">
      <c r="A11" s="1533" t="s">
        <v>2347</v>
      </c>
      <c r="B11" s="188">
        <f>SUM(C11:D11)</f>
        <v>16</v>
      </c>
      <c r="C11" s="189">
        <f t="shared" ref="C11:D13" si="1">SUM(F11,I11,L11,O11,R11,U11)</f>
        <v>8</v>
      </c>
      <c r="D11" s="189">
        <f t="shared" si="1"/>
        <v>8</v>
      </c>
      <c r="E11" s="1610">
        <f>SUM(F11:G11)</f>
        <v>0</v>
      </c>
      <c r="F11" s="1610">
        <v>0</v>
      </c>
      <c r="G11" s="1610">
        <v>0</v>
      </c>
      <c r="H11" s="1610">
        <f>SUM(I11:J11)</f>
        <v>2</v>
      </c>
      <c r="I11" s="1610">
        <v>1</v>
      </c>
      <c r="J11" s="1610">
        <v>1</v>
      </c>
      <c r="K11" s="1610">
        <f>SUM(L11:M11)</f>
        <v>1</v>
      </c>
      <c r="L11" s="1610">
        <v>1</v>
      </c>
      <c r="M11" s="1610">
        <v>0</v>
      </c>
      <c r="N11" s="189">
        <f>SUM(O11:P11)</f>
        <v>2</v>
      </c>
      <c r="O11" s="189">
        <v>2</v>
      </c>
      <c r="P11" s="1610">
        <v>0</v>
      </c>
      <c r="Q11" s="1610">
        <f>SUM(R11:S11)</f>
        <v>2</v>
      </c>
      <c r="R11" s="1610">
        <v>1</v>
      </c>
      <c r="S11" s="1610">
        <v>1</v>
      </c>
      <c r="T11" s="1610">
        <f>SUM(U11:V11)</f>
        <v>9</v>
      </c>
      <c r="U11" s="1610">
        <v>3</v>
      </c>
      <c r="V11" s="1610">
        <v>6</v>
      </c>
      <c r="W11" s="194">
        <f>SUM(X11:Y11)</f>
        <v>7</v>
      </c>
      <c r="X11" s="194">
        <v>5</v>
      </c>
      <c r="Y11" s="194">
        <v>2</v>
      </c>
      <c r="Z11" s="194">
        <f>SUM(AA11:AB11)</f>
        <v>0</v>
      </c>
      <c r="AA11" s="194">
        <v>0</v>
      </c>
      <c r="AB11" s="194">
        <v>0</v>
      </c>
    </row>
    <row r="12" spans="1:29" s="104" customFormat="1" ht="17.100000000000001" customHeight="1">
      <c r="A12" s="1533" t="s">
        <v>462</v>
      </c>
      <c r="B12" s="188">
        <f t="shared" ref="B12:B31" si="2">SUM(C12:D12)</f>
        <v>1093</v>
      </c>
      <c r="C12" s="189">
        <f t="shared" si="1"/>
        <v>552</v>
      </c>
      <c r="D12" s="189">
        <f t="shared" si="1"/>
        <v>541</v>
      </c>
      <c r="E12" s="1610">
        <f t="shared" ref="E12:E31" si="3">SUM(F12:G12)</f>
        <v>214</v>
      </c>
      <c r="F12" s="1610">
        <v>96</v>
      </c>
      <c r="G12" s="1610">
        <v>118</v>
      </c>
      <c r="H12" s="1610">
        <f t="shared" ref="H12:H31" si="4">SUM(I12:J12)</f>
        <v>176</v>
      </c>
      <c r="I12" s="1610">
        <v>91</v>
      </c>
      <c r="J12" s="1610">
        <v>85</v>
      </c>
      <c r="K12" s="1610">
        <f t="shared" ref="K12:K31" si="5">SUM(L12:M12)</f>
        <v>183</v>
      </c>
      <c r="L12" s="1610">
        <v>97</v>
      </c>
      <c r="M12" s="1610">
        <v>86</v>
      </c>
      <c r="N12" s="189">
        <f t="shared" ref="N12:N31" si="6">SUM(O12:P12)</f>
        <v>160</v>
      </c>
      <c r="O12" s="189">
        <v>76</v>
      </c>
      <c r="P12" s="1610">
        <v>84</v>
      </c>
      <c r="Q12" s="1610">
        <f t="shared" ref="Q12:Q31" si="7">SUM(R12:S12)</f>
        <v>160</v>
      </c>
      <c r="R12" s="1610">
        <v>87</v>
      </c>
      <c r="S12" s="1610">
        <v>73</v>
      </c>
      <c r="T12" s="1610">
        <f t="shared" ref="T12:T31" si="8">SUM(U12:V12)</f>
        <v>200</v>
      </c>
      <c r="U12" s="1610">
        <v>105</v>
      </c>
      <c r="V12" s="1610">
        <v>95</v>
      </c>
      <c r="W12" s="194">
        <f t="shared" ref="W12:W31" si="9">SUM(X12:Y12)</f>
        <v>174</v>
      </c>
      <c r="X12" s="194">
        <v>96</v>
      </c>
      <c r="Y12" s="194">
        <v>78</v>
      </c>
      <c r="Z12" s="194">
        <f t="shared" ref="Z12:Z31" si="10">SUM(AA12:AB12)</f>
        <v>0</v>
      </c>
      <c r="AA12" s="194">
        <v>0</v>
      </c>
      <c r="AB12" s="194">
        <v>0</v>
      </c>
    </row>
    <row r="13" spans="1:29" s="104" customFormat="1" ht="17.100000000000001" customHeight="1">
      <c r="A13" s="1533" t="s">
        <v>2348</v>
      </c>
      <c r="B13" s="188">
        <f t="shared" si="2"/>
        <v>24</v>
      </c>
      <c r="C13" s="189">
        <f t="shared" si="1"/>
        <v>11</v>
      </c>
      <c r="D13" s="189">
        <f t="shared" si="1"/>
        <v>13</v>
      </c>
      <c r="E13" s="1610">
        <f t="shared" si="3"/>
        <v>1</v>
      </c>
      <c r="F13" s="1610">
        <v>1</v>
      </c>
      <c r="G13" s="1610">
        <v>0</v>
      </c>
      <c r="H13" s="1610">
        <f t="shared" si="4"/>
        <v>2</v>
      </c>
      <c r="I13" s="1610">
        <v>0</v>
      </c>
      <c r="J13" s="1610">
        <v>2</v>
      </c>
      <c r="K13" s="1610">
        <f t="shared" si="5"/>
        <v>4</v>
      </c>
      <c r="L13" s="1610">
        <v>1</v>
      </c>
      <c r="M13" s="1610">
        <v>3</v>
      </c>
      <c r="N13" s="190">
        <f t="shared" si="6"/>
        <v>4</v>
      </c>
      <c r="O13" s="190">
        <v>2</v>
      </c>
      <c r="P13" s="1610">
        <v>2</v>
      </c>
      <c r="Q13" s="1610">
        <f t="shared" si="7"/>
        <v>6</v>
      </c>
      <c r="R13" s="1610">
        <v>5</v>
      </c>
      <c r="S13" s="1610">
        <v>1</v>
      </c>
      <c r="T13" s="1610">
        <f t="shared" si="8"/>
        <v>7</v>
      </c>
      <c r="U13" s="1610">
        <v>2</v>
      </c>
      <c r="V13" s="1610">
        <v>5</v>
      </c>
      <c r="W13" s="194">
        <f t="shared" si="9"/>
        <v>6</v>
      </c>
      <c r="X13" s="194">
        <v>4</v>
      </c>
      <c r="Y13" s="194">
        <v>2</v>
      </c>
      <c r="Z13" s="194">
        <f t="shared" si="10"/>
        <v>0</v>
      </c>
      <c r="AA13" s="194">
        <v>0</v>
      </c>
      <c r="AB13" s="194">
        <v>0</v>
      </c>
    </row>
    <row r="14" spans="1:29" s="104" customFormat="1" ht="9.9499999999999993" customHeight="1">
      <c r="A14" s="1533"/>
      <c r="B14" s="188"/>
      <c r="C14" s="189"/>
      <c r="D14" s="1610"/>
      <c r="E14" s="1610"/>
      <c r="F14" s="1610"/>
      <c r="G14" s="1610"/>
      <c r="H14" s="1610"/>
      <c r="I14" s="1610"/>
      <c r="J14" s="1610"/>
      <c r="K14" s="1610"/>
      <c r="L14" s="1610"/>
      <c r="M14" s="1610"/>
      <c r="N14" s="190"/>
      <c r="O14" s="190"/>
      <c r="P14" s="1610"/>
      <c r="Q14" s="1610"/>
      <c r="R14" s="1610"/>
      <c r="S14" s="1610"/>
      <c r="T14" s="1610"/>
      <c r="U14" s="1610"/>
      <c r="V14" s="1610"/>
      <c r="W14" s="194"/>
      <c r="X14" s="194"/>
      <c r="Y14" s="194"/>
      <c r="Z14" s="194"/>
      <c r="AA14" s="194"/>
      <c r="AB14" s="194"/>
    </row>
    <row r="15" spans="1:29" s="104" customFormat="1" ht="17.100000000000001" customHeight="1">
      <c r="A15" s="107" t="s">
        <v>1079</v>
      </c>
      <c r="B15" s="188"/>
      <c r="C15" s="189"/>
      <c r="D15" s="1610"/>
      <c r="E15" s="1610"/>
      <c r="F15" s="1610"/>
      <c r="G15" s="1610"/>
      <c r="H15" s="1610"/>
      <c r="I15" s="1610"/>
      <c r="J15" s="1610"/>
      <c r="K15" s="1610"/>
      <c r="L15" s="1610"/>
      <c r="M15" s="1610"/>
      <c r="N15" s="189"/>
      <c r="O15" s="189"/>
      <c r="P15" s="1610"/>
      <c r="Q15" s="1610"/>
      <c r="R15" s="1610"/>
      <c r="S15" s="1610"/>
      <c r="T15" s="1610"/>
      <c r="U15" s="1610"/>
      <c r="V15" s="1610"/>
      <c r="W15" s="194"/>
      <c r="X15" s="194"/>
      <c r="Y15" s="194"/>
      <c r="Z15" s="194"/>
      <c r="AA15" s="194"/>
      <c r="AB15" s="194"/>
    </row>
    <row r="16" spans="1:29" s="104" customFormat="1" ht="17.100000000000001" customHeight="1">
      <c r="A16" s="146" t="s">
        <v>262</v>
      </c>
      <c r="B16" s="188">
        <f>SUM(C16:D16)</f>
        <v>1121</v>
      </c>
      <c r="C16" s="189">
        <f>SUM(F16,I16,L16,O16,R16,U16)</f>
        <v>567</v>
      </c>
      <c r="D16" s="189">
        <f>SUM(G16,J16,M16,P16,S16,V16)</f>
        <v>554</v>
      </c>
      <c r="E16" s="1610">
        <f>SUM(F16:G16)</f>
        <v>214</v>
      </c>
      <c r="F16" s="1610">
        <v>96</v>
      </c>
      <c r="G16" s="1610">
        <v>118</v>
      </c>
      <c r="H16" s="1610">
        <f>SUM(I16:J16)</f>
        <v>180</v>
      </c>
      <c r="I16" s="1610">
        <v>92</v>
      </c>
      <c r="J16" s="1610">
        <v>88</v>
      </c>
      <c r="K16" s="1610">
        <f>SUM(L16:M16)</f>
        <v>188</v>
      </c>
      <c r="L16" s="1610">
        <v>99</v>
      </c>
      <c r="M16" s="1610">
        <v>89</v>
      </c>
      <c r="N16" s="189">
        <f>SUM(O16:P16)</f>
        <v>165</v>
      </c>
      <c r="O16" s="189">
        <v>80</v>
      </c>
      <c r="P16" s="1610">
        <v>85</v>
      </c>
      <c r="Q16" s="1610">
        <f>SUM(R16:S16)</f>
        <v>166</v>
      </c>
      <c r="R16" s="1610">
        <v>92</v>
      </c>
      <c r="S16" s="1610">
        <v>74</v>
      </c>
      <c r="T16" s="1610">
        <f>SUM(U16:V16)</f>
        <v>208</v>
      </c>
      <c r="U16" s="1610">
        <v>108</v>
      </c>
      <c r="V16" s="1610">
        <v>100</v>
      </c>
      <c r="W16" s="194">
        <f>SUM(X16:Y16)</f>
        <v>181</v>
      </c>
      <c r="X16" s="194">
        <v>101</v>
      </c>
      <c r="Y16" s="194">
        <v>80</v>
      </c>
      <c r="Z16" s="194">
        <f>SUM(AA16:AB16)</f>
        <v>0</v>
      </c>
      <c r="AA16" s="194">
        <v>0</v>
      </c>
      <c r="AB16" s="194">
        <v>0</v>
      </c>
    </row>
    <row r="17" spans="1:29" s="104" customFormat="1" ht="17.100000000000001" customHeight="1">
      <c r="A17" s="147" t="s">
        <v>2349</v>
      </c>
      <c r="B17" s="188">
        <f t="shared" si="2"/>
        <v>10</v>
      </c>
      <c r="C17" s="189">
        <f>SUM(F17,I17,L17,O17,R17,U17)</f>
        <v>3</v>
      </c>
      <c r="D17" s="189">
        <f>SUM(G17,J17,M17,P17,S17,V17)</f>
        <v>7</v>
      </c>
      <c r="E17" s="1610">
        <f t="shared" si="3"/>
        <v>0</v>
      </c>
      <c r="F17" s="1610">
        <v>0</v>
      </c>
      <c r="G17" s="1610">
        <v>0</v>
      </c>
      <c r="H17" s="1610">
        <f t="shared" si="4"/>
        <v>0</v>
      </c>
      <c r="I17" s="1610">
        <v>0</v>
      </c>
      <c r="J17" s="1610">
        <v>0</v>
      </c>
      <c r="K17" s="1610">
        <f t="shared" si="5"/>
        <v>0</v>
      </c>
      <c r="L17" s="1610">
        <v>0</v>
      </c>
      <c r="M17" s="1610">
        <v>0</v>
      </c>
      <c r="N17" s="189">
        <f t="shared" si="6"/>
        <v>0</v>
      </c>
      <c r="O17" s="189">
        <v>0</v>
      </c>
      <c r="P17" s="1610">
        <v>0</v>
      </c>
      <c r="Q17" s="1610">
        <f t="shared" si="7"/>
        <v>2</v>
      </c>
      <c r="R17" s="1610">
        <v>1</v>
      </c>
      <c r="S17" s="1610">
        <v>1</v>
      </c>
      <c r="T17" s="1610">
        <f t="shared" si="8"/>
        <v>8</v>
      </c>
      <c r="U17" s="1610">
        <v>2</v>
      </c>
      <c r="V17" s="1610">
        <v>6</v>
      </c>
      <c r="W17" s="194">
        <f t="shared" si="9"/>
        <v>6</v>
      </c>
      <c r="X17" s="194">
        <v>4</v>
      </c>
      <c r="Y17" s="194">
        <v>2</v>
      </c>
      <c r="Z17" s="194">
        <f t="shared" si="10"/>
        <v>0</v>
      </c>
      <c r="AA17" s="194">
        <v>0</v>
      </c>
      <c r="AB17" s="194">
        <v>0</v>
      </c>
    </row>
    <row r="18" spans="1:29" s="104" customFormat="1" ht="9.9499999999999993" customHeight="1">
      <c r="A18" s="12"/>
      <c r="B18" s="188"/>
      <c r="C18" s="189"/>
      <c r="D18" s="1610"/>
      <c r="E18" s="1610"/>
      <c r="F18" s="1610"/>
      <c r="G18" s="1610"/>
      <c r="H18" s="1610"/>
      <c r="I18" s="1610"/>
      <c r="J18" s="1610"/>
      <c r="K18" s="1610"/>
      <c r="L18" s="1610"/>
      <c r="M18" s="1610"/>
      <c r="N18" s="189"/>
      <c r="O18" s="189"/>
      <c r="P18" s="1610"/>
      <c r="Q18" s="1610"/>
      <c r="R18" s="1610"/>
      <c r="S18" s="1610"/>
      <c r="T18" s="1610"/>
      <c r="U18" s="1610"/>
      <c r="V18" s="1610"/>
      <c r="W18" s="194"/>
      <c r="X18" s="194"/>
      <c r="Y18" s="194"/>
      <c r="Z18" s="194"/>
      <c r="AA18" s="194"/>
      <c r="AB18" s="194"/>
    </row>
    <row r="19" spans="1:29" s="104" customFormat="1" ht="17.100000000000001" customHeight="1">
      <c r="A19" s="107" t="s">
        <v>269</v>
      </c>
      <c r="B19" s="188"/>
      <c r="C19" s="189"/>
      <c r="D19" s="1610"/>
      <c r="E19" s="1610"/>
      <c r="F19" s="1610"/>
      <c r="G19" s="1610"/>
      <c r="H19" s="1610"/>
      <c r="I19" s="1610"/>
      <c r="J19" s="1610"/>
      <c r="K19" s="1610"/>
      <c r="L19" s="1610"/>
      <c r="M19" s="1610"/>
      <c r="N19" s="190"/>
      <c r="O19" s="190"/>
      <c r="P19" s="1610"/>
      <c r="Q19" s="1610"/>
      <c r="R19" s="1610"/>
      <c r="S19" s="1610"/>
      <c r="T19" s="1610"/>
      <c r="U19" s="1610"/>
      <c r="V19" s="1610"/>
      <c r="W19" s="194"/>
      <c r="X19" s="194"/>
      <c r="Y19" s="194"/>
      <c r="Z19" s="194"/>
      <c r="AA19" s="194"/>
      <c r="AB19" s="194"/>
    </row>
    <row r="20" spans="1:29" s="104" customFormat="1" ht="17.100000000000001" customHeight="1">
      <c r="A20" s="1533" t="s">
        <v>270</v>
      </c>
      <c r="B20" s="188">
        <f>SUM(C20:D20)</f>
        <v>54</v>
      </c>
      <c r="C20" s="189">
        <f>SUM(F20,I20,L20,O20,R20,U20)</f>
        <v>31</v>
      </c>
      <c r="D20" s="189">
        <f>SUM(G20,J20,M20,P20,S20,V20)</f>
        <v>23</v>
      </c>
      <c r="E20" s="1610">
        <f>SUM(F20:G20)</f>
        <v>8</v>
      </c>
      <c r="F20" s="1610">
        <v>4</v>
      </c>
      <c r="G20" s="1610">
        <v>4</v>
      </c>
      <c r="H20" s="1610">
        <f>SUM(I20:J20)</f>
        <v>12</v>
      </c>
      <c r="I20" s="1610">
        <v>7</v>
      </c>
      <c r="J20" s="1610">
        <v>5</v>
      </c>
      <c r="K20" s="1610">
        <f>SUM(L20:M20)</f>
        <v>8</v>
      </c>
      <c r="L20" s="1610">
        <v>6</v>
      </c>
      <c r="M20" s="1610">
        <v>2</v>
      </c>
      <c r="N20" s="190">
        <f>SUM(O20:P20)</f>
        <v>5</v>
      </c>
      <c r="O20" s="190">
        <v>1</v>
      </c>
      <c r="P20" s="1610">
        <v>4</v>
      </c>
      <c r="Q20" s="1610">
        <f>SUM(R20:S20)</f>
        <v>10</v>
      </c>
      <c r="R20" s="1610">
        <v>5</v>
      </c>
      <c r="S20" s="1610">
        <v>5</v>
      </c>
      <c r="T20" s="1610">
        <f>SUM(U20:V20)</f>
        <v>11</v>
      </c>
      <c r="U20" s="1610">
        <v>8</v>
      </c>
      <c r="V20" s="1610">
        <v>3</v>
      </c>
      <c r="W20" s="194">
        <f>SUM(X20:Y20)</f>
        <v>10</v>
      </c>
      <c r="X20" s="194">
        <v>8</v>
      </c>
      <c r="Y20" s="194">
        <v>2</v>
      </c>
      <c r="Z20" s="194">
        <f>SUM(AA20:AB20)</f>
        <v>0</v>
      </c>
      <c r="AA20" s="194">
        <v>0</v>
      </c>
      <c r="AB20" s="194">
        <v>0</v>
      </c>
    </row>
    <row r="21" spans="1:29" s="104" customFormat="1" ht="17.100000000000001" customHeight="1">
      <c r="A21" s="1533" t="s">
        <v>96</v>
      </c>
      <c r="B21" s="188">
        <f t="shared" si="2"/>
        <v>77</v>
      </c>
      <c r="C21" s="189">
        <f>SUM(F21,I21,L21,O21,R21,U21)</f>
        <v>38</v>
      </c>
      <c r="D21" s="189">
        <f t="shared" ref="D21:D31" si="11">SUM(G21,J21,M21,P21,S21,V21)</f>
        <v>39</v>
      </c>
      <c r="E21" s="1610">
        <f t="shared" si="3"/>
        <v>17</v>
      </c>
      <c r="F21" s="1610">
        <v>8</v>
      </c>
      <c r="G21" s="1610">
        <v>9</v>
      </c>
      <c r="H21" s="1610">
        <f t="shared" si="4"/>
        <v>13</v>
      </c>
      <c r="I21" s="1610">
        <v>7</v>
      </c>
      <c r="J21" s="1610">
        <v>6</v>
      </c>
      <c r="K21" s="1610">
        <f t="shared" si="5"/>
        <v>12</v>
      </c>
      <c r="L21" s="1610">
        <v>5</v>
      </c>
      <c r="M21" s="1610">
        <v>7</v>
      </c>
      <c r="N21" s="190">
        <f t="shared" si="6"/>
        <v>10</v>
      </c>
      <c r="O21" s="190">
        <v>4</v>
      </c>
      <c r="P21" s="1610">
        <v>6</v>
      </c>
      <c r="Q21" s="1610">
        <f t="shared" si="7"/>
        <v>8</v>
      </c>
      <c r="R21" s="1610">
        <v>5</v>
      </c>
      <c r="S21" s="1610">
        <v>3</v>
      </c>
      <c r="T21" s="1610">
        <f t="shared" si="8"/>
        <v>17</v>
      </c>
      <c r="U21" s="1610">
        <v>9</v>
      </c>
      <c r="V21" s="1610">
        <v>8</v>
      </c>
      <c r="W21" s="194">
        <f t="shared" si="9"/>
        <v>9</v>
      </c>
      <c r="X21" s="194">
        <v>5</v>
      </c>
      <c r="Y21" s="194">
        <v>4</v>
      </c>
      <c r="Z21" s="194">
        <f t="shared" si="10"/>
        <v>0</v>
      </c>
      <c r="AA21" s="194">
        <v>0</v>
      </c>
      <c r="AB21" s="194">
        <v>0</v>
      </c>
    </row>
    <row r="22" spans="1:29" s="104" customFormat="1" ht="17.100000000000001" customHeight="1">
      <c r="A22" s="1533" t="s">
        <v>97</v>
      </c>
      <c r="B22" s="188">
        <f t="shared" si="2"/>
        <v>65</v>
      </c>
      <c r="C22" s="189">
        <f t="shared" ref="C22:C31" si="12">SUM(F22,I22,L22,O22,R22,U22)</f>
        <v>39</v>
      </c>
      <c r="D22" s="189">
        <f t="shared" si="11"/>
        <v>26</v>
      </c>
      <c r="E22" s="1610">
        <f t="shared" si="3"/>
        <v>12</v>
      </c>
      <c r="F22" s="1610">
        <v>6</v>
      </c>
      <c r="G22" s="1610">
        <v>6</v>
      </c>
      <c r="H22" s="1610">
        <f t="shared" si="4"/>
        <v>14</v>
      </c>
      <c r="I22" s="1610">
        <v>9</v>
      </c>
      <c r="J22" s="1610">
        <v>5</v>
      </c>
      <c r="K22" s="1610">
        <f t="shared" si="5"/>
        <v>6</v>
      </c>
      <c r="L22" s="1610">
        <v>5</v>
      </c>
      <c r="M22" s="1610">
        <v>1</v>
      </c>
      <c r="N22" s="190">
        <f t="shared" si="6"/>
        <v>16</v>
      </c>
      <c r="O22" s="190">
        <v>6</v>
      </c>
      <c r="P22" s="1610">
        <v>10</v>
      </c>
      <c r="Q22" s="1610">
        <f t="shared" si="7"/>
        <v>9</v>
      </c>
      <c r="R22" s="1610">
        <v>7</v>
      </c>
      <c r="S22" s="1610">
        <v>2</v>
      </c>
      <c r="T22" s="1610">
        <f t="shared" si="8"/>
        <v>8</v>
      </c>
      <c r="U22" s="1610">
        <v>6</v>
      </c>
      <c r="V22" s="1610">
        <v>2</v>
      </c>
      <c r="W22" s="194">
        <f t="shared" si="9"/>
        <v>10</v>
      </c>
      <c r="X22" s="194">
        <v>6</v>
      </c>
      <c r="Y22" s="194">
        <v>4</v>
      </c>
      <c r="Z22" s="194">
        <f t="shared" si="10"/>
        <v>0</v>
      </c>
      <c r="AA22" s="194">
        <v>0</v>
      </c>
      <c r="AB22" s="194">
        <v>0</v>
      </c>
    </row>
    <row r="23" spans="1:29" s="104" customFormat="1" ht="17.100000000000001" customHeight="1">
      <c r="A23" s="1533" t="s">
        <v>98</v>
      </c>
      <c r="B23" s="188">
        <f t="shared" si="2"/>
        <v>89</v>
      </c>
      <c r="C23" s="189">
        <f t="shared" si="12"/>
        <v>41</v>
      </c>
      <c r="D23" s="189">
        <f t="shared" si="11"/>
        <v>48</v>
      </c>
      <c r="E23" s="1610">
        <f t="shared" si="3"/>
        <v>20</v>
      </c>
      <c r="F23" s="1610">
        <v>9</v>
      </c>
      <c r="G23" s="1610">
        <v>11</v>
      </c>
      <c r="H23" s="1610">
        <f t="shared" si="4"/>
        <v>18</v>
      </c>
      <c r="I23" s="1610">
        <v>9</v>
      </c>
      <c r="J23" s="1610">
        <v>9</v>
      </c>
      <c r="K23" s="1610">
        <f t="shared" si="5"/>
        <v>18</v>
      </c>
      <c r="L23" s="1610">
        <v>9</v>
      </c>
      <c r="M23" s="1610">
        <v>9</v>
      </c>
      <c r="N23" s="190">
        <f t="shared" si="6"/>
        <v>11</v>
      </c>
      <c r="O23" s="190">
        <v>4</v>
      </c>
      <c r="P23" s="1610">
        <v>7</v>
      </c>
      <c r="Q23" s="1610">
        <f t="shared" si="7"/>
        <v>8</v>
      </c>
      <c r="R23" s="1610">
        <v>4</v>
      </c>
      <c r="S23" s="1610">
        <v>4</v>
      </c>
      <c r="T23" s="1610">
        <f t="shared" si="8"/>
        <v>14</v>
      </c>
      <c r="U23" s="1610">
        <v>6</v>
      </c>
      <c r="V23" s="1610">
        <v>8</v>
      </c>
      <c r="W23" s="194">
        <f t="shared" si="9"/>
        <v>16</v>
      </c>
      <c r="X23" s="194">
        <v>7</v>
      </c>
      <c r="Y23" s="194">
        <v>9</v>
      </c>
      <c r="Z23" s="194">
        <f t="shared" si="10"/>
        <v>0</v>
      </c>
      <c r="AA23" s="194">
        <v>0</v>
      </c>
      <c r="AB23" s="194">
        <v>0</v>
      </c>
    </row>
    <row r="24" spans="1:29" s="104" customFormat="1" ht="17.100000000000001" customHeight="1">
      <c r="A24" s="1533" t="s">
        <v>99</v>
      </c>
      <c r="B24" s="188">
        <f t="shared" si="2"/>
        <v>45</v>
      </c>
      <c r="C24" s="189">
        <f t="shared" si="12"/>
        <v>20</v>
      </c>
      <c r="D24" s="189">
        <f t="shared" si="11"/>
        <v>25</v>
      </c>
      <c r="E24" s="1610">
        <f t="shared" si="3"/>
        <v>11</v>
      </c>
      <c r="F24" s="1610">
        <v>4</v>
      </c>
      <c r="G24" s="1610">
        <v>7</v>
      </c>
      <c r="H24" s="1610">
        <f t="shared" si="4"/>
        <v>7</v>
      </c>
      <c r="I24" s="1610">
        <v>4</v>
      </c>
      <c r="J24" s="1610">
        <v>3</v>
      </c>
      <c r="K24" s="1610">
        <f t="shared" si="5"/>
        <v>9</v>
      </c>
      <c r="L24" s="1610">
        <v>3</v>
      </c>
      <c r="M24" s="1610">
        <v>6</v>
      </c>
      <c r="N24" s="190">
        <f t="shared" si="6"/>
        <v>4</v>
      </c>
      <c r="O24" s="190">
        <v>2</v>
      </c>
      <c r="P24" s="1610">
        <v>2</v>
      </c>
      <c r="Q24" s="1610">
        <f t="shared" si="7"/>
        <v>6</v>
      </c>
      <c r="R24" s="1610">
        <v>3</v>
      </c>
      <c r="S24" s="1610">
        <v>3</v>
      </c>
      <c r="T24" s="1610">
        <f t="shared" si="8"/>
        <v>8</v>
      </c>
      <c r="U24" s="1610">
        <v>4</v>
      </c>
      <c r="V24" s="1610">
        <v>4</v>
      </c>
      <c r="W24" s="194">
        <f t="shared" si="9"/>
        <v>9</v>
      </c>
      <c r="X24" s="194">
        <v>6</v>
      </c>
      <c r="Y24" s="194">
        <v>3</v>
      </c>
      <c r="Z24" s="194">
        <f t="shared" si="10"/>
        <v>0</v>
      </c>
      <c r="AA24" s="194">
        <v>0</v>
      </c>
      <c r="AB24" s="194">
        <v>0</v>
      </c>
    </row>
    <row r="25" spans="1:29" s="104" customFormat="1" ht="17.100000000000001" customHeight="1">
      <c r="A25" s="1533" t="s">
        <v>281</v>
      </c>
      <c r="B25" s="188">
        <f t="shared" si="2"/>
        <v>67</v>
      </c>
      <c r="C25" s="189">
        <f t="shared" si="12"/>
        <v>32</v>
      </c>
      <c r="D25" s="189">
        <f t="shared" si="11"/>
        <v>35</v>
      </c>
      <c r="E25" s="1610">
        <f t="shared" si="3"/>
        <v>9</v>
      </c>
      <c r="F25" s="1610">
        <v>4</v>
      </c>
      <c r="G25" s="1610">
        <v>5</v>
      </c>
      <c r="H25" s="1610">
        <f t="shared" si="4"/>
        <v>7</v>
      </c>
      <c r="I25" s="1610">
        <v>6</v>
      </c>
      <c r="J25" s="1610">
        <v>1</v>
      </c>
      <c r="K25" s="1610">
        <f t="shared" si="5"/>
        <v>19</v>
      </c>
      <c r="L25" s="1610">
        <v>10</v>
      </c>
      <c r="M25" s="1610">
        <v>9</v>
      </c>
      <c r="N25" s="190">
        <f t="shared" si="6"/>
        <v>8</v>
      </c>
      <c r="O25" s="190">
        <v>3</v>
      </c>
      <c r="P25" s="1610">
        <v>5</v>
      </c>
      <c r="Q25" s="1610">
        <f t="shared" si="7"/>
        <v>10</v>
      </c>
      <c r="R25" s="1610">
        <v>5</v>
      </c>
      <c r="S25" s="1610">
        <v>5</v>
      </c>
      <c r="T25" s="1610">
        <f t="shared" si="8"/>
        <v>14</v>
      </c>
      <c r="U25" s="1610">
        <v>4</v>
      </c>
      <c r="V25" s="1610">
        <v>10</v>
      </c>
      <c r="W25" s="194">
        <f t="shared" si="9"/>
        <v>10</v>
      </c>
      <c r="X25" s="194">
        <v>7</v>
      </c>
      <c r="Y25" s="194">
        <v>3</v>
      </c>
      <c r="Z25" s="194">
        <f t="shared" si="10"/>
        <v>0</v>
      </c>
      <c r="AA25" s="194">
        <v>0</v>
      </c>
      <c r="AB25" s="194">
        <v>0</v>
      </c>
    </row>
    <row r="26" spans="1:29" s="104" customFormat="1" ht="17.100000000000001" customHeight="1">
      <c r="A26" s="1533" t="s">
        <v>282</v>
      </c>
      <c r="B26" s="188">
        <f t="shared" si="2"/>
        <v>92</v>
      </c>
      <c r="C26" s="189">
        <f t="shared" si="12"/>
        <v>52</v>
      </c>
      <c r="D26" s="189">
        <f t="shared" si="11"/>
        <v>40</v>
      </c>
      <c r="E26" s="1610">
        <f t="shared" si="3"/>
        <v>16</v>
      </c>
      <c r="F26" s="1610">
        <v>4</v>
      </c>
      <c r="G26" s="1610">
        <v>12</v>
      </c>
      <c r="H26" s="1610">
        <f t="shared" si="4"/>
        <v>11</v>
      </c>
      <c r="I26" s="1610">
        <v>6</v>
      </c>
      <c r="J26" s="1610">
        <v>5</v>
      </c>
      <c r="K26" s="1610">
        <f t="shared" si="5"/>
        <v>19</v>
      </c>
      <c r="L26" s="1610">
        <v>15</v>
      </c>
      <c r="M26" s="1610">
        <v>4</v>
      </c>
      <c r="N26" s="190">
        <f t="shared" si="6"/>
        <v>17</v>
      </c>
      <c r="O26" s="190">
        <v>10</v>
      </c>
      <c r="P26" s="1610">
        <v>7</v>
      </c>
      <c r="Q26" s="1610">
        <f t="shared" si="7"/>
        <v>13</v>
      </c>
      <c r="R26" s="1610">
        <v>7</v>
      </c>
      <c r="S26" s="1610">
        <v>6</v>
      </c>
      <c r="T26" s="1610">
        <f t="shared" si="8"/>
        <v>16</v>
      </c>
      <c r="U26" s="1610">
        <v>10</v>
      </c>
      <c r="V26" s="1610">
        <v>6</v>
      </c>
      <c r="W26" s="194">
        <f t="shared" si="9"/>
        <v>18</v>
      </c>
      <c r="X26" s="194">
        <v>10</v>
      </c>
      <c r="Y26" s="194">
        <v>8</v>
      </c>
      <c r="Z26" s="194">
        <f t="shared" si="10"/>
        <v>0</v>
      </c>
      <c r="AA26" s="194">
        <v>0</v>
      </c>
      <c r="AB26" s="194">
        <v>0</v>
      </c>
    </row>
    <row r="27" spans="1:29" s="104" customFormat="1" ht="17.100000000000001" customHeight="1">
      <c r="A27" s="1533" t="s">
        <v>653</v>
      </c>
      <c r="B27" s="188">
        <f t="shared" si="2"/>
        <v>138</v>
      </c>
      <c r="C27" s="189">
        <f t="shared" si="12"/>
        <v>65</v>
      </c>
      <c r="D27" s="189">
        <f t="shared" si="11"/>
        <v>73</v>
      </c>
      <c r="E27" s="1610">
        <f t="shared" si="3"/>
        <v>31</v>
      </c>
      <c r="F27" s="1610">
        <v>16</v>
      </c>
      <c r="G27" s="1610">
        <v>15</v>
      </c>
      <c r="H27" s="1610">
        <f t="shared" si="4"/>
        <v>18</v>
      </c>
      <c r="I27" s="1610">
        <v>7</v>
      </c>
      <c r="J27" s="1610">
        <v>11</v>
      </c>
      <c r="K27" s="1610">
        <f t="shared" si="5"/>
        <v>18</v>
      </c>
      <c r="L27" s="1610">
        <v>7</v>
      </c>
      <c r="M27" s="1610">
        <v>11</v>
      </c>
      <c r="N27" s="190">
        <f t="shared" si="6"/>
        <v>20</v>
      </c>
      <c r="O27" s="190">
        <v>10</v>
      </c>
      <c r="P27" s="1610">
        <v>10</v>
      </c>
      <c r="Q27" s="1610">
        <f t="shared" si="7"/>
        <v>26</v>
      </c>
      <c r="R27" s="1610">
        <v>12</v>
      </c>
      <c r="S27" s="1610">
        <v>14</v>
      </c>
      <c r="T27" s="1610">
        <f t="shared" si="8"/>
        <v>25</v>
      </c>
      <c r="U27" s="1610">
        <v>13</v>
      </c>
      <c r="V27" s="1610">
        <v>12</v>
      </c>
      <c r="W27" s="194">
        <f t="shared" si="9"/>
        <v>21</v>
      </c>
      <c r="X27" s="194">
        <v>8</v>
      </c>
      <c r="Y27" s="194">
        <v>13</v>
      </c>
      <c r="Z27" s="194">
        <f t="shared" si="10"/>
        <v>0</v>
      </c>
      <c r="AA27" s="194">
        <v>0</v>
      </c>
      <c r="AB27" s="194">
        <v>0</v>
      </c>
    </row>
    <row r="28" spans="1:29" s="104" customFormat="1" ht="17.100000000000001" customHeight="1">
      <c r="A28" s="1533" t="s">
        <v>283</v>
      </c>
      <c r="B28" s="188">
        <f t="shared" si="2"/>
        <v>75</v>
      </c>
      <c r="C28" s="189">
        <f t="shared" si="12"/>
        <v>34</v>
      </c>
      <c r="D28" s="189">
        <f t="shared" si="11"/>
        <v>41</v>
      </c>
      <c r="E28" s="1610">
        <f t="shared" si="3"/>
        <v>6</v>
      </c>
      <c r="F28" s="1610">
        <v>3</v>
      </c>
      <c r="G28" s="1610">
        <v>3</v>
      </c>
      <c r="H28" s="1610">
        <f t="shared" si="4"/>
        <v>14</v>
      </c>
      <c r="I28" s="1610">
        <v>5</v>
      </c>
      <c r="J28" s="1610">
        <v>9</v>
      </c>
      <c r="K28" s="1610">
        <f t="shared" si="5"/>
        <v>16</v>
      </c>
      <c r="L28" s="1610">
        <v>7</v>
      </c>
      <c r="M28" s="1610">
        <v>9</v>
      </c>
      <c r="N28" s="190">
        <f t="shared" si="6"/>
        <v>11</v>
      </c>
      <c r="O28" s="190">
        <v>9</v>
      </c>
      <c r="P28" s="1610">
        <v>2</v>
      </c>
      <c r="Q28" s="1610">
        <f t="shared" si="7"/>
        <v>12</v>
      </c>
      <c r="R28" s="1610">
        <v>4</v>
      </c>
      <c r="S28" s="1610">
        <v>8</v>
      </c>
      <c r="T28" s="1610">
        <f t="shared" si="8"/>
        <v>16</v>
      </c>
      <c r="U28" s="1610">
        <v>6</v>
      </c>
      <c r="V28" s="1610">
        <v>10</v>
      </c>
      <c r="W28" s="194">
        <f t="shared" si="9"/>
        <v>14</v>
      </c>
      <c r="X28" s="194">
        <v>9</v>
      </c>
      <c r="Y28" s="194">
        <v>5</v>
      </c>
      <c r="Z28" s="194">
        <f t="shared" si="10"/>
        <v>0</v>
      </c>
      <c r="AA28" s="194">
        <v>0</v>
      </c>
      <c r="AB28" s="194">
        <v>0</v>
      </c>
    </row>
    <row r="29" spans="1:29" s="104" customFormat="1" ht="17.100000000000001" customHeight="1">
      <c r="A29" s="1533" t="s">
        <v>654</v>
      </c>
      <c r="B29" s="188">
        <f t="shared" si="2"/>
        <v>186</v>
      </c>
      <c r="C29" s="189">
        <f t="shared" si="12"/>
        <v>95</v>
      </c>
      <c r="D29" s="189">
        <f t="shared" si="11"/>
        <v>91</v>
      </c>
      <c r="E29" s="1610">
        <f t="shared" si="3"/>
        <v>27</v>
      </c>
      <c r="F29" s="1610">
        <v>14</v>
      </c>
      <c r="G29" s="1610">
        <v>13</v>
      </c>
      <c r="H29" s="1610">
        <f t="shared" si="4"/>
        <v>30</v>
      </c>
      <c r="I29" s="1610">
        <v>18</v>
      </c>
      <c r="J29" s="1610">
        <v>12</v>
      </c>
      <c r="K29" s="1610">
        <f t="shared" si="5"/>
        <v>25</v>
      </c>
      <c r="L29" s="1610">
        <v>10</v>
      </c>
      <c r="M29" s="1610">
        <v>15</v>
      </c>
      <c r="N29" s="190">
        <f t="shared" si="6"/>
        <v>31</v>
      </c>
      <c r="O29" s="190">
        <v>14</v>
      </c>
      <c r="P29" s="1610">
        <v>17</v>
      </c>
      <c r="Q29" s="1610">
        <f t="shared" si="7"/>
        <v>31</v>
      </c>
      <c r="R29" s="1610">
        <v>18</v>
      </c>
      <c r="S29" s="1610">
        <v>13</v>
      </c>
      <c r="T29" s="1610">
        <f t="shared" si="8"/>
        <v>42</v>
      </c>
      <c r="U29" s="1610">
        <v>21</v>
      </c>
      <c r="V29" s="1610">
        <v>21</v>
      </c>
      <c r="W29" s="194">
        <f t="shared" si="9"/>
        <v>28</v>
      </c>
      <c r="X29" s="194">
        <v>15</v>
      </c>
      <c r="Y29" s="194">
        <v>13</v>
      </c>
      <c r="Z29" s="194">
        <f t="shared" si="10"/>
        <v>0</v>
      </c>
      <c r="AA29" s="194">
        <v>0</v>
      </c>
      <c r="AB29" s="194">
        <v>0</v>
      </c>
    </row>
    <row r="30" spans="1:29" s="104" customFormat="1" ht="17.100000000000001" customHeight="1">
      <c r="A30" s="1533" t="s">
        <v>271</v>
      </c>
      <c r="B30" s="188">
        <f t="shared" si="2"/>
        <v>128</v>
      </c>
      <c r="C30" s="189">
        <f t="shared" si="12"/>
        <v>67</v>
      </c>
      <c r="D30" s="189">
        <f t="shared" si="11"/>
        <v>61</v>
      </c>
      <c r="E30" s="1610">
        <f t="shared" si="3"/>
        <v>26</v>
      </c>
      <c r="F30" s="1610">
        <v>12</v>
      </c>
      <c r="G30" s="1610">
        <v>14</v>
      </c>
      <c r="H30" s="1610">
        <f t="shared" si="4"/>
        <v>20</v>
      </c>
      <c r="I30" s="1610">
        <v>10</v>
      </c>
      <c r="J30" s="1610">
        <v>10</v>
      </c>
      <c r="K30" s="1610">
        <f t="shared" si="5"/>
        <v>24</v>
      </c>
      <c r="L30" s="1610">
        <v>13</v>
      </c>
      <c r="M30" s="1610">
        <v>11</v>
      </c>
      <c r="N30" s="190">
        <f t="shared" si="6"/>
        <v>8</v>
      </c>
      <c r="O30" s="190">
        <v>4</v>
      </c>
      <c r="P30" s="1610">
        <v>4</v>
      </c>
      <c r="Q30" s="1610">
        <f t="shared" si="7"/>
        <v>22</v>
      </c>
      <c r="R30" s="1610">
        <v>14</v>
      </c>
      <c r="S30" s="1610">
        <v>8</v>
      </c>
      <c r="T30" s="1610">
        <f t="shared" si="8"/>
        <v>28</v>
      </c>
      <c r="U30" s="1610">
        <v>14</v>
      </c>
      <c r="V30" s="1610">
        <v>14</v>
      </c>
      <c r="W30" s="194">
        <f t="shared" si="9"/>
        <v>21</v>
      </c>
      <c r="X30" s="194">
        <v>13</v>
      </c>
      <c r="Y30" s="194">
        <v>8</v>
      </c>
      <c r="Z30" s="194">
        <f t="shared" si="10"/>
        <v>0</v>
      </c>
      <c r="AA30" s="194">
        <v>0</v>
      </c>
      <c r="AB30" s="194">
        <v>0</v>
      </c>
    </row>
    <row r="31" spans="1:29" s="104" customFormat="1" ht="17.100000000000001" customHeight="1">
      <c r="A31" s="1533" t="s">
        <v>295</v>
      </c>
      <c r="B31" s="188">
        <f t="shared" si="2"/>
        <v>117</v>
      </c>
      <c r="C31" s="189">
        <f t="shared" si="12"/>
        <v>57</v>
      </c>
      <c r="D31" s="189">
        <f t="shared" si="11"/>
        <v>60</v>
      </c>
      <c r="E31" s="1610">
        <f t="shared" si="3"/>
        <v>32</v>
      </c>
      <c r="F31" s="1610">
        <v>13</v>
      </c>
      <c r="G31" s="1610">
        <v>19</v>
      </c>
      <c r="H31" s="1610">
        <f t="shared" si="4"/>
        <v>16</v>
      </c>
      <c r="I31" s="1610">
        <v>4</v>
      </c>
      <c r="J31" s="1610">
        <v>12</v>
      </c>
      <c r="K31" s="1610">
        <f t="shared" si="5"/>
        <v>14</v>
      </c>
      <c r="L31" s="1610">
        <v>9</v>
      </c>
      <c r="M31" s="1610">
        <v>5</v>
      </c>
      <c r="N31" s="190">
        <f t="shared" si="6"/>
        <v>25</v>
      </c>
      <c r="O31" s="190">
        <v>13</v>
      </c>
      <c r="P31" s="1610">
        <v>12</v>
      </c>
      <c r="Q31" s="1610">
        <f t="shared" si="7"/>
        <v>13</v>
      </c>
      <c r="R31" s="1610">
        <v>9</v>
      </c>
      <c r="S31" s="1610">
        <v>4</v>
      </c>
      <c r="T31" s="1610">
        <f t="shared" si="8"/>
        <v>17</v>
      </c>
      <c r="U31" s="1610">
        <v>9</v>
      </c>
      <c r="V31" s="1610">
        <v>8</v>
      </c>
      <c r="W31" s="194">
        <f t="shared" si="9"/>
        <v>21</v>
      </c>
      <c r="X31" s="194">
        <v>11</v>
      </c>
      <c r="Y31" s="194">
        <v>10</v>
      </c>
      <c r="Z31" s="194">
        <f t="shared" si="10"/>
        <v>0</v>
      </c>
      <c r="AA31" s="194">
        <v>0</v>
      </c>
      <c r="AB31" s="194">
        <v>0</v>
      </c>
    </row>
    <row r="32" spans="1:29" s="104" customFormat="1" ht="13.9" customHeight="1">
      <c r="A32" s="106"/>
      <c r="E32" s="106"/>
      <c r="G32" s="106"/>
      <c r="K32" s="105"/>
      <c r="L32" s="105"/>
      <c r="N32" s="105"/>
      <c r="W32" s="105"/>
      <c r="X32" s="105"/>
      <c r="Y32" s="105"/>
      <c r="Z32" s="105"/>
      <c r="AA32" s="105"/>
      <c r="AB32" s="105"/>
      <c r="AC32" s="108"/>
    </row>
    <row r="33" spans="1:29" s="104" customFormat="1" ht="13.9" customHeight="1">
      <c r="F33" s="106"/>
      <c r="G33" s="106"/>
      <c r="K33" s="105"/>
      <c r="L33" s="105"/>
      <c r="AC33" s="108"/>
    </row>
    <row r="34" spans="1:29" s="104" customFormat="1" ht="18.95" customHeight="1">
      <c r="A34" s="1567" t="s">
        <v>143</v>
      </c>
      <c r="B34" s="108"/>
      <c r="X34" s="1942" t="s">
        <v>139</v>
      </c>
      <c r="Y34" s="1942"/>
      <c r="Z34" s="2189" t="s">
        <v>273</v>
      </c>
      <c r="AA34" s="2189"/>
      <c r="AB34" s="2189"/>
      <c r="AC34" s="1532"/>
    </row>
    <row r="35" spans="1:29" s="104" customFormat="1" ht="18.95" customHeight="1">
      <c r="A35" s="1523" t="s">
        <v>34</v>
      </c>
      <c r="B35" s="114" t="s">
        <v>238</v>
      </c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08"/>
      <c r="R35" s="108"/>
      <c r="S35" s="108"/>
      <c r="T35" s="108"/>
      <c r="U35" s="108"/>
      <c r="V35" s="108"/>
      <c r="W35" s="108"/>
      <c r="X35" s="1942" t="s">
        <v>208</v>
      </c>
      <c r="Y35" s="1942"/>
      <c r="Z35" s="1951" t="s">
        <v>176</v>
      </c>
      <c r="AA35" s="1952"/>
      <c r="AB35" s="1953"/>
      <c r="AC35" s="1532"/>
    </row>
    <row r="36" spans="1:29" ht="24" customHeight="1">
      <c r="A36" s="1943" t="s">
        <v>175</v>
      </c>
      <c r="B36" s="1943"/>
      <c r="C36" s="1943"/>
      <c r="D36" s="1943"/>
      <c r="E36" s="1943"/>
      <c r="F36" s="1943"/>
      <c r="G36" s="1943"/>
      <c r="H36" s="1943"/>
      <c r="I36" s="1943"/>
      <c r="J36" s="1943"/>
      <c r="K36" s="1943"/>
      <c r="L36" s="1943"/>
      <c r="M36" s="1943"/>
      <c r="N36" s="1943"/>
      <c r="O36" s="1943"/>
      <c r="P36" s="1943"/>
      <c r="Q36" s="1943"/>
      <c r="R36" s="1943"/>
      <c r="S36" s="1943"/>
      <c r="T36" s="1943"/>
      <c r="U36" s="1943"/>
      <c r="V36" s="1943"/>
      <c r="W36" s="1943"/>
      <c r="X36" s="1943"/>
      <c r="Y36" s="1943"/>
      <c r="Z36" s="1943"/>
      <c r="AA36" s="1943"/>
      <c r="AB36" s="1943"/>
    </row>
    <row r="37" spans="1:29" s="104" customFormat="1" ht="18" customHeight="1">
      <c r="A37" s="1941" t="s">
        <v>290</v>
      </c>
      <c r="B37" s="1941"/>
      <c r="C37" s="1941"/>
      <c r="D37" s="1941"/>
      <c r="E37" s="1941"/>
      <c r="F37" s="1941"/>
      <c r="G37" s="1941"/>
      <c r="H37" s="1941"/>
      <c r="I37" s="1941"/>
      <c r="J37" s="1941"/>
      <c r="K37" s="1941"/>
      <c r="L37" s="1941"/>
      <c r="M37" s="1941"/>
      <c r="N37" s="1941"/>
      <c r="O37" s="1941"/>
      <c r="P37" s="1941"/>
      <c r="Q37" s="1941"/>
      <c r="R37" s="1941"/>
      <c r="S37" s="1941"/>
      <c r="T37" s="1941"/>
      <c r="U37" s="1941"/>
      <c r="V37" s="1941"/>
      <c r="W37" s="1941"/>
      <c r="X37" s="1941"/>
      <c r="Y37" s="1941"/>
      <c r="Z37" s="1941"/>
      <c r="AA37" s="2050" t="s">
        <v>224</v>
      </c>
      <c r="AB37" s="2050"/>
      <c r="AC37" s="108"/>
    </row>
    <row r="38" spans="1:29" s="104" customFormat="1" ht="18" customHeight="1">
      <c r="A38" s="1958" t="s">
        <v>225</v>
      </c>
      <c r="B38" s="1942" t="s">
        <v>226</v>
      </c>
      <c r="C38" s="1942"/>
      <c r="D38" s="1942"/>
      <c r="E38" s="1942"/>
      <c r="F38" s="1942"/>
      <c r="G38" s="1942"/>
      <c r="H38" s="1942"/>
      <c r="I38" s="1942"/>
      <c r="J38" s="1942"/>
      <c r="K38" s="1942"/>
      <c r="L38" s="1942"/>
      <c r="M38" s="1942"/>
      <c r="N38" s="1942"/>
      <c r="O38" s="1942"/>
      <c r="P38" s="1942"/>
      <c r="Q38" s="1942"/>
      <c r="R38" s="1942"/>
      <c r="S38" s="1942"/>
      <c r="T38" s="1942"/>
      <c r="U38" s="1942"/>
      <c r="V38" s="1942"/>
      <c r="W38" s="1957" t="s">
        <v>210</v>
      </c>
      <c r="X38" s="1957"/>
      <c r="Y38" s="1957"/>
      <c r="Z38" s="2184" t="s">
        <v>211</v>
      </c>
      <c r="AA38" s="2184"/>
      <c r="AB38" s="2184"/>
      <c r="AC38" s="108"/>
    </row>
    <row r="39" spans="1:29" s="104" customFormat="1" ht="21.95" customHeight="1">
      <c r="A39" s="1959"/>
      <c r="B39" s="1951" t="s">
        <v>174</v>
      </c>
      <c r="C39" s="1952"/>
      <c r="D39" s="1953"/>
      <c r="E39" s="1951" t="s">
        <v>432</v>
      </c>
      <c r="F39" s="1952"/>
      <c r="G39" s="1953"/>
      <c r="H39" s="1951" t="s">
        <v>433</v>
      </c>
      <c r="I39" s="1952"/>
      <c r="J39" s="1953"/>
      <c r="K39" s="1951" t="s">
        <v>434</v>
      </c>
      <c r="L39" s="1952"/>
      <c r="M39" s="1953"/>
      <c r="N39" s="1951" t="s">
        <v>173</v>
      </c>
      <c r="O39" s="1952"/>
      <c r="P39" s="1952"/>
      <c r="Q39" s="1951" t="s">
        <v>172</v>
      </c>
      <c r="R39" s="1952"/>
      <c r="S39" s="1952"/>
      <c r="T39" s="1951" t="s">
        <v>2098</v>
      </c>
      <c r="U39" s="1952"/>
      <c r="V39" s="1952"/>
      <c r="W39" s="1957"/>
      <c r="X39" s="1957"/>
      <c r="Y39" s="1957"/>
      <c r="Z39" s="2185"/>
      <c r="AA39" s="2185"/>
      <c r="AB39" s="2185"/>
      <c r="AC39" s="108"/>
    </row>
    <row r="40" spans="1:29" s="104" customFormat="1" ht="21.95" customHeight="1">
      <c r="A40" s="1995"/>
      <c r="B40" s="1523" t="s">
        <v>49</v>
      </c>
      <c r="C40" s="1523" t="s">
        <v>142</v>
      </c>
      <c r="D40" s="1523" t="s">
        <v>68</v>
      </c>
      <c r="E40" s="1523" t="s">
        <v>49</v>
      </c>
      <c r="F40" s="1523" t="s">
        <v>142</v>
      </c>
      <c r="G40" s="1523" t="s">
        <v>68</v>
      </c>
      <c r="H40" s="1523" t="s">
        <v>49</v>
      </c>
      <c r="I40" s="1523" t="s">
        <v>142</v>
      </c>
      <c r="J40" s="1523" t="s">
        <v>68</v>
      </c>
      <c r="K40" s="1523" t="s">
        <v>49</v>
      </c>
      <c r="L40" s="1523" t="s">
        <v>142</v>
      </c>
      <c r="M40" s="1523" t="s">
        <v>68</v>
      </c>
      <c r="N40" s="1523" t="s">
        <v>49</v>
      </c>
      <c r="O40" s="1523" t="s">
        <v>142</v>
      </c>
      <c r="P40" s="1528" t="s">
        <v>68</v>
      </c>
      <c r="Q40" s="1523" t="s">
        <v>49</v>
      </c>
      <c r="R40" s="1523" t="s">
        <v>142</v>
      </c>
      <c r="S40" s="1528" t="s">
        <v>68</v>
      </c>
      <c r="T40" s="1523" t="s">
        <v>49</v>
      </c>
      <c r="U40" s="1523" t="s">
        <v>142</v>
      </c>
      <c r="V40" s="1528" t="s">
        <v>68</v>
      </c>
      <c r="W40" s="1523" t="s">
        <v>49</v>
      </c>
      <c r="X40" s="1523" t="s">
        <v>142</v>
      </c>
      <c r="Y40" s="1528" t="s">
        <v>68</v>
      </c>
      <c r="Z40" s="1523" t="s">
        <v>49</v>
      </c>
      <c r="AA40" s="1523" t="s">
        <v>142</v>
      </c>
      <c r="AB40" s="1528" t="s">
        <v>68</v>
      </c>
      <c r="AC40" s="108"/>
    </row>
    <row r="41" spans="1:29" s="94" customFormat="1" ht="18.75" customHeight="1">
      <c r="A41" s="8" t="s">
        <v>838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</row>
    <row r="42" spans="1:29" s="94" customFormat="1" ht="18.75" customHeight="1">
      <c r="A42" s="1449" t="s">
        <v>417</v>
      </c>
      <c r="B42" s="182">
        <f>SUM(C42:D42)</f>
        <v>559</v>
      </c>
      <c r="C42" s="189">
        <f>SUM(F42,I42,L42,O42,R42,U42)</f>
        <v>287</v>
      </c>
      <c r="D42" s="189">
        <f>SUM(G42,J42,M42,P42,S42,V42)</f>
        <v>272</v>
      </c>
      <c r="E42" s="185">
        <f>SUM(F42:G42)</f>
        <v>123</v>
      </c>
      <c r="F42" s="185">
        <v>61</v>
      </c>
      <c r="G42" s="185">
        <v>62</v>
      </c>
      <c r="H42" s="185">
        <f>SUM(I42:J42)</f>
        <v>81</v>
      </c>
      <c r="I42" s="185">
        <v>38</v>
      </c>
      <c r="J42" s="185">
        <v>43</v>
      </c>
      <c r="K42" s="185">
        <f>SUM(L42:M42)</f>
        <v>92</v>
      </c>
      <c r="L42" s="185">
        <v>51</v>
      </c>
      <c r="M42" s="185">
        <v>41</v>
      </c>
      <c r="N42" s="185">
        <f>SUM(O42:P42)</f>
        <v>69</v>
      </c>
      <c r="O42" s="185">
        <v>40</v>
      </c>
      <c r="P42" s="185">
        <v>29</v>
      </c>
      <c r="Q42" s="185">
        <f>SUM(R42:S42)</f>
        <v>88</v>
      </c>
      <c r="R42" s="185">
        <v>43</v>
      </c>
      <c r="S42" s="185">
        <v>45</v>
      </c>
      <c r="T42" s="185">
        <f>SUM(U42:V42)</f>
        <v>106</v>
      </c>
      <c r="U42" s="185">
        <v>54</v>
      </c>
      <c r="V42" s="185">
        <v>52</v>
      </c>
      <c r="W42" s="181">
        <f>SUM(X42:Y42)</f>
        <v>97</v>
      </c>
      <c r="X42" s="181">
        <v>60</v>
      </c>
      <c r="Y42" s="181">
        <v>37</v>
      </c>
      <c r="Z42" s="181">
        <f>SUM(AA42:AB42)</f>
        <v>0</v>
      </c>
      <c r="AA42" s="181">
        <v>0</v>
      </c>
      <c r="AB42" s="181">
        <v>0</v>
      </c>
    </row>
    <row r="43" spans="1:29" s="94" customFormat="1" ht="18.75" customHeight="1">
      <c r="A43" s="1449" t="s">
        <v>418</v>
      </c>
      <c r="B43" s="182">
        <f t="shared" ref="B43:B58" si="13">SUM(C43:D43)</f>
        <v>214</v>
      </c>
      <c r="C43" s="185">
        <f t="shared" ref="C43:C58" si="14">SUM(F43,I43,L43,O43,R43,U43)</f>
        <v>106</v>
      </c>
      <c r="D43" s="185">
        <f t="shared" ref="D43:D58" si="15">SUM(G43,J43,M43,P43,S43,V43)</f>
        <v>108</v>
      </c>
      <c r="E43" s="185">
        <f t="shared" ref="E43:E58" si="16">SUM(F43:G43)</f>
        <v>30</v>
      </c>
      <c r="F43" s="185">
        <v>15</v>
      </c>
      <c r="G43" s="185">
        <v>15</v>
      </c>
      <c r="H43" s="185">
        <f t="shared" ref="H43:H58" si="17">SUM(I43:J43)</f>
        <v>43</v>
      </c>
      <c r="I43" s="185">
        <v>22</v>
      </c>
      <c r="J43" s="185">
        <v>21</v>
      </c>
      <c r="K43" s="185">
        <f t="shared" ref="K43:K58" si="18">SUM(L43:M43)</f>
        <v>42</v>
      </c>
      <c r="L43" s="185">
        <v>19</v>
      </c>
      <c r="M43" s="185">
        <v>23</v>
      </c>
      <c r="N43" s="185">
        <f t="shared" ref="N43:N58" si="19">SUM(O43:P43)</f>
        <v>34</v>
      </c>
      <c r="O43" s="185">
        <v>16</v>
      </c>
      <c r="P43" s="185">
        <v>18</v>
      </c>
      <c r="Q43" s="185">
        <f t="shared" ref="Q43:Q58" si="20">SUM(R43:S43)</f>
        <v>26</v>
      </c>
      <c r="R43" s="185">
        <v>16</v>
      </c>
      <c r="S43" s="185">
        <v>10</v>
      </c>
      <c r="T43" s="185">
        <f t="shared" ref="T43:T58" si="21">SUM(U43:V43)</f>
        <v>39</v>
      </c>
      <c r="U43" s="185">
        <v>18</v>
      </c>
      <c r="V43" s="185">
        <v>21</v>
      </c>
      <c r="W43" s="181">
        <f t="shared" ref="W43:W58" si="22">SUM(X43:Y43)</f>
        <v>29</v>
      </c>
      <c r="X43" s="181">
        <v>11</v>
      </c>
      <c r="Y43" s="181">
        <v>18</v>
      </c>
      <c r="Z43" s="181">
        <f t="shared" ref="Z43:Z58" si="23">SUM(AA43:AB43)</f>
        <v>0</v>
      </c>
      <c r="AA43" s="181">
        <v>0</v>
      </c>
      <c r="AB43" s="181">
        <v>0</v>
      </c>
    </row>
    <row r="44" spans="1:29" s="94" customFormat="1" ht="18.75" customHeight="1">
      <c r="A44" s="1449" t="s">
        <v>419</v>
      </c>
      <c r="B44" s="182">
        <f t="shared" si="13"/>
        <v>111</v>
      </c>
      <c r="C44" s="185">
        <f t="shared" si="14"/>
        <v>55</v>
      </c>
      <c r="D44" s="185">
        <f t="shared" si="15"/>
        <v>56</v>
      </c>
      <c r="E44" s="185">
        <f t="shared" si="16"/>
        <v>19</v>
      </c>
      <c r="F44" s="185">
        <v>7</v>
      </c>
      <c r="G44" s="185">
        <v>12</v>
      </c>
      <c r="H44" s="185">
        <f t="shared" si="17"/>
        <v>17</v>
      </c>
      <c r="I44" s="185">
        <v>10</v>
      </c>
      <c r="J44" s="185">
        <v>7</v>
      </c>
      <c r="K44" s="185">
        <f t="shared" si="18"/>
        <v>15</v>
      </c>
      <c r="L44" s="185">
        <v>8</v>
      </c>
      <c r="M44" s="185">
        <v>7</v>
      </c>
      <c r="N44" s="185">
        <f t="shared" si="19"/>
        <v>22</v>
      </c>
      <c r="O44" s="185">
        <v>8</v>
      </c>
      <c r="P44" s="185">
        <v>14</v>
      </c>
      <c r="Q44" s="185">
        <f t="shared" si="20"/>
        <v>13</v>
      </c>
      <c r="R44" s="185">
        <v>8</v>
      </c>
      <c r="S44" s="185">
        <v>5</v>
      </c>
      <c r="T44" s="185">
        <f t="shared" si="21"/>
        <v>25</v>
      </c>
      <c r="U44" s="185">
        <v>14</v>
      </c>
      <c r="V44" s="185">
        <v>11</v>
      </c>
      <c r="W44" s="181">
        <f t="shared" si="22"/>
        <v>17</v>
      </c>
      <c r="X44" s="181">
        <v>11</v>
      </c>
      <c r="Y44" s="181">
        <v>6</v>
      </c>
      <c r="Z44" s="181">
        <f t="shared" si="23"/>
        <v>0</v>
      </c>
      <c r="AA44" s="181">
        <v>0</v>
      </c>
      <c r="AB44" s="181">
        <v>0</v>
      </c>
    </row>
    <row r="45" spans="1:29" s="94" customFormat="1" ht="18.75" customHeight="1">
      <c r="A45" s="1449" t="s">
        <v>420</v>
      </c>
      <c r="B45" s="182">
        <f t="shared" si="13"/>
        <v>85</v>
      </c>
      <c r="C45" s="185">
        <f t="shared" si="14"/>
        <v>49</v>
      </c>
      <c r="D45" s="185">
        <f t="shared" si="15"/>
        <v>36</v>
      </c>
      <c r="E45" s="185">
        <f t="shared" si="16"/>
        <v>13</v>
      </c>
      <c r="F45" s="185">
        <v>4</v>
      </c>
      <c r="G45" s="185">
        <v>9</v>
      </c>
      <c r="H45" s="185">
        <f t="shared" si="17"/>
        <v>10</v>
      </c>
      <c r="I45" s="185">
        <v>7</v>
      </c>
      <c r="J45" s="185">
        <v>3</v>
      </c>
      <c r="K45" s="185">
        <f t="shared" si="18"/>
        <v>12</v>
      </c>
      <c r="L45" s="185">
        <v>8</v>
      </c>
      <c r="M45" s="185">
        <v>4</v>
      </c>
      <c r="N45" s="185">
        <f t="shared" si="19"/>
        <v>17</v>
      </c>
      <c r="O45" s="185">
        <v>9</v>
      </c>
      <c r="P45" s="185">
        <v>8</v>
      </c>
      <c r="Q45" s="185">
        <f t="shared" si="20"/>
        <v>16</v>
      </c>
      <c r="R45" s="185">
        <v>11</v>
      </c>
      <c r="S45" s="185">
        <v>5</v>
      </c>
      <c r="T45" s="185">
        <f t="shared" si="21"/>
        <v>17</v>
      </c>
      <c r="U45" s="185">
        <v>10</v>
      </c>
      <c r="V45" s="185">
        <v>7</v>
      </c>
      <c r="W45" s="181">
        <f t="shared" si="22"/>
        <v>17</v>
      </c>
      <c r="X45" s="181">
        <v>7</v>
      </c>
      <c r="Y45" s="181">
        <v>10</v>
      </c>
      <c r="Z45" s="181">
        <f t="shared" si="23"/>
        <v>0</v>
      </c>
      <c r="AA45" s="181">
        <v>0</v>
      </c>
      <c r="AB45" s="181">
        <v>0</v>
      </c>
    </row>
    <row r="46" spans="1:29" s="94" customFormat="1" ht="18.75" customHeight="1">
      <c r="A46" s="1449" t="s">
        <v>421</v>
      </c>
      <c r="B46" s="182">
        <f t="shared" si="13"/>
        <v>27</v>
      </c>
      <c r="C46" s="185">
        <f t="shared" si="14"/>
        <v>12</v>
      </c>
      <c r="D46" s="185">
        <f t="shared" si="15"/>
        <v>15</v>
      </c>
      <c r="E46" s="185">
        <f t="shared" si="16"/>
        <v>7</v>
      </c>
      <c r="F46" s="185">
        <v>3</v>
      </c>
      <c r="G46" s="185">
        <v>4</v>
      </c>
      <c r="H46" s="185">
        <f t="shared" si="17"/>
        <v>4</v>
      </c>
      <c r="I46" s="185">
        <v>2</v>
      </c>
      <c r="J46" s="185">
        <v>2</v>
      </c>
      <c r="K46" s="185">
        <f t="shared" si="18"/>
        <v>5</v>
      </c>
      <c r="L46" s="185">
        <v>4</v>
      </c>
      <c r="M46" s="185">
        <v>1</v>
      </c>
      <c r="N46" s="185">
        <f t="shared" si="19"/>
        <v>4</v>
      </c>
      <c r="O46" s="185">
        <v>1</v>
      </c>
      <c r="P46" s="185">
        <v>3</v>
      </c>
      <c r="Q46" s="185">
        <f t="shared" si="20"/>
        <v>2</v>
      </c>
      <c r="R46" s="185">
        <v>0</v>
      </c>
      <c r="S46" s="185">
        <v>2</v>
      </c>
      <c r="T46" s="185">
        <f t="shared" si="21"/>
        <v>5</v>
      </c>
      <c r="U46" s="185">
        <v>2</v>
      </c>
      <c r="V46" s="185">
        <v>3</v>
      </c>
      <c r="W46" s="181">
        <f t="shared" si="22"/>
        <v>4</v>
      </c>
      <c r="X46" s="181">
        <v>2</v>
      </c>
      <c r="Y46" s="181">
        <v>2</v>
      </c>
      <c r="Z46" s="181">
        <f t="shared" si="23"/>
        <v>0</v>
      </c>
      <c r="AA46" s="181">
        <v>0</v>
      </c>
      <c r="AB46" s="181">
        <v>0</v>
      </c>
    </row>
    <row r="47" spans="1:29" s="94" customFormat="1" ht="18.75" customHeight="1">
      <c r="A47" s="1449" t="s">
        <v>699</v>
      </c>
      <c r="B47" s="182">
        <f t="shared" si="13"/>
        <v>15</v>
      </c>
      <c r="C47" s="185">
        <f t="shared" si="14"/>
        <v>8</v>
      </c>
      <c r="D47" s="185">
        <f t="shared" si="15"/>
        <v>7</v>
      </c>
      <c r="E47" s="185">
        <f t="shared" si="16"/>
        <v>5</v>
      </c>
      <c r="F47" s="185">
        <v>3</v>
      </c>
      <c r="G47" s="185">
        <v>2</v>
      </c>
      <c r="H47" s="185">
        <f t="shared" si="17"/>
        <v>2</v>
      </c>
      <c r="I47" s="185">
        <v>2</v>
      </c>
      <c r="J47" s="185">
        <v>0</v>
      </c>
      <c r="K47" s="185">
        <f t="shared" si="18"/>
        <v>1</v>
      </c>
      <c r="L47" s="185">
        <v>0</v>
      </c>
      <c r="M47" s="185">
        <v>1</v>
      </c>
      <c r="N47" s="185">
        <f t="shared" si="19"/>
        <v>2</v>
      </c>
      <c r="O47" s="185">
        <v>0</v>
      </c>
      <c r="P47" s="185">
        <v>2</v>
      </c>
      <c r="Q47" s="185">
        <f t="shared" si="20"/>
        <v>2</v>
      </c>
      <c r="R47" s="185">
        <v>2</v>
      </c>
      <c r="S47" s="185">
        <v>0</v>
      </c>
      <c r="T47" s="185">
        <f t="shared" si="21"/>
        <v>3</v>
      </c>
      <c r="U47" s="185">
        <v>1</v>
      </c>
      <c r="V47" s="185">
        <v>2</v>
      </c>
      <c r="W47" s="181">
        <f t="shared" si="22"/>
        <v>3</v>
      </c>
      <c r="X47" s="181">
        <v>1</v>
      </c>
      <c r="Y47" s="181">
        <v>2</v>
      </c>
      <c r="Z47" s="181">
        <f t="shared" si="23"/>
        <v>0</v>
      </c>
      <c r="AA47" s="181">
        <v>0</v>
      </c>
      <c r="AB47" s="181">
        <v>0</v>
      </c>
    </row>
    <row r="48" spans="1:29" s="94" customFormat="1" ht="18.75" customHeight="1">
      <c r="A48" s="1449" t="s">
        <v>837</v>
      </c>
      <c r="B48" s="182">
        <f t="shared" si="13"/>
        <v>18</v>
      </c>
      <c r="C48" s="185">
        <f t="shared" si="14"/>
        <v>11</v>
      </c>
      <c r="D48" s="185">
        <f t="shared" si="15"/>
        <v>7</v>
      </c>
      <c r="E48" s="185">
        <f t="shared" si="16"/>
        <v>1</v>
      </c>
      <c r="F48" s="185">
        <v>1</v>
      </c>
      <c r="G48" s="185">
        <v>0</v>
      </c>
      <c r="H48" s="185">
        <f t="shared" si="17"/>
        <v>5</v>
      </c>
      <c r="I48" s="185">
        <v>4</v>
      </c>
      <c r="J48" s="185">
        <v>1</v>
      </c>
      <c r="K48" s="185">
        <f t="shared" si="18"/>
        <v>2</v>
      </c>
      <c r="L48" s="185">
        <v>1</v>
      </c>
      <c r="M48" s="185">
        <v>1</v>
      </c>
      <c r="N48" s="185">
        <f t="shared" si="19"/>
        <v>3</v>
      </c>
      <c r="O48" s="185">
        <v>1</v>
      </c>
      <c r="P48" s="185">
        <v>2</v>
      </c>
      <c r="Q48" s="185">
        <f t="shared" si="20"/>
        <v>2</v>
      </c>
      <c r="R48" s="185">
        <v>1</v>
      </c>
      <c r="S48" s="185">
        <v>1</v>
      </c>
      <c r="T48" s="185">
        <f t="shared" si="21"/>
        <v>5</v>
      </c>
      <c r="U48" s="185">
        <v>3</v>
      </c>
      <c r="V48" s="185">
        <v>2</v>
      </c>
      <c r="W48" s="181">
        <f t="shared" si="22"/>
        <v>4</v>
      </c>
      <c r="X48" s="181">
        <v>3</v>
      </c>
      <c r="Y48" s="181">
        <v>1</v>
      </c>
      <c r="Z48" s="181">
        <f t="shared" si="23"/>
        <v>0</v>
      </c>
      <c r="AA48" s="181">
        <v>0</v>
      </c>
      <c r="AB48" s="181">
        <v>0</v>
      </c>
    </row>
    <row r="49" spans="1:38" s="94" customFormat="1" ht="18.75" customHeight="1">
      <c r="A49" s="1449" t="s">
        <v>700</v>
      </c>
      <c r="B49" s="182">
        <f t="shared" si="13"/>
        <v>11</v>
      </c>
      <c r="C49" s="185">
        <f t="shared" si="14"/>
        <v>5</v>
      </c>
      <c r="D49" s="185">
        <f t="shared" si="15"/>
        <v>6</v>
      </c>
      <c r="E49" s="185">
        <f t="shared" si="16"/>
        <v>2</v>
      </c>
      <c r="F49" s="185">
        <v>0</v>
      </c>
      <c r="G49" s="185">
        <v>2</v>
      </c>
      <c r="H49" s="185">
        <f t="shared" si="17"/>
        <v>2</v>
      </c>
      <c r="I49" s="185">
        <v>1</v>
      </c>
      <c r="J49" s="185">
        <v>1</v>
      </c>
      <c r="K49" s="185">
        <f t="shared" si="18"/>
        <v>2</v>
      </c>
      <c r="L49" s="185">
        <v>0</v>
      </c>
      <c r="M49" s="185">
        <v>2</v>
      </c>
      <c r="N49" s="185">
        <f t="shared" si="19"/>
        <v>1</v>
      </c>
      <c r="O49" s="185">
        <v>1</v>
      </c>
      <c r="P49" s="185">
        <v>0</v>
      </c>
      <c r="Q49" s="185">
        <f t="shared" si="20"/>
        <v>3</v>
      </c>
      <c r="R49" s="185">
        <v>3</v>
      </c>
      <c r="S49" s="185">
        <v>0</v>
      </c>
      <c r="T49" s="185">
        <f t="shared" si="21"/>
        <v>1</v>
      </c>
      <c r="U49" s="185">
        <v>0</v>
      </c>
      <c r="V49" s="185">
        <v>1</v>
      </c>
      <c r="W49" s="181">
        <f t="shared" si="22"/>
        <v>3</v>
      </c>
      <c r="X49" s="181">
        <v>2</v>
      </c>
      <c r="Y49" s="181">
        <v>1</v>
      </c>
      <c r="Z49" s="181">
        <f t="shared" si="23"/>
        <v>0</v>
      </c>
      <c r="AA49" s="181">
        <v>0</v>
      </c>
      <c r="AB49" s="181">
        <v>0</v>
      </c>
    </row>
    <row r="50" spans="1:38" s="94" customFormat="1" ht="18.75" customHeight="1">
      <c r="A50" s="1449" t="s">
        <v>212</v>
      </c>
      <c r="B50" s="182">
        <f t="shared" si="13"/>
        <v>9</v>
      </c>
      <c r="C50" s="185">
        <f t="shared" si="14"/>
        <v>4</v>
      </c>
      <c r="D50" s="185">
        <f t="shared" si="15"/>
        <v>5</v>
      </c>
      <c r="E50" s="185">
        <f t="shared" si="16"/>
        <v>0</v>
      </c>
      <c r="F50" s="185">
        <v>0</v>
      </c>
      <c r="G50" s="185">
        <v>0</v>
      </c>
      <c r="H50" s="185">
        <f t="shared" si="17"/>
        <v>3</v>
      </c>
      <c r="I50" s="185">
        <v>2</v>
      </c>
      <c r="J50" s="185">
        <v>1</v>
      </c>
      <c r="K50" s="185">
        <f t="shared" si="18"/>
        <v>2</v>
      </c>
      <c r="L50" s="185">
        <v>1</v>
      </c>
      <c r="M50" s="185">
        <v>1</v>
      </c>
      <c r="N50" s="185">
        <f t="shared" si="19"/>
        <v>2</v>
      </c>
      <c r="O50" s="185">
        <v>0</v>
      </c>
      <c r="P50" s="185">
        <v>2</v>
      </c>
      <c r="Q50" s="185">
        <f t="shared" si="20"/>
        <v>1</v>
      </c>
      <c r="R50" s="185">
        <v>0</v>
      </c>
      <c r="S50" s="185">
        <v>1</v>
      </c>
      <c r="T50" s="185">
        <f t="shared" si="21"/>
        <v>1</v>
      </c>
      <c r="U50" s="185">
        <v>1</v>
      </c>
      <c r="V50" s="185">
        <v>0</v>
      </c>
      <c r="W50" s="181">
        <f t="shared" si="22"/>
        <v>0</v>
      </c>
      <c r="X50" s="181">
        <v>0</v>
      </c>
      <c r="Y50" s="181">
        <v>0</v>
      </c>
      <c r="Z50" s="181">
        <f t="shared" si="23"/>
        <v>0</v>
      </c>
      <c r="AA50" s="181">
        <v>0</v>
      </c>
      <c r="AB50" s="181">
        <v>0</v>
      </c>
    </row>
    <row r="51" spans="1:38" s="94" customFormat="1" ht="18.75" customHeight="1">
      <c r="A51" s="1449" t="s">
        <v>835</v>
      </c>
      <c r="B51" s="182">
        <f t="shared" si="13"/>
        <v>5</v>
      </c>
      <c r="C51" s="185">
        <f t="shared" si="14"/>
        <v>2</v>
      </c>
      <c r="D51" s="185">
        <f t="shared" si="15"/>
        <v>3</v>
      </c>
      <c r="E51" s="185">
        <f t="shared" si="16"/>
        <v>0</v>
      </c>
      <c r="F51" s="185">
        <v>0</v>
      </c>
      <c r="G51" s="185">
        <v>0</v>
      </c>
      <c r="H51" s="185">
        <f t="shared" si="17"/>
        <v>0</v>
      </c>
      <c r="I51" s="185">
        <v>0</v>
      </c>
      <c r="J51" s="185">
        <v>0</v>
      </c>
      <c r="K51" s="185">
        <f t="shared" si="18"/>
        <v>2</v>
      </c>
      <c r="L51" s="185">
        <v>1</v>
      </c>
      <c r="M51" s="185">
        <v>1</v>
      </c>
      <c r="N51" s="185">
        <f t="shared" si="19"/>
        <v>2</v>
      </c>
      <c r="O51" s="185">
        <v>0</v>
      </c>
      <c r="P51" s="185">
        <v>2</v>
      </c>
      <c r="Q51" s="185">
        <f t="shared" si="20"/>
        <v>0</v>
      </c>
      <c r="R51" s="185">
        <v>0</v>
      </c>
      <c r="S51" s="185">
        <v>0</v>
      </c>
      <c r="T51" s="185">
        <f t="shared" si="21"/>
        <v>1</v>
      </c>
      <c r="U51" s="185">
        <v>1</v>
      </c>
      <c r="V51" s="185">
        <v>0</v>
      </c>
      <c r="W51" s="181">
        <f t="shared" si="22"/>
        <v>1</v>
      </c>
      <c r="X51" s="181">
        <v>1</v>
      </c>
      <c r="Y51" s="181">
        <v>0</v>
      </c>
      <c r="Z51" s="181">
        <f t="shared" si="23"/>
        <v>0</v>
      </c>
      <c r="AA51" s="181">
        <v>0</v>
      </c>
      <c r="AB51" s="181">
        <v>0</v>
      </c>
    </row>
    <row r="52" spans="1:38" s="94" customFormat="1" ht="18.75" customHeight="1">
      <c r="A52" s="1449" t="s">
        <v>138</v>
      </c>
      <c r="B52" s="182">
        <f t="shared" si="13"/>
        <v>0</v>
      </c>
      <c r="C52" s="185">
        <f t="shared" si="14"/>
        <v>0</v>
      </c>
      <c r="D52" s="185">
        <f t="shared" si="15"/>
        <v>0</v>
      </c>
      <c r="E52" s="185">
        <f t="shared" si="16"/>
        <v>0</v>
      </c>
      <c r="F52" s="185">
        <v>0</v>
      </c>
      <c r="G52" s="185">
        <v>0</v>
      </c>
      <c r="H52" s="185">
        <f t="shared" si="17"/>
        <v>0</v>
      </c>
      <c r="I52" s="185">
        <v>0</v>
      </c>
      <c r="J52" s="185">
        <v>0</v>
      </c>
      <c r="K52" s="185">
        <f t="shared" si="18"/>
        <v>0</v>
      </c>
      <c r="L52" s="185">
        <v>0</v>
      </c>
      <c r="M52" s="185">
        <v>0</v>
      </c>
      <c r="N52" s="185">
        <f t="shared" si="19"/>
        <v>0</v>
      </c>
      <c r="O52" s="185">
        <v>0</v>
      </c>
      <c r="P52" s="185">
        <v>0</v>
      </c>
      <c r="Q52" s="185">
        <f t="shared" si="20"/>
        <v>0</v>
      </c>
      <c r="R52" s="185">
        <v>0</v>
      </c>
      <c r="S52" s="185">
        <v>0</v>
      </c>
      <c r="T52" s="185">
        <f t="shared" si="21"/>
        <v>0</v>
      </c>
      <c r="U52" s="185">
        <v>0</v>
      </c>
      <c r="V52" s="185">
        <v>0</v>
      </c>
      <c r="W52" s="181">
        <f t="shared" si="22"/>
        <v>2</v>
      </c>
      <c r="X52" s="181">
        <v>0</v>
      </c>
      <c r="Y52" s="181">
        <v>2</v>
      </c>
      <c r="Z52" s="181">
        <f t="shared" si="23"/>
        <v>0</v>
      </c>
      <c r="AA52" s="181">
        <v>0</v>
      </c>
      <c r="AB52" s="181">
        <v>0</v>
      </c>
    </row>
    <row r="53" spans="1:38" s="94" customFormat="1" ht="18.75" customHeight="1">
      <c r="A53" s="1449" t="s">
        <v>423</v>
      </c>
      <c r="B53" s="182">
        <f t="shared" si="13"/>
        <v>58</v>
      </c>
      <c r="C53" s="185">
        <f t="shared" si="14"/>
        <v>25</v>
      </c>
      <c r="D53" s="185">
        <f t="shared" si="15"/>
        <v>33</v>
      </c>
      <c r="E53" s="185">
        <f t="shared" si="16"/>
        <v>9</v>
      </c>
      <c r="F53" s="185">
        <v>2</v>
      </c>
      <c r="G53" s="185">
        <v>7</v>
      </c>
      <c r="H53" s="185">
        <f t="shared" si="17"/>
        <v>11</v>
      </c>
      <c r="I53" s="185">
        <v>4</v>
      </c>
      <c r="J53" s="185">
        <v>7</v>
      </c>
      <c r="K53" s="185">
        <f t="shared" si="18"/>
        <v>11</v>
      </c>
      <c r="L53" s="185">
        <v>6</v>
      </c>
      <c r="M53" s="185">
        <v>5</v>
      </c>
      <c r="N53" s="185">
        <f t="shared" si="19"/>
        <v>7</v>
      </c>
      <c r="O53" s="185">
        <v>3</v>
      </c>
      <c r="P53" s="185">
        <v>4</v>
      </c>
      <c r="Q53" s="185">
        <f t="shared" si="20"/>
        <v>11</v>
      </c>
      <c r="R53" s="185">
        <v>6</v>
      </c>
      <c r="S53" s="185">
        <v>5</v>
      </c>
      <c r="T53" s="185">
        <f t="shared" si="21"/>
        <v>9</v>
      </c>
      <c r="U53" s="185">
        <v>4</v>
      </c>
      <c r="V53" s="185">
        <v>5</v>
      </c>
      <c r="W53" s="181">
        <f t="shared" si="22"/>
        <v>9</v>
      </c>
      <c r="X53" s="181">
        <v>6</v>
      </c>
      <c r="Y53" s="181">
        <v>3</v>
      </c>
      <c r="Z53" s="181">
        <f t="shared" si="23"/>
        <v>0</v>
      </c>
      <c r="AA53" s="181">
        <v>0</v>
      </c>
      <c r="AB53" s="181">
        <v>0</v>
      </c>
    </row>
    <row r="54" spans="1:38" s="94" customFormat="1" ht="18.75" customHeight="1">
      <c r="A54" s="1449" t="s">
        <v>424</v>
      </c>
      <c r="B54" s="182">
        <f t="shared" si="13"/>
        <v>4</v>
      </c>
      <c r="C54" s="185">
        <f t="shared" si="14"/>
        <v>1</v>
      </c>
      <c r="D54" s="185">
        <f t="shared" si="15"/>
        <v>3</v>
      </c>
      <c r="E54" s="185">
        <f t="shared" si="16"/>
        <v>1</v>
      </c>
      <c r="F54" s="185">
        <v>0</v>
      </c>
      <c r="G54" s="185">
        <v>1</v>
      </c>
      <c r="H54" s="185">
        <f t="shared" si="17"/>
        <v>1</v>
      </c>
      <c r="I54" s="185">
        <v>0</v>
      </c>
      <c r="J54" s="185">
        <v>1</v>
      </c>
      <c r="K54" s="185">
        <f t="shared" si="18"/>
        <v>1</v>
      </c>
      <c r="L54" s="185">
        <v>0</v>
      </c>
      <c r="M54" s="185">
        <v>1</v>
      </c>
      <c r="N54" s="185">
        <f t="shared" si="19"/>
        <v>0</v>
      </c>
      <c r="O54" s="185">
        <v>0</v>
      </c>
      <c r="P54" s="185">
        <v>0</v>
      </c>
      <c r="Q54" s="185">
        <f t="shared" si="20"/>
        <v>1</v>
      </c>
      <c r="R54" s="185">
        <v>1</v>
      </c>
      <c r="S54" s="185">
        <v>0</v>
      </c>
      <c r="T54" s="185">
        <f t="shared" si="21"/>
        <v>0</v>
      </c>
      <c r="U54" s="185">
        <v>0</v>
      </c>
      <c r="V54" s="185">
        <v>0</v>
      </c>
      <c r="W54" s="181">
        <f t="shared" si="22"/>
        <v>0</v>
      </c>
      <c r="X54" s="181">
        <v>0</v>
      </c>
      <c r="Y54" s="181">
        <v>0</v>
      </c>
      <c r="Z54" s="181">
        <f t="shared" si="23"/>
        <v>0</v>
      </c>
      <c r="AA54" s="181">
        <v>0</v>
      </c>
      <c r="AB54" s="181">
        <v>0</v>
      </c>
    </row>
    <row r="55" spans="1:38" s="94" customFormat="1" ht="18.75" customHeight="1">
      <c r="A55" s="1449" t="s">
        <v>833</v>
      </c>
      <c r="B55" s="182">
        <f t="shared" si="13"/>
        <v>16</v>
      </c>
      <c r="C55" s="185">
        <f t="shared" si="14"/>
        <v>5</v>
      </c>
      <c r="D55" s="185">
        <f t="shared" si="15"/>
        <v>11</v>
      </c>
      <c r="E55" s="185">
        <f t="shared" si="16"/>
        <v>5</v>
      </c>
      <c r="F55" s="185">
        <v>1</v>
      </c>
      <c r="G55" s="185">
        <v>4</v>
      </c>
      <c r="H55" s="185">
        <f t="shared" si="17"/>
        <v>1</v>
      </c>
      <c r="I55" s="185">
        <v>0</v>
      </c>
      <c r="J55" s="185">
        <v>1</v>
      </c>
      <c r="K55" s="185">
        <f t="shared" si="18"/>
        <v>1</v>
      </c>
      <c r="L55" s="185">
        <v>0</v>
      </c>
      <c r="M55" s="185">
        <v>1</v>
      </c>
      <c r="N55" s="185">
        <f t="shared" si="19"/>
        <v>3</v>
      </c>
      <c r="O55" s="185">
        <v>1</v>
      </c>
      <c r="P55" s="185">
        <v>2</v>
      </c>
      <c r="Q55" s="185">
        <f t="shared" si="20"/>
        <v>3</v>
      </c>
      <c r="R55" s="185">
        <v>2</v>
      </c>
      <c r="S55" s="185">
        <v>1</v>
      </c>
      <c r="T55" s="185">
        <f t="shared" si="21"/>
        <v>3</v>
      </c>
      <c r="U55" s="185">
        <v>1</v>
      </c>
      <c r="V55" s="185">
        <v>2</v>
      </c>
      <c r="W55" s="181">
        <f t="shared" si="22"/>
        <v>1</v>
      </c>
      <c r="X55" s="181">
        <v>1</v>
      </c>
      <c r="Y55" s="181">
        <v>0</v>
      </c>
      <c r="Z55" s="181">
        <f t="shared" si="23"/>
        <v>0</v>
      </c>
      <c r="AA55" s="181">
        <v>0</v>
      </c>
      <c r="AB55" s="181">
        <v>0</v>
      </c>
    </row>
    <row r="56" spans="1:38" s="94" customFormat="1" ht="18.75" customHeight="1">
      <c r="A56" s="1449" t="s">
        <v>100</v>
      </c>
      <c r="B56" s="182">
        <f t="shared" si="13"/>
        <v>0</v>
      </c>
      <c r="C56" s="185">
        <f t="shared" si="14"/>
        <v>0</v>
      </c>
      <c r="D56" s="185">
        <f t="shared" si="15"/>
        <v>0</v>
      </c>
      <c r="E56" s="185">
        <f t="shared" si="16"/>
        <v>0</v>
      </c>
      <c r="F56" s="185">
        <v>0</v>
      </c>
      <c r="G56" s="185">
        <v>0</v>
      </c>
      <c r="H56" s="185">
        <f t="shared" si="17"/>
        <v>0</v>
      </c>
      <c r="I56" s="185">
        <v>0</v>
      </c>
      <c r="J56" s="185">
        <v>0</v>
      </c>
      <c r="K56" s="185">
        <f t="shared" si="18"/>
        <v>0</v>
      </c>
      <c r="L56" s="185">
        <v>0</v>
      </c>
      <c r="M56" s="185">
        <v>0</v>
      </c>
      <c r="N56" s="185">
        <f t="shared" si="19"/>
        <v>0</v>
      </c>
      <c r="O56" s="185">
        <v>0</v>
      </c>
      <c r="P56" s="185">
        <v>0</v>
      </c>
      <c r="Q56" s="185">
        <f t="shared" si="20"/>
        <v>0</v>
      </c>
      <c r="R56" s="185">
        <v>0</v>
      </c>
      <c r="S56" s="185">
        <v>0</v>
      </c>
      <c r="T56" s="185">
        <f t="shared" si="21"/>
        <v>0</v>
      </c>
      <c r="U56" s="185">
        <v>0</v>
      </c>
      <c r="V56" s="185">
        <v>0</v>
      </c>
      <c r="W56" s="181">
        <f t="shared" si="22"/>
        <v>0</v>
      </c>
      <c r="X56" s="181">
        <v>0</v>
      </c>
      <c r="Y56" s="181">
        <v>0</v>
      </c>
      <c r="Z56" s="181">
        <f t="shared" si="23"/>
        <v>0</v>
      </c>
      <c r="AA56" s="181">
        <v>0</v>
      </c>
      <c r="AB56" s="181">
        <v>0</v>
      </c>
    </row>
    <row r="57" spans="1:38" s="94" customFormat="1" ht="18.75" customHeight="1">
      <c r="A57" s="1449" t="s">
        <v>101</v>
      </c>
      <c r="B57" s="182">
        <f t="shared" si="13"/>
        <v>0</v>
      </c>
      <c r="C57" s="185">
        <f t="shared" si="14"/>
        <v>0</v>
      </c>
      <c r="D57" s="185">
        <f t="shared" si="15"/>
        <v>0</v>
      </c>
      <c r="E57" s="185">
        <f t="shared" si="16"/>
        <v>0</v>
      </c>
      <c r="F57" s="185">
        <v>0</v>
      </c>
      <c r="G57" s="185">
        <v>0</v>
      </c>
      <c r="H57" s="185">
        <f t="shared" si="17"/>
        <v>0</v>
      </c>
      <c r="I57" s="185">
        <v>0</v>
      </c>
      <c r="J57" s="185">
        <v>0</v>
      </c>
      <c r="K57" s="185">
        <f t="shared" si="18"/>
        <v>0</v>
      </c>
      <c r="L57" s="185">
        <v>0</v>
      </c>
      <c r="M57" s="185">
        <v>0</v>
      </c>
      <c r="N57" s="185">
        <f t="shared" si="19"/>
        <v>0</v>
      </c>
      <c r="O57" s="185">
        <v>0</v>
      </c>
      <c r="P57" s="185">
        <v>0</v>
      </c>
      <c r="Q57" s="185">
        <f t="shared" si="20"/>
        <v>0</v>
      </c>
      <c r="R57" s="185">
        <v>0</v>
      </c>
      <c r="S57" s="185">
        <v>0</v>
      </c>
      <c r="T57" s="185">
        <f t="shared" si="21"/>
        <v>0</v>
      </c>
      <c r="U57" s="185">
        <v>0</v>
      </c>
      <c r="V57" s="185">
        <v>0</v>
      </c>
      <c r="W57" s="181">
        <f t="shared" si="22"/>
        <v>0</v>
      </c>
      <c r="X57" s="181">
        <v>0</v>
      </c>
      <c r="Y57" s="181">
        <v>0</v>
      </c>
      <c r="Z57" s="181">
        <f t="shared" si="23"/>
        <v>0</v>
      </c>
      <c r="AA57" s="181">
        <v>0</v>
      </c>
      <c r="AB57" s="181">
        <v>0</v>
      </c>
    </row>
    <row r="58" spans="1:38" s="94" customFormat="1" ht="18.75" customHeight="1">
      <c r="A58" s="318" t="s">
        <v>291</v>
      </c>
      <c r="B58" s="183">
        <f t="shared" si="13"/>
        <v>1</v>
      </c>
      <c r="C58" s="184">
        <f t="shared" si="14"/>
        <v>1</v>
      </c>
      <c r="D58" s="184">
        <f t="shared" si="15"/>
        <v>0</v>
      </c>
      <c r="E58" s="184">
        <f t="shared" si="16"/>
        <v>0</v>
      </c>
      <c r="F58" s="184">
        <v>0</v>
      </c>
      <c r="G58" s="184">
        <v>0</v>
      </c>
      <c r="H58" s="184">
        <f t="shared" si="17"/>
        <v>0</v>
      </c>
      <c r="I58" s="184">
        <v>0</v>
      </c>
      <c r="J58" s="184">
        <v>0</v>
      </c>
      <c r="K58" s="184">
        <f t="shared" si="18"/>
        <v>0</v>
      </c>
      <c r="L58" s="184">
        <v>0</v>
      </c>
      <c r="M58" s="184">
        <v>0</v>
      </c>
      <c r="N58" s="184">
        <f t="shared" si="19"/>
        <v>0</v>
      </c>
      <c r="O58" s="184">
        <v>0</v>
      </c>
      <c r="P58" s="184">
        <v>0</v>
      </c>
      <c r="Q58" s="184">
        <f t="shared" si="20"/>
        <v>0</v>
      </c>
      <c r="R58" s="184">
        <v>0</v>
      </c>
      <c r="S58" s="184">
        <v>0</v>
      </c>
      <c r="T58" s="184">
        <f t="shared" si="21"/>
        <v>1</v>
      </c>
      <c r="U58" s="184">
        <v>1</v>
      </c>
      <c r="V58" s="184">
        <v>0</v>
      </c>
      <c r="W58" s="184">
        <f t="shared" si="22"/>
        <v>0</v>
      </c>
      <c r="X58" s="184">
        <v>0</v>
      </c>
      <c r="Y58" s="184">
        <v>0</v>
      </c>
      <c r="Z58" s="184">
        <f t="shared" si="23"/>
        <v>0</v>
      </c>
      <c r="AA58" s="184">
        <v>0</v>
      </c>
      <c r="AB58" s="184">
        <v>0</v>
      </c>
    </row>
    <row r="59" spans="1:38" s="104" customFormat="1" ht="13.9" customHeight="1">
      <c r="A59" s="106" t="s">
        <v>83</v>
      </c>
      <c r="C59" s="106" t="s">
        <v>84</v>
      </c>
      <c r="G59" s="106"/>
      <c r="K59" s="105" t="s">
        <v>85</v>
      </c>
      <c r="R59" s="105" t="s">
        <v>87</v>
      </c>
      <c r="W59" s="105"/>
      <c r="Y59" s="105"/>
      <c r="Z59" s="105"/>
      <c r="AA59" s="105"/>
      <c r="AB59" s="1607" t="s">
        <v>321</v>
      </c>
      <c r="AC59" s="108"/>
    </row>
    <row r="60" spans="1:38" s="104" customFormat="1" ht="13.9" customHeight="1">
      <c r="F60" s="106"/>
      <c r="G60" s="106"/>
      <c r="K60" s="105" t="s">
        <v>86</v>
      </c>
      <c r="AC60" s="108"/>
    </row>
    <row r="61" spans="1:38" s="110" customFormat="1" ht="13.9" customHeight="1">
      <c r="B61" s="109"/>
      <c r="AC61" s="109"/>
    </row>
    <row r="62" spans="1:38" s="104" customFormat="1" ht="13.9" customHeight="1">
      <c r="A62" s="104" t="s">
        <v>141</v>
      </c>
      <c r="B62" s="108"/>
      <c r="AC62" s="108"/>
    </row>
    <row r="63" spans="1:38" s="104" customFormat="1" ht="13.9" customHeight="1">
      <c r="A63" s="104" t="s">
        <v>272</v>
      </c>
      <c r="B63" s="108"/>
      <c r="AC63" s="108"/>
    </row>
    <row r="64" spans="1:38" s="94" customFormat="1" ht="13.9" customHeight="1">
      <c r="A64" s="157"/>
      <c r="B64" s="157"/>
      <c r="AH64" s="1469"/>
      <c r="AI64" s="1469"/>
      <c r="AJ64" s="1469"/>
      <c r="AK64" s="1469"/>
      <c r="AL64" s="1469"/>
    </row>
    <row r="65" spans="2:29" s="101" customFormat="1">
      <c r="B65" s="102"/>
      <c r="AC65" s="102"/>
    </row>
    <row r="66" spans="2:29" s="101" customFormat="1">
      <c r="B66" s="102"/>
      <c r="AC66" s="102"/>
    </row>
    <row r="67" spans="2:29" s="101" customFormat="1">
      <c r="B67" s="102"/>
      <c r="AC67" s="102"/>
    </row>
    <row r="68" spans="2:29" s="101" customFormat="1">
      <c r="B68" s="102"/>
      <c r="AC68" s="102"/>
    </row>
    <row r="69" spans="2:29" s="101" customFormat="1">
      <c r="B69" s="102"/>
      <c r="AC69" s="102"/>
    </row>
    <row r="70" spans="2:29" s="101" customFormat="1">
      <c r="B70" s="102"/>
      <c r="AC70" s="102"/>
    </row>
    <row r="71" spans="2:29" s="101" customFormat="1">
      <c r="B71" s="102"/>
      <c r="AC71" s="102"/>
    </row>
    <row r="72" spans="2:29" s="101" customFormat="1">
      <c r="B72" s="102"/>
      <c r="AC72" s="102"/>
    </row>
    <row r="73" spans="2:29" s="101" customFormat="1">
      <c r="B73" s="102"/>
      <c r="AC73" s="102"/>
    </row>
    <row r="74" spans="2:29" s="101" customFormat="1">
      <c r="B74" s="102"/>
      <c r="AC74" s="102"/>
    </row>
    <row r="75" spans="2:29" s="101" customFormat="1">
      <c r="B75" s="102"/>
      <c r="AC75" s="102"/>
    </row>
    <row r="76" spans="2:29" s="101" customFormat="1">
      <c r="B76" s="102"/>
      <c r="AC76" s="102"/>
    </row>
    <row r="77" spans="2:29" s="101" customFormat="1">
      <c r="B77" s="102"/>
      <c r="AC77" s="102"/>
    </row>
    <row r="78" spans="2:29" s="101" customFormat="1">
      <c r="B78" s="102"/>
      <c r="AC78" s="102"/>
    </row>
    <row r="79" spans="2:29" s="101" customFormat="1">
      <c r="B79" s="102"/>
      <c r="AC79" s="102"/>
    </row>
    <row r="80" spans="2:29" s="101" customFormat="1">
      <c r="B80" s="102"/>
      <c r="AC80" s="102"/>
    </row>
    <row r="81" spans="2:29" s="101" customFormat="1">
      <c r="B81" s="102"/>
      <c r="AC81" s="102"/>
    </row>
    <row r="82" spans="2:29" s="101" customFormat="1">
      <c r="B82" s="102"/>
      <c r="AC82" s="102"/>
    </row>
    <row r="83" spans="2:29" s="101" customFormat="1">
      <c r="B83" s="102"/>
      <c r="AC83" s="102"/>
    </row>
    <row r="84" spans="2:29" s="101" customFormat="1">
      <c r="B84" s="102"/>
      <c r="AC84" s="102"/>
    </row>
    <row r="85" spans="2:29" s="101" customFormat="1">
      <c r="B85" s="102"/>
      <c r="AC85" s="102"/>
    </row>
    <row r="86" spans="2:29" s="101" customFormat="1">
      <c r="B86" s="102"/>
      <c r="AC86" s="102"/>
    </row>
    <row r="87" spans="2:29" s="101" customFormat="1">
      <c r="B87" s="102"/>
      <c r="AC87" s="102"/>
    </row>
    <row r="88" spans="2:29" s="101" customFormat="1">
      <c r="B88" s="102"/>
      <c r="AC88" s="102"/>
    </row>
    <row r="89" spans="2:29" s="101" customFormat="1">
      <c r="B89" s="102"/>
      <c r="AC89" s="102"/>
    </row>
    <row r="90" spans="2:29" s="101" customFormat="1">
      <c r="B90" s="102"/>
      <c r="AC90" s="102"/>
    </row>
    <row r="91" spans="2:29" s="101" customFormat="1">
      <c r="B91" s="102"/>
      <c r="AC91" s="102"/>
    </row>
    <row r="92" spans="2:29" s="101" customFormat="1">
      <c r="B92" s="102"/>
      <c r="AC92" s="102"/>
    </row>
    <row r="93" spans="2:29" s="101" customFormat="1">
      <c r="B93" s="102"/>
      <c r="AC93" s="102"/>
    </row>
    <row r="94" spans="2:29" s="101" customFormat="1">
      <c r="B94" s="102"/>
      <c r="AC94" s="102"/>
    </row>
    <row r="95" spans="2:29" s="101" customFormat="1">
      <c r="B95" s="102"/>
      <c r="AC95" s="102"/>
    </row>
    <row r="96" spans="2:29" s="101" customFormat="1">
      <c r="B96" s="102"/>
      <c r="AC96" s="102"/>
    </row>
    <row r="97" spans="2:29" s="101" customFormat="1">
      <c r="B97" s="102"/>
      <c r="AC97" s="102"/>
    </row>
    <row r="98" spans="2:29" s="101" customFormat="1">
      <c r="B98" s="102"/>
      <c r="AC98" s="102"/>
    </row>
    <row r="99" spans="2:29" s="101" customFormat="1">
      <c r="B99" s="102"/>
      <c r="AC99" s="102"/>
    </row>
    <row r="100" spans="2:29" s="101" customFormat="1">
      <c r="B100" s="102"/>
      <c r="AC100" s="102"/>
    </row>
    <row r="101" spans="2:29" s="101" customFormat="1">
      <c r="B101" s="102"/>
      <c r="AC101" s="102"/>
    </row>
    <row r="102" spans="2:29" s="101" customFormat="1">
      <c r="B102" s="102"/>
      <c r="AC102" s="102"/>
    </row>
    <row r="103" spans="2:29" s="101" customFormat="1">
      <c r="B103" s="102"/>
      <c r="AC103" s="102"/>
    </row>
    <row r="104" spans="2:29" s="101" customFormat="1">
      <c r="B104" s="102"/>
      <c r="AC104" s="102"/>
    </row>
    <row r="105" spans="2:29" s="101" customFormat="1">
      <c r="B105" s="102"/>
      <c r="AC105" s="102"/>
    </row>
    <row r="106" spans="2:29" s="101" customFormat="1">
      <c r="B106" s="102"/>
      <c r="AC106" s="102"/>
    </row>
    <row r="107" spans="2:29" s="101" customFormat="1">
      <c r="B107" s="102"/>
      <c r="AC107" s="102"/>
    </row>
    <row r="108" spans="2:29" s="101" customFormat="1">
      <c r="B108" s="102"/>
      <c r="AC108" s="102"/>
    </row>
    <row r="109" spans="2:29" s="101" customFormat="1">
      <c r="B109" s="102"/>
      <c r="AC109" s="102"/>
    </row>
    <row r="110" spans="2:29" s="101" customFormat="1">
      <c r="B110" s="102"/>
      <c r="AC110" s="102"/>
    </row>
    <row r="111" spans="2:29" s="101" customFormat="1">
      <c r="B111" s="102"/>
      <c r="AC111" s="102"/>
    </row>
    <row r="112" spans="2:29" s="101" customFormat="1">
      <c r="B112" s="102"/>
      <c r="AC112" s="102"/>
    </row>
    <row r="113" spans="2:29" s="101" customFormat="1">
      <c r="B113" s="102"/>
      <c r="AC113" s="102"/>
    </row>
    <row r="114" spans="2:29" s="101" customFormat="1">
      <c r="B114" s="102"/>
      <c r="AC114" s="102"/>
    </row>
    <row r="115" spans="2:29" s="101" customFormat="1">
      <c r="B115" s="102"/>
      <c r="AC115" s="102"/>
    </row>
    <row r="116" spans="2:29" s="101" customFormat="1">
      <c r="B116" s="102"/>
      <c r="AC116" s="102"/>
    </row>
    <row r="117" spans="2:29" s="101" customFormat="1">
      <c r="B117" s="102"/>
      <c r="AC117" s="102"/>
    </row>
    <row r="118" spans="2:29" s="101" customFormat="1">
      <c r="B118" s="102"/>
      <c r="AC118" s="102"/>
    </row>
    <row r="119" spans="2:29" s="101" customFormat="1">
      <c r="B119" s="102"/>
      <c r="AC119" s="102"/>
    </row>
    <row r="120" spans="2:29" s="101" customFormat="1">
      <c r="B120" s="102"/>
      <c r="AC120" s="102"/>
    </row>
    <row r="121" spans="2:29" s="101" customFormat="1">
      <c r="B121" s="102"/>
      <c r="AC121" s="102"/>
    </row>
    <row r="122" spans="2:29" s="101" customFormat="1">
      <c r="B122" s="102"/>
      <c r="AC122" s="102"/>
    </row>
    <row r="123" spans="2:29" s="101" customFormat="1">
      <c r="B123" s="102"/>
      <c r="AC123" s="102"/>
    </row>
    <row r="124" spans="2:29" s="101" customFormat="1">
      <c r="B124" s="102"/>
      <c r="AC124" s="102"/>
    </row>
    <row r="125" spans="2:29" s="101" customFormat="1">
      <c r="B125" s="102"/>
      <c r="AC125" s="102"/>
    </row>
    <row r="126" spans="2:29" s="101" customFormat="1">
      <c r="B126" s="102"/>
      <c r="AC126" s="102"/>
    </row>
    <row r="127" spans="2:29" s="101" customFormat="1">
      <c r="B127" s="102"/>
      <c r="AC127" s="102"/>
    </row>
    <row r="128" spans="2:29" s="101" customFormat="1">
      <c r="B128" s="102"/>
      <c r="AC128" s="102"/>
    </row>
    <row r="129" spans="2:29" s="101" customFormat="1">
      <c r="B129" s="102"/>
      <c r="AC129" s="102"/>
    </row>
    <row r="130" spans="2:29" s="101" customFormat="1">
      <c r="B130" s="102"/>
      <c r="AC130" s="102"/>
    </row>
    <row r="131" spans="2:29" s="101" customFormat="1">
      <c r="B131" s="102"/>
      <c r="AC131" s="102"/>
    </row>
    <row r="132" spans="2:29" s="101" customFormat="1">
      <c r="B132" s="102"/>
      <c r="AC132" s="102"/>
    </row>
    <row r="133" spans="2:29" s="101" customFormat="1">
      <c r="B133" s="102"/>
      <c r="AC133" s="102"/>
    </row>
    <row r="134" spans="2:29" s="101" customFormat="1">
      <c r="B134" s="102"/>
      <c r="AC134" s="102"/>
    </row>
    <row r="135" spans="2:29" s="101" customFormat="1">
      <c r="B135" s="102"/>
      <c r="AC135" s="102"/>
    </row>
    <row r="136" spans="2:29" s="101" customFormat="1">
      <c r="B136" s="102"/>
      <c r="AC136" s="102"/>
    </row>
    <row r="137" spans="2:29" s="101" customFormat="1">
      <c r="B137" s="102"/>
      <c r="AC137" s="102"/>
    </row>
    <row r="138" spans="2:29" s="101" customFormat="1">
      <c r="B138" s="102"/>
      <c r="AC138" s="102"/>
    </row>
    <row r="139" spans="2:29" s="101" customFormat="1">
      <c r="B139" s="102"/>
      <c r="AC139" s="102"/>
    </row>
    <row r="140" spans="2:29" s="101" customFormat="1">
      <c r="B140" s="102"/>
      <c r="AC140" s="102"/>
    </row>
    <row r="141" spans="2:29" s="101" customFormat="1">
      <c r="B141" s="102"/>
      <c r="AC141" s="102"/>
    </row>
    <row r="142" spans="2:29" s="101" customFormat="1">
      <c r="B142" s="102"/>
      <c r="AC142" s="102"/>
    </row>
    <row r="143" spans="2:29" s="101" customFormat="1">
      <c r="B143" s="102"/>
      <c r="AC143" s="102"/>
    </row>
    <row r="144" spans="2:29" s="101" customFormat="1">
      <c r="B144" s="102"/>
      <c r="AC144" s="102"/>
    </row>
    <row r="145" spans="2:29" s="101" customFormat="1">
      <c r="B145" s="102"/>
      <c r="AC145" s="102"/>
    </row>
    <row r="146" spans="2:29" s="101" customFormat="1">
      <c r="B146" s="102"/>
      <c r="AC146" s="102"/>
    </row>
    <row r="147" spans="2:29" s="101" customFormat="1">
      <c r="B147" s="102"/>
      <c r="AC147" s="102"/>
    </row>
    <row r="148" spans="2:29" s="101" customFormat="1">
      <c r="B148" s="102"/>
      <c r="AC148" s="102"/>
    </row>
    <row r="149" spans="2:29" s="101" customFormat="1">
      <c r="B149" s="102"/>
      <c r="AC149" s="102"/>
    </row>
    <row r="150" spans="2:29" s="101" customFormat="1">
      <c r="B150" s="102"/>
      <c r="AC150" s="102"/>
    </row>
    <row r="151" spans="2:29" s="101" customFormat="1">
      <c r="B151" s="102"/>
      <c r="AC151" s="102"/>
    </row>
    <row r="152" spans="2:29" s="101" customFormat="1">
      <c r="B152" s="102"/>
      <c r="AC152" s="102"/>
    </row>
    <row r="153" spans="2:29" s="101" customFormat="1">
      <c r="B153" s="102"/>
      <c r="AC153" s="102"/>
    </row>
    <row r="154" spans="2:29" s="101" customFormat="1">
      <c r="B154" s="102"/>
      <c r="AC154" s="102"/>
    </row>
    <row r="155" spans="2:29" s="101" customFormat="1">
      <c r="B155" s="102"/>
      <c r="AC155" s="102"/>
    </row>
    <row r="156" spans="2:29" s="101" customFormat="1">
      <c r="B156" s="102"/>
      <c r="AC156" s="102"/>
    </row>
    <row r="157" spans="2:29" s="101" customFormat="1">
      <c r="B157" s="102"/>
      <c r="AC157" s="102"/>
    </row>
    <row r="158" spans="2:29" s="101" customFormat="1">
      <c r="B158" s="102"/>
      <c r="AC158" s="102"/>
    </row>
    <row r="159" spans="2:29" s="101" customFormat="1">
      <c r="B159" s="102"/>
      <c r="AC159" s="102"/>
    </row>
    <row r="160" spans="2:29" s="101" customFormat="1">
      <c r="B160" s="102"/>
      <c r="AC160" s="102"/>
    </row>
    <row r="161" spans="2:29" s="101" customFormat="1">
      <c r="B161" s="102"/>
      <c r="AC161" s="102"/>
    </row>
    <row r="162" spans="2:29" s="101" customFormat="1">
      <c r="B162" s="102"/>
      <c r="AC162" s="102"/>
    </row>
    <row r="163" spans="2:29" s="101" customFormat="1">
      <c r="B163" s="102"/>
      <c r="AC163" s="102"/>
    </row>
    <row r="164" spans="2:29" s="101" customFormat="1">
      <c r="B164" s="102"/>
      <c r="AC164" s="102"/>
    </row>
    <row r="165" spans="2:29" s="101" customFormat="1">
      <c r="B165" s="102"/>
      <c r="AC165" s="102"/>
    </row>
    <row r="166" spans="2:29" s="101" customFormat="1">
      <c r="B166" s="102"/>
      <c r="AC166" s="102"/>
    </row>
    <row r="167" spans="2:29" s="101" customFormat="1">
      <c r="B167" s="102"/>
      <c r="AC167" s="102"/>
    </row>
    <row r="168" spans="2:29" s="101" customFormat="1">
      <c r="B168" s="102"/>
      <c r="AC168" s="102"/>
    </row>
    <row r="169" spans="2:29" s="101" customFormat="1">
      <c r="B169" s="102"/>
      <c r="AC169" s="102"/>
    </row>
    <row r="170" spans="2:29" s="101" customFormat="1">
      <c r="B170" s="102"/>
      <c r="AC170" s="102"/>
    </row>
    <row r="171" spans="2:29" s="101" customFormat="1">
      <c r="B171" s="102"/>
      <c r="AC171" s="102"/>
    </row>
    <row r="172" spans="2:29" s="101" customFormat="1">
      <c r="B172" s="102"/>
      <c r="AC172" s="102"/>
    </row>
    <row r="173" spans="2:29" s="101" customFormat="1">
      <c r="B173" s="102"/>
      <c r="AC173" s="102"/>
    </row>
    <row r="174" spans="2:29" s="101" customFormat="1">
      <c r="B174" s="102"/>
      <c r="AC174" s="102"/>
    </row>
    <row r="175" spans="2:29" s="101" customFormat="1">
      <c r="B175" s="102"/>
      <c r="AC175" s="102"/>
    </row>
    <row r="176" spans="2:29" s="101" customFormat="1">
      <c r="B176" s="102"/>
      <c r="AC176" s="102"/>
    </row>
    <row r="177" spans="2:29" s="101" customFormat="1">
      <c r="B177" s="102"/>
      <c r="AC177" s="102"/>
    </row>
    <row r="178" spans="2:29" s="101" customFormat="1">
      <c r="B178" s="102"/>
      <c r="AC178" s="102"/>
    </row>
    <row r="179" spans="2:29" s="101" customFormat="1">
      <c r="B179" s="102"/>
      <c r="AC179" s="102"/>
    </row>
    <row r="180" spans="2:29" s="101" customFormat="1">
      <c r="B180" s="102"/>
      <c r="AC180" s="102"/>
    </row>
    <row r="181" spans="2:29" s="101" customFormat="1">
      <c r="B181" s="102"/>
      <c r="AC181" s="102"/>
    </row>
    <row r="182" spans="2:29" s="101" customFormat="1">
      <c r="B182" s="102"/>
      <c r="AC182" s="102"/>
    </row>
    <row r="183" spans="2:29" s="101" customFormat="1">
      <c r="B183" s="102"/>
      <c r="AC183" s="102"/>
    </row>
    <row r="184" spans="2:29" s="101" customFormat="1">
      <c r="B184" s="102"/>
      <c r="AC184" s="102"/>
    </row>
    <row r="185" spans="2:29" s="101" customFormat="1">
      <c r="B185" s="102"/>
      <c r="AC185" s="102"/>
    </row>
    <row r="186" spans="2:29" s="101" customFormat="1">
      <c r="B186" s="102"/>
      <c r="AC186" s="102"/>
    </row>
    <row r="187" spans="2:29" s="101" customFormat="1">
      <c r="B187" s="102"/>
      <c r="AC187" s="102"/>
    </row>
    <row r="188" spans="2:29" s="101" customFormat="1">
      <c r="B188" s="102"/>
      <c r="AC188" s="102"/>
    </row>
    <row r="189" spans="2:29" s="101" customFormat="1">
      <c r="B189" s="102"/>
      <c r="AC189" s="102"/>
    </row>
    <row r="190" spans="2:29" s="101" customFormat="1">
      <c r="B190" s="102"/>
      <c r="AC190" s="102"/>
    </row>
    <row r="191" spans="2:29" s="101" customFormat="1">
      <c r="B191" s="102"/>
      <c r="AC191" s="102"/>
    </row>
    <row r="192" spans="2:29" s="101" customFormat="1">
      <c r="B192" s="102"/>
      <c r="AC192" s="102"/>
    </row>
    <row r="193" spans="2:29" s="101" customFormat="1">
      <c r="B193" s="102"/>
      <c r="AC193" s="102"/>
    </row>
    <row r="194" spans="2:29" s="101" customFormat="1">
      <c r="B194" s="102"/>
      <c r="AC194" s="102"/>
    </row>
    <row r="195" spans="2:29" s="101" customFormat="1">
      <c r="B195" s="102"/>
      <c r="AC195" s="102"/>
    </row>
    <row r="196" spans="2:29" s="101" customFormat="1">
      <c r="B196" s="102"/>
      <c r="AC196" s="102"/>
    </row>
    <row r="197" spans="2:29" s="101" customFormat="1">
      <c r="B197" s="102"/>
      <c r="AC197" s="102"/>
    </row>
    <row r="198" spans="2:29" s="101" customFormat="1">
      <c r="B198" s="102"/>
      <c r="AC198" s="102"/>
    </row>
    <row r="199" spans="2:29" s="101" customFormat="1">
      <c r="B199" s="102"/>
      <c r="AC199" s="102"/>
    </row>
    <row r="200" spans="2:29" s="101" customFormat="1">
      <c r="B200" s="102"/>
      <c r="AC200" s="102"/>
    </row>
    <row r="201" spans="2:29" s="101" customFormat="1">
      <c r="B201" s="102"/>
      <c r="AC201" s="102"/>
    </row>
    <row r="202" spans="2:29" s="101" customFormat="1">
      <c r="B202" s="102"/>
      <c r="AC202" s="102"/>
    </row>
    <row r="203" spans="2:29" s="101" customFormat="1">
      <c r="B203" s="102"/>
      <c r="AC203" s="102"/>
    </row>
    <row r="204" spans="2:29" s="101" customFormat="1">
      <c r="B204" s="102"/>
      <c r="AC204" s="102"/>
    </row>
    <row r="205" spans="2:29" s="101" customFormat="1">
      <c r="B205" s="102"/>
      <c r="AC205" s="102"/>
    </row>
    <row r="206" spans="2:29" s="101" customFormat="1">
      <c r="B206" s="102"/>
      <c r="AC206" s="102"/>
    </row>
    <row r="207" spans="2:29" s="101" customFormat="1">
      <c r="B207" s="102"/>
      <c r="AC207" s="102"/>
    </row>
    <row r="208" spans="2:29" s="101" customFormat="1">
      <c r="B208" s="102"/>
      <c r="AC208" s="102"/>
    </row>
    <row r="209" spans="2:29" s="101" customFormat="1">
      <c r="B209" s="102"/>
      <c r="AC209" s="102"/>
    </row>
    <row r="210" spans="2:29" s="101" customFormat="1">
      <c r="B210" s="102"/>
      <c r="AC210" s="102"/>
    </row>
    <row r="211" spans="2:29" s="101" customFormat="1">
      <c r="B211" s="102"/>
      <c r="AC211" s="102"/>
    </row>
    <row r="212" spans="2:29" s="101" customFormat="1">
      <c r="B212" s="102"/>
      <c r="AC212" s="102"/>
    </row>
    <row r="213" spans="2:29" s="101" customFormat="1">
      <c r="B213" s="102"/>
      <c r="AC213" s="102"/>
    </row>
    <row r="214" spans="2:29" s="101" customFormat="1">
      <c r="B214" s="102"/>
      <c r="AC214" s="102"/>
    </row>
    <row r="215" spans="2:29" s="101" customFormat="1">
      <c r="B215" s="102"/>
      <c r="AC215" s="102"/>
    </row>
    <row r="216" spans="2:29" s="101" customFormat="1">
      <c r="B216" s="102"/>
      <c r="AC216" s="102"/>
    </row>
    <row r="217" spans="2:29" s="101" customFormat="1">
      <c r="B217" s="102"/>
      <c r="AC217" s="102"/>
    </row>
    <row r="218" spans="2:29" s="101" customFormat="1">
      <c r="B218" s="102"/>
      <c r="AC218" s="102"/>
    </row>
    <row r="219" spans="2:29" s="101" customFormat="1">
      <c r="B219" s="102"/>
      <c r="AC219" s="102"/>
    </row>
    <row r="220" spans="2:29" s="101" customFormat="1">
      <c r="B220" s="102"/>
      <c r="AC220" s="102"/>
    </row>
    <row r="221" spans="2:29" s="101" customFormat="1">
      <c r="B221" s="102"/>
      <c r="AC221" s="102"/>
    </row>
    <row r="222" spans="2:29" s="101" customFormat="1">
      <c r="B222" s="102"/>
      <c r="AC222" s="102"/>
    </row>
    <row r="223" spans="2:29" s="101" customFormat="1">
      <c r="B223" s="102"/>
      <c r="AC223" s="102"/>
    </row>
    <row r="224" spans="2:29" s="101" customFormat="1">
      <c r="B224" s="102"/>
      <c r="AC224" s="102"/>
    </row>
    <row r="225" spans="2:29" s="101" customFormat="1">
      <c r="B225" s="102"/>
      <c r="AC225" s="102"/>
    </row>
    <row r="226" spans="2:29" s="101" customFormat="1">
      <c r="B226" s="102"/>
      <c r="AC226" s="102"/>
    </row>
    <row r="227" spans="2:29" s="101" customFormat="1">
      <c r="B227" s="102"/>
      <c r="AC227" s="102"/>
    </row>
    <row r="228" spans="2:29" s="101" customFormat="1">
      <c r="B228" s="102"/>
      <c r="AC228" s="102"/>
    </row>
    <row r="229" spans="2:29" s="101" customFormat="1">
      <c r="B229" s="102"/>
      <c r="AC229" s="102"/>
    </row>
    <row r="230" spans="2:29" s="101" customFormat="1">
      <c r="B230" s="102"/>
      <c r="AC230" s="102"/>
    </row>
    <row r="231" spans="2:29" s="101" customFormat="1">
      <c r="B231" s="102"/>
      <c r="AC231" s="102"/>
    </row>
    <row r="232" spans="2:29" s="101" customFormat="1">
      <c r="B232" s="102"/>
      <c r="AC232" s="102"/>
    </row>
    <row r="233" spans="2:29" s="101" customFormat="1">
      <c r="B233" s="102"/>
      <c r="AC233" s="102"/>
    </row>
    <row r="234" spans="2:29" s="101" customFormat="1">
      <c r="B234" s="102"/>
      <c r="AC234" s="102"/>
    </row>
    <row r="235" spans="2:29" s="101" customFormat="1">
      <c r="B235" s="102"/>
      <c r="AC235" s="102"/>
    </row>
    <row r="236" spans="2:29" s="101" customFormat="1">
      <c r="B236" s="102"/>
      <c r="AC236" s="102"/>
    </row>
    <row r="237" spans="2:29" s="101" customFormat="1">
      <c r="B237" s="102"/>
      <c r="AC237" s="102"/>
    </row>
    <row r="238" spans="2:29" s="101" customFormat="1">
      <c r="B238" s="102"/>
      <c r="AC238" s="102"/>
    </row>
    <row r="239" spans="2:29" s="101" customFormat="1">
      <c r="B239" s="102"/>
      <c r="AC239" s="102"/>
    </row>
    <row r="240" spans="2:29" s="101" customFormat="1">
      <c r="B240" s="102"/>
      <c r="AC240" s="102"/>
    </row>
    <row r="241" spans="2:29" s="101" customFormat="1">
      <c r="B241" s="102"/>
      <c r="AC241" s="102"/>
    </row>
    <row r="242" spans="2:29" s="101" customFormat="1">
      <c r="B242" s="102"/>
      <c r="AC242" s="102"/>
    </row>
    <row r="243" spans="2:29" s="101" customFormat="1">
      <c r="B243" s="102"/>
      <c r="AC243" s="102"/>
    </row>
    <row r="244" spans="2:29" s="101" customFormat="1">
      <c r="B244" s="102"/>
      <c r="AC244" s="102"/>
    </row>
    <row r="245" spans="2:29" s="101" customFormat="1">
      <c r="B245" s="102"/>
      <c r="AC245" s="102"/>
    </row>
    <row r="246" spans="2:29" s="101" customFormat="1">
      <c r="B246" s="102"/>
      <c r="AC246" s="102"/>
    </row>
    <row r="247" spans="2:29" s="101" customFormat="1">
      <c r="B247" s="102"/>
      <c r="AC247" s="102"/>
    </row>
    <row r="248" spans="2:29" s="101" customFormat="1">
      <c r="B248" s="102"/>
      <c r="AC248" s="102"/>
    </row>
    <row r="249" spans="2:29" s="101" customFormat="1">
      <c r="B249" s="102"/>
      <c r="AC249" s="102"/>
    </row>
    <row r="250" spans="2:29" s="101" customFormat="1">
      <c r="B250" s="102"/>
      <c r="AC250" s="102"/>
    </row>
    <row r="251" spans="2:29" s="101" customFormat="1">
      <c r="B251" s="102"/>
      <c r="AC251" s="102"/>
    </row>
    <row r="252" spans="2:29" s="101" customFormat="1">
      <c r="B252" s="102"/>
      <c r="AC252" s="102"/>
    </row>
    <row r="253" spans="2:29" s="101" customFormat="1">
      <c r="B253" s="102"/>
      <c r="AC253" s="102"/>
    </row>
    <row r="254" spans="2:29" s="101" customFormat="1">
      <c r="B254" s="102"/>
      <c r="AC254" s="102"/>
    </row>
    <row r="255" spans="2:29" s="101" customFormat="1">
      <c r="B255" s="102"/>
      <c r="AC255" s="102"/>
    </row>
    <row r="256" spans="2:29" s="101" customFormat="1">
      <c r="B256" s="102"/>
      <c r="AC256" s="102"/>
    </row>
    <row r="257" spans="2:29" s="101" customFormat="1">
      <c r="B257" s="102"/>
      <c r="AC257" s="102"/>
    </row>
    <row r="258" spans="2:29" s="101" customFormat="1">
      <c r="B258" s="102"/>
      <c r="AC258" s="102"/>
    </row>
    <row r="259" spans="2:29" s="101" customFormat="1">
      <c r="B259" s="102"/>
      <c r="AC259" s="102"/>
    </row>
    <row r="260" spans="2:29" s="101" customFormat="1">
      <c r="B260" s="102"/>
      <c r="AC260" s="102"/>
    </row>
    <row r="261" spans="2:29" s="101" customFormat="1">
      <c r="B261" s="102"/>
      <c r="AC261" s="102"/>
    </row>
    <row r="262" spans="2:29" s="101" customFormat="1">
      <c r="B262" s="102"/>
      <c r="AC262" s="102"/>
    </row>
    <row r="263" spans="2:29" s="101" customFormat="1">
      <c r="B263" s="102"/>
      <c r="AC263" s="102"/>
    </row>
    <row r="264" spans="2:29" s="101" customFormat="1">
      <c r="B264" s="102"/>
      <c r="AC264" s="102"/>
    </row>
    <row r="265" spans="2:29" s="101" customFormat="1">
      <c r="B265" s="102"/>
      <c r="AC265" s="102"/>
    </row>
    <row r="266" spans="2:29" s="101" customFormat="1">
      <c r="B266" s="102"/>
      <c r="AC266" s="102"/>
    </row>
    <row r="267" spans="2:29" s="101" customFormat="1">
      <c r="B267" s="102"/>
      <c r="AC267" s="102"/>
    </row>
    <row r="268" spans="2:29" s="101" customFormat="1">
      <c r="B268" s="102"/>
      <c r="AC268" s="102"/>
    </row>
    <row r="269" spans="2:29" s="101" customFormat="1">
      <c r="B269" s="102"/>
      <c r="AC269" s="102"/>
    </row>
    <row r="270" spans="2:29" s="101" customFormat="1">
      <c r="B270" s="102"/>
      <c r="AC270" s="102"/>
    </row>
    <row r="271" spans="2:29" s="101" customFormat="1">
      <c r="B271" s="102"/>
      <c r="AC271" s="102"/>
    </row>
    <row r="272" spans="2:29" s="101" customFormat="1">
      <c r="B272" s="102"/>
      <c r="AC272" s="102"/>
    </row>
    <row r="273" spans="2:29" s="101" customFormat="1">
      <c r="B273" s="102"/>
      <c r="AC273" s="102"/>
    </row>
    <row r="274" spans="2:29" s="101" customFormat="1">
      <c r="B274" s="102"/>
      <c r="AC274" s="102"/>
    </row>
    <row r="275" spans="2:29" s="101" customFormat="1">
      <c r="B275" s="102"/>
      <c r="AC275" s="102"/>
    </row>
    <row r="276" spans="2:29" s="101" customFormat="1">
      <c r="B276" s="102"/>
      <c r="AC276" s="102"/>
    </row>
    <row r="277" spans="2:29" s="101" customFormat="1">
      <c r="B277" s="102"/>
      <c r="AC277" s="102"/>
    </row>
    <row r="278" spans="2:29" s="101" customFormat="1">
      <c r="B278" s="102"/>
      <c r="AC278" s="102"/>
    </row>
    <row r="279" spans="2:29" s="101" customFormat="1">
      <c r="B279" s="102"/>
      <c r="AC279" s="102"/>
    </row>
    <row r="280" spans="2:29" s="101" customFormat="1">
      <c r="B280" s="102"/>
      <c r="AC280" s="102"/>
    </row>
    <row r="281" spans="2:29" s="101" customFormat="1">
      <c r="B281" s="102"/>
      <c r="AC281" s="102"/>
    </row>
    <row r="282" spans="2:29" s="101" customFormat="1">
      <c r="B282" s="102"/>
      <c r="AC282" s="102"/>
    </row>
    <row r="283" spans="2:29" s="101" customFormat="1">
      <c r="B283" s="102"/>
      <c r="AC283" s="102"/>
    </row>
    <row r="284" spans="2:29" s="101" customFormat="1">
      <c r="B284" s="102"/>
      <c r="AC284" s="102"/>
    </row>
    <row r="285" spans="2:29" s="101" customFormat="1">
      <c r="B285" s="102"/>
      <c r="AC285" s="102"/>
    </row>
    <row r="286" spans="2:29" s="101" customFormat="1">
      <c r="B286" s="102"/>
      <c r="AC286" s="102"/>
    </row>
    <row r="287" spans="2:29" s="101" customFormat="1">
      <c r="B287" s="102"/>
      <c r="AC287" s="102"/>
    </row>
    <row r="288" spans="2:29" s="101" customFormat="1">
      <c r="B288" s="102"/>
      <c r="AC288" s="102"/>
    </row>
    <row r="289" spans="2:29" s="101" customFormat="1">
      <c r="B289" s="102"/>
      <c r="AC289" s="102"/>
    </row>
    <row r="290" spans="2:29" s="101" customFormat="1">
      <c r="B290" s="102"/>
      <c r="AC290" s="102"/>
    </row>
    <row r="291" spans="2:29" s="101" customFormat="1">
      <c r="B291" s="102"/>
      <c r="AC291" s="102"/>
    </row>
    <row r="292" spans="2:29" s="101" customFormat="1">
      <c r="B292" s="102"/>
      <c r="AC292" s="102"/>
    </row>
    <row r="293" spans="2:29" s="101" customFormat="1">
      <c r="B293" s="102"/>
      <c r="AC293" s="102"/>
    </row>
    <row r="294" spans="2:29" s="101" customFormat="1">
      <c r="B294" s="102"/>
      <c r="AC294" s="102"/>
    </row>
    <row r="295" spans="2:29" s="101" customFormat="1">
      <c r="B295" s="102"/>
      <c r="AC295" s="102"/>
    </row>
    <row r="296" spans="2:29" s="101" customFormat="1">
      <c r="B296" s="102"/>
      <c r="AC296" s="102"/>
    </row>
    <row r="297" spans="2:29" s="101" customFormat="1">
      <c r="B297" s="102"/>
      <c r="AC297" s="102"/>
    </row>
    <row r="298" spans="2:29" s="101" customFormat="1">
      <c r="B298" s="102"/>
      <c r="AC298" s="102"/>
    </row>
    <row r="299" spans="2:29" s="101" customFormat="1">
      <c r="B299" s="102"/>
      <c r="AC299" s="102"/>
    </row>
    <row r="300" spans="2:29" s="101" customFormat="1">
      <c r="B300" s="102"/>
      <c r="AC300" s="102"/>
    </row>
    <row r="301" spans="2:29" s="101" customFormat="1">
      <c r="B301" s="102"/>
      <c r="AC301" s="102"/>
    </row>
    <row r="302" spans="2:29" s="101" customFormat="1">
      <c r="B302" s="102"/>
      <c r="AC302" s="102"/>
    </row>
    <row r="303" spans="2:29" s="101" customFormat="1">
      <c r="B303" s="102"/>
      <c r="AC303" s="102"/>
    </row>
    <row r="304" spans="2:29" s="101" customFormat="1">
      <c r="B304" s="102"/>
      <c r="AC304" s="102"/>
    </row>
    <row r="305" spans="2:29" s="101" customFormat="1">
      <c r="B305" s="102"/>
      <c r="AC305" s="102"/>
    </row>
    <row r="306" spans="2:29" s="101" customFormat="1">
      <c r="B306" s="102"/>
      <c r="AC306" s="102"/>
    </row>
    <row r="307" spans="2:29" s="101" customFormat="1">
      <c r="B307" s="102"/>
      <c r="AC307" s="102"/>
    </row>
    <row r="308" spans="2:29" s="101" customFormat="1">
      <c r="B308" s="102"/>
      <c r="AC308" s="102"/>
    </row>
    <row r="309" spans="2:29" s="101" customFormat="1">
      <c r="B309" s="102"/>
      <c r="AC309" s="102"/>
    </row>
    <row r="310" spans="2:29" s="101" customFormat="1">
      <c r="B310" s="102"/>
      <c r="AC310" s="102"/>
    </row>
    <row r="311" spans="2:29" s="101" customFormat="1">
      <c r="B311" s="102"/>
      <c r="AC311" s="102"/>
    </row>
    <row r="312" spans="2:29" s="101" customFormat="1">
      <c r="B312" s="102"/>
      <c r="AC312" s="102"/>
    </row>
    <row r="313" spans="2:29" s="101" customFormat="1">
      <c r="B313" s="102"/>
      <c r="AC313" s="102"/>
    </row>
    <row r="314" spans="2:29" s="101" customFormat="1">
      <c r="B314" s="102"/>
      <c r="AC314" s="102"/>
    </row>
    <row r="315" spans="2:29" s="101" customFormat="1">
      <c r="B315" s="102"/>
      <c r="AC315" s="102"/>
    </row>
    <row r="316" spans="2:29" s="101" customFormat="1">
      <c r="B316" s="102"/>
      <c r="AC316" s="102"/>
    </row>
    <row r="317" spans="2:29" s="101" customFormat="1">
      <c r="B317" s="102"/>
      <c r="AC317" s="102"/>
    </row>
    <row r="318" spans="2:29" s="101" customFormat="1">
      <c r="B318" s="102"/>
      <c r="AC318" s="102"/>
    </row>
    <row r="319" spans="2:29" s="101" customFormat="1">
      <c r="B319" s="102"/>
      <c r="AC319" s="102"/>
    </row>
    <row r="320" spans="2:29" s="101" customFormat="1">
      <c r="B320" s="102"/>
      <c r="AC320" s="102"/>
    </row>
    <row r="321" spans="2:29" s="101" customFormat="1">
      <c r="B321" s="102"/>
      <c r="AC321" s="102"/>
    </row>
    <row r="322" spans="2:29" s="101" customFormat="1">
      <c r="B322" s="102"/>
      <c r="AC322" s="102"/>
    </row>
    <row r="323" spans="2:29" s="101" customFormat="1">
      <c r="B323" s="102"/>
      <c r="AC323" s="102"/>
    </row>
    <row r="324" spans="2:29" s="101" customFormat="1">
      <c r="B324" s="102"/>
      <c r="AC324" s="102"/>
    </row>
    <row r="325" spans="2:29" s="101" customFormat="1">
      <c r="B325" s="102"/>
      <c r="AC325" s="102"/>
    </row>
    <row r="326" spans="2:29" s="101" customFormat="1">
      <c r="B326" s="102"/>
      <c r="AC326" s="102"/>
    </row>
    <row r="327" spans="2:29" s="101" customFormat="1">
      <c r="B327" s="102"/>
      <c r="AC327" s="102"/>
    </row>
    <row r="328" spans="2:29" s="101" customFormat="1">
      <c r="B328" s="102"/>
      <c r="AC328" s="102"/>
    </row>
    <row r="329" spans="2:29" s="101" customFormat="1">
      <c r="B329" s="102"/>
      <c r="AC329" s="102"/>
    </row>
    <row r="330" spans="2:29" s="101" customFormat="1">
      <c r="B330" s="102"/>
      <c r="AC330" s="102"/>
    </row>
    <row r="331" spans="2:29" s="101" customFormat="1">
      <c r="B331" s="102"/>
      <c r="AC331" s="102"/>
    </row>
    <row r="332" spans="2:29" s="101" customFormat="1">
      <c r="B332" s="102"/>
      <c r="AC332" s="102"/>
    </row>
    <row r="333" spans="2:29" s="101" customFormat="1">
      <c r="B333" s="102"/>
      <c r="AC333" s="102"/>
    </row>
    <row r="334" spans="2:29" s="101" customFormat="1">
      <c r="B334" s="102"/>
      <c r="AC334" s="102"/>
    </row>
    <row r="335" spans="2:29" s="101" customFormat="1">
      <c r="B335" s="102"/>
      <c r="AC335" s="102"/>
    </row>
    <row r="336" spans="2:29" s="101" customFormat="1">
      <c r="B336" s="102"/>
      <c r="AC336" s="102"/>
    </row>
    <row r="337" spans="2:29" s="101" customFormat="1">
      <c r="B337" s="102"/>
      <c r="AC337" s="102"/>
    </row>
    <row r="338" spans="2:29" s="101" customFormat="1">
      <c r="B338" s="102"/>
      <c r="AC338" s="102"/>
    </row>
    <row r="339" spans="2:29" s="101" customFormat="1">
      <c r="B339" s="102"/>
      <c r="AC339" s="102"/>
    </row>
    <row r="340" spans="2:29" s="101" customFormat="1">
      <c r="B340" s="102"/>
      <c r="AC340" s="102"/>
    </row>
    <row r="341" spans="2:29" s="101" customFormat="1">
      <c r="B341" s="102"/>
      <c r="AC341" s="102"/>
    </row>
    <row r="342" spans="2:29" s="101" customFormat="1">
      <c r="B342" s="102"/>
      <c r="AC342" s="102"/>
    </row>
    <row r="343" spans="2:29" s="101" customFormat="1">
      <c r="B343" s="102"/>
      <c r="AC343" s="102"/>
    </row>
    <row r="344" spans="2:29" s="101" customFormat="1">
      <c r="B344" s="102"/>
      <c r="AC344" s="102"/>
    </row>
    <row r="345" spans="2:29" s="101" customFormat="1">
      <c r="B345" s="102"/>
      <c r="AC345" s="102"/>
    </row>
    <row r="346" spans="2:29" s="101" customFormat="1">
      <c r="B346" s="102"/>
      <c r="AC346" s="102"/>
    </row>
    <row r="347" spans="2:29" s="101" customFormat="1">
      <c r="B347" s="102"/>
      <c r="AC347" s="102"/>
    </row>
    <row r="348" spans="2:29" s="101" customFormat="1">
      <c r="B348" s="102"/>
      <c r="AC348" s="102"/>
    </row>
    <row r="349" spans="2:29" s="101" customFormat="1">
      <c r="B349" s="102"/>
      <c r="AC349" s="102"/>
    </row>
    <row r="350" spans="2:29" s="101" customFormat="1">
      <c r="B350" s="102"/>
      <c r="AC350" s="102"/>
    </row>
    <row r="351" spans="2:29" s="101" customFormat="1">
      <c r="B351" s="102"/>
      <c r="AC351" s="102"/>
    </row>
    <row r="352" spans="2:29" s="101" customFormat="1">
      <c r="B352" s="102"/>
      <c r="AC352" s="102"/>
    </row>
    <row r="353" spans="2:29" s="101" customFormat="1">
      <c r="B353" s="102"/>
      <c r="AC353" s="102"/>
    </row>
    <row r="354" spans="2:29" s="101" customFormat="1">
      <c r="B354" s="102"/>
      <c r="AC354" s="102"/>
    </row>
    <row r="355" spans="2:29" s="101" customFormat="1">
      <c r="B355" s="102"/>
      <c r="AC355" s="102"/>
    </row>
    <row r="356" spans="2:29" s="101" customFormat="1">
      <c r="B356" s="102"/>
      <c r="AC356" s="102"/>
    </row>
    <row r="357" spans="2:29" s="101" customFormat="1">
      <c r="B357" s="102"/>
      <c r="AC357" s="102"/>
    </row>
    <row r="358" spans="2:29" s="101" customFormat="1">
      <c r="B358" s="102"/>
      <c r="AC358" s="102"/>
    </row>
    <row r="359" spans="2:29" s="101" customFormat="1">
      <c r="B359" s="102"/>
      <c r="AC359" s="102"/>
    </row>
    <row r="360" spans="2:29" s="101" customFormat="1">
      <c r="B360" s="102"/>
      <c r="AC360" s="102"/>
    </row>
    <row r="361" spans="2:29" s="101" customFormat="1">
      <c r="B361" s="102"/>
      <c r="AC361" s="102"/>
    </row>
    <row r="362" spans="2:29" s="101" customFormat="1">
      <c r="B362" s="102"/>
      <c r="AC362" s="102"/>
    </row>
    <row r="363" spans="2:29" s="101" customFormat="1">
      <c r="B363" s="102"/>
      <c r="AC363" s="102"/>
    </row>
    <row r="364" spans="2:29" s="101" customFormat="1">
      <c r="B364" s="102"/>
      <c r="AC364" s="102"/>
    </row>
    <row r="365" spans="2:29" s="101" customFormat="1">
      <c r="B365" s="102"/>
      <c r="AC365" s="102"/>
    </row>
    <row r="366" spans="2:29" s="101" customFormat="1">
      <c r="B366" s="102"/>
      <c r="AC366" s="102"/>
    </row>
    <row r="367" spans="2:29" s="101" customFormat="1">
      <c r="B367" s="102"/>
      <c r="AC367" s="102"/>
    </row>
    <row r="368" spans="2:29" s="101" customFormat="1">
      <c r="B368" s="102"/>
      <c r="AC368" s="102"/>
    </row>
    <row r="369" spans="2:29" s="101" customFormat="1">
      <c r="B369" s="102"/>
      <c r="AC369" s="102"/>
    </row>
    <row r="370" spans="2:29" s="101" customFormat="1">
      <c r="B370" s="102"/>
      <c r="AC370" s="102"/>
    </row>
    <row r="371" spans="2:29" s="101" customFormat="1">
      <c r="B371" s="102"/>
      <c r="AC371" s="102"/>
    </row>
    <row r="372" spans="2:29" s="101" customFormat="1">
      <c r="B372" s="102"/>
      <c r="AC372" s="102"/>
    </row>
    <row r="373" spans="2:29" s="101" customFormat="1">
      <c r="B373" s="102"/>
      <c r="AC373" s="102"/>
    </row>
    <row r="374" spans="2:29" s="101" customFormat="1">
      <c r="B374" s="102"/>
      <c r="AC374" s="102"/>
    </row>
    <row r="375" spans="2:29" s="101" customFormat="1">
      <c r="B375" s="102"/>
      <c r="AC375" s="102"/>
    </row>
    <row r="376" spans="2:29" s="101" customFormat="1">
      <c r="B376" s="102"/>
      <c r="AC376" s="102"/>
    </row>
    <row r="377" spans="2:29" s="101" customFormat="1">
      <c r="B377" s="102"/>
      <c r="AC377" s="102"/>
    </row>
    <row r="378" spans="2:29" s="101" customFormat="1">
      <c r="B378" s="102"/>
      <c r="AC378" s="102"/>
    </row>
    <row r="379" spans="2:29" s="101" customFormat="1">
      <c r="B379" s="102"/>
      <c r="AC379" s="102"/>
    </row>
    <row r="380" spans="2:29" s="101" customFormat="1">
      <c r="B380" s="102"/>
      <c r="AC380" s="102"/>
    </row>
    <row r="381" spans="2:29" s="101" customFormat="1">
      <c r="B381" s="102"/>
      <c r="AC381" s="102"/>
    </row>
    <row r="382" spans="2:29" s="101" customFormat="1">
      <c r="B382" s="102"/>
      <c r="AC382" s="102"/>
    </row>
    <row r="383" spans="2:29" s="101" customFormat="1">
      <c r="B383" s="102"/>
      <c r="AC383" s="102"/>
    </row>
    <row r="384" spans="2:29" s="101" customFormat="1">
      <c r="B384" s="102"/>
      <c r="AC384" s="102"/>
    </row>
    <row r="385" spans="2:29" s="101" customFormat="1">
      <c r="B385" s="102"/>
      <c r="AC385" s="102"/>
    </row>
    <row r="386" spans="2:29" s="101" customFormat="1">
      <c r="B386" s="102"/>
      <c r="AC386" s="102"/>
    </row>
    <row r="387" spans="2:29" s="101" customFormat="1">
      <c r="B387" s="102"/>
      <c r="AC387" s="102"/>
    </row>
    <row r="388" spans="2:29" s="101" customFormat="1">
      <c r="B388" s="102"/>
      <c r="AC388" s="102"/>
    </row>
    <row r="389" spans="2:29" s="101" customFormat="1">
      <c r="B389" s="102"/>
      <c r="AC389" s="102"/>
    </row>
    <row r="390" spans="2:29" s="101" customFormat="1">
      <c r="B390" s="102"/>
      <c r="AC390" s="102"/>
    </row>
    <row r="391" spans="2:29" s="101" customFormat="1">
      <c r="B391" s="102"/>
      <c r="AC391" s="102"/>
    </row>
    <row r="392" spans="2:29" s="101" customFormat="1">
      <c r="B392" s="102"/>
      <c r="AC392" s="102"/>
    </row>
    <row r="393" spans="2:29" s="101" customFormat="1">
      <c r="B393" s="102"/>
      <c r="AC393" s="102"/>
    </row>
    <row r="394" spans="2:29" s="101" customFormat="1">
      <c r="B394" s="102"/>
      <c r="AC394" s="102"/>
    </row>
    <row r="395" spans="2:29" s="101" customFormat="1">
      <c r="B395" s="102"/>
      <c r="AC395" s="102"/>
    </row>
    <row r="396" spans="2:29" s="101" customFormat="1">
      <c r="B396" s="102"/>
      <c r="AC396" s="102"/>
    </row>
    <row r="397" spans="2:29" s="101" customFormat="1">
      <c r="B397" s="102"/>
      <c r="AC397" s="102"/>
    </row>
    <row r="398" spans="2:29" s="101" customFormat="1">
      <c r="B398" s="102"/>
      <c r="AC398" s="102"/>
    </row>
    <row r="399" spans="2:29" s="101" customFormat="1">
      <c r="B399" s="102"/>
      <c r="AC399" s="102"/>
    </row>
    <row r="400" spans="2:29" s="101" customFormat="1">
      <c r="B400" s="102"/>
      <c r="AC400" s="102"/>
    </row>
    <row r="401" spans="2:29" s="101" customFormat="1">
      <c r="B401" s="102"/>
      <c r="AC401" s="102"/>
    </row>
    <row r="402" spans="2:29" s="101" customFormat="1">
      <c r="B402" s="102"/>
      <c r="AC402" s="102"/>
    </row>
    <row r="403" spans="2:29" s="101" customFormat="1">
      <c r="B403" s="102"/>
      <c r="AC403" s="102"/>
    </row>
    <row r="404" spans="2:29" s="101" customFormat="1">
      <c r="B404" s="102"/>
      <c r="AC404" s="102"/>
    </row>
    <row r="405" spans="2:29" s="101" customFormat="1">
      <c r="B405" s="102"/>
      <c r="AC405" s="102"/>
    </row>
    <row r="406" spans="2:29" s="101" customFormat="1">
      <c r="B406" s="102"/>
      <c r="AC406" s="102"/>
    </row>
    <row r="407" spans="2:29" s="101" customFormat="1">
      <c r="B407" s="102"/>
      <c r="AC407" s="102"/>
    </row>
    <row r="408" spans="2:29" s="101" customFormat="1">
      <c r="B408" s="102"/>
      <c r="AC408" s="102"/>
    </row>
    <row r="409" spans="2:29" s="101" customFormat="1">
      <c r="B409" s="102"/>
      <c r="AC409" s="102"/>
    </row>
    <row r="410" spans="2:29" s="101" customFormat="1">
      <c r="B410" s="102"/>
      <c r="AC410" s="102"/>
    </row>
    <row r="411" spans="2:29" s="101" customFormat="1">
      <c r="B411" s="102"/>
      <c r="AC411" s="102"/>
    </row>
    <row r="412" spans="2:29" s="101" customFormat="1">
      <c r="B412" s="102"/>
      <c r="AC412" s="102"/>
    </row>
    <row r="413" spans="2:29" s="101" customFormat="1">
      <c r="B413" s="102"/>
      <c r="AC413" s="102"/>
    </row>
    <row r="414" spans="2:29" s="101" customFormat="1">
      <c r="B414" s="102"/>
      <c r="AC414" s="102"/>
    </row>
    <row r="415" spans="2:29" s="101" customFormat="1">
      <c r="B415" s="102"/>
      <c r="AC415" s="102"/>
    </row>
    <row r="416" spans="2:29" s="101" customFormat="1">
      <c r="B416" s="102"/>
      <c r="AC416" s="102"/>
    </row>
    <row r="417" spans="2:29" s="101" customFormat="1">
      <c r="B417" s="102"/>
      <c r="AC417" s="102"/>
    </row>
    <row r="418" spans="2:29" s="101" customFormat="1">
      <c r="B418" s="102"/>
      <c r="AC418" s="102"/>
    </row>
    <row r="419" spans="2:29" s="101" customFormat="1">
      <c r="B419" s="102"/>
      <c r="AC419" s="102"/>
    </row>
    <row r="420" spans="2:29" s="101" customFormat="1">
      <c r="B420" s="102"/>
      <c r="AC420" s="102"/>
    </row>
    <row r="421" spans="2:29" s="101" customFormat="1">
      <c r="B421" s="102"/>
      <c r="AC421" s="102"/>
    </row>
    <row r="422" spans="2:29" s="101" customFormat="1">
      <c r="B422" s="102"/>
      <c r="AC422" s="102"/>
    </row>
    <row r="423" spans="2:29" s="101" customFormat="1">
      <c r="B423" s="102"/>
      <c r="AC423" s="102"/>
    </row>
    <row r="424" spans="2:29" s="101" customFormat="1">
      <c r="B424" s="102"/>
      <c r="AC424" s="102"/>
    </row>
    <row r="425" spans="2:29" s="101" customFormat="1">
      <c r="B425" s="102"/>
      <c r="AC425" s="102"/>
    </row>
    <row r="426" spans="2:29" s="101" customFormat="1">
      <c r="B426" s="102"/>
      <c r="AC426" s="102"/>
    </row>
    <row r="427" spans="2:29" s="101" customFormat="1">
      <c r="B427" s="102"/>
      <c r="AC427" s="102"/>
    </row>
    <row r="428" spans="2:29" s="101" customFormat="1">
      <c r="B428" s="102"/>
      <c r="AC428" s="102"/>
    </row>
    <row r="429" spans="2:29" s="101" customFormat="1">
      <c r="B429" s="102"/>
      <c r="AC429" s="102"/>
    </row>
    <row r="430" spans="2:29" s="101" customFormat="1">
      <c r="B430" s="102"/>
      <c r="AC430" s="102"/>
    </row>
    <row r="431" spans="2:29" s="101" customFormat="1">
      <c r="B431" s="102"/>
      <c r="AC431" s="102"/>
    </row>
    <row r="432" spans="2:29" s="101" customFormat="1">
      <c r="B432" s="102"/>
      <c r="AC432" s="102"/>
    </row>
    <row r="433" spans="2:29" s="101" customFormat="1">
      <c r="B433" s="102"/>
      <c r="AC433" s="102"/>
    </row>
    <row r="434" spans="2:29" s="101" customFormat="1">
      <c r="B434" s="102"/>
      <c r="AC434" s="102"/>
    </row>
    <row r="435" spans="2:29" s="101" customFormat="1">
      <c r="B435" s="102"/>
      <c r="AC435" s="102"/>
    </row>
    <row r="436" spans="2:29" s="101" customFormat="1">
      <c r="B436" s="102"/>
      <c r="AC436" s="102"/>
    </row>
    <row r="437" spans="2:29" s="101" customFormat="1">
      <c r="B437" s="102"/>
      <c r="AC437" s="102"/>
    </row>
    <row r="438" spans="2:29" s="101" customFormat="1">
      <c r="B438" s="102"/>
      <c r="AC438" s="102"/>
    </row>
    <row r="439" spans="2:29" s="101" customFormat="1">
      <c r="B439" s="102"/>
      <c r="AC439" s="102"/>
    </row>
    <row r="440" spans="2:29" s="101" customFormat="1">
      <c r="B440" s="102"/>
      <c r="AC440" s="102"/>
    </row>
    <row r="441" spans="2:29" s="101" customFormat="1">
      <c r="B441" s="102"/>
      <c r="AC441" s="102"/>
    </row>
    <row r="442" spans="2:29" s="101" customFormat="1">
      <c r="B442" s="102"/>
      <c r="AC442" s="102"/>
    </row>
    <row r="443" spans="2:29" s="101" customFormat="1">
      <c r="B443" s="102"/>
      <c r="AC443" s="102"/>
    </row>
    <row r="444" spans="2:29" s="101" customFormat="1">
      <c r="B444" s="102"/>
      <c r="AC444" s="102"/>
    </row>
    <row r="445" spans="2:29" s="101" customFormat="1">
      <c r="B445" s="102"/>
      <c r="AC445" s="102"/>
    </row>
    <row r="446" spans="2:29" s="101" customFormat="1">
      <c r="B446" s="102"/>
      <c r="AC446" s="102"/>
    </row>
    <row r="447" spans="2:29" s="101" customFormat="1">
      <c r="B447" s="102"/>
      <c r="AC447" s="102"/>
    </row>
    <row r="448" spans="2:29" s="101" customFormat="1">
      <c r="B448" s="102"/>
      <c r="AC448" s="102"/>
    </row>
    <row r="449" spans="2:29" s="101" customFormat="1">
      <c r="B449" s="102"/>
      <c r="AC449" s="102"/>
    </row>
    <row r="450" spans="2:29" s="101" customFormat="1">
      <c r="B450" s="102"/>
      <c r="AC450" s="102"/>
    </row>
    <row r="451" spans="2:29" s="101" customFormat="1">
      <c r="B451" s="102"/>
      <c r="AC451" s="102"/>
    </row>
    <row r="452" spans="2:29" s="101" customFormat="1">
      <c r="B452" s="102"/>
      <c r="AC452" s="102"/>
    </row>
    <row r="453" spans="2:29" s="101" customFormat="1">
      <c r="B453" s="102"/>
      <c r="AC453" s="102"/>
    </row>
    <row r="454" spans="2:29" s="101" customFormat="1">
      <c r="B454" s="102"/>
      <c r="AC454" s="102"/>
    </row>
    <row r="455" spans="2:29" s="101" customFormat="1">
      <c r="B455" s="102"/>
      <c r="AC455" s="102"/>
    </row>
    <row r="456" spans="2:29" s="101" customFormat="1">
      <c r="B456" s="102"/>
      <c r="AC456" s="102"/>
    </row>
    <row r="457" spans="2:29" s="101" customFormat="1">
      <c r="B457" s="102"/>
      <c r="AC457" s="102"/>
    </row>
    <row r="458" spans="2:29" s="101" customFormat="1">
      <c r="B458" s="102"/>
      <c r="AC458" s="102"/>
    </row>
    <row r="459" spans="2:29" s="101" customFormat="1">
      <c r="B459" s="102"/>
      <c r="AC459" s="102"/>
    </row>
    <row r="460" spans="2:29" s="101" customFormat="1">
      <c r="B460" s="102"/>
      <c r="AC460" s="102"/>
    </row>
    <row r="461" spans="2:29" s="101" customFormat="1">
      <c r="B461" s="102"/>
      <c r="AC461" s="102"/>
    </row>
    <row r="462" spans="2:29" s="101" customFormat="1">
      <c r="B462" s="102"/>
      <c r="AC462" s="102"/>
    </row>
    <row r="463" spans="2:29" s="101" customFormat="1">
      <c r="B463" s="102"/>
      <c r="AC463" s="102"/>
    </row>
    <row r="464" spans="2:29" s="101" customFormat="1">
      <c r="B464" s="102"/>
      <c r="AC464" s="102"/>
    </row>
    <row r="465" spans="2:29" s="101" customFormat="1">
      <c r="B465" s="102"/>
      <c r="AC465" s="102"/>
    </row>
    <row r="466" spans="2:29" s="101" customFormat="1">
      <c r="B466" s="102"/>
      <c r="AC466" s="102"/>
    </row>
    <row r="467" spans="2:29" s="101" customFormat="1">
      <c r="B467" s="102"/>
      <c r="AC467" s="102"/>
    </row>
    <row r="468" spans="2:29" s="101" customFormat="1">
      <c r="B468" s="102"/>
      <c r="AC468" s="102"/>
    </row>
    <row r="469" spans="2:29" s="101" customFormat="1">
      <c r="B469" s="102"/>
      <c r="AC469" s="102"/>
    </row>
    <row r="470" spans="2:29" s="101" customFormat="1">
      <c r="B470" s="102"/>
      <c r="AC470" s="102"/>
    </row>
    <row r="471" spans="2:29" s="101" customFormat="1">
      <c r="B471" s="102"/>
      <c r="AC471" s="102"/>
    </row>
    <row r="472" spans="2:29" s="101" customFormat="1">
      <c r="B472" s="102"/>
      <c r="AC472" s="102"/>
    </row>
    <row r="473" spans="2:29" s="101" customFormat="1">
      <c r="B473" s="102"/>
      <c r="AC473" s="102"/>
    </row>
    <row r="474" spans="2:29" s="101" customFormat="1">
      <c r="B474" s="102"/>
      <c r="AC474" s="102"/>
    </row>
    <row r="475" spans="2:29" s="101" customFormat="1">
      <c r="B475" s="102"/>
      <c r="AC475" s="102"/>
    </row>
    <row r="476" spans="2:29" s="101" customFormat="1">
      <c r="B476" s="102"/>
      <c r="AC476" s="102"/>
    </row>
    <row r="477" spans="2:29" s="101" customFormat="1">
      <c r="B477" s="102"/>
      <c r="AC477" s="102"/>
    </row>
    <row r="478" spans="2:29" s="101" customFormat="1">
      <c r="B478" s="102"/>
      <c r="AC478" s="102"/>
    </row>
    <row r="479" spans="2:29" s="101" customFormat="1">
      <c r="B479" s="102"/>
      <c r="AC479" s="102"/>
    </row>
    <row r="480" spans="2:29" s="101" customFormat="1">
      <c r="B480" s="102"/>
      <c r="AC480" s="102"/>
    </row>
    <row r="481" spans="2:29" s="101" customFormat="1">
      <c r="B481" s="102"/>
      <c r="AC481" s="102"/>
    </row>
    <row r="482" spans="2:29" s="101" customFormat="1">
      <c r="B482" s="102"/>
      <c r="AC482" s="102"/>
    </row>
    <row r="483" spans="2:29" s="101" customFormat="1">
      <c r="B483" s="102"/>
      <c r="AC483" s="102"/>
    </row>
    <row r="484" spans="2:29" s="101" customFormat="1">
      <c r="B484" s="102"/>
      <c r="AC484" s="102"/>
    </row>
    <row r="485" spans="2:29" s="101" customFormat="1">
      <c r="B485" s="102"/>
      <c r="AC485" s="102"/>
    </row>
    <row r="486" spans="2:29" s="101" customFormat="1">
      <c r="B486" s="102"/>
      <c r="AC486" s="102"/>
    </row>
    <row r="487" spans="2:29" s="101" customFormat="1">
      <c r="B487" s="102"/>
      <c r="AC487" s="102"/>
    </row>
    <row r="488" spans="2:29" s="101" customFormat="1">
      <c r="B488" s="102"/>
      <c r="AC488" s="102"/>
    </row>
    <row r="489" spans="2:29" s="101" customFormat="1">
      <c r="B489" s="102"/>
      <c r="AC489" s="102"/>
    </row>
    <row r="490" spans="2:29" s="101" customFormat="1">
      <c r="B490" s="102"/>
      <c r="AC490" s="102"/>
    </row>
    <row r="491" spans="2:29" s="101" customFormat="1">
      <c r="B491" s="102"/>
      <c r="AC491" s="102"/>
    </row>
    <row r="492" spans="2:29" s="101" customFormat="1">
      <c r="B492" s="102"/>
      <c r="AC492" s="102"/>
    </row>
    <row r="493" spans="2:29" s="101" customFormat="1">
      <c r="B493" s="102"/>
      <c r="AC493" s="102"/>
    </row>
    <row r="494" spans="2:29" s="101" customFormat="1">
      <c r="B494" s="102"/>
      <c r="AC494" s="102"/>
    </row>
    <row r="495" spans="2:29" s="101" customFormat="1">
      <c r="B495" s="102"/>
      <c r="AC495" s="102"/>
    </row>
    <row r="496" spans="2:29" s="101" customFormat="1">
      <c r="B496" s="102"/>
      <c r="AC496" s="102"/>
    </row>
    <row r="497" spans="2:29" s="101" customFormat="1">
      <c r="B497" s="102"/>
      <c r="AC497" s="102"/>
    </row>
    <row r="498" spans="2:29" s="101" customFormat="1">
      <c r="B498" s="102"/>
      <c r="AC498" s="102"/>
    </row>
    <row r="499" spans="2:29" s="101" customFormat="1">
      <c r="B499" s="102"/>
      <c r="AC499" s="102"/>
    </row>
    <row r="500" spans="2:29" s="101" customFormat="1">
      <c r="B500" s="102"/>
      <c r="AC500" s="102"/>
    </row>
    <row r="501" spans="2:29" s="101" customFormat="1">
      <c r="B501" s="102"/>
      <c r="AC501" s="102"/>
    </row>
    <row r="502" spans="2:29" s="101" customFormat="1">
      <c r="B502" s="102"/>
      <c r="AC502" s="102"/>
    </row>
    <row r="503" spans="2:29" s="101" customFormat="1">
      <c r="B503" s="102"/>
      <c r="AC503" s="102"/>
    </row>
    <row r="504" spans="2:29" s="101" customFormat="1">
      <c r="B504" s="102"/>
      <c r="AC504" s="102"/>
    </row>
    <row r="505" spans="2:29" s="101" customFormat="1">
      <c r="B505" s="102"/>
      <c r="AC505" s="102"/>
    </row>
    <row r="506" spans="2:29" s="101" customFormat="1">
      <c r="B506" s="102"/>
      <c r="AC506" s="102"/>
    </row>
    <row r="507" spans="2:29" s="101" customFormat="1">
      <c r="B507" s="102"/>
      <c r="AC507" s="102"/>
    </row>
    <row r="508" spans="2:29" s="101" customFormat="1">
      <c r="B508" s="102"/>
      <c r="AC508" s="102"/>
    </row>
    <row r="509" spans="2:29" s="101" customFormat="1">
      <c r="B509" s="102"/>
      <c r="AC509" s="102"/>
    </row>
    <row r="510" spans="2:29" s="101" customFormat="1">
      <c r="B510" s="102"/>
      <c r="AC510" s="102"/>
    </row>
    <row r="511" spans="2:29" s="101" customFormat="1">
      <c r="B511" s="102"/>
      <c r="AC511" s="102"/>
    </row>
    <row r="512" spans="2:29" s="101" customFormat="1">
      <c r="B512" s="102"/>
      <c r="AC512" s="102"/>
    </row>
    <row r="513" spans="2:29" s="101" customFormat="1">
      <c r="B513" s="102"/>
      <c r="AC513" s="102"/>
    </row>
    <row r="514" spans="2:29" s="101" customFormat="1">
      <c r="B514" s="102"/>
      <c r="AC514" s="102"/>
    </row>
    <row r="515" spans="2:29" s="101" customFormat="1">
      <c r="B515" s="102"/>
      <c r="AC515" s="102"/>
    </row>
    <row r="516" spans="2:29" s="101" customFormat="1">
      <c r="B516" s="102"/>
      <c r="AC516" s="102"/>
    </row>
    <row r="517" spans="2:29" s="101" customFormat="1">
      <c r="B517" s="102"/>
      <c r="AC517" s="102"/>
    </row>
    <row r="518" spans="2:29" s="101" customFormat="1">
      <c r="B518" s="102"/>
      <c r="AC518" s="102"/>
    </row>
    <row r="519" spans="2:29" s="101" customFormat="1">
      <c r="B519" s="102"/>
      <c r="AC519" s="102"/>
    </row>
    <row r="520" spans="2:29" s="101" customFormat="1">
      <c r="B520" s="102"/>
      <c r="AC520" s="102"/>
    </row>
    <row r="521" spans="2:29" s="101" customFormat="1">
      <c r="B521" s="102"/>
      <c r="AC521" s="102"/>
    </row>
    <row r="522" spans="2:29" s="101" customFormat="1">
      <c r="B522" s="102"/>
      <c r="AC522" s="102"/>
    </row>
    <row r="523" spans="2:29" s="101" customFormat="1">
      <c r="B523" s="102"/>
      <c r="AC523" s="102"/>
    </row>
    <row r="524" spans="2:29" s="101" customFormat="1">
      <c r="B524" s="102"/>
      <c r="AC524" s="102"/>
    </row>
    <row r="525" spans="2:29" s="101" customFormat="1">
      <c r="B525" s="102"/>
      <c r="AC525" s="102"/>
    </row>
    <row r="526" spans="2:29" s="101" customFormat="1">
      <c r="B526" s="102"/>
      <c r="AC526" s="102"/>
    </row>
    <row r="527" spans="2:29" s="101" customFormat="1">
      <c r="B527" s="102"/>
      <c r="AC527" s="102"/>
    </row>
    <row r="528" spans="2:29" s="101" customFormat="1">
      <c r="B528" s="102"/>
      <c r="AC528" s="102"/>
    </row>
    <row r="529" spans="2:29" s="101" customFormat="1">
      <c r="B529" s="102"/>
      <c r="AC529" s="102"/>
    </row>
    <row r="530" spans="2:29" s="101" customFormat="1">
      <c r="B530" s="102"/>
      <c r="AC530" s="102"/>
    </row>
    <row r="531" spans="2:29" s="101" customFormat="1">
      <c r="B531" s="102"/>
      <c r="AC531" s="102"/>
    </row>
    <row r="532" spans="2:29" s="101" customFormat="1">
      <c r="B532" s="102"/>
      <c r="AC532" s="102"/>
    </row>
    <row r="533" spans="2:29" s="101" customFormat="1">
      <c r="B533" s="102"/>
      <c r="AC533" s="102"/>
    </row>
    <row r="534" spans="2:29" s="101" customFormat="1">
      <c r="B534" s="102"/>
      <c r="AC534" s="102"/>
    </row>
    <row r="535" spans="2:29" s="101" customFormat="1">
      <c r="B535" s="102"/>
      <c r="AC535" s="102"/>
    </row>
    <row r="536" spans="2:29" s="101" customFormat="1">
      <c r="B536" s="102"/>
      <c r="AC536" s="102"/>
    </row>
    <row r="537" spans="2:29" s="101" customFormat="1">
      <c r="B537" s="102"/>
      <c r="AC537" s="102"/>
    </row>
    <row r="538" spans="2:29" s="101" customFormat="1">
      <c r="B538" s="102"/>
      <c r="AC538" s="102"/>
    </row>
    <row r="539" spans="2:29" s="101" customFormat="1">
      <c r="B539" s="102"/>
      <c r="AC539" s="102"/>
    </row>
    <row r="540" spans="2:29" s="101" customFormat="1">
      <c r="B540" s="102"/>
      <c r="AC540" s="102"/>
    </row>
    <row r="541" spans="2:29" s="101" customFormat="1">
      <c r="B541" s="102"/>
      <c r="AC541" s="102"/>
    </row>
    <row r="542" spans="2:29" s="101" customFormat="1">
      <c r="B542" s="102"/>
      <c r="AC542" s="102"/>
    </row>
    <row r="543" spans="2:29" s="101" customFormat="1">
      <c r="B543" s="102"/>
      <c r="AC543" s="102"/>
    </row>
    <row r="544" spans="2:29" s="101" customFormat="1">
      <c r="B544" s="102"/>
      <c r="AC544" s="102"/>
    </row>
    <row r="545" spans="2:29" s="101" customFormat="1">
      <c r="B545" s="102"/>
      <c r="AC545" s="102"/>
    </row>
    <row r="546" spans="2:29" s="101" customFormat="1">
      <c r="B546" s="102"/>
      <c r="AC546" s="102"/>
    </row>
    <row r="547" spans="2:29" s="101" customFormat="1">
      <c r="B547" s="102"/>
      <c r="AC547" s="102"/>
    </row>
    <row r="548" spans="2:29" s="101" customFormat="1">
      <c r="B548" s="102"/>
      <c r="AC548" s="102"/>
    </row>
    <row r="549" spans="2:29" s="101" customFormat="1">
      <c r="B549" s="102"/>
      <c r="AC549" s="102"/>
    </row>
    <row r="550" spans="2:29" s="101" customFormat="1">
      <c r="B550" s="102"/>
      <c r="AC550" s="102"/>
    </row>
    <row r="551" spans="2:29" s="101" customFormat="1">
      <c r="B551" s="102"/>
      <c r="AC551" s="102"/>
    </row>
    <row r="552" spans="2:29" s="101" customFormat="1">
      <c r="B552" s="102"/>
      <c r="AC552" s="102"/>
    </row>
    <row r="553" spans="2:29" s="101" customFormat="1">
      <c r="B553" s="102"/>
      <c r="AC553" s="102"/>
    </row>
    <row r="554" spans="2:29" s="101" customFormat="1">
      <c r="B554" s="102"/>
      <c r="AC554" s="102"/>
    </row>
    <row r="555" spans="2:29" s="101" customFormat="1">
      <c r="B555" s="102"/>
      <c r="AC555" s="102"/>
    </row>
    <row r="556" spans="2:29" s="101" customFormat="1">
      <c r="B556" s="102"/>
      <c r="AC556" s="102"/>
    </row>
    <row r="557" spans="2:29" s="101" customFormat="1">
      <c r="B557" s="102"/>
      <c r="AC557" s="102"/>
    </row>
    <row r="558" spans="2:29" s="101" customFormat="1">
      <c r="B558" s="102"/>
      <c r="AC558" s="102"/>
    </row>
    <row r="559" spans="2:29" s="101" customFormat="1">
      <c r="B559" s="102"/>
      <c r="AC559" s="102"/>
    </row>
    <row r="560" spans="2:29" s="101" customFormat="1">
      <c r="B560" s="102"/>
      <c r="AC560" s="102"/>
    </row>
    <row r="561" spans="2:29" s="101" customFormat="1">
      <c r="B561" s="102"/>
      <c r="AC561" s="102"/>
    </row>
    <row r="562" spans="2:29" s="101" customFormat="1">
      <c r="B562" s="102"/>
      <c r="AC562" s="102"/>
    </row>
    <row r="563" spans="2:29" s="101" customFormat="1">
      <c r="B563" s="102"/>
      <c r="AC563" s="102"/>
    </row>
    <row r="564" spans="2:29" s="101" customFormat="1">
      <c r="B564" s="102"/>
      <c r="AC564" s="102"/>
    </row>
    <row r="565" spans="2:29" s="101" customFormat="1">
      <c r="B565" s="102"/>
      <c r="AC565" s="102"/>
    </row>
    <row r="566" spans="2:29" s="101" customFormat="1">
      <c r="B566" s="102"/>
      <c r="AC566" s="102"/>
    </row>
    <row r="567" spans="2:29" s="101" customFormat="1">
      <c r="B567" s="102"/>
      <c r="AC567" s="102"/>
    </row>
    <row r="568" spans="2:29" s="101" customFormat="1">
      <c r="B568" s="102"/>
      <c r="AC568" s="102"/>
    </row>
    <row r="569" spans="2:29" s="101" customFormat="1">
      <c r="B569" s="102"/>
      <c r="AC569" s="102"/>
    </row>
    <row r="570" spans="2:29" s="101" customFormat="1">
      <c r="B570" s="102"/>
      <c r="AC570" s="102"/>
    </row>
    <row r="571" spans="2:29" s="101" customFormat="1">
      <c r="B571" s="102"/>
      <c r="AC571" s="102"/>
    </row>
    <row r="572" spans="2:29" s="101" customFormat="1">
      <c r="B572" s="102"/>
      <c r="AC572" s="102"/>
    </row>
    <row r="573" spans="2:29" s="101" customFormat="1">
      <c r="B573" s="102"/>
      <c r="AC573" s="102"/>
    </row>
    <row r="574" spans="2:29" s="101" customFormat="1">
      <c r="B574" s="102"/>
      <c r="AC574" s="102"/>
    </row>
    <row r="575" spans="2:29" s="101" customFormat="1">
      <c r="B575" s="102"/>
      <c r="AC575" s="102"/>
    </row>
    <row r="576" spans="2:29" s="101" customFormat="1">
      <c r="B576" s="102"/>
      <c r="AC576" s="102"/>
    </row>
    <row r="577" spans="2:29" s="101" customFormat="1">
      <c r="B577" s="102"/>
      <c r="AC577" s="102"/>
    </row>
    <row r="578" spans="2:29" s="101" customFormat="1">
      <c r="B578" s="102"/>
      <c r="AC578" s="102"/>
    </row>
    <row r="579" spans="2:29" s="101" customFormat="1">
      <c r="B579" s="102"/>
      <c r="AC579" s="102"/>
    </row>
    <row r="580" spans="2:29" s="101" customFormat="1">
      <c r="B580" s="102"/>
      <c r="AC580" s="102"/>
    </row>
    <row r="581" spans="2:29" s="101" customFormat="1">
      <c r="B581" s="102"/>
      <c r="AC581" s="102"/>
    </row>
    <row r="582" spans="2:29" s="101" customFormat="1">
      <c r="B582" s="102"/>
      <c r="AC582" s="102"/>
    </row>
    <row r="583" spans="2:29" s="101" customFormat="1">
      <c r="B583" s="102"/>
      <c r="AC583" s="102"/>
    </row>
    <row r="584" spans="2:29" s="101" customFormat="1">
      <c r="B584" s="102"/>
      <c r="AC584" s="102"/>
    </row>
    <row r="585" spans="2:29" s="101" customFormat="1">
      <c r="B585" s="102"/>
      <c r="AC585" s="102"/>
    </row>
    <row r="586" spans="2:29" s="101" customFormat="1">
      <c r="B586" s="102"/>
      <c r="AC586" s="102"/>
    </row>
    <row r="587" spans="2:29" s="101" customFormat="1">
      <c r="B587" s="102"/>
      <c r="AC587" s="102"/>
    </row>
    <row r="588" spans="2:29" s="101" customFormat="1">
      <c r="B588" s="102"/>
      <c r="AC588" s="102"/>
    </row>
    <row r="589" spans="2:29" s="101" customFormat="1">
      <c r="B589" s="102"/>
      <c r="AC589" s="102"/>
    </row>
    <row r="590" spans="2:29" s="101" customFormat="1">
      <c r="B590" s="102"/>
      <c r="AC590" s="102"/>
    </row>
    <row r="591" spans="2:29" s="101" customFormat="1">
      <c r="B591" s="102"/>
      <c r="AC591" s="102"/>
    </row>
  </sheetData>
  <mergeCells count="37">
    <mergeCell ref="A37:Z37"/>
    <mergeCell ref="AA37:AB37"/>
    <mergeCell ref="B5:V5"/>
    <mergeCell ref="W5:Y6"/>
    <mergeCell ref="Z5:AB6"/>
    <mergeCell ref="Q6:S6"/>
    <mergeCell ref="B6:D6"/>
    <mergeCell ref="E6:G6"/>
    <mergeCell ref="H6:J6"/>
    <mergeCell ref="K6:M6"/>
    <mergeCell ref="N6:P6"/>
    <mergeCell ref="T6:V6"/>
    <mergeCell ref="Z35:AB35"/>
    <mergeCell ref="A5:A7"/>
    <mergeCell ref="X35:Y35"/>
    <mergeCell ref="A36:AB36"/>
    <mergeCell ref="X1:Y1"/>
    <mergeCell ref="Z1:AB1"/>
    <mergeCell ref="X2:Y2"/>
    <mergeCell ref="Z2:AB2"/>
    <mergeCell ref="X34:Y34"/>
    <mergeCell ref="Z34:AB34"/>
    <mergeCell ref="A3:AB3"/>
    <mergeCell ref="A4:Z4"/>
    <mergeCell ref="O1:P1"/>
    <mergeCell ref="AA4:AB4"/>
    <mergeCell ref="Z38:AB39"/>
    <mergeCell ref="A38:A40"/>
    <mergeCell ref="Q39:S39"/>
    <mergeCell ref="T39:V39"/>
    <mergeCell ref="B38:V38"/>
    <mergeCell ref="W38:Y39"/>
    <mergeCell ref="B39:D39"/>
    <mergeCell ref="E39:G39"/>
    <mergeCell ref="H39:J39"/>
    <mergeCell ref="K39:M39"/>
    <mergeCell ref="N39:P39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&amp;C&amp;"新細明體,標準"&amp;8&amp;A</oddFooter>
  </headerFooter>
  <rowBreaks count="1" manualBreakCount="1">
    <brk id="33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1"/>
  <sheetViews>
    <sheetView view="pageBreakPreview" topLeftCell="A49" zoomScaleNormal="80" zoomScaleSheetLayoutView="100" workbookViewId="0">
      <selection activeCell="I10" sqref="I10"/>
    </sheetView>
  </sheetViews>
  <sheetFormatPr defaultColWidth="9" defaultRowHeight="15.75"/>
  <cols>
    <col min="1" max="1" width="15.625" style="14" customWidth="1"/>
    <col min="2" max="4" width="3.625" style="15" customWidth="1"/>
    <col min="5" max="7" width="3.375" style="15" customWidth="1"/>
    <col min="8" max="31" width="3.375" style="14" customWidth="1"/>
    <col min="32" max="34" width="4.625" style="14" customWidth="1"/>
    <col min="35" max="16384" width="9" style="14"/>
  </cols>
  <sheetData>
    <row r="1" spans="1:34" s="104" customFormat="1" ht="15" customHeight="1">
      <c r="A1" s="1523" t="s">
        <v>143</v>
      </c>
      <c r="B1" s="108"/>
      <c r="C1" s="108"/>
      <c r="D1" s="108"/>
      <c r="E1" s="108"/>
      <c r="F1" s="108"/>
      <c r="G1" s="108"/>
      <c r="AB1" s="1951" t="s">
        <v>139</v>
      </c>
      <c r="AC1" s="1952"/>
      <c r="AD1" s="1953"/>
      <c r="AE1" s="1951" t="s">
        <v>89</v>
      </c>
      <c r="AF1" s="1952"/>
      <c r="AG1" s="1952"/>
      <c r="AH1" s="1953"/>
    </row>
    <row r="2" spans="1:34" s="104" customFormat="1" ht="15" customHeight="1">
      <c r="A2" s="1523" t="s">
        <v>34</v>
      </c>
      <c r="B2" s="108" t="s">
        <v>88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7" t="s">
        <v>288</v>
      </c>
      <c r="AB2" s="1949" t="s">
        <v>208</v>
      </c>
      <c r="AC2" s="1941"/>
      <c r="AD2" s="2190"/>
      <c r="AE2" s="1949" t="s">
        <v>307</v>
      </c>
      <c r="AF2" s="1941"/>
      <c r="AG2" s="1941"/>
      <c r="AH2" s="2190"/>
    </row>
    <row r="3" spans="1:34" s="113" customFormat="1" ht="15" customHeight="1">
      <c r="A3" s="1943" t="s">
        <v>181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  <c r="Z3" s="1943"/>
      <c r="AA3" s="1943"/>
      <c r="AB3" s="2049"/>
      <c r="AC3" s="2049"/>
      <c r="AD3" s="2049"/>
      <c r="AE3" s="2049"/>
      <c r="AF3" s="2049"/>
      <c r="AG3" s="2049"/>
      <c r="AH3" s="2049"/>
    </row>
    <row r="4" spans="1:34" s="104" customFormat="1" ht="15" customHeight="1">
      <c r="A4" s="114" t="s">
        <v>294</v>
      </c>
      <c r="B4" s="1941" t="s">
        <v>315</v>
      </c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941"/>
      <c r="V4" s="1941"/>
      <c r="W4" s="1941"/>
      <c r="X4" s="1941"/>
      <c r="Y4" s="1941"/>
      <c r="Z4" s="1941"/>
      <c r="AA4" s="1941"/>
      <c r="AB4" s="1941"/>
      <c r="AC4" s="1941"/>
      <c r="AD4" s="1941"/>
      <c r="AE4" s="1941"/>
      <c r="AF4" s="114"/>
      <c r="AG4" s="114"/>
      <c r="AH4" s="1562" t="s">
        <v>224</v>
      </c>
    </row>
    <row r="5" spans="1:34" s="104" customFormat="1" ht="15" customHeight="1">
      <c r="A5" s="2054" t="s">
        <v>156</v>
      </c>
      <c r="B5" s="1996" t="s">
        <v>67</v>
      </c>
      <c r="C5" s="1997"/>
      <c r="D5" s="2191"/>
      <c r="E5" s="1951" t="s">
        <v>657</v>
      </c>
      <c r="F5" s="1952"/>
      <c r="G5" s="1952"/>
      <c r="H5" s="1952"/>
      <c r="I5" s="1952"/>
      <c r="J5" s="1952"/>
      <c r="K5" s="1952"/>
      <c r="L5" s="1952"/>
      <c r="M5" s="1952"/>
      <c r="N5" s="1952"/>
      <c r="O5" s="1952"/>
      <c r="P5" s="1952"/>
      <c r="Q5" s="1952"/>
      <c r="R5" s="1952"/>
      <c r="S5" s="1952"/>
      <c r="T5" s="1952"/>
      <c r="U5" s="1952"/>
      <c r="V5" s="1952"/>
      <c r="W5" s="1942" t="s">
        <v>324</v>
      </c>
      <c r="X5" s="1942"/>
      <c r="Y5" s="1942"/>
      <c r="Z5" s="1942"/>
      <c r="AA5" s="1942"/>
      <c r="AB5" s="1942"/>
      <c r="AC5" s="1942"/>
      <c r="AD5" s="1942"/>
      <c r="AE5" s="1942"/>
      <c r="AF5" s="1942"/>
      <c r="AG5" s="1942"/>
      <c r="AH5" s="1942"/>
    </row>
    <row r="6" spans="1:34" s="104" customFormat="1" ht="15" customHeight="1">
      <c r="A6" s="2055"/>
      <c r="B6" s="1998"/>
      <c r="C6" s="1999"/>
      <c r="D6" s="2192"/>
      <c r="E6" s="1951" t="s">
        <v>180</v>
      </c>
      <c r="F6" s="1952"/>
      <c r="G6" s="1952"/>
      <c r="H6" s="1951" t="s">
        <v>179</v>
      </c>
      <c r="I6" s="1952"/>
      <c r="J6" s="1952"/>
      <c r="K6" s="1951" t="s">
        <v>178</v>
      </c>
      <c r="L6" s="1952"/>
      <c r="M6" s="1952"/>
      <c r="N6" s="1951" t="s">
        <v>2179</v>
      </c>
      <c r="O6" s="1952"/>
      <c r="P6" s="1952"/>
      <c r="Q6" s="1951" t="s">
        <v>2180</v>
      </c>
      <c r="R6" s="1952"/>
      <c r="S6" s="1952"/>
      <c r="T6" s="1951" t="s">
        <v>2181</v>
      </c>
      <c r="U6" s="1952"/>
      <c r="V6" s="1953"/>
      <c r="W6" s="1942" t="s">
        <v>204</v>
      </c>
      <c r="X6" s="1942"/>
      <c r="Y6" s="1942"/>
      <c r="Z6" s="1942"/>
      <c r="AA6" s="1942" t="s">
        <v>261</v>
      </c>
      <c r="AB6" s="1942"/>
      <c r="AC6" s="1942"/>
      <c r="AD6" s="1942"/>
      <c r="AE6" s="1942" t="s">
        <v>279</v>
      </c>
      <c r="AF6" s="1942"/>
      <c r="AG6" s="1942"/>
      <c r="AH6" s="1942"/>
    </row>
    <row r="7" spans="1:34" s="104" customFormat="1" ht="15" customHeight="1">
      <c r="A7" s="2056"/>
      <c r="B7" s="142" t="s">
        <v>120</v>
      </c>
      <c r="C7" s="1523" t="s">
        <v>142</v>
      </c>
      <c r="D7" s="1523" t="s">
        <v>68</v>
      </c>
      <c r="E7" s="142" t="s">
        <v>120</v>
      </c>
      <c r="F7" s="1523" t="s">
        <v>142</v>
      </c>
      <c r="G7" s="1523" t="s">
        <v>68</v>
      </c>
      <c r="H7" s="142" t="s">
        <v>120</v>
      </c>
      <c r="I7" s="1523" t="s">
        <v>142</v>
      </c>
      <c r="J7" s="1523" t="s">
        <v>68</v>
      </c>
      <c r="K7" s="142" t="s">
        <v>120</v>
      </c>
      <c r="L7" s="1523" t="s">
        <v>142</v>
      </c>
      <c r="M7" s="1523" t="s">
        <v>68</v>
      </c>
      <c r="N7" s="142" t="s">
        <v>120</v>
      </c>
      <c r="O7" s="1523" t="s">
        <v>142</v>
      </c>
      <c r="P7" s="1523" t="s">
        <v>68</v>
      </c>
      <c r="Q7" s="142" t="s">
        <v>120</v>
      </c>
      <c r="R7" s="1523" t="s">
        <v>142</v>
      </c>
      <c r="S7" s="1523" t="s">
        <v>68</v>
      </c>
      <c r="T7" s="142" t="s">
        <v>120</v>
      </c>
      <c r="U7" s="1523" t="s">
        <v>142</v>
      </c>
      <c r="V7" s="1523" t="s">
        <v>68</v>
      </c>
      <c r="W7" s="2193" t="s">
        <v>120</v>
      </c>
      <c r="X7" s="2193"/>
      <c r="Y7" s="1523" t="s">
        <v>142</v>
      </c>
      <c r="Z7" s="1523" t="s">
        <v>68</v>
      </c>
      <c r="AA7" s="2193" t="s">
        <v>120</v>
      </c>
      <c r="AB7" s="2193"/>
      <c r="AC7" s="1523" t="s">
        <v>142</v>
      </c>
      <c r="AD7" s="1523" t="s">
        <v>68</v>
      </c>
      <c r="AE7" s="2193" t="s">
        <v>120</v>
      </c>
      <c r="AF7" s="2193"/>
      <c r="AG7" s="1523" t="s">
        <v>142</v>
      </c>
      <c r="AH7" s="1523" t="s">
        <v>68</v>
      </c>
    </row>
    <row r="8" spans="1:34" s="104" customFormat="1" ht="15" customHeight="1">
      <c r="A8" s="116" t="s">
        <v>150</v>
      </c>
      <c r="B8" s="188">
        <v>7305</v>
      </c>
      <c r="C8" s="189">
        <v>3781</v>
      </c>
      <c r="D8" s="189">
        <v>3524</v>
      </c>
      <c r="E8" s="189">
        <v>1050</v>
      </c>
      <c r="F8" s="189">
        <v>540</v>
      </c>
      <c r="G8" s="189">
        <v>510</v>
      </c>
      <c r="H8" s="189">
        <v>1016</v>
      </c>
      <c r="I8" s="1610">
        <v>527</v>
      </c>
      <c r="J8" s="1610">
        <v>489</v>
      </c>
      <c r="K8" s="1610">
        <v>1102</v>
      </c>
      <c r="L8" s="1610">
        <v>596</v>
      </c>
      <c r="M8" s="1610">
        <v>506</v>
      </c>
      <c r="N8" s="1610">
        <v>1227</v>
      </c>
      <c r="O8" s="1610">
        <v>638</v>
      </c>
      <c r="P8" s="1610">
        <v>589</v>
      </c>
      <c r="Q8" s="1610">
        <v>1405</v>
      </c>
      <c r="R8" s="1610">
        <v>737</v>
      </c>
      <c r="S8" s="1610">
        <v>668</v>
      </c>
      <c r="T8" s="1610">
        <v>1505</v>
      </c>
      <c r="U8" s="1610">
        <v>743</v>
      </c>
      <c r="V8" s="1610">
        <v>762</v>
      </c>
      <c r="W8" s="1610"/>
      <c r="X8" s="1610">
        <v>41</v>
      </c>
      <c r="Y8" s="1610">
        <v>23</v>
      </c>
      <c r="Z8" s="1610">
        <v>18</v>
      </c>
      <c r="AA8" s="1610"/>
      <c r="AB8" s="1610">
        <v>6856</v>
      </c>
      <c r="AC8" s="1610">
        <v>3534</v>
      </c>
      <c r="AD8" s="1610">
        <v>3322</v>
      </c>
      <c r="AE8" s="1610"/>
      <c r="AF8" s="194">
        <v>408</v>
      </c>
      <c r="AG8" s="194">
        <v>224</v>
      </c>
      <c r="AH8" s="194">
        <v>184</v>
      </c>
    </row>
    <row r="9" spans="1:34" s="104" customFormat="1" ht="18" customHeight="1">
      <c r="A9" s="108" t="s">
        <v>280</v>
      </c>
      <c r="B9" s="188"/>
      <c r="C9" s="189"/>
      <c r="D9" s="189"/>
      <c r="E9" s="189"/>
      <c r="F9" s="189"/>
      <c r="G9" s="189"/>
      <c r="H9" s="189"/>
      <c r="I9" s="1610"/>
      <c r="J9" s="1610"/>
      <c r="K9" s="1610"/>
      <c r="L9" s="1610"/>
      <c r="M9" s="1610"/>
      <c r="N9" s="1610"/>
      <c r="O9" s="1610"/>
      <c r="P9" s="1610"/>
      <c r="Q9" s="1610"/>
      <c r="R9" s="1610"/>
      <c r="S9" s="1610"/>
      <c r="T9" s="1610"/>
      <c r="U9" s="1610"/>
      <c r="V9" s="1610"/>
      <c r="W9" s="1610"/>
      <c r="X9" s="1610"/>
      <c r="Y9" s="1610"/>
      <c r="Z9" s="1610"/>
      <c r="AA9" s="1610"/>
      <c r="AB9" s="1610"/>
      <c r="AC9" s="1610"/>
      <c r="AD9" s="1610"/>
      <c r="AE9" s="1610"/>
      <c r="AF9" s="194"/>
      <c r="AG9" s="194"/>
      <c r="AH9" s="194"/>
    </row>
    <row r="10" spans="1:34" s="104" customFormat="1" ht="15" customHeight="1">
      <c r="A10" s="93" t="s">
        <v>270</v>
      </c>
      <c r="B10" s="188">
        <v>478</v>
      </c>
      <c r="C10" s="189">
        <v>224</v>
      </c>
      <c r="D10" s="189">
        <v>254</v>
      </c>
      <c r="E10" s="189">
        <v>74</v>
      </c>
      <c r="F10" s="189">
        <v>36</v>
      </c>
      <c r="G10" s="189">
        <v>38</v>
      </c>
      <c r="H10" s="1610">
        <v>61</v>
      </c>
      <c r="I10" s="1610">
        <v>26</v>
      </c>
      <c r="J10" s="1610">
        <v>35</v>
      </c>
      <c r="K10" s="1610">
        <v>87</v>
      </c>
      <c r="L10" s="1610">
        <v>42</v>
      </c>
      <c r="M10" s="1610">
        <v>45</v>
      </c>
      <c r="N10" s="1610">
        <v>68</v>
      </c>
      <c r="O10" s="1610">
        <v>42</v>
      </c>
      <c r="P10" s="1610">
        <v>26</v>
      </c>
      <c r="Q10" s="1610">
        <v>89</v>
      </c>
      <c r="R10" s="1610">
        <v>44</v>
      </c>
      <c r="S10" s="1610">
        <v>45</v>
      </c>
      <c r="T10" s="1610">
        <v>99</v>
      </c>
      <c r="U10" s="1610">
        <v>34</v>
      </c>
      <c r="V10" s="1610">
        <v>65</v>
      </c>
      <c r="W10" s="1610"/>
      <c r="X10" s="1610">
        <v>0</v>
      </c>
      <c r="Y10" s="1610">
        <v>0</v>
      </c>
      <c r="Z10" s="1610">
        <v>0</v>
      </c>
      <c r="AA10" s="1610"/>
      <c r="AB10" s="1610">
        <v>478</v>
      </c>
      <c r="AC10" s="1610">
        <v>224</v>
      </c>
      <c r="AD10" s="1610">
        <v>254</v>
      </c>
      <c r="AE10" s="1610"/>
      <c r="AF10" s="194">
        <v>0</v>
      </c>
      <c r="AG10" s="194">
        <v>0</v>
      </c>
      <c r="AH10" s="194">
        <v>0</v>
      </c>
    </row>
    <row r="11" spans="1:34" s="104" customFormat="1" ht="15" customHeight="1">
      <c r="A11" s="93" t="s">
        <v>96</v>
      </c>
      <c r="B11" s="188">
        <v>677</v>
      </c>
      <c r="C11" s="189">
        <v>342</v>
      </c>
      <c r="D11" s="189">
        <v>335</v>
      </c>
      <c r="E11" s="189">
        <v>105</v>
      </c>
      <c r="F11" s="189">
        <v>54</v>
      </c>
      <c r="G11" s="189">
        <v>51</v>
      </c>
      <c r="H11" s="1610">
        <v>100</v>
      </c>
      <c r="I11" s="1610">
        <v>49</v>
      </c>
      <c r="J11" s="1610">
        <v>51</v>
      </c>
      <c r="K11" s="1610">
        <v>99</v>
      </c>
      <c r="L11" s="1610">
        <v>50</v>
      </c>
      <c r="M11" s="1610">
        <v>49</v>
      </c>
      <c r="N11" s="1610">
        <v>99</v>
      </c>
      <c r="O11" s="1610">
        <v>56</v>
      </c>
      <c r="P11" s="1610">
        <v>43</v>
      </c>
      <c r="Q11" s="1610">
        <v>133</v>
      </c>
      <c r="R11" s="1610">
        <v>57</v>
      </c>
      <c r="S11" s="1610">
        <v>76</v>
      </c>
      <c r="T11" s="1610">
        <v>141</v>
      </c>
      <c r="U11" s="1610">
        <v>76</v>
      </c>
      <c r="V11" s="1610">
        <v>65</v>
      </c>
      <c r="W11" s="1610"/>
      <c r="X11" s="1610">
        <v>0</v>
      </c>
      <c r="Y11" s="1610">
        <v>0</v>
      </c>
      <c r="Z11" s="1610">
        <v>0</v>
      </c>
      <c r="AA11" s="1610"/>
      <c r="AB11" s="1610">
        <v>677</v>
      </c>
      <c r="AC11" s="1610">
        <v>342</v>
      </c>
      <c r="AD11" s="1610">
        <v>335</v>
      </c>
      <c r="AE11" s="1610"/>
      <c r="AF11" s="194">
        <v>0</v>
      </c>
      <c r="AG11" s="194">
        <v>0</v>
      </c>
      <c r="AH11" s="194">
        <v>0</v>
      </c>
    </row>
    <row r="12" spans="1:34" s="104" customFormat="1" ht="15" customHeight="1">
      <c r="A12" s="93" t="s">
        <v>97</v>
      </c>
      <c r="B12" s="188">
        <v>754</v>
      </c>
      <c r="C12" s="189">
        <v>400</v>
      </c>
      <c r="D12" s="189">
        <v>354</v>
      </c>
      <c r="E12" s="189">
        <v>152</v>
      </c>
      <c r="F12" s="189">
        <v>76</v>
      </c>
      <c r="G12" s="189">
        <v>76</v>
      </c>
      <c r="H12" s="1610">
        <v>127</v>
      </c>
      <c r="I12" s="1610">
        <v>64</v>
      </c>
      <c r="J12" s="1610">
        <v>63</v>
      </c>
      <c r="K12" s="1610">
        <v>120</v>
      </c>
      <c r="L12" s="1610">
        <v>73</v>
      </c>
      <c r="M12" s="1610">
        <v>47</v>
      </c>
      <c r="N12" s="1610">
        <v>113</v>
      </c>
      <c r="O12" s="1610">
        <v>61</v>
      </c>
      <c r="P12" s="1610">
        <v>52</v>
      </c>
      <c r="Q12" s="1610">
        <v>121</v>
      </c>
      <c r="R12" s="1610">
        <v>65</v>
      </c>
      <c r="S12" s="1610">
        <v>56</v>
      </c>
      <c r="T12" s="1610">
        <v>121</v>
      </c>
      <c r="U12" s="1610">
        <v>61</v>
      </c>
      <c r="V12" s="1610">
        <v>60</v>
      </c>
      <c r="W12" s="1610"/>
      <c r="X12" s="1610">
        <v>30</v>
      </c>
      <c r="Y12" s="1610">
        <v>19</v>
      </c>
      <c r="Z12" s="1610">
        <v>11</v>
      </c>
      <c r="AA12" s="1610"/>
      <c r="AB12" s="1610">
        <v>578</v>
      </c>
      <c r="AC12" s="1610">
        <v>306</v>
      </c>
      <c r="AD12" s="1610">
        <v>272</v>
      </c>
      <c r="AE12" s="1610"/>
      <c r="AF12" s="194">
        <v>146</v>
      </c>
      <c r="AG12" s="194">
        <v>75</v>
      </c>
      <c r="AH12" s="194">
        <v>71</v>
      </c>
    </row>
    <row r="13" spans="1:34" s="104" customFormat="1" ht="15" customHeight="1">
      <c r="A13" s="93" t="s">
        <v>98</v>
      </c>
      <c r="B13" s="188">
        <v>589</v>
      </c>
      <c r="C13" s="189">
        <v>295</v>
      </c>
      <c r="D13" s="189">
        <v>294</v>
      </c>
      <c r="E13" s="189">
        <v>90</v>
      </c>
      <c r="F13" s="189">
        <v>43</v>
      </c>
      <c r="G13" s="189">
        <v>47</v>
      </c>
      <c r="H13" s="1610">
        <v>89</v>
      </c>
      <c r="I13" s="1610">
        <v>46</v>
      </c>
      <c r="J13" s="1610">
        <v>43</v>
      </c>
      <c r="K13" s="1610">
        <v>99</v>
      </c>
      <c r="L13" s="1610">
        <v>53</v>
      </c>
      <c r="M13" s="1610">
        <v>46</v>
      </c>
      <c r="N13" s="1610">
        <v>96</v>
      </c>
      <c r="O13" s="1610">
        <v>46</v>
      </c>
      <c r="P13" s="1610">
        <v>50</v>
      </c>
      <c r="Q13" s="1610">
        <v>106</v>
      </c>
      <c r="R13" s="1610">
        <v>54</v>
      </c>
      <c r="S13" s="1610">
        <v>52</v>
      </c>
      <c r="T13" s="1610">
        <v>109</v>
      </c>
      <c r="U13" s="1610">
        <v>53</v>
      </c>
      <c r="V13" s="1610">
        <v>56</v>
      </c>
      <c r="W13" s="1610"/>
      <c r="X13" s="1610">
        <v>0</v>
      </c>
      <c r="Y13" s="1610">
        <v>0</v>
      </c>
      <c r="Z13" s="1610">
        <v>0</v>
      </c>
      <c r="AA13" s="1610"/>
      <c r="AB13" s="1610">
        <v>589</v>
      </c>
      <c r="AC13" s="1610">
        <v>295</v>
      </c>
      <c r="AD13" s="1610">
        <v>294</v>
      </c>
      <c r="AE13" s="1610"/>
      <c r="AF13" s="194">
        <v>0</v>
      </c>
      <c r="AG13" s="194">
        <v>0</v>
      </c>
      <c r="AH13" s="194">
        <v>0</v>
      </c>
    </row>
    <row r="14" spans="1:34" s="104" customFormat="1" ht="15" customHeight="1">
      <c r="A14" s="93" t="s">
        <v>99</v>
      </c>
      <c r="B14" s="188">
        <v>312</v>
      </c>
      <c r="C14" s="189">
        <v>134</v>
      </c>
      <c r="D14" s="189">
        <v>178</v>
      </c>
      <c r="E14" s="189">
        <v>42</v>
      </c>
      <c r="F14" s="189">
        <v>20</v>
      </c>
      <c r="G14" s="189">
        <v>22</v>
      </c>
      <c r="H14" s="189">
        <v>46</v>
      </c>
      <c r="I14" s="1610">
        <v>20</v>
      </c>
      <c r="J14" s="1610">
        <v>26</v>
      </c>
      <c r="K14" s="1610">
        <v>50</v>
      </c>
      <c r="L14" s="1610">
        <v>21</v>
      </c>
      <c r="M14" s="1610">
        <v>29</v>
      </c>
      <c r="N14" s="1610">
        <v>52</v>
      </c>
      <c r="O14" s="1610">
        <v>19</v>
      </c>
      <c r="P14" s="1610">
        <v>33</v>
      </c>
      <c r="Q14" s="1610">
        <v>55</v>
      </c>
      <c r="R14" s="1610">
        <v>29</v>
      </c>
      <c r="S14" s="1610">
        <v>26</v>
      </c>
      <c r="T14" s="1610">
        <v>67</v>
      </c>
      <c r="U14" s="1610">
        <v>25</v>
      </c>
      <c r="V14" s="1610">
        <v>42</v>
      </c>
      <c r="W14" s="1610"/>
      <c r="X14" s="1610">
        <v>0</v>
      </c>
      <c r="Y14" s="1610">
        <v>0</v>
      </c>
      <c r="Z14" s="1610">
        <v>0</v>
      </c>
      <c r="AA14" s="1610"/>
      <c r="AB14" s="1610">
        <v>312</v>
      </c>
      <c r="AC14" s="1610">
        <v>134</v>
      </c>
      <c r="AD14" s="1610">
        <v>178</v>
      </c>
      <c r="AE14" s="1610"/>
      <c r="AF14" s="194">
        <v>0</v>
      </c>
      <c r="AG14" s="194">
        <v>0</v>
      </c>
      <c r="AH14" s="194">
        <v>0</v>
      </c>
    </row>
    <row r="15" spans="1:34" s="104" customFormat="1" ht="15" customHeight="1">
      <c r="A15" s="93" t="s">
        <v>281</v>
      </c>
      <c r="B15" s="188">
        <v>354</v>
      </c>
      <c r="C15" s="189">
        <v>187</v>
      </c>
      <c r="D15" s="189">
        <v>167</v>
      </c>
      <c r="E15" s="189">
        <v>43</v>
      </c>
      <c r="F15" s="189">
        <v>28</v>
      </c>
      <c r="G15" s="189">
        <v>15</v>
      </c>
      <c r="H15" s="189">
        <v>49</v>
      </c>
      <c r="I15" s="1610">
        <v>30</v>
      </c>
      <c r="J15" s="1610">
        <v>19</v>
      </c>
      <c r="K15" s="1610">
        <v>52</v>
      </c>
      <c r="L15" s="1610">
        <v>28</v>
      </c>
      <c r="M15" s="1610">
        <v>24</v>
      </c>
      <c r="N15" s="1610">
        <v>61</v>
      </c>
      <c r="O15" s="1610">
        <v>25</v>
      </c>
      <c r="P15" s="1610">
        <v>36</v>
      </c>
      <c r="Q15" s="1610">
        <v>65</v>
      </c>
      <c r="R15" s="1610">
        <v>35</v>
      </c>
      <c r="S15" s="1610">
        <v>30</v>
      </c>
      <c r="T15" s="1610">
        <v>84</v>
      </c>
      <c r="U15" s="1610">
        <v>41</v>
      </c>
      <c r="V15" s="1610">
        <v>43</v>
      </c>
      <c r="W15" s="1610"/>
      <c r="X15" s="1610">
        <v>0</v>
      </c>
      <c r="Y15" s="1610">
        <v>0</v>
      </c>
      <c r="Z15" s="1610">
        <v>0</v>
      </c>
      <c r="AA15" s="1610"/>
      <c r="AB15" s="1610">
        <v>354</v>
      </c>
      <c r="AC15" s="1610">
        <v>187</v>
      </c>
      <c r="AD15" s="1610">
        <v>167</v>
      </c>
      <c r="AE15" s="1610"/>
      <c r="AF15" s="194">
        <v>0</v>
      </c>
      <c r="AG15" s="194">
        <v>0</v>
      </c>
      <c r="AH15" s="194">
        <v>0</v>
      </c>
    </row>
    <row r="16" spans="1:34" s="104" customFormat="1" ht="15" customHeight="1">
      <c r="A16" s="93" t="s">
        <v>282</v>
      </c>
      <c r="B16" s="188">
        <v>644</v>
      </c>
      <c r="C16" s="189">
        <v>316</v>
      </c>
      <c r="D16" s="189">
        <v>328</v>
      </c>
      <c r="E16" s="189">
        <v>88</v>
      </c>
      <c r="F16" s="189">
        <v>40</v>
      </c>
      <c r="G16" s="189">
        <v>48</v>
      </c>
      <c r="H16" s="189">
        <v>72</v>
      </c>
      <c r="I16" s="1610">
        <v>36</v>
      </c>
      <c r="J16" s="1610">
        <v>36</v>
      </c>
      <c r="K16" s="1610">
        <v>101</v>
      </c>
      <c r="L16" s="1610">
        <v>53</v>
      </c>
      <c r="M16" s="1610">
        <v>48</v>
      </c>
      <c r="N16" s="1610">
        <v>89</v>
      </c>
      <c r="O16" s="1610">
        <v>39</v>
      </c>
      <c r="P16" s="1610">
        <v>50</v>
      </c>
      <c r="Q16" s="1610">
        <v>135</v>
      </c>
      <c r="R16" s="1610">
        <v>76</v>
      </c>
      <c r="S16" s="1610">
        <v>59</v>
      </c>
      <c r="T16" s="1610">
        <v>159</v>
      </c>
      <c r="U16" s="1610">
        <v>72</v>
      </c>
      <c r="V16" s="1610">
        <v>87</v>
      </c>
      <c r="W16" s="1610"/>
      <c r="X16" s="1610">
        <v>0</v>
      </c>
      <c r="Y16" s="1610">
        <v>0</v>
      </c>
      <c r="Z16" s="1610">
        <v>0</v>
      </c>
      <c r="AA16" s="1610"/>
      <c r="AB16" s="1610">
        <v>615</v>
      </c>
      <c r="AC16" s="1610">
        <v>297</v>
      </c>
      <c r="AD16" s="1610">
        <v>318</v>
      </c>
      <c r="AE16" s="1610"/>
      <c r="AF16" s="194">
        <v>29</v>
      </c>
      <c r="AG16" s="194">
        <v>19</v>
      </c>
      <c r="AH16" s="194">
        <v>10</v>
      </c>
    </row>
    <row r="17" spans="1:34" s="104" customFormat="1" ht="15" customHeight="1">
      <c r="A17" s="93" t="s">
        <v>653</v>
      </c>
      <c r="B17" s="188">
        <v>855</v>
      </c>
      <c r="C17" s="189">
        <v>476</v>
      </c>
      <c r="D17" s="189">
        <v>379</v>
      </c>
      <c r="E17" s="189">
        <v>107</v>
      </c>
      <c r="F17" s="189">
        <v>58</v>
      </c>
      <c r="G17" s="189">
        <v>49</v>
      </c>
      <c r="H17" s="189">
        <v>113</v>
      </c>
      <c r="I17" s="1610">
        <v>60</v>
      </c>
      <c r="J17" s="1610">
        <v>53</v>
      </c>
      <c r="K17" s="1610">
        <v>138</v>
      </c>
      <c r="L17" s="1610">
        <v>77</v>
      </c>
      <c r="M17" s="1610">
        <v>61</v>
      </c>
      <c r="N17" s="1610">
        <v>153</v>
      </c>
      <c r="O17" s="1610">
        <v>78</v>
      </c>
      <c r="P17" s="1610">
        <v>75</v>
      </c>
      <c r="Q17" s="1610">
        <v>153</v>
      </c>
      <c r="R17" s="1610">
        <v>93</v>
      </c>
      <c r="S17" s="1610">
        <v>60</v>
      </c>
      <c r="T17" s="1610">
        <v>191</v>
      </c>
      <c r="U17" s="1610">
        <v>110</v>
      </c>
      <c r="V17" s="1610">
        <v>81</v>
      </c>
      <c r="W17" s="1610"/>
      <c r="X17" s="1610">
        <v>0</v>
      </c>
      <c r="Y17" s="1610">
        <v>0</v>
      </c>
      <c r="Z17" s="1610">
        <v>0</v>
      </c>
      <c r="AA17" s="1610"/>
      <c r="AB17" s="1610">
        <v>747</v>
      </c>
      <c r="AC17" s="1610">
        <v>416</v>
      </c>
      <c r="AD17" s="1610">
        <v>331</v>
      </c>
      <c r="AE17" s="1610"/>
      <c r="AF17" s="194">
        <v>108</v>
      </c>
      <c r="AG17" s="194">
        <v>60</v>
      </c>
      <c r="AH17" s="194">
        <v>48</v>
      </c>
    </row>
    <row r="18" spans="1:34" s="104" customFormat="1" ht="15" customHeight="1">
      <c r="A18" s="93" t="s">
        <v>283</v>
      </c>
      <c r="B18" s="188">
        <v>280</v>
      </c>
      <c r="C18" s="189">
        <v>145</v>
      </c>
      <c r="D18" s="189">
        <v>135</v>
      </c>
      <c r="E18" s="189">
        <v>45</v>
      </c>
      <c r="F18" s="189">
        <v>23</v>
      </c>
      <c r="G18" s="189">
        <v>22</v>
      </c>
      <c r="H18" s="189">
        <v>36</v>
      </c>
      <c r="I18" s="1610">
        <v>17</v>
      </c>
      <c r="J18" s="1610">
        <v>19</v>
      </c>
      <c r="K18" s="1610">
        <v>17</v>
      </c>
      <c r="L18" s="1610">
        <v>13</v>
      </c>
      <c r="M18" s="1610">
        <v>4</v>
      </c>
      <c r="N18" s="1610">
        <v>43</v>
      </c>
      <c r="O18" s="1610">
        <v>22</v>
      </c>
      <c r="P18" s="1610">
        <v>21</v>
      </c>
      <c r="Q18" s="1610">
        <v>70</v>
      </c>
      <c r="R18" s="1610">
        <v>37</v>
      </c>
      <c r="S18" s="1610">
        <v>33</v>
      </c>
      <c r="T18" s="1610">
        <v>69</v>
      </c>
      <c r="U18" s="1610">
        <v>33</v>
      </c>
      <c r="V18" s="1610">
        <v>36</v>
      </c>
      <c r="W18" s="1610"/>
      <c r="X18" s="1610">
        <v>0</v>
      </c>
      <c r="Y18" s="1610">
        <v>0</v>
      </c>
      <c r="Z18" s="1610">
        <v>0</v>
      </c>
      <c r="AA18" s="1610"/>
      <c r="AB18" s="1610">
        <v>280</v>
      </c>
      <c r="AC18" s="1610">
        <v>145</v>
      </c>
      <c r="AD18" s="1610">
        <v>135</v>
      </c>
      <c r="AE18" s="1610"/>
      <c r="AF18" s="194">
        <v>0</v>
      </c>
      <c r="AG18" s="194">
        <v>0</v>
      </c>
      <c r="AH18" s="194">
        <v>0</v>
      </c>
    </row>
    <row r="19" spans="1:34" s="104" customFormat="1" ht="15" customHeight="1">
      <c r="A19" s="93" t="s">
        <v>654</v>
      </c>
      <c r="B19" s="188">
        <v>714</v>
      </c>
      <c r="C19" s="189">
        <v>365</v>
      </c>
      <c r="D19" s="189">
        <v>349</v>
      </c>
      <c r="E19" s="189">
        <v>73</v>
      </c>
      <c r="F19" s="189">
        <v>43</v>
      </c>
      <c r="G19" s="189">
        <v>30</v>
      </c>
      <c r="H19" s="189">
        <v>108</v>
      </c>
      <c r="I19" s="1610">
        <v>49</v>
      </c>
      <c r="J19" s="1610">
        <v>59</v>
      </c>
      <c r="K19" s="1610">
        <v>93</v>
      </c>
      <c r="L19" s="1610">
        <v>44</v>
      </c>
      <c r="M19" s="1610">
        <v>49</v>
      </c>
      <c r="N19" s="1610">
        <v>122</v>
      </c>
      <c r="O19" s="1610">
        <v>69</v>
      </c>
      <c r="P19" s="1610">
        <v>53</v>
      </c>
      <c r="Q19" s="1610">
        <v>176</v>
      </c>
      <c r="R19" s="1610">
        <v>91</v>
      </c>
      <c r="S19" s="1610">
        <v>85</v>
      </c>
      <c r="T19" s="1610">
        <v>142</v>
      </c>
      <c r="U19" s="1610">
        <v>69</v>
      </c>
      <c r="V19" s="1610">
        <v>73</v>
      </c>
      <c r="W19" s="1610"/>
      <c r="X19" s="1610">
        <v>11</v>
      </c>
      <c r="Y19" s="1610">
        <v>4</v>
      </c>
      <c r="Z19" s="1610">
        <v>7</v>
      </c>
      <c r="AA19" s="1610"/>
      <c r="AB19" s="1610">
        <v>703</v>
      </c>
      <c r="AC19" s="1610">
        <v>361</v>
      </c>
      <c r="AD19" s="1610">
        <v>342</v>
      </c>
      <c r="AE19" s="1610"/>
      <c r="AF19" s="194">
        <v>0</v>
      </c>
      <c r="AG19" s="194">
        <v>0</v>
      </c>
      <c r="AH19" s="194">
        <v>0</v>
      </c>
    </row>
    <row r="20" spans="1:34" s="104" customFormat="1" ht="15" customHeight="1">
      <c r="A20" s="93" t="s">
        <v>271</v>
      </c>
      <c r="B20" s="188">
        <v>948</v>
      </c>
      <c r="C20" s="189">
        <v>522</v>
      </c>
      <c r="D20" s="189">
        <v>426</v>
      </c>
      <c r="E20" s="189">
        <v>133</v>
      </c>
      <c r="F20" s="189">
        <v>71</v>
      </c>
      <c r="G20" s="189">
        <v>62</v>
      </c>
      <c r="H20" s="189">
        <v>119</v>
      </c>
      <c r="I20" s="1610">
        <v>71</v>
      </c>
      <c r="J20" s="1610">
        <v>48</v>
      </c>
      <c r="K20" s="1610">
        <v>146</v>
      </c>
      <c r="L20" s="1610">
        <v>83</v>
      </c>
      <c r="M20" s="1610">
        <v>63</v>
      </c>
      <c r="N20" s="1610">
        <v>182</v>
      </c>
      <c r="O20" s="1610">
        <v>98</v>
      </c>
      <c r="P20" s="1610">
        <v>84</v>
      </c>
      <c r="Q20" s="1610">
        <v>177</v>
      </c>
      <c r="R20" s="1610">
        <v>100</v>
      </c>
      <c r="S20" s="1610">
        <v>77</v>
      </c>
      <c r="T20" s="1610">
        <v>191</v>
      </c>
      <c r="U20" s="1610">
        <v>99</v>
      </c>
      <c r="V20" s="1610">
        <v>92</v>
      </c>
      <c r="W20" s="1610"/>
      <c r="X20" s="1610">
        <v>0</v>
      </c>
      <c r="Y20" s="1610">
        <v>0</v>
      </c>
      <c r="Z20" s="1610">
        <v>0</v>
      </c>
      <c r="AA20" s="1610"/>
      <c r="AB20" s="1610">
        <v>903</v>
      </c>
      <c r="AC20" s="1610">
        <v>495</v>
      </c>
      <c r="AD20" s="1610">
        <v>408</v>
      </c>
      <c r="AE20" s="1610"/>
      <c r="AF20" s="194">
        <v>45</v>
      </c>
      <c r="AG20" s="194">
        <v>27</v>
      </c>
      <c r="AH20" s="194">
        <v>18</v>
      </c>
    </row>
    <row r="21" spans="1:34" s="104" customFormat="1" ht="15" customHeight="1">
      <c r="A21" s="93" t="s">
        <v>295</v>
      </c>
      <c r="B21" s="188">
        <v>700</v>
      </c>
      <c r="C21" s="189">
        <v>375</v>
      </c>
      <c r="D21" s="189">
        <v>325</v>
      </c>
      <c r="E21" s="189">
        <v>98</v>
      </c>
      <c r="F21" s="189">
        <v>48</v>
      </c>
      <c r="G21" s="189">
        <v>50</v>
      </c>
      <c r="H21" s="189">
        <v>96</v>
      </c>
      <c r="I21" s="1610">
        <v>59</v>
      </c>
      <c r="J21" s="1610">
        <v>37</v>
      </c>
      <c r="K21" s="1610">
        <v>100</v>
      </c>
      <c r="L21" s="1610">
        <v>59</v>
      </c>
      <c r="M21" s="1610">
        <v>41</v>
      </c>
      <c r="N21" s="1610">
        <v>149</v>
      </c>
      <c r="O21" s="1610">
        <v>83</v>
      </c>
      <c r="P21" s="1610">
        <v>66</v>
      </c>
      <c r="Q21" s="1610">
        <v>125</v>
      </c>
      <c r="R21" s="1610">
        <v>56</v>
      </c>
      <c r="S21" s="1610">
        <v>69</v>
      </c>
      <c r="T21" s="1610">
        <v>132</v>
      </c>
      <c r="U21" s="1610">
        <v>70</v>
      </c>
      <c r="V21" s="1610">
        <v>62</v>
      </c>
      <c r="W21" s="1610"/>
      <c r="X21" s="1610">
        <v>0</v>
      </c>
      <c r="Y21" s="1610">
        <v>0</v>
      </c>
      <c r="Z21" s="1610">
        <v>0</v>
      </c>
      <c r="AA21" s="1610"/>
      <c r="AB21" s="1610">
        <v>620</v>
      </c>
      <c r="AC21" s="1610">
        <v>332</v>
      </c>
      <c r="AD21" s="1610">
        <v>288</v>
      </c>
      <c r="AE21" s="1610"/>
      <c r="AF21" s="194">
        <v>80</v>
      </c>
      <c r="AG21" s="194">
        <v>43</v>
      </c>
      <c r="AH21" s="194">
        <v>37</v>
      </c>
    </row>
    <row r="22" spans="1:34" s="104" customFormat="1" ht="18" customHeight="1">
      <c r="A22" s="107" t="s">
        <v>296</v>
      </c>
      <c r="B22" s="188"/>
      <c r="C22" s="189"/>
      <c r="D22" s="189"/>
      <c r="E22" s="189"/>
      <c r="F22" s="189"/>
      <c r="G22" s="189"/>
      <c r="H22" s="189"/>
      <c r="I22" s="1610"/>
      <c r="J22" s="1610"/>
      <c r="K22" s="1610"/>
      <c r="L22" s="1610"/>
      <c r="M22" s="1610"/>
      <c r="N22" s="1610"/>
      <c r="O22" s="1610"/>
      <c r="P22" s="1610"/>
      <c r="Q22" s="1610"/>
      <c r="R22" s="1610"/>
      <c r="S22" s="1610"/>
      <c r="T22" s="1610"/>
      <c r="U22" s="1610"/>
      <c r="V22" s="1610"/>
      <c r="W22" s="1610"/>
      <c r="X22" s="1610"/>
      <c r="Y22" s="1610"/>
      <c r="Z22" s="1610"/>
      <c r="AA22" s="1610"/>
      <c r="AB22" s="1610"/>
      <c r="AC22" s="1610"/>
      <c r="AD22" s="1610"/>
      <c r="AE22" s="1610"/>
      <c r="AF22" s="194"/>
      <c r="AG22" s="194"/>
      <c r="AH22" s="194"/>
    </row>
    <row r="23" spans="1:34" s="104" customFormat="1" ht="15" customHeight="1">
      <c r="A23" s="93" t="s">
        <v>297</v>
      </c>
      <c r="B23" s="188">
        <v>3875</v>
      </c>
      <c r="C23" s="189">
        <v>2006</v>
      </c>
      <c r="D23" s="189">
        <v>1869</v>
      </c>
      <c r="E23" s="189">
        <v>565</v>
      </c>
      <c r="F23" s="189">
        <v>273</v>
      </c>
      <c r="G23" s="189">
        <v>292</v>
      </c>
      <c r="H23" s="189">
        <v>529</v>
      </c>
      <c r="I23" s="1610">
        <v>268</v>
      </c>
      <c r="J23" s="1610">
        <v>261</v>
      </c>
      <c r="K23" s="1610">
        <v>568</v>
      </c>
      <c r="L23" s="1610">
        <v>320</v>
      </c>
      <c r="M23" s="1610">
        <v>248</v>
      </c>
      <c r="N23" s="1610">
        <v>660</v>
      </c>
      <c r="O23" s="1610">
        <v>340</v>
      </c>
      <c r="P23" s="1610">
        <v>320</v>
      </c>
      <c r="Q23" s="1610">
        <v>766</v>
      </c>
      <c r="R23" s="1610">
        <v>409</v>
      </c>
      <c r="S23" s="1610">
        <v>357</v>
      </c>
      <c r="T23" s="1610">
        <v>787</v>
      </c>
      <c r="U23" s="1610">
        <v>396</v>
      </c>
      <c r="V23" s="1610">
        <v>391</v>
      </c>
      <c r="W23" s="1610"/>
      <c r="X23" s="1610">
        <v>19</v>
      </c>
      <c r="Y23" s="1610">
        <v>11</v>
      </c>
      <c r="Z23" s="1610">
        <v>8</v>
      </c>
      <c r="AA23" s="1610"/>
      <c r="AB23" s="1610">
        <v>3698</v>
      </c>
      <c r="AC23" s="1610">
        <v>1901</v>
      </c>
      <c r="AD23" s="1610">
        <v>1797</v>
      </c>
      <c r="AE23" s="1610"/>
      <c r="AF23" s="194">
        <v>158</v>
      </c>
      <c r="AG23" s="194">
        <v>94</v>
      </c>
      <c r="AH23" s="194">
        <v>64</v>
      </c>
    </row>
    <row r="24" spans="1:34" s="104" customFormat="1" ht="15" customHeight="1">
      <c r="A24" s="93" t="s">
        <v>155</v>
      </c>
      <c r="B24" s="188">
        <v>1509</v>
      </c>
      <c r="C24" s="189">
        <v>768</v>
      </c>
      <c r="D24" s="189">
        <v>741</v>
      </c>
      <c r="E24" s="189">
        <v>189</v>
      </c>
      <c r="F24" s="189">
        <v>95</v>
      </c>
      <c r="G24" s="189">
        <v>94</v>
      </c>
      <c r="H24" s="189">
        <v>167</v>
      </c>
      <c r="I24" s="1610">
        <v>84</v>
      </c>
      <c r="J24" s="1610">
        <v>83</v>
      </c>
      <c r="K24" s="1610">
        <v>216</v>
      </c>
      <c r="L24" s="1610">
        <v>101</v>
      </c>
      <c r="M24" s="1610">
        <v>115</v>
      </c>
      <c r="N24" s="1610">
        <v>251</v>
      </c>
      <c r="O24" s="1610">
        <v>125</v>
      </c>
      <c r="P24" s="1610">
        <v>126</v>
      </c>
      <c r="Q24" s="1610">
        <v>313</v>
      </c>
      <c r="R24" s="1610">
        <v>166</v>
      </c>
      <c r="S24" s="1610">
        <v>147</v>
      </c>
      <c r="T24" s="1610">
        <v>373</v>
      </c>
      <c r="U24" s="1610">
        <v>197</v>
      </c>
      <c r="V24" s="1610">
        <v>176</v>
      </c>
      <c r="W24" s="1610"/>
      <c r="X24" s="1610">
        <v>4</v>
      </c>
      <c r="Y24" s="1610">
        <v>3</v>
      </c>
      <c r="Z24" s="1610">
        <v>1</v>
      </c>
      <c r="AA24" s="1610"/>
      <c r="AB24" s="1610">
        <v>1493</v>
      </c>
      <c r="AC24" s="1610">
        <v>761</v>
      </c>
      <c r="AD24" s="1610">
        <v>732</v>
      </c>
      <c r="AE24" s="1610"/>
      <c r="AF24" s="194">
        <v>12</v>
      </c>
      <c r="AG24" s="194">
        <v>4</v>
      </c>
      <c r="AH24" s="194">
        <v>8</v>
      </c>
    </row>
    <row r="25" spans="1:34" s="104" customFormat="1" ht="15" customHeight="1">
      <c r="A25" s="93" t="s">
        <v>298</v>
      </c>
      <c r="B25" s="188">
        <v>291</v>
      </c>
      <c r="C25" s="189">
        <v>154</v>
      </c>
      <c r="D25" s="189">
        <v>137</v>
      </c>
      <c r="E25" s="189">
        <v>46</v>
      </c>
      <c r="F25" s="189">
        <v>24</v>
      </c>
      <c r="G25" s="189">
        <v>22</v>
      </c>
      <c r="H25" s="189">
        <v>42</v>
      </c>
      <c r="I25" s="1610">
        <v>24</v>
      </c>
      <c r="J25" s="1610">
        <v>18</v>
      </c>
      <c r="K25" s="1610">
        <v>39</v>
      </c>
      <c r="L25" s="1610">
        <v>23</v>
      </c>
      <c r="M25" s="1610">
        <v>16</v>
      </c>
      <c r="N25" s="1610">
        <v>41</v>
      </c>
      <c r="O25" s="1610">
        <v>22</v>
      </c>
      <c r="P25" s="1610">
        <v>19</v>
      </c>
      <c r="Q25" s="1610">
        <v>55</v>
      </c>
      <c r="R25" s="1610">
        <v>26</v>
      </c>
      <c r="S25" s="1610">
        <v>29</v>
      </c>
      <c r="T25" s="1610">
        <v>68</v>
      </c>
      <c r="U25" s="1610">
        <v>35</v>
      </c>
      <c r="V25" s="1610">
        <v>33</v>
      </c>
      <c r="W25" s="1610"/>
      <c r="X25" s="1610">
        <v>5</v>
      </c>
      <c r="Y25" s="1610">
        <v>2</v>
      </c>
      <c r="Z25" s="1610">
        <v>3</v>
      </c>
      <c r="AA25" s="1610"/>
      <c r="AB25" s="1610">
        <v>280</v>
      </c>
      <c r="AC25" s="1610">
        <v>148</v>
      </c>
      <c r="AD25" s="1610">
        <v>132</v>
      </c>
      <c r="AE25" s="1610"/>
      <c r="AF25" s="194">
        <v>6</v>
      </c>
      <c r="AG25" s="194">
        <v>4</v>
      </c>
      <c r="AH25" s="194">
        <v>2</v>
      </c>
    </row>
    <row r="26" spans="1:34" s="104" customFormat="1" ht="15" customHeight="1">
      <c r="A26" s="93" t="s">
        <v>154</v>
      </c>
      <c r="B26" s="188">
        <v>100</v>
      </c>
      <c r="C26" s="189">
        <v>51</v>
      </c>
      <c r="D26" s="189">
        <v>49</v>
      </c>
      <c r="E26" s="189">
        <v>13</v>
      </c>
      <c r="F26" s="189">
        <v>8</v>
      </c>
      <c r="G26" s="189">
        <v>5</v>
      </c>
      <c r="H26" s="189">
        <v>18</v>
      </c>
      <c r="I26" s="1610">
        <v>10</v>
      </c>
      <c r="J26" s="1610">
        <v>8</v>
      </c>
      <c r="K26" s="1610">
        <v>16</v>
      </c>
      <c r="L26" s="1610">
        <v>9</v>
      </c>
      <c r="M26" s="1610">
        <v>7</v>
      </c>
      <c r="N26" s="1610">
        <v>10</v>
      </c>
      <c r="O26" s="1610">
        <v>7</v>
      </c>
      <c r="P26" s="1610">
        <v>3</v>
      </c>
      <c r="Q26" s="1610">
        <v>18</v>
      </c>
      <c r="R26" s="1610">
        <v>7</v>
      </c>
      <c r="S26" s="1610">
        <v>11</v>
      </c>
      <c r="T26" s="1610">
        <v>25</v>
      </c>
      <c r="U26" s="1610">
        <v>10</v>
      </c>
      <c r="V26" s="1610">
        <v>15</v>
      </c>
      <c r="W26" s="1610"/>
      <c r="X26" s="1610">
        <v>1</v>
      </c>
      <c r="Y26" s="1610">
        <v>0</v>
      </c>
      <c r="Z26" s="1610">
        <v>1</v>
      </c>
      <c r="AA26" s="1610"/>
      <c r="AB26" s="1610">
        <v>94</v>
      </c>
      <c r="AC26" s="1610">
        <v>48</v>
      </c>
      <c r="AD26" s="1610">
        <v>46</v>
      </c>
      <c r="AE26" s="1610"/>
      <c r="AF26" s="194">
        <v>5</v>
      </c>
      <c r="AG26" s="194">
        <v>3</v>
      </c>
      <c r="AH26" s="194">
        <v>2</v>
      </c>
    </row>
    <row r="27" spans="1:34" s="104" customFormat="1" ht="15" customHeight="1">
      <c r="A27" s="92" t="s">
        <v>299</v>
      </c>
      <c r="B27" s="189">
        <v>98</v>
      </c>
      <c r="C27" s="189">
        <v>45</v>
      </c>
      <c r="D27" s="189">
        <v>53</v>
      </c>
      <c r="E27" s="189">
        <v>10</v>
      </c>
      <c r="F27" s="189">
        <v>6</v>
      </c>
      <c r="G27" s="189">
        <v>4</v>
      </c>
      <c r="H27" s="189">
        <v>13</v>
      </c>
      <c r="I27" s="1610">
        <v>4</v>
      </c>
      <c r="J27" s="1610">
        <v>9</v>
      </c>
      <c r="K27" s="1610">
        <v>15</v>
      </c>
      <c r="L27" s="1610">
        <v>4</v>
      </c>
      <c r="M27" s="1610">
        <v>11</v>
      </c>
      <c r="N27" s="1610">
        <v>19</v>
      </c>
      <c r="O27" s="1610">
        <v>12</v>
      </c>
      <c r="P27" s="1610">
        <v>7</v>
      </c>
      <c r="Q27" s="1610">
        <v>21</v>
      </c>
      <c r="R27" s="1610">
        <v>12</v>
      </c>
      <c r="S27" s="1610">
        <v>9</v>
      </c>
      <c r="T27" s="1610">
        <v>20</v>
      </c>
      <c r="U27" s="1610">
        <v>7</v>
      </c>
      <c r="V27" s="1610">
        <v>13</v>
      </c>
      <c r="W27" s="1610"/>
      <c r="X27" s="1610">
        <v>0</v>
      </c>
      <c r="Y27" s="1610">
        <v>0</v>
      </c>
      <c r="Z27" s="1610">
        <v>0</v>
      </c>
      <c r="AA27" s="1610"/>
      <c r="AB27" s="1610">
        <v>93</v>
      </c>
      <c r="AC27" s="1610">
        <v>42</v>
      </c>
      <c r="AD27" s="1610">
        <v>51</v>
      </c>
      <c r="AE27" s="1610"/>
      <c r="AF27" s="194">
        <v>5</v>
      </c>
      <c r="AG27" s="194">
        <v>3</v>
      </c>
      <c r="AH27" s="194">
        <v>2</v>
      </c>
    </row>
    <row r="28" spans="1:34" s="104" customFormat="1" ht="15" customHeight="1">
      <c r="A28" s="92" t="s">
        <v>300</v>
      </c>
      <c r="B28" s="189">
        <v>27</v>
      </c>
      <c r="C28" s="189">
        <v>15</v>
      </c>
      <c r="D28" s="189">
        <v>12</v>
      </c>
      <c r="E28" s="189">
        <v>2</v>
      </c>
      <c r="F28" s="189">
        <v>1</v>
      </c>
      <c r="G28" s="189">
        <v>1</v>
      </c>
      <c r="H28" s="189">
        <v>0</v>
      </c>
      <c r="I28" s="1610">
        <v>0</v>
      </c>
      <c r="J28" s="1610">
        <v>0</v>
      </c>
      <c r="K28" s="1610">
        <v>8</v>
      </c>
      <c r="L28" s="1610">
        <v>5</v>
      </c>
      <c r="M28" s="1610">
        <v>3</v>
      </c>
      <c r="N28" s="1610">
        <v>2</v>
      </c>
      <c r="O28" s="1610">
        <v>2</v>
      </c>
      <c r="P28" s="1610">
        <v>0</v>
      </c>
      <c r="Q28" s="1610">
        <v>4</v>
      </c>
      <c r="R28" s="1610">
        <v>3</v>
      </c>
      <c r="S28" s="1610">
        <v>1</v>
      </c>
      <c r="T28" s="1610">
        <v>11</v>
      </c>
      <c r="U28" s="1610">
        <v>4</v>
      </c>
      <c r="V28" s="1610">
        <v>7</v>
      </c>
      <c r="W28" s="1610"/>
      <c r="X28" s="1610">
        <v>0</v>
      </c>
      <c r="Y28" s="1610">
        <v>0</v>
      </c>
      <c r="Z28" s="1610">
        <v>0</v>
      </c>
      <c r="AA28" s="1610"/>
      <c r="AB28" s="1610">
        <v>27</v>
      </c>
      <c r="AC28" s="1610">
        <v>15</v>
      </c>
      <c r="AD28" s="1610">
        <v>12</v>
      </c>
      <c r="AE28" s="1610"/>
      <c r="AF28" s="194">
        <v>0</v>
      </c>
      <c r="AG28" s="194">
        <v>0</v>
      </c>
      <c r="AH28" s="194">
        <v>0</v>
      </c>
    </row>
    <row r="29" spans="1:34" s="104" customFormat="1" ht="15" customHeight="1">
      <c r="A29" s="92" t="s">
        <v>301</v>
      </c>
      <c r="B29" s="189">
        <v>301</v>
      </c>
      <c r="C29" s="189">
        <v>165</v>
      </c>
      <c r="D29" s="189">
        <v>136</v>
      </c>
      <c r="E29" s="189">
        <v>54</v>
      </c>
      <c r="F29" s="189">
        <v>34</v>
      </c>
      <c r="G29" s="189">
        <v>20</v>
      </c>
      <c r="H29" s="189">
        <v>51</v>
      </c>
      <c r="I29" s="1610">
        <v>33</v>
      </c>
      <c r="J29" s="1610">
        <v>18</v>
      </c>
      <c r="K29" s="1610">
        <v>45</v>
      </c>
      <c r="L29" s="1610">
        <v>25</v>
      </c>
      <c r="M29" s="1610">
        <v>20</v>
      </c>
      <c r="N29" s="1610">
        <v>45</v>
      </c>
      <c r="O29" s="1610">
        <v>27</v>
      </c>
      <c r="P29" s="1610">
        <v>18</v>
      </c>
      <c r="Q29" s="1610">
        <v>57</v>
      </c>
      <c r="R29" s="1610">
        <v>25</v>
      </c>
      <c r="S29" s="1610">
        <v>32</v>
      </c>
      <c r="T29" s="1610">
        <v>49</v>
      </c>
      <c r="U29" s="1610">
        <v>21</v>
      </c>
      <c r="V29" s="1610">
        <v>28</v>
      </c>
      <c r="W29" s="1610"/>
      <c r="X29" s="1610">
        <v>3</v>
      </c>
      <c r="Y29" s="1610">
        <v>2</v>
      </c>
      <c r="Z29" s="1610">
        <v>1</v>
      </c>
      <c r="AA29" s="1610"/>
      <c r="AB29" s="1610">
        <v>263</v>
      </c>
      <c r="AC29" s="1610">
        <v>147</v>
      </c>
      <c r="AD29" s="1610">
        <v>116</v>
      </c>
      <c r="AE29" s="1610"/>
      <c r="AF29" s="194">
        <v>35</v>
      </c>
      <c r="AG29" s="194">
        <v>16</v>
      </c>
      <c r="AH29" s="194">
        <v>19</v>
      </c>
    </row>
    <row r="30" spans="1:34" s="104" customFormat="1" ht="15" customHeight="1">
      <c r="A30" s="92" t="s">
        <v>52</v>
      </c>
      <c r="B30" s="189">
        <v>177</v>
      </c>
      <c r="C30" s="189">
        <v>93</v>
      </c>
      <c r="D30" s="189">
        <v>84</v>
      </c>
      <c r="E30" s="189">
        <v>30</v>
      </c>
      <c r="F30" s="189">
        <v>21</v>
      </c>
      <c r="G30" s="189">
        <v>9</v>
      </c>
      <c r="H30" s="189">
        <v>19</v>
      </c>
      <c r="I30" s="1610">
        <v>8</v>
      </c>
      <c r="J30" s="1610">
        <v>11</v>
      </c>
      <c r="K30" s="1610">
        <v>24</v>
      </c>
      <c r="L30" s="1610">
        <v>14</v>
      </c>
      <c r="M30" s="1610">
        <v>10</v>
      </c>
      <c r="N30" s="1610">
        <v>40</v>
      </c>
      <c r="O30" s="1610">
        <v>16</v>
      </c>
      <c r="P30" s="1610">
        <v>24</v>
      </c>
      <c r="Q30" s="1610">
        <v>30</v>
      </c>
      <c r="R30" s="1610">
        <v>16</v>
      </c>
      <c r="S30" s="1610">
        <v>14</v>
      </c>
      <c r="T30" s="1610">
        <v>34</v>
      </c>
      <c r="U30" s="1610">
        <v>18</v>
      </c>
      <c r="V30" s="1610">
        <v>16</v>
      </c>
      <c r="W30" s="1610"/>
      <c r="X30" s="1610">
        <v>2</v>
      </c>
      <c r="Y30" s="1610">
        <v>1</v>
      </c>
      <c r="Z30" s="1610">
        <v>1</v>
      </c>
      <c r="AA30" s="1610"/>
      <c r="AB30" s="1610">
        <v>150</v>
      </c>
      <c r="AC30" s="1610">
        <v>77</v>
      </c>
      <c r="AD30" s="1610">
        <v>73</v>
      </c>
      <c r="AE30" s="1610"/>
      <c r="AF30" s="194">
        <v>25</v>
      </c>
      <c r="AG30" s="194">
        <v>15</v>
      </c>
      <c r="AH30" s="194">
        <v>10</v>
      </c>
    </row>
    <row r="31" spans="1:34" s="104" customFormat="1" ht="15" customHeight="1">
      <c r="A31" s="92" t="s">
        <v>153</v>
      </c>
      <c r="B31" s="189">
        <v>232</v>
      </c>
      <c r="C31" s="189">
        <v>130</v>
      </c>
      <c r="D31" s="189">
        <v>102</v>
      </c>
      <c r="E31" s="189">
        <v>34</v>
      </c>
      <c r="F31" s="189">
        <v>20</v>
      </c>
      <c r="G31" s="189">
        <v>14</v>
      </c>
      <c r="H31" s="189">
        <v>50</v>
      </c>
      <c r="I31" s="1610">
        <v>30</v>
      </c>
      <c r="J31" s="1610">
        <v>20</v>
      </c>
      <c r="K31" s="1610">
        <v>41</v>
      </c>
      <c r="L31" s="1610">
        <v>25</v>
      </c>
      <c r="M31" s="1610">
        <v>16</v>
      </c>
      <c r="N31" s="1610">
        <v>38</v>
      </c>
      <c r="O31" s="1610">
        <v>22</v>
      </c>
      <c r="P31" s="1610">
        <v>16</v>
      </c>
      <c r="Q31" s="1610">
        <v>38</v>
      </c>
      <c r="R31" s="1610">
        <v>18</v>
      </c>
      <c r="S31" s="1610">
        <v>20</v>
      </c>
      <c r="T31" s="1610">
        <v>31</v>
      </c>
      <c r="U31" s="1610">
        <v>15</v>
      </c>
      <c r="V31" s="1610">
        <v>16</v>
      </c>
      <c r="W31" s="1610"/>
      <c r="X31" s="1610">
        <v>5</v>
      </c>
      <c r="Y31" s="1610">
        <v>4</v>
      </c>
      <c r="Z31" s="1610">
        <v>1</v>
      </c>
      <c r="AA31" s="1610"/>
      <c r="AB31" s="1610">
        <v>158</v>
      </c>
      <c r="AC31" s="1610">
        <v>89</v>
      </c>
      <c r="AD31" s="1610">
        <v>69</v>
      </c>
      <c r="AE31" s="1610"/>
      <c r="AF31" s="194">
        <v>69</v>
      </c>
      <c r="AG31" s="194">
        <v>37</v>
      </c>
      <c r="AH31" s="194">
        <v>32</v>
      </c>
    </row>
    <row r="32" spans="1:34" s="104" customFormat="1" ht="15" customHeight="1">
      <c r="A32" s="92" t="s">
        <v>302</v>
      </c>
      <c r="B32" s="189">
        <v>97</v>
      </c>
      <c r="C32" s="189">
        <v>52</v>
      </c>
      <c r="D32" s="189">
        <v>45</v>
      </c>
      <c r="E32" s="189">
        <v>10</v>
      </c>
      <c r="F32" s="189">
        <v>8</v>
      </c>
      <c r="G32" s="189">
        <v>2</v>
      </c>
      <c r="H32" s="189">
        <v>13</v>
      </c>
      <c r="I32" s="1610">
        <v>7</v>
      </c>
      <c r="J32" s="1610">
        <v>6</v>
      </c>
      <c r="K32" s="1610">
        <v>18</v>
      </c>
      <c r="L32" s="1610">
        <v>7</v>
      </c>
      <c r="M32" s="1610">
        <v>11</v>
      </c>
      <c r="N32" s="1610">
        <v>21</v>
      </c>
      <c r="O32" s="1610">
        <v>12</v>
      </c>
      <c r="P32" s="1610">
        <v>9</v>
      </c>
      <c r="Q32" s="1610">
        <v>17</v>
      </c>
      <c r="R32" s="1610">
        <v>10</v>
      </c>
      <c r="S32" s="1610">
        <v>7</v>
      </c>
      <c r="T32" s="1610">
        <v>18</v>
      </c>
      <c r="U32" s="1610">
        <v>8</v>
      </c>
      <c r="V32" s="1610">
        <v>10</v>
      </c>
      <c r="W32" s="1610"/>
      <c r="X32" s="1610">
        <v>0</v>
      </c>
      <c r="Y32" s="1610">
        <v>0</v>
      </c>
      <c r="Z32" s="1610">
        <v>0</v>
      </c>
      <c r="AA32" s="1610"/>
      <c r="AB32" s="1610">
        <v>75</v>
      </c>
      <c r="AC32" s="1610">
        <v>40</v>
      </c>
      <c r="AD32" s="1610">
        <v>35</v>
      </c>
      <c r="AE32" s="1610"/>
      <c r="AF32" s="194">
        <v>22</v>
      </c>
      <c r="AG32" s="194">
        <v>12</v>
      </c>
      <c r="AH32" s="194">
        <v>10</v>
      </c>
    </row>
    <row r="33" spans="1:34" s="104" customFormat="1" ht="15" customHeight="1">
      <c r="A33" s="92" t="s">
        <v>152</v>
      </c>
      <c r="B33" s="189">
        <v>126</v>
      </c>
      <c r="C33" s="189">
        <v>67</v>
      </c>
      <c r="D33" s="189">
        <v>59</v>
      </c>
      <c r="E33" s="189">
        <v>19</v>
      </c>
      <c r="F33" s="189">
        <v>10</v>
      </c>
      <c r="G33" s="189">
        <v>9</v>
      </c>
      <c r="H33" s="189">
        <v>23</v>
      </c>
      <c r="I33" s="1610">
        <v>14</v>
      </c>
      <c r="J33" s="1610">
        <v>9</v>
      </c>
      <c r="K33" s="1610">
        <v>24</v>
      </c>
      <c r="L33" s="1610">
        <v>13</v>
      </c>
      <c r="M33" s="1610">
        <v>11</v>
      </c>
      <c r="N33" s="1610">
        <v>16</v>
      </c>
      <c r="O33" s="1610">
        <v>9</v>
      </c>
      <c r="P33" s="1610">
        <v>7</v>
      </c>
      <c r="Q33" s="1610">
        <v>24</v>
      </c>
      <c r="R33" s="1610">
        <v>13</v>
      </c>
      <c r="S33" s="1610">
        <v>11</v>
      </c>
      <c r="T33" s="1610">
        <v>20</v>
      </c>
      <c r="U33" s="1610">
        <v>8</v>
      </c>
      <c r="V33" s="1610">
        <v>12</v>
      </c>
      <c r="W33" s="1610"/>
      <c r="X33" s="1610">
        <v>0</v>
      </c>
      <c r="Y33" s="1610">
        <v>0</v>
      </c>
      <c r="Z33" s="1610">
        <v>0</v>
      </c>
      <c r="AA33" s="1610"/>
      <c r="AB33" s="1610">
        <v>125</v>
      </c>
      <c r="AC33" s="1610">
        <v>67</v>
      </c>
      <c r="AD33" s="1610">
        <v>58</v>
      </c>
      <c r="AE33" s="1610"/>
      <c r="AF33" s="194">
        <v>1</v>
      </c>
      <c r="AG33" s="194">
        <v>0</v>
      </c>
      <c r="AH33" s="194">
        <v>1</v>
      </c>
    </row>
    <row r="34" spans="1:34" s="104" customFormat="1" ht="15" customHeight="1">
      <c r="A34" s="92" t="s">
        <v>303</v>
      </c>
      <c r="B34" s="189">
        <v>25</v>
      </c>
      <c r="C34" s="189">
        <v>14</v>
      </c>
      <c r="D34" s="189">
        <v>11</v>
      </c>
      <c r="E34" s="189">
        <v>3</v>
      </c>
      <c r="F34" s="189">
        <v>0</v>
      </c>
      <c r="G34" s="189">
        <v>3</v>
      </c>
      <c r="H34" s="189">
        <v>7</v>
      </c>
      <c r="I34" s="1610">
        <v>6</v>
      </c>
      <c r="J34" s="1610">
        <v>1</v>
      </c>
      <c r="K34" s="1610">
        <v>4</v>
      </c>
      <c r="L34" s="1610">
        <v>4</v>
      </c>
      <c r="M34" s="1610">
        <v>0</v>
      </c>
      <c r="N34" s="1610">
        <v>7</v>
      </c>
      <c r="O34" s="1610">
        <v>3</v>
      </c>
      <c r="P34" s="1610">
        <v>4</v>
      </c>
      <c r="Q34" s="1610">
        <v>2</v>
      </c>
      <c r="R34" s="1610">
        <v>1</v>
      </c>
      <c r="S34" s="1610">
        <v>1</v>
      </c>
      <c r="T34" s="1610">
        <v>2</v>
      </c>
      <c r="U34" s="1610">
        <v>0</v>
      </c>
      <c r="V34" s="1610">
        <v>2</v>
      </c>
      <c r="W34" s="1610"/>
      <c r="X34" s="1610">
        <v>0</v>
      </c>
      <c r="Y34" s="1610">
        <v>0</v>
      </c>
      <c r="Z34" s="1610">
        <v>0</v>
      </c>
      <c r="AA34" s="1610"/>
      <c r="AB34" s="1610">
        <v>18</v>
      </c>
      <c r="AC34" s="1610">
        <v>10</v>
      </c>
      <c r="AD34" s="1610">
        <v>8</v>
      </c>
      <c r="AE34" s="1610"/>
      <c r="AF34" s="194">
        <v>7</v>
      </c>
      <c r="AG34" s="194">
        <v>4</v>
      </c>
      <c r="AH34" s="194">
        <v>3</v>
      </c>
    </row>
    <row r="35" spans="1:34" s="104" customFormat="1" ht="15" customHeight="1">
      <c r="A35" s="92" t="s">
        <v>304</v>
      </c>
      <c r="B35" s="189">
        <v>95</v>
      </c>
      <c r="C35" s="189">
        <v>45</v>
      </c>
      <c r="D35" s="189">
        <v>50</v>
      </c>
      <c r="E35" s="189">
        <v>14</v>
      </c>
      <c r="F35" s="189">
        <v>7</v>
      </c>
      <c r="G35" s="189">
        <v>7</v>
      </c>
      <c r="H35" s="189">
        <v>21</v>
      </c>
      <c r="I35" s="1610">
        <v>10</v>
      </c>
      <c r="J35" s="1610">
        <v>11</v>
      </c>
      <c r="K35" s="1610">
        <v>19</v>
      </c>
      <c r="L35" s="1610">
        <v>8</v>
      </c>
      <c r="M35" s="1610">
        <v>11</v>
      </c>
      <c r="N35" s="1610">
        <v>17</v>
      </c>
      <c r="O35" s="1610">
        <v>9</v>
      </c>
      <c r="P35" s="1610">
        <v>8</v>
      </c>
      <c r="Q35" s="1610">
        <v>13</v>
      </c>
      <c r="R35" s="1610">
        <v>6</v>
      </c>
      <c r="S35" s="1610">
        <v>7</v>
      </c>
      <c r="T35" s="1610">
        <v>11</v>
      </c>
      <c r="U35" s="1610">
        <v>5</v>
      </c>
      <c r="V35" s="1610">
        <v>6</v>
      </c>
      <c r="W35" s="1610"/>
      <c r="X35" s="1610">
        <v>1</v>
      </c>
      <c r="Y35" s="1610">
        <v>0</v>
      </c>
      <c r="Z35" s="1610">
        <v>1</v>
      </c>
      <c r="AA35" s="1610"/>
      <c r="AB35" s="1610">
        <v>74</v>
      </c>
      <c r="AC35" s="1610">
        <v>34</v>
      </c>
      <c r="AD35" s="1610">
        <v>40</v>
      </c>
      <c r="AE35" s="1610"/>
      <c r="AF35" s="194">
        <v>20</v>
      </c>
      <c r="AG35" s="194">
        <v>11</v>
      </c>
      <c r="AH35" s="194">
        <v>9</v>
      </c>
    </row>
    <row r="36" spans="1:34" s="104" customFormat="1" ht="15" customHeight="1">
      <c r="A36" s="91" t="s">
        <v>305</v>
      </c>
      <c r="B36" s="220">
        <v>352</v>
      </c>
      <c r="C36" s="220">
        <v>176</v>
      </c>
      <c r="D36" s="220">
        <v>176</v>
      </c>
      <c r="E36" s="220">
        <v>61</v>
      </c>
      <c r="F36" s="220">
        <v>33</v>
      </c>
      <c r="G36" s="220">
        <v>28</v>
      </c>
      <c r="H36" s="220">
        <v>63</v>
      </c>
      <c r="I36" s="1613">
        <v>29</v>
      </c>
      <c r="J36" s="1613">
        <v>34</v>
      </c>
      <c r="K36" s="1613">
        <v>65</v>
      </c>
      <c r="L36" s="1613">
        <v>38</v>
      </c>
      <c r="M36" s="1613">
        <v>27</v>
      </c>
      <c r="N36" s="1613">
        <v>60</v>
      </c>
      <c r="O36" s="1613">
        <v>32</v>
      </c>
      <c r="P36" s="1613">
        <v>28</v>
      </c>
      <c r="Q36" s="1613">
        <v>47</v>
      </c>
      <c r="R36" s="1613">
        <v>25</v>
      </c>
      <c r="S36" s="1613">
        <v>22</v>
      </c>
      <c r="T36" s="1613">
        <v>56</v>
      </c>
      <c r="U36" s="1613">
        <v>19</v>
      </c>
      <c r="V36" s="1613">
        <v>37</v>
      </c>
      <c r="W36" s="1613"/>
      <c r="X36" s="1613">
        <v>1</v>
      </c>
      <c r="Y36" s="1613">
        <v>0</v>
      </c>
      <c r="Z36" s="1613">
        <v>1</v>
      </c>
      <c r="AA36" s="1613"/>
      <c r="AB36" s="1613">
        <v>308</v>
      </c>
      <c r="AC36" s="1613">
        <v>155</v>
      </c>
      <c r="AD36" s="1613">
        <v>153</v>
      </c>
      <c r="AE36" s="1613"/>
      <c r="AF36" s="220">
        <v>43</v>
      </c>
      <c r="AG36" s="220">
        <v>21</v>
      </c>
      <c r="AH36" s="220">
        <v>22</v>
      </c>
    </row>
    <row r="37" spans="1:34" s="104" customFormat="1" ht="12.95" customHeight="1">
      <c r="A37" s="93"/>
      <c r="B37" s="108"/>
      <c r="C37" s="108"/>
      <c r="D37" s="108"/>
      <c r="E37" s="108"/>
      <c r="F37" s="108"/>
      <c r="G37" s="108"/>
      <c r="H37" s="108"/>
      <c r="I37" s="1532"/>
      <c r="J37" s="1532"/>
      <c r="K37" s="1532"/>
      <c r="L37" s="1532"/>
      <c r="M37" s="1532"/>
      <c r="N37" s="1532"/>
      <c r="O37" s="1532"/>
      <c r="P37" s="1532"/>
      <c r="Q37" s="1532"/>
      <c r="R37" s="1532"/>
      <c r="S37" s="1532"/>
      <c r="T37" s="1532"/>
      <c r="U37" s="1532"/>
      <c r="V37" s="1532"/>
      <c r="W37" s="1532"/>
      <c r="X37" s="1532"/>
      <c r="Y37" s="1532"/>
      <c r="Z37" s="1532"/>
      <c r="AA37" s="1532"/>
      <c r="AB37" s="1532"/>
      <c r="AC37" s="1532"/>
      <c r="AD37" s="1532"/>
      <c r="AE37" s="1532"/>
      <c r="AF37" s="1532"/>
      <c r="AG37" s="1532"/>
      <c r="AH37" s="123"/>
    </row>
    <row r="38" spans="1:34" s="104" customFormat="1" ht="19.149999999999999" customHeight="1">
      <c r="A38" s="1523" t="s">
        <v>143</v>
      </c>
      <c r="B38" s="108"/>
      <c r="C38" s="108"/>
      <c r="D38" s="108"/>
      <c r="E38" s="108"/>
      <c r="F38" s="108"/>
      <c r="J38" s="1532"/>
      <c r="K38" s="1532"/>
      <c r="M38" s="108"/>
      <c r="N38" s="108"/>
      <c r="O38" s="108"/>
      <c r="T38" s="108"/>
      <c r="U38" s="108"/>
      <c r="V38" s="108"/>
      <c r="AB38" s="1942" t="s">
        <v>139</v>
      </c>
      <c r="AC38" s="1942"/>
      <c r="AD38" s="1942"/>
      <c r="AE38" s="1951" t="s">
        <v>89</v>
      </c>
      <c r="AF38" s="1952"/>
      <c r="AG38" s="1952"/>
      <c r="AH38" s="1953"/>
    </row>
    <row r="39" spans="1:34" s="104" customFormat="1" ht="19.149999999999999" customHeight="1">
      <c r="A39" s="1567" t="s">
        <v>34</v>
      </c>
      <c r="B39" s="108" t="s">
        <v>88</v>
      </c>
      <c r="C39" s="108"/>
      <c r="D39" s="108"/>
      <c r="E39" s="108"/>
      <c r="F39" s="108"/>
      <c r="G39" s="108"/>
      <c r="H39" s="108"/>
      <c r="I39" s="108"/>
      <c r="J39" s="1532"/>
      <c r="K39" s="1532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AA39" s="7"/>
      <c r="AB39" s="2067" t="s">
        <v>208</v>
      </c>
      <c r="AC39" s="2067"/>
      <c r="AD39" s="2067"/>
      <c r="AE39" s="1949" t="s">
        <v>308</v>
      </c>
      <c r="AF39" s="1941"/>
      <c r="AG39" s="1941"/>
      <c r="AH39" s="2190"/>
    </row>
    <row r="40" spans="1:34" s="113" customFormat="1" ht="24" customHeight="1">
      <c r="A40" s="1943" t="s">
        <v>177</v>
      </c>
      <c r="B40" s="1943"/>
      <c r="C40" s="1943"/>
      <c r="D40" s="1943"/>
      <c r="E40" s="1943"/>
      <c r="F40" s="1943"/>
      <c r="G40" s="1943"/>
      <c r="H40" s="1943"/>
      <c r="I40" s="1943"/>
      <c r="J40" s="1943"/>
      <c r="K40" s="1943"/>
      <c r="L40" s="1943"/>
      <c r="M40" s="1943"/>
      <c r="N40" s="1943"/>
      <c r="O40" s="1943"/>
      <c r="P40" s="1943"/>
      <c r="Q40" s="1943"/>
      <c r="R40" s="1943"/>
      <c r="S40" s="1943"/>
      <c r="T40" s="1943"/>
      <c r="U40" s="1943"/>
      <c r="V40" s="1943"/>
      <c r="W40" s="1943"/>
      <c r="X40" s="1943"/>
      <c r="Y40" s="1943"/>
      <c r="Z40" s="1943"/>
      <c r="AA40" s="1943"/>
      <c r="AB40" s="1943"/>
      <c r="AC40" s="1943"/>
      <c r="AD40" s="1943"/>
      <c r="AE40" s="1943"/>
      <c r="AF40" s="1943"/>
      <c r="AG40" s="1943"/>
      <c r="AH40" s="1943"/>
    </row>
    <row r="41" spans="1:34" s="104" customFormat="1" ht="21.95" customHeight="1">
      <c r="A41" s="1642" t="s">
        <v>309</v>
      </c>
      <c r="B41" s="114"/>
      <c r="C41" s="1941" t="s">
        <v>316</v>
      </c>
      <c r="D41" s="1941"/>
      <c r="E41" s="1941"/>
      <c r="F41" s="1941"/>
      <c r="G41" s="1941"/>
      <c r="H41" s="1941"/>
      <c r="I41" s="1941"/>
      <c r="J41" s="1941"/>
      <c r="K41" s="1941"/>
      <c r="L41" s="1941"/>
      <c r="M41" s="1941"/>
      <c r="N41" s="1941"/>
      <c r="O41" s="1941"/>
      <c r="P41" s="1941"/>
      <c r="Q41" s="1941"/>
      <c r="R41" s="1941"/>
      <c r="S41" s="1941"/>
      <c r="T41" s="1941"/>
      <c r="U41" s="1941"/>
      <c r="V41" s="1941"/>
      <c r="W41" s="1941"/>
      <c r="X41" s="1941"/>
      <c r="Y41" s="1941"/>
      <c r="Z41" s="1941"/>
      <c r="AA41" s="1941"/>
      <c r="AB41" s="1941"/>
      <c r="AC41" s="1941"/>
      <c r="AD41" s="1941"/>
      <c r="AE41" s="114"/>
      <c r="AF41" s="114"/>
      <c r="AG41" s="114"/>
      <c r="AH41" s="1562" t="s">
        <v>224</v>
      </c>
    </row>
    <row r="42" spans="1:34" s="104" customFormat="1" ht="32.25" customHeight="1">
      <c r="A42" s="90" t="s">
        <v>349</v>
      </c>
      <c r="B42" s="1957" t="s">
        <v>67</v>
      </c>
      <c r="C42" s="1957"/>
      <c r="D42" s="2051" t="s">
        <v>297</v>
      </c>
      <c r="E42" s="2052"/>
      <c r="F42" s="2052"/>
      <c r="G42" s="2053"/>
      <c r="H42" s="1951" t="s">
        <v>54</v>
      </c>
      <c r="I42" s="1953"/>
      <c r="J42" s="1951" t="s">
        <v>55</v>
      </c>
      <c r="K42" s="1952"/>
      <c r="L42" s="1951" t="s">
        <v>56</v>
      </c>
      <c r="M42" s="1952"/>
      <c r="N42" s="1942" t="s">
        <v>57</v>
      </c>
      <c r="O42" s="1942"/>
      <c r="P42" s="1942" t="s">
        <v>58</v>
      </c>
      <c r="Q42" s="1942"/>
      <c r="R42" s="1951" t="s">
        <v>59</v>
      </c>
      <c r="S42" s="1952"/>
      <c r="T42" s="143" t="s">
        <v>52</v>
      </c>
      <c r="U42" s="144"/>
      <c r="V42" s="124"/>
      <c r="W42" s="1951" t="s">
        <v>60</v>
      </c>
      <c r="X42" s="1952"/>
      <c r="Y42" s="1951" t="s">
        <v>61</v>
      </c>
      <c r="Z42" s="1952"/>
      <c r="AA42" s="1951" t="s">
        <v>62</v>
      </c>
      <c r="AB42" s="1952"/>
      <c r="AC42" s="1942" t="s">
        <v>63</v>
      </c>
      <c r="AD42" s="1942"/>
      <c r="AE42" s="1942" t="s">
        <v>64</v>
      </c>
      <c r="AF42" s="1942"/>
      <c r="AG42" s="1942" t="s">
        <v>65</v>
      </c>
      <c r="AH42" s="1951"/>
    </row>
    <row r="43" spans="1:34" s="104" customFormat="1" ht="27" customHeight="1">
      <c r="A43" s="116" t="s">
        <v>150</v>
      </c>
      <c r="B43" s="2196">
        <v>7305</v>
      </c>
      <c r="C43" s="2197"/>
      <c r="D43" s="337"/>
      <c r="E43" s="189"/>
      <c r="F43" s="2197">
        <v>3875</v>
      </c>
      <c r="G43" s="2197"/>
      <c r="H43" s="2197">
        <f>SUM(H44:I55)</f>
        <v>1509</v>
      </c>
      <c r="I43" s="2197"/>
      <c r="J43" s="2197">
        <f>SUM(K44:K55)</f>
        <v>291</v>
      </c>
      <c r="K43" s="2197"/>
      <c r="L43" s="2197">
        <f>SUM(M44:M55)</f>
        <v>100</v>
      </c>
      <c r="M43" s="2197"/>
      <c r="N43" s="2197">
        <f>SUM(O44:O55)</f>
        <v>98</v>
      </c>
      <c r="O43" s="2197"/>
      <c r="P43" s="2197">
        <f>SUM(Q44:Q55)</f>
        <v>27</v>
      </c>
      <c r="Q43" s="2197"/>
      <c r="R43" s="2197">
        <f>SUM(S44:S55)</f>
        <v>301</v>
      </c>
      <c r="S43" s="2197"/>
      <c r="T43" s="337"/>
      <c r="U43" s="2197">
        <f>SUM(V44:V55)</f>
        <v>177</v>
      </c>
      <c r="V43" s="2197"/>
      <c r="W43" s="2197">
        <f>SUM(X44:X55)</f>
        <v>232</v>
      </c>
      <c r="X43" s="2197"/>
      <c r="Y43" s="2200">
        <f>SUM(Z44:Z55)</f>
        <v>97</v>
      </c>
      <c r="Z43" s="2200"/>
      <c r="AA43" s="2197">
        <f>SUM(AB44:AB55)</f>
        <v>126</v>
      </c>
      <c r="AB43" s="2197"/>
      <c r="AC43" s="2197">
        <f>SUM(AD44:AD55)</f>
        <v>25</v>
      </c>
      <c r="AD43" s="2197"/>
      <c r="AE43" s="194"/>
      <c r="AF43" s="194">
        <f>SUM(AF44:AF55)</f>
        <v>95</v>
      </c>
      <c r="AG43" s="194"/>
      <c r="AH43" s="194">
        <f>SUM(AH44:AH55)</f>
        <v>352</v>
      </c>
    </row>
    <row r="44" spans="1:34" s="104" customFormat="1" ht="27" customHeight="1">
      <c r="A44" s="1532" t="s">
        <v>270</v>
      </c>
      <c r="B44" s="2194">
        <v>478</v>
      </c>
      <c r="C44" s="2195"/>
      <c r="D44" s="189"/>
      <c r="E44" s="189"/>
      <c r="F44" s="2195">
        <v>300</v>
      </c>
      <c r="G44" s="2195"/>
      <c r="H44" s="2195">
        <v>61</v>
      </c>
      <c r="I44" s="2195"/>
      <c r="J44" s="1610"/>
      <c r="K44" s="1610">
        <v>15</v>
      </c>
      <c r="L44" s="1610"/>
      <c r="M44" s="1610">
        <v>3</v>
      </c>
      <c r="N44" s="1610"/>
      <c r="O44" s="1610">
        <v>3</v>
      </c>
      <c r="P44" s="194"/>
      <c r="Q44" s="194">
        <v>2</v>
      </c>
      <c r="R44" s="194"/>
      <c r="S44" s="194">
        <v>31</v>
      </c>
      <c r="T44" s="194"/>
      <c r="U44" s="194"/>
      <c r="V44" s="194">
        <v>9</v>
      </c>
      <c r="W44" s="194"/>
      <c r="X44" s="194">
        <v>6</v>
      </c>
      <c r="Y44" s="329"/>
      <c r="Z44" s="194">
        <v>5</v>
      </c>
      <c r="AA44" s="194"/>
      <c r="AB44" s="194">
        <v>9</v>
      </c>
      <c r="AC44" s="194"/>
      <c r="AD44" s="194">
        <v>4</v>
      </c>
      <c r="AE44" s="194"/>
      <c r="AF44" s="194">
        <v>7</v>
      </c>
      <c r="AG44" s="194"/>
      <c r="AH44" s="194">
        <v>23</v>
      </c>
    </row>
    <row r="45" spans="1:34" s="104" customFormat="1" ht="27" customHeight="1">
      <c r="A45" s="1532" t="s">
        <v>96</v>
      </c>
      <c r="B45" s="2194">
        <v>677</v>
      </c>
      <c r="C45" s="2195"/>
      <c r="D45" s="189"/>
      <c r="E45" s="189"/>
      <c r="F45" s="2195">
        <v>397</v>
      </c>
      <c r="G45" s="2195"/>
      <c r="H45" s="2195">
        <v>118</v>
      </c>
      <c r="I45" s="2195"/>
      <c r="J45" s="1610"/>
      <c r="K45" s="1610">
        <v>27</v>
      </c>
      <c r="L45" s="1610"/>
      <c r="M45" s="1610">
        <v>11</v>
      </c>
      <c r="N45" s="1610"/>
      <c r="O45" s="1610">
        <v>13</v>
      </c>
      <c r="P45" s="194"/>
      <c r="Q45" s="194">
        <v>2</v>
      </c>
      <c r="R45" s="194"/>
      <c r="S45" s="194">
        <v>14</v>
      </c>
      <c r="T45" s="194"/>
      <c r="U45" s="194"/>
      <c r="V45" s="194">
        <v>11</v>
      </c>
      <c r="W45" s="194"/>
      <c r="X45" s="194">
        <v>13</v>
      </c>
      <c r="Y45" s="329"/>
      <c r="Z45" s="194">
        <v>5</v>
      </c>
      <c r="AA45" s="194"/>
      <c r="AB45" s="194">
        <v>9</v>
      </c>
      <c r="AC45" s="194"/>
      <c r="AD45" s="194">
        <v>1</v>
      </c>
      <c r="AE45" s="194"/>
      <c r="AF45" s="194">
        <v>18</v>
      </c>
      <c r="AG45" s="194"/>
      <c r="AH45" s="194">
        <v>38</v>
      </c>
    </row>
    <row r="46" spans="1:34" s="104" customFormat="1" ht="27" customHeight="1">
      <c r="A46" s="1532" t="s">
        <v>97</v>
      </c>
      <c r="B46" s="2194">
        <v>754</v>
      </c>
      <c r="C46" s="2195"/>
      <c r="D46" s="189"/>
      <c r="E46" s="189"/>
      <c r="F46" s="2195">
        <v>338</v>
      </c>
      <c r="G46" s="2195"/>
      <c r="H46" s="2195">
        <v>62</v>
      </c>
      <c r="I46" s="2195"/>
      <c r="J46" s="1610"/>
      <c r="K46" s="1610">
        <v>39</v>
      </c>
      <c r="L46" s="1610"/>
      <c r="M46" s="1610">
        <v>13</v>
      </c>
      <c r="N46" s="1610"/>
      <c r="O46" s="1610">
        <v>10</v>
      </c>
      <c r="P46" s="194"/>
      <c r="Q46" s="194">
        <v>0</v>
      </c>
      <c r="R46" s="194"/>
      <c r="S46" s="194">
        <v>52</v>
      </c>
      <c r="T46" s="194"/>
      <c r="U46" s="194"/>
      <c r="V46" s="194">
        <v>35</v>
      </c>
      <c r="W46" s="194"/>
      <c r="X46" s="194">
        <v>75</v>
      </c>
      <c r="Y46" s="329"/>
      <c r="Z46" s="194">
        <v>23</v>
      </c>
      <c r="AA46" s="194"/>
      <c r="AB46" s="194">
        <v>16</v>
      </c>
      <c r="AC46" s="194"/>
      <c r="AD46" s="194">
        <v>12</v>
      </c>
      <c r="AE46" s="194"/>
      <c r="AF46" s="194">
        <v>19</v>
      </c>
      <c r="AG46" s="194"/>
      <c r="AH46" s="194">
        <v>60</v>
      </c>
    </row>
    <row r="47" spans="1:34" s="104" customFormat="1" ht="27" customHeight="1">
      <c r="A47" s="1532" t="s">
        <v>98</v>
      </c>
      <c r="B47" s="2194">
        <v>589</v>
      </c>
      <c r="C47" s="2195"/>
      <c r="D47" s="189"/>
      <c r="E47" s="189"/>
      <c r="F47" s="2195">
        <v>341</v>
      </c>
      <c r="G47" s="2195"/>
      <c r="H47" s="2195">
        <v>109</v>
      </c>
      <c r="I47" s="2195"/>
      <c r="J47" s="1610"/>
      <c r="K47" s="1610">
        <v>20</v>
      </c>
      <c r="L47" s="1610"/>
      <c r="M47" s="1610">
        <v>6</v>
      </c>
      <c r="N47" s="1610"/>
      <c r="O47" s="1610">
        <v>16</v>
      </c>
      <c r="P47" s="194"/>
      <c r="Q47" s="194">
        <v>2</v>
      </c>
      <c r="R47" s="194"/>
      <c r="S47" s="194">
        <v>24</v>
      </c>
      <c r="T47" s="194"/>
      <c r="U47" s="194"/>
      <c r="V47" s="194">
        <v>10</v>
      </c>
      <c r="W47" s="194"/>
      <c r="X47" s="194">
        <v>16</v>
      </c>
      <c r="Y47" s="329"/>
      <c r="Z47" s="194">
        <v>10</v>
      </c>
      <c r="AA47" s="194"/>
      <c r="AB47" s="194">
        <v>6</v>
      </c>
      <c r="AC47" s="194"/>
      <c r="AD47" s="194">
        <v>0</v>
      </c>
      <c r="AE47" s="194"/>
      <c r="AF47" s="194">
        <v>6</v>
      </c>
      <c r="AG47" s="194"/>
      <c r="AH47" s="194">
        <v>23</v>
      </c>
    </row>
    <row r="48" spans="1:34" s="104" customFormat="1" ht="27" customHeight="1">
      <c r="A48" s="1532" t="s">
        <v>99</v>
      </c>
      <c r="B48" s="2194">
        <v>312</v>
      </c>
      <c r="C48" s="2195"/>
      <c r="D48" s="189"/>
      <c r="E48" s="189"/>
      <c r="F48" s="2195">
        <v>181</v>
      </c>
      <c r="G48" s="2195"/>
      <c r="H48" s="2195">
        <v>60</v>
      </c>
      <c r="I48" s="2195"/>
      <c r="J48" s="1610"/>
      <c r="K48" s="1610">
        <v>14</v>
      </c>
      <c r="L48" s="1610"/>
      <c r="M48" s="1610">
        <v>0</v>
      </c>
      <c r="N48" s="1610"/>
      <c r="O48" s="1610">
        <v>1</v>
      </c>
      <c r="P48" s="194"/>
      <c r="Q48" s="194">
        <v>0</v>
      </c>
      <c r="R48" s="194"/>
      <c r="S48" s="194">
        <v>11</v>
      </c>
      <c r="T48" s="194"/>
      <c r="U48" s="194"/>
      <c r="V48" s="194">
        <v>6</v>
      </c>
      <c r="W48" s="194"/>
      <c r="X48" s="194">
        <v>3</v>
      </c>
      <c r="Y48" s="329"/>
      <c r="Z48" s="194">
        <v>4</v>
      </c>
      <c r="AA48" s="194"/>
      <c r="AB48" s="194">
        <v>6</v>
      </c>
      <c r="AC48" s="194"/>
      <c r="AD48" s="194">
        <v>0</v>
      </c>
      <c r="AE48" s="194"/>
      <c r="AF48" s="194">
        <v>5</v>
      </c>
      <c r="AG48" s="194"/>
      <c r="AH48" s="194">
        <v>21</v>
      </c>
    </row>
    <row r="49" spans="1:34" s="104" customFormat="1" ht="27" customHeight="1">
      <c r="A49" s="1532" t="s">
        <v>281</v>
      </c>
      <c r="B49" s="2194">
        <v>354</v>
      </c>
      <c r="C49" s="2195"/>
      <c r="D49" s="189"/>
      <c r="E49" s="189"/>
      <c r="F49" s="2195">
        <v>210</v>
      </c>
      <c r="G49" s="2195"/>
      <c r="H49" s="2195">
        <v>67</v>
      </c>
      <c r="I49" s="2195"/>
      <c r="J49" s="1610"/>
      <c r="K49" s="1610">
        <v>19</v>
      </c>
      <c r="L49" s="1610"/>
      <c r="M49" s="1610">
        <v>9</v>
      </c>
      <c r="N49" s="1610"/>
      <c r="O49" s="1610">
        <v>7</v>
      </c>
      <c r="P49" s="194"/>
      <c r="Q49" s="194">
        <v>1</v>
      </c>
      <c r="R49" s="194"/>
      <c r="S49" s="194">
        <v>13</v>
      </c>
      <c r="T49" s="194"/>
      <c r="U49" s="194"/>
      <c r="V49" s="194">
        <v>4</v>
      </c>
      <c r="W49" s="194"/>
      <c r="X49" s="194">
        <v>4</v>
      </c>
      <c r="Y49" s="329"/>
      <c r="Z49" s="194">
        <v>2</v>
      </c>
      <c r="AA49" s="194"/>
      <c r="AB49" s="194">
        <v>9</v>
      </c>
      <c r="AC49" s="194"/>
      <c r="AD49" s="194">
        <v>0</v>
      </c>
      <c r="AE49" s="194"/>
      <c r="AF49" s="194">
        <v>0</v>
      </c>
      <c r="AG49" s="194"/>
      <c r="AH49" s="194">
        <v>9</v>
      </c>
    </row>
    <row r="50" spans="1:34" s="104" customFormat="1" ht="27" customHeight="1">
      <c r="A50" s="1532" t="s">
        <v>282</v>
      </c>
      <c r="B50" s="2194">
        <v>644</v>
      </c>
      <c r="C50" s="2195"/>
      <c r="D50" s="189"/>
      <c r="E50" s="189"/>
      <c r="F50" s="2195">
        <v>357</v>
      </c>
      <c r="G50" s="2195"/>
      <c r="H50" s="2195">
        <v>202</v>
      </c>
      <c r="I50" s="2195"/>
      <c r="J50" s="1610"/>
      <c r="K50" s="1610">
        <v>21</v>
      </c>
      <c r="L50" s="1610"/>
      <c r="M50" s="1610">
        <v>14</v>
      </c>
      <c r="N50" s="1610"/>
      <c r="O50" s="1610">
        <v>2</v>
      </c>
      <c r="P50" s="194"/>
      <c r="Q50" s="194">
        <v>1</v>
      </c>
      <c r="R50" s="194"/>
      <c r="S50" s="194">
        <v>11</v>
      </c>
      <c r="T50" s="194"/>
      <c r="U50" s="194"/>
      <c r="V50" s="194">
        <v>7</v>
      </c>
      <c r="W50" s="194"/>
      <c r="X50" s="194">
        <v>8</v>
      </c>
      <c r="Y50" s="329"/>
      <c r="Z50" s="194">
        <v>2</v>
      </c>
      <c r="AA50" s="194"/>
      <c r="AB50" s="194">
        <v>7</v>
      </c>
      <c r="AC50" s="194"/>
      <c r="AD50" s="194">
        <v>0</v>
      </c>
      <c r="AE50" s="194"/>
      <c r="AF50" s="194">
        <v>4</v>
      </c>
      <c r="AG50" s="194"/>
      <c r="AH50" s="194">
        <v>8</v>
      </c>
    </row>
    <row r="51" spans="1:34" s="104" customFormat="1" ht="27" customHeight="1">
      <c r="A51" s="1532" t="s">
        <v>653</v>
      </c>
      <c r="B51" s="2194">
        <v>855</v>
      </c>
      <c r="C51" s="2195"/>
      <c r="D51" s="189"/>
      <c r="E51" s="189"/>
      <c r="F51" s="2195">
        <v>394</v>
      </c>
      <c r="G51" s="2195"/>
      <c r="H51" s="2195">
        <v>232</v>
      </c>
      <c r="I51" s="2195"/>
      <c r="J51" s="1610"/>
      <c r="K51" s="1610">
        <v>33</v>
      </c>
      <c r="L51" s="1610"/>
      <c r="M51" s="1610">
        <v>16</v>
      </c>
      <c r="N51" s="1610"/>
      <c r="O51" s="1610">
        <v>11</v>
      </c>
      <c r="P51" s="194"/>
      <c r="Q51" s="194">
        <v>7</v>
      </c>
      <c r="R51" s="194"/>
      <c r="S51" s="194">
        <v>28</v>
      </c>
      <c r="T51" s="194"/>
      <c r="U51" s="194"/>
      <c r="V51" s="194">
        <v>36</v>
      </c>
      <c r="W51" s="194"/>
      <c r="X51" s="194">
        <v>25</v>
      </c>
      <c r="Y51" s="329"/>
      <c r="Z51" s="194">
        <v>25</v>
      </c>
      <c r="AA51" s="194"/>
      <c r="AB51" s="194">
        <v>16</v>
      </c>
      <c r="AC51" s="194"/>
      <c r="AD51" s="194">
        <v>2</v>
      </c>
      <c r="AE51" s="194"/>
      <c r="AF51" s="194">
        <v>7</v>
      </c>
      <c r="AG51" s="194"/>
      <c r="AH51" s="194">
        <v>23</v>
      </c>
    </row>
    <row r="52" spans="1:34" s="104" customFormat="1" ht="27" customHeight="1">
      <c r="A52" s="1532" t="s">
        <v>283</v>
      </c>
      <c r="B52" s="2194">
        <v>280</v>
      </c>
      <c r="C52" s="2195"/>
      <c r="D52" s="189"/>
      <c r="E52" s="189"/>
      <c r="F52" s="2195">
        <v>139</v>
      </c>
      <c r="G52" s="2195"/>
      <c r="H52" s="2195">
        <v>60</v>
      </c>
      <c r="I52" s="2195"/>
      <c r="J52" s="1610"/>
      <c r="K52" s="1610">
        <v>22</v>
      </c>
      <c r="L52" s="1610"/>
      <c r="M52" s="1610">
        <v>2</v>
      </c>
      <c r="N52" s="1610"/>
      <c r="O52" s="1610">
        <v>3</v>
      </c>
      <c r="P52" s="194"/>
      <c r="Q52" s="194">
        <v>1</v>
      </c>
      <c r="R52" s="194"/>
      <c r="S52" s="194">
        <v>4</v>
      </c>
      <c r="T52" s="194"/>
      <c r="U52" s="194"/>
      <c r="V52" s="194">
        <v>11</v>
      </c>
      <c r="W52" s="194"/>
      <c r="X52" s="194">
        <v>11</v>
      </c>
      <c r="Y52" s="329"/>
      <c r="Z52" s="194">
        <v>3</v>
      </c>
      <c r="AA52" s="194"/>
      <c r="AB52" s="194">
        <v>6</v>
      </c>
      <c r="AC52" s="194"/>
      <c r="AD52" s="194">
        <v>0</v>
      </c>
      <c r="AE52" s="194"/>
      <c r="AF52" s="194">
        <v>1</v>
      </c>
      <c r="AG52" s="194"/>
      <c r="AH52" s="194">
        <v>17</v>
      </c>
    </row>
    <row r="53" spans="1:34" s="104" customFormat="1" ht="27" customHeight="1">
      <c r="A53" s="1532" t="s">
        <v>654</v>
      </c>
      <c r="B53" s="2194">
        <v>714</v>
      </c>
      <c r="C53" s="2195"/>
      <c r="D53" s="189"/>
      <c r="E53" s="189"/>
      <c r="F53" s="2195">
        <v>374</v>
      </c>
      <c r="G53" s="2195"/>
      <c r="H53" s="2195">
        <v>171</v>
      </c>
      <c r="I53" s="2195"/>
      <c r="J53" s="1610"/>
      <c r="K53" s="1610">
        <v>23</v>
      </c>
      <c r="L53" s="1610"/>
      <c r="M53" s="1610">
        <v>8</v>
      </c>
      <c r="N53" s="1610"/>
      <c r="O53" s="1610">
        <v>9</v>
      </c>
      <c r="P53" s="194"/>
      <c r="Q53" s="194">
        <v>5</v>
      </c>
      <c r="R53" s="194"/>
      <c r="S53" s="194">
        <v>12</v>
      </c>
      <c r="T53" s="194"/>
      <c r="U53" s="194"/>
      <c r="V53" s="194">
        <v>18</v>
      </c>
      <c r="W53" s="194"/>
      <c r="X53" s="194">
        <v>20</v>
      </c>
      <c r="Y53" s="329"/>
      <c r="Z53" s="194">
        <v>6</v>
      </c>
      <c r="AA53" s="194"/>
      <c r="AB53" s="194">
        <v>15</v>
      </c>
      <c r="AC53" s="194"/>
      <c r="AD53" s="194">
        <v>3</v>
      </c>
      <c r="AE53" s="194"/>
      <c r="AF53" s="194">
        <v>9</v>
      </c>
      <c r="AG53" s="194"/>
      <c r="AH53" s="194">
        <v>41</v>
      </c>
    </row>
    <row r="54" spans="1:34" s="104" customFormat="1" ht="27" customHeight="1">
      <c r="A54" s="1532" t="s">
        <v>271</v>
      </c>
      <c r="B54" s="2194">
        <v>948</v>
      </c>
      <c r="C54" s="2195"/>
      <c r="D54" s="189"/>
      <c r="E54" s="189"/>
      <c r="F54" s="2195">
        <v>470</v>
      </c>
      <c r="G54" s="2195"/>
      <c r="H54" s="2195">
        <v>196</v>
      </c>
      <c r="I54" s="2195"/>
      <c r="J54" s="1610"/>
      <c r="K54" s="1610">
        <v>32</v>
      </c>
      <c r="L54" s="1610"/>
      <c r="M54" s="1610">
        <v>11</v>
      </c>
      <c r="N54" s="1610"/>
      <c r="O54" s="1610">
        <v>10</v>
      </c>
      <c r="P54" s="194"/>
      <c r="Q54" s="194">
        <v>2</v>
      </c>
      <c r="R54" s="194"/>
      <c r="S54" s="194">
        <v>77</v>
      </c>
      <c r="T54" s="194"/>
      <c r="U54" s="194"/>
      <c r="V54" s="194">
        <v>16</v>
      </c>
      <c r="W54" s="194"/>
      <c r="X54" s="194">
        <v>36</v>
      </c>
      <c r="Y54" s="329"/>
      <c r="Z54" s="194">
        <v>7</v>
      </c>
      <c r="AA54" s="194"/>
      <c r="AB54" s="194">
        <v>21</v>
      </c>
      <c r="AC54" s="194"/>
      <c r="AD54" s="194">
        <v>1</v>
      </c>
      <c r="AE54" s="194"/>
      <c r="AF54" s="194">
        <v>15</v>
      </c>
      <c r="AG54" s="194"/>
      <c r="AH54" s="194">
        <v>54</v>
      </c>
    </row>
    <row r="55" spans="1:34" s="104" customFormat="1" ht="27" customHeight="1">
      <c r="A55" s="1522" t="s">
        <v>295</v>
      </c>
      <c r="B55" s="2198">
        <v>700</v>
      </c>
      <c r="C55" s="2199"/>
      <c r="D55" s="220"/>
      <c r="E55" s="220"/>
      <c r="F55" s="2199">
        <v>374</v>
      </c>
      <c r="G55" s="2199"/>
      <c r="H55" s="2199">
        <v>171</v>
      </c>
      <c r="I55" s="2199"/>
      <c r="J55" s="1613"/>
      <c r="K55" s="1613">
        <v>26</v>
      </c>
      <c r="L55" s="1613"/>
      <c r="M55" s="1613">
        <v>7</v>
      </c>
      <c r="N55" s="1613"/>
      <c r="O55" s="1613">
        <v>13</v>
      </c>
      <c r="P55" s="220"/>
      <c r="Q55" s="220">
        <v>4</v>
      </c>
      <c r="R55" s="220"/>
      <c r="S55" s="220">
        <v>24</v>
      </c>
      <c r="T55" s="220"/>
      <c r="U55" s="220"/>
      <c r="V55" s="220">
        <v>14</v>
      </c>
      <c r="W55" s="220"/>
      <c r="X55" s="189">
        <v>15</v>
      </c>
      <c r="Y55" s="338"/>
      <c r="Z55" s="194">
        <v>5</v>
      </c>
      <c r="AA55" s="194"/>
      <c r="AB55" s="194">
        <v>6</v>
      </c>
      <c r="AC55" s="220"/>
      <c r="AD55" s="194">
        <v>2</v>
      </c>
      <c r="AE55" s="194"/>
      <c r="AF55" s="194">
        <v>4</v>
      </c>
      <c r="AG55" s="194"/>
      <c r="AH55" s="220">
        <v>35</v>
      </c>
    </row>
    <row r="56" spans="1:34" s="104" customFormat="1" ht="20.100000000000001" customHeight="1">
      <c r="A56" s="106" t="s">
        <v>83</v>
      </c>
      <c r="B56" s="111"/>
      <c r="C56" s="111"/>
      <c r="D56" s="106" t="s">
        <v>84</v>
      </c>
      <c r="F56" s="111"/>
      <c r="H56" s="106"/>
      <c r="J56" s="105"/>
      <c r="K56" s="105"/>
      <c r="L56" s="105"/>
      <c r="M56" s="105"/>
      <c r="N56" s="105" t="s">
        <v>85</v>
      </c>
      <c r="O56" s="105"/>
      <c r="P56" s="105"/>
      <c r="R56" s="105"/>
      <c r="U56" s="105"/>
      <c r="V56" s="145" t="s">
        <v>87</v>
      </c>
      <c r="X56" s="16"/>
      <c r="Y56" s="145"/>
      <c r="Z56" s="145"/>
      <c r="AA56" s="145"/>
      <c r="AB56" s="145"/>
      <c r="AD56" s="145"/>
      <c r="AE56" s="145"/>
      <c r="AF56" s="145"/>
      <c r="AG56" s="145"/>
      <c r="AH56" s="1607" t="s">
        <v>321</v>
      </c>
    </row>
    <row r="57" spans="1:34" s="104" customFormat="1" ht="20.100000000000001" customHeight="1">
      <c r="B57" s="109"/>
      <c r="C57" s="109"/>
      <c r="D57" s="109"/>
      <c r="E57" s="109"/>
      <c r="F57" s="109"/>
      <c r="H57" s="110"/>
      <c r="J57" s="105"/>
      <c r="K57" s="105"/>
      <c r="L57" s="105"/>
      <c r="M57" s="105"/>
      <c r="N57" s="105" t="s">
        <v>86</v>
      </c>
      <c r="O57" s="105"/>
      <c r="P57" s="105"/>
      <c r="R57" s="105"/>
      <c r="U57" s="105"/>
      <c r="V57" s="105"/>
      <c r="W57" s="109"/>
      <c r="Y57" s="105"/>
      <c r="Z57" s="105"/>
      <c r="AA57" s="105"/>
      <c r="AB57" s="105"/>
      <c r="AC57" s="105"/>
      <c r="AD57" s="105"/>
      <c r="AE57" s="105"/>
      <c r="AF57" s="110"/>
      <c r="AG57" s="105"/>
      <c r="AH57" s="110"/>
    </row>
    <row r="58" spans="1:34" s="104" customFormat="1" ht="13.9" customHeight="1">
      <c r="B58" s="109"/>
      <c r="C58" s="109"/>
      <c r="D58" s="109"/>
      <c r="E58" s="109"/>
      <c r="F58" s="109"/>
      <c r="H58" s="110"/>
      <c r="J58" s="105"/>
      <c r="K58" s="105"/>
      <c r="L58" s="105"/>
      <c r="M58" s="105"/>
      <c r="N58" s="105"/>
      <c r="O58" s="105"/>
      <c r="P58" s="105"/>
      <c r="R58" s="105"/>
      <c r="T58" s="105"/>
      <c r="U58" s="105"/>
      <c r="V58" s="105"/>
      <c r="W58" s="109"/>
      <c r="Y58" s="105"/>
      <c r="Z58" s="105"/>
      <c r="AA58" s="105"/>
      <c r="AB58" s="105"/>
      <c r="AC58" s="105"/>
      <c r="AD58" s="105"/>
      <c r="AE58" s="105"/>
      <c r="AF58" s="110"/>
      <c r="AG58" s="105"/>
      <c r="AH58" s="110"/>
    </row>
    <row r="59" spans="1:34" s="104" customFormat="1" ht="13.9" customHeight="1">
      <c r="A59" s="104" t="s">
        <v>141</v>
      </c>
      <c r="B59" s="108"/>
      <c r="C59" s="108"/>
      <c r="D59" s="108"/>
      <c r="E59" s="108"/>
      <c r="F59" s="108"/>
      <c r="G59" s="108"/>
      <c r="H59" s="1532"/>
      <c r="I59" s="1532"/>
      <c r="J59" s="1532"/>
      <c r="K59" s="1532"/>
      <c r="L59" s="1532"/>
      <c r="M59" s="1532"/>
      <c r="N59" s="1532"/>
      <c r="O59" s="1532"/>
      <c r="P59" s="1532"/>
      <c r="Q59" s="1532"/>
      <c r="R59" s="1532"/>
      <c r="S59" s="1532"/>
      <c r="T59" s="1532"/>
      <c r="U59" s="1532"/>
      <c r="V59" s="1532"/>
      <c r="W59" s="1532"/>
      <c r="X59" s="1532"/>
      <c r="Y59" s="1532"/>
      <c r="Z59" s="1532"/>
    </row>
    <row r="60" spans="1:34" s="104" customFormat="1" ht="13.9" customHeight="1">
      <c r="A60" s="104" t="s">
        <v>272</v>
      </c>
      <c r="I60" s="106"/>
      <c r="AF60" s="106"/>
      <c r="AH60" s="106"/>
    </row>
    <row r="61" spans="1:34" s="94" customFormat="1" ht="13.9" customHeight="1">
      <c r="A61" s="157"/>
      <c r="B61" s="157"/>
      <c r="C61" s="157"/>
      <c r="D61" s="157"/>
      <c r="E61" s="157"/>
      <c r="F61" s="157"/>
      <c r="G61" s="157"/>
    </row>
  </sheetData>
  <mergeCells count="91">
    <mergeCell ref="Y43:Z43"/>
    <mergeCell ref="AA43:AB43"/>
    <mergeCell ref="AC43:AD43"/>
    <mergeCell ref="N43:O43"/>
    <mergeCell ref="P43:Q43"/>
    <mergeCell ref="R43:S43"/>
    <mergeCell ref="U43:V43"/>
    <mergeCell ref="W43:X43"/>
    <mergeCell ref="H53:I53"/>
    <mergeCell ref="H54:I54"/>
    <mergeCell ref="H55:I55"/>
    <mergeCell ref="J43:K43"/>
    <mergeCell ref="L43:M43"/>
    <mergeCell ref="H48:I48"/>
    <mergeCell ref="H49:I49"/>
    <mergeCell ref="H50:I50"/>
    <mergeCell ref="H51:I51"/>
    <mergeCell ref="H52:I52"/>
    <mergeCell ref="H43:I43"/>
    <mergeCell ref="H44:I44"/>
    <mergeCell ref="H45:I45"/>
    <mergeCell ref="H46:I46"/>
    <mergeCell ref="H47:I47"/>
    <mergeCell ref="B54:C54"/>
    <mergeCell ref="B55:C55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B53:C53"/>
    <mergeCell ref="B50:C50"/>
    <mergeCell ref="B51:C51"/>
    <mergeCell ref="B52:C52"/>
    <mergeCell ref="B48:C48"/>
    <mergeCell ref="B43:C43"/>
    <mergeCell ref="B44:C44"/>
    <mergeCell ref="B45:C45"/>
    <mergeCell ref="B46:C46"/>
    <mergeCell ref="B47:C47"/>
    <mergeCell ref="B49:C49"/>
    <mergeCell ref="AB1:AD1"/>
    <mergeCell ref="AE1:AH1"/>
    <mergeCell ref="AB2:AD2"/>
    <mergeCell ref="AE2:AH2"/>
    <mergeCell ref="A3:AH3"/>
    <mergeCell ref="AE6:AH6"/>
    <mergeCell ref="W7:X7"/>
    <mergeCell ref="AA7:AB7"/>
    <mergeCell ref="AE7:AF7"/>
    <mergeCell ref="B4:AE4"/>
    <mergeCell ref="R42:S42"/>
    <mergeCell ref="Y42:Z42"/>
    <mergeCell ref="AA42:AB42"/>
    <mergeCell ref="AC42:AD42"/>
    <mergeCell ref="A5:A7"/>
    <mergeCell ref="B5:D6"/>
    <mergeCell ref="E5:V5"/>
    <mergeCell ref="W5:AH5"/>
    <mergeCell ref="E6:G6"/>
    <mergeCell ref="H6:J6"/>
    <mergeCell ref="K6:M6"/>
    <mergeCell ref="N6:P6"/>
    <mergeCell ref="Q6:S6"/>
    <mergeCell ref="T6:V6"/>
    <mergeCell ref="W6:Z6"/>
    <mergeCell ref="AA6:AD6"/>
    <mergeCell ref="N42:O42"/>
    <mergeCell ref="AB38:AD38"/>
    <mergeCell ref="AE38:AH38"/>
    <mergeCell ref="AB39:AD39"/>
    <mergeCell ref="AE39:AH39"/>
    <mergeCell ref="A40:AH40"/>
    <mergeCell ref="C41:AD41"/>
    <mergeCell ref="B42:C42"/>
    <mergeCell ref="D42:G42"/>
    <mergeCell ref="H42:I42"/>
    <mergeCell ref="J42:K42"/>
    <mergeCell ref="L42:M42"/>
    <mergeCell ref="AE42:AF42"/>
    <mergeCell ref="AG42:AH42"/>
    <mergeCell ref="P42:Q42"/>
    <mergeCell ref="W42:X4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  <rowBreaks count="1" manualBreakCount="1">
    <brk id="37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7.625" style="6" customWidth="1"/>
    <col min="2" max="2" width="5.875" style="6" customWidth="1"/>
    <col min="3" max="5" width="25.75" style="6" customWidth="1"/>
    <col min="6" max="6" width="14.125" style="6" customWidth="1"/>
    <col min="7" max="7" width="16" style="6" customWidth="1"/>
    <col min="8" max="16384" width="9" style="6"/>
  </cols>
  <sheetData>
    <row r="1" spans="1:7" s="1" customFormat="1" ht="19.149999999999999" customHeight="1">
      <c r="A1" s="1831" t="s">
        <v>143</v>
      </c>
      <c r="B1" s="1832"/>
      <c r="C1" s="1614"/>
      <c r="E1" s="39"/>
      <c r="F1" s="1482" t="s">
        <v>139</v>
      </c>
      <c r="G1" s="1482" t="s">
        <v>89</v>
      </c>
    </row>
    <row r="2" spans="1:7" s="1" customFormat="1" ht="19.149999999999999" customHeight="1">
      <c r="A2" s="1831" t="s">
        <v>34</v>
      </c>
      <c r="B2" s="1832"/>
      <c r="C2" s="1485" t="s">
        <v>88</v>
      </c>
      <c r="D2" s="5"/>
      <c r="E2" s="7" t="s">
        <v>220</v>
      </c>
      <c r="F2" s="1482" t="s">
        <v>208</v>
      </c>
      <c r="G2" s="1290" t="s">
        <v>42</v>
      </c>
    </row>
    <row r="3" spans="1:7" s="2" customFormat="1" ht="24" customHeight="1">
      <c r="A3" s="1834" t="s">
        <v>2341</v>
      </c>
      <c r="B3" s="1834"/>
      <c r="C3" s="1834"/>
      <c r="D3" s="1834"/>
      <c r="E3" s="1834"/>
      <c r="F3" s="1834"/>
      <c r="G3" s="1835"/>
    </row>
    <row r="4" spans="1:7" s="1" customFormat="1" ht="19.149999999999999" customHeight="1">
      <c r="C4" s="1483"/>
      <c r="D4" s="1843" t="s">
        <v>2342</v>
      </c>
      <c r="E4" s="1844"/>
      <c r="F4" s="1837" t="s">
        <v>224</v>
      </c>
      <c r="G4" s="1837"/>
    </row>
    <row r="5" spans="1:7" s="158" customFormat="1" ht="24.95" customHeight="1">
      <c r="A5" s="1484" t="s">
        <v>225</v>
      </c>
      <c r="B5" s="1484"/>
      <c r="C5" s="1481" t="s">
        <v>441</v>
      </c>
      <c r="D5" s="1482" t="s">
        <v>164</v>
      </c>
      <c r="E5" s="1482" t="s">
        <v>442</v>
      </c>
      <c r="F5" s="1831" t="s">
        <v>213</v>
      </c>
      <c r="G5" s="1845"/>
    </row>
    <row r="6" spans="1:7" s="1" customFormat="1" ht="18" customHeight="1">
      <c r="A6" s="116" t="s">
        <v>150</v>
      </c>
      <c r="B6" s="1533"/>
      <c r="C6" s="199">
        <f>D6+E6+F6</f>
        <v>48</v>
      </c>
      <c r="D6" s="1543">
        <f>D9+D12+D15+D18+D21+D24</f>
        <v>0</v>
      </c>
      <c r="E6" s="1543">
        <f>E9+E12+E15+E18+E21+E24</f>
        <v>46</v>
      </c>
      <c r="F6" s="2057">
        <f>F9+F12+F15+F18+F21+F24</f>
        <v>2</v>
      </c>
      <c r="G6" s="2057"/>
    </row>
    <row r="7" spans="1:7" s="1" customFormat="1" ht="10.15" customHeight="1">
      <c r="A7" s="116"/>
      <c r="B7" s="1533"/>
      <c r="C7" s="199"/>
      <c r="D7" s="1543"/>
      <c r="E7" s="1543"/>
      <c r="F7" s="1847"/>
      <c r="G7" s="1847"/>
    </row>
    <row r="8" spans="1:7" s="1" customFormat="1" ht="15" customHeight="1">
      <c r="A8" s="108" t="s">
        <v>2106</v>
      </c>
      <c r="B8" s="107"/>
      <c r="C8" s="199"/>
      <c r="D8" s="1543"/>
      <c r="E8" s="1543"/>
      <c r="F8" s="1847"/>
      <c r="G8" s="1847"/>
    </row>
    <row r="9" spans="1:7" s="1" customFormat="1" ht="15" customHeight="1">
      <c r="A9" s="1532" t="s">
        <v>432</v>
      </c>
      <c r="B9" s="1533" t="s">
        <v>391</v>
      </c>
      <c r="C9" s="199">
        <f t="shared" ref="C9:C30" si="0">D9+E9+F9</f>
        <v>14</v>
      </c>
      <c r="D9" s="1543">
        <f>SUM(D10:D11)</f>
        <v>0</v>
      </c>
      <c r="E9" s="1543">
        <f>SUM(E10:E11)</f>
        <v>14</v>
      </c>
      <c r="F9" s="1847">
        <f>F10+F11</f>
        <v>0</v>
      </c>
      <c r="G9" s="1847"/>
    </row>
    <row r="10" spans="1:7" s="1" customFormat="1" ht="15" customHeight="1">
      <c r="A10" s="1532"/>
      <c r="B10" s="1533" t="s">
        <v>142</v>
      </c>
      <c r="C10" s="199">
        <f t="shared" si="0"/>
        <v>6</v>
      </c>
      <c r="D10" s="1543">
        <v>0</v>
      </c>
      <c r="E10" s="1543">
        <v>6</v>
      </c>
      <c r="F10" s="1847">
        <v>0</v>
      </c>
      <c r="G10" s="1847"/>
    </row>
    <row r="11" spans="1:7" s="1" customFormat="1" ht="15" customHeight="1">
      <c r="A11" s="1532"/>
      <c r="B11" s="1533" t="s">
        <v>68</v>
      </c>
      <c r="C11" s="199">
        <f t="shared" si="0"/>
        <v>8</v>
      </c>
      <c r="D11" s="1543">
        <v>0</v>
      </c>
      <c r="E11" s="1543">
        <v>8</v>
      </c>
      <c r="F11" s="1847">
        <v>0</v>
      </c>
      <c r="G11" s="1847"/>
    </row>
    <row r="12" spans="1:7" s="1" customFormat="1" ht="15" customHeight="1">
      <c r="A12" s="1532" t="s">
        <v>433</v>
      </c>
      <c r="B12" s="1533" t="s">
        <v>49</v>
      </c>
      <c r="C12" s="199">
        <f t="shared" si="0"/>
        <v>4</v>
      </c>
      <c r="D12" s="1543">
        <f>SUM(D13:D14)</f>
        <v>0</v>
      </c>
      <c r="E12" s="1543">
        <f>SUM(E13:E14)</f>
        <v>3</v>
      </c>
      <c r="F12" s="1847">
        <f>F13+F14</f>
        <v>1</v>
      </c>
      <c r="G12" s="1847"/>
    </row>
    <row r="13" spans="1:7" s="1" customFormat="1" ht="15" customHeight="1">
      <c r="A13" s="1532"/>
      <c r="B13" s="1533" t="s">
        <v>142</v>
      </c>
      <c r="C13" s="199">
        <f t="shared" si="0"/>
        <v>4</v>
      </c>
      <c r="D13" s="1543">
        <v>0</v>
      </c>
      <c r="E13" s="1543">
        <v>3</v>
      </c>
      <c r="F13" s="1847">
        <v>1</v>
      </c>
      <c r="G13" s="1847"/>
    </row>
    <row r="14" spans="1:7" s="1" customFormat="1" ht="15" customHeight="1">
      <c r="A14" s="1532"/>
      <c r="B14" s="1533" t="s">
        <v>68</v>
      </c>
      <c r="C14" s="199">
        <f t="shared" si="0"/>
        <v>0</v>
      </c>
      <c r="D14" s="1543">
        <v>0</v>
      </c>
      <c r="E14" s="1543">
        <v>0</v>
      </c>
      <c r="F14" s="1847">
        <v>0</v>
      </c>
      <c r="G14" s="1847"/>
    </row>
    <row r="15" spans="1:7" s="1" customFormat="1" ht="15" customHeight="1">
      <c r="A15" s="1532" t="s">
        <v>434</v>
      </c>
      <c r="B15" s="1533" t="s">
        <v>49</v>
      </c>
      <c r="C15" s="199">
        <f t="shared" si="0"/>
        <v>11</v>
      </c>
      <c r="D15" s="1543">
        <f>SUM(D16:D17)</f>
        <v>0</v>
      </c>
      <c r="E15" s="1543">
        <f>SUM(E16:E17)</f>
        <v>11</v>
      </c>
      <c r="F15" s="1847">
        <f>F16+F17</f>
        <v>0</v>
      </c>
      <c r="G15" s="1847"/>
    </row>
    <row r="16" spans="1:7" s="1" customFormat="1" ht="15" customHeight="1">
      <c r="A16" s="1532"/>
      <c r="B16" s="1533" t="s">
        <v>142</v>
      </c>
      <c r="C16" s="199">
        <f t="shared" si="0"/>
        <v>8</v>
      </c>
      <c r="D16" s="1543">
        <v>0</v>
      </c>
      <c r="E16" s="1543">
        <v>8</v>
      </c>
      <c r="F16" s="1847">
        <v>0</v>
      </c>
      <c r="G16" s="1847"/>
    </row>
    <row r="17" spans="1:7" s="1" customFormat="1" ht="15" customHeight="1">
      <c r="A17" s="1532"/>
      <c r="B17" s="1533" t="s">
        <v>68</v>
      </c>
      <c r="C17" s="199">
        <f t="shared" si="0"/>
        <v>3</v>
      </c>
      <c r="D17" s="1543">
        <v>0</v>
      </c>
      <c r="E17" s="1543">
        <v>3</v>
      </c>
      <c r="F17" s="1847">
        <v>0</v>
      </c>
      <c r="G17" s="1847"/>
    </row>
    <row r="18" spans="1:7" s="1" customFormat="1" ht="15" customHeight="1">
      <c r="A18" s="1532" t="s">
        <v>706</v>
      </c>
      <c r="B18" s="1533" t="s">
        <v>49</v>
      </c>
      <c r="C18" s="199">
        <f t="shared" si="0"/>
        <v>3</v>
      </c>
      <c r="D18" s="1543">
        <f>SUM(D19:D20)</f>
        <v>0</v>
      </c>
      <c r="E18" s="1543">
        <f>SUM(E19:E20)</f>
        <v>3</v>
      </c>
      <c r="F18" s="1847">
        <f>F19+F20</f>
        <v>0</v>
      </c>
      <c r="G18" s="1847"/>
    </row>
    <row r="19" spans="1:7" s="1" customFormat="1" ht="15" customHeight="1">
      <c r="A19" s="1532"/>
      <c r="B19" s="1533" t="s">
        <v>142</v>
      </c>
      <c r="C19" s="199">
        <f t="shared" si="0"/>
        <v>2</v>
      </c>
      <c r="D19" s="1543">
        <v>0</v>
      </c>
      <c r="E19" s="1543">
        <v>2</v>
      </c>
      <c r="F19" s="1847">
        <v>0</v>
      </c>
      <c r="G19" s="1847"/>
    </row>
    <row r="20" spans="1:7" s="1" customFormat="1" ht="15" customHeight="1">
      <c r="A20" s="1532"/>
      <c r="B20" s="1533" t="s">
        <v>68</v>
      </c>
      <c r="C20" s="199">
        <f t="shared" si="0"/>
        <v>1</v>
      </c>
      <c r="D20" s="1543">
        <v>0</v>
      </c>
      <c r="E20" s="1543">
        <v>1</v>
      </c>
      <c r="F20" s="1847">
        <v>0</v>
      </c>
      <c r="G20" s="1847"/>
    </row>
    <row r="21" spans="1:7" s="1" customFormat="1" ht="15" customHeight="1">
      <c r="A21" s="1532" t="s">
        <v>2343</v>
      </c>
      <c r="B21" s="1533" t="s">
        <v>49</v>
      </c>
      <c r="C21" s="199">
        <f t="shared" si="0"/>
        <v>6</v>
      </c>
      <c r="D21" s="1543">
        <f>SUM(D22:D23)</f>
        <v>0</v>
      </c>
      <c r="E21" s="1543">
        <f>SUM(E22:E23)</f>
        <v>5</v>
      </c>
      <c r="F21" s="1847">
        <f>F22+F23</f>
        <v>1</v>
      </c>
      <c r="G21" s="1847"/>
    </row>
    <row r="22" spans="1:7" s="1" customFormat="1" ht="15" customHeight="1">
      <c r="A22" s="1532"/>
      <c r="B22" s="1533" t="s">
        <v>142</v>
      </c>
      <c r="C22" s="199">
        <f t="shared" si="0"/>
        <v>3</v>
      </c>
      <c r="D22" s="1543">
        <v>0</v>
      </c>
      <c r="E22" s="1543">
        <v>3</v>
      </c>
      <c r="F22" s="1847">
        <v>0</v>
      </c>
      <c r="G22" s="1847"/>
    </row>
    <row r="23" spans="1:7" s="1" customFormat="1" ht="15" customHeight="1">
      <c r="A23" s="1532"/>
      <c r="B23" s="1533" t="s">
        <v>68</v>
      </c>
      <c r="C23" s="199">
        <f t="shared" si="0"/>
        <v>3</v>
      </c>
      <c r="D23" s="1543">
        <v>0</v>
      </c>
      <c r="E23" s="1543">
        <v>2</v>
      </c>
      <c r="F23" s="1847">
        <v>1</v>
      </c>
      <c r="G23" s="1847"/>
    </row>
    <row r="24" spans="1:7" s="1" customFormat="1" ht="15" customHeight="1">
      <c r="A24" s="1532" t="s">
        <v>2344</v>
      </c>
      <c r="B24" s="1533" t="s">
        <v>49</v>
      </c>
      <c r="C24" s="199">
        <f t="shared" si="0"/>
        <v>10</v>
      </c>
      <c r="D24" s="1563">
        <f>SUM(D25:D26)</f>
        <v>0</v>
      </c>
      <c r="E24" s="1563">
        <f>SUM(E25:E26)</f>
        <v>10</v>
      </c>
      <c r="F24" s="2058">
        <f>F25+F26</f>
        <v>0</v>
      </c>
      <c r="G24" s="2058"/>
    </row>
    <row r="25" spans="1:7" s="1" customFormat="1" ht="15" customHeight="1">
      <c r="A25" s="1532"/>
      <c r="B25" s="1533" t="s">
        <v>142</v>
      </c>
      <c r="C25" s="199">
        <f t="shared" si="0"/>
        <v>3</v>
      </c>
      <c r="D25" s="1543">
        <v>0</v>
      </c>
      <c r="E25" s="1543">
        <v>3</v>
      </c>
      <c r="F25" s="1847">
        <v>0</v>
      </c>
      <c r="G25" s="1847"/>
    </row>
    <row r="26" spans="1:7" s="1" customFormat="1" ht="15" customHeight="1">
      <c r="A26" s="1532"/>
      <c r="B26" s="1533" t="s">
        <v>68</v>
      </c>
      <c r="C26" s="199">
        <f t="shared" si="0"/>
        <v>7</v>
      </c>
      <c r="D26" s="1543">
        <v>0</v>
      </c>
      <c r="E26" s="1543">
        <v>7</v>
      </c>
      <c r="F26" s="1847">
        <v>0</v>
      </c>
      <c r="G26" s="1847"/>
    </row>
    <row r="27" spans="1:7" s="1" customFormat="1" ht="10.15" customHeight="1">
      <c r="A27" s="121"/>
      <c r="B27" s="4"/>
      <c r="C27" s="199"/>
      <c r="D27" s="1543"/>
      <c r="E27" s="1543"/>
      <c r="F27" s="1847"/>
      <c r="G27" s="1847"/>
    </row>
    <row r="28" spans="1:7" s="1" customFormat="1" ht="15" customHeight="1">
      <c r="A28" s="108" t="s">
        <v>2345</v>
      </c>
      <c r="B28" s="107"/>
      <c r="C28" s="199"/>
      <c r="D28" s="1543"/>
      <c r="E28" s="1543"/>
      <c r="F28" s="1847"/>
      <c r="G28" s="1847"/>
    </row>
    <row r="29" spans="1:7" s="1" customFormat="1" ht="15" customHeight="1">
      <c r="A29" s="1532" t="s">
        <v>436</v>
      </c>
      <c r="B29" s="1533"/>
      <c r="C29" s="199">
        <f t="shared" si="0"/>
        <v>26</v>
      </c>
      <c r="D29" s="1543">
        <v>0</v>
      </c>
      <c r="E29" s="1543">
        <v>25</v>
      </c>
      <c r="F29" s="1847">
        <v>1</v>
      </c>
      <c r="G29" s="1847"/>
    </row>
    <row r="30" spans="1:7" s="1" customFormat="1" ht="15" customHeight="1">
      <c r="A30" s="1532" t="s">
        <v>437</v>
      </c>
      <c r="B30" s="1533"/>
      <c r="C30" s="199">
        <f t="shared" si="0"/>
        <v>23</v>
      </c>
      <c r="D30" s="1543">
        <v>0</v>
      </c>
      <c r="E30" s="1543">
        <v>22</v>
      </c>
      <c r="F30" s="1847">
        <v>1</v>
      </c>
      <c r="G30" s="1847"/>
    </row>
    <row r="31" spans="1:7" s="1" customFormat="1" ht="10.15" customHeight="1">
      <c r="A31" s="395"/>
      <c r="B31" s="396"/>
      <c r="C31" s="5"/>
      <c r="D31" s="5"/>
      <c r="E31" s="5"/>
      <c r="F31" s="1836"/>
      <c r="G31" s="1836"/>
    </row>
    <row r="32" spans="1:7" s="1" customFormat="1" ht="13.9" customHeight="1">
      <c r="A32" s="122" t="s">
        <v>83</v>
      </c>
      <c r="B32" s="122"/>
      <c r="C32" s="319" t="s">
        <v>84</v>
      </c>
      <c r="D32" s="319" t="s">
        <v>85</v>
      </c>
      <c r="E32" s="50" t="s">
        <v>2346</v>
      </c>
      <c r="G32" s="1607" t="s">
        <v>321</v>
      </c>
    </row>
    <row r="33" spans="1:32" s="1" customFormat="1" ht="13.9" customHeight="1">
      <c r="D33" s="319" t="s">
        <v>86</v>
      </c>
    </row>
    <row r="34" spans="1:32" s="1" customFormat="1" ht="13.9" customHeight="1"/>
    <row r="35" spans="1:32" s="104" customFormat="1" ht="13.9" customHeight="1">
      <c r="A35" s="104" t="s">
        <v>141</v>
      </c>
      <c r="C35" s="108"/>
      <c r="D35" s="108"/>
      <c r="E35" s="1532"/>
      <c r="F35" s="1532"/>
      <c r="G35" s="1532"/>
      <c r="H35" s="1532"/>
      <c r="I35" s="1532"/>
      <c r="J35" s="1532"/>
      <c r="K35" s="1532"/>
      <c r="L35" s="1532"/>
      <c r="M35" s="1532"/>
      <c r="N35" s="116"/>
      <c r="O35" s="116"/>
      <c r="P35" s="1532"/>
    </row>
    <row r="36" spans="1:32" s="104" customFormat="1" ht="13.9" customHeight="1">
      <c r="A36" s="104" t="s">
        <v>272</v>
      </c>
      <c r="E36" s="106"/>
      <c r="G36" s="106"/>
      <c r="H36" s="106"/>
      <c r="L36" s="105"/>
      <c r="M36" s="105"/>
      <c r="N36" s="105"/>
      <c r="O36" s="105"/>
      <c r="P36" s="105"/>
    </row>
    <row r="37" spans="1:32" s="94" customFormat="1" ht="13.9" customHeight="1">
      <c r="A37" s="157"/>
      <c r="B37" s="157"/>
      <c r="C37" s="157"/>
      <c r="AB37" s="1469"/>
      <c r="AC37" s="1469"/>
      <c r="AD37" s="1469"/>
      <c r="AE37" s="1469"/>
      <c r="AF37" s="1469"/>
    </row>
  </sheetData>
  <mergeCells count="32">
    <mergeCell ref="F30:G30"/>
    <mergeCell ref="F31:G31"/>
    <mergeCell ref="F24:G24"/>
    <mergeCell ref="F25:G25"/>
    <mergeCell ref="F26:G26"/>
    <mergeCell ref="F27:G27"/>
    <mergeCell ref="F28:G28"/>
    <mergeCell ref="F29:G29"/>
    <mergeCell ref="F23:G23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11:G11"/>
    <mergeCell ref="A1:B1"/>
    <mergeCell ref="A2:B2"/>
    <mergeCell ref="A3:G3"/>
    <mergeCell ref="D4:E4"/>
    <mergeCell ref="F4:G4"/>
    <mergeCell ref="F5:G5"/>
    <mergeCell ref="F6:G6"/>
    <mergeCell ref="F7:G7"/>
    <mergeCell ref="F8:G8"/>
    <mergeCell ref="F9:G9"/>
    <mergeCell ref="F10:G10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"/>
  <sheetViews>
    <sheetView zoomScaleNormal="100" zoomScaleSheetLayoutView="90" workbookViewId="0">
      <selection activeCell="I10" sqref="I10"/>
    </sheetView>
  </sheetViews>
  <sheetFormatPr defaultColWidth="9" defaultRowHeight="15.75"/>
  <cols>
    <col min="1" max="1" width="15.625" style="6" customWidth="1"/>
    <col min="2" max="2" width="17.25" style="6" customWidth="1"/>
    <col min="3" max="5" width="22.625" style="6" customWidth="1"/>
    <col min="6" max="6" width="11.75" style="6" customWidth="1"/>
    <col min="7" max="7" width="16" style="6" customWidth="1"/>
    <col min="8" max="8" width="9" style="6"/>
    <col min="9" max="9" width="25.75" style="6" customWidth="1"/>
    <col min="10" max="16384" width="9" style="6"/>
  </cols>
  <sheetData>
    <row r="1" spans="1:12" s="1" customFormat="1" ht="19.149999999999999" customHeight="1">
      <c r="A1" s="1482" t="s">
        <v>143</v>
      </c>
      <c r="B1" s="1614"/>
      <c r="C1" s="1614"/>
      <c r="E1" s="39"/>
      <c r="F1" s="1482" t="s">
        <v>139</v>
      </c>
      <c r="G1" s="1482" t="s">
        <v>89</v>
      </c>
    </row>
    <row r="2" spans="1:12" s="1" customFormat="1" ht="19.149999999999999" customHeight="1">
      <c r="A2" s="1482" t="s">
        <v>34</v>
      </c>
      <c r="B2" s="1485" t="s">
        <v>218</v>
      </c>
      <c r="C2" s="5"/>
      <c r="D2" s="5"/>
      <c r="E2" s="7" t="s">
        <v>205</v>
      </c>
      <c r="F2" s="1482" t="s">
        <v>208</v>
      </c>
      <c r="G2" s="164" t="s">
        <v>182</v>
      </c>
      <c r="H2" s="108"/>
      <c r="I2" s="108"/>
    </row>
    <row r="3" spans="1:12" s="2" customFormat="1" ht="24" customHeight="1">
      <c r="A3" s="1834" t="s">
        <v>222</v>
      </c>
      <c r="B3" s="1834"/>
      <c r="C3" s="1834"/>
      <c r="D3" s="1834"/>
      <c r="E3" s="1834"/>
      <c r="F3" s="1834"/>
      <c r="G3" s="1835"/>
    </row>
    <row r="4" spans="1:12" s="1" customFormat="1" ht="19.149999999999999" customHeight="1">
      <c r="C4" s="1836" t="s">
        <v>322</v>
      </c>
      <c r="D4" s="1836"/>
      <c r="E4" s="1836"/>
      <c r="F4" s="1837"/>
      <c r="G4" s="1837"/>
    </row>
    <row r="5" spans="1:12" s="158" customFormat="1" ht="24.95" customHeight="1">
      <c r="A5" s="1841" t="s">
        <v>2334</v>
      </c>
      <c r="B5" s="1832"/>
      <c r="C5" s="1484" t="s">
        <v>441</v>
      </c>
      <c r="D5" s="1482" t="s">
        <v>164</v>
      </c>
      <c r="E5" s="1482" t="s">
        <v>442</v>
      </c>
      <c r="F5" s="1831" t="s">
        <v>213</v>
      </c>
      <c r="G5" s="1845"/>
      <c r="I5" s="319"/>
      <c r="J5" s="52"/>
      <c r="K5" s="52"/>
      <c r="L5" s="52"/>
    </row>
    <row r="6" spans="1:12" s="1" customFormat="1" ht="21.95" customHeight="1">
      <c r="A6" s="116" t="s">
        <v>214</v>
      </c>
      <c r="B6" s="119"/>
      <c r="C6" s="3"/>
    </row>
    <row r="7" spans="1:12" s="1" customFormat="1" ht="21.95" customHeight="1">
      <c r="A7" s="93" t="s">
        <v>215</v>
      </c>
      <c r="B7" s="92"/>
      <c r="C7" s="199">
        <f t="shared" ref="C7:C25" si="0">D7+E7+G7</f>
        <v>2938</v>
      </c>
      <c r="D7" s="1543">
        <f>D9+D10</f>
        <v>4</v>
      </c>
      <c r="E7" s="1543">
        <f>E9+E10</f>
        <v>2866</v>
      </c>
      <c r="F7" s="1543"/>
      <c r="G7" s="1543">
        <f>G9+G10</f>
        <v>68</v>
      </c>
    </row>
    <row r="8" spans="1:12" s="1" customFormat="1" ht="21.95" customHeight="1">
      <c r="A8" s="93" t="s">
        <v>2335</v>
      </c>
      <c r="B8" s="137"/>
      <c r="C8" s="199"/>
      <c r="D8" s="1543"/>
      <c r="E8" s="1543"/>
      <c r="F8" s="1543"/>
      <c r="G8" s="1543"/>
    </row>
    <row r="9" spans="1:12" s="1" customFormat="1" ht="21.95" customHeight="1">
      <c r="A9" s="109" t="s">
        <v>142</v>
      </c>
      <c r="B9" s="137"/>
      <c r="C9" s="199">
        <f>D9+E9+G9</f>
        <v>2271</v>
      </c>
      <c r="D9" s="1543">
        <v>3</v>
      </c>
      <c r="E9" s="1543">
        <v>2209</v>
      </c>
      <c r="F9" s="1543"/>
      <c r="G9" s="1543">
        <v>59</v>
      </c>
    </row>
    <row r="10" spans="1:12" s="1" customFormat="1" ht="21.95" customHeight="1">
      <c r="A10" s="109" t="s">
        <v>68</v>
      </c>
      <c r="B10" s="137"/>
      <c r="C10" s="199">
        <f t="shared" si="0"/>
        <v>667</v>
      </c>
      <c r="D10" s="1543">
        <v>1</v>
      </c>
      <c r="E10" s="1543">
        <v>657</v>
      </c>
      <c r="F10" s="1543"/>
      <c r="G10" s="1543">
        <v>9</v>
      </c>
    </row>
    <row r="11" spans="1:12" s="1" customFormat="1" ht="21.95" customHeight="1">
      <c r="A11" s="1580" t="s">
        <v>163</v>
      </c>
      <c r="B11" s="1581"/>
      <c r="C11" s="199"/>
      <c r="D11" s="1543"/>
      <c r="E11" s="1543"/>
      <c r="F11" s="1543"/>
      <c r="G11" s="1543"/>
    </row>
    <row r="12" spans="1:12" s="1" customFormat="1" ht="21.95" customHeight="1">
      <c r="A12" s="138" t="s">
        <v>2303</v>
      </c>
      <c r="B12" s="139"/>
      <c r="C12" s="199">
        <f t="shared" si="0"/>
        <v>53</v>
      </c>
      <c r="D12" s="1543">
        <v>0</v>
      </c>
      <c r="E12" s="1543">
        <v>50</v>
      </c>
      <c r="F12" s="1543"/>
      <c r="G12" s="1543">
        <v>3</v>
      </c>
    </row>
    <row r="13" spans="1:12" s="1" customFormat="1" ht="21.95" customHeight="1">
      <c r="A13" s="138" t="s">
        <v>162</v>
      </c>
      <c r="B13" s="139"/>
      <c r="C13" s="199">
        <f t="shared" si="0"/>
        <v>2885</v>
      </c>
      <c r="D13" s="1543">
        <v>4</v>
      </c>
      <c r="E13" s="1543">
        <v>2816</v>
      </c>
      <c r="F13" s="1543"/>
      <c r="G13" s="1543">
        <v>65</v>
      </c>
    </row>
    <row r="14" spans="1:12" s="1" customFormat="1" ht="21.95" customHeight="1">
      <c r="A14" s="93" t="s">
        <v>167</v>
      </c>
      <c r="B14" s="92"/>
      <c r="C14" s="199"/>
      <c r="D14" s="1543"/>
      <c r="E14" s="1543"/>
      <c r="F14" s="1543"/>
      <c r="G14" s="1543"/>
    </row>
    <row r="15" spans="1:12" s="1" customFormat="1" ht="21.95" customHeight="1">
      <c r="A15" s="109" t="s">
        <v>166</v>
      </c>
      <c r="B15" s="137"/>
      <c r="C15" s="199">
        <f t="shared" si="0"/>
        <v>1</v>
      </c>
      <c r="D15" s="1543">
        <v>0</v>
      </c>
      <c r="E15" s="1543">
        <v>1</v>
      </c>
      <c r="F15" s="1543"/>
      <c r="G15" s="1543">
        <v>0</v>
      </c>
    </row>
    <row r="16" spans="1:12" s="1" customFormat="1" ht="21.95" customHeight="1">
      <c r="A16" s="109" t="s">
        <v>216</v>
      </c>
      <c r="B16" s="137"/>
      <c r="C16" s="199">
        <f t="shared" si="0"/>
        <v>7</v>
      </c>
      <c r="D16" s="1543">
        <v>0</v>
      </c>
      <c r="E16" s="1543">
        <v>7</v>
      </c>
      <c r="F16" s="1543"/>
      <c r="G16" s="1543">
        <v>0</v>
      </c>
    </row>
    <row r="17" spans="1:8" s="1" customFormat="1" ht="21.95" customHeight="1">
      <c r="A17" s="121" t="s">
        <v>165</v>
      </c>
      <c r="B17" s="4"/>
      <c r="C17" s="199">
        <f t="shared" si="0"/>
        <v>0</v>
      </c>
      <c r="D17" s="1543">
        <v>0</v>
      </c>
      <c r="E17" s="1543">
        <v>0</v>
      </c>
      <c r="F17" s="1543"/>
      <c r="G17" s="1543">
        <v>0</v>
      </c>
    </row>
    <row r="18" spans="1:8" s="1" customFormat="1" ht="21.95" customHeight="1">
      <c r="A18" s="109" t="s">
        <v>106</v>
      </c>
      <c r="B18" s="92"/>
      <c r="C18" s="199">
        <f t="shared" si="0"/>
        <v>27</v>
      </c>
      <c r="D18" s="1543">
        <v>0</v>
      </c>
      <c r="E18" s="1543">
        <v>27</v>
      </c>
      <c r="F18" s="1543"/>
      <c r="G18" s="1543">
        <v>0</v>
      </c>
    </row>
    <row r="19" spans="1:8" s="1" customFormat="1" ht="21.95" customHeight="1">
      <c r="A19" s="109" t="s">
        <v>107</v>
      </c>
      <c r="B19" s="137"/>
      <c r="C19" s="199">
        <f t="shared" si="0"/>
        <v>3</v>
      </c>
      <c r="D19" s="1543">
        <v>0</v>
      </c>
      <c r="E19" s="1543">
        <v>3</v>
      </c>
      <c r="F19" s="1486"/>
      <c r="G19" s="1486">
        <v>0</v>
      </c>
    </row>
    <row r="20" spans="1:8" s="1" customFormat="1" ht="21.95" customHeight="1">
      <c r="A20" s="109" t="s">
        <v>108</v>
      </c>
      <c r="B20" s="137"/>
      <c r="C20" s="199">
        <f t="shared" si="0"/>
        <v>1997</v>
      </c>
      <c r="D20" s="1543">
        <v>2</v>
      </c>
      <c r="E20" s="1543">
        <v>1925</v>
      </c>
      <c r="F20" s="1543"/>
      <c r="G20" s="1543">
        <v>70</v>
      </c>
    </row>
    <row r="21" spans="1:8" s="1" customFormat="1" ht="21.95" customHeight="1">
      <c r="A21" s="109" t="s">
        <v>109</v>
      </c>
      <c r="B21" s="137"/>
      <c r="C21" s="199">
        <f t="shared" si="0"/>
        <v>48</v>
      </c>
      <c r="D21" s="1543">
        <v>0</v>
      </c>
      <c r="E21" s="1543">
        <v>30</v>
      </c>
      <c r="F21" s="1543"/>
      <c r="G21" s="1543">
        <v>18</v>
      </c>
    </row>
    <row r="22" spans="1:8" s="1" customFormat="1" ht="21.95" customHeight="1">
      <c r="A22" s="109" t="s">
        <v>2336</v>
      </c>
      <c r="B22" s="137"/>
      <c r="C22" s="199">
        <f t="shared" si="0"/>
        <v>22</v>
      </c>
      <c r="D22" s="1543">
        <v>0</v>
      </c>
      <c r="E22" s="1543">
        <v>19</v>
      </c>
      <c r="F22" s="1486"/>
      <c r="G22" s="1486">
        <v>3</v>
      </c>
    </row>
    <row r="23" spans="1:8" s="1" customFormat="1" ht="21.95" customHeight="1">
      <c r="A23" s="109" t="s">
        <v>2337</v>
      </c>
      <c r="B23" s="137"/>
      <c r="C23" s="199">
        <f t="shared" si="0"/>
        <v>250</v>
      </c>
      <c r="D23" s="1543">
        <v>0</v>
      </c>
      <c r="E23" s="1543">
        <v>240</v>
      </c>
      <c r="F23" s="1486"/>
      <c r="G23" s="1486">
        <v>10</v>
      </c>
    </row>
    <row r="24" spans="1:8" s="1" customFormat="1" ht="21.95" customHeight="1">
      <c r="A24" s="121" t="s">
        <v>217</v>
      </c>
      <c r="B24" s="4"/>
      <c r="C24" s="199">
        <f t="shared" si="0"/>
        <v>514</v>
      </c>
      <c r="D24" s="199">
        <v>3</v>
      </c>
      <c r="E24" s="199">
        <v>484</v>
      </c>
      <c r="F24" s="199"/>
      <c r="G24" s="199">
        <v>27</v>
      </c>
    </row>
    <row r="25" spans="1:8" s="1" customFormat="1" ht="21.95" customHeight="1">
      <c r="A25" s="121" t="s">
        <v>571</v>
      </c>
      <c r="B25" s="4"/>
      <c r="C25" s="199">
        <f t="shared" si="0"/>
        <v>387</v>
      </c>
      <c r="D25" s="199">
        <v>0</v>
      </c>
      <c r="E25" s="199">
        <v>384</v>
      </c>
      <c r="F25" s="199"/>
      <c r="G25" s="199">
        <v>3</v>
      </c>
    </row>
    <row r="26" spans="1:8" s="3" customFormat="1" ht="13.9" customHeight="1">
      <c r="A26" s="109"/>
      <c r="B26" s="122"/>
      <c r="C26" s="40"/>
      <c r="D26" s="1614"/>
      <c r="E26" s="51"/>
      <c r="G26" s="36"/>
    </row>
    <row r="27" spans="1:8" s="1" customFormat="1" ht="19.149999999999999" customHeight="1">
      <c r="A27" s="1482" t="s">
        <v>143</v>
      </c>
      <c r="B27" s="1614"/>
      <c r="C27" s="1614"/>
      <c r="E27" s="39"/>
      <c r="F27" s="1482" t="s">
        <v>139</v>
      </c>
      <c r="G27" s="1482" t="s">
        <v>89</v>
      </c>
    </row>
    <row r="28" spans="1:8" s="1" customFormat="1" ht="19.149999999999999" customHeight="1">
      <c r="A28" s="1482" t="s">
        <v>34</v>
      </c>
      <c r="B28" s="1485" t="s">
        <v>218</v>
      </c>
      <c r="C28" s="5"/>
      <c r="D28" s="5"/>
      <c r="E28" s="27"/>
      <c r="F28" s="1482" t="s">
        <v>208</v>
      </c>
      <c r="G28" s="164" t="s">
        <v>43</v>
      </c>
      <c r="H28" s="108"/>
    </row>
    <row r="29" spans="1:8" s="2" customFormat="1" ht="24" customHeight="1">
      <c r="A29" s="1834" t="s">
        <v>223</v>
      </c>
      <c r="B29" s="1834"/>
      <c r="C29" s="1834"/>
      <c r="D29" s="1834"/>
      <c r="E29" s="1834"/>
      <c r="F29" s="1834"/>
      <c r="G29" s="1835"/>
    </row>
    <row r="30" spans="1:8" s="1" customFormat="1" ht="19.149999999999999" customHeight="1">
      <c r="C30" s="1836" t="s">
        <v>322</v>
      </c>
      <c r="D30" s="1836"/>
      <c r="E30" s="1836"/>
      <c r="F30" s="1837"/>
      <c r="G30" s="1837"/>
    </row>
    <row r="31" spans="1:8" s="158" customFormat="1" ht="24.95" customHeight="1">
      <c r="A31" s="1841" t="s">
        <v>2334</v>
      </c>
      <c r="B31" s="1832"/>
      <c r="C31" s="1484" t="s">
        <v>441</v>
      </c>
      <c r="D31" s="1482" t="s">
        <v>164</v>
      </c>
      <c r="E31" s="1482" t="s">
        <v>442</v>
      </c>
      <c r="F31" s="1831" t="s">
        <v>213</v>
      </c>
      <c r="G31" s="1845"/>
    </row>
    <row r="32" spans="1:8" s="1" customFormat="1" ht="17.100000000000001" customHeight="1">
      <c r="A32" s="116" t="s">
        <v>2338</v>
      </c>
      <c r="B32" s="119"/>
      <c r="C32" s="3"/>
      <c r="F32" s="200"/>
      <c r="G32" s="200"/>
    </row>
    <row r="33" spans="1:12" s="1" customFormat="1" ht="17.100000000000001" customHeight="1">
      <c r="A33" s="93" t="s">
        <v>215</v>
      </c>
      <c r="B33" s="92"/>
      <c r="C33" s="199">
        <f>D33+E33+G33</f>
        <v>2160</v>
      </c>
      <c r="D33" s="1543">
        <f>SUM(D35:D36)</f>
        <v>5</v>
      </c>
      <c r="E33" s="1543">
        <f>SUM(E35:E36)</f>
        <v>2079</v>
      </c>
      <c r="F33" s="1543"/>
      <c r="G33" s="1543">
        <f>SUM(G35:G36)</f>
        <v>76</v>
      </c>
    </row>
    <row r="34" spans="1:12" s="1" customFormat="1" ht="17.100000000000001" customHeight="1">
      <c r="A34" s="93" t="s">
        <v>2335</v>
      </c>
      <c r="B34" s="137"/>
      <c r="C34" s="199"/>
      <c r="D34" s="1543"/>
      <c r="E34" s="1543"/>
      <c r="F34" s="1543"/>
      <c r="G34" s="1543"/>
    </row>
    <row r="35" spans="1:12" s="1" customFormat="1" ht="17.100000000000001" customHeight="1">
      <c r="A35" s="109" t="s">
        <v>142</v>
      </c>
      <c r="B35" s="137"/>
      <c r="C35" s="199">
        <f t="shared" ref="C35:C54" si="1">D35+E35+G35</f>
        <v>479</v>
      </c>
      <c r="D35" s="1543">
        <v>2</v>
      </c>
      <c r="E35" s="1543">
        <v>460</v>
      </c>
      <c r="F35" s="1543"/>
      <c r="G35" s="1543">
        <v>17</v>
      </c>
    </row>
    <row r="36" spans="1:12" s="1" customFormat="1" ht="17.100000000000001" customHeight="1">
      <c r="A36" s="109" t="s">
        <v>68</v>
      </c>
      <c r="B36" s="137"/>
      <c r="C36" s="199">
        <f t="shared" si="1"/>
        <v>1681</v>
      </c>
      <c r="D36" s="1543">
        <v>3</v>
      </c>
      <c r="E36" s="1543">
        <v>1619</v>
      </c>
      <c r="F36" s="1543"/>
      <c r="G36" s="1543">
        <v>59</v>
      </c>
    </row>
    <row r="37" spans="1:12" s="1" customFormat="1" ht="17.100000000000001" customHeight="1">
      <c r="A37" s="1580" t="s">
        <v>163</v>
      </c>
      <c r="B37" s="1581"/>
      <c r="C37" s="199"/>
      <c r="D37" s="1543"/>
      <c r="E37" s="1543"/>
      <c r="F37" s="1543"/>
      <c r="G37" s="1543"/>
    </row>
    <row r="38" spans="1:12" s="1" customFormat="1" ht="17.100000000000001" customHeight="1">
      <c r="A38" s="138" t="s">
        <v>2303</v>
      </c>
      <c r="B38" s="139"/>
      <c r="C38" s="199">
        <f t="shared" si="1"/>
        <v>18</v>
      </c>
      <c r="D38" s="1543">
        <v>0</v>
      </c>
      <c r="E38" s="1543">
        <v>18</v>
      </c>
      <c r="F38" s="1543"/>
      <c r="G38" s="1543">
        <v>0</v>
      </c>
    </row>
    <row r="39" spans="1:12" s="1" customFormat="1" ht="17.100000000000001" customHeight="1">
      <c r="A39" s="138" t="s">
        <v>162</v>
      </c>
      <c r="B39" s="139"/>
      <c r="C39" s="199">
        <f t="shared" si="1"/>
        <v>2142</v>
      </c>
      <c r="D39" s="1543">
        <f>D33-D38</f>
        <v>5</v>
      </c>
      <c r="E39" s="1543">
        <f>E33-E38</f>
        <v>2061</v>
      </c>
      <c r="F39" s="1543"/>
      <c r="G39" s="1543">
        <f>G33-G38</f>
        <v>76</v>
      </c>
    </row>
    <row r="40" spans="1:12" s="1" customFormat="1" ht="17.100000000000001" customHeight="1">
      <c r="A40" s="93" t="s">
        <v>2339</v>
      </c>
      <c r="B40" s="92"/>
      <c r="C40" s="199"/>
      <c r="D40" s="1543"/>
      <c r="E40" s="1543"/>
      <c r="F40" s="1543"/>
      <c r="G40" s="1543"/>
      <c r="I40" s="3"/>
      <c r="J40" s="3"/>
      <c r="K40" s="3"/>
      <c r="L40" s="3"/>
    </row>
    <row r="41" spans="1:12" s="1" customFormat="1" ht="17.100000000000001" customHeight="1">
      <c r="A41" s="109" t="s">
        <v>110</v>
      </c>
      <c r="B41" s="137"/>
      <c r="C41" s="199">
        <f t="shared" si="1"/>
        <v>117</v>
      </c>
      <c r="D41" s="1543">
        <v>0</v>
      </c>
      <c r="E41" s="1543">
        <v>113</v>
      </c>
      <c r="F41" s="1543"/>
      <c r="G41" s="1543">
        <v>4</v>
      </c>
    </row>
    <row r="42" spans="1:12" s="1" customFormat="1" ht="17.100000000000001" customHeight="1">
      <c r="A42" s="109" t="s">
        <v>111</v>
      </c>
      <c r="B42" s="137"/>
      <c r="C42" s="199">
        <f t="shared" si="1"/>
        <v>1524</v>
      </c>
      <c r="D42" s="1543">
        <v>5</v>
      </c>
      <c r="E42" s="1543">
        <v>1474</v>
      </c>
      <c r="F42" s="1543"/>
      <c r="G42" s="1543">
        <v>45</v>
      </c>
      <c r="I42" s="108"/>
    </row>
    <row r="43" spans="1:12" s="1" customFormat="1" ht="17.100000000000001" customHeight="1">
      <c r="A43" s="121" t="s">
        <v>112</v>
      </c>
      <c r="B43" s="4"/>
      <c r="C43" s="199">
        <f t="shared" si="1"/>
        <v>519</v>
      </c>
      <c r="D43" s="1543">
        <v>0</v>
      </c>
      <c r="E43" s="1543">
        <v>492</v>
      </c>
      <c r="F43" s="1543"/>
      <c r="G43" s="1543">
        <v>27</v>
      </c>
      <c r="I43" s="2"/>
      <c r="J43" s="2"/>
      <c r="K43" s="2"/>
      <c r="L43" s="2"/>
    </row>
    <row r="44" spans="1:12" s="1" customFormat="1" ht="17.100000000000001" customHeight="1">
      <c r="A44" s="93" t="s">
        <v>161</v>
      </c>
      <c r="B44" s="92"/>
      <c r="C44" s="199"/>
      <c r="D44" s="1543"/>
      <c r="E44" s="1543"/>
      <c r="F44" s="1543"/>
      <c r="G44" s="1543"/>
    </row>
    <row r="45" spans="1:12" s="1" customFormat="1" ht="17.100000000000001" customHeight="1">
      <c r="A45" s="109" t="s">
        <v>160</v>
      </c>
      <c r="B45" s="137"/>
      <c r="C45" s="199">
        <f t="shared" si="1"/>
        <v>998</v>
      </c>
      <c r="D45" s="1543">
        <f>D33-D46-D47-D48</f>
        <v>3</v>
      </c>
      <c r="E45" s="1543">
        <f>E33-E46-E47-E48</f>
        <v>961</v>
      </c>
      <c r="F45" s="1543"/>
      <c r="G45" s="1543">
        <f>G33-G46-G47-G48</f>
        <v>34</v>
      </c>
      <c r="I45" s="158"/>
      <c r="J45" s="158"/>
      <c r="K45" s="158"/>
      <c r="L45" s="158"/>
    </row>
    <row r="46" spans="1:12" s="1" customFormat="1" ht="17.100000000000001" customHeight="1">
      <c r="A46" s="109" t="s">
        <v>113</v>
      </c>
      <c r="B46" s="137"/>
      <c r="C46" s="199">
        <f t="shared" si="1"/>
        <v>94</v>
      </c>
      <c r="D46" s="1543">
        <v>1</v>
      </c>
      <c r="E46" s="1543">
        <v>89</v>
      </c>
      <c r="F46" s="1543"/>
      <c r="G46" s="1543">
        <v>4</v>
      </c>
    </row>
    <row r="47" spans="1:12" s="1" customFormat="1" ht="17.100000000000001" customHeight="1">
      <c r="A47" s="109" t="s">
        <v>114</v>
      </c>
      <c r="B47" s="137"/>
      <c r="C47" s="199">
        <f t="shared" si="1"/>
        <v>122</v>
      </c>
      <c r="D47" s="1543">
        <v>0</v>
      </c>
      <c r="E47" s="1543">
        <v>114</v>
      </c>
      <c r="F47" s="1543"/>
      <c r="G47" s="1543">
        <v>8</v>
      </c>
    </row>
    <row r="48" spans="1:12" s="1" customFormat="1" ht="17.100000000000001" customHeight="1">
      <c r="A48" s="121" t="s">
        <v>115</v>
      </c>
      <c r="B48" s="4"/>
      <c r="C48" s="199">
        <f t="shared" si="1"/>
        <v>946</v>
      </c>
      <c r="D48" s="199">
        <v>1</v>
      </c>
      <c r="E48" s="199">
        <v>915</v>
      </c>
      <c r="F48" s="199"/>
      <c r="G48" s="199">
        <v>30</v>
      </c>
    </row>
    <row r="49" spans="1:33" s="3" customFormat="1" ht="17.100000000000001" customHeight="1">
      <c r="A49" s="93" t="s">
        <v>2340</v>
      </c>
      <c r="B49" s="92"/>
      <c r="C49" s="199"/>
      <c r="D49" s="199"/>
      <c r="E49" s="199"/>
      <c r="F49" s="199"/>
      <c r="G49" s="199"/>
    </row>
    <row r="50" spans="1:33" s="3" customFormat="1" ht="17.100000000000001" customHeight="1">
      <c r="A50" s="109" t="s">
        <v>160</v>
      </c>
      <c r="B50" s="137"/>
      <c r="C50" s="199">
        <f t="shared" si="1"/>
        <v>126</v>
      </c>
      <c r="D50" s="199">
        <f>D33-D51-D52-D53-D54</f>
        <v>0</v>
      </c>
      <c r="E50" s="199">
        <f>E33-E51-E52-E53-E54</f>
        <v>119</v>
      </c>
      <c r="F50" s="199"/>
      <c r="G50" s="199">
        <f>G33-G51-G52-G53-G54</f>
        <v>7</v>
      </c>
    </row>
    <row r="51" spans="1:33" s="3" customFormat="1" ht="17.100000000000001" customHeight="1">
      <c r="A51" s="109" t="s">
        <v>116</v>
      </c>
      <c r="B51" s="137"/>
      <c r="C51" s="199">
        <f t="shared" si="1"/>
        <v>126</v>
      </c>
      <c r="D51" s="199">
        <v>2</v>
      </c>
      <c r="E51" s="199">
        <v>118</v>
      </c>
      <c r="F51" s="199"/>
      <c r="G51" s="199">
        <v>6</v>
      </c>
    </row>
    <row r="52" spans="1:33" s="3" customFormat="1" ht="17.100000000000001" customHeight="1">
      <c r="A52" s="121" t="s">
        <v>117</v>
      </c>
      <c r="B52" s="4"/>
      <c r="C52" s="199">
        <f t="shared" si="1"/>
        <v>267</v>
      </c>
      <c r="D52" s="199">
        <v>0</v>
      </c>
      <c r="E52" s="199">
        <v>261</v>
      </c>
      <c r="F52" s="199"/>
      <c r="G52" s="199">
        <v>6</v>
      </c>
    </row>
    <row r="53" spans="1:33" s="1" customFormat="1" ht="17.100000000000001" customHeight="1">
      <c r="A53" s="109" t="s">
        <v>118</v>
      </c>
      <c r="B53" s="137"/>
      <c r="C53" s="199">
        <f t="shared" si="1"/>
        <v>391</v>
      </c>
      <c r="D53" s="1543">
        <v>0</v>
      </c>
      <c r="E53" s="1543">
        <v>375</v>
      </c>
      <c r="F53" s="1543"/>
      <c r="G53" s="1543">
        <v>16</v>
      </c>
    </row>
    <row r="54" spans="1:33" s="1" customFormat="1" ht="17.100000000000001" customHeight="1">
      <c r="A54" s="140" t="s">
        <v>119</v>
      </c>
      <c r="B54" s="141"/>
      <c r="C54" s="199">
        <f t="shared" si="1"/>
        <v>1250</v>
      </c>
      <c r="D54" s="1544">
        <v>3</v>
      </c>
      <c r="E54" s="1544">
        <v>1206</v>
      </c>
      <c r="F54" s="1544"/>
      <c r="G54" s="1544">
        <v>41</v>
      </c>
    </row>
    <row r="55" spans="1:33" s="1" customFormat="1" ht="13.9" customHeight="1">
      <c r="A55" s="122" t="s">
        <v>83</v>
      </c>
      <c r="B55" s="158" t="s">
        <v>159</v>
      </c>
      <c r="C55" s="1838" t="s">
        <v>85</v>
      </c>
      <c r="D55" s="2203"/>
      <c r="E55" s="50" t="s">
        <v>87</v>
      </c>
      <c r="G55" s="1607" t="s">
        <v>321</v>
      </c>
    </row>
    <row r="56" spans="1:33" s="1" customFormat="1" ht="13.9" customHeight="1">
      <c r="C56" s="2201" t="s">
        <v>86</v>
      </c>
      <c r="D56" s="2202"/>
    </row>
    <row r="57" spans="1:33" s="104" customFormat="1" ht="13.9" customHeight="1">
      <c r="A57" s="104" t="s">
        <v>141</v>
      </c>
      <c r="C57" s="108"/>
      <c r="D57" s="108"/>
      <c r="E57" s="1532"/>
      <c r="F57" s="1532"/>
      <c r="G57" s="1532"/>
      <c r="H57" s="1532"/>
      <c r="I57" s="1532"/>
      <c r="J57" s="1532"/>
      <c r="K57" s="1532"/>
      <c r="L57" s="1532"/>
      <c r="M57" s="1532"/>
      <c r="N57" s="1532"/>
      <c r="O57" s="116"/>
      <c r="P57" s="116"/>
      <c r="Q57" s="1532"/>
    </row>
    <row r="58" spans="1:33" s="104" customFormat="1" ht="13.9" customHeight="1">
      <c r="A58" s="94" t="s">
        <v>272</v>
      </c>
      <c r="E58" s="106"/>
      <c r="G58" s="106"/>
      <c r="H58" s="106"/>
      <c r="M58" s="105"/>
      <c r="N58" s="105"/>
      <c r="O58" s="105"/>
      <c r="P58" s="105"/>
      <c r="Q58" s="105"/>
    </row>
    <row r="59" spans="1:33" s="94" customFormat="1" ht="13.9" customHeight="1">
      <c r="A59" s="157"/>
      <c r="B59" s="157"/>
      <c r="C59" s="157"/>
      <c r="AC59" s="1469"/>
      <c r="AD59" s="1469"/>
      <c r="AE59" s="1469"/>
      <c r="AF59" s="1469"/>
      <c r="AG59" s="1469"/>
    </row>
  </sheetData>
  <mergeCells count="12">
    <mergeCell ref="C56:D56"/>
    <mergeCell ref="C55:D55"/>
    <mergeCell ref="A29:G29"/>
    <mergeCell ref="C30:E30"/>
    <mergeCell ref="F30:G30"/>
    <mergeCell ref="A31:B31"/>
    <mergeCell ref="F31:G31"/>
    <mergeCell ref="A3:G3"/>
    <mergeCell ref="C4:E4"/>
    <mergeCell ref="F4:G4"/>
    <mergeCell ref="A5:B5"/>
    <mergeCell ref="F5:G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  <rowBreaks count="1" manualBreakCount="1">
    <brk id="26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G60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9.5" style="97" customWidth="1"/>
    <col min="2" max="2" width="5.875" style="97" customWidth="1"/>
    <col min="3" max="13" width="9.625" style="97" customWidth="1"/>
    <col min="14" max="16384" width="9" style="97"/>
  </cols>
  <sheetData>
    <row r="1" spans="1:13" s="94" customFormat="1" ht="15" customHeight="1">
      <c r="A1" s="2068" t="s">
        <v>143</v>
      </c>
      <c r="B1" s="2046"/>
      <c r="C1" s="47"/>
      <c r="D1" s="47"/>
      <c r="E1" s="1469"/>
      <c r="J1" s="1477"/>
      <c r="K1" s="1516" t="s">
        <v>33</v>
      </c>
      <c r="L1" s="2041" t="s">
        <v>273</v>
      </c>
      <c r="M1" s="2041"/>
    </row>
    <row r="2" spans="1:13" s="94" customFormat="1" ht="15" customHeight="1">
      <c r="A2" s="2068" t="s">
        <v>34</v>
      </c>
      <c r="B2" s="2046"/>
      <c r="C2" s="1471" t="s">
        <v>88</v>
      </c>
      <c r="D2" s="47"/>
      <c r="E2" s="1471"/>
      <c r="I2" s="1402"/>
      <c r="J2" s="7" t="s">
        <v>220</v>
      </c>
      <c r="K2" s="1516" t="s">
        <v>208</v>
      </c>
      <c r="L2" s="2047" t="s">
        <v>44</v>
      </c>
      <c r="M2" s="2047"/>
    </row>
    <row r="3" spans="1:13" s="100" customFormat="1" ht="28.15" customHeight="1">
      <c r="A3" s="1853" t="s">
        <v>2566</v>
      </c>
      <c r="B3" s="1853"/>
      <c r="C3" s="1853"/>
      <c r="D3" s="1853"/>
      <c r="E3" s="1853"/>
      <c r="F3" s="1853"/>
      <c r="G3" s="1853"/>
      <c r="H3" s="1853"/>
      <c r="I3" s="1853"/>
      <c r="J3" s="2167"/>
      <c r="K3" s="1853"/>
      <c r="L3" s="1853"/>
      <c r="M3" s="1853"/>
    </row>
    <row r="4" spans="1:13" s="94" customFormat="1" ht="21.2" customHeight="1">
      <c r="A4" s="44"/>
      <c r="B4" s="44"/>
      <c r="C4" s="44"/>
      <c r="D4" s="1773" t="s">
        <v>2316</v>
      </c>
      <c r="E4" s="1773"/>
      <c r="F4" s="1773"/>
      <c r="G4" s="1773"/>
      <c r="H4" s="1773"/>
      <c r="I4" s="1773"/>
      <c r="J4" s="1773"/>
      <c r="M4" s="1514" t="s">
        <v>547</v>
      </c>
    </row>
    <row r="5" spans="1:13" ht="15" customHeight="1">
      <c r="A5" s="1826" t="s">
        <v>225</v>
      </c>
      <c r="B5" s="1795"/>
      <c r="C5" s="2077" t="s">
        <v>2317</v>
      </c>
      <c r="D5" s="1936"/>
      <c r="E5" s="1936"/>
      <c r="F5" s="1780"/>
      <c r="G5" s="2078" t="s">
        <v>2318</v>
      </c>
      <c r="H5" s="2078"/>
      <c r="I5" s="1936"/>
      <c r="J5" s="1936"/>
      <c r="K5" s="1936"/>
      <c r="L5" s="1936"/>
      <c r="M5" s="1936"/>
    </row>
    <row r="6" spans="1:13" ht="15" customHeight="1">
      <c r="A6" s="1827"/>
      <c r="B6" s="1766"/>
      <c r="C6" s="2079" t="s">
        <v>53</v>
      </c>
      <c r="D6" s="2081" t="s">
        <v>2319</v>
      </c>
      <c r="E6" s="2081" t="s">
        <v>2320</v>
      </c>
      <c r="F6" s="2083" t="s">
        <v>2321</v>
      </c>
      <c r="G6" s="2073" t="s">
        <v>53</v>
      </c>
      <c r="H6" s="2085" t="s">
        <v>2322</v>
      </c>
      <c r="I6" s="2085"/>
      <c r="J6" s="2085"/>
      <c r="K6" s="2085"/>
      <c r="L6" s="2081" t="s">
        <v>2323</v>
      </c>
      <c r="M6" s="2073" t="s">
        <v>2321</v>
      </c>
    </row>
    <row r="7" spans="1:13" s="459" customFormat="1" ht="18.75" customHeight="1">
      <c r="A7" s="1763"/>
      <c r="B7" s="1767"/>
      <c r="C7" s="2080"/>
      <c r="D7" s="2082"/>
      <c r="E7" s="2082"/>
      <c r="F7" s="2084"/>
      <c r="G7" s="2074"/>
      <c r="H7" s="1560" t="s">
        <v>49</v>
      </c>
      <c r="I7" s="1560" t="s">
        <v>713</v>
      </c>
      <c r="J7" s="1560" t="s">
        <v>714</v>
      </c>
      <c r="K7" s="1560" t="s">
        <v>715</v>
      </c>
      <c r="L7" s="2082"/>
      <c r="M7" s="2074"/>
    </row>
    <row r="8" spans="1:13" s="459" customFormat="1" ht="15.95" customHeight="1">
      <c r="A8" s="1462"/>
      <c r="B8" s="1449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</row>
    <row r="9" spans="1:13" ht="26.1" customHeight="1">
      <c r="A9" s="1403" t="s">
        <v>717</v>
      </c>
      <c r="B9" s="1404"/>
      <c r="C9" s="1405">
        <f>SUM(D9:F9)</f>
        <v>177</v>
      </c>
      <c r="D9" s="523">
        <v>35</v>
      </c>
      <c r="E9" s="523">
        <v>141</v>
      </c>
      <c r="F9" s="523">
        <v>1</v>
      </c>
      <c r="G9" s="1405">
        <f>H9+L9+M9</f>
        <v>40</v>
      </c>
      <c r="H9" s="523">
        <v>0</v>
      </c>
      <c r="I9" s="523">
        <v>0</v>
      </c>
      <c r="J9" s="523">
        <v>0</v>
      </c>
      <c r="K9" s="523">
        <v>0</v>
      </c>
      <c r="L9" s="523">
        <v>39</v>
      </c>
      <c r="M9" s="523">
        <v>1</v>
      </c>
    </row>
    <row r="10" spans="1:13" s="94" customFormat="1" ht="15.95" customHeight="1">
      <c r="A10" s="1403"/>
      <c r="B10" s="1403"/>
      <c r="C10" s="476"/>
      <c r="D10" s="1502"/>
      <c r="E10" s="1502"/>
      <c r="F10" s="424"/>
      <c r="G10" s="424"/>
      <c r="H10" s="424"/>
      <c r="I10" s="424"/>
      <c r="J10" s="424"/>
      <c r="K10" s="21"/>
      <c r="L10" s="21"/>
      <c r="M10" s="21"/>
    </row>
    <row r="11" spans="1:13" s="94" customFormat="1" ht="26.1" customHeight="1">
      <c r="A11" s="1403" t="s">
        <v>105</v>
      </c>
      <c r="B11" s="1403"/>
      <c r="C11" s="476">
        <f>SUM(C12:C18)</f>
        <v>357</v>
      </c>
      <c r="D11" s="1502">
        <f t="shared" ref="D11:M11" si="0">SUM(D12:D18)</f>
        <v>74</v>
      </c>
      <c r="E11" s="1502">
        <f t="shared" si="0"/>
        <v>259</v>
      </c>
      <c r="F11" s="424">
        <f t="shared" si="0"/>
        <v>24</v>
      </c>
      <c r="G11" s="424">
        <f>SUM(G12:G18)</f>
        <v>80</v>
      </c>
      <c r="H11" s="424">
        <f t="shared" si="0"/>
        <v>0</v>
      </c>
      <c r="I11" s="424">
        <f t="shared" si="0"/>
        <v>0</v>
      </c>
      <c r="J11" s="424">
        <f t="shared" si="0"/>
        <v>0</v>
      </c>
      <c r="K11" s="424">
        <f t="shared" si="0"/>
        <v>0</v>
      </c>
      <c r="L11" s="424">
        <f t="shared" si="0"/>
        <v>71</v>
      </c>
      <c r="M11" s="21">
        <f t="shared" si="0"/>
        <v>9</v>
      </c>
    </row>
    <row r="12" spans="1:13" s="94" customFormat="1" ht="26.1" customHeight="1">
      <c r="A12" s="1299" t="s">
        <v>2324</v>
      </c>
      <c r="B12" s="1406"/>
      <c r="C12" s="476">
        <f>SUM(D12:F12)</f>
        <v>8</v>
      </c>
      <c r="D12" s="1502">
        <v>8</v>
      </c>
      <c r="E12" s="1502">
        <v>0</v>
      </c>
      <c r="F12" s="424">
        <v>0</v>
      </c>
      <c r="G12" s="424">
        <f>H12+L12+M12</f>
        <v>0</v>
      </c>
      <c r="H12" s="1502">
        <f>SUM(I12:K12)</f>
        <v>0</v>
      </c>
      <c r="I12" s="424">
        <v>0</v>
      </c>
      <c r="J12" s="1502">
        <v>0</v>
      </c>
      <c r="K12" s="1502">
        <v>0</v>
      </c>
      <c r="L12" s="1502">
        <v>0</v>
      </c>
      <c r="M12" s="21">
        <v>0</v>
      </c>
    </row>
    <row r="13" spans="1:13" s="94" customFormat="1" ht="26.1" customHeight="1">
      <c r="A13" s="1299" t="s">
        <v>2325</v>
      </c>
      <c r="B13" s="1406"/>
      <c r="C13" s="476">
        <f t="shared" ref="C13:C23" si="1">SUM(D13:F13)</f>
        <v>11</v>
      </c>
      <c r="D13" s="1502">
        <v>11</v>
      </c>
      <c r="E13" s="1502">
        <v>0</v>
      </c>
      <c r="F13" s="424">
        <v>0</v>
      </c>
      <c r="G13" s="424">
        <f t="shared" ref="G13:G23" si="2">H13+L13+M13</f>
        <v>0</v>
      </c>
      <c r="H13" s="1502">
        <f>SUM(I13:K13)</f>
        <v>0</v>
      </c>
      <c r="I13" s="424">
        <v>0</v>
      </c>
      <c r="J13" s="1502">
        <v>0</v>
      </c>
      <c r="K13" s="1502">
        <v>0</v>
      </c>
      <c r="L13" s="1502">
        <v>0</v>
      </c>
      <c r="M13" s="21">
        <v>0</v>
      </c>
    </row>
    <row r="14" spans="1:13" s="94" customFormat="1" ht="26.1" customHeight="1">
      <c r="A14" s="1299" t="s">
        <v>2326</v>
      </c>
      <c r="B14" s="1406"/>
      <c r="C14" s="476">
        <f t="shared" si="1"/>
        <v>9</v>
      </c>
      <c r="D14" s="1502">
        <v>9</v>
      </c>
      <c r="E14" s="1502">
        <v>0</v>
      </c>
      <c r="F14" s="424">
        <v>0</v>
      </c>
      <c r="G14" s="424">
        <f t="shared" si="2"/>
        <v>0</v>
      </c>
      <c r="H14" s="1502">
        <f t="shared" ref="H14:H23" si="3">SUM(I14:K14)</f>
        <v>0</v>
      </c>
      <c r="I14" s="424">
        <v>0</v>
      </c>
      <c r="J14" s="1502">
        <v>0</v>
      </c>
      <c r="K14" s="1502">
        <v>0</v>
      </c>
      <c r="L14" s="21">
        <v>0</v>
      </c>
      <c r="M14" s="21">
        <v>0</v>
      </c>
    </row>
    <row r="15" spans="1:13" s="94" customFormat="1" ht="26.1" customHeight="1">
      <c r="A15" s="1299" t="s">
        <v>3113</v>
      </c>
      <c r="B15" s="1406"/>
      <c r="C15" s="476">
        <f t="shared" si="1"/>
        <v>19</v>
      </c>
      <c r="D15" s="1502">
        <v>19</v>
      </c>
      <c r="E15" s="1502">
        <v>0</v>
      </c>
      <c r="F15" s="424">
        <v>0</v>
      </c>
      <c r="G15" s="424">
        <f t="shared" si="2"/>
        <v>0</v>
      </c>
      <c r="H15" s="1502">
        <f t="shared" si="3"/>
        <v>0</v>
      </c>
      <c r="I15" s="424">
        <v>0</v>
      </c>
      <c r="J15" s="1502">
        <v>0</v>
      </c>
      <c r="K15" s="1502">
        <v>0</v>
      </c>
      <c r="L15" s="21">
        <v>0</v>
      </c>
      <c r="M15" s="21">
        <v>0</v>
      </c>
    </row>
    <row r="16" spans="1:13" s="94" customFormat="1" ht="26.1" customHeight="1">
      <c r="A16" s="1299" t="s">
        <v>3114</v>
      </c>
      <c r="B16" s="1406"/>
      <c r="C16" s="476">
        <f t="shared" si="1"/>
        <v>9</v>
      </c>
      <c r="D16" s="1502">
        <v>9</v>
      </c>
      <c r="E16" s="1502">
        <v>0</v>
      </c>
      <c r="F16" s="424">
        <v>0</v>
      </c>
      <c r="G16" s="424">
        <f t="shared" si="2"/>
        <v>0</v>
      </c>
      <c r="H16" s="1502">
        <f t="shared" si="3"/>
        <v>0</v>
      </c>
      <c r="I16" s="424">
        <v>0</v>
      </c>
      <c r="J16" s="1502">
        <v>0</v>
      </c>
      <c r="K16" s="1502">
        <v>0</v>
      </c>
      <c r="L16" s="21">
        <v>0</v>
      </c>
      <c r="M16" s="21">
        <v>0</v>
      </c>
    </row>
    <row r="17" spans="1:13" s="94" customFormat="1" ht="26.1" customHeight="1">
      <c r="A17" s="1299" t="s">
        <v>3115</v>
      </c>
      <c r="B17" s="1406"/>
      <c r="C17" s="476">
        <f t="shared" si="1"/>
        <v>18</v>
      </c>
      <c r="D17" s="1502">
        <v>18</v>
      </c>
      <c r="E17" s="1502">
        <v>0</v>
      </c>
      <c r="F17" s="424">
        <v>0</v>
      </c>
      <c r="G17" s="424">
        <f>H17+L17+M17</f>
        <v>0</v>
      </c>
      <c r="H17" s="1502">
        <f t="shared" si="3"/>
        <v>0</v>
      </c>
      <c r="I17" s="424">
        <v>0</v>
      </c>
      <c r="J17" s="1502">
        <v>0</v>
      </c>
      <c r="K17" s="1502">
        <v>0</v>
      </c>
      <c r="L17" s="21">
        <v>0</v>
      </c>
      <c r="M17" s="21">
        <v>0</v>
      </c>
    </row>
    <row r="18" spans="1:13" s="94" customFormat="1" ht="25.5" customHeight="1">
      <c r="A18" s="1299" t="s">
        <v>2327</v>
      </c>
      <c r="B18" s="1406"/>
      <c r="C18" s="476">
        <f t="shared" si="1"/>
        <v>283</v>
      </c>
      <c r="D18" s="1502">
        <v>0</v>
      </c>
      <c r="E18" s="1502">
        <v>259</v>
      </c>
      <c r="F18" s="1502">
        <v>24</v>
      </c>
      <c r="G18" s="1502">
        <f t="shared" si="2"/>
        <v>80</v>
      </c>
      <c r="H18" s="1502">
        <f t="shared" si="3"/>
        <v>0</v>
      </c>
      <c r="I18" s="424">
        <v>0</v>
      </c>
      <c r="J18" s="1502">
        <v>0</v>
      </c>
      <c r="K18" s="1502">
        <v>0</v>
      </c>
      <c r="L18" s="1502">
        <v>71</v>
      </c>
      <c r="M18" s="21">
        <v>9</v>
      </c>
    </row>
    <row r="19" spans="1:13" s="94" customFormat="1" ht="15.95" customHeight="1">
      <c r="B19" s="1470"/>
      <c r="C19" s="1500"/>
      <c r="D19" s="21"/>
      <c r="E19" s="21"/>
      <c r="F19" s="21"/>
      <c r="G19" s="21"/>
      <c r="H19" s="1502"/>
      <c r="I19" s="21"/>
      <c r="J19" s="21"/>
      <c r="K19" s="21"/>
      <c r="L19" s="21"/>
      <c r="M19" s="21"/>
    </row>
    <row r="20" spans="1:13" s="94" customFormat="1" ht="26.1" customHeight="1">
      <c r="A20" s="1477" t="s">
        <v>3116</v>
      </c>
      <c r="B20" s="1479"/>
      <c r="C20" s="476"/>
      <c r="D20" s="1502"/>
      <c r="E20" s="1502"/>
      <c r="F20" s="1502"/>
      <c r="G20" s="1502"/>
      <c r="H20" s="1502"/>
      <c r="I20" s="424"/>
      <c r="J20" s="424"/>
      <c r="K20" s="424"/>
      <c r="L20" s="424"/>
      <c r="M20" s="21"/>
    </row>
    <row r="21" spans="1:13" s="94" customFormat="1" ht="26.1" customHeight="1">
      <c r="A21" s="1299" t="s">
        <v>2328</v>
      </c>
      <c r="B21" s="1582"/>
      <c r="C21" s="476">
        <f t="shared" si="1"/>
        <v>0</v>
      </c>
      <c r="D21" s="1502">
        <v>0</v>
      </c>
      <c r="E21" s="1502">
        <v>0</v>
      </c>
      <c r="F21" s="1502">
        <v>0</v>
      </c>
      <c r="G21" s="1502">
        <f t="shared" si="2"/>
        <v>0</v>
      </c>
      <c r="H21" s="1502">
        <f t="shared" si="3"/>
        <v>0</v>
      </c>
      <c r="I21" s="424">
        <v>0</v>
      </c>
      <c r="J21" s="424">
        <v>0</v>
      </c>
      <c r="K21" s="21">
        <v>0</v>
      </c>
      <c r="L21" s="21">
        <v>0</v>
      </c>
      <c r="M21" s="21">
        <v>0</v>
      </c>
    </row>
    <row r="22" spans="1:13" s="94" customFormat="1" ht="26.1" customHeight="1">
      <c r="A22" s="1299" t="s">
        <v>2329</v>
      </c>
      <c r="B22" s="1582"/>
      <c r="C22" s="476">
        <f t="shared" si="1"/>
        <v>604</v>
      </c>
      <c r="D22" s="1502">
        <v>131</v>
      </c>
      <c r="E22" s="1502">
        <v>461</v>
      </c>
      <c r="F22" s="1502">
        <v>12</v>
      </c>
      <c r="G22" s="1502">
        <f>H22+L22+M22</f>
        <v>127</v>
      </c>
      <c r="H22" s="1502">
        <f t="shared" si="3"/>
        <v>0</v>
      </c>
      <c r="I22" s="424">
        <v>0</v>
      </c>
      <c r="J22" s="424">
        <v>0</v>
      </c>
      <c r="K22" s="21">
        <v>0</v>
      </c>
      <c r="L22" s="21">
        <v>126</v>
      </c>
      <c r="M22" s="21">
        <v>1</v>
      </c>
    </row>
    <row r="23" spans="1:13" s="1469" customFormat="1" ht="26.1" customHeight="1">
      <c r="A23" s="1299" t="s">
        <v>2330</v>
      </c>
      <c r="B23" s="1582"/>
      <c r="C23" s="476">
        <f t="shared" si="1"/>
        <v>106</v>
      </c>
      <c r="D23" s="1502">
        <v>17</v>
      </c>
      <c r="E23" s="1502">
        <v>53</v>
      </c>
      <c r="F23" s="1502">
        <v>36</v>
      </c>
      <c r="G23" s="1502">
        <f t="shared" si="2"/>
        <v>25</v>
      </c>
      <c r="H23" s="1502">
        <f t="shared" si="3"/>
        <v>0</v>
      </c>
      <c r="I23" s="424">
        <v>0</v>
      </c>
      <c r="J23" s="424">
        <v>0</v>
      </c>
      <c r="K23" s="21">
        <v>0</v>
      </c>
      <c r="L23" s="1500">
        <v>14</v>
      </c>
      <c r="M23" s="1500">
        <v>11</v>
      </c>
    </row>
    <row r="24" spans="1:13" s="94" customFormat="1" ht="15" customHeight="1">
      <c r="A24" s="2068" t="s">
        <v>3117</v>
      </c>
      <c r="B24" s="2046"/>
      <c r="C24" s="47"/>
      <c r="D24" s="47"/>
      <c r="E24" s="1469"/>
      <c r="J24" s="1477"/>
      <c r="K24" s="1516" t="s">
        <v>33</v>
      </c>
      <c r="L24" s="2041" t="s">
        <v>3118</v>
      </c>
      <c r="M24" s="2041"/>
    </row>
    <row r="25" spans="1:13" s="94" customFormat="1" ht="15" customHeight="1">
      <c r="A25" s="2068" t="s">
        <v>34</v>
      </c>
      <c r="B25" s="2046"/>
      <c r="C25" s="1471" t="s">
        <v>88</v>
      </c>
      <c r="D25" s="47"/>
      <c r="E25" s="1471"/>
      <c r="I25" s="1402"/>
      <c r="J25" s="1451"/>
      <c r="K25" s="1516" t="s">
        <v>208</v>
      </c>
      <c r="L25" s="2047" t="s">
        <v>44</v>
      </c>
      <c r="M25" s="2047"/>
    </row>
    <row r="26" spans="1:13" s="100" customFormat="1" ht="28.15" customHeight="1">
      <c r="A26" s="1853" t="s">
        <v>2567</v>
      </c>
      <c r="B26" s="1853"/>
      <c r="C26" s="1853"/>
      <c r="D26" s="1853"/>
      <c r="E26" s="1853"/>
      <c r="F26" s="1853"/>
      <c r="G26" s="1853"/>
      <c r="H26" s="1853"/>
      <c r="I26" s="1853"/>
      <c r="J26" s="1853"/>
      <c r="K26" s="1853"/>
      <c r="L26" s="1853"/>
      <c r="M26" s="1853"/>
    </row>
    <row r="27" spans="1:13" s="94" customFormat="1" ht="21.2" customHeight="1">
      <c r="A27" s="44"/>
      <c r="B27" s="44"/>
      <c r="C27" s="44"/>
      <c r="D27" s="1773" t="s">
        <v>2331</v>
      </c>
      <c r="E27" s="1773"/>
      <c r="F27" s="1773"/>
      <c r="G27" s="1773"/>
      <c r="H27" s="1773"/>
      <c r="I27" s="1773"/>
      <c r="J27" s="1773"/>
      <c r="M27" s="1514" t="s">
        <v>224</v>
      </c>
    </row>
    <row r="28" spans="1:13" ht="15" customHeight="1">
      <c r="A28" s="1826" t="s">
        <v>225</v>
      </c>
      <c r="B28" s="1795"/>
      <c r="C28" s="2077" t="s">
        <v>2317</v>
      </c>
      <c r="D28" s="1936"/>
      <c r="E28" s="1936"/>
      <c r="F28" s="1780"/>
      <c r="G28" s="2078" t="s">
        <v>2318</v>
      </c>
      <c r="H28" s="2078"/>
      <c r="I28" s="1936"/>
      <c r="J28" s="1936"/>
      <c r="K28" s="1936"/>
      <c r="L28" s="1936"/>
      <c r="M28" s="1936"/>
    </row>
    <row r="29" spans="1:13" ht="15" customHeight="1">
      <c r="A29" s="1827"/>
      <c r="B29" s="1766"/>
      <c r="C29" s="2079" t="s">
        <v>53</v>
      </c>
      <c r="D29" s="2081" t="s">
        <v>2319</v>
      </c>
      <c r="E29" s="2081" t="s">
        <v>2320</v>
      </c>
      <c r="F29" s="2083" t="s">
        <v>2321</v>
      </c>
      <c r="G29" s="2073" t="s">
        <v>53</v>
      </c>
      <c r="H29" s="2085" t="s">
        <v>2322</v>
      </c>
      <c r="I29" s="2085"/>
      <c r="J29" s="2085"/>
      <c r="K29" s="2085"/>
      <c r="L29" s="2081" t="s">
        <v>2323</v>
      </c>
      <c r="M29" s="2073" t="s">
        <v>2321</v>
      </c>
    </row>
    <row r="30" spans="1:13" s="459" customFormat="1" ht="18.75" customHeight="1">
      <c r="A30" s="1763"/>
      <c r="B30" s="1767"/>
      <c r="C30" s="2080"/>
      <c r="D30" s="2082"/>
      <c r="E30" s="2082"/>
      <c r="F30" s="2084"/>
      <c r="G30" s="2074"/>
      <c r="H30" s="1560" t="s">
        <v>49</v>
      </c>
      <c r="I30" s="1560" t="s">
        <v>713</v>
      </c>
      <c r="J30" s="1560" t="s">
        <v>714</v>
      </c>
      <c r="K30" s="1560" t="s">
        <v>715</v>
      </c>
      <c r="L30" s="2082"/>
      <c r="M30" s="2074"/>
    </row>
    <row r="31" spans="1:13" s="94" customFormat="1" ht="14.45" customHeight="1">
      <c r="A31" s="45" t="s">
        <v>381</v>
      </c>
      <c r="B31" s="1479" t="s">
        <v>53</v>
      </c>
      <c r="C31" s="476">
        <f>SUM(D31:F31)</f>
        <v>3689</v>
      </c>
      <c r="D31" s="1502">
        <f>SUM(D32:D33)</f>
        <v>450</v>
      </c>
      <c r="E31" s="1502">
        <f t="shared" ref="E31:M31" si="4">SUM(E32:E33)</f>
        <v>3239</v>
      </c>
      <c r="F31" s="424">
        <f t="shared" si="4"/>
        <v>0</v>
      </c>
      <c r="G31" s="424">
        <f>SUM(G32:G33)</f>
        <v>1833</v>
      </c>
      <c r="H31" s="424">
        <f t="shared" si="4"/>
        <v>0</v>
      </c>
      <c r="I31" s="424">
        <f t="shared" si="4"/>
        <v>0</v>
      </c>
      <c r="J31" s="424">
        <f t="shared" si="4"/>
        <v>0</v>
      </c>
      <c r="K31" s="424">
        <f t="shared" si="4"/>
        <v>0</v>
      </c>
      <c r="L31" s="424">
        <f t="shared" si="4"/>
        <v>1833</v>
      </c>
      <c r="M31" s="21">
        <f t="shared" si="4"/>
        <v>0</v>
      </c>
    </row>
    <row r="32" spans="1:13" s="94" customFormat="1" ht="14.45" customHeight="1">
      <c r="A32" s="1477"/>
      <c r="B32" s="1479" t="s">
        <v>50</v>
      </c>
      <c r="C32" s="476">
        <f t="shared" ref="C32:C55" si="5">SUM(D32:F32)</f>
        <v>2788</v>
      </c>
      <c r="D32" s="1502">
        <f>D35+D38+D41+D44+D47+D50</f>
        <v>290</v>
      </c>
      <c r="E32" s="1502">
        <f t="shared" ref="E32:M33" si="6">E35+E38+E41+E44+E47+E50</f>
        <v>2498</v>
      </c>
      <c r="F32" s="424">
        <f t="shared" si="6"/>
        <v>0</v>
      </c>
      <c r="G32" s="424">
        <f t="shared" si="6"/>
        <v>1025</v>
      </c>
      <c r="H32" s="1502">
        <f t="shared" si="6"/>
        <v>0</v>
      </c>
      <c r="I32" s="1502">
        <f t="shared" si="6"/>
        <v>0</v>
      </c>
      <c r="J32" s="1502">
        <f t="shared" si="6"/>
        <v>0</v>
      </c>
      <c r="K32" s="1502">
        <f t="shared" si="6"/>
        <v>0</v>
      </c>
      <c r="L32" s="1502">
        <f t="shared" si="6"/>
        <v>1025</v>
      </c>
      <c r="M32" s="21">
        <f t="shared" si="6"/>
        <v>0</v>
      </c>
    </row>
    <row r="33" spans="1:13" s="94" customFormat="1" ht="14.45" customHeight="1">
      <c r="A33" s="1477"/>
      <c r="B33" s="1479" t="s">
        <v>51</v>
      </c>
      <c r="C33" s="476">
        <f t="shared" si="5"/>
        <v>901</v>
      </c>
      <c r="D33" s="1502">
        <f>D36+D39+D42+D45+D48+D51</f>
        <v>160</v>
      </c>
      <c r="E33" s="1502">
        <f t="shared" si="6"/>
        <v>741</v>
      </c>
      <c r="F33" s="424">
        <f t="shared" si="6"/>
        <v>0</v>
      </c>
      <c r="G33" s="424">
        <f>G36+G39+G42+G45+G48+G51</f>
        <v>808</v>
      </c>
      <c r="H33" s="1502">
        <f t="shared" si="6"/>
        <v>0</v>
      </c>
      <c r="I33" s="1502">
        <f t="shared" si="6"/>
        <v>0</v>
      </c>
      <c r="J33" s="1502">
        <f t="shared" si="6"/>
        <v>0</v>
      </c>
      <c r="K33" s="1502">
        <f t="shared" si="6"/>
        <v>0</v>
      </c>
      <c r="L33" s="1502">
        <f t="shared" si="6"/>
        <v>808</v>
      </c>
      <c r="M33" s="21">
        <f t="shared" si="6"/>
        <v>0</v>
      </c>
    </row>
    <row r="34" spans="1:13" s="94" customFormat="1" ht="14.45" customHeight="1">
      <c r="A34" s="1406" t="s">
        <v>2196</v>
      </c>
      <c r="B34" s="1479" t="s">
        <v>49</v>
      </c>
      <c r="C34" s="476">
        <f t="shared" si="5"/>
        <v>360</v>
      </c>
      <c r="D34" s="1502">
        <f>SUM(D35:D36)</f>
        <v>68</v>
      </c>
      <c r="E34" s="1502">
        <f t="shared" ref="E34:M34" si="7">SUM(E35:E36)</f>
        <v>292</v>
      </c>
      <c r="F34" s="424">
        <f t="shared" si="7"/>
        <v>0</v>
      </c>
      <c r="G34" s="424">
        <f>SUM(G35:G36)</f>
        <v>1</v>
      </c>
      <c r="H34" s="1502">
        <f t="shared" si="7"/>
        <v>0</v>
      </c>
      <c r="I34" s="424">
        <f t="shared" si="7"/>
        <v>0</v>
      </c>
      <c r="J34" s="1502">
        <f t="shared" si="7"/>
        <v>0</v>
      </c>
      <c r="K34" s="1502">
        <f t="shared" si="7"/>
        <v>0</v>
      </c>
      <c r="L34" s="1502">
        <f t="shared" si="7"/>
        <v>1</v>
      </c>
      <c r="M34" s="21">
        <f t="shared" si="7"/>
        <v>0</v>
      </c>
    </row>
    <row r="35" spans="1:13" s="94" customFormat="1" ht="14.45" customHeight="1">
      <c r="A35" s="1406"/>
      <c r="B35" s="1479" t="s">
        <v>50</v>
      </c>
      <c r="C35" s="476">
        <f t="shared" si="5"/>
        <v>243</v>
      </c>
      <c r="D35" s="1502">
        <v>43</v>
      </c>
      <c r="E35" s="1502">
        <v>200</v>
      </c>
      <c r="F35" s="424">
        <v>0</v>
      </c>
      <c r="G35" s="424">
        <f>H35+L35+M35</f>
        <v>0</v>
      </c>
      <c r="H35" s="1502">
        <f>SUM(I35:K35)</f>
        <v>0</v>
      </c>
      <c r="I35" s="424">
        <v>0</v>
      </c>
      <c r="J35" s="1502">
        <v>0</v>
      </c>
      <c r="K35" s="1502">
        <v>0</v>
      </c>
      <c r="L35" s="1502">
        <v>0</v>
      </c>
      <c r="M35" s="21"/>
    </row>
    <row r="36" spans="1:13" s="94" customFormat="1" ht="14.45" customHeight="1">
      <c r="A36" s="1406"/>
      <c r="B36" s="1479" t="s">
        <v>51</v>
      </c>
      <c r="C36" s="476">
        <f t="shared" si="5"/>
        <v>117</v>
      </c>
      <c r="D36" s="1502">
        <v>25</v>
      </c>
      <c r="E36" s="1502">
        <v>92</v>
      </c>
      <c r="F36" s="424">
        <v>0</v>
      </c>
      <c r="G36" s="424">
        <f>H36+L36+M36</f>
        <v>1</v>
      </c>
      <c r="H36" s="1502">
        <f>SUM(I36:K36)</f>
        <v>0</v>
      </c>
      <c r="I36" s="424">
        <v>0</v>
      </c>
      <c r="J36" s="1502">
        <v>0</v>
      </c>
      <c r="K36" s="1502">
        <v>0</v>
      </c>
      <c r="L36" s="1502">
        <v>1</v>
      </c>
      <c r="M36" s="21"/>
    </row>
    <row r="37" spans="1:13" s="94" customFormat="1" ht="14.45" customHeight="1">
      <c r="A37" s="1406" t="s">
        <v>691</v>
      </c>
      <c r="B37" s="1479" t="s">
        <v>49</v>
      </c>
      <c r="C37" s="476">
        <f t="shared" si="5"/>
        <v>378</v>
      </c>
      <c r="D37" s="1502">
        <f t="shared" ref="D37:M37" si="8">SUM(D38:D39)</f>
        <v>71</v>
      </c>
      <c r="E37" s="1502">
        <f t="shared" si="8"/>
        <v>307</v>
      </c>
      <c r="F37" s="424">
        <f t="shared" si="8"/>
        <v>0</v>
      </c>
      <c r="G37" s="424">
        <f t="shared" si="8"/>
        <v>0</v>
      </c>
      <c r="H37" s="1502">
        <f t="shared" si="8"/>
        <v>0</v>
      </c>
      <c r="I37" s="424">
        <f t="shared" si="8"/>
        <v>0</v>
      </c>
      <c r="J37" s="1502">
        <f t="shared" si="8"/>
        <v>0</v>
      </c>
      <c r="K37" s="1502">
        <f t="shared" si="8"/>
        <v>0</v>
      </c>
      <c r="L37" s="1502">
        <f t="shared" si="8"/>
        <v>0</v>
      </c>
      <c r="M37" s="21">
        <f t="shared" si="8"/>
        <v>0</v>
      </c>
    </row>
    <row r="38" spans="1:13" s="94" customFormat="1" ht="14.45" customHeight="1">
      <c r="A38" s="1406"/>
      <c r="B38" s="1479" t="s">
        <v>50</v>
      </c>
      <c r="C38" s="476">
        <f t="shared" si="5"/>
        <v>290</v>
      </c>
      <c r="D38" s="1502">
        <v>42</v>
      </c>
      <c r="E38" s="1502">
        <v>248</v>
      </c>
      <c r="F38" s="424">
        <v>0</v>
      </c>
      <c r="G38" s="424">
        <f>H38+L38+M38</f>
        <v>0</v>
      </c>
      <c r="H38" s="1502">
        <f>SUM(I38:K38)</f>
        <v>0</v>
      </c>
      <c r="I38" s="424">
        <v>0</v>
      </c>
      <c r="J38" s="1502">
        <v>0</v>
      </c>
      <c r="K38" s="1502">
        <v>0</v>
      </c>
      <c r="L38" s="1502">
        <v>0</v>
      </c>
      <c r="M38" s="21">
        <v>0</v>
      </c>
    </row>
    <row r="39" spans="1:13" s="94" customFormat="1" ht="14.45" customHeight="1">
      <c r="A39" s="1406"/>
      <c r="B39" s="1479" t="s">
        <v>51</v>
      </c>
      <c r="C39" s="476">
        <f t="shared" si="5"/>
        <v>88</v>
      </c>
      <c r="D39" s="1502">
        <v>29</v>
      </c>
      <c r="E39" s="1502">
        <v>59</v>
      </c>
      <c r="F39" s="424">
        <v>0</v>
      </c>
      <c r="G39" s="424">
        <f>H39+L39+M39</f>
        <v>0</v>
      </c>
      <c r="H39" s="1502">
        <f>SUM(I39:K39)</f>
        <v>0</v>
      </c>
      <c r="I39" s="424">
        <v>0</v>
      </c>
      <c r="J39" s="1502">
        <v>0</v>
      </c>
      <c r="K39" s="1502">
        <v>0</v>
      </c>
      <c r="L39" s="1502">
        <v>0</v>
      </c>
      <c r="M39" s="21">
        <v>0</v>
      </c>
    </row>
    <row r="40" spans="1:13" s="94" customFormat="1" ht="14.45" customHeight="1">
      <c r="A40" s="1406" t="s">
        <v>692</v>
      </c>
      <c r="B40" s="1479" t="s">
        <v>49</v>
      </c>
      <c r="C40" s="476">
        <f t="shared" si="5"/>
        <v>577</v>
      </c>
      <c r="D40" s="1502">
        <f t="shared" ref="D40:M40" si="9">SUM(D41:D42)</f>
        <v>81</v>
      </c>
      <c r="E40" s="1502">
        <f t="shared" si="9"/>
        <v>496</v>
      </c>
      <c r="F40" s="424">
        <f t="shared" si="9"/>
        <v>0</v>
      </c>
      <c r="G40" s="424">
        <f t="shared" si="9"/>
        <v>417</v>
      </c>
      <c r="H40" s="424">
        <f t="shared" si="9"/>
        <v>0</v>
      </c>
      <c r="I40" s="424">
        <f t="shared" si="9"/>
        <v>0</v>
      </c>
      <c r="J40" s="424">
        <f t="shared" si="9"/>
        <v>0</v>
      </c>
      <c r="K40" s="424">
        <f t="shared" si="9"/>
        <v>0</v>
      </c>
      <c r="L40" s="424">
        <f t="shared" si="9"/>
        <v>417</v>
      </c>
      <c r="M40" s="21">
        <f t="shared" si="9"/>
        <v>0</v>
      </c>
    </row>
    <row r="41" spans="1:13" s="94" customFormat="1" ht="14.45" customHeight="1">
      <c r="A41" s="1477"/>
      <c r="B41" s="1479" t="s">
        <v>50</v>
      </c>
      <c r="C41" s="476">
        <f t="shared" si="5"/>
        <v>444</v>
      </c>
      <c r="D41" s="1502">
        <v>55</v>
      </c>
      <c r="E41" s="1502">
        <v>389</v>
      </c>
      <c r="F41" s="424">
        <v>0</v>
      </c>
      <c r="G41" s="424">
        <f>H41+L41+M41</f>
        <v>224</v>
      </c>
      <c r="H41" s="1502">
        <f>SUM(I41:K41)</f>
        <v>0</v>
      </c>
      <c r="I41" s="424">
        <v>0</v>
      </c>
      <c r="J41" s="1502">
        <v>0</v>
      </c>
      <c r="K41" s="1502">
        <v>0</v>
      </c>
      <c r="L41" s="21">
        <v>224</v>
      </c>
      <c r="M41" s="21">
        <v>0</v>
      </c>
    </row>
    <row r="42" spans="1:13" s="94" customFormat="1" ht="14.45" customHeight="1">
      <c r="A42" s="1477"/>
      <c r="B42" s="1479" t="s">
        <v>51</v>
      </c>
      <c r="C42" s="476">
        <f t="shared" si="5"/>
        <v>133</v>
      </c>
      <c r="D42" s="1502">
        <v>26</v>
      </c>
      <c r="E42" s="1502">
        <v>107</v>
      </c>
      <c r="F42" s="424">
        <v>0</v>
      </c>
      <c r="G42" s="424">
        <f>H42+L42+M42</f>
        <v>193</v>
      </c>
      <c r="H42" s="1502">
        <f>SUM(I42:K42)</f>
        <v>0</v>
      </c>
      <c r="I42" s="424">
        <v>0</v>
      </c>
      <c r="J42" s="1502">
        <v>0</v>
      </c>
      <c r="K42" s="1502">
        <v>0</v>
      </c>
      <c r="L42" s="21">
        <v>193</v>
      </c>
      <c r="M42" s="21">
        <v>0</v>
      </c>
    </row>
    <row r="43" spans="1:13" s="94" customFormat="1" ht="14.45" customHeight="1">
      <c r="A43" s="1406" t="s">
        <v>3119</v>
      </c>
      <c r="B43" s="1479" t="s">
        <v>49</v>
      </c>
      <c r="C43" s="476">
        <f t="shared" si="5"/>
        <v>665</v>
      </c>
      <c r="D43" s="1502">
        <f t="shared" ref="D43:M43" si="10">SUM(D44:D45)</f>
        <v>82</v>
      </c>
      <c r="E43" s="1502">
        <f t="shared" si="10"/>
        <v>583</v>
      </c>
      <c r="F43" s="424">
        <f t="shared" si="10"/>
        <v>0</v>
      </c>
      <c r="G43" s="424">
        <f t="shared" si="10"/>
        <v>474</v>
      </c>
      <c r="H43" s="424">
        <f t="shared" si="10"/>
        <v>0</v>
      </c>
      <c r="I43" s="424">
        <f t="shared" si="10"/>
        <v>0</v>
      </c>
      <c r="J43" s="424">
        <f t="shared" si="10"/>
        <v>0</v>
      </c>
      <c r="K43" s="424">
        <f t="shared" si="10"/>
        <v>0</v>
      </c>
      <c r="L43" s="424">
        <f t="shared" si="10"/>
        <v>474</v>
      </c>
      <c r="M43" s="21">
        <f t="shared" si="10"/>
        <v>0</v>
      </c>
    </row>
    <row r="44" spans="1:13" s="94" customFormat="1" ht="14.45" customHeight="1">
      <c r="A44" s="1406"/>
      <c r="B44" s="1479" t="s">
        <v>50</v>
      </c>
      <c r="C44" s="476">
        <f t="shared" si="5"/>
        <v>488</v>
      </c>
      <c r="D44" s="1502">
        <v>50</v>
      </c>
      <c r="E44" s="1502">
        <v>438</v>
      </c>
      <c r="F44" s="424">
        <v>0</v>
      </c>
      <c r="G44" s="424">
        <f>H44+L44+M44</f>
        <v>261</v>
      </c>
      <c r="H44" s="1502">
        <f>SUM(I44:K44)</f>
        <v>0</v>
      </c>
      <c r="I44" s="424">
        <v>0</v>
      </c>
      <c r="J44" s="1502">
        <v>0</v>
      </c>
      <c r="K44" s="1502">
        <v>0</v>
      </c>
      <c r="L44" s="21">
        <v>261</v>
      </c>
      <c r="M44" s="21">
        <v>0</v>
      </c>
    </row>
    <row r="45" spans="1:13" s="94" customFormat="1" ht="14.45" customHeight="1">
      <c r="A45" s="1406"/>
      <c r="B45" s="1479" t="s">
        <v>51</v>
      </c>
      <c r="C45" s="476">
        <f t="shared" si="5"/>
        <v>177</v>
      </c>
      <c r="D45" s="1502">
        <v>32</v>
      </c>
      <c r="E45" s="1502">
        <v>145</v>
      </c>
      <c r="F45" s="424">
        <v>0</v>
      </c>
      <c r="G45" s="424">
        <f>H45+L45+M45</f>
        <v>213</v>
      </c>
      <c r="H45" s="1502">
        <f>SUM(I45:K45)</f>
        <v>0</v>
      </c>
      <c r="I45" s="424">
        <v>0</v>
      </c>
      <c r="J45" s="1502">
        <v>0</v>
      </c>
      <c r="K45" s="1502">
        <v>0</v>
      </c>
      <c r="L45" s="21">
        <v>213</v>
      </c>
      <c r="M45" s="21">
        <v>0</v>
      </c>
    </row>
    <row r="46" spans="1:13" s="94" customFormat="1" ht="14.45" customHeight="1">
      <c r="A46" s="1406" t="s">
        <v>3120</v>
      </c>
      <c r="B46" s="1479" t="s">
        <v>49</v>
      </c>
      <c r="C46" s="476">
        <f t="shared" si="5"/>
        <v>841</v>
      </c>
      <c r="D46" s="1502">
        <f t="shared" ref="D46:M46" si="11">SUM(D47:D48)</f>
        <v>75</v>
      </c>
      <c r="E46" s="1502">
        <f t="shared" si="11"/>
        <v>766</v>
      </c>
      <c r="F46" s="424">
        <f t="shared" si="11"/>
        <v>0</v>
      </c>
      <c r="G46" s="424">
        <f t="shared" si="11"/>
        <v>458</v>
      </c>
      <c r="H46" s="424">
        <f t="shared" si="11"/>
        <v>0</v>
      </c>
      <c r="I46" s="424">
        <f t="shared" si="11"/>
        <v>0</v>
      </c>
      <c r="J46" s="424">
        <f t="shared" si="11"/>
        <v>0</v>
      </c>
      <c r="K46" s="424">
        <f t="shared" si="11"/>
        <v>0</v>
      </c>
      <c r="L46" s="424">
        <f t="shared" si="11"/>
        <v>458</v>
      </c>
      <c r="M46" s="21">
        <f t="shared" si="11"/>
        <v>0</v>
      </c>
    </row>
    <row r="47" spans="1:13" s="94" customFormat="1" ht="14.45" customHeight="1">
      <c r="A47" s="1406"/>
      <c r="B47" s="1479" t="s">
        <v>50</v>
      </c>
      <c r="C47" s="476">
        <f t="shared" si="5"/>
        <v>644</v>
      </c>
      <c r="D47" s="1502">
        <v>51</v>
      </c>
      <c r="E47" s="1502">
        <v>593</v>
      </c>
      <c r="F47" s="424">
        <v>0</v>
      </c>
      <c r="G47" s="424">
        <f>H47+L47+M47</f>
        <v>268</v>
      </c>
      <c r="H47" s="1502">
        <f>SUM(I47:K47)</f>
        <v>0</v>
      </c>
      <c r="I47" s="424">
        <v>0</v>
      </c>
      <c r="J47" s="1502">
        <v>0</v>
      </c>
      <c r="K47" s="1502">
        <v>0</v>
      </c>
      <c r="L47" s="21">
        <v>268</v>
      </c>
      <c r="M47" s="21">
        <v>0</v>
      </c>
    </row>
    <row r="48" spans="1:13" s="94" customFormat="1" ht="14.45" customHeight="1">
      <c r="A48" s="1406"/>
      <c r="B48" s="1479" t="s">
        <v>51</v>
      </c>
      <c r="C48" s="476">
        <f t="shared" si="5"/>
        <v>197</v>
      </c>
      <c r="D48" s="1502">
        <v>24</v>
      </c>
      <c r="E48" s="1502">
        <v>173</v>
      </c>
      <c r="F48" s="424">
        <v>0</v>
      </c>
      <c r="G48" s="424">
        <f>H48+L48+M48</f>
        <v>190</v>
      </c>
      <c r="H48" s="1502">
        <f>SUM(I48:K48)</f>
        <v>0</v>
      </c>
      <c r="I48" s="424">
        <v>0</v>
      </c>
      <c r="J48" s="1502">
        <v>0</v>
      </c>
      <c r="K48" s="1502">
        <v>0</v>
      </c>
      <c r="L48" s="21">
        <v>190</v>
      </c>
      <c r="M48" s="21">
        <v>0</v>
      </c>
    </row>
    <row r="49" spans="1:33" s="94" customFormat="1" ht="14.45" customHeight="1">
      <c r="A49" s="1406" t="s">
        <v>3121</v>
      </c>
      <c r="B49" s="1479" t="s">
        <v>49</v>
      </c>
      <c r="C49" s="476">
        <f t="shared" si="5"/>
        <v>868</v>
      </c>
      <c r="D49" s="1502">
        <f>SUM(D50:D51)</f>
        <v>73</v>
      </c>
      <c r="E49" s="1502">
        <f>SUM(E50:E51)</f>
        <v>795</v>
      </c>
      <c r="F49" s="424">
        <v>0</v>
      </c>
      <c r="G49" s="424">
        <f t="shared" ref="G49:M49" si="12">SUM(G50:G51)</f>
        <v>483</v>
      </c>
      <c r="H49" s="424">
        <f t="shared" si="12"/>
        <v>0</v>
      </c>
      <c r="I49" s="424">
        <f t="shared" si="12"/>
        <v>0</v>
      </c>
      <c r="J49" s="424">
        <f t="shared" si="12"/>
        <v>0</v>
      </c>
      <c r="K49" s="424">
        <f t="shared" si="12"/>
        <v>0</v>
      </c>
      <c r="L49" s="424">
        <f t="shared" si="12"/>
        <v>483</v>
      </c>
      <c r="M49" s="21">
        <f t="shared" si="12"/>
        <v>0</v>
      </c>
    </row>
    <row r="50" spans="1:33" s="94" customFormat="1" ht="14.45" customHeight="1">
      <c r="A50" s="1477"/>
      <c r="B50" s="1479" t="s">
        <v>50</v>
      </c>
      <c r="C50" s="476">
        <f t="shared" si="5"/>
        <v>679</v>
      </c>
      <c r="D50" s="1502">
        <v>49</v>
      </c>
      <c r="E50" s="1502">
        <v>630</v>
      </c>
      <c r="F50" s="424">
        <v>0</v>
      </c>
      <c r="G50" s="424">
        <f>H50+L50+M50</f>
        <v>272</v>
      </c>
      <c r="H50" s="1502">
        <f>SUM(I50:K50)</f>
        <v>0</v>
      </c>
      <c r="I50" s="424">
        <v>0</v>
      </c>
      <c r="J50" s="1502">
        <v>0</v>
      </c>
      <c r="K50" s="1502">
        <v>0</v>
      </c>
      <c r="L50" s="21">
        <v>272</v>
      </c>
      <c r="M50" s="21">
        <v>0</v>
      </c>
    </row>
    <row r="51" spans="1:33" s="94" customFormat="1" ht="14.45" customHeight="1">
      <c r="A51" s="1477"/>
      <c r="B51" s="1479" t="s">
        <v>51</v>
      </c>
      <c r="C51" s="476">
        <f t="shared" si="5"/>
        <v>189</v>
      </c>
      <c r="D51" s="1502">
        <v>24</v>
      </c>
      <c r="E51" s="1502">
        <v>165</v>
      </c>
      <c r="F51" s="424">
        <v>0</v>
      </c>
      <c r="G51" s="424">
        <f>H51+L51+M51</f>
        <v>211</v>
      </c>
      <c r="H51" s="1502">
        <f>SUM(I51:K51)</f>
        <v>0</v>
      </c>
      <c r="I51" s="424">
        <v>0</v>
      </c>
      <c r="J51" s="1502">
        <v>0</v>
      </c>
      <c r="K51" s="1502">
        <v>0</v>
      </c>
      <c r="L51" s="21">
        <v>211</v>
      </c>
      <c r="M51" s="21">
        <v>0</v>
      </c>
    </row>
    <row r="52" spans="1:33" s="94" customFormat="1" ht="14.45" customHeight="1">
      <c r="A52" s="1477"/>
      <c r="B52" s="1479"/>
      <c r="C52" s="476"/>
      <c r="D52" s="1502"/>
      <c r="E52" s="1502"/>
      <c r="F52" s="424"/>
      <c r="G52" s="424"/>
      <c r="H52" s="424"/>
      <c r="I52" s="424"/>
      <c r="J52" s="424"/>
      <c r="K52" s="21"/>
      <c r="L52" s="21"/>
      <c r="M52" s="21"/>
    </row>
    <row r="53" spans="1:33" s="94" customFormat="1" ht="14.45" customHeight="1">
      <c r="A53" s="45" t="s">
        <v>3122</v>
      </c>
      <c r="B53" s="1479" t="s">
        <v>53</v>
      </c>
      <c r="C53" s="476">
        <f t="shared" si="5"/>
        <v>812</v>
      </c>
      <c r="D53" s="1502">
        <f t="shared" ref="D53:M53" si="13">SUM(D54:D55)</f>
        <v>87</v>
      </c>
      <c r="E53" s="1502">
        <f t="shared" si="13"/>
        <v>725</v>
      </c>
      <c r="F53" s="424">
        <f t="shared" si="13"/>
        <v>0</v>
      </c>
      <c r="G53" s="424">
        <f t="shared" si="13"/>
        <v>481</v>
      </c>
      <c r="H53" s="424">
        <f t="shared" si="13"/>
        <v>0</v>
      </c>
      <c r="I53" s="424">
        <f t="shared" si="13"/>
        <v>0</v>
      </c>
      <c r="J53" s="424">
        <f t="shared" si="13"/>
        <v>0</v>
      </c>
      <c r="K53" s="424">
        <f t="shared" si="13"/>
        <v>0</v>
      </c>
      <c r="L53" s="424">
        <f t="shared" si="13"/>
        <v>481</v>
      </c>
      <c r="M53" s="21">
        <f t="shared" si="13"/>
        <v>0</v>
      </c>
    </row>
    <row r="54" spans="1:33" s="94" customFormat="1" ht="14.45" customHeight="1">
      <c r="A54" s="45" t="s">
        <v>2332</v>
      </c>
      <c r="B54" s="1479" t="s">
        <v>50</v>
      </c>
      <c r="C54" s="476">
        <f t="shared" si="5"/>
        <v>596</v>
      </c>
      <c r="D54" s="1502">
        <v>58</v>
      </c>
      <c r="E54" s="1502">
        <v>538</v>
      </c>
      <c r="F54" s="424">
        <v>0</v>
      </c>
      <c r="G54" s="424">
        <f>H54+L54+M54</f>
        <v>287</v>
      </c>
      <c r="H54" s="1502">
        <f>SUM(I54:K54)</f>
        <v>0</v>
      </c>
      <c r="I54" s="424">
        <v>0</v>
      </c>
      <c r="J54" s="424">
        <v>0</v>
      </c>
      <c r="K54" s="1502">
        <v>0</v>
      </c>
      <c r="L54" s="1502">
        <v>287</v>
      </c>
      <c r="M54" s="21">
        <v>0</v>
      </c>
    </row>
    <row r="55" spans="1:33" s="94" customFormat="1" ht="14.45" customHeight="1">
      <c r="A55" s="1451"/>
      <c r="B55" s="1480" t="s">
        <v>51</v>
      </c>
      <c r="C55" s="1293">
        <f t="shared" si="5"/>
        <v>216</v>
      </c>
      <c r="D55" s="314">
        <v>29</v>
      </c>
      <c r="E55" s="314">
        <v>187</v>
      </c>
      <c r="F55" s="314">
        <v>0</v>
      </c>
      <c r="G55" s="314">
        <f>H55+L55+M55</f>
        <v>194</v>
      </c>
      <c r="H55" s="314">
        <f>SUM(I55:K55)</f>
        <v>0</v>
      </c>
      <c r="I55" s="314">
        <v>0</v>
      </c>
      <c r="J55" s="314">
        <v>0</v>
      </c>
      <c r="K55" s="1505">
        <v>0</v>
      </c>
      <c r="L55" s="1505">
        <v>194</v>
      </c>
      <c r="M55" s="1505">
        <v>0</v>
      </c>
    </row>
    <row r="56" spans="1:33" s="94" customFormat="1" ht="13.9" customHeight="1">
      <c r="A56" s="1490" t="s">
        <v>3123</v>
      </c>
      <c r="C56" s="105" t="s">
        <v>84</v>
      </c>
      <c r="F56" s="105" t="s">
        <v>85</v>
      </c>
      <c r="G56" s="105"/>
      <c r="I56" s="99" t="s">
        <v>87</v>
      </c>
      <c r="J56" s="1643"/>
      <c r="L56" s="1607"/>
      <c r="M56" s="1607" t="s">
        <v>2560</v>
      </c>
    </row>
    <row r="57" spans="1:33" s="94" customFormat="1" ht="13.9" customHeight="1">
      <c r="F57" s="105" t="s">
        <v>86</v>
      </c>
      <c r="G57" s="105"/>
    </row>
    <row r="58" spans="1:33" s="1469" customFormat="1" ht="13.9" customHeight="1">
      <c r="A58" s="1469" t="s">
        <v>141</v>
      </c>
    </row>
    <row r="59" spans="1:33" s="94" customFormat="1" ht="13.9" customHeight="1">
      <c r="A59" s="94" t="s">
        <v>719</v>
      </c>
      <c r="B59" s="1469"/>
      <c r="C59" s="1469"/>
    </row>
    <row r="60" spans="1:33" s="94" customFormat="1" ht="13.9" customHeight="1">
      <c r="A60" s="366" t="s">
        <v>450</v>
      </c>
      <c r="B60" s="157"/>
      <c r="AC60" s="1469"/>
      <c r="AD60" s="1469"/>
      <c r="AE60" s="1469"/>
      <c r="AF60" s="1469"/>
      <c r="AG60" s="1469"/>
    </row>
  </sheetData>
  <mergeCells count="34">
    <mergeCell ref="D4:J4"/>
    <mergeCell ref="A1:B1"/>
    <mergeCell ref="L1:M1"/>
    <mergeCell ref="A2:B2"/>
    <mergeCell ref="L2:M2"/>
    <mergeCell ref="A3:M3"/>
    <mergeCell ref="A26:M26"/>
    <mergeCell ref="A5:B7"/>
    <mergeCell ref="C5:F5"/>
    <mergeCell ref="G5:M5"/>
    <mergeCell ref="C6:C7"/>
    <mergeCell ref="D6:D7"/>
    <mergeCell ref="E6:E7"/>
    <mergeCell ref="F6:F7"/>
    <mergeCell ref="G6:G7"/>
    <mergeCell ref="H6:K6"/>
    <mergeCell ref="L6:L7"/>
    <mergeCell ref="M6:M7"/>
    <mergeCell ref="A24:B24"/>
    <mergeCell ref="L24:M24"/>
    <mergeCell ref="A25:B25"/>
    <mergeCell ref="L25:M25"/>
    <mergeCell ref="L29:L30"/>
    <mergeCell ref="M29:M30"/>
    <mergeCell ref="D27:J27"/>
    <mergeCell ref="A28:B30"/>
    <mergeCell ref="C28:F28"/>
    <mergeCell ref="G28:M28"/>
    <mergeCell ref="C29:C30"/>
    <mergeCell ref="D29:D30"/>
    <mergeCell ref="E29:E30"/>
    <mergeCell ref="F29:F30"/>
    <mergeCell ref="G29:G30"/>
    <mergeCell ref="H29:K29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&amp;C&amp;"新細明體,標準"&amp;8&amp;A</oddFooter>
  </headerFooter>
  <rowBreaks count="1" manualBreakCount="1">
    <brk id="23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3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3.625" style="1397" customWidth="1"/>
    <col min="2" max="2" width="14.25" style="1397" customWidth="1"/>
    <col min="3" max="3" width="12.625" style="1398" customWidth="1"/>
    <col min="4" max="10" width="12.625" style="1397" customWidth="1"/>
    <col min="11" max="16384" width="9" style="1397"/>
  </cols>
  <sheetData>
    <row r="1" spans="1:10" s="254" customFormat="1" ht="15.95" customHeight="1">
      <c r="A1" s="2092" t="s">
        <v>143</v>
      </c>
      <c r="B1" s="1737"/>
      <c r="C1" s="259"/>
      <c r="H1" s="260" t="s">
        <v>139</v>
      </c>
      <c r="I1" s="2093" t="s">
        <v>273</v>
      </c>
      <c r="J1" s="2094"/>
    </row>
    <row r="2" spans="1:10" s="254" customFormat="1" ht="15.95" customHeight="1">
      <c r="A2" s="2092" t="s">
        <v>34</v>
      </c>
      <c r="B2" s="1737"/>
      <c r="C2" s="11" t="s">
        <v>88</v>
      </c>
      <c r="D2" s="261"/>
      <c r="E2" s="261"/>
      <c r="F2" s="261"/>
      <c r="G2" s="7" t="s">
        <v>220</v>
      </c>
      <c r="H2" s="260" t="s">
        <v>936</v>
      </c>
      <c r="I2" s="2092" t="s">
        <v>45</v>
      </c>
      <c r="J2" s="2095"/>
    </row>
    <row r="3" spans="1:10" s="1382" customFormat="1" ht="21.2" customHeight="1">
      <c r="A3" s="2096" t="s">
        <v>2300</v>
      </c>
      <c r="B3" s="2096"/>
      <c r="C3" s="2096"/>
      <c r="D3" s="2096"/>
      <c r="E3" s="2096"/>
      <c r="F3" s="2096"/>
      <c r="G3" s="2096"/>
      <c r="H3" s="2096"/>
      <c r="I3" s="2096"/>
      <c r="J3" s="2096"/>
    </row>
    <row r="4" spans="1:10" s="1643" customFormat="1" ht="18" customHeight="1">
      <c r="A4" s="1471"/>
      <c r="B4" s="1471"/>
      <c r="C4" s="1471"/>
      <c r="D4" s="1763" t="s">
        <v>2301</v>
      </c>
      <c r="E4" s="1763"/>
      <c r="F4" s="1763"/>
      <c r="G4" s="1471"/>
      <c r="H4" s="1471"/>
      <c r="I4" s="1813" t="s">
        <v>245</v>
      </c>
      <c r="J4" s="1813"/>
    </row>
    <row r="5" spans="1:10" s="1643" customFormat="1" ht="20.100000000000001" customHeight="1">
      <c r="A5" s="1808" t="s">
        <v>455</v>
      </c>
      <c r="B5" s="1795"/>
      <c r="C5" s="1746" t="s">
        <v>456</v>
      </c>
      <c r="D5" s="1737"/>
      <c r="E5" s="1810" t="s">
        <v>457</v>
      </c>
      <c r="F5" s="1737"/>
      <c r="G5" s="1810" t="s">
        <v>239</v>
      </c>
      <c r="H5" s="1737"/>
      <c r="I5" s="1810" t="s">
        <v>279</v>
      </c>
      <c r="J5" s="1746"/>
    </row>
    <row r="6" spans="1:10" s="1643" customFormat="1" ht="20.100000000000001" customHeight="1">
      <c r="A6" s="1763"/>
      <c r="B6" s="1767"/>
      <c r="C6" s="1439" t="s">
        <v>240</v>
      </c>
      <c r="D6" s="1439" t="s">
        <v>254</v>
      </c>
      <c r="E6" s="1439" t="s">
        <v>240</v>
      </c>
      <c r="F6" s="1439" t="s">
        <v>254</v>
      </c>
      <c r="G6" s="1439" t="s">
        <v>240</v>
      </c>
      <c r="H6" s="1439" t="s">
        <v>254</v>
      </c>
      <c r="I6" s="1439" t="s">
        <v>240</v>
      </c>
      <c r="J6" s="1463" t="s">
        <v>254</v>
      </c>
    </row>
    <row r="7" spans="1:10" s="1384" customFormat="1" ht="18" customHeight="1">
      <c r="A7" s="1576"/>
      <c r="B7" s="241"/>
      <c r="C7" s="1576"/>
      <c r="D7" s="1576"/>
      <c r="E7" s="1576"/>
      <c r="F7" s="1576"/>
      <c r="G7" s="1576"/>
      <c r="H7" s="1576"/>
      <c r="I7" s="1576"/>
      <c r="J7" s="1576"/>
    </row>
    <row r="8" spans="1:10" s="254" customFormat="1" ht="18" customHeight="1">
      <c r="A8" s="2090" t="s">
        <v>2302</v>
      </c>
      <c r="B8" s="2091"/>
      <c r="C8" s="242">
        <f>SUM(E8,G8,I8)</f>
        <v>9783</v>
      </c>
      <c r="D8" s="243">
        <f>C8/$C$8*100</f>
        <v>100</v>
      </c>
      <c r="E8" s="242">
        <v>101</v>
      </c>
      <c r="F8" s="245">
        <f>E8/$E$8*100</f>
        <v>100</v>
      </c>
      <c r="G8" s="242">
        <v>9152</v>
      </c>
      <c r="H8" s="243">
        <f>G8/$G$8*100</f>
        <v>100</v>
      </c>
      <c r="I8" s="242">
        <v>530</v>
      </c>
      <c r="J8" s="245">
        <f>I8/$I$8*100</f>
        <v>100</v>
      </c>
    </row>
    <row r="9" spans="1:10" s="254" customFormat="1" ht="18" customHeight="1">
      <c r="A9" s="1576"/>
      <c r="B9" s="1577"/>
      <c r="C9" s="242"/>
      <c r="D9" s="243"/>
      <c r="E9" s="242"/>
      <c r="F9" s="245"/>
      <c r="G9" s="242"/>
      <c r="H9" s="243"/>
      <c r="I9" s="242"/>
      <c r="J9" s="245"/>
    </row>
    <row r="10" spans="1:10" s="1391" customFormat="1" ht="18" customHeight="1">
      <c r="A10" s="2099" t="s">
        <v>251</v>
      </c>
      <c r="B10" s="2100"/>
      <c r="C10" s="242"/>
      <c r="D10" s="243"/>
      <c r="E10" s="247"/>
      <c r="F10" s="245"/>
      <c r="G10" s="247"/>
      <c r="H10" s="243"/>
      <c r="I10" s="247"/>
      <c r="J10" s="245"/>
    </row>
    <row r="11" spans="1:10" s="1391" customFormat="1" ht="18" customHeight="1">
      <c r="A11" s="2097" t="s">
        <v>2303</v>
      </c>
      <c r="B11" s="2098"/>
      <c r="C11" s="242">
        <f t="shared" ref="C11:C28" si="0">SUM(E11,G11,I11)</f>
        <v>46</v>
      </c>
      <c r="D11" s="243">
        <f t="shared" ref="D11:D28" si="1">C11/$C$8*100</f>
        <v>0.47020341408565874</v>
      </c>
      <c r="E11" s="247">
        <v>0</v>
      </c>
      <c r="F11" s="268">
        <f t="shared" ref="F11:F28" si="2">E11/$E$8*100</f>
        <v>0</v>
      </c>
      <c r="G11" s="247">
        <v>45</v>
      </c>
      <c r="H11" s="243">
        <f t="shared" ref="H11:H28" si="3">G11/$G$8*100</f>
        <v>0.49169580419580422</v>
      </c>
      <c r="I11" s="247">
        <v>1</v>
      </c>
      <c r="J11" s="245">
        <f t="shared" ref="J11:J28" si="4">I11/$I$8*100</f>
        <v>0.18867924528301888</v>
      </c>
    </row>
    <row r="12" spans="1:10" s="1391" customFormat="1" ht="18" customHeight="1">
      <c r="A12" s="2097" t="s">
        <v>162</v>
      </c>
      <c r="B12" s="2098"/>
      <c r="C12" s="242">
        <f t="shared" si="0"/>
        <v>9737</v>
      </c>
      <c r="D12" s="243">
        <f t="shared" si="1"/>
        <v>99.52979658591434</v>
      </c>
      <c r="E12" s="247">
        <f>E8-E11</f>
        <v>101</v>
      </c>
      <c r="F12" s="245">
        <f t="shared" si="2"/>
        <v>100</v>
      </c>
      <c r="G12" s="247">
        <f>G8-G11</f>
        <v>9107</v>
      </c>
      <c r="H12" s="243">
        <f t="shared" si="3"/>
        <v>99.5083041958042</v>
      </c>
      <c r="I12" s="247">
        <f>I8-I11</f>
        <v>529</v>
      </c>
      <c r="J12" s="245">
        <f t="shared" si="4"/>
        <v>99.811320754716988</v>
      </c>
    </row>
    <row r="13" spans="1:10" s="254" customFormat="1" ht="21.95" customHeight="1">
      <c r="A13" s="1576"/>
      <c r="B13" s="1577"/>
      <c r="C13" s="242"/>
      <c r="D13" s="243"/>
      <c r="E13" s="242"/>
      <c r="F13" s="245"/>
      <c r="G13" s="242"/>
      <c r="H13" s="243"/>
      <c r="I13" s="242"/>
      <c r="J13" s="245"/>
    </row>
    <row r="14" spans="1:10" s="1391" customFormat="1" ht="18" customHeight="1">
      <c r="A14" s="2099" t="s">
        <v>823</v>
      </c>
      <c r="B14" s="2100"/>
      <c r="C14" s="242"/>
      <c r="D14" s="243"/>
      <c r="E14" s="247"/>
      <c r="F14" s="245"/>
      <c r="G14" s="247"/>
      <c r="H14" s="243"/>
      <c r="I14" s="247"/>
      <c r="J14" s="245"/>
    </row>
    <row r="15" spans="1:10" s="1391" customFormat="1" ht="18" customHeight="1">
      <c r="A15" s="2097" t="s">
        <v>241</v>
      </c>
      <c r="B15" s="2098"/>
      <c r="C15" s="242">
        <f>SUM(E15,G15,I15)</f>
        <v>116</v>
      </c>
      <c r="D15" s="243">
        <f>C15/$C$8*100</f>
        <v>1.1857303485638353</v>
      </c>
      <c r="E15" s="247">
        <v>2</v>
      </c>
      <c r="F15" s="245">
        <f t="shared" si="2"/>
        <v>1.9801980198019802</v>
      </c>
      <c r="G15" s="247">
        <v>111</v>
      </c>
      <c r="H15" s="243">
        <f t="shared" si="3"/>
        <v>1.2128496503496504</v>
      </c>
      <c r="I15" s="247">
        <v>3</v>
      </c>
      <c r="J15" s="245">
        <f t="shared" si="4"/>
        <v>0.56603773584905659</v>
      </c>
    </row>
    <row r="16" spans="1:10" s="1391" customFormat="1" ht="18" customHeight="1">
      <c r="A16" s="2097" t="s">
        <v>822</v>
      </c>
      <c r="B16" s="2098"/>
      <c r="C16" s="242">
        <f t="shared" si="0"/>
        <v>5358</v>
      </c>
      <c r="D16" s="243">
        <f t="shared" si="1"/>
        <v>54.768475927629559</v>
      </c>
      <c r="E16" s="247">
        <v>61</v>
      </c>
      <c r="F16" s="245">
        <f t="shared" si="2"/>
        <v>60.396039603960396</v>
      </c>
      <c r="G16" s="247">
        <v>5033</v>
      </c>
      <c r="H16" s="243">
        <f t="shared" si="3"/>
        <v>54.993444055944053</v>
      </c>
      <c r="I16" s="247">
        <v>264</v>
      </c>
      <c r="J16" s="245">
        <f t="shared" si="4"/>
        <v>49.811320754716981</v>
      </c>
    </row>
    <row r="17" spans="1:10" s="1391" customFormat="1" ht="18" customHeight="1">
      <c r="A17" s="2097" t="s">
        <v>2304</v>
      </c>
      <c r="B17" s="2098"/>
      <c r="C17" s="242">
        <f t="shared" si="0"/>
        <v>2605</v>
      </c>
      <c r="D17" s="243">
        <f t="shared" si="1"/>
        <v>26.627823775937852</v>
      </c>
      <c r="E17" s="247">
        <v>25</v>
      </c>
      <c r="F17" s="245">
        <f t="shared" si="2"/>
        <v>24.752475247524753</v>
      </c>
      <c r="G17" s="247">
        <v>2464</v>
      </c>
      <c r="H17" s="243">
        <f t="shared" si="3"/>
        <v>26.923076923076923</v>
      </c>
      <c r="I17" s="247">
        <v>116</v>
      </c>
      <c r="J17" s="245">
        <f t="shared" si="4"/>
        <v>21.886792452830189</v>
      </c>
    </row>
    <row r="18" spans="1:10" s="1391" customFormat="1" ht="18" customHeight="1">
      <c r="A18" s="2097" t="s">
        <v>2305</v>
      </c>
      <c r="B18" s="2098"/>
      <c r="C18" s="242">
        <f t="shared" si="0"/>
        <v>343</v>
      </c>
      <c r="D18" s="243">
        <f t="shared" si="1"/>
        <v>3.5060819789430644</v>
      </c>
      <c r="E18" s="247">
        <v>4</v>
      </c>
      <c r="F18" s="245">
        <f t="shared" si="2"/>
        <v>3.9603960396039604</v>
      </c>
      <c r="G18" s="247">
        <v>313</v>
      </c>
      <c r="H18" s="243">
        <f t="shared" si="3"/>
        <v>3.4200174825174825</v>
      </c>
      <c r="I18" s="247">
        <v>26</v>
      </c>
      <c r="J18" s="245">
        <f t="shared" si="4"/>
        <v>4.9056603773584913</v>
      </c>
    </row>
    <row r="19" spans="1:10" s="1391" customFormat="1" ht="18" customHeight="1">
      <c r="A19" s="2097" t="s">
        <v>2306</v>
      </c>
      <c r="B19" s="2098"/>
      <c r="C19" s="242">
        <f t="shared" si="0"/>
        <v>1320</v>
      </c>
      <c r="D19" s="243">
        <f t="shared" si="1"/>
        <v>13.49279362158847</v>
      </c>
      <c r="E19" s="247">
        <v>9</v>
      </c>
      <c r="F19" s="245">
        <f t="shared" si="2"/>
        <v>8.9108910891089099</v>
      </c>
      <c r="G19" s="247">
        <v>1197</v>
      </c>
      <c r="H19" s="243">
        <f t="shared" si="3"/>
        <v>13.07910839160839</v>
      </c>
      <c r="I19" s="247">
        <v>114</v>
      </c>
      <c r="J19" s="245">
        <f t="shared" si="4"/>
        <v>21.509433962264151</v>
      </c>
    </row>
    <row r="20" spans="1:10" s="1391" customFormat="1" ht="18" customHeight="1">
      <c r="A20" s="2097" t="s">
        <v>242</v>
      </c>
      <c r="B20" s="2098"/>
      <c r="C20" s="242">
        <f t="shared" si="0"/>
        <v>32</v>
      </c>
      <c r="D20" s="243">
        <f t="shared" si="1"/>
        <v>0.32709802719002351</v>
      </c>
      <c r="E20" s="247">
        <v>0</v>
      </c>
      <c r="F20" s="268">
        <f t="shared" si="2"/>
        <v>0</v>
      </c>
      <c r="G20" s="247">
        <v>29</v>
      </c>
      <c r="H20" s="243">
        <f t="shared" si="3"/>
        <v>0.31687062937062938</v>
      </c>
      <c r="I20" s="247">
        <v>3</v>
      </c>
      <c r="J20" s="245">
        <f t="shared" si="4"/>
        <v>0.56603773584905659</v>
      </c>
    </row>
    <row r="21" spans="1:10" s="1391" customFormat="1" ht="18" customHeight="1">
      <c r="A21" s="2097" t="s">
        <v>2307</v>
      </c>
      <c r="B21" s="2098"/>
      <c r="C21" s="242">
        <f t="shared" si="0"/>
        <v>7</v>
      </c>
      <c r="D21" s="243">
        <f t="shared" si="1"/>
        <v>7.1552693447817645E-2</v>
      </c>
      <c r="E21" s="247">
        <v>0</v>
      </c>
      <c r="F21" s="268">
        <f t="shared" si="2"/>
        <v>0</v>
      </c>
      <c r="G21" s="247">
        <v>4</v>
      </c>
      <c r="H21" s="269">
        <f t="shared" si="3"/>
        <v>4.3706293706293704E-2</v>
      </c>
      <c r="I21" s="247">
        <v>3</v>
      </c>
      <c r="J21" s="245">
        <f t="shared" si="4"/>
        <v>0.56603773584905659</v>
      </c>
    </row>
    <row r="22" spans="1:10" s="1391" customFormat="1" ht="18" customHeight="1">
      <c r="A22" s="2097" t="s">
        <v>243</v>
      </c>
      <c r="B22" s="2098"/>
      <c r="C22" s="242">
        <f t="shared" si="0"/>
        <v>2</v>
      </c>
      <c r="D22" s="243">
        <f t="shared" si="1"/>
        <v>2.0443626699376469E-2</v>
      </c>
      <c r="E22" s="247">
        <v>0</v>
      </c>
      <c r="F22" s="268">
        <f t="shared" si="2"/>
        <v>0</v>
      </c>
      <c r="G22" s="247">
        <v>1</v>
      </c>
      <c r="H22" s="243">
        <f t="shared" si="3"/>
        <v>1.0926573426573426E-2</v>
      </c>
      <c r="I22" s="247">
        <v>1</v>
      </c>
      <c r="J22" s="245">
        <f t="shared" si="4"/>
        <v>0.18867924528301888</v>
      </c>
    </row>
    <row r="23" spans="1:10" s="1391" customFormat="1" ht="21.95" customHeight="1">
      <c r="A23" s="1578"/>
      <c r="B23" s="1579"/>
      <c r="C23" s="242"/>
      <c r="D23" s="243"/>
      <c r="E23" s="247"/>
      <c r="F23" s="245"/>
      <c r="G23" s="247"/>
      <c r="H23" s="243"/>
      <c r="I23" s="247"/>
      <c r="J23" s="245"/>
    </row>
    <row r="24" spans="1:10" s="1391" customFormat="1" ht="18" customHeight="1">
      <c r="A24" s="2099" t="s">
        <v>2308</v>
      </c>
      <c r="B24" s="2101"/>
      <c r="C24" s="242"/>
      <c r="D24" s="243"/>
      <c r="E24" s="247"/>
      <c r="F24" s="245"/>
      <c r="G24" s="247"/>
      <c r="H24" s="243"/>
      <c r="I24" s="247"/>
      <c r="J24" s="245"/>
    </row>
    <row r="25" spans="1:10" s="1391" customFormat="1" ht="18" customHeight="1">
      <c r="A25" s="2097" t="s">
        <v>244</v>
      </c>
      <c r="B25" s="2098"/>
      <c r="C25" s="242">
        <f t="shared" si="0"/>
        <v>8693</v>
      </c>
      <c r="D25" s="243">
        <f t="shared" si="1"/>
        <v>88.858223448839823</v>
      </c>
      <c r="E25" s="247">
        <v>93</v>
      </c>
      <c r="F25" s="245">
        <f t="shared" si="2"/>
        <v>92.079207920792086</v>
      </c>
      <c r="G25" s="247">
        <v>8149</v>
      </c>
      <c r="H25" s="243">
        <f t="shared" si="3"/>
        <v>89.040646853146853</v>
      </c>
      <c r="I25" s="247">
        <v>451</v>
      </c>
      <c r="J25" s="245">
        <f t="shared" si="4"/>
        <v>85.094339622641513</v>
      </c>
    </row>
    <row r="26" spans="1:10" s="1391" customFormat="1" ht="18" customHeight="1">
      <c r="A26" s="2097" t="s">
        <v>1074</v>
      </c>
      <c r="B26" s="2102"/>
      <c r="C26" s="242">
        <f t="shared" si="0"/>
        <v>1089</v>
      </c>
      <c r="D26" s="243">
        <f t="shared" si="1"/>
        <v>11.131554737810488</v>
      </c>
      <c r="E26" s="247">
        <v>8</v>
      </c>
      <c r="F26" s="245">
        <f t="shared" si="2"/>
        <v>7.9207920792079207</v>
      </c>
      <c r="G26" s="247">
        <v>1003</v>
      </c>
      <c r="H26" s="243">
        <f t="shared" si="3"/>
        <v>10.959353146853147</v>
      </c>
      <c r="I26" s="247">
        <v>78</v>
      </c>
      <c r="J26" s="245">
        <f t="shared" si="4"/>
        <v>14.716981132075471</v>
      </c>
    </row>
    <row r="27" spans="1:10" s="1391" customFormat="1" ht="18" customHeight="1">
      <c r="A27" s="2097" t="s">
        <v>252</v>
      </c>
      <c r="B27" s="2102"/>
      <c r="C27" s="242">
        <f t="shared" si="0"/>
        <v>702</v>
      </c>
      <c r="D27" s="243">
        <f t="shared" si="1"/>
        <v>7.1757129714811407</v>
      </c>
      <c r="E27" s="247">
        <v>7</v>
      </c>
      <c r="F27" s="245">
        <f t="shared" si="2"/>
        <v>6.9306930693069315</v>
      </c>
      <c r="G27" s="247">
        <v>690</v>
      </c>
      <c r="H27" s="243">
        <f t="shared" si="3"/>
        <v>7.5393356643356642</v>
      </c>
      <c r="I27" s="247">
        <v>5</v>
      </c>
      <c r="J27" s="245">
        <f t="shared" si="4"/>
        <v>0.94339622641509435</v>
      </c>
    </row>
    <row r="28" spans="1:10" s="1391" customFormat="1" ht="18" customHeight="1">
      <c r="A28" s="2097" t="s">
        <v>243</v>
      </c>
      <c r="B28" s="2098"/>
      <c r="C28" s="242">
        <f t="shared" si="0"/>
        <v>1</v>
      </c>
      <c r="D28" s="243">
        <f t="shared" si="1"/>
        <v>1.0221813349688235E-2</v>
      </c>
      <c r="E28" s="247">
        <v>0</v>
      </c>
      <c r="F28" s="268">
        <f t="shared" si="2"/>
        <v>0</v>
      </c>
      <c r="G28" s="247">
        <v>0</v>
      </c>
      <c r="H28" s="269">
        <f t="shared" si="3"/>
        <v>0</v>
      </c>
      <c r="I28" s="247">
        <v>1</v>
      </c>
      <c r="J28" s="245">
        <f t="shared" si="4"/>
        <v>0.18867924528301888</v>
      </c>
    </row>
    <row r="29" spans="1:10" s="1391" customFormat="1" ht="6.95" customHeight="1">
      <c r="A29" s="248"/>
      <c r="B29" s="249"/>
      <c r="C29" s="250"/>
      <c r="D29" s="250"/>
      <c r="E29" s="250"/>
      <c r="F29" s="251"/>
      <c r="G29" s="250"/>
      <c r="H29" s="251"/>
      <c r="I29" s="250"/>
      <c r="J29" s="252"/>
    </row>
    <row r="30" spans="1:10" s="254" customFormat="1" ht="13.9" customHeight="1">
      <c r="A30" s="253"/>
      <c r="C30" s="255"/>
      <c r="D30" s="256"/>
      <c r="I30" s="253"/>
      <c r="J30" s="1643"/>
    </row>
    <row r="31" spans="1:10" s="254" customFormat="1" ht="13.9" customHeight="1">
      <c r="D31" s="256"/>
      <c r="G31" s="257"/>
    </row>
    <row r="32" spans="1:10" s="254" customFormat="1" ht="13.9" customHeight="1">
      <c r="D32" s="256"/>
      <c r="E32" s="258"/>
      <c r="G32" s="257"/>
    </row>
    <row r="33" spans="1:10" s="254" customFormat="1" ht="15.95" customHeight="1">
      <c r="A33" s="2092" t="s">
        <v>143</v>
      </c>
      <c r="B33" s="1737"/>
      <c r="C33" s="259"/>
      <c r="H33" s="260" t="s">
        <v>139</v>
      </c>
      <c r="I33" s="2093" t="s">
        <v>273</v>
      </c>
      <c r="J33" s="2094"/>
    </row>
    <row r="34" spans="1:10" s="254" customFormat="1" ht="15.95" customHeight="1">
      <c r="A34" s="2092" t="s">
        <v>34</v>
      </c>
      <c r="B34" s="1737"/>
      <c r="C34" s="11" t="s">
        <v>88</v>
      </c>
      <c r="D34" s="261"/>
      <c r="E34" s="261"/>
      <c r="F34" s="261"/>
      <c r="G34" s="7"/>
      <c r="H34" s="260" t="s">
        <v>936</v>
      </c>
      <c r="I34" s="2092" t="s">
        <v>45</v>
      </c>
      <c r="J34" s="2095"/>
    </row>
    <row r="35" spans="1:10" s="1382" customFormat="1" ht="21.2" customHeight="1">
      <c r="A35" s="2096" t="s">
        <v>253</v>
      </c>
      <c r="B35" s="2096"/>
      <c r="C35" s="2096"/>
      <c r="D35" s="2096"/>
      <c r="E35" s="2096"/>
      <c r="F35" s="2096"/>
      <c r="G35" s="2096"/>
      <c r="H35" s="2096"/>
      <c r="I35" s="2096"/>
      <c r="J35" s="2096"/>
    </row>
    <row r="36" spans="1:10" s="1643" customFormat="1" ht="18" customHeight="1">
      <c r="A36" s="1471"/>
      <c r="B36" s="1471"/>
      <c r="C36" s="1471"/>
      <c r="D36" s="1763" t="s">
        <v>310</v>
      </c>
      <c r="E36" s="1763"/>
      <c r="F36" s="1763"/>
      <c r="G36" s="1471"/>
      <c r="H36" s="1471"/>
      <c r="I36" s="1813" t="s">
        <v>245</v>
      </c>
      <c r="J36" s="1813"/>
    </row>
    <row r="37" spans="1:10" s="1643" customFormat="1" ht="20.100000000000001" customHeight="1">
      <c r="A37" s="1808" t="s">
        <v>455</v>
      </c>
      <c r="B37" s="1795"/>
      <c r="C37" s="1746" t="s">
        <v>456</v>
      </c>
      <c r="D37" s="1737"/>
      <c r="E37" s="1810" t="s">
        <v>457</v>
      </c>
      <c r="F37" s="1737"/>
      <c r="G37" s="1810" t="s">
        <v>239</v>
      </c>
      <c r="H37" s="1737"/>
      <c r="I37" s="1810" t="s">
        <v>279</v>
      </c>
      <c r="J37" s="1746"/>
    </row>
    <row r="38" spans="1:10" s="1643" customFormat="1" ht="20.100000000000001" customHeight="1">
      <c r="A38" s="1763"/>
      <c r="B38" s="1767"/>
      <c r="C38" s="1439" t="s">
        <v>240</v>
      </c>
      <c r="D38" s="1439" t="s">
        <v>254</v>
      </c>
      <c r="E38" s="1439" t="s">
        <v>240</v>
      </c>
      <c r="F38" s="1439" t="s">
        <v>254</v>
      </c>
      <c r="G38" s="1439" t="s">
        <v>240</v>
      </c>
      <c r="H38" s="1439" t="s">
        <v>254</v>
      </c>
      <c r="I38" s="1439" t="s">
        <v>240</v>
      </c>
      <c r="J38" s="1463" t="s">
        <v>254</v>
      </c>
    </row>
    <row r="39" spans="1:10" s="1391" customFormat="1" ht="6.95" customHeight="1">
      <c r="A39" s="248"/>
      <c r="B39" s="249"/>
      <c r="C39" s="250"/>
      <c r="D39" s="250"/>
      <c r="E39" s="250"/>
      <c r="F39" s="251"/>
      <c r="G39" s="250"/>
      <c r="H39" s="251"/>
      <c r="I39" s="250"/>
      <c r="J39" s="252"/>
    </row>
    <row r="40" spans="1:10" s="1391" customFormat="1" ht="17.100000000000001" customHeight="1">
      <c r="A40" s="2099" t="s">
        <v>2309</v>
      </c>
      <c r="B40" s="2101"/>
      <c r="C40" s="250"/>
      <c r="D40" s="250"/>
      <c r="E40" s="250"/>
      <c r="F40" s="251"/>
      <c r="G40" s="250"/>
      <c r="H40" s="251"/>
      <c r="I40" s="250"/>
      <c r="J40" s="252"/>
    </row>
    <row r="41" spans="1:10" s="1391" customFormat="1" ht="17.100000000000001" customHeight="1">
      <c r="A41" s="2097" t="s">
        <v>2310</v>
      </c>
      <c r="B41" s="2098"/>
      <c r="C41" s="250">
        <f>SUM(E41,G41,I41)</f>
        <v>182</v>
      </c>
      <c r="D41" s="243">
        <f t="shared" ref="D41:D60" si="5">C41/$C$8*100</f>
        <v>1.8603700296432588</v>
      </c>
      <c r="E41" s="250">
        <v>3</v>
      </c>
      <c r="F41" s="245">
        <f>E41/$E$8*100</f>
        <v>2.9702970297029703</v>
      </c>
      <c r="G41" s="250">
        <v>170</v>
      </c>
      <c r="H41" s="243">
        <f t="shared" ref="H41:H60" si="6">G41/$G$8*100</f>
        <v>1.8575174825174825</v>
      </c>
      <c r="I41" s="250">
        <v>9</v>
      </c>
      <c r="J41" s="270">
        <f>I41/$I$8*100</f>
        <v>1.6981132075471699</v>
      </c>
    </row>
    <row r="42" spans="1:10" s="1391" customFormat="1" ht="17.100000000000001" customHeight="1">
      <c r="A42" s="2097" t="s">
        <v>2269</v>
      </c>
      <c r="B42" s="2098"/>
      <c r="C42" s="250">
        <f t="shared" ref="C42:C60" si="7">SUM(E42,G42,I42)</f>
        <v>566</v>
      </c>
      <c r="D42" s="243">
        <f t="shared" si="5"/>
        <v>5.7855463559235414</v>
      </c>
      <c r="E42" s="250">
        <v>7</v>
      </c>
      <c r="F42" s="245">
        <f t="shared" ref="F42:F60" si="8">E42/$E$8*100</f>
        <v>6.9306930693069315</v>
      </c>
      <c r="G42" s="250">
        <v>532</v>
      </c>
      <c r="H42" s="243">
        <f t="shared" si="6"/>
        <v>5.8129370629370634</v>
      </c>
      <c r="I42" s="250">
        <v>27</v>
      </c>
      <c r="J42" s="270">
        <f t="shared" ref="J42:J60" si="9">I42/$I$8*100</f>
        <v>5.0943396226415096</v>
      </c>
    </row>
    <row r="43" spans="1:10" s="1391" customFormat="1" ht="17.100000000000001" customHeight="1">
      <c r="A43" s="2097" t="s">
        <v>2270</v>
      </c>
      <c r="B43" s="2098"/>
      <c r="C43" s="250">
        <f t="shared" si="7"/>
        <v>920</v>
      </c>
      <c r="D43" s="243">
        <f t="shared" si="5"/>
        <v>9.404068281713176</v>
      </c>
      <c r="E43" s="250">
        <v>12</v>
      </c>
      <c r="F43" s="245">
        <f t="shared" si="8"/>
        <v>11.881188118811881</v>
      </c>
      <c r="G43" s="250">
        <v>831</v>
      </c>
      <c r="H43" s="243">
        <f t="shared" si="6"/>
        <v>9.0799825174825166</v>
      </c>
      <c r="I43" s="250">
        <v>77</v>
      </c>
      <c r="J43" s="270">
        <f t="shared" si="9"/>
        <v>14.528301886792452</v>
      </c>
    </row>
    <row r="44" spans="1:10" s="1391" customFormat="1" ht="17.100000000000001" customHeight="1">
      <c r="A44" s="2097" t="s">
        <v>2311</v>
      </c>
      <c r="B44" s="2098"/>
      <c r="C44" s="250">
        <f t="shared" si="7"/>
        <v>1674</v>
      </c>
      <c r="D44" s="243">
        <f t="shared" si="5"/>
        <v>17.111315547378105</v>
      </c>
      <c r="E44" s="250">
        <v>20</v>
      </c>
      <c r="F44" s="245">
        <f t="shared" si="8"/>
        <v>19.801980198019802</v>
      </c>
      <c r="G44" s="250">
        <v>1513</v>
      </c>
      <c r="H44" s="243">
        <f t="shared" si="6"/>
        <v>16.531905594405593</v>
      </c>
      <c r="I44" s="250">
        <v>141</v>
      </c>
      <c r="J44" s="270">
        <f t="shared" si="9"/>
        <v>26.60377358490566</v>
      </c>
    </row>
    <row r="45" spans="1:10" s="1391" customFormat="1" ht="17.100000000000001" customHeight="1">
      <c r="A45" s="2097" t="s">
        <v>2312</v>
      </c>
      <c r="B45" s="2098"/>
      <c r="C45" s="250">
        <f t="shared" si="7"/>
        <v>2121</v>
      </c>
      <c r="D45" s="243">
        <f t="shared" si="5"/>
        <v>21.680466114688745</v>
      </c>
      <c r="E45" s="250">
        <v>15</v>
      </c>
      <c r="F45" s="245">
        <f t="shared" si="8"/>
        <v>14.85148514851485</v>
      </c>
      <c r="G45" s="250">
        <v>2010</v>
      </c>
      <c r="H45" s="243">
        <f t="shared" si="6"/>
        <v>21.96241258741259</v>
      </c>
      <c r="I45" s="250">
        <v>96</v>
      </c>
      <c r="J45" s="270">
        <f t="shared" si="9"/>
        <v>18.113207547169811</v>
      </c>
    </row>
    <row r="46" spans="1:10" s="1391" customFormat="1" ht="17.100000000000001" customHeight="1">
      <c r="A46" s="2097" t="s">
        <v>2313</v>
      </c>
      <c r="B46" s="2098"/>
      <c r="C46" s="250">
        <f t="shared" si="7"/>
        <v>2461</v>
      </c>
      <c r="D46" s="243">
        <f t="shared" si="5"/>
        <v>25.155882653582744</v>
      </c>
      <c r="E46" s="250">
        <v>31</v>
      </c>
      <c r="F46" s="245">
        <f t="shared" si="8"/>
        <v>30.693069306930692</v>
      </c>
      <c r="G46" s="250">
        <v>2354</v>
      </c>
      <c r="H46" s="243">
        <f t="shared" si="6"/>
        <v>25.721153846153843</v>
      </c>
      <c r="I46" s="250">
        <v>76</v>
      </c>
      <c r="J46" s="270">
        <f t="shared" si="9"/>
        <v>14.339622641509434</v>
      </c>
    </row>
    <row r="47" spans="1:10" s="1391" customFormat="1" ht="17.100000000000001" customHeight="1">
      <c r="A47" s="2097" t="s">
        <v>2314</v>
      </c>
      <c r="B47" s="2098"/>
      <c r="C47" s="250">
        <f t="shared" si="7"/>
        <v>1353</v>
      </c>
      <c r="D47" s="243">
        <f t="shared" si="5"/>
        <v>13.830113462128182</v>
      </c>
      <c r="E47" s="250">
        <v>11</v>
      </c>
      <c r="F47" s="245">
        <f t="shared" si="8"/>
        <v>10.891089108910892</v>
      </c>
      <c r="G47" s="250">
        <v>1304</v>
      </c>
      <c r="H47" s="243">
        <f t="shared" si="6"/>
        <v>14.248251748251747</v>
      </c>
      <c r="I47" s="250">
        <v>38</v>
      </c>
      <c r="J47" s="270">
        <f t="shared" si="9"/>
        <v>7.1698113207547172</v>
      </c>
    </row>
    <row r="48" spans="1:10" s="1391" customFormat="1" ht="17.100000000000001" customHeight="1">
      <c r="A48" s="2097" t="s">
        <v>2315</v>
      </c>
      <c r="B48" s="2098"/>
      <c r="C48" s="250">
        <f t="shared" si="7"/>
        <v>396</v>
      </c>
      <c r="D48" s="243">
        <f t="shared" si="5"/>
        <v>4.0478380864765402</v>
      </c>
      <c r="E48" s="250">
        <v>1</v>
      </c>
      <c r="F48" s="245">
        <f t="shared" si="8"/>
        <v>0.99009900990099009</v>
      </c>
      <c r="G48" s="250">
        <v>353</v>
      </c>
      <c r="H48" s="243">
        <f t="shared" si="6"/>
        <v>3.8570804195804191</v>
      </c>
      <c r="I48" s="250">
        <v>42</v>
      </c>
      <c r="J48" s="270">
        <f t="shared" si="9"/>
        <v>7.9245283018867925</v>
      </c>
    </row>
    <row r="49" spans="1:10" s="1391" customFormat="1" ht="17.100000000000001" customHeight="1">
      <c r="A49" s="2097" t="s">
        <v>246</v>
      </c>
      <c r="B49" s="2098"/>
      <c r="C49" s="250">
        <f t="shared" si="7"/>
        <v>107</v>
      </c>
      <c r="D49" s="243">
        <f t="shared" si="5"/>
        <v>1.093734028416641</v>
      </c>
      <c r="E49" s="250">
        <v>1</v>
      </c>
      <c r="F49" s="245">
        <f t="shared" si="8"/>
        <v>0.99009900990099009</v>
      </c>
      <c r="G49" s="250">
        <v>85</v>
      </c>
      <c r="H49" s="243">
        <f t="shared" si="6"/>
        <v>0.92875874125874125</v>
      </c>
      <c r="I49" s="250">
        <v>21</v>
      </c>
      <c r="J49" s="270">
        <f t="shared" si="9"/>
        <v>3.9622641509433962</v>
      </c>
    </row>
    <row r="50" spans="1:10" s="1401" customFormat="1" ht="17.100000000000001" customHeight="1">
      <c r="A50" s="2097" t="s">
        <v>247</v>
      </c>
      <c r="B50" s="2098"/>
      <c r="C50" s="250">
        <f t="shared" si="7"/>
        <v>3</v>
      </c>
      <c r="D50" s="243">
        <f t="shared" si="5"/>
        <v>3.0665440049064706E-2</v>
      </c>
      <c r="E50" s="250">
        <v>0</v>
      </c>
      <c r="F50" s="268">
        <f t="shared" si="8"/>
        <v>0</v>
      </c>
      <c r="G50" s="250">
        <v>0</v>
      </c>
      <c r="H50" s="243">
        <f t="shared" si="6"/>
        <v>0</v>
      </c>
      <c r="I50" s="250">
        <v>3</v>
      </c>
      <c r="J50" s="270">
        <f>I50/$I$8*100</f>
        <v>0.56603773584905659</v>
      </c>
    </row>
    <row r="51" spans="1:10" s="1401" customFormat="1" ht="17.100000000000001" customHeight="1">
      <c r="A51" s="1578"/>
      <c r="B51" s="1579"/>
      <c r="C51" s="250"/>
      <c r="D51" s="243"/>
      <c r="E51" s="250"/>
      <c r="F51" s="245"/>
      <c r="G51" s="250"/>
      <c r="H51" s="243"/>
      <c r="I51" s="250"/>
      <c r="J51" s="270"/>
    </row>
    <row r="52" spans="1:10" s="1391" customFormat="1" ht="17.100000000000001" customHeight="1">
      <c r="A52" s="2099" t="s">
        <v>255</v>
      </c>
      <c r="B52" s="2101"/>
      <c r="C52" s="250"/>
      <c r="D52" s="243"/>
      <c r="E52" s="250"/>
      <c r="F52" s="245"/>
      <c r="G52" s="250"/>
      <c r="H52" s="243"/>
      <c r="I52" s="250"/>
      <c r="J52" s="270"/>
    </row>
    <row r="53" spans="1:10" s="1391" customFormat="1" ht="17.100000000000001" customHeight="1">
      <c r="A53" s="2097" t="s">
        <v>248</v>
      </c>
      <c r="B53" s="2098"/>
      <c r="C53" s="250">
        <f t="shared" si="7"/>
        <v>497</v>
      </c>
      <c r="D53" s="243">
        <f t="shared" si="5"/>
        <v>5.0802412347950527</v>
      </c>
      <c r="E53" s="250">
        <v>11</v>
      </c>
      <c r="F53" s="245">
        <f t="shared" si="8"/>
        <v>10.891089108910892</v>
      </c>
      <c r="G53" s="250">
        <v>468</v>
      </c>
      <c r="H53" s="243">
        <f t="shared" si="6"/>
        <v>5.1136363636363642</v>
      </c>
      <c r="I53" s="250">
        <v>18</v>
      </c>
      <c r="J53" s="270">
        <f t="shared" si="9"/>
        <v>3.3962264150943398</v>
      </c>
    </row>
    <row r="54" spans="1:10" s="1391" customFormat="1" ht="17.100000000000001" customHeight="1">
      <c r="A54" s="2097" t="s">
        <v>249</v>
      </c>
      <c r="B54" s="2098"/>
      <c r="C54" s="250">
        <f t="shared" si="7"/>
        <v>1189</v>
      </c>
      <c r="D54" s="243">
        <f t="shared" si="5"/>
        <v>12.153736072779312</v>
      </c>
      <c r="E54" s="250">
        <v>12</v>
      </c>
      <c r="F54" s="245">
        <f t="shared" si="8"/>
        <v>11.881188118811881</v>
      </c>
      <c r="G54" s="250">
        <v>1087</v>
      </c>
      <c r="H54" s="243">
        <f>G54/$G$8*100</f>
        <v>11.877185314685315</v>
      </c>
      <c r="I54" s="250">
        <v>90</v>
      </c>
      <c r="J54" s="270">
        <f t="shared" si="9"/>
        <v>16.981132075471699</v>
      </c>
    </row>
    <row r="55" spans="1:10" s="1391" customFormat="1" ht="17.100000000000001" customHeight="1">
      <c r="A55" s="2097" t="s">
        <v>256</v>
      </c>
      <c r="B55" s="2098"/>
      <c r="C55" s="250">
        <f t="shared" si="7"/>
        <v>955</v>
      </c>
      <c r="D55" s="243">
        <f t="shared" si="5"/>
        <v>9.7618317489522646</v>
      </c>
      <c r="E55" s="250">
        <v>18</v>
      </c>
      <c r="F55" s="245">
        <f t="shared" si="8"/>
        <v>17.82178217821782</v>
      </c>
      <c r="G55" s="250">
        <v>825</v>
      </c>
      <c r="H55" s="243">
        <f>G55/$G$8*100</f>
        <v>9.0144230769230766</v>
      </c>
      <c r="I55" s="250">
        <v>112</v>
      </c>
      <c r="J55" s="270">
        <f t="shared" si="9"/>
        <v>21.132075471698116</v>
      </c>
    </row>
    <row r="56" spans="1:10" s="1391" customFormat="1" ht="17.100000000000001" customHeight="1">
      <c r="A56" s="2097" t="s">
        <v>257</v>
      </c>
      <c r="B56" s="2098"/>
      <c r="C56" s="250">
        <f t="shared" si="7"/>
        <v>1407</v>
      </c>
      <c r="D56" s="243">
        <f t="shared" si="5"/>
        <v>14.382091383011348</v>
      </c>
      <c r="E56" s="250">
        <v>17</v>
      </c>
      <c r="F56" s="245">
        <f t="shared" si="8"/>
        <v>16.831683168316832</v>
      </c>
      <c r="G56" s="250">
        <v>1253</v>
      </c>
      <c r="H56" s="243">
        <f t="shared" si="6"/>
        <v>13.690996503496503</v>
      </c>
      <c r="I56" s="250">
        <v>137</v>
      </c>
      <c r="J56" s="270">
        <f t="shared" si="9"/>
        <v>25.849056603773583</v>
      </c>
    </row>
    <row r="57" spans="1:10" s="1391" customFormat="1" ht="17.100000000000001" customHeight="1">
      <c r="A57" s="2097" t="s">
        <v>258</v>
      </c>
      <c r="B57" s="2098"/>
      <c r="C57" s="250">
        <f t="shared" si="7"/>
        <v>2746</v>
      </c>
      <c r="D57" s="243">
        <f t="shared" si="5"/>
        <v>28.06909945824389</v>
      </c>
      <c r="E57" s="250">
        <v>23</v>
      </c>
      <c r="F57" s="245">
        <f>E57/$E$8*100</f>
        <v>22.772277227722775</v>
      </c>
      <c r="G57" s="250">
        <v>2633</v>
      </c>
      <c r="H57" s="243">
        <f t="shared" si="6"/>
        <v>28.769667832167833</v>
      </c>
      <c r="I57" s="250">
        <v>90</v>
      </c>
      <c r="J57" s="270">
        <f t="shared" si="9"/>
        <v>16.981132075471699</v>
      </c>
    </row>
    <row r="58" spans="1:10" s="1391" customFormat="1" ht="17.100000000000001" customHeight="1">
      <c r="A58" s="2097" t="s">
        <v>259</v>
      </c>
      <c r="B58" s="2098"/>
      <c r="C58" s="250">
        <f t="shared" si="7"/>
        <v>1491</v>
      </c>
      <c r="D58" s="243">
        <f t="shared" si="5"/>
        <v>15.240723704385159</v>
      </c>
      <c r="E58" s="250">
        <v>11</v>
      </c>
      <c r="F58" s="245">
        <f t="shared" si="8"/>
        <v>10.891089108910892</v>
      </c>
      <c r="G58" s="250">
        <v>1442</v>
      </c>
      <c r="H58" s="243">
        <f t="shared" si="6"/>
        <v>15.75611888111888</v>
      </c>
      <c r="I58" s="250">
        <v>38</v>
      </c>
      <c r="J58" s="270">
        <f t="shared" si="9"/>
        <v>7.1698113207547172</v>
      </c>
    </row>
    <row r="59" spans="1:10" s="1391" customFormat="1" ht="17.100000000000001" customHeight="1">
      <c r="A59" s="2097" t="s">
        <v>260</v>
      </c>
      <c r="B59" s="2098"/>
      <c r="C59" s="250">
        <f t="shared" si="7"/>
        <v>1058</v>
      </c>
      <c r="D59" s="243">
        <f t="shared" si="5"/>
        <v>10.814678523970152</v>
      </c>
      <c r="E59" s="250">
        <v>8</v>
      </c>
      <c r="F59" s="245">
        <f t="shared" si="8"/>
        <v>7.9207920792079207</v>
      </c>
      <c r="G59" s="250">
        <v>1033</v>
      </c>
      <c r="H59" s="243">
        <f t="shared" si="6"/>
        <v>11.28715034965035</v>
      </c>
      <c r="I59" s="250">
        <v>17</v>
      </c>
      <c r="J59" s="270">
        <f t="shared" si="9"/>
        <v>3.2075471698113209</v>
      </c>
    </row>
    <row r="60" spans="1:10" s="1391" customFormat="1" ht="17.100000000000001" customHeight="1">
      <c r="A60" s="2103" t="s">
        <v>250</v>
      </c>
      <c r="B60" s="2104"/>
      <c r="C60" s="271">
        <f t="shared" si="7"/>
        <v>440</v>
      </c>
      <c r="D60" s="264">
        <f t="shared" si="5"/>
        <v>4.4975978738628237</v>
      </c>
      <c r="E60" s="265">
        <v>1</v>
      </c>
      <c r="F60" s="267">
        <f t="shared" si="8"/>
        <v>0.99009900990099009</v>
      </c>
      <c r="G60" s="265">
        <v>411</v>
      </c>
      <c r="H60" s="264">
        <f t="shared" si="6"/>
        <v>4.4908216783216783</v>
      </c>
      <c r="I60" s="265">
        <v>28</v>
      </c>
      <c r="J60" s="272">
        <f t="shared" si="9"/>
        <v>5.2830188679245289</v>
      </c>
    </row>
    <row r="61" spans="1:10" s="254" customFormat="1" ht="13.9" customHeight="1">
      <c r="A61" s="253" t="s">
        <v>83</v>
      </c>
      <c r="B61" s="255" t="s">
        <v>84</v>
      </c>
      <c r="D61" s="2090" t="s">
        <v>85</v>
      </c>
      <c r="E61" s="2070"/>
      <c r="G61" s="253" t="s">
        <v>87</v>
      </c>
      <c r="J61" s="1607" t="s">
        <v>321</v>
      </c>
    </row>
    <row r="62" spans="1:10" s="254" customFormat="1" ht="13.9" customHeight="1">
      <c r="D62" s="2090" t="s">
        <v>86</v>
      </c>
      <c r="E62" s="2070"/>
      <c r="G62" s="257"/>
    </row>
    <row r="63" spans="1:10" s="254" customFormat="1" ht="13.9" customHeight="1">
      <c r="D63" s="256"/>
      <c r="E63" s="258"/>
      <c r="G63" s="257"/>
    </row>
    <row r="64" spans="1:10" s="254" customFormat="1" ht="13.9" customHeight="1">
      <c r="A64" s="254" t="s">
        <v>141</v>
      </c>
      <c r="C64" s="259"/>
    </row>
    <row r="65" spans="1:32" s="254" customFormat="1" ht="13.9" customHeight="1">
      <c r="A65" s="254" t="s">
        <v>272</v>
      </c>
      <c r="C65" s="259"/>
    </row>
    <row r="66" spans="1:32" s="94" customFormat="1" ht="13.9" customHeight="1">
      <c r="A66" s="157"/>
      <c r="B66" s="157"/>
      <c r="AB66" s="1469"/>
      <c r="AC66" s="1469"/>
      <c r="AD66" s="1469"/>
      <c r="AE66" s="1469"/>
      <c r="AF66" s="1469"/>
    </row>
    <row r="83" spans="13:13">
      <c r="M83" s="1397">
        <v>0</v>
      </c>
    </row>
  </sheetData>
  <mergeCells count="64">
    <mergeCell ref="A60:B60"/>
    <mergeCell ref="D61:E61"/>
    <mergeCell ref="D62:E62"/>
    <mergeCell ref="A54:B54"/>
    <mergeCell ref="A55:B55"/>
    <mergeCell ref="A56:B56"/>
    <mergeCell ref="A57:B57"/>
    <mergeCell ref="A58:B58"/>
    <mergeCell ref="A59:B59"/>
    <mergeCell ref="A53:B53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2:B52"/>
    <mergeCell ref="A40:B40"/>
    <mergeCell ref="I33:J33"/>
    <mergeCell ref="A34:B34"/>
    <mergeCell ref="I34:J34"/>
    <mergeCell ref="A35:J35"/>
    <mergeCell ref="D36:F36"/>
    <mergeCell ref="I36:J36"/>
    <mergeCell ref="A33:B33"/>
    <mergeCell ref="A37:B38"/>
    <mergeCell ref="C37:D37"/>
    <mergeCell ref="E37:F37"/>
    <mergeCell ref="G37:H37"/>
    <mergeCell ref="I37:J37"/>
    <mergeCell ref="A24:B24"/>
    <mergeCell ref="A25:B25"/>
    <mergeCell ref="A26:B26"/>
    <mergeCell ref="A27:B27"/>
    <mergeCell ref="A28:B28"/>
    <mergeCell ref="A22:B22"/>
    <mergeCell ref="A10:B10"/>
    <mergeCell ref="A11:B11"/>
    <mergeCell ref="A12:B12"/>
    <mergeCell ref="A14:B14"/>
    <mergeCell ref="A15:B15"/>
    <mergeCell ref="A16:B16"/>
    <mergeCell ref="A17:B17"/>
    <mergeCell ref="A18:B18"/>
    <mergeCell ref="A19:B19"/>
    <mergeCell ref="A20:B20"/>
    <mergeCell ref="A21:B21"/>
    <mergeCell ref="A8:B8"/>
    <mergeCell ref="A1:B1"/>
    <mergeCell ref="I1:J1"/>
    <mergeCell ref="A2:B2"/>
    <mergeCell ref="I2:J2"/>
    <mergeCell ref="A3:J3"/>
    <mergeCell ref="D4:F4"/>
    <mergeCell ref="I4:J4"/>
    <mergeCell ref="A5:B6"/>
    <mergeCell ref="C5:D5"/>
    <mergeCell ref="E5:F5"/>
    <mergeCell ref="G5:H5"/>
    <mergeCell ref="I5:J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  <rowBreaks count="1" manualBreakCount="1">
    <brk id="3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07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5.375" style="97" customWidth="1"/>
    <col min="2" max="2" width="5.625" style="97" customWidth="1"/>
    <col min="3" max="18" width="7.125" style="97" customWidth="1"/>
    <col min="19" max="19" width="9" style="97"/>
    <col min="20" max="34" width="6.25" style="97" customWidth="1"/>
    <col min="35" max="16384" width="9" style="97"/>
  </cols>
  <sheetData>
    <row r="1" spans="1:18" s="94" customFormat="1" ht="19.149999999999999" customHeight="1">
      <c r="A1" s="1739" t="s">
        <v>3108</v>
      </c>
      <c r="B1" s="1771"/>
      <c r="O1" s="1739" t="s">
        <v>33</v>
      </c>
      <c r="P1" s="1771"/>
      <c r="Q1" s="1739" t="s">
        <v>3109</v>
      </c>
      <c r="R1" s="1771"/>
    </row>
    <row r="2" spans="1:18" s="94" customFormat="1" ht="19.149999999999999" customHeight="1">
      <c r="A2" s="1739" t="s">
        <v>3034</v>
      </c>
      <c r="B2" s="1771" t="s">
        <v>2282</v>
      </c>
      <c r="C2" s="11" t="s">
        <v>3110</v>
      </c>
      <c r="D2" s="1471"/>
      <c r="E2" s="1471"/>
      <c r="F2" s="1471"/>
      <c r="G2" s="1471"/>
      <c r="H2" s="1471"/>
      <c r="I2" s="1471"/>
      <c r="J2" s="1471"/>
      <c r="K2" s="1471"/>
      <c r="L2" s="1471"/>
      <c r="M2" s="1471"/>
      <c r="N2" s="7" t="s">
        <v>220</v>
      </c>
      <c r="O2" s="1739" t="s">
        <v>3111</v>
      </c>
      <c r="P2" s="1771"/>
      <c r="Q2" s="1739" t="s">
        <v>46</v>
      </c>
      <c r="R2" s="1771"/>
    </row>
    <row r="3" spans="1:18" s="1399" customFormat="1" ht="32.1" customHeight="1">
      <c r="A3" s="2105" t="s">
        <v>3112</v>
      </c>
      <c r="B3" s="2105"/>
      <c r="C3" s="2105"/>
      <c r="D3" s="2106"/>
      <c r="E3" s="2106"/>
      <c r="F3" s="2106"/>
      <c r="G3" s="2106"/>
      <c r="H3" s="2106"/>
      <c r="I3" s="2106"/>
      <c r="J3" s="2106"/>
      <c r="K3" s="2106"/>
      <c r="L3" s="2106"/>
      <c r="M3" s="2106"/>
      <c r="N3" s="2106"/>
      <c r="O3" s="2106"/>
      <c r="P3" s="2106"/>
      <c r="Q3" s="2106"/>
      <c r="R3" s="2106"/>
    </row>
    <row r="4" spans="1:18" s="46" customFormat="1" ht="24" customHeight="1">
      <c r="A4" s="44"/>
      <c r="B4" s="45"/>
      <c r="C4" s="45"/>
      <c r="D4" s="45"/>
      <c r="E4" s="45"/>
      <c r="F4" s="45"/>
      <c r="G4" s="1773" t="s">
        <v>2283</v>
      </c>
      <c r="H4" s="1773"/>
      <c r="I4" s="1773"/>
      <c r="J4" s="1773"/>
      <c r="K4" s="1773"/>
      <c r="L4" s="1773"/>
      <c r="M4" s="45"/>
      <c r="N4" s="45"/>
      <c r="O4" s="45"/>
      <c r="P4" s="45"/>
      <c r="Q4" s="2107" t="s">
        <v>1031</v>
      </c>
      <c r="R4" s="2107"/>
    </row>
    <row r="5" spans="1:18" s="46" customFormat="1" ht="24" customHeight="1">
      <c r="A5" s="2046" t="s">
        <v>2284</v>
      </c>
      <c r="B5" s="2047"/>
      <c r="C5" s="2047" t="s">
        <v>67</v>
      </c>
      <c r="D5" s="2047" t="s">
        <v>2285</v>
      </c>
      <c r="E5" s="2047" t="s">
        <v>2286</v>
      </c>
      <c r="F5" s="2081" t="s">
        <v>2287</v>
      </c>
      <c r="G5" s="2081" t="s">
        <v>2288</v>
      </c>
      <c r="H5" s="2081" t="s">
        <v>2289</v>
      </c>
      <c r="I5" s="2047" t="s">
        <v>2290</v>
      </c>
      <c r="J5" s="2047" t="s">
        <v>2291</v>
      </c>
      <c r="K5" s="2047" t="s">
        <v>2292</v>
      </c>
      <c r="L5" s="2081" t="s">
        <v>2293</v>
      </c>
      <c r="M5" s="2081" t="s">
        <v>2294</v>
      </c>
      <c r="N5" s="2081" t="s">
        <v>2295</v>
      </c>
      <c r="O5" s="2081" t="s">
        <v>2296</v>
      </c>
      <c r="P5" s="2081" t="s">
        <v>2297</v>
      </c>
      <c r="Q5" s="2068" t="s">
        <v>2298</v>
      </c>
      <c r="R5" s="2068" t="s">
        <v>160</v>
      </c>
    </row>
    <row r="6" spans="1:18" s="46" customFormat="1" ht="24" customHeight="1">
      <c r="A6" s="2046"/>
      <c r="B6" s="2047"/>
      <c r="C6" s="2047"/>
      <c r="D6" s="2047"/>
      <c r="E6" s="2047" t="s">
        <v>2299</v>
      </c>
      <c r="F6" s="2082"/>
      <c r="G6" s="2082"/>
      <c r="H6" s="2082"/>
      <c r="I6" s="2047"/>
      <c r="J6" s="2047"/>
      <c r="K6" s="2047"/>
      <c r="L6" s="2082"/>
      <c r="M6" s="2082"/>
      <c r="N6" s="2082"/>
      <c r="O6" s="2082"/>
      <c r="P6" s="2082"/>
      <c r="Q6" s="2068"/>
      <c r="R6" s="2068"/>
    </row>
    <row r="7" spans="1:18" s="45" customFormat="1" ht="19.149999999999999" customHeight="1">
      <c r="A7" s="47"/>
      <c r="B7" s="1327"/>
      <c r="C7" s="1572"/>
      <c r="D7" s="1569"/>
      <c r="E7" s="1569"/>
      <c r="F7" s="1569"/>
      <c r="G7" s="1569"/>
      <c r="H7" s="1569"/>
      <c r="I7" s="1569"/>
      <c r="J7" s="1569"/>
      <c r="K7" s="1569"/>
      <c r="L7" s="1569"/>
      <c r="M7" s="1569"/>
      <c r="N7" s="1569"/>
      <c r="O7" s="1569"/>
      <c r="P7" s="1569"/>
      <c r="Q7" s="1569"/>
      <c r="R7" s="1569"/>
    </row>
    <row r="8" spans="1:18" s="46" customFormat="1" ht="19.149999999999999" customHeight="1">
      <c r="A8" s="1477" t="s">
        <v>67</v>
      </c>
      <c r="B8" s="1327" t="s">
        <v>49</v>
      </c>
      <c r="C8" s="1400">
        <f>SUM(D8:R8)</f>
        <v>9783</v>
      </c>
      <c r="D8" s="1400">
        <f>SUM(D9:D10)</f>
        <v>4393</v>
      </c>
      <c r="E8" s="1400">
        <f t="shared" ref="E8:R8" si="0">SUM(E9:E10)</f>
        <v>103</v>
      </c>
      <c r="F8" s="1400">
        <f t="shared" si="0"/>
        <v>677</v>
      </c>
      <c r="G8" s="1400">
        <f t="shared" si="0"/>
        <v>53</v>
      </c>
      <c r="H8" s="1400">
        <f t="shared" si="0"/>
        <v>867</v>
      </c>
      <c r="I8" s="1400">
        <f t="shared" si="0"/>
        <v>154</v>
      </c>
      <c r="J8" s="1400">
        <f t="shared" si="0"/>
        <v>690</v>
      </c>
      <c r="K8" s="1400">
        <f t="shared" si="0"/>
        <v>446</v>
      </c>
      <c r="L8" s="1400">
        <f t="shared" si="0"/>
        <v>705</v>
      </c>
      <c r="M8" s="1400">
        <f t="shared" si="0"/>
        <v>829</v>
      </c>
      <c r="N8" s="1400">
        <f t="shared" si="0"/>
        <v>136</v>
      </c>
      <c r="O8" s="1400">
        <f t="shared" si="0"/>
        <v>118</v>
      </c>
      <c r="P8" s="1400">
        <f t="shared" si="0"/>
        <v>119</v>
      </c>
      <c r="Q8" s="1400">
        <f t="shared" si="0"/>
        <v>164</v>
      </c>
      <c r="R8" s="1400">
        <f t="shared" si="0"/>
        <v>329</v>
      </c>
    </row>
    <row r="9" spans="1:18" s="46" customFormat="1" ht="19.149999999999999" customHeight="1">
      <c r="A9" s="1477"/>
      <c r="B9" s="1327" t="s">
        <v>50</v>
      </c>
      <c r="C9" s="1400">
        <f t="shared" ref="C9:C22" si="1">SUM(D9:R9)</f>
        <v>2391</v>
      </c>
      <c r="D9" s="1400">
        <f>SUM(D13,D17,D21)</f>
        <v>670</v>
      </c>
      <c r="E9" s="1400">
        <f t="shared" ref="E9:R9" si="2">SUM(E13,E17,E21)</f>
        <v>23</v>
      </c>
      <c r="F9" s="1400">
        <f t="shared" si="2"/>
        <v>50</v>
      </c>
      <c r="G9" s="1400">
        <f t="shared" si="2"/>
        <v>17</v>
      </c>
      <c r="H9" s="46">
        <f t="shared" si="2"/>
        <v>160</v>
      </c>
      <c r="I9" s="1400">
        <f t="shared" si="2"/>
        <v>45</v>
      </c>
      <c r="J9" s="1400">
        <f t="shared" si="2"/>
        <v>409</v>
      </c>
      <c r="K9" s="1400">
        <f t="shared" si="2"/>
        <v>160</v>
      </c>
      <c r="L9" s="1400">
        <f t="shared" si="2"/>
        <v>117</v>
      </c>
      <c r="M9" s="1400">
        <f t="shared" si="2"/>
        <v>410</v>
      </c>
      <c r="N9" s="1400">
        <f t="shared" si="2"/>
        <v>33</v>
      </c>
      <c r="O9" s="1400">
        <f t="shared" si="2"/>
        <v>48</v>
      </c>
      <c r="P9" s="1400">
        <f t="shared" si="2"/>
        <v>16</v>
      </c>
      <c r="Q9" s="1400">
        <f t="shared" si="2"/>
        <v>61</v>
      </c>
      <c r="R9" s="1400">
        <f t="shared" si="2"/>
        <v>172</v>
      </c>
    </row>
    <row r="10" spans="1:18" s="46" customFormat="1" ht="19.149999999999999" customHeight="1">
      <c r="A10" s="1477"/>
      <c r="B10" s="1327" t="s">
        <v>51</v>
      </c>
      <c r="C10" s="1400">
        <f t="shared" si="1"/>
        <v>7392</v>
      </c>
      <c r="D10" s="1400">
        <f>SUM(D14,D18,D22)</f>
        <v>3723</v>
      </c>
      <c r="E10" s="1400">
        <f t="shared" ref="E10:R10" si="3">SUM(E14,E18,E22)</f>
        <v>80</v>
      </c>
      <c r="F10" s="1400">
        <f t="shared" si="3"/>
        <v>627</v>
      </c>
      <c r="G10" s="1400">
        <f t="shared" si="3"/>
        <v>36</v>
      </c>
      <c r="H10" s="46">
        <f t="shared" si="3"/>
        <v>707</v>
      </c>
      <c r="I10" s="1400">
        <f t="shared" si="3"/>
        <v>109</v>
      </c>
      <c r="J10" s="1400">
        <f t="shared" si="3"/>
        <v>281</v>
      </c>
      <c r="K10" s="1400">
        <f t="shared" si="3"/>
        <v>286</v>
      </c>
      <c r="L10" s="1400">
        <f t="shared" si="3"/>
        <v>588</v>
      </c>
      <c r="M10" s="1400">
        <f t="shared" si="3"/>
        <v>419</v>
      </c>
      <c r="N10" s="1400">
        <f t="shared" si="3"/>
        <v>103</v>
      </c>
      <c r="O10" s="1400">
        <f t="shared" si="3"/>
        <v>70</v>
      </c>
      <c r="P10" s="1400">
        <f t="shared" si="3"/>
        <v>103</v>
      </c>
      <c r="Q10" s="1400">
        <f t="shared" si="3"/>
        <v>103</v>
      </c>
      <c r="R10" s="1400">
        <f t="shared" si="3"/>
        <v>157</v>
      </c>
    </row>
    <row r="11" spans="1:18" s="46" customFormat="1" ht="19.149999999999999" customHeight="1">
      <c r="A11" s="1477"/>
      <c r="B11" s="1582"/>
      <c r="C11" s="1400"/>
      <c r="D11" s="1400"/>
      <c r="E11" s="1400"/>
      <c r="F11" s="1400"/>
      <c r="G11" s="1400"/>
      <c r="H11" s="1400"/>
      <c r="I11" s="1400"/>
      <c r="J11" s="1400"/>
      <c r="K11" s="1400"/>
      <c r="L11" s="1400"/>
      <c r="M11" s="1400"/>
      <c r="N11" s="1400"/>
      <c r="O11" s="1400"/>
      <c r="P11" s="1400"/>
      <c r="Q11" s="1400"/>
      <c r="R11" s="1400"/>
    </row>
    <row r="12" spans="1:18" s="46" customFormat="1" ht="19.149999999999999" customHeight="1">
      <c r="A12" s="47" t="s">
        <v>204</v>
      </c>
      <c r="B12" s="1327" t="s">
        <v>49</v>
      </c>
      <c r="C12" s="1400">
        <f t="shared" si="1"/>
        <v>101</v>
      </c>
      <c r="D12" s="1400">
        <f t="shared" ref="D12:R12" si="4">SUM(D13:D14)</f>
        <v>45</v>
      </c>
      <c r="E12" s="1400">
        <f t="shared" si="4"/>
        <v>3</v>
      </c>
      <c r="F12" s="1400">
        <f t="shared" si="4"/>
        <v>5</v>
      </c>
      <c r="G12" s="1400">
        <f t="shared" si="4"/>
        <v>1</v>
      </c>
      <c r="H12" s="1400">
        <f t="shared" si="4"/>
        <v>9</v>
      </c>
      <c r="I12" s="1400">
        <f t="shared" si="4"/>
        <v>3</v>
      </c>
      <c r="J12" s="1400">
        <f t="shared" si="4"/>
        <v>11</v>
      </c>
      <c r="K12" s="1400">
        <f t="shared" si="4"/>
        <v>2</v>
      </c>
      <c r="L12" s="1400">
        <f t="shared" si="4"/>
        <v>8</v>
      </c>
      <c r="M12" s="1400">
        <f t="shared" si="4"/>
        <v>11</v>
      </c>
      <c r="N12" s="1400">
        <f t="shared" si="4"/>
        <v>0</v>
      </c>
      <c r="O12" s="1400">
        <f t="shared" si="4"/>
        <v>0</v>
      </c>
      <c r="P12" s="1400">
        <f t="shared" si="4"/>
        <v>2</v>
      </c>
      <c r="Q12" s="1400">
        <f t="shared" si="4"/>
        <v>0</v>
      </c>
      <c r="R12" s="1400">
        <f t="shared" si="4"/>
        <v>1</v>
      </c>
    </row>
    <row r="13" spans="1:18" s="46" customFormat="1" ht="19.149999999999999" customHeight="1">
      <c r="A13" s="47"/>
      <c r="B13" s="1327" t="s">
        <v>50</v>
      </c>
      <c r="C13" s="1400">
        <f t="shared" si="1"/>
        <v>23</v>
      </c>
      <c r="D13" s="1400">
        <v>4</v>
      </c>
      <c r="E13" s="1400">
        <v>1</v>
      </c>
      <c r="F13" s="1400">
        <v>0</v>
      </c>
      <c r="G13" s="1400">
        <v>0</v>
      </c>
      <c r="H13" s="1400">
        <v>1</v>
      </c>
      <c r="I13" s="1400">
        <v>2</v>
      </c>
      <c r="J13" s="1400">
        <v>7</v>
      </c>
      <c r="K13" s="1400">
        <v>0</v>
      </c>
      <c r="L13" s="1400">
        <v>2</v>
      </c>
      <c r="M13" s="1400">
        <v>5</v>
      </c>
      <c r="N13" s="1400">
        <v>0</v>
      </c>
      <c r="O13" s="1400">
        <v>0</v>
      </c>
      <c r="P13" s="1400">
        <v>0</v>
      </c>
      <c r="Q13" s="1400">
        <v>0</v>
      </c>
      <c r="R13" s="1400">
        <v>1</v>
      </c>
    </row>
    <row r="14" spans="1:18" s="46" customFormat="1" ht="19.149999999999999" customHeight="1">
      <c r="A14" s="47"/>
      <c r="B14" s="1327" t="s">
        <v>51</v>
      </c>
      <c r="C14" s="1400">
        <f t="shared" si="1"/>
        <v>78</v>
      </c>
      <c r="D14" s="1400">
        <v>41</v>
      </c>
      <c r="E14" s="1400">
        <v>2</v>
      </c>
      <c r="F14" s="1400">
        <v>5</v>
      </c>
      <c r="G14" s="1400">
        <v>1</v>
      </c>
      <c r="H14" s="1400">
        <v>8</v>
      </c>
      <c r="I14" s="1400">
        <v>1</v>
      </c>
      <c r="J14" s="1400">
        <v>4</v>
      </c>
      <c r="K14" s="1400">
        <v>2</v>
      </c>
      <c r="L14" s="1400">
        <v>6</v>
      </c>
      <c r="M14" s="1400">
        <v>6</v>
      </c>
      <c r="N14" s="1400">
        <v>0</v>
      </c>
      <c r="O14" s="1400">
        <v>0</v>
      </c>
      <c r="P14" s="1400">
        <v>2</v>
      </c>
      <c r="Q14" s="1400">
        <v>0</v>
      </c>
      <c r="R14" s="1400">
        <v>0</v>
      </c>
    </row>
    <row r="15" spans="1:18" s="46" customFormat="1" ht="19.149999999999999" customHeight="1">
      <c r="A15" s="47"/>
      <c r="B15" s="1327"/>
      <c r="C15" s="1400"/>
      <c r="D15" s="1400"/>
      <c r="E15" s="1400"/>
      <c r="F15" s="1400"/>
      <c r="G15" s="1400"/>
      <c r="H15" s="1400"/>
      <c r="I15" s="1400"/>
      <c r="J15" s="1400"/>
      <c r="K15" s="1400"/>
      <c r="L15" s="1400"/>
      <c r="M15" s="1400"/>
      <c r="N15" s="1400"/>
      <c r="O15" s="1400"/>
      <c r="P15" s="1400"/>
      <c r="Q15" s="1400"/>
      <c r="R15" s="1400"/>
    </row>
    <row r="16" spans="1:18" s="46" customFormat="1" ht="19.149999999999999" customHeight="1">
      <c r="A16" s="1477" t="s">
        <v>261</v>
      </c>
      <c r="B16" s="1327" t="s">
        <v>49</v>
      </c>
      <c r="C16" s="1400">
        <f t="shared" si="1"/>
        <v>9152</v>
      </c>
      <c r="D16" s="1400">
        <f t="shared" ref="D16:R16" si="5">SUM(D17:D18)</f>
        <v>4072</v>
      </c>
      <c r="E16" s="1400">
        <f t="shared" si="5"/>
        <v>89</v>
      </c>
      <c r="F16" s="1400">
        <f t="shared" si="5"/>
        <v>626</v>
      </c>
      <c r="G16" s="1400">
        <f t="shared" si="5"/>
        <v>44</v>
      </c>
      <c r="H16" s="1400">
        <f t="shared" si="5"/>
        <v>850</v>
      </c>
      <c r="I16" s="1400">
        <f t="shared" si="5"/>
        <v>146</v>
      </c>
      <c r="J16" s="1400">
        <f t="shared" si="5"/>
        <v>652</v>
      </c>
      <c r="K16" s="1400">
        <f t="shared" si="5"/>
        <v>417</v>
      </c>
      <c r="L16" s="1400">
        <f t="shared" si="5"/>
        <v>654</v>
      </c>
      <c r="M16" s="1400">
        <f t="shared" si="5"/>
        <v>774</v>
      </c>
      <c r="N16" s="1400">
        <f t="shared" si="5"/>
        <v>131</v>
      </c>
      <c r="O16" s="1400">
        <f t="shared" si="5"/>
        <v>112</v>
      </c>
      <c r="P16" s="1400">
        <f t="shared" si="5"/>
        <v>109</v>
      </c>
      <c r="Q16" s="1400">
        <f t="shared" si="5"/>
        <v>156</v>
      </c>
      <c r="R16" s="1400">
        <f t="shared" si="5"/>
        <v>320</v>
      </c>
    </row>
    <row r="17" spans="1:36" s="46" customFormat="1" ht="19.149999999999999" customHeight="1">
      <c r="A17" s="1477"/>
      <c r="B17" s="1327" t="s">
        <v>50</v>
      </c>
      <c r="C17" s="1400">
        <f t="shared" si="1"/>
        <v>2283</v>
      </c>
      <c r="D17" s="1400">
        <v>646</v>
      </c>
      <c r="E17" s="1400">
        <v>22</v>
      </c>
      <c r="F17" s="1400">
        <v>49</v>
      </c>
      <c r="G17" s="1400">
        <v>16</v>
      </c>
      <c r="H17" s="1400">
        <v>157</v>
      </c>
      <c r="I17" s="1400">
        <v>42</v>
      </c>
      <c r="J17" s="1400">
        <v>382</v>
      </c>
      <c r="K17" s="1400">
        <v>149</v>
      </c>
      <c r="L17" s="1400">
        <v>112</v>
      </c>
      <c r="M17" s="1400">
        <v>382</v>
      </c>
      <c r="N17" s="1400">
        <v>33</v>
      </c>
      <c r="O17" s="1400">
        <v>47</v>
      </c>
      <c r="P17" s="1400">
        <v>15</v>
      </c>
      <c r="Q17" s="1400">
        <v>60</v>
      </c>
      <c r="R17" s="1400">
        <v>171</v>
      </c>
    </row>
    <row r="18" spans="1:36" s="46" customFormat="1" ht="19.149999999999999" customHeight="1">
      <c r="A18" s="1477"/>
      <c r="B18" s="1327" t="s">
        <v>51</v>
      </c>
      <c r="C18" s="1400">
        <f t="shared" si="1"/>
        <v>6869</v>
      </c>
      <c r="D18" s="1400">
        <v>3426</v>
      </c>
      <c r="E18" s="1400">
        <v>67</v>
      </c>
      <c r="F18" s="1400">
        <v>577</v>
      </c>
      <c r="G18" s="1400">
        <v>28</v>
      </c>
      <c r="H18" s="1400">
        <v>693</v>
      </c>
      <c r="I18" s="1400">
        <v>104</v>
      </c>
      <c r="J18" s="1400">
        <v>270</v>
      </c>
      <c r="K18" s="1400">
        <v>268</v>
      </c>
      <c r="L18" s="1400">
        <v>542</v>
      </c>
      <c r="M18" s="1400">
        <v>392</v>
      </c>
      <c r="N18" s="1400">
        <v>98</v>
      </c>
      <c r="O18" s="1400">
        <v>65</v>
      </c>
      <c r="P18" s="1400">
        <v>94</v>
      </c>
      <c r="Q18" s="1400">
        <v>96</v>
      </c>
      <c r="R18" s="1400">
        <v>149</v>
      </c>
    </row>
    <row r="19" spans="1:36" s="46" customFormat="1" ht="19.149999999999999" customHeight="1">
      <c r="A19" s="1477"/>
      <c r="B19" s="1327"/>
      <c r="C19" s="1400"/>
      <c r="D19" s="1400"/>
      <c r="E19" s="1400"/>
      <c r="F19" s="1400"/>
      <c r="G19" s="1400"/>
      <c r="H19" s="1400"/>
      <c r="I19" s="1400"/>
      <c r="J19" s="1400"/>
      <c r="K19" s="1400"/>
      <c r="L19" s="1400"/>
      <c r="M19" s="1400"/>
      <c r="N19" s="1400"/>
      <c r="O19" s="1400"/>
      <c r="P19" s="1400"/>
      <c r="Q19" s="1400"/>
      <c r="R19" s="1400"/>
    </row>
    <row r="20" spans="1:36" s="46" customFormat="1" ht="19.149999999999999" customHeight="1">
      <c r="A20" s="1477" t="s">
        <v>69</v>
      </c>
      <c r="B20" s="1327" t="s">
        <v>49</v>
      </c>
      <c r="C20" s="1400">
        <f t="shared" si="1"/>
        <v>530</v>
      </c>
      <c r="D20" s="1400">
        <f t="shared" ref="D20:R20" si="6">SUM(D21:D22)</f>
        <v>276</v>
      </c>
      <c r="E20" s="1400">
        <f t="shared" si="6"/>
        <v>11</v>
      </c>
      <c r="F20" s="1400">
        <f t="shared" si="6"/>
        <v>46</v>
      </c>
      <c r="G20" s="1400">
        <f t="shared" si="6"/>
        <v>8</v>
      </c>
      <c r="H20" s="1400">
        <f t="shared" si="6"/>
        <v>8</v>
      </c>
      <c r="I20" s="1400">
        <f t="shared" si="6"/>
        <v>5</v>
      </c>
      <c r="J20" s="1400">
        <f t="shared" si="6"/>
        <v>27</v>
      </c>
      <c r="K20" s="1400">
        <f t="shared" si="6"/>
        <v>27</v>
      </c>
      <c r="L20" s="1400">
        <f t="shared" si="6"/>
        <v>43</v>
      </c>
      <c r="M20" s="1400">
        <f t="shared" si="6"/>
        <v>44</v>
      </c>
      <c r="N20" s="1400">
        <f t="shared" si="6"/>
        <v>5</v>
      </c>
      <c r="O20" s="1400">
        <f t="shared" si="6"/>
        <v>6</v>
      </c>
      <c r="P20" s="1400">
        <f t="shared" si="6"/>
        <v>8</v>
      </c>
      <c r="Q20" s="1400">
        <f t="shared" si="6"/>
        <v>8</v>
      </c>
      <c r="R20" s="1400">
        <f t="shared" si="6"/>
        <v>8</v>
      </c>
    </row>
    <row r="21" spans="1:36" s="46" customFormat="1" ht="19.149999999999999" customHeight="1">
      <c r="A21" s="1477"/>
      <c r="B21" s="1327" t="s">
        <v>50</v>
      </c>
      <c r="C21" s="1400">
        <f t="shared" si="1"/>
        <v>85</v>
      </c>
      <c r="D21" s="1400">
        <v>20</v>
      </c>
      <c r="E21" s="1400">
        <v>0</v>
      </c>
      <c r="F21" s="1400">
        <v>1</v>
      </c>
      <c r="G21" s="1400">
        <v>1</v>
      </c>
      <c r="H21" s="1400">
        <v>2</v>
      </c>
      <c r="I21" s="1400">
        <v>1</v>
      </c>
      <c r="J21" s="1400">
        <v>20</v>
      </c>
      <c r="K21" s="1400">
        <v>11</v>
      </c>
      <c r="L21" s="1400">
        <v>3</v>
      </c>
      <c r="M21" s="1400">
        <v>23</v>
      </c>
      <c r="N21" s="1400">
        <v>0</v>
      </c>
      <c r="O21" s="1400">
        <v>1</v>
      </c>
      <c r="P21" s="1400">
        <v>1</v>
      </c>
      <c r="Q21" s="1400">
        <v>1</v>
      </c>
      <c r="R21" s="1400">
        <v>0</v>
      </c>
    </row>
    <row r="22" spans="1:36" s="46" customFormat="1" ht="19.149999999999999" customHeight="1">
      <c r="A22" s="1477"/>
      <c r="B22" s="1327" t="s">
        <v>51</v>
      </c>
      <c r="C22" s="1400">
        <f t="shared" si="1"/>
        <v>445</v>
      </c>
      <c r="D22" s="1400">
        <v>256</v>
      </c>
      <c r="E22" s="1400">
        <v>11</v>
      </c>
      <c r="F22" s="1400">
        <v>45</v>
      </c>
      <c r="G22" s="1400">
        <v>7</v>
      </c>
      <c r="H22" s="1400">
        <v>6</v>
      </c>
      <c r="I22" s="1400">
        <v>4</v>
      </c>
      <c r="J22" s="1400">
        <v>7</v>
      </c>
      <c r="K22" s="1400">
        <v>16</v>
      </c>
      <c r="L22" s="1400">
        <v>40</v>
      </c>
      <c r="M22" s="1400">
        <v>21</v>
      </c>
      <c r="N22" s="1400">
        <v>5</v>
      </c>
      <c r="O22" s="1400">
        <v>5</v>
      </c>
      <c r="P22" s="1400">
        <v>7</v>
      </c>
      <c r="Q22" s="1400">
        <v>7</v>
      </c>
      <c r="R22" s="1400">
        <v>8</v>
      </c>
    </row>
    <row r="23" spans="1:36" s="46" customFormat="1" ht="19.149999999999999" customHeight="1">
      <c r="A23" s="1451"/>
      <c r="B23" s="1574"/>
      <c r="C23" s="1570"/>
      <c r="D23" s="1570"/>
      <c r="E23" s="1570"/>
      <c r="F23" s="1570"/>
      <c r="G23" s="1570"/>
      <c r="H23" s="1570"/>
      <c r="I23" s="1570"/>
      <c r="J23" s="1570"/>
      <c r="K23" s="1570"/>
      <c r="L23" s="1570"/>
      <c r="M23" s="1570"/>
      <c r="N23" s="1570"/>
      <c r="O23" s="1570"/>
      <c r="P23" s="1570"/>
      <c r="Q23" s="1570"/>
      <c r="R23" s="1570"/>
    </row>
    <row r="24" spans="1:36" s="709" customFormat="1" ht="13.9" customHeight="1">
      <c r="A24" s="732" t="s">
        <v>83</v>
      </c>
      <c r="D24" s="722" t="s">
        <v>84</v>
      </c>
      <c r="H24" s="255" t="s">
        <v>85</v>
      </c>
      <c r="I24" s="255"/>
      <c r="K24" s="715"/>
      <c r="L24" s="2204" t="s">
        <v>87</v>
      </c>
      <c r="M24" s="2204"/>
      <c r="P24" s="715"/>
      <c r="Q24" s="99"/>
      <c r="R24" s="1607" t="s">
        <v>321</v>
      </c>
    </row>
    <row r="25" spans="1:36" s="709" customFormat="1" ht="13.9" customHeight="1">
      <c r="E25" s="99"/>
      <c r="H25" s="255" t="s">
        <v>86</v>
      </c>
      <c r="I25" s="255"/>
    </row>
    <row r="26" spans="1:36" s="53" customFormat="1" ht="13.9" customHeight="1"/>
    <row r="27" spans="1:36" s="709" customFormat="1" ht="13.9" customHeight="1">
      <c r="A27" s="104" t="s">
        <v>141</v>
      </c>
      <c r="O27" s="720"/>
    </row>
    <row r="28" spans="1:36" s="709" customFormat="1" ht="13.9" customHeight="1">
      <c r="A28" s="94" t="s">
        <v>272</v>
      </c>
      <c r="O28" s="720"/>
    </row>
    <row r="29" spans="1:36" s="94" customFormat="1" ht="13.9" customHeight="1">
      <c r="A29" s="157"/>
      <c r="B29" s="157"/>
      <c r="AF29" s="1469"/>
      <c r="AG29" s="1469"/>
      <c r="AH29" s="1469"/>
      <c r="AI29" s="1469"/>
      <c r="AJ29" s="1469"/>
    </row>
    <row r="30" spans="1:36" s="98" customFormat="1"/>
    <row r="31" spans="1:36" s="98" customFormat="1"/>
    <row r="32" spans="1:36" s="98" customFormat="1"/>
    <row r="33" s="98" customFormat="1"/>
    <row r="34" s="98" customFormat="1"/>
    <row r="35" s="98" customFormat="1"/>
    <row r="36" s="98" customFormat="1"/>
    <row r="37" s="98" customFormat="1"/>
    <row r="38" s="98" customFormat="1"/>
    <row r="39" s="98" customFormat="1"/>
    <row r="40" s="98" customFormat="1"/>
    <row r="41" s="98" customFormat="1"/>
    <row r="42" s="98" customFormat="1"/>
    <row r="43" s="98" customFormat="1"/>
    <row r="44" s="98" customFormat="1"/>
    <row r="45" s="98" customFormat="1"/>
    <row r="46" s="98" customFormat="1"/>
    <row r="47" s="98" customFormat="1"/>
    <row r="48" s="98" customFormat="1"/>
    <row r="49" s="98" customFormat="1"/>
    <row r="50" s="98" customFormat="1"/>
    <row r="51" s="98" customFormat="1"/>
    <row r="52" s="98" customFormat="1"/>
    <row r="53" s="98" customFormat="1"/>
    <row r="54" s="98" customFormat="1"/>
    <row r="55" s="98" customFormat="1"/>
    <row r="56" s="98" customFormat="1"/>
    <row r="57" s="98" customFormat="1"/>
    <row r="58" s="98" customFormat="1"/>
    <row r="59" s="98" customFormat="1"/>
    <row r="60" s="98" customFormat="1"/>
    <row r="61" s="98" customFormat="1"/>
    <row r="62" s="98" customFormat="1"/>
    <row r="63" s="98" customFormat="1"/>
    <row r="64" s="98" customFormat="1"/>
    <row r="65" s="98" customFormat="1"/>
    <row r="66" s="98" customFormat="1"/>
    <row r="67" s="98" customFormat="1"/>
    <row r="68" s="98" customFormat="1"/>
    <row r="69" s="98" customFormat="1"/>
    <row r="70" s="98" customFormat="1"/>
    <row r="71" s="98" customFormat="1"/>
    <row r="72" s="98" customFormat="1"/>
    <row r="73" s="98" customFormat="1"/>
    <row r="74" s="98" customFormat="1"/>
    <row r="75" s="98" customFormat="1"/>
    <row r="76" s="98" customFormat="1"/>
    <row r="77" s="98" customFormat="1"/>
    <row r="78" s="98" customFormat="1"/>
    <row r="79" s="98" customFormat="1"/>
    <row r="80" s="98" customFormat="1"/>
    <row r="81" s="98" customFormat="1"/>
    <row r="82" s="98" customFormat="1"/>
    <row r="83" s="98" customFormat="1"/>
    <row r="84" s="98" customFormat="1"/>
    <row r="85" s="98" customFormat="1"/>
    <row r="86" s="98" customFormat="1"/>
    <row r="87" s="98" customFormat="1"/>
    <row r="88" s="98" customFormat="1"/>
    <row r="89" s="98" customFormat="1"/>
    <row r="90" s="98" customFormat="1"/>
    <row r="91" s="98" customFormat="1"/>
    <row r="92" s="98" customFormat="1"/>
    <row r="93" s="98" customFormat="1"/>
    <row r="94" s="98" customFormat="1"/>
    <row r="95" s="98" customFormat="1"/>
    <row r="96" s="98" customFormat="1"/>
    <row r="97" s="98" customFormat="1"/>
    <row r="98" s="98" customFormat="1"/>
    <row r="99" s="98" customFormat="1"/>
    <row r="100" s="98" customFormat="1"/>
    <row r="101" s="98" customFormat="1"/>
    <row r="102" s="98" customFormat="1"/>
    <row r="103" s="98" customFormat="1"/>
    <row r="104" s="98" customFormat="1"/>
    <row r="105" s="98" customFormat="1"/>
    <row r="106" s="98" customFormat="1"/>
    <row r="107" s="98" customFormat="1"/>
    <row r="108" s="98" customFormat="1"/>
    <row r="109" s="98" customFormat="1"/>
    <row r="110" s="98" customFormat="1"/>
    <row r="111" s="98" customFormat="1"/>
    <row r="112" s="98" customFormat="1"/>
    <row r="113" s="98" customFormat="1"/>
    <row r="114" s="98" customFormat="1"/>
    <row r="115" s="98" customFormat="1"/>
    <row r="116" s="98" customFormat="1"/>
    <row r="117" s="98" customFormat="1"/>
    <row r="118" s="98" customFormat="1"/>
    <row r="119" s="98" customFormat="1"/>
    <row r="120" s="98" customFormat="1"/>
    <row r="121" s="98" customFormat="1"/>
    <row r="122" s="98" customFormat="1"/>
    <row r="123" s="98" customFormat="1"/>
    <row r="124" s="98" customFormat="1"/>
    <row r="125" s="98" customFormat="1"/>
    <row r="126" s="98" customFormat="1"/>
    <row r="127" s="98" customFormat="1"/>
    <row r="128" s="98" customFormat="1"/>
    <row r="129" s="98" customFormat="1"/>
    <row r="130" s="98" customFormat="1"/>
    <row r="131" s="98" customFormat="1"/>
    <row r="132" s="98" customFormat="1"/>
    <row r="133" s="98" customFormat="1"/>
    <row r="134" s="98" customFormat="1"/>
    <row r="135" s="98" customFormat="1"/>
    <row r="136" s="98" customFormat="1"/>
    <row r="137" s="98" customFormat="1"/>
    <row r="138" s="98" customFormat="1"/>
    <row r="139" s="98" customFormat="1"/>
    <row r="140" s="98" customFormat="1"/>
    <row r="141" s="98" customFormat="1"/>
    <row r="142" s="98" customFormat="1"/>
    <row r="143" s="98" customFormat="1"/>
    <row r="144" s="98" customFormat="1"/>
    <row r="145" s="98" customFormat="1"/>
    <row r="146" s="98" customFormat="1"/>
    <row r="147" s="98" customFormat="1"/>
    <row r="148" s="98" customFormat="1"/>
    <row r="149" s="98" customFormat="1"/>
    <row r="150" s="98" customFormat="1"/>
    <row r="151" s="98" customFormat="1"/>
    <row r="152" s="98" customFormat="1"/>
    <row r="153" s="98" customFormat="1"/>
    <row r="154" s="98" customFormat="1"/>
    <row r="155" s="98" customFormat="1"/>
    <row r="156" s="98" customFormat="1"/>
    <row r="157" s="98" customFormat="1"/>
    <row r="158" s="98" customFormat="1"/>
    <row r="159" s="98" customFormat="1"/>
    <row r="160" s="98" customFormat="1"/>
    <row r="161" s="98" customFormat="1"/>
    <row r="162" s="98" customFormat="1"/>
    <row r="163" s="98" customFormat="1"/>
    <row r="164" s="98" customFormat="1"/>
    <row r="165" s="98" customFormat="1"/>
    <row r="166" s="98" customFormat="1"/>
    <row r="167" s="98" customFormat="1"/>
    <row r="168" s="98" customFormat="1"/>
    <row r="169" s="98" customFormat="1"/>
    <row r="170" s="98" customFormat="1"/>
    <row r="171" s="98" customFormat="1"/>
    <row r="172" s="98" customFormat="1"/>
    <row r="173" s="98" customFormat="1"/>
    <row r="174" s="98" customFormat="1"/>
    <row r="175" s="98" customFormat="1"/>
    <row r="176" s="98" customFormat="1"/>
    <row r="177" s="98" customFormat="1"/>
    <row r="178" s="98" customFormat="1"/>
    <row r="179" s="98" customFormat="1"/>
    <row r="180" s="98" customFormat="1"/>
    <row r="181" s="98" customFormat="1"/>
    <row r="182" s="98" customFormat="1"/>
    <row r="183" s="98" customFormat="1"/>
    <row r="184" s="98" customFormat="1"/>
    <row r="185" s="98" customFormat="1"/>
    <row r="186" s="98" customFormat="1"/>
    <row r="187" s="98" customFormat="1"/>
    <row r="188" s="98" customFormat="1"/>
    <row r="189" s="98" customFormat="1"/>
    <row r="190" s="98" customFormat="1"/>
    <row r="191" s="98" customFormat="1"/>
    <row r="192" s="98" customFormat="1"/>
    <row r="193" s="98" customFormat="1"/>
    <row r="194" s="98" customFormat="1"/>
    <row r="195" s="98" customFormat="1"/>
    <row r="196" s="98" customFormat="1"/>
    <row r="197" s="98" customFormat="1"/>
    <row r="198" s="98" customFormat="1"/>
    <row r="199" s="98" customFormat="1"/>
    <row r="200" s="98" customFormat="1"/>
    <row r="201" s="98" customFormat="1"/>
    <row r="202" s="98" customFormat="1"/>
    <row r="203" s="98" customFormat="1"/>
    <row r="204" s="98" customFormat="1"/>
    <row r="205" s="98" customFormat="1"/>
    <row r="206" s="98" customFormat="1"/>
    <row r="207" s="98" customFormat="1"/>
  </sheetData>
  <mergeCells count="27">
    <mergeCell ref="G4:L4"/>
    <mergeCell ref="I5:I6"/>
    <mergeCell ref="J5:J6"/>
    <mergeCell ref="K5:K6"/>
    <mergeCell ref="L5:L6"/>
    <mergeCell ref="M5:M6"/>
    <mergeCell ref="L24:M24"/>
    <mergeCell ref="A3:R3"/>
    <mergeCell ref="Q4:R4"/>
    <mergeCell ref="A5:B6"/>
    <mergeCell ref="C5:C6"/>
    <mergeCell ref="D5:D6"/>
    <mergeCell ref="E5:E6"/>
    <mergeCell ref="F5:F6"/>
    <mergeCell ref="G5:G6"/>
    <mergeCell ref="H5:H6"/>
    <mergeCell ref="N5:N6"/>
    <mergeCell ref="O5:O6"/>
    <mergeCell ref="P5:P6"/>
    <mergeCell ref="Q5:Q6"/>
    <mergeCell ref="R5:R6"/>
    <mergeCell ref="A1:B1"/>
    <mergeCell ref="O1:P1"/>
    <mergeCell ref="Q1:R1"/>
    <mergeCell ref="A2:B2"/>
    <mergeCell ref="O2:P2"/>
    <mergeCell ref="Q2:R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"/>
  <sheetViews>
    <sheetView view="pageBreakPreview" zoomScale="70" zoomScaleNormal="80" zoomScaleSheetLayoutView="70" workbookViewId="0">
      <selection activeCell="I10" sqref="I10"/>
    </sheetView>
  </sheetViews>
  <sheetFormatPr defaultColWidth="9" defaultRowHeight="15.75"/>
  <cols>
    <col min="1" max="1" width="16.5" style="368" customWidth="1"/>
    <col min="2" max="2" width="9.125" style="383" customWidth="1"/>
    <col min="3" max="10" width="7.375" style="383" customWidth="1"/>
    <col min="11" max="12" width="7.125" style="383" customWidth="1"/>
    <col min="13" max="13" width="7.375" style="383" customWidth="1"/>
    <col min="14" max="14" width="7.375" style="368" customWidth="1"/>
    <col min="15" max="16" width="7.375" style="383" customWidth="1"/>
    <col min="17" max="17" width="9" style="383"/>
    <col min="18" max="20" width="4.625" style="383" bestFit="1" customWidth="1"/>
    <col min="21" max="256" width="9" style="383"/>
    <col min="257" max="257" width="16.5" style="383" customWidth="1"/>
    <col min="258" max="258" width="9.125" style="383" customWidth="1"/>
    <col min="259" max="266" width="7.375" style="383" customWidth="1"/>
    <col min="267" max="268" width="7.125" style="383" customWidth="1"/>
    <col min="269" max="272" width="7.375" style="383" customWidth="1"/>
    <col min="273" max="273" width="9" style="383"/>
    <col min="274" max="276" width="4.625" style="383" bestFit="1" customWidth="1"/>
    <col min="277" max="512" width="9" style="383"/>
    <col min="513" max="513" width="16.5" style="383" customWidth="1"/>
    <col min="514" max="514" width="9.125" style="383" customWidth="1"/>
    <col min="515" max="522" width="7.375" style="383" customWidth="1"/>
    <col min="523" max="524" width="7.125" style="383" customWidth="1"/>
    <col min="525" max="528" width="7.375" style="383" customWidth="1"/>
    <col min="529" max="529" width="9" style="383"/>
    <col min="530" max="532" width="4.625" style="383" bestFit="1" customWidth="1"/>
    <col min="533" max="768" width="9" style="383"/>
    <col min="769" max="769" width="16.5" style="383" customWidth="1"/>
    <col min="770" max="770" width="9.125" style="383" customWidth="1"/>
    <col min="771" max="778" width="7.375" style="383" customWidth="1"/>
    <col min="779" max="780" width="7.125" style="383" customWidth="1"/>
    <col min="781" max="784" width="7.375" style="383" customWidth="1"/>
    <col min="785" max="785" width="9" style="383"/>
    <col min="786" max="788" width="4.625" style="383" bestFit="1" customWidth="1"/>
    <col min="789" max="1024" width="9" style="383"/>
    <col min="1025" max="1025" width="16.5" style="383" customWidth="1"/>
    <col min="1026" max="1026" width="9.125" style="383" customWidth="1"/>
    <col min="1027" max="1034" width="7.375" style="383" customWidth="1"/>
    <col min="1035" max="1036" width="7.125" style="383" customWidth="1"/>
    <col min="1037" max="1040" width="7.375" style="383" customWidth="1"/>
    <col min="1041" max="1041" width="9" style="383"/>
    <col min="1042" max="1044" width="4.625" style="383" bestFit="1" customWidth="1"/>
    <col min="1045" max="1280" width="9" style="383"/>
    <col min="1281" max="1281" width="16.5" style="383" customWidth="1"/>
    <col min="1282" max="1282" width="9.125" style="383" customWidth="1"/>
    <col min="1283" max="1290" width="7.375" style="383" customWidth="1"/>
    <col min="1291" max="1292" width="7.125" style="383" customWidth="1"/>
    <col min="1293" max="1296" width="7.375" style="383" customWidth="1"/>
    <col min="1297" max="1297" width="9" style="383"/>
    <col min="1298" max="1300" width="4.625" style="383" bestFit="1" customWidth="1"/>
    <col min="1301" max="1536" width="9" style="383"/>
    <col min="1537" max="1537" width="16.5" style="383" customWidth="1"/>
    <col min="1538" max="1538" width="9.125" style="383" customWidth="1"/>
    <col min="1539" max="1546" width="7.375" style="383" customWidth="1"/>
    <col min="1547" max="1548" width="7.125" style="383" customWidth="1"/>
    <col min="1549" max="1552" width="7.375" style="383" customWidth="1"/>
    <col min="1553" max="1553" width="9" style="383"/>
    <col min="1554" max="1556" width="4.625" style="383" bestFit="1" customWidth="1"/>
    <col min="1557" max="1792" width="9" style="383"/>
    <col min="1793" max="1793" width="16.5" style="383" customWidth="1"/>
    <col min="1794" max="1794" width="9.125" style="383" customWidth="1"/>
    <col min="1795" max="1802" width="7.375" style="383" customWidth="1"/>
    <col min="1803" max="1804" width="7.125" style="383" customWidth="1"/>
    <col min="1805" max="1808" width="7.375" style="383" customWidth="1"/>
    <col min="1809" max="1809" width="9" style="383"/>
    <col min="1810" max="1812" width="4.625" style="383" bestFit="1" customWidth="1"/>
    <col min="1813" max="2048" width="9" style="383"/>
    <col min="2049" max="2049" width="16.5" style="383" customWidth="1"/>
    <col min="2050" max="2050" width="9.125" style="383" customWidth="1"/>
    <col min="2051" max="2058" width="7.375" style="383" customWidth="1"/>
    <col min="2059" max="2060" width="7.125" style="383" customWidth="1"/>
    <col min="2061" max="2064" width="7.375" style="383" customWidth="1"/>
    <col min="2065" max="2065" width="9" style="383"/>
    <col min="2066" max="2068" width="4.625" style="383" bestFit="1" customWidth="1"/>
    <col min="2069" max="2304" width="9" style="383"/>
    <col min="2305" max="2305" width="16.5" style="383" customWidth="1"/>
    <col min="2306" max="2306" width="9.125" style="383" customWidth="1"/>
    <col min="2307" max="2314" width="7.375" style="383" customWidth="1"/>
    <col min="2315" max="2316" width="7.125" style="383" customWidth="1"/>
    <col min="2317" max="2320" width="7.375" style="383" customWidth="1"/>
    <col min="2321" max="2321" width="9" style="383"/>
    <col min="2322" max="2324" width="4.625" style="383" bestFit="1" customWidth="1"/>
    <col min="2325" max="2560" width="9" style="383"/>
    <col min="2561" max="2561" width="16.5" style="383" customWidth="1"/>
    <col min="2562" max="2562" width="9.125" style="383" customWidth="1"/>
    <col min="2563" max="2570" width="7.375" style="383" customWidth="1"/>
    <col min="2571" max="2572" width="7.125" style="383" customWidth="1"/>
    <col min="2573" max="2576" width="7.375" style="383" customWidth="1"/>
    <col min="2577" max="2577" width="9" style="383"/>
    <col min="2578" max="2580" width="4.625" style="383" bestFit="1" customWidth="1"/>
    <col min="2581" max="2816" width="9" style="383"/>
    <col min="2817" max="2817" width="16.5" style="383" customWidth="1"/>
    <col min="2818" max="2818" width="9.125" style="383" customWidth="1"/>
    <col min="2819" max="2826" width="7.375" style="383" customWidth="1"/>
    <col min="2827" max="2828" width="7.125" style="383" customWidth="1"/>
    <col min="2829" max="2832" width="7.375" style="383" customWidth="1"/>
    <col min="2833" max="2833" width="9" style="383"/>
    <col min="2834" max="2836" width="4.625" style="383" bestFit="1" customWidth="1"/>
    <col min="2837" max="3072" width="9" style="383"/>
    <col min="3073" max="3073" width="16.5" style="383" customWidth="1"/>
    <col min="3074" max="3074" width="9.125" style="383" customWidth="1"/>
    <col min="3075" max="3082" width="7.375" style="383" customWidth="1"/>
    <col min="3083" max="3084" width="7.125" style="383" customWidth="1"/>
    <col min="3085" max="3088" width="7.375" style="383" customWidth="1"/>
    <col min="3089" max="3089" width="9" style="383"/>
    <col min="3090" max="3092" width="4.625" style="383" bestFit="1" customWidth="1"/>
    <col min="3093" max="3328" width="9" style="383"/>
    <col min="3329" max="3329" width="16.5" style="383" customWidth="1"/>
    <col min="3330" max="3330" width="9.125" style="383" customWidth="1"/>
    <col min="3331" max="3338" width="7.375" style="383" customWidth="1"/>
    <col min="3339" max="3340" width="7.125" style="383" customWidth="1"/>
    <col min="3341" max="3344" width="7.375" style="383" customWidth="1"/>
    <col min="3345" max="3345" width="9" style="383"/>
    <col min="3346" max="3348" width="4.625" style="383" bestFit="1" customWidth="1"/>
    <col min="3349" max="3584" width="9" style="383"/>
    <col min="3585" max="3585" width="16.5" style="383" customWidth="1"/>
    <col min="3586" max="3586" width="9.125" style="383" customWidth="1"/>
    <col min="3587" max="3594" width="7.375" style="383" customWidth="1"/>
    <col min="3595" max="3596" width="7.125" style="383" customWidth="1"/>
    <col min="3597" max="3600" width="7.375" style="383" customWidth="1"/>
    <col min="3601" max="3601" width="9" style="383"/>
    <col min="3602" max="3604" width="4.625" style="383" bestFit="1" customWidth="1"/>
    <col min="3605" max="3840" width="9" style="383"/>
    <col min="3841" max="3841" width="16.5" style="383" customWidth="1"/>
    <col min="3842" max="3842" width="9.125" style="383" customWidth="1"/>
    <col min="3843" max="3850" width="7.375" style="383" customWidth="1"/>
    <col min="3851" max="3852" width="7.125" style="383" customWidth="1"/>
    <col min="3853" max="3856" width="7.375" style="383" customWidth="1"/>
    <col min="3857" max="3857" width="9" style="383"/>
    <col min="3858" max="3860" width="4.625" style="383" bestFit="1" customWidth="1"/>
    <col min="3861" max="4096" width="9" style="383"/>
    <col min="4097" max="4097" width="16.5" style="383" customWidth="1"/>
    <col min="4098" max="4098" width="9.125" style="383" customWidth="1"/>
    <col min="4099" max="4106" width="7.375" style="383" customWidth="1"/>
    <col min="4107" max="4108" width="7.125" style="383" customWidth="1"/>
    <col min="4109" max="4112" width="7.375" style="383" customWidth="1"/>
    <col min="4113" max="4113" width="9" style="383"/>
    <col min="4114" max="4116" width="4.625" style="383" bestFit="1" customWidth="1"/>
    <col min="4117" max="4352" width="9" style="383"/>
    <col min="4353" max="4353" width="16.5" style="383" customWidth="1"/>
    <col min="4354" max="4354" width="9.125" style="383" customWidth="1"/>
    <col min="4355" max="4362" width="7.375" style="383" customWidth="1"/>
    <col min="4363" max="4364" width="7.125" style="383" customWidth="1"/>
    <col min="4365" max="4368" width="7.375" style="383" customWidth="1"/>
    <col min="4369" max="4369" width="9" style="383"/>
    <col min="4370" max="4372" width="4.625" style="383" bestFit="1" customWidth="1"/>
    <col min="4373" max="4608" width="9" style="383"/>
    <col min="4609" max="4609" width="16.5" style="383" customWidth="1"/>
    <col min="4610" max="4610" width="9.125" style="383" customWidth="1"/>
    <col min="4611" max="4618" width="7.375" style="383" customWidth="1"/>
    <col min="4619" max="4620" width="7.125" style="383" customWidth="1"/>
    <col min="4621" max="4624" width="7.375" style="383" customWidth="1"/>
    <col min="4625" max="4625" width="9" style="383"/>
    <col min="4626" max="4628" width="4.625" style="383" bestFit="1" customWidth="1"/>
    <col min="4629" max="4864" width="9" style="383"/>
    <col min="4865" max="4865" width="16.5" style="383" customWidth="1"/>
    <col min="4866" max="4866" width="9.125" style="383" customWidth="1"/>
    <col min="4867" max="4874" width="7.375" style="383" customWidth="1"/>
    <col min="4875" max="4876" width="7.125" style="383" customWidth="1"/>
    <col min="4877" max="4880" width="7.375" style="383" customWidth="1"/>
    <col min="4881" max="4881" width="9" style="383"/>
    <col min="4882" max="4884" width="4.625" style="383" bestFit="1" customWidth="1"/>
    <col min="4885" max="5120" width="9" style="383"/>
    <col min="5121" max="5121" width="16.5" style="383" customWidth="1"/>
    <col min="5122" max="5122" width="9.125" style="383" customWidth="1"/>
    <col min="5123" max="5130" width="7.375" style="383" customWidth="1"/>
    <col min="5131" max="5132" width="7.125" style="383" customWidth="1"/>
    <col min="5133" max="5136" width="7.375" style="383" customWidth="1"/>
    <col min="5137" max="5137" width="9" style="383"/>
    <col min="5138" max="5140" width="4.625" style="383" bestFit="1" customWidth="1"/>
    <col min="5141" max="5376" width="9" style="383"/>
    <col min="5377" max="5377" width="16.5" style="383" customWidth="1"/>
    <col min="5378" max="5378" width="9.125" style="383" customWidth="1"/>
    <col min="5379" max="5386" width="7.375" style="383" customWidth="1"/>
    <col min="5387" max="5388" width="7.125" style="383" customWidth="1"/>
    <col min="5389" max="5392" width="7.375" style="383" customWidth="1"/>
    <col min="5393" max="5393" width="9" style="383"/>
    <col min="5394" max="5396" width="4.625" style="383" bestFit="1" customWidth="1"/>
    <col min="5397" max="5632" width="9" style="383"/>
    <col min="5633" max="5633" width="16.5" style="383" customWidth="1"/>
    <col min="5634" max="5634" width="9.125" style="383" customWidth="1"/>
    <col min="5635" max="5642" width="7.375" style="383" customWidth="1"/>
    <col min="5643" max="5644" width="7.125" style="383" customWidth="1"/>
    <col min="5645" max="5648" width="7.375" style="383" customWidth="1"/>
    <col min="5649" max="5649" width="9" style="383"/>
    <col min="5650" max="5652" width="4.625" style="383" bestFit="1" customWidth="1"/>
    <col min="5653" max="5888" width="9" style="383"/>
    <col min="5889" max="5889" width="16.5" style="383" customWidth="1"/>
    <col min="5890" max="5890" width="9.125" style="383" customWidth="1"/>
    <col min="5891" max="5898" width="7.375" style="383" customWidth="1"/>
    <col min="5899" max="5900" width="7.125" style="383" customWidth="1"/>
    <col min="5901" max="5904" width="7.375" style="383" customWidth="1"/>
    <col min="5905" max="5905" width="9" style="383"/>
    <col min="5906" max="5908" width="4.625" style="383" bestFit="1" customWidth="1"/>
    <col min="5909" max="6144" width="9" style="383"/>
    <col min="6145" max="6145" width="16.5" style="383" customWidth="1"/>
    <col min="6146" max="6146" width="9.125" style="383" customWidth="1"/>
    <col min="6147" max="6154" width="7.375" style="383" customWidth="1"/>
    <col min="6155" max="6156" width="7.125" style="383" customWidth="1"/>
    <col min="6157" max="6160" width="7.375" style="383" customWidth="1"/>
    <col min="6161" max="6161" width="9" style="383"/>
    <col min="6162" max="6164" width="4.625" style="383" bestFit="1" customWidth="1"/>
    <col min="6165" max="6400" width="9" style="383"/>
    <col min="6401" max="6401" width="16.5" style="383" customWidth="1"/>
    <col min="6402" max="6402" width="9.125" style="383" customWidth="1"/>
    <col min="6403" max="6410" width="7.375" style="383" customWidth="1"/>
    <col min="6411" max="6412" width="7.125" style="383" customWidth="1"/>
    <col min="6413" max="6416" width="7.375" style="383" customWidth="1"/>
    <col min="6417" max="6417" width="9" style="383"/>
    <col min="6418" max="6420" width="4.625" style="383" bestFit="1" customWidth="1"/>
    <col min="6421" max="6656" width="9" style="383"/>
    <col min="6657" max="6657" width="16.5" style="383" customWidth="1"/>
    <col min="6658" max="6658" width="9.125" style="383" customWidth="1"/>
    <col min="6659" max="6666" width="7.375" style="383" customWidth="1"/>
    <col min="6667" max="6668" width="7.125" style="383" customWidth="1"/>
    <col min="6669" max="6672" width="7.375" style="383" customWidth="1"/>
    <col min="6673" max="6673" width="9" style="383"/>
    <col min="6674" max="6676" width="4.625" style="383" bestFit="1" customWidth="1"/>
    <col min="6677" max="6912" width="9" style="383"/>
    <col min="6913" max="6913" width="16.5" style="383" customWidth="1"/>
    <col min="6914" max="6914" width="9.125" style="383" customWidth="1"/>
    <col min="6915" max="6922" width="7.375" style="383" customWidth="1"/>
    <col min="6923" max="6924" width="7.125" style="383" customWidth="1"/>
    <col min="6925" max="6928" width="7.375" style="383" customWidth="1"/>
    <col min="6929" max="6929" width="9" style="383"/>
    <col min="6930" max="6932" width="4.625" style="383" bestFit="1" customWidth="1"/>
    <col min="6933" max="7168" width="9" style="383"/>
    <col min="7169" max="7169" width="16.5" style="383" customWidth="1"/>
    <col min="7170" max="7170" width="9.125" style="383" customWidth="1"/>
    <col min="7171" max="7178" width="7.375" style="383" customWidth="1"/>
    <col min="7179" max="7180" width="7.125" style="383" customWidth="1"/>
    <col min="7181" max="7184" width="7.375" style="383" customWidth="1"/>
    <col min="7185" max="7185" width="9" style="383"/>
    <col min="7186" max="7188" width="4.625" style="383" bestFit="1" customWidth="1"/>
    <col min="7189" max="7424" width="9" style="383"/>
    <col min="7425" max="7425" width="16.5" style="383" customWidth="1"/>
    <col min="7426" max="7426" width="9.125" style="383" customWidth="1"/>
    <col min="7427" max="7434" width="7.375" style="383" customWidth="1"/>
    <col min="7435" max="7436" width="7.125" style="383" customWidth="1"/>
    <col min="7437" max="7440" width="7.375" style="383" customWidth="1"/>
    <col min="7441" max="7441" width="9" style="383"/>
    <col min="7442" max="7444" width="4.625" style="383" bestFit="1" customWidth="1"/>
    <col min="7445" max="7680" width="9" style="383"/>
    <col min="7681" max="7681" width="16.5" style="383" customWidth="1"/>
    <col min="7682" max="7682" width="9.125" style="383" customWidth="1"/>
    <col min="7683" max="7690" width="7.375" style="383" customWidth="1"/>
    <col min="7691" max="7692" width="7.125" style="383" customWidth="1"/>
    <col min="7693" max="7696" width="7.375" style="383" customWidth="1"/>
    <col min="7697" max="7697" width="9" style="383"/>
    <col min="7698" max="7700" width="4.625" style="383" bestFit="1" customWidth="1"/>
    <col min="7701" max="7936" width="9" style="383"/>
    <col min="7937" max="7937" width="16.5" style="383" customWidth="1"/>
    <col min="7938" max="7938" width="9.125" style="383" customWidth="1"/>
    <col min="7939" max="7946" width="7.375" style="383" customWidth="1"/>
    <col min="7947" max="7948" width="7.125" style="383" customWidth="1"/>
    <col min="7949" max="7952" width="7.375" style="383" customWidth="1"/>
    <col min="7953" max="7953" width="9" style="383"/>
    <col min="7954" max="7956" width="4.625" style="383" bestFit="1" customWidth="1"/>
    <col min="7957" max="8192" width="9" style="383"/>
    <col min="8193" max="8193" width="16.5" style="383" customWidth="1"/>
    <col min="8194" max="8194" width="9.125" style="383" customWidth="1"/>
    <col min="8195" max="8202" width="7.375" style="383" customWidth="1"/>
    <col min="8203" max="8204" width="7.125" style="383" customWidth="1"/>
    <col min="8205" max="8208" width="7.375" style="383" customWidth="1"/>
    <col min="8209" max="8209" width="9" style="383"/>
    <col min="8210" max="8212" width="4.625" style="383" bestFit="1" customWidth="1"/>
    <col min="8213" max="8448" width="9" style="383"/>
    <col min="8449" max="8449" width="16.5" style="383" customWidth="1"/>
    <col min="8450" max="8450" width="9.125" style="383" customWidth="1"/>
    <col min="8451" max="8458" width="7.375" style="383" customWidth="1"/>
    <col min="8459" max="8460" width="7.125" style="383" customWidth="1"/>
    <col min="8461" max="8464" width="7.375" style="383" customWidth="1"/>
    <col min="8465" max="8465" width="9" style="383"/>
    <col min="8466" max="8468" width="4.625" style="383" bestFit="1" customWidth="1"/>
    <col min="8469" max="8704" width="9" style="383"/>
    <col min="8705" max="8705" width="16.5" style="383" customWidth="1"/>
    <col min="8706" max="8706" width="9.125" style="383" customWidth="1"/>
    <col min="8707" max="8714" width="7.375" style="383" customWidth="1"/>
    <col min="8715" max="8716" width="7.125" style="383" customWidth="1"/>
    <col min="8717" max="8720" width="7.375" style="383" customWidth="1"/>
    <col min="8721" max="8721" width="9" style="383"/>
    <col min="8722" max="8724" width="4.625" style="383" bestFit="1" customWidth="1"/>
    <col min="8725" max="8960" width="9" style="383"/>
    <col min="8961" max="8961" width="16.5" style="383" customWidth="1"/>
    <col min="8962" max="8962" width="9.125" style="383" customWidth="1"/>
    <col min="8963" max="8970" width="7.375" style="383" customWidth="1"/>
    <col min="8971" max="8972" width="7.125" style="383" customWidth="1"/>
    <col min="8973" max="8976" width="7.375" style="383" customWidth="1"/>
    <col min="8977" max="8977" width="9" style="383"/>
    <col min="8978" max="8980" width="4.625" style="383" bestFit="1" customWidth="1"/>
    <col min="8981" max="9216" width="9" style="383"/>
    <col min="9217" max="9217" width="16.5" style="383" customWidth="1"/>
    <col min="9218" max="9218" width="9.125" style="383" customWidth="1"/>
    <col min="9219" max="9226" width="7.375" style="383" customWidth="1"/>
    <col min="9227" max="9228" width="7.125" style="383" customWidth="1"/>
    <col min="9229" max="9232" width="7.375" style="383" customWidth="1"/>
    <col min="9233" max="9233" width="9" style="383"/>
    <col min="9234" max="9236" width="4.625" style="383" bestFit="1" customWidth="1"/>
    <col min="9237" max="9472" width="9" style="383"/>
    <col min="9473" max="9473" width="16.5" style="383" customWidth="1"/>
    <col min="9474" max="9474" width="9.125" style="383" customWidth="1"/>
    <col min="9475" max="9482" width="7.375" style="383" customWidth="1"/>
    <col min="9483" max="9484" width="7.125" style="383" customWidth="1"/>
    <col min="9485" max="9488" width="7.375" style="383" customWidth="1"/>
    <col min="9489" max="9489" width="9" style="383"/>
    <col min="9490" max="9492" width="4.625" style="383" bestFit="1" customWidth="1"/>
    <col min="9493" max="9728" width="9" style="383"/>
    <col min="9729" max="9729" width="16.5" style="383" customWidth="1"/>
    <col min="9730" max="9730" width="9.125" style="383" customWidth="1"/>
    <col min="9731" max="9738" width="7.375" style="383" customWidth="1"/>
    <col min="9739" max="9740" width="7.125" style="383" customWidth="1"/>
    <col min="9741" max="9744" width="7.375" style="383" customWidth="1"/>
    <col min="9745" max="9745" width="9" style="383"/>
    <col min="9746" max="9748" width="4.625" style="383" bestFit="1" customWidth="1"/>
    <col min="9749" max="9984" width="9" style="383"/>
    <col min="9985" max="9985" width="16.5" style="383" customWidth="1"/>
    <col min="9986" max="9986" width="9.125" style="383" customWidth="1"/>
    <col min="9987" max="9994" width="7.375" style="383" customWidth="1"/>
    <col min="9995" max="9996" width="7.125" style="383" customWidth="1"/>
    <col min="9997" max="10000" width="7.375" style="383" customWidth="1"/>
    <col min="10001" max="10001" width="9" style="383"/>
    <col min="10002" max="10004" width="4.625" style="383" bestFit="1" customWidth="1"/>
    <col min="10005" max="10240" width="9" style="383"/>
    <col min="10241" max="10241" width="16.5" style="383" customWidth="1"/>
    <col min="10242" max="10242" width="9.125" style="383" customWidth="1"/>
    <col min="10243" max="10250" width="7.375" style="383" customWidth="1"/>
    <col min="10251" max="10252" width="7.125" style="383" customWidth="1"/>
    <col min="10253" max="10256" width="7.375" style="383" customWidth="1"/>
    <col min="10257" max="10257" width="9" style="383"/>
    <col min="10258" max="10260" width="4.625" style="383" bestFit="1" customWidth="1"/>
    <col min="10261" max="10496" width="9" style="383"/>
    <col min="10497" max="10497" width="16.5" style="383" customWidth="1"/>
    <col min="10498" max="10498" width="9.125" style="383" customWidth="1"/>
    <col min="10499" max="10506" width="7.375" style="383" customWidth="1"/>
    <col min="10507" max="10508" width="7.125" style="383" customWidth="1"/>
    <col min="10509" max="10512" width="7.375" style="383" customWidth="1"/>
    <col min="10513" max="10513" width="9" style="383"/>
    <col min="10514" max="10516" width="4.625" style="383" bestFit="1" customWidth="1"/>
    <col min="10517" max="10752" width="9" style="383"/>
    <col min="10753" max="10753" width="16.5" style="383" customWidth="1"/>
    <col min="10754" max="10754" width="9.125" style="383" customWidth="1"/>
    <col min="10755" max="10762" width="7.375" style="383" customWidth="1"/>
    <col min="10763" max="10764" width="7.125" style="383" customWidth="1"/>
    <col min="10765" max="10768" width="7.375" style="383" customWidth="1"/>
    <col min="10769" max="10769" width="9" style="383"/>
    <col min="10770" max="10772" width="4.625" style="383" bestFit="1" customWidth="1"/>
    <col min="10773" max="11008" width="9" style="383"/>
    <col min="11009" max="11009" width="16.5" style="383" customWidth="1"/>
    <col min="11010" max="11010" width="9.125" style="383" customWidth="1"/>
    <col min="11011" max="11018" width="7.375" style="383" customWidth="1"/>
    <col min="11019" max="11020" width="7.125" style="383" customWidth="1"/>
    <col min="11021" max="11024" width="7.375" style="383" customWidth="1"/>
    <col min="11025" max="11025" width="9" style="383"/>
    <col min="11026" max="11028" width="4.625" style="383" bestFit="1" customWidth="1"/>
    <col min="11029" max="11264" width="9" style="383"/>
    <col min="11265" max="11265" width="16.5" style="383" customWidth="1"/>
    <col min="11266" max="11266" width="9.125" style="383" customWidth="1"/>
    <col min="11267" max="11274" width="7.375" style="383" customWidth="1"/>
    <col min="11275" max="11276" width="7.125" style="383" customWidth="1"/>
    <col min="11277" max="11280" width="7.375" style="383" customWidth="1"/>
    <col min="11281" max="11281" width="9" style="383"/>
    <col min="11282" max="11284" width="4.625" style="383" bestFit="1" customWidth="1"/>
    <col min="11285" max="11520" width="9" style="383"/>
    <col min="11521" max="11521" width="16.5" style="383" customWidth="1"/>
    <col min="11522" max="11522" width="9.125" style="383" customWidth="1"/>
    <col min="11523" max="11530" width="7.375" style="383" customWidth="1"/>
    <col min="11531" max="11532" width="7.125" style="383" customWidth="1"/>
    <col min="11533" max="11536" width="7.375" style="383" customWidth="1"/>
    <col min="11537" max="11537" width="9" style="383"/>
    <col min="11538" max="11540" width="4.625" style="383" bestFit="1" customWidth="1"/>
    <col min="11541" max="11776" width="9" style="383"/>
    <col min="11777" max="11777" width="16.5" style="383" customWidth="1"/>
    <col min="11778" max="11778" width="9.125" style="383" customWidth="1"/>
    <col min="11779" max="11786" width="7.375" style="383" customWidth="1"/>
    <col min="11787" max="11788" width="7.125" style="383" customWidth="1"/>
    <col min="11789" max="11792" width="7.375" style="383" customWidth="1"/>
    <col min="11793" max="11793" width="9" style="383"/>
    <col min="11794" max="11796" width="4.625" style="383" bestFit="1" customWidth="1"/>
    <col min="11797" max="12032" width="9" style="383"/>
    <col min="12033" max="12033" width="16.5" style="383" customWidth="1"/>
    <col min="12034" max="12034" width="9.125" style="383" customWidth="1"/>
    <col min="12035" max="12042" width="7.375" style="383" customWidth="1"/>
    <col min="12043" max="12044" width="7.125" style="383" customWidth="1"/>
    <col min="12045" max="12048" width="7.375" style="383" customWidth="1"/>
    <col min="12049" max="12049" width="9" style="383"/>
    <col min="12050" max="12052" width="4.625" style="383" bestFit="1" customWidth="1"/>
    <col min="12053" max="12288" width="9" style="383"/>
    <col min="12289" max="12289" width="16.5" style="383" customWidth="1"/>
    <col min="12290" max="12290" width="9.125" style="383" customWidth="1"/>
    <col min="12291" max="12298" width="7.375" style="383" customWidth="1"/>
    <col min="12299" max="12300" width="7.125" style="383" customWidth="1"/>
    <col min="12301" max="12304" width="7.375" style="383" customWidth="1"/>
    <col min="12305" max="12305" width="9" style="383"/>
    <col min="12306" max="12308" width="4.625" style="383" bestFit="1" customWidth="1"/>
    <col min="12309" max="12544" width="9" style="383"/>
    <col min="12545" max="12545" width="16.5" style="383" customWidth="1"/>
    <col min="12546" max="12546" width="9.125" style="383" customWidth="1"/>
    <col min="12547" max="12554" width="7.375" style="383" customWidth="1"/>
    <col min="12555" max="12556" width="7.125" style="383" customWidth="1"/>
    <col min="12557" max="12560" width="7.375" style="383" customWidth="1"/>
    <col min="12561" max="12561" width="9" style="383"/>
    <col min="12562" max="12564" width="4.625" style="383" bestFit="1" customWidth="1"/>
    <col min="12565" max="12800" width="9" style="383"/>
    <col min="12801" max="12801" width="16.5" style="383" customWidth="1"/>
    <col min="12802" max="12802" width="9.125" style="383" customWidth="1"/>
    <col min="12803" max="12810" width="7.375" style="383" customWidth="1"/>
    <col min="12811" max="12812" width="7.125" style="383" customWidth="1"/>
    <col min="12813" max="12816" width="7.375" style="383" customWidth="1"/>
    <col min="12817" max="12817" width="9" style="383"/>
    <col min="12818" max="12820" width="4.625" style="383" bestFit="1" customWidth="1"/>
    <col min="12821" max="13056" width="9" style="383"/>
    <col min="13057" max="13057" width="16.5" style="383" customWidth="1"/>
    <col min="13058" max="13058" width="9.125" style="383" customWidth="1"/>
    <col min="13059" max="13066" width="7.375" style="383" customWidth="1"/>
    <col min="13067" max="13068" width="7.125" style="383" customWidth="1"/>
    <col min="13069" max="13072" width="7.375" style="383" customWidth="1"/>
    <col min="13073" max="13073" width="9" style="383"/>
    <col min="13074" max="13076" width="4.625" style="383" bestFit="1" customWidth="1"/>
    <col min="13077" max="13312" width="9" style="383"/>
    <col min="13313" max="13313" width="16.5" style="383" customWidth="1"/>
    <col min="13314" max="13314" width="9.125" style="383" customWidth="1"/>
    <col min="13315" max="13322" width="7.375" style="383" customWidth="1"/>
    <col min="13323" max="13324" width="7.125" style="383" customWidth="1"/>
    <col min="13325" max="13328" width="7.375" style="383" customWidth="1"/>
    <col min="13329" max="13329" width="9" style="383"/>
    <col min="13330" max="13332" width="4.625" style="383" bestFit="1" customWidth="1"/>
    <col min="13333" max="13568" width="9" style="383"/>
    <col min="13569" max="13569" width="16.5" style="383" customWidth="1"/>
    <col min="13570" max="13570" width="9.125" style="383" customWidth="1"/>
    <col min="13571" max="13578" width="7.375" style="383" customWidth="1"/>
    <col min="13579" max="13580" width="7.125" style="383" customWidth="1"/>
    <col min="13581" max="13584" width="7.375" style="383" customWidth="1"/>
    <col min="13585" max="13585" width="9" style="383"/>
    <col min="13586" max="13588" width="4.625" style="383" bestFit="1" customWidth="1"/>
    <col min="13589" max="13824" width="9" style="383"/>
    <col min="13825" max="13825" width="16.5" style="383" customWidth="1"/>
    <col min="13826" max="13826" width="9.125" style="383" customWidth="1"/>
    <col min="13827" max="13834" width="7.375" style="383" customWidth="1"/>
    <col min="13835" max="13836" width="7.125" style="383" customWidth="1"/>
    <col min="13837" max="13840" width="7.375" style="383" customWidth="1"/>
    <col min="13841" max="13841" width="9" style="383"/>
    <col min="13842" max="13844" width="4.625" style="383" bestFit="1" customWidth="1"/>
    <col min="13845" max="14080" width="9" style="383"/>
    <col min="14081" max="14081" width="16.5" style="383" customWidth="1"/>
    <col min="14082" max="14082" width="9.125" style="383" customWidth="1"/>
    <col min="14083" max="14090" width="7.375" style="383" customWidth="1"/>
    <col min="14091" max="14092" width="7.125" style="383" customWidth="1"/>
    <col min="14093" max="14096" width="7.375" style="383" customWidth="1"/>
    <col min="14097" max="14097" width="9" style="383"/>
    <col min="14098" max="14100" width="4.625" style="383" bestFit="1" customWidth="1"/>
    <col min="14101" max="14336" width="9" style="383"/>
    <col min="14337" max="14337" width="16.5" style="383" customWidth="1"/>
    <col min="14338" max="14338" width="9.125" style="383" customWidth="1"/>
    <col min="14339" max="14346" width="7.375" style="383" customWidth="1"/>
    <col min="14347" max="14348" width="7.125" style="383" customWidth="1"/>
    <col min="14349" max="14352" width="7.375" style="383" customWidth="1"/>
    <col min="14353" max="14353" width="9" style="383"/>
    <col min="14354" max="14356" width="4.625" style="383" bestFit="1" customWidth="1"/>
    <col min="14357" max="14592" width="9" style="383"/>
    <col min="14593" max="14593" width="16.5" style="383" customWidth="1"/>
    <col min="14594" max="14594" width="9.125" style="383" customWidth="1"/>
    <col min="14595" max="14602" width="7.375" style="383" customWidth="1"/>
    <col min="14603" max="14604" width="7.125" style="383" customWidth="1"/>
    <col min="14605" max="14608" width="7.375" style="383" customWidth="1"/>
    <col min="14609" max="14609" width="9" style="383"/>
    <col min="14610" max="14612" width="4.625" style="383" bestFit="1" customWidth="1"/>
    <col min="14613" max="14848" width="9" style="383"/>
    <col min="14849" max="14849" width="16.5" style="383" customWidth="1"/>
    <col min="14850" max="14850" width="9.125" style="383" customWidth="1"/>
    <col min="14851" max="14858" width="7.375" style="383" customWidth="1"/>
    <col min="14859" max="14860" width="7.125" style="383" customWidth="1"/>
    <col min="14861" max="14864" width="7.375" style="383" customWidth="1"/>
    <col min="14865" max="14865" width="9" style="383"/>
    <col min="14866" max="14868" width="4.625" style="383" bestFit="1" customWidth="1"/>
    <col min="14869" max="15104" width="9" style="383"/>
    <col min="15105" max="15105" width="16.5" style="383" customWidth="1"/>
    <col min="15106" max="15106" width="9.125" style="383" customWidth="1"/>
    <col min="15107" max="15114" width="7.375" style="383" customWidth="1"/>
    <col min="15115" max="15116" width="7.125" style="383" customWidth="1"/>
    <col min="15117" max="15120" width="7.375" style="383" customWidth="1"/>
    <col min="15121" max="15121" width="9" style="383"/>
    <col min="15122" max="15124" width="4.625" style="383" bestFit="1" customWidth="1"/>
    <col min="15125" max="15360" width="9" style="383"/>
    <col min="15361" max="15361" width="16.5" style="383" customWidth="1"/>
    <col min="15362" max="15362" width="9.125" style="383" customWidth="1"/>
    <col min="15363" max="15370" width="7.375" style="383" customWidth="1"/>
    <col min="15371" max="15372" width="7.125" style="383" customWidth="1"/>
    <col min="15373" max="15376" width="7.375" style="383" customWidth="1"/>
    <col min="15377" max="15377" width="9" style="383"/>
    <col min="15378" max="15380" width="4.625" style="383" bestFit="1" customWidth="1"/>
    <col min="15381" max="15616" width="9" style="383"/>
    <col min="15617" max="15617" width="16.5" style="383" customWidth="1"/>
    <col min="15618" max="15618" width="9.125" style="383" customWidth="1"/>
    <col min="15619" max="15626" width="7.375" style="383" customWidth="1"/>
    <col min="15627" max="15628" width="7.125" style="383" customWidth="1"/>
    <col min="15629" max="15632" width="7.375" style="383" customWidth="1"/>
    <col min="15633" max="15633" width="9" style="383"/>
    <col min="15634" max="15636" width="4.625" style="383" bestFit="1" customWidth="1"/>
    <col min="15637" max="15872" width="9" style="383"/>
    <col min="15873" max="15873" width="16.5" style="383" customWidth="1"/>
    <col min="15874" max="15874" width="9.125" style="383" customWidth="1"/>
    <col min="15875" max="15882" width="7.375" style="383" customWidth="1"/>
    <col min="15883" max="15884" width="7.125" style="383" customWidth="1"/>
    <col min="15885" max="15888" width="7.375" style="383" customWidth="1"/>
    <col min="15889" max="15889" width="9" style="383"/>
    <col min="15890" max="15892" width="4.625" style="383" bestFit="1" customWidth="1"/>
    <col min="15893" max="16128" width="9" style="383"/>
    <col min="16129" max="16129" width="16.5" style="383" customWidth="1"/>
    <col min="16130" max="16130" width="9.125" style="383" customWidth="1"/>
    <col min="16131" max="16138" width="7.375" style="383" customWidth="1"/>
    <col min="16139" max="16140" width="7.125" style="383" customWidth="1"/>
    <col min="16141" max="16144" width="7.375" style="383" customWidth="1"/>
    <col min="16145" max="16145" width="9" style="383"/>
    <col min="16146" max="16148" width="4.625" style="383" bestFit="1" customWidth="1"/>
    <col min="16149" max="16384" width="9" style="383"/>
  </cols>
  <sheetData>
    <row r="1" spans="1:31" s="1643" customFormat="1" ht="14.25">
      <c r="A1" s="1463" t="s">
        <v>2812</v>
      </c>
      <c r="B1" s="10"/>
      <c r="K1" s="1739" t="s">
        <v>2813</v>
      </c>
      <c r="L1" s="1739"/>
      <c r="M1" s="1739"/>
      <c r="N1" s="1739" t="s">
        <v>393</v>
      </c>
      <c r="O1" s="1739"/>
      <c r="P1" s="1739"/>
    </row>
    <row r="2" spans="1:31" s="1643" customFormat="1" ht="14.25">
      <c r="A2" s="1463" t="s">
        <v>2815</v>
      </c>
      <c r="B2" s="1474" t="s">
        <v>2857</v>
      </c>
      <c r="C2" s="1475"/>
      <c r="D2" s="1475"/>
      <c r="E2" s="1475"/>
      <c r="F2" s="1471"/>
      <c r="G2" s="1471"/>
      <c r="H2" s="1447"/>
      <c r="I2" s="1447"/>
      <c r="J2" s="7" t="s">
        <v>3525</v>
      </c>
      <c r="K2" s="1739" t="s">
        <v>3526</v>
      </c>
      <c r="L2" s="1739"/>
      <c r="M2" s="1739"/>
      <c r="N2" s="1739" t="s">
        <v>394</v>
      </c>
      <c r="O2" s="1739"/>
      <c r="P2" s="1739"/>
    </row>
    <row r="3" spans="1:31" s="1446" customFormat="1" ht="27.75" customHeight="1">
      <c r="A3" s="1811" t="s">
        <v>4222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N3" s="1811"/>
      <c r="O3" s="1811"/>
      <c r="P3" s="1811"/>
    </row>
    <row r="4" spans="1:31" s="1643" customFormat="1" ht="20.25" customHeight="1">
      <c r="A4" s="1763" t="s">
        <v>4223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813" t="s">
        <v>3342</v>
      </c>
      <c r="P4" s="1813"/>
    </row>
    <row r="5" spans="1:31" s="1643" customFormat="1" ht="22.5" customHeight="1">
      <c r="A5" s="1808" t="s">
        <v>3987</v>
      </c>
      <c r="B5" s="1825" t="s">
        <v>4224</v>
      </c>
      <c r="C5" s="1808"/>
      <c r="D5" s="1808"/>
      <c r="E5" s="1810" t="s">
        <v>4225</v>
      </c>
      <c r="F5" s="1746"/>
      <c r="G5" s="1746"/>
      <c r="H5" s="1746"/>
      <c r="I5" s="1746"/>
      <c r="J5" s="1737"/>
      <c r="K5" s="1810" t="s">
        <v>4226</v>
      </c>
      <c r="L5" s="1746"/>
      <c r="M5" s="1746"/>
      <c r="N5" s="1746"/>
      <c r="O5" s="1746"/>
      <c r="P5" s="1746"/>
    </row>
    <row r="6" spans="1:31" s="1643" customFormat="1" ht="22.5" customHeight="1">
      <c r="A6" s="1809"/>
      <c r="B6" s="1823"/>
      <c r="C6" s="1763"/>
      <c r="D6" s="1763"/>
      <c r="E6" s="1810" t="s">
        <v>3503</v>
      </c>
      <c r="F6" s="1737"/>
      <c r="G6" s="1810" t="s">
        <v>3776</v>
      </c>
      <c r="H6" s="1737"/>
      <c r="I6" s="1810" t="s">
        <v>3505</v>
      </c>
      <c r="J6" s="1737"/>
      <c r="K6" s="1739" t="s">
        <v>3503</v>
      </c>
      <c r="L6" s="1739"/>
      <c r="M6" s="1810" t="s">
        <v>3776</v>
      </c>
      <c r="N6" s="1737"/>
      <c r="O6" s="1739" t="s">
        <v>3505</v>
      </c>
      <c r="P6" s="1810"/>
    </row>
    <row r="7" spans="1:31" s="1643" customFormat="1" ht="22.5" customHeight="1">
      <c r="A7" s="1763"/>
      <c r="B7" s="1439" t="s">
        <v>4227</v>
      </c>
      <c r="C7" s="1439" t="s">
        <v>4228</v>
      </c>
      <c r="D7" s="1439" t="s">
        <v>4229</v>
      </c>
      <c r="E7" s="1439" t="s">
        <v>4228</v>
      </c>
      <c r="F7" s="1439" t="s">
        <v>4229</v>
      </c>
      <c r="G7" s="1439" t="s">
        <v>4228</v>
      </c>
      <c r="H7" s="1439" t="s">
        <v>4229</v>
      </c>
      <c r="I7" s="1439" t="s">
        <v>4228</v>
      </c>
      <c r="J7" s="1439" t="s">
        <v>4229</v>
      </c>
      <c r="K7" s="1439" t="s">
        <v>4228</v>
      </c>
      <c r="L7" s="1439" t="s">
        <v>4229</v>
      </c>
      <c r="M7" s="1439" t="s">
        <v>4228</v>
      </c>
      <c r="N7" s="1439" t="s">
        <v>4229</v>
      </c>
      <c r="O7" s="1463" t="s">
        <v>4228</v>
      </c>
      <c r="P7" s="1463" t="s">
        <v>4229</v>
      </c>
    </row>
    <row r="8" spans="1:31" s="1643" customFormat="1" ht="25.9" customHeight="1">
      <c r="A8" s="1454" t="s">
        <v>3502</v>
      </c>
      <c r="B8" s="297">
        <f t="shared" ref="B8:B20" si="0">C8+D8</f>
        <v>60697</v>
      </c>
      <c r="C8" s="193">
        <f t="shared" ref="C8:P8" si="1">SUM(C9:C20)</f>
        <v>30293</v>
      </c>
      <c r="D8" s="193">
        <f t="shared" si="1"/>
        <v>30404</v>
      </c>
      <c r="E8" s="193">
        <f t="shared" si="1"/>
        <v>2363</v>
      </c>
      <c r="F8" s="193">
        <f t="shared" si="1"/>
        <v>1296</v>
      </c>
      <c r="G8" s="193">
        <f t="shared" si="1"/>
        <v>21721</v>
      </c>
      <c r="H8" s="193">
        <f t="shared" si="1"/>
        <v>22955</v>
      </c>
      <c r="I8" s="193">
        <f t="shared" si="1"/>
        <v>4963</v>
      </c>
      <c r="J8" s="193">
        <f t="shared" si="1"/>
        <v>5498</v>
      </c>
      <c r="K8" s="193">
        <f t="shared" si="1"/>
        <v>0</v>
      </c>
      <c r="L8" s="193">
        <f t="shared" si="1"/>
        <v>0</v>
      </c>
      <c r="M8" s="193">
        <f t="shared" si="1"/>
        <v>1175</v>
      </c>
      <c r="N8" s="193">
        <f t="shared" si="1"/>
        <v>614</v>
      </c>
      <c r="O8" s="193">
        <f t="shared" si="1"/>
        <v>71</v>
      </c>
      <c r="P8" s="193">
        <f t="shared" si="1"/>
        <v>41</v>
      </c>
      <c r="R8" s="1518">
        <f>B8-C8-D8</f>
        <v>0</v>
      </c>
      <c r="S8" s="1518">
        <f>C8-E8-G8-I8-K8-M8-O8</f>
        <v>0</v>
      </c>
      <c r="T8" s="1518">
        <f>D8-F8-H8-J8-L8-N8-P8</f>
        <v>0</v>
      </c>
    </row>
    <row r="9" spans="1:31" s="1643" customFormat="1" ht="25.9" customHeight="1">
      <c r="A9" s="1449" t="s">
        <v>2764</v>
      </c>
      <c r="B9" s="191">
        <f t="shared" si="0"/>
        <v>2220</v>
      </c>
      <c r="C9" s="1500">
        <f t="shared" ref="C9:D20" si="2">E9+G9+I9+K9+M9+O9</f>
        <v>1245</v>
      </c>
      <c r="D9" s="1500">
        <f t="shared" si="2"/>
        <v>975</v>
      </c>
      <c r="E9" s="1502">
        <v>0</v>
      </c>
      <c r="F9" s="1502">
        <v>0</v>
      </c>
      <c r="G9" s="1502">
        <v>1214</v>
      </c>
      <c r="H9" s="1502">
        <v>941</v>
      </c>
      <c r="I9" s="1502">
        <v>0</v>
      </c>
      <c r="J9" s="1502">
        <v>0</v>
      </c>
      <c r="K9" s="1502">
        <v>0</v>
      </c>
      <c r="L9" s="1502">
        <v>0</v>
      </c>
      <c r="M9" s="1502">
        <v>0</v>
      </c>
      <c r="N9" s="1502">
        <v>0</v>
      </c>
      <c r="O9" s="1502">
        <v>31</v>
      </c>
      <c r="P9" s="1502">
        <v>34</v>
      </c>
      <c r="Q9" s="1462"/>
      <c r="R9" s="1518">
        <f t="shared" ref="R9:R20" si="3">B9-C9-D9</f>
        <v>0</v>
      </c>
      <c r="S9" s="1518">
        <f t="shared" ref="S9:T20" si="4">C9-E9-G9-I9-K9-M9-O9</f>
        <v>0</v>
      </c>
      <c r="T9" s="1518">
        <f t="shared" si="4"/>
        <v>0</v>
      </c>
      <c r="U9" s="1462"/>
      <c r="V9" s="1462"/>
      <c r="W9" s="1499"/>
      <c r="X9" s="1462"/>
      <c r="Y9" s="1462"/>
      <c r="Z9" s="1462"/>
      <c r="AA9" s="1462"/>
      <c r="AB9" s="1462"/>
      <c r="AC9" s="1462"/>
      <c r="AD9" s="1462"/>
      <c r="AE9" s="1462"/>
    </row>
    <row r="10" spans="1:31" s="1643" customFormat="1" ht="25.9" customHeight="1">
      <c r="A10" s="1449" t="s">
        <v>2765</v>
      </c>
      <c r="B10" s="191">
        <f t="shared" si="0"/>
        <v>4595</v>
      </c>
      <c r="C10" s="1500">
        <f t="shared" si="2"/>
        <v>2340</v>
      </c>
      <c r="D10" s="1500">
        <f t="shared" si="2"/>
        <v>2255</v>
      </c>
      <c r="E10" s="1502">
        <v>0</v>
      </c>
      <c r="F10" s="1502">
        <v>0</v>
      </c>
      <c r="G10" s="1502">
        <v>1937</v>
      </c>
      <c r="H10" s="1502">
        <v>2048</v>
      </c>
      <c r="I10" s="1502">
        <v>59</v>
      </c>
      <c r="J10" s="1502">
        <v>46</v>
      </c>
      <c r="K10" s="1502">
        <v>0</v>
      </c>
      <c r="L10" s="1502">
        <v>0</v>
      </c>
      <c r="M10" s="1502">
        <v>344</v>
      </c>
      <c r="N10" s="1502">
        <v>161</v>
      </c>
      <c r="O10" s="1502">
        <v>0</v>
      </c>
      <c r="P10" s="1502">
        <v>0</v>
      </c>
      <c r="R10" s="1518">
        <f t="shared" si="3"/>
        <v>0</v>
      </c>
      <c r="S10" s="1518">
        <f t="shared" si="4"/>
        <v>0</v>
      </c>
      <c r="T10" s="1518">
        <f t="shared" si="4"/>
        <v>0</v>
      </c>
      <c r="W10" s="1499"/>
    </row>
    <row r="11" spans="1:31" s="1643" customFormat="1" ht="25.9" customHeight="1">
      <c r="A11" s="1449" t="s">
        <v>2766</v>
      </c>
      <c r="B11" s="191">
        <f t="shared" si="0"/>
        <v>6988</v>
      </c>
      <c r="C11" s="1500">
        <f t="shared" si="2"/>
        <v>4246</v>
      </c>
      <c r="D11" s="1500">
        <f t="shared" si="2"/>
        <v>2742</v>
      </c>
      <c r="E11" s="1502">
        <v>2026</v>
      </c>
      <c r="F11" s="1502">
        <v>963</v>
      </c>
      <c r="G11" s="1502">
        <v>825</v>
      </c>
      <c r="H11" s="1502">
        <v>624</v>
      </c>
      <c r="I11" s="1502">
        <v>1072</v>
      </c>
      <c r="J11" s="1502">
        <v>1049</v>
      </c>
      <c r="K11" s="1502">
        <v>0</v>
      </c>
      <c r="L11" s="1502">
        <v>0</v>
      </c>
      <c r="M11" s="1502">
        <v>323</v>
      </c>
      <c r="N11" s="1502">
        <v>106</v>
      </c>
      <c r="O11" s="1502">
        <v>0</v>
      </c>
      <c r="P11" s="1502">
        <v>0</v>
      </c>
      <c r="R11" s="1518">
        <f t="shared" si="3"/>
        <v>0</v>
      </c>
      <c r="S11" s="1518">
        <f t="shared" si="4"/>
        <v>0</v>
      </c>
      <c r="T11" s="1518">
        <f t="shared" si="4"/>
        <v>0</v>
      </c>
      <c r="W11" s="1499"/>
    </row>
    <row r="12" spans="1:31" s="1643" customFormat="1" ht="25.9" customHeight="1">
      <c r="A12" s="1449" t="s">
        <v>2767</v>
      </c>
      <c r="B12" s="191">
        <f t="shared" si="0"/>
        <v>6033</v>
      </c>
      <c r="C12" s="1500">
        <f t="shared" si="2"/>
        <v>1818</v>
      </c>
      <c r="D12" s="1500">
        <f t="shared" si="2"/>
        <v>4215</v>
      </c>
      <c r="E12" s="1502">
        <v>0</v>
      </c>
      <c r="F12" s="1502">
        <v>0</v>
      </c>
      <c r="G12" s="1502">
        <v>1378</v>
      </c>
      <c r="H12" s="1502">
        <v>3870</v>
      </c>
      <c r="I12" s="1502">
        <v>440</v>
      </c>
      <c r="J12" s="1502">
        <v>345</v>
      </c>
      <c r="K12" s="1502">
        <v>0</v>
      </c>
      <c r="L12" s="1502">
        <v>0</v>
      </c>
      <c r="M12" s="1502">
        <v>0</v>
      </c>
      <c r="N12" s="1502">
        <v>0</v>
      </c>
      <c r="O12" s="1502">
        <v>0</v>
      </c>
      <c r="P12" s="1502">
        <v>0</v>
      </c>
      <c r="R12" s="1518">
        <f t="shared" si="3"/>
        <v>0</v>
      </c>
      <c r="S12" s="1518">
        <f t="shared" si="4"/>
        <v>0</v>
      </c>
      <c r="T12" s="1518">
        <f t="shared" si="4"/>
        <v>0</v>
      </c>
      <c r="W12" s="1499"/>
    </row>
    <row r="13" spans="1:31" s="1643" customFormat="1" ht="25.9" customHeight="1">
      <c r="A13" s="1449" t="s">
        <v>2768</v>
      </c>
      <c r="B13" s="191">
        <f t="shared" si="0"/>
        <v>8631</v>
      </c>
      <c r="C13" s="1500">
        <f t="shared" si="2"/>
        <v>6015</v>
      </c>
      <c r="D13" s="1500">
        <f t="shared" si="2"/>
        <v>2616</v>
      </c>
      <c r="E13" s="1502">
        <v>0</v>
      </c>
      <c r="F13" s="1502">
        <v>0</v>
      </c>
      <c r="G13" s="1502">
        <v>5735</v>
      </c>
      <c r="H13" s="1502">
        <v>2600</v>
      </c>
      <c r="I13" s="1502">
        <v>240</v>
      </c>
      <c r="J13" s="1502">
        <v>9</v>
      </c>
      <c r="K13" s="1502">
        <v>0</v>
      </c>
      <c r="L13" s="1502">
        <v>0</v>
      </c>
      <c r="M13" s="1502">
        <v>0</v>
      </c>
      <c r="N13" s="1502">
        <v>0</v>
      </c>
      <c r="O13" s="1502">
        <v>40</v>
      </c>
      <c r="P13" s="1502">
        <v>7</v>
      </c>
      <c r="Q13" s="1462"/>
      <c r="R13" s="1518">
        <f t="shared" si="3"/>
        <v>0</v>
      </c>
      <c r="S13" s="1518">
        <f t="shared" si="4"/>
        <v>0</v>
      </c>
      <c r="T13" s="1518">
        <f t="shared" si="4"/>
        <v>0</v>
      </c>
      <c r="W13" s="1499"/>
      <c r="X13" s="1462"/>
      <c r="Y13" s="1462"/>
      <c r="Z13" s="1462"/>
      <c r="AA13" s="1462"/>
      <c r="AB13" s="1462"/>
      <c r="AC13" s="1462"/>
      <c r="AD13" s="1462"/>
      <c r="AE13" s="1462"/>
    </row>
    <row r="14" spans="1:31" s="1643" customFormat="1" ht="25.9" customHeight="1">
      <c r="A14" s="1449" t="s">
        <v>2769</v>
      </c>
      <c r="B14" s="191">
        <f t="shared" si="0"/>
        <v>3767</v>
      </c>
      <c r="C14" s="1500">
        <f t="shared" si="2"/>
        <v>1524</v>
      </c>
      <c r="D14" s="1500">
        <f t="shared" si="2"/>
        <v>2243</v>
      </c>
      <c r="E14" s="1502">
        <v>0</v>
      </c>
      <c r="F14" s="1502">
        <v>0</v>
      </c>
      <c r="G14" s="1502">
        <v>1522</v>
      </c>
      <c r="H14" s="1502">
        <v>1438</v>
      </c>
      <c r="I14" s="1502">
        <v>2</v>
      </c>
      <c r="J14" s="1502">
        <v>805</v>
      </c>
      <c r="K14" s="1502">
        <v>0</v>
      </c>
      <c r="L14" s="1502">
        <v>0</v>
      </c>
      <c r="M14" s="1502">
        <v>0</v>
      </c>
      <c r="N14" s="1502">
        <v>0</v>
      </c>
      <c r="O14" s="1502">
        <v>0</v>
      </c>
      <c r="P14" s="1502">
        <v>0</v>
      </c>
      <c r="Q14" s="1462"/>
      <c r="R14" s="1518">
        <f t="shared" si="3"/>
        <v>0</v>
      </c>
      <c r="S14" s="1518">
        <f t="shared" si="4"/>
        <v>0</v>
      </c>
      <c r="T14" s="1518">
        <f t="shared" si="4"/>
        <v>0</v>
      </c>
      <c r="W14" s="1499"/>
      <c r="X14" s="1462"/>
      <c r="Y14" s="1462"/>
      <c r="Z14" s="1462"/>
      <c r="AA14" s="1462"/>
      <c r="AB14" s="1462"/>
      <c r="AC14" s="1462"/>
      <c r="AD14" s="1462"/>
      <c r="AE14" s="1462"/>
    </row>
    <row r="15" spans="1:31" s="1643" customFormat="1" ht="25.9" customHeight="1">
      <c r="A15" s="1449" t="s">
        <v>2770</v>
      </c>
      <c r="B15" s="191">
        <f t="shared" si="0"/>
        <v>2709</v>
      </c>
      <c r="C15" s="1500">
        <f t="shared" si="2"/>
        <v>1248</v>
      </c>
      <c r="D15" s="1500">
        <f t="shared" si="2"/>
        <v>1461</v>
      </c>
      <c r="E15" s="1502">
        <v>0</v>
      </c>
      <c r="F15" s="1502">
        <v>0</v>
      </c>
      <c r="G15" s="1502">
        <v>1247</v>
      </c>
      <c r="H15" s="1502">
        <v>1461</v>
      </c>
      <c r="I15" s="1502">
        <v>1</v>
      </c>
      <c r="J15" s="1502">
        <v>0</v>
      </c>
      <c r="K15" s="1502">
        <v>0</v>
      </c>
      <c r="L15" s="1502">
        <v>0</v>
      </c>
      <c r="M15" s="1502">
        <v>0</v>
      </c>
      <c r="N15" s="1502">
        <v>0</v>
      </c>
      <c r="O15" s="1502">
        <v>0</v>
      </c>
      <c r="P15" s="1502">
        <v>0</v>
      </c>
      <c r="Q15" s="1462"/>
      <c r="R15" s="1518">
        <f t="shared" si="3"/>
        <v>0</v>
      </c>
      <c r="S15" s="1518">
        <f t="shared" si="4"/>
        <v>0</v>
      </c>
      <c r="T15" s="1518">
        <f t="shared" si="4"/>
        <v>0</v>
      </c>
      <c r="W15" s="1499"/>
      <c r="X15" s="1462"/>
      <c r="Y15" s="1462"/>
      <c r="Z15" s="1462"/>
      <c r="AA15" s="1462"/>
      <c r="AB15" s="1462"/>
      <c r="AC15" s="1462"/>
      <c r="AD15" s="1462"/>
      <c r="AE15" s="1462"/>
    </row>
    <row r="16" spans="1:31" s="1643" customFormat="1" ht="25.9" customHeight="1">
      <c r="A16" s="1449" t="s">
        <v>2771</v>
      </c>
      <c r="B16" s="191">
        <f t="shared" si="0"/>
        <v>7710</v>
      </c>
      <c r="C16" s="1500">
        <f t="shared" si="2"/>
        <v>3134</v>
      </c>
      <c r="D16" s="1500">
        <f t="shared" si="2"/>
        <v>4576</v>
      </c>
      <c r="E16" s="1502">
        <v>337</v>
      </c>
      <c r="F16" s="1502">
        <v>333</v>
      </c>
      <c r="G16" s="1502">
        <v>563</v>
      </c>
      <c r="H16" s="1502">
        <v>2757</v>
      </c>
      <c r="I16" s="1502">
        <v>2006</v>
      </c>
      <c r="J16" s="1502">
        <v>1306</v>
      </c>
      <c r="K16" s="1502">
        <v>0</v>
      </c>
      <c r="L16" s="1502">
        <v>0</v>
      </c>
      <c r="M16" s="1502">
        <v>228</v>
      </c>
      <c r="N16" s="1502">
        <v>180</v>
      </c>
      <c r="O16" s="1502">
        <v>0</v>
      </c>
      <c r="P16" s="1502">
        <v>0</v>
      </c>
      <c r="Q16" s="1462"/>
      <c r="R16" s="1518">
        <f t="shared" si="3"/>
        <v>0</v>
      </c>
      <c r="S16" s="1518">
        <f t="shared" si="4"/>
        <v>0</v>
      </c>
      <c r="T16" s="1518">
        <f t="shared" si="4"/>
        <v>0</v>
      </c>
      <c r="W16" s="1499"/>
      <c r="X16" s="1462"/>
      <c r="Y16" s="1462"/>
      <c r="Z16" s="1462"/>
      <c r="AA16" s="1462"/>
      <c r="AB16" s="1462"/>
      <c r="AC16" s="1462"/>
      <c r="AD16" s="1462"/>
      <c r="AE16" s="1462"/>
    </row>
    <row r="17" spans="1:32" s="1643" customFormat="1" ht="25.9" customHeight="1">
      <c r="A17" s="1449" t="s">
        <v>2772</v>
      </c>
      <c r="B17" s="191">
        <f t="shared" si="0"/>
        <v>3268</v>
      </c>
      <c r="C17" s="1500">
        <f t="shared" si="2"/>
        <v>1648</v>
      </c>
      <c r="D17" s="1500">
        <f t="shared" si="2"/>
        <v>1620</v>
      </c>
      <c r="E17" s="1502">
        <v>0</v>
      </c>
      <c r="F17" s="1502">
        <v>0</v>
      </c>
      <c r="G17" s="1502">
        <v>1444</v>
      </c>
      <c r="H17" s="1502">
        <v>1488</v>
      </c>
      <c r="I17" s="1502">
        <v>0</v>
      </c>
      <c r="J17" s="1502">
        <v>0</v>
      </c>
      <c r="K17" s="1502">
        <v>0</v>
      </c>
      <c r="L17" s="1502">
        <v>0</v>
      </c>
      <c r="M17" s="1502">
        <v>204</v>
      </c>
      <c r="N17" s="1502">
        <v>132</v>
      </c>
      <c r="O17" s="1502">
        <v>0</v>
      </c>
      <c r="P17" s="1502">
        <v>0</v>
      </c>
      <c r="Q17" s="1462"/>
      <c r="R17" s="1518">
        <f t="shared" si="3"/>
        <v>0</v>
      </c>
      <c r="S17" s="1518">
        <f t="shared" si="4"/>
        <v>0</v>
      </c>
      <c r="T17" s="1518">
        <f t="shared" si="4"/>
        <v>0</v>
      </c>
      <c r="W17" s="1499"/>
      <c r="X17" s="1462"/>
      <c r="Y17" s="1462"/>
      <c r="Z17" s="1462"/>
      <c r="AA17" s="1462"/>
      <c r="AB17" s="1462"/>
      <c r="AC17" s="1462"/>
      <c r="AD17" s="1462"/>
      <c r="AE17" s="1462"/>
    </row>
    <row r="18" spans="1:32" s="1643" customFormat="1" ht="25.9" customHeight="1">
      <c r="A18" s="1449" t="s">
        <v>2773</v>
      </c>
      <c r="B18" s="191">
        <f t="shared" si="0"/>
        <v>5749</v>
      </c>
      <c r="C18" s="1500">
        <f t="shared" si="2"/>
        <v>2839</v>
      </c>
      <c r="D18" s="1500">
        <f t="shared" si="2"/>
        <v>2910</v>
      </c>
      <c r="E18" s="1502">
        <v>0</v>
      </c>
      <c r="F18" s="1502">
        <v>0</v>
      </c>
      <c r="G18" s="1502">
        <v>2482</v>
      </c>
      <c r="H18" s="1502">
        <v>2264</v>
      </c>
      <c r="I18" s="1502">
        <v>302</v>
      </c>
      <c r="J18" s="1502">
        <v>641</v>
      </c>
      <c r="K18" s="1502">
        <v>0</v>
      </c>
      <c r="L18" s="1502">
        <v>0</v>
      </c>
      <c r="M18" s="1502">
        <v>55</v>
      </c>
      <c r="N18" s="1502">
        <v>5</v>
      </c>
      <c r="O18" s="1502">
        <v>0</v>
      </c>
      <c r="P18" s="1502">
        <v>0</v>
      </c>
      <c r="Q18" s="1462"/>
      <c r="R18" s="1518">
        <f t="shared" si="3"/>
        <v>0</v>
      </c>
      <c r="S18" s="1518">
        <f t="shared" si="4"/>
        <v>0</v>
      </c>
      <c r="T18" s="1518">
        <f t="shared" si="4"/>
        <v>0</v>
      </c>
      <c r="W18" s="1499"/>
      <c r="X18" s="1462"/>
      <c r="Y18" s="1462"/>
      <c r="Z18" s="1462"/>
      <c r="AA18" s="1462"/>
      <c r="AB18" s="1462"/>
      <c r="AC18" s="1462"/>
      <c r="AD18" s="1462"/>
      <c r="AE18" s="1462"/>
    </row>
    <row r="19" spans="1:32" s="1643" customFormat="1" ht="25.9" customHeight="1">
      <c r="A19" s="1449" t="s">
        <v>2774</v>
      </c>
      <c r="B19" s="191">
        <f t="shared" si="0"/>
        <v>3256</v>
      </c>
      <c r="C19" s="1500">
        <f t="shared" si="2"/>
        <v>1380</v>
      </c>
      <c r="D19" s="1500">
        <f t="shared" si="2"/>
        <v>1876</v>
      </c>
      <c r="E19" s="1502">
        <v>0</v>
      </c>
      <c r="F19" s="1502">
        <v>0</v>
      </c>
      <c r="G19" s="1502">
        <v>1155</v>
      </c>
      <c r="H19" s="1502">
        <v>1131</v>
      </c>
      <c r="I19" s="1502">
        <v>204</v>
      </c>
      <c r="J19" s="1502">
        <v>715</v>
      </c>
      <c r="K19" s="1502">
        <v>0</v>
      </c>
      <c r="L19" s="1502">
        <v>0</v>
      </c>
      <c r="M19" s="1502">
        <v>21</v>
      </c>
      <c r="N19" s="1502">
        <v>30</v>
      </c>
      <c r="O19" s="1502">
        <v>0</v>
      </c>
      <c r="P19" s="1502">
        <v>0</v>
      </c>
      <c r="Q19" s="1462"/>
      <c r="R19" s="1518">
        <f t="shared" si="3"/>
        <v>0</v>
      </c>
      <c r="S19" s="1518">
        <f t="shared" si="4"/>
        <v>0</v>
      </c>
      <c r="T19" s="1518">
        <f t="shared" si="4"/>
        <v>0</v>
      </c>
      <c r="W19" s="1499"/>
      <c r="X19" s="1462"/>
      <c r="Y19" s="1462"/>
      <c r="Z19" s="1462"/>
      <c r="AA19" s="1462"/>
      <c r="AB19" s="1462"/>
      <c r="AC19" s="1462"/>
      <c r="AD19" s="1462"/>
      <c r="AE19" s="1462"/>
    </row>
    <row r="20" spans="1:32" s="1643" customFormat="1" ht="25.9" customHeight="1">
      <c r="A20" s="1449" t="s">
        <v>2775</v>
      </c>
      <c r="B20" s="192">
        <f t="shared" si="0"/>
        <v>5771</v>
      </c>
      <c r="C20" s="1505">
        <f t="shared" si="2"/>
        <v>2856</v>
      </c>
      <c r="D20" s="1505">
        <f t="shared" si="2"/>
        <v>2915</v>
      </c>
      <c r="E20" s="314">
        <v>0</v>
      </c>
      <c r="F20" s="314">
        <v>0</v>
      </c>
      <c r="G20" s="314">
        <v>2219</v>
      </c>
      <c r="H20" s="314">
        <v>2333</v>
      </c>
      <c r="I20" s="314">
        <v>637</v>
      </c>
      <c r="J20" s="314">
        <v>582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314">
        <v>0</v>
      </c>
      <c r="Q20" s="1462"/>
      <c r="R20" s="1518">
        <f t="shared" si="3"/>
        <v>0</v>
      </c>
      <c r="S20" s="1518">
        <f t="shared" si="4"/>
        <v>0</v>
      </c>
      <c r="T20" s="1518">
        <f t="shared" si="4"/>
        <v>0</v>
      </c>
      <c r="W20" s="1499"/>
      <c r="X20" s="1462"/>
      <c r="Y20" s="1462"/>
      <c r="Z20" s="1462"/>
      <c r="AA20" s="1462"/>
      <c r="AB20" s="1462"/>
      <c r="AC20" s="1462"/>
      <c r="AD20" s="1462"/>
      <c r="AE20" s="1462"/>
    </row>
    <row r="21" spans="1:32" s="1469" customFormat="1" ht="13.9" customHeight="1">
      <c r="A21" s="1467" t="s">
        <v>2776</v>
      </c>
      <c r="C21" s="94" t="s">
        <v>2777</v>
      </c>
      <c r="D21" s="1462"/>
      <c r="E21" s="1462"/>
      <c r="F21" s="1490" t="s">
        <v>2778</v>
      </c>
      <c r="H21" s="94"/>
      <c r="I21" s="94"/>
      <c r="J21" s="1469" t="s">
        <v>2779</v>
      </c>
      <c r="M21" s="1462"/>
      <c r="P21" s="99" t="s">
        <v>333</v>
      </c>
    </row>
    <row r="22" spans="1:32" s="1469" customFormat="1" ht="13.9" customHeight="1">
      <c r="A22" s="1462"/>
      <c r="B22" s="1462"/>
      <c r="C22" s="1462"/>
      <c r="D22" s="1462"/>
      <c r="E22" s="1462"/>
      <c r="F22" s="94" t="s">
        <v>2780</v>
      </c>
      <c r="H22" s="94"/>
      <c r="I22" s="94"/>
      <c r="J22" s="1462"/>
      <c r="K22" s="1462"/>
      <c r="L22" s="1462"/>
      <c r="M22" s="1462"/>
    </row>
    <row r="23" spans="1:32" s="1462" customFormat="1" ht="13.9" customHeight="1"/>
    <row r="24" spans="1:32" s="1469" customFormat="1" ht="13.9" customHeight="1">
      <c r="A24" s="94" t="s">
        <v>2781</v>
      </c>
      <c r="B24" s="94"/>
      <c r="C24" s="94"/>
      <c r="D24" s="94"/>
    </row>
    <row r="25" spans="1:32" s="94" customFormat="1" ht="13.9" customHeight="1">
      <c r="A25" s="94" t="s">
        <v>3657</v>
      </c>
      <c r="B25" s="1469"/>
      <c r="C25" s="1469"/>
    </row>
    <row r="26" spans="1:32" s="94" customFormat="1" ht="13.9" customHeight="1">
      <c r="A26" s="157"/>
      <c r="B26" s="157"/>
      <c r="AB26" s="1469"/>
      <c r="AC26" s="1469"/>
      <c r="AD26" s="1469"/>
      <c r="AE26" s="1469"/>
      <c r="AF26" s="1469"/>
    </row>
    <row r="27" spans="1:32">
      <c r="B27" s="384">
        <f>B8-SUM(B9:B20)</f>
        <v>0</v>
      </c>
      <c r="C27" s="384">
        <f t="shared" ref="C27:P27" si="5">C8-SUM(C9:C20)</f>
        <v>0</v>
      </c>
      <c r="D27" s="384">
        <f t="shared" si="5"/>
        <v>0</v>
      </c>
      <c r="E27" s="384">
        <f t="shared" si="5"/>
        <v>0</v>
      </c>
      <c r="F27" s="384">
        <f t="shared" si="5"/>
        <v>0</v>
      </c>
      <c r="G27" s="384">
        <f t="shared" si="5"/>
        <v>0</v>
      </c>
      <c r="H27" s="384">
        <f t="shared" si="5"/>
        <v>0</v>
      </c>
      <c r="I27" s="384">
        <f t="shared" si="5"/>
        <v>0</v>
      </c>
      <c r="J27" s="384">
        <f t="shared" si="5"/>
        <v>0</v>
      </c>
      <c r="K27" s="384">
        <f t="shared" si="5"/>
        <v>0</v>
      </c>
      <c r="L27" s="384">
        <f t="shared" si="5"/>
        <v>0</v>
      </c>
      <c r="M27" s="384">
        <f t="shared" si="5"/>
        <v>0</v>
      </c>
      <c r="N27" s="384">
        <f t="shared" si="5"/>
        <v>0</v>
      </c>
      <c r="O27" s="384">
        <f t="shared" si="5"/>
        <v>0</v>
      </c>
      <c r="P27" s="384">
        <f t="shared" si="5"/>
        <v>0</v>
      </c>
    </row>
  </sheetData>
  <mergeCells count="17">
    <mergeCell ref="A5:A7"/>
    <mergeCell ref="B5:D6"/>
    <mergeCell ref="E5:J5"/>
    <mergeCell ref="K5:P5"/>
    <mergeCell ref="E6:F6"/>
    <mergeCell ref="G6:H6"/>
    <mergeCell ref="I6:J6"/>
    <mergeCell ref="K6:L6"/>
    <mergeCell ref="M6:N6"/>
    <mergeCell ref="O6:P6"/>
    <mergeCell ref="A4:N4"/>
    <mergeCell ref="O4:P4"/>
    <mergeCell ref="K1:M1"/>
    <mergeCell ref="N1:P1"/>
    <mergeCell ref="K2:M2"/>
    <mergeCell ref="N2:P2"/>
    <mergeCell ref="A3:P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"/>
  <sheetViews>
    <sheetView view="pageBreakPreview" zoomScaleNormal="60" zoomScaleSheetLayoutView="100" workbookViewId="0">
      <selection activeCell="I10" sqref="I10"/>
    </sheetView>
  </sheetViews>
  <sheetFormatPr defaultRowHeight="15.75"/>
  <cols>
    <col min="1" max="1" width="8.875" style="1397"/>
    <col min="2" max="2" width="15.75" style="1397" customWidth="1"/>
    <col min="3" max="3" width="10.625" style="1398" customWidth="1"/>
    <col min="4" max="7" width="10.625" style="1397" customWidth="1"/>
    <col min="8" max="13" width="8.625" style="1397" customWidth="1"/>
    <col min="14" max="257" width="8.875" style="1397"/>
    <col min="258" max="258" width="15.75" style="1397" customWidth="1"/>
    <col min="259" max="263" width="10.625" style="1397" customWidth="1"/>
    <col min="264" max="269" width="8.625" style="1397" customWidth="1"/>
    <col min="270" max="513" width="8.875" style="1397"/>
    <col min="514" max="514" width="15.75" style="1397" customWidth="1"/>
    <col min="515" max="519" width="10.625" style="1397" customWidth="1"/>
    <col min="520" max="525" width="8.625" style="1397" customWidth="1"/>
    <col min="526" max="769" width="8.875" style="1397"/>
    <col min="770" max="770" width="15.75" style="1397" customWidth="1"/>
    <col min="771" max="775" width="10.625" style="1397" customWidth="1"/>
    <col min="776" max="781" width="8.625" style="1397" customWidth="1"/>
    <col min="782" max="1025" width="8.875" style="1397"/>
    <col min="1026" max="1026" width="15.75" style="1397" customWidth="1"/>
    <col min="1027" max="1031" width="10.625" style="1397" customWidth="1"/>
    <col min="1032" max="1037" width="8.625" style="1397" customWidth="1"/>
    <col min="1038" max="1281" width="8.875" style="1397"/>
    <col min="1282" max="1282" width="15.75" style="1397" customWidth="1"/>
    <col min="1283" max="1287" width="10.625" style="1397" customWidth="1"/>
    <col min="1288" max="1293" width="8.625" style="1397" customWidth="1"/>
    <col min="1294" max="1537" width="8.875" style="1397"/>
    <col min="1538" max="1538" width="15.75" style="1397" customWidth="1"/>
    <col min="1539" max="1543" width="10.625" style="1397" customWidth="1"/>
    <col min="1544" max="1549" width="8.625" style="1397" customWidth="1"/>
    <col min="1550" max="1793" width="8.875" style="1397"/>
    <col min="1794" max="1794" width="15.75" style="1397" customWidth="1"/>
    <col min="1795" max="1799" width="10.625" style="1397" customWidth="1"/>
    <col min="1800" max="1805" width="8.625" style="1397" customWidth="1"/>
    <col min="1806" max="2049" width="8.875" style="1397"/>
    <col min="2050" max="2050" width="15.75" style="1397" customWidth="1"/>
    <col min="2051" max="2055" width="10.625" style="1397" customWidth="1"/>
    <col min="2056" max="2061" width="8.625" style="1397" customWidth="1"/>
    <col min="2062" max="2305" width="8.875" style="1397"/>
    <col min="2306" max="2306" width="15.75" style="1397" customWidth="1"/>
    <col min="2307" max="2311" width="10.625" style="1397" customWidth="1"/>
    <col min="2312" max="2317" width="8.625" style="1397" customWidth="1"/>
    <col min="2318" max="2561" width="8.875" style="1397"/>
    <col min="2562" max="2562" width="15.75" style="1397" customWidth="1"/>
    <col min="2563" max="2567" width="10.625" style="1397" customWidth="1"/>
    <col min="2568" max="2573" width="8.625" style="1397" customWidth="1"/>
    <col min="2574" max="2817" width="8.875" style="1397"/>
    <col min="2818" max="2818" width="15.75" style="1397" customWidth="1"/>
    <col min="2819" max="2823" width="10.625" style="1397" customWidth="1"/>
    <col min="2824" max="2829" width="8.625" style="1397" customWidth="1"/>
    <col min="2830" max="3073" width="8.875" style="1397"/>
    <col min="3074" max="3074" width="15.75" style="1397" customWidth="1"/>
    <col min="3075" max="3079" width="10.625" style="1397" customWidth="1"/>
    <col min="3080" max="3085" width="8.625" style="1397" customWidth="1"/>
    <col min="3086" max="3329" width="8.875" style="1397"/>
    <col min="3330" max="3330" width="15.75" style="1397" customWidth="1"/>
    <col min="3331" max="3335" width="10.625" style="1397" customWidth="1"/>
    <col min="3336" max="3341" width="8.625" style="1397" customWidth="1"/>
    <col min="3342" max="3585" width="8.875" style="1397"/>
    <col min="3586" max="3586" width="15.75" style="1397" customWidth="1"/>
    <col min="3587" max="3591" width="10.625" style="1397" customWidth="1"/>
    <col min="3592" max="3597" width="8.625" style="1397" customWidth="1"/>
    <col min="3598" max="3841" width="8.875" style="1397"/>
    <col min="3842" max="3842" width="15.75" style="1397" customWidth="1"/>
    <col min="3843" max="3847" width="10.625" style="1397" customWidth="1"/>
    <col min="3848" max="3853" width="8.625" style="1397" customWidth="1"/>
    <col min="3854" max="4097" width="8.875" style="1397"/>
    <col min="4098" max="4098" width="15.75" style="1397" customWidth="1"/>
    <col min="4099" max="4103" width="10.625" style="1397" customWidth="1"/>
    <col min="4104" max="4109" width="8.625" style="1397" customWidth="1"/>
    <col min="4110" max="4353" width="8.875" style="1397"/>
    <col min="4354" max="4354" width="15.75" style="1397" customWidth="1"/>
    <col min="4355" max="4359" width="10.625" style="1397" customWidth="1"/>
    <col min="4360" max="4365" width="8.625" style="1397" customWidth="1"/>
    <col min="4366" max="4609" width="8.875" style="1397"/>
    <col min="4610" max="4610" width="15.75" style="1397" customWidth="1"/>
    <col min="4611" max="4615" width="10.625" style="1397" customWidth="1"/>
    <col min="4616" max="4621" width="8.625" style="1397" customWidth="1"/>
    <col min="4622" max="4865" width="8.875" style="1397"/>
    <col min="4866" max="4866" width="15.75" style="1397" customWidth="1"/>
    <col min="4867" max="4871" width="10.625" style="1397" customWidth="1"/>
    <col min="4872" max="4877" width="8.625" style="1397" customWidth="1"/>
    <col min="4878" max="5121" width="8.875" style="1397"/>
    <col min="5122" max="5122" width="15.75" style="1397" customWidth="1"/>
    <col min="5123" max="5127" width="10.625" style="1397" customWidth="1"/>
    <col min="5128" max="5133" width="8.625" style="1397" customWidth="1"/>
    <col min="5134" max="5377" width="8.875" style="1397"/>
    <col min="5378" max="5378" width="15.75" style="1397" customWidth="1"/>
    <col min="5379" max="5383" width="10.625" style="1397" customWidth="1"/>
    <col min="5384" max="5389" width="8.625" style="1397" customWidth="1"/>
    <col min="5390" max="5633" width="8.875" style="1397"/>
    <col min="5634" max="5634" width="15.75" style="1397" customWidth="1"/>
    <col min="5635" max="5639" width="10.625" style="1397" customWidth="1"/>
    <col min="5640" max="5645" width="8.625" style="1397" customWidth="1"/>
    <col min="5646" max="5889" width="8.875" style="1397"/>
    <col min="5890" max="5890" width="15.75" style="1397" customWidth="1"/>
    <col min="5891" max="5895" width="10.625" style="1397" customWidth="1"/>
    <col min="5896" max="5901" width="8.625" style="1397" customWidth="1"/>
    <col min="5902" max="6145" width="8.875" style="1397"/>
    <col min="6146" max="6146" width="15.75" style="1397" customWidth="1"/>
    <col min="6147" max="6151" width="10.625" style="1397" customWidth="1"/>
    <col min="6152" max="6157" width="8.625" style="1397" customWidth="1"/>
    <col min="6158" max="6401" width="8.875" style="1397"/>
    <col min="6402" max="6402" width="15.75" style="1397" customWidth="1"/>
    <col min="6403" max="6407" width="10.625" style="1397" customWidth="1"/>
    <col min="6408" max="6413" width="8.625" style="1397" customWidth="1"/>
    <col min="6414" max="6657" width="8.875" style="1397"/>
    <col min="6658" max="6658" width="15.75" style="1397" customWidth="1"/>
    <col min="6659" max="6663" width="10.625" style="1397" customWidth="1"/>
    <col min="6664" max="6669" width="8.625" style="1397" customWidth="1"/>
    <col min="6670" max="6913" width="8.875" style="1397"/>
    <col min="6914" max="6914" width="15.75" style="1397" customWidth="1"/>
    <col min="6915" max="6919" width="10.625" style="1397" customWidth="1"/>
    <col min="6920" max="6925" width="8.625" style="1397" customWidth="1"/>
    <col min="6926" max="7169" width="8.875" style="1397"/>
    <col min="7170" max="7170" width="15.75" style="1397" customWidth="1"/>
    <col min="7171" max="7175" width="10.625" style="1397" customWidth="1"/>
    <col min="7176" max="7181" width="8.625" style="1397" customWidth="1"/>
    <col min="7182" max="7425" width="8.875" style="1397"/>
    <col min="7426" max="7426" width="15.75" style="1397" customWidth="1"/>
    <col min="7427" max="7431" width="10.625" style="1397" customWidth="1"/>
    <col min="7432" max="7437" width="8.625" style="1397" customWidth="1"/>
    <col min="7438" max="7681" width="8.875" style="1397"/>
    <col min="7682" max="7682" width="15.75" style="1397" customWidth="1"/>
    <col min="7683" max="7687" width="10.625" style="1397" customWidth="1"/>
    <col min="7688" max="7693" width="8.625" style="1397" customWidth="1"/>
    <col min="7694" max="7937" width="8.875" style="1397"/>
    <col min="7938" max="7938" width="15.75" style="1397" customWidth="1"/>
    <col min="7939" max="7943" width="10.625" style="1397" customWidth="1"/>
    <col min="7944" max="7949" width="8.625" style="1397" customWidth="1"/>
    <col min="7950" max="8193" width="8.875" style="1397"/>
    <col min="8194" max="8194" width="15.75" style="1397" customWidth="1"/>
    <col min="8195" max="8199" width="10.625" style="1397" customWidth="1"/>
    <col min="8200" max="8205" width="8.625" style="1397" customWidth="1"/>
    <col min="8206" max="8449" width="8.875" style="1397"/>
    <col min="8450" max="8450" width="15.75" style="1397" customWidth="1"/>
    <col min="8451" max="8455" width="10.625" style="1397" customWidth="1"/>
    <col min="8456" max="8461" width="8.625" style="1397" customWidth="1"/>
    <col min="8462" max="8705" width="8.875" style="1397"/>
    <col min="8706" max="8706" width="15.75" style="1397" customWidth="1"/>
    <col min="8707" max="8711" width="10.625" style="1397" customWidth="1"/>
    <col min="8712" max="8717" width="8.625" style="1397" customWidth="1"/>
    <col min="8718" max="8961" width="8.875" style="1397"/>
    <col min="8962" max="8962" width="15.75" style="1397" customWidth="1"/>
    <col min="8963" max="8967" width="10.625" style="1397" customWidth="1"/>
    <col min="8968" max="8973" width="8.625" style="1397" customWidth="1"/>
    <col min="8974" max="9217" width="8.875" style="1397"/>
    <col min="9218" max="9218" width="15.75" style="1397" customWidth="1"/>
    <col min="9219" max="9223" width="10.625" style="1397" customWidth="1"/>
    <col min="9224" max="9229" width="8.625" style="1397" customWidth="1"/>
    <col min="9230" max="9473" width="8.875" style="1397"/>
    <col min="9474" max="9474" width="15.75" style="1397" customWidth="1"/>
    <col min="9475" max="9479" width="10.625" style="1397" customWidth="1"/>
    <col min="9480" max="9485" width="8.625" style="1397" customWidth="1"/>
    <col min="9486" max="9729" width="8.875" style="1397"/>
    <col min="9730" max="9730" width="15.75" style="1397" customWidth="1"/>
    <col min="9731" max="9735" width="10.625" style="1397" customWidth="1"/>
    <col min="9736" max="9741" width="8.625" style="1397" customWidth="1"/>
    <col min="9742" max="9985" width="8.875" style="1397"/>
    <col min="9986" max="9986" width="15.75" style="1397" customWidth="1"/>
    <col min="9987" max="9991" width="10.625" style="1397" customWidth="1"/>
    <col min="9992" max="9997" width="8.625" style="1397" customWidth="1"/>
    <col min="9998" max="10241" width="8.875" style="1397"/>
    <col min="10242" max="10242" width="15.75" style="1397" customWidth="1"/>
    <col min="10243" max="10247" width="10.625" style="1397" customWidth="1"/>
    <col min="10248" max="10253" width="8.625" style="1397" customWidth="1"/>
    <col min="10254" max="10497" width="8.875" style="1397"/>
    <col min="10498" max="10498" width="15.75" style="1397" customWidth="1"/>
    <col min="10499" max="10503" width="10.625" style="1397" customWidth="1"/>
    <col min="10504" max="10509" width="8.625" style="1397" customWidth="1"/>
    <col min="10510" max="10753" width="8.875" style="1397"/>
    <col min="10754" max="10754" width="15.75" style="1397" customWidth="1"/>
    <col min="10755" max="10759" width="10.625" style="1397" customWidth="1"/>
    <col min="10760" max="10765" width="8.625" style="1397" customWidth="1"/>
    <col min="10766" max="11009" width="8.875" style="1397"/>
    <col min="11010" max="11010" width="15.75" style="1397" customWidth="1"/>
    <col min="11011" max="11015" width="10.625" style="1397" customWidth="1"/>
    <col min="11016" max="11021" width="8.625" style="1397" customWidth="1"/>
    <col min="11022" max="11265" width="8.875" style="1397"/>
    <col min="11266" max="11266" width="15.75" style="1397" customWidth="1"/>
    <col min="11267" max="11271" width="10.625" style="1397" customWidth="1"/>
    <col min="11272" max="11277" width="8.625" style="1397" customWidth="1"/>
    <col min="11278" max="11521" width="8.875" style="1397"/>
    <col min="11522" max="11522" width="15.75" style="1397" customWidth="1"/>
    <col min="11523" max="11527" width="10.625" style="1397" customWidth="1"/>
    <col min="11528" max="11533" width="8.625" style="1397" customWidth="1"/>
    <col min="11534" max="11777" width="8.875" style="1397"/>
    <col min="11778" max="11778" width="15.75" style="1397" customWidth="1"/>
    <col min="11779" max="11783" width="10.625" style="1397" customWidth="1"/>
    <col min="11784" max="11789" width="8.625" style="1397" customWidth="1"/>
    <col min="11790" max="12033" width="8.875" style="1397"/>
    <col min="12034" max="12034" width="15.75" style="1397" customWidth="1"/>
    <col min="12035" max="12039" width="10.625" style="1397" customWidth="1"/>
    <col min="12040" max="12045" width="8.625" style="1397" customWidth="1"/>
    <col min="12046" max="12289" width="8.875" style="1397"/>
    <col min="12290" max="12290" width="15.75" style="1397" customWidth="1"/>
    <col min="12291" max="12295" width="10.625" style="1397" customWidth="1"/>
    <col min="12296" max="12301" width="8.625" style="1397" customWidth="1"/>
    <col min="12302" max="12545" width="8.875" style="1397"/>
    <col min="12546" max="12546" width="15.75" style="1397" customWidth="1"/>
    <col min="12547" max="12551" width="10.625" style="1397" customWidth="1"/>
    <col min="12552" max="12557" width="8.625" style="1397" customWidth="1"/>
    <col min="12558" max="12801" width="8.875" style="1397"/>
    <col min="12802" max="12802" width="15.75" style="1397" customWidth="1"/>
    <col min="12803" max="12807" width="10.625" style="1397" customWidth="1"/>
    <col min="12808" max="12813" width="8.625" style="1397" customWidth="1"/>
    <col min="12814" max="13057" width="8.875" style="1397"/>
    <col min="13058" max="13058" width="15.75" style="1397" customWidth="1"/>
    <col min="13059" max="13063" width="10.625" style="1397" customWidth="1"/>
    <col min="13064" max="13069" width="8.625" style="1397" customWidth="1"/>
    <col min="13070" max="13313" width="8.875" style="1397"/>
    <col min="13314" max="13314" width="15.75" style="1397" customWidth="1"/>
    <col min="13315" max="13319" width="10.625" style="1397" customWidth="1"/>
    <col min="13320" max="13325" width="8.625" style="1397" customWidth="1"/>
    <col min="13326" max="13569" width="8.875" style="1397"/>
    <col min="13570" max="13570" width="15.75" style="1397" customWidth="1"/>
    <col min="13571" max="13575" width="10.625" style="1397" customWidth="1"/>
    <col min="13576" max="13581" width="8.625" style="1397" customWidth="1"/>
    <col min="13582" max="13825" width="8.875" style="1397"/>
    <col min="13826" max="13826" width="15.75" style="1397" customWidth="1"/>
    <col min="13827" max="13831" width="10.625" style="1397" customWidth="1"/>
    <col min="13832" max="13837" width="8.625" style="1397" customWidth="1"/>
    <col min="13838" max="14081" width="8.875" style="1397"/>
    <col min="14082" max="14082" width="15.75" style="1397" customWidth="1"/>
    <col min="14083" max="14087" width="10.625" style="1397" customWidth="1"/>
    <col min="14088" max="14093" width="8.625" style="1397" customWidth="1"/>
    <col min="14094" max="14337" width="8.875" style="1397"/>
    <col min="14338" max="14338" width="15.75" style="1397" customWidth="1"/>
    <col min="14339" max="14343" width="10.625" style="1397" customWidth="1"/>
    <col min="14344" max="14349" width="8.625" style="1397" customWidth="1"/>
    <col min="14350" max="14593" width="8.875" style="1397"/>
    <col min="14594" max="14594" width="15.75" style="1397" customWidth="1"/>
    <col min="14595" max="14599" width="10.625" style="1397" customWidth="1"/>
    <col min="14600" max="14605" width="8.625" style="1397" customWidth="1"/>
    <col min="14606" max="14849" width="8.875" style="1397"/>
    <col min="14850" max="14850" width="15.75" style="1397" customWidth="1"/>
    <col min="14851" max="14855" width="10.625" style="1397" customWidth="1"/>
    <col min="14856" max="14861" width="8.625" style="1397" customWidth="1"/>
    <col min="14862" max="15105" width="8.875" style="1397"/>
    <col min="15106" max="15106" width="15.75" style="1397" customWidth="1"/>
    <col min="15107" max="15111" width="10.625" style="1397" customWidth="1"/>
    <col min="15112" max="15117" width="8.625" style="1397" customWidth="1"/>
    <col min="15118" max="15361" width="8.875" style="1397"/>
    <col min="15362" max="15362" width="15.75" style="1397" customWidth="1"/>
    <col min="15363" max="15367" width="10.625" style="1397" customWidth="1"/>
    <col min="15368" max="15373" width="8.625" style="1397" customWidth="1"/>
    <col min="15374" max="15617" width="8.875" style="1397"/>
    <col min="15618" max="15618" width="15.75" style="1397" customWidth="1"/>
    <col min="15619" max="15623" width="10.625" style="1397" customWidth="1"/>
    <col min="15624" max="15629" width="8.625" style="1397" customWidth="1"/>
    <col min="15630" max="15873" width="8.875" style="1397"/>
    <col min="15874" max="15874" width="15.75" style="1397" customWidth="1"/>
    <col min="15875" max="15879" width="10.625" style="1397" customWidth="1"/>
    <col min="15880" max="15885" width="8.625" style="1397" customWidth="1"/>
    <col min="15886" max="16129" width="8.875" style="1397"/>
    <col min="16130" max="16130" width="15.75" style="1397" customWidth="1"/>
    <col min="16131" max="16135" width="10.625" style="1397" customWidth="1"/>
    <col min="16136" max="16141" width="8.625" style="1397" customWidth="1"/>
    <col min="16142" max="16384" width="8.875" style="1397"/>
  </cols>
  <sheetData>
    <row r="1" spans="1:19" s="254" customFormat="1" ht="15.95" customHeight="1">
      <c r="A1" s="2092" t="s">
        <v>3092</v>
      </c>
      <c r="B1" s="2095"/>
      <c r="C1" s="259"/>
      <c r="K1" s="260" t="s">
        <v>3093</v>
      </c>
      <c r="L1" s="2093" t="s">
        <v>3094</v>
      </c>
      <c r="M1" s="2094"/>
    </row>
    <row r="2" spans="1:19" s="254" customFormat="1" ht="15.95" customHeight="1">
      <c r="A2" s="2092" t="s">
        <v>3095</v>
      </c>
      <c r="B2" s="2095"/>
      <c r="C2" s="1471" t="s">
        <v>2279</v>
      </c>
      <c r="D2" s="261"/>
      <c r="E2" s="261"/>
      <c r="F2" s="261"/>
      <c r="G2" s="261"/>
      <c r="H2" s="261"/>
      <c r="I2" s="261"/>
      <c r="J2" s="7" t="s">
        <v>220</v>
      </c>
      <c r="K2" s="260" t="s">
        <v>3096</v>
      </c>
      <c r="L2" s="2092" t="s">
        <v>47</v>
      </c>
      <c r="M2" s="2095"/>
    </row>
    <row r="3" spans="1:19" s="1382" customFormat="1" ht="21.2" customHeight="1">
      <c r="A3" s="2113" t="s">
        <v>3097</v>
      </c>
      <c r="B3" s="2113"/>
      <c r="C3" s="2113"/>
      <c r="D3" s="2113"/>
      <c r="E3" s="2113"/>
      <c r="F3" s="2113"/>
      <c r="G3" s="2113"/>
      <c r="H3" s="2113"/>
      <c r="I3" s="2113"/>
      <c r="J3" s="2113"/>
      <c r="K3" s="2113"/>
      <c r="L3" s="2113"/>
      <c r="M3" s="2113"/>
    </row>
    <row r="4" spans="1:19" s="254" customFormat="1" ht="15.95" customHeight="1">
      <c r="C4" s="1576"/>
      <c r="D4" s="1576"/>
      <c r="E4" s="1576"/>
      <c r="F4" s="1576" t="s">
        <v>3098</v>
      </c>
      <c r="G4" s="261"/>
      <c r="H4" s="1471"/>
      <c r="I4" s="1576"/>
      <c r="J4" s="1576"/>
      <c r="K4" s="1576"/>
      <c r="L4" s="1576"/>
      <c r="M4" s="1383" t="s">
        <v>3099</v>
      </c>
    </row>
    <row r="5" spans="1:19" s="254" customFormat="1" ht="30.2" customHeight="1">
      <c r="A5" s="2116" t="s">
        <v>3100</v>
      </c>
      <c r="B5" s="2117"/>
      <c r="C5" s="2119" t="s">
        <v>3101</v>
      </c>
      <c r="D5" s="2114" t="s">
        <v>3102</v>
      </c>
      <c r="E5" s="2119" t="s">
        <v>3103</v>
      </c>
      <c r="F5" s="2114" t="s">
        <v>3104</v>
      </c>
      <c r="G5" s="2114" t="s">
        <v>3105</v>
      </c>
      <c r="H5" s="2114" t="s">
        <v>3106</v>
      </c>
      <c r="I5" s="2114"/>
      <c r="J5" s="2114"/>
      <c r="K5" s="2114" t="s">
        <v>3107</v>
      </c>
      <c r="L5" s="2114"/>
      <c r="M5" s="2115"/>
    </row>
    <row r="6" spans="1:19" s="1384" customFormat="1" ht="30.2" customHeight="1">
      <c r="A6" s="2112"/>
      <c r="B6" s="2118"/>
      <c r="C6" s="2119"/>
      <c r="D6" s="2114"/>
      <c r="E6" s="2119"/>
      <c r="F6" s="2114"/>
      <c r="G6" s="2114"/>
      <c r="H6" s="260" t="s">
        <v>53</v>
      </c>
      <c r="I6" s="1584" t="s">
        <v>142</v>
      </c>
      <c r="J6" s="1584" t="s">
        <v>68</v>
      </c>
      <c r="K6" s="260" t="s">
        <v>53</v>
      </c>
      <c r="L6" s="1584" t="s">
        <v>142</v>
      </c>
      <c r="M6" s="1585" t="s">
        <v>68</v>
      </c>
    </row>
    <row r="7" spans="1:19" s="1388" customFormat="1" ht="20.100000000000001" customHeight="1">
      <c r="A7" s="1385"/>
      <c r="B7" s="1386"/>
      <c r="C7" s="1387"/>
      <c r="D7" s="1387"/>
      <c r="E7" s="1387"/>
      <c r="F7" s="1387"/>
      <c r="G7" s="1387"/>
      <c r="H7" s="1385"/>
      <c r="I7" s="1387"/>
      <c r="J7" s="1387"/>
      <c r="K7" s="1385"/>
      <c r="L7" s="1387"/>
      <c r="M7" s="1387"/>
    </row>
    <row r="8" spans="1:19" s="1391" customFormat="1" ht="20.100000000000001" customHeight="1">
      <c r="A8" s="1385" t="s">
        <v>67</v>
      </c>
      <c r="B8" s="1389" t="s">
        <v>49</v>
      </c>
      <c r="C8" s="247">
        <f t="shared" ref="C8:M8" si="0">SUM(C9:C10)</f>
        <v>24</v>
      </c>
      <c r="D8" s="247">
        <f t="shared" si="0"/>
        <v>180</v>
      </c>
      <c r="E8" s="247">
        <f t="shared" si="0"/>
        <v>80</v>
      </c>
      <c r="F8" s="247">
        <f t="shared" si="0"/>
        <v>1034</v>
      </c>
      <c r="G8" s="247">
        <f t="shared" si="0"/>
        <v>50</v>
      </c>
      <c r="H8" s="252">
        <f t="shared" si="0"/>
        <v>1272</v>
      </c>
      <c r="I8" s="247">
        <f t="shared" si="0"/>
        <v>265</v>
      </c>
      <c r="J8" s="247">
        <f t="shared" si="0"/>
        <v>1007</v>
      </c>
      <c r="K8" s="247">
        <f t="shared" si="0"/>
        <v>158</v>
      </c>
      <c r="L8" s="247">
        <f t="shared" si="0"/>
        <v>2</v>
      </c>
      <c r="M8" s="252">
        <f t="shared" si="0"/>
        <v>156</v>
      </c>
      <c r="N8" s="1390"/>
      <c r="O8" s="1390"/>
      <c r="P8" s="1390"/>
      <c r="Q8" s="1390"/>
      <c r="R8" s="1390"/>
      <c r="S8" s="1390"/>
    </row>
    <row r="9" spans="1:19" s="1391" customFormat="1" ht="20.100000000000001" customHeight="1">
      <c r="A9" s="1387"/>
      <c r="B9" s="1392" t="s">
        <v>2280</v>
      </c>
      <c r="C9" s="247">
        <v>3</v>
      </c>
      <c r="D9" s="247">
        <v>31</v>
      </c>
      <c r="E9" s="247">
        <v>9</v>
      </c>
      <c r="F9" s="247">
        <v>164</v>
      </c>
      <c r="G9" s="247">
        <v>20</v>
      </c>
      <c r="H9" s="252">
        <f>SUM(I9:J9)</f>
        <v>262</v>
      </c>
      <c r="I9" s="247">
        <v>96</v>
      </c>
      <c r="J9" s="247">
        <v>166</v>
      </c>
      <c r="K9" s="252">
        <f>SUM(L9:M9)</f>
        <v>12</v>
      </c>
      <c r="L9" s="247">
        <v>0</v>
      </c>
      <c r="M9" s="252">
        <v>12</v>
      </c>
    </row>
    <row r="10" spans="1:19" s="1391" customFormat="1" ht="20.100000000000001" customHeight="1">
      <c r="A10" s="1387"/>
      <c r="B10" s="1392" t="s">
        <v>2281</v>
      </c>
      <c r="C10" s="247">
        <v>21</v>
      </c>
      <c r="D10" s="247">
        <v>149</v>
      </c>
      <c r="E10" s="247">
        <v>71</v>
      </c>
      <c r="F10" s="247">
        <v>870</v>
      </c>
      <c r="G10" s="247">
        <v>30</v>
      </c>
      <c r="H10" s="252">
        <f>SUM(I10:J10)</f>
        <v>1010</v>
      </c>
      <c r="I10" s="247">
        <v>169</v>
      </c>
      <c r="J10" s="247">
        <v>841</v>
      </c>
      <c r="K10" s="252">
        <f>SUM(L10:M10)</f>
        <v>146</v>
      </c>
      <c r="L10" s="247">
        <v>2</v>
      </c>
      <c r="M10" s="252">
        <v>144</v>
      </c>
    </row>
    <row r="11" spans="1:19" s="1391" customFormat="1" ht="20.100000000000001" customHeight="1">
      <c r="A11" s="1387"/>
      <c r="B11" s="1392"/>
      <c r="C11" s="247"/>
      <c r="D11" s="247"/>
      <c r="E11" s="247"/>
      <c r="F11" s="247"/>
      <c r="G11" s="247"/>
      <c r="H11" s="252"/>
      <c r="I11" s="247"/>
      <c r="J11" s="247"/>
      <c r="K11" s="252"/>
      <c r="L11" s="247"/>
      <c r="M11" s="252"/>
    </row>
    <row r="12" spans="1:19" s="1391" customFormat="1" ht="20.100000000000001" customHeight="1">
      <c r="A12" s="1385" t="s">
        <v>204</v>
      </c>
      <c r="B12" s="1389" t="s">
        <v>49</v>
      </c>
      <c r="C12" s="247">
        <f t="shared" ref="C12:E12" si="1">SUM(C13:C14)</f>
        <v>0</v>
      </c>
      <c r="D12" s="247">
        <f t="shared" si="1"/>
        <v>0</v>
      </c>
      <c r="E12" s="247">
        <f t="shared" si="1"/>
        <v>0</v>
      </c>
      <c r="F12" s="247">
        <f>SUM(F13:F14)</f>
        <v>14</v>
      </c>
      <c r="G12" s="247">
        <f t="shared" ref="G12:M12" si="2">SUM(G13:G14)</f>
        <v>1</v>
      </c>
      <c r="H12" s="247">
        <f>J12+I12</f>
        <v>11</v>
      </c>
      <c r="I12" s="247">
        <f t="shared" si="2"/>
        <v>4</v>
      </c>
      <c r="J12" s="247">
        <f t="shared" si="2"/>
        <v>7</v>
      </c>
      <c r="K12" s="247">
        <v>1</v>
      </c>
      <c r="L12" s="247">
        <f t="shared" si="2"/>
        <v>0</v>
      </c>
      <c r="M12" s="247">
        <f t="shared" si="2"/>
        <v>1</v>
      </c>
    </row>
    <row r="13" spans="1:19" s="1391" customFormat="1" ht="20.100000000000001" customHeight="1">
      <c r="A13" s="1387"/>
      <c r="B13" s="1392" t="s">
        <v>2280</v>
      </c>
      <c r="C13" s="247">
        <v>0</v>
      </c>
      <c r="D13" s="247">
        <v>0</v>
      </c>
      <c r="E13" s="247">
        <v>0</v>
      </c>
      <c r="F13" s="247">
        <v>2</v>
      </c>
      <c r="G13" s="247">
        <v>1</v>
      </c>
      <c r="H13" s="247">
        <f t="shared" ref="H13:H14" si="3">J13+I13</f>
        <v>6</v>
      </c>
      <c r="I13" s="247">
        <v>3</v>
      </c>
      <c r="J13" s="247">
        <v>3</v>
      </c>
      <c r="K13" s="252">
        <v>0</v>
      </c>
      <c r="L13" s="247">
        <v>0</v>
      </c>
      <c r="M13" s="252">
        <v>0</v>
      </c>
    </row>
    <row r="14" spans="1:19" s="1391" customFormat="1" ht="20.100000000000001" customHeight="1">
      <c r="A14" s="1387"/>
      <c r="B14" s="1392" t="s">
        <v>2281</v>
      </c>
      <c r="C14" s="247">
        <v>0</v>
      </c>
      <c r="D14" s="247">
        <v>0</v>
      </c>
      <c r="E14" s="247">
        <v>0</v>
      </c>
      <c r="F14" s="247">
        <v>12</v>
      </c>
      <c r="G14" s="247">
        <v>0</v>
      </c>
      <c r="H14" s="247">
        <f t="shared" si="3"/>
        <v>5</v>
      </c>
      <c r="I14" s="247">
        <v>1</v>
      </c>
      <c r="J14" s="247">
        <v>4</v>
      </c>
      <c r="K14" s="252">
        <v>1</v>
      </c>
      <c r="L14" s="247">
        <v>0</v>
      </c>
      <c r="M14" s="252">
        <v>1</v>
      </c>
    </row>
    <row r="15" spans="1:19" s="1391" customFormat="1" ht="20.100000000000001" customHeight="1">
      <c r="A15" s="1387"/>
      <c r="B15" s="1392"/>
      <c r="C15" s="247"/>
      <c r="D15" s="247"/>
      <c r="E15" s="247"/>
      <c r="F15" s="247"/>
      <c r="G15" s="247"/>
      <c r="H15" s="252"/>
      <c r="I15" s="247"/>
      <c r="J15" s="247"/>
      <c r="K15" s="252"/>
      <c r="L15" s="247"/>
      <c r="M15" s="252"/>
    </row>
    <row r="16" spans="1:19" s="1391" customFormat="1" ht="20.100000000000001" customHeight="1">
      <c r="A16" s="1385" t="s">
        <v>261</v>
      </c>
      <c r="B16" s="1389" t="s">
        <v>49</v>
      </c>
      <c r="C16" s="247">
        <f t="shared" ref="C16:M16" si="4">SUM(C17:C18)</f>
        <v>23</v>
      </c>
      <c r="D16" s="247">
        <f t="shared" si="4"/>
        <v>170</v>
      </c>
      <c r="E16" s="247">
        <f t="shared" si="4"/>
        <v>80</v>
      </c>
      <c r="F16" s="247">
        <f t="shared" si="4"/>
        <v>1018</v>
      </c>
      <c r="G16" s="247">
        <f t="shared" si="4"/>
        <v>47</v>
      </c>
      <c r="H16" s="252">
        <f t="shared" si="4"/>
        <v>1258</v>
      </c>
      <c r="I16" s="247">
        <f t="shared" si="4"/>
        <v>261</v>
      </c>
      <c r="J16" s="247">
        <f t="shared" si="4"/>
        <v>997</v>
      </c>
      <c r="K16" s="247">
        <f t="shared" si="4"/>
        <v>154</v>
      </c>
      <c r="L16" s="247">
        <f t="shared" si="4"/>
        <v>2</v>
      </c>
      <c r="M16" s="252">
        <f t="shared" si="4"/>
        <v>152</v>
      </c>
    </row>
    <row r="17" spans="1:35" s="1391" customFormat="1" ht="20.100000000000001" customHeight="1">
      <c r="A17" s="1387"/>
      <c r="B17" s="1392" t="s">
        <v>2280</v>
      </c>
      <c r="C17" s="247">
        <v>3</v>
      </c>
      <c r="D17" s="247">
        <v>30</v>
      </c>
      <c r="E17" s="247">
        <f t="shared" ref="E17:E18" si="5">E9-E21</f>
        <v>9</v>
      </c>
      <c r="F17" s="247">
        <v>162</v>
      </c>
      <c r="G17" s="247">
        <v>18</v>
      </c>
      <c r="H17" s="252">
        <f>SUM(I17:J17)</f>
        <v>256</v>
      </c>
      <c r="I17" s="247">
        <v>93</v>
      </c>
      <c r="J17" s="247">
        <v>163</v>
      </c>
      <c r="K17" s="252">
        <f>SUM(L17:M17)</f>
        <v>12</v>
      </c>
      <c r="L17" s="247">
        <f>L9-L21</f>
        <v>0</v>
      </c>
      <c r="M17" s="252">
        <v>12</v>
      </c>
    </row>
    <row r="18" spans="1:35" s="1391" customFormat="1" ht="20.100000000000001" customHeight="1">
      <c r="A18" s="1387"/>
      <c r="B18" s="1392" t="s">
        <v>2281</v>
      </c>
      <c r="C18" s="247">
        <v>20</v>
      </c>
      <c r="D18" s="247">
        <v>140</v>
      </c>
      <c r="E18" s="247">
        <f t="shared" si="5"/>
        <v>71</v>
      </c>
      <c r="F18" s="247">
        <v>856</v>
      </c>
      <c r="G18" s="247">
        <v>29</v>
      </c>
      <c r="H18" s="252">
        <f>SUM(I18:J18)</f>
        <v>1002</v>
      </c>
      <c r="I18" s="247">
        <v>168</v>
      </c>
      <c r="J18" s="247">
        <v>834</v>
      </c>
      <c r="K18" s="252">
        <f>SUM(L18:M18)</f>
        <v>142</v>
      </c>
      <c r="L18" s="247">
        <f>L10-L22</f>
        <v>2</v>
      </c>
      <c r="M18" s="252">
        <v>140</v>
      </c>
    </row>
    <row r="19" spans="1:35" s="1391" customFormat="1" ht="20.100000000000001" customHeight="1">
      <c r="A19" s="1387"/>
      <c r="B19" s="1392"/>
      <c r="C19" s="247"/>
      <c r="D19" s="247"/>
      <c r="E19" s="247"/>
      <c r="F19" s="247"/>
      <c r="G19" s="247"/>
      <c r="H19" s="252"/>
      <c r="I19" s="247"/>
      <c r="J19" s="247"/>
      <c r="K19" s="252"/>
      <c r="L19" s="247"/>
      <c r="M19" s="252"/>
    </row>
    <row r="20" spans="1:35" s="1391" customFormat="1" ht="20.100000000000001" customHeight="1">
      <c r="A20" s="1385" t="s">
        <v>279</v>
      </c>
      <c r="B20" s="1389" t="s">
        <v>49</v>
      </c>
      <c r="C20" s="247">
        <f>SUM(C21:C22)</f>
        <v>1</v>
      </c>
      <c r="D20" s="247">
        <f t="shared" ref="D20:M20" si="6">SUM(D21:D22)</f>
        <v>10</v>
      </c>
      <c r="E20" s="247">
        <f t="shared" si="6"/>
        <v>0</v>
      </c>
      <c r="F20" s="247">
        <f t="shared" si="6"/>
        <v>2</v>
      </c>
      <c r="G20" s="247">
        <f t="shared" si="6"/>
        <v>2</v>
      </c>
      <c r="H20" s="252">
        <f t="shared" si="6"/>
        <v>3</v>
      </c>
      <c r="I20" s="247">
        <f t="shared" si="6"/>
        <v>0</v>
      </c>
      <c r="J20" s="247">
        <f t="shared" si="6"/>
        <v>3</v>
      </c>
      <c r="K20" s="247">
        <f t="shared" si="6"/>
        <v>3</v>
      </c>
      <c r="L20" s="247">
        <f t="shared" si="6"/>
        <v>0</v>
      </c>
      <c r="M20" s="252">
        <f t="shared" si="6"/>
        <v>3</v>
      </c>
    </row>
    <row r="21" spans="1:35" s="1391" customFormat="1" ht="20.100000000000001" customHeight="1">
      <c r="A21" s="1387"/>
      <c r="B21" s="1392" t="s">
        <v>2280</v>
      </c>
      <c r="C21" s="247">
        <v>0</v>
      </c>
      <c r="D21" s="247">
        <v>1</v>
      </c>
      <c r="E21" s="247">
        <v>0</v>
      </c>
      <c r="F21" s="247">
        <v>0</v>
      </c>
      <c r="G21" s="247">
        <v>1</v>
      </c>
      <c r="H21" s="252">
        <f>SUM(I21:J21)</f>
        <v>0</v>
      </c>
      <c r="I21" s="247">
        <v>0</v>
      </c>
      <c r="J21" s="247">
        <v>0</v>
      </c>
      <c r="K21" s="252">
        <f>SUM(L21:M21)</f>
        <v>0</v>
      </c>
      <c r="L21" s="247">
        <v>0</v>
      </c>
      <c r="M21" s="252">
        <v>0</v>
      </c>
    </row>
    <row r="22" spans="1:35" s="1391" customFormat="1" ht="20.100000000000001" customHeight="1">
      <c r="A22" s="1387"/>
      <c r="B22" s="1392" t="s">
        <v>2281</v>
      </c>
      <c r="C22" s="247">
        <v>1</v>
      </c>
      <c r="D22" s="247">
        <v>9</v>
      </c>
      <c r="E22" s="247">
        <v>0</v>
      </c>
      <c r="F22" s="247">
        <v>2</v>
      </c>
      <c r="G22" s="247">
        <v>1</v>
      </c>
      <c r="H22" s="252">
        <f>SUM(I22:J22)</f>
        <v>3</v>
      </c>
      <c r="I22" s="247">
        <v>0</v>
      </c>
      <c r="J22" s="247">
        <v>3</v>
      </c>
      <c r="K22" s="252">
        <f>SUM(L22:M22)</f>
        <v>3</v>
      </c>
      <c r="L22" s="247">
        <v>0</v>
      </c>
      <c r="M22" s="252">
        <v>3</v>
      </c>
    </row>
    <row r="23" spans="1:35" s="1391" customFormat="1" ht="20.100000000000001" customHeight="1">
      <c r="A23" s="1393"/>
      <c r="B23" s="1394"/>
      <c r="C23" s="1395"/>
      <c r="D23" s="1395"/>
      <c r="E23" s="1395"/>
      <c r="F23" s="1395"/>
      <c r="G23" s="1395"/>
      <c r="H23" s="1396"/>
      <c r="I23" s="1395"/>
      <c r="J23" s="1395"/>
      <c r="K23" s="1396"/>
      <c r="L23" s="1395"/>
      <c r="M23" s="1396"/>
    </row>
    <row r="24" spans="1:35" s="254" customFormat="1" ht="13.9" customHeight="1">
      <c r="A24" s="253" t="s">
        <v>83</v>
      </c>
      <c r="B24" s="253"/>
      <c r="C24" s="253" t="s">
        <v>84</v>
      </c>
      <c r="D24" s="256"/>
      <c r="E24" s="254" t="s">
        <v>85</v>
      </c>
      <c r="F24" s="256"/>
      <c r="H24" s="253" t="s">
        <v>87</v>
      </c>
      <c r="M24" s="1607" t="s">
        <v>321</v>
      </c>
    </row>
    <row r="25" spans="1:35" s="254" customFormat="1" ht="13.9" customHeight="1">
      <c r="D25" s="256"/>
      <c r="E25" s="254" t="s">
        <v>86</v>
      </c>
      <c r="F25" s="256"/>
      <c r="I25" s="257"/>
      <c r="J25" s="257"/>
    </row>
    <row r="26" spans="1:35" s="254" customFormat="1" ht="13.9" customHeight="1">
      <c r="D26" s="256"/>
      <c r="E26" s="256"/>
      <c r="F26" s="256"/>
      <c r="G26" s="258"/>
      <c r="I26" s="257"/>
      <c r="J26" s="257"/>
    </row>
    <row r="27" spans="1:35" s="254" customFormat="1" ht="13.9" customHeight="1">
      <c r="A27" s="709" t="s">
        <v>141</v>
      </c>
      <c r="B27" s="709"/>
      <c r="C27" s="259"/>
    </row>
    <row r="28" spans="1:35" s="254" customFormat="1" ht="13.9" customHeight="1">
      <c r="A28" s="254" t="s">
        <v>272</v>
      </c>
      <c r="C28" s="259"/>
    </row>
    <row r="29" spans="1:35" s="94" customFormat="1" ht="13.9" customHeight="1">
      <c r="A29" s="157"/>
      <c r="B29" s="157"/>
      <c r="AE29" s="1469"/>
      <c r="AF29" s="1469"/>
      <c r="AG29" s="1469"/>
      <c r="AH29" s="1469"/>
      <c r="AI29" s="1469"/>
    </row>
  </sheetData>
  <mergeCells count="13">
    <mergeCell ref="G5:G6"/>
    <mergeCell ref="H5:J5"/>
    <mergeCell ref="K5:M5"/>
    <mergeCell ref="A1:B1"/>
    <mergeCell ref="L1:M1"/>
    <mergeCell ref="A2:B2"/>
    <mergeCell ref="L2:M2"/>
    <mergeCell ref="A3:M3"/>
    <mergeCell ref="A5:B6"/>
    <mergeCell ref="C5:C6"/>
    <mergeCell ref="D5:D6"/>
    <mergeCell ref="E5:E6"/>
    <mergeCell ref="F5:F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view="pageBreakPreview" zoomScaleNormal="100" zoomScaleSheetLayoutView="100" workbookViewId="0">
      <selection activeCell="I10" sqref="I10"/>
    </sheetView>
  </sheetViews>
  <sheetFormatPr defaultColWidth="9" defaultRowHeight="12.75"/>
  <cols>
    <col min="1" max="1" width="15.625" style="94" customWidth="1"/>
    <col min="2" max="7" width="18.625" style="94" customWidth="1"/>
    <col min="8" max="16384" width="9" style="94"/>
  </cols>
  <sheetData>
    <row r="1" spans="1:8" ht="18" customHeight="1">
      <c r="A1" s="1439" t="s">
        <v>143</v>
      </c>
      <c r="B1" s="1469"/>
      <c r="C1" s="1469"/>
      <c r="D1" s="1462"/>
      <c r="E1" s="1449"/>
      <c r="F1" s="1437" t="s">
        <v>139</v>
      </c>
      <c r="G1" s="1487" t="s">
        <v>273</v>
      </c>
    </row>
    <row r="2" spans="1:8" ht="18" customHeight="1">
      <c r="A2" s="1439" t="s">
        <v>34</v>
      </c>
      <c r="B2" s="11" t="s">
        <v>88</v>
      </c>
      <c r="C2" s="11"/>
      <c r="D2" s="1447"/>
      <c r="E2" s="7" t="s">
        <v>220</v>
      </c>
      <c r="F2" s="1437" t="s">
        <v>208</v>
      </c>
      <c r="G2" s="1290" t="s">
        <v>18</v>
      </c>
    </row>
    <row r="3" spans="1:8" s="100" customFormat="1" ht="21.2" customHeight="1">
      <c r="A3" s="1748" t="s">
        <v>2277</v>
      </c>
      <c r="B3" s="1748"/>
      <c r="C3" s="1748"/>
      <c r="D3" s="1748"/>
      <c r="E3" s="1748"/>
      <c r="F3" s="1748"/>
      <c r="G3" s="1748"/>
    </row>
    <row r="4" spans="1:8" s="96" customFormat="1" ht="21" customHeight="1">
      <c r="A4" s="1586"/>
      <c r="B4" s="2120" t="s">
        <v>2278</v>
      </c>
      <c r="C4" s="2120"/>
      <c r="D4" s="2120"/>
      <c r="E4" s="2120"/>
      <c r="F4" s="2120"/>
      <c r="G4" s="1466" t="s">
        <v>224</v>
      </c>
    </row>
    <row r="5" spans="1:8" s="17" customFormat="1" ht="33" customHeight="1">
      <c r="A5" s="90" t="s">
        <v>768</v>
      </c>
      <c r="B5" s="2121" t="s">
        <v>104</v>
      </c>
      <c r="C5" s="2122"/>
      <c r="D5" s="2121" t="s">
        <v>267</v>
      </c>
      <c r="E5" s="2122"/>
      <c r="F5" s="2121" t="s">
        <v>268</v>
      </c>
      <c r="G5" s="2123"/>
    </row>
    <row r="6" spans="1:8" ht="20.100000000000001" customHeight="1">
      <c r="A6" s="1449" t="s">
        <v>878</v>
      </c>
      <c r="B6" s="18"/>
      <c r="C6" s="21">
        <f>SUM(E6,G6)</f>
        <v>29</v>
      </c>
      <c r="D6" s="21"/>
      <c r="E6" s="21">
        <f>E9+E10+E11</f>
        <v>20</v>
      </c>
      <c r="F6" s="21"/>
      <c r="G6" s="21">
        <f>G9+G10+G11</f>
        <v>9</v>
      </c>
      <c r="H6" s="19"/>
    </row>
    <row r="7" spans="1:8" ht="10.15" customHeight="1">
      <c r="A7" s="20"/>
      <c r="B7" s="18"/>
      <c r="C7" s="21"/>
      <c r="D7" s="21"/>
      <c r="E7" s="21"/>
      <c r="F7" s="21"/>
      <c r="G7" s="21"/>
    </row>
    <row r="8" spans="1:8" ht="20.100000000000001" customHeight="1">
      <c r="A8" s="20" t="s">
        <v>414</v>
      </c>
      <c r="B8" s="18"/>
      <c r="C8" s="21"/>
      <c r="D8" s="21"/>
      <c r="E8" s="21"/>
      <c r="F8" s="21"/>
      <c r="G8" s="21"/>
    </row>
    <row r="9" spans="1:8" ht="20.100000000000001" customHeight="1">
      <c r="A9" s="55" t="s">
        <v>204</v>
      </c>
      <c r="B9" s="21"/>
      <c r="C9" s="21">
        <f>SUM(E9,G9)</f>
        <v>0</v>
      </c>
      <c r="D9" s="21"/>
      <c r="E9" s="21">
        <v>0</v>
      </c>
      <c r="F9" s="21"/>
      <c r="G9" s="21">
        <v>0</v>
      </c>
    </row>
    <row r="10" spans="1:8" ht="20.100000000000001" customHeight="1">
      <c r="A10" s="55" t="s">
        <v>261</v>
      </c>
      <c r="B10" s="18"/>
      <c r="C10" s="21">
        <f>SUM(E10,G10)</f>
        <v>29</v>
      </c>
      <c r="D10" s="21"/>
      <c r="E10" s="21">
        <v>20</v>
      </c>
      <c r="F10" s="21"/>
      <c r="G10" s="21">
        <v>9</v>
      </c>
    </row>
    <row r="11" spans="1:8" ht="20.100000000000001" customHeight="1">
      <c r="A11" s="55" t="s">
        <v>279</v>
      </c>
      <c r="B11" s="18"/>
      <c r="C11" s="21">
        <f>SUM(E11,G11)</f>
        <v>0</v>
      </c>
      <c r="D11" s="21"/>
      <c r="E11" s="21">
        <v>0</v>
      </c>
      <c r="F11" s="21"/>
      <c r="G11" s="21">
        <v>0</v>
      </c>
    </row>
    <row r="12" spans="1:8" ht="10.15" customHeight="1">
      <c r="A12" s="1479"/>
      <c r="B12" s="18"/>
      <c r="C12" s="21"/>
      <c r="D12" s="21"/>
      <c r="E12" s="21"/>
      <c r="F12" s="21"/>
      <c r="G12" s="21"/>
    </row>
    <row r="13" spans="1:8" ht="20.100000000000001" customHeight="1">
      <c r="A13" s="20" t="s">
        <v>280</v>
      </c>
      <c r="B13" s="18"/>
      <c r="C13" s="21"/>
      <c r="D13" s="21"/>
      <c r="E13" s="21"/>
      <c r="F13" s="21"/>
      <c r="G13" s="21"/>
    </row>
    <row r="14" spans="1:8" ht="20.100000000000001" customHeight="1">
      <c r="A14" s="1663" t="s">
        <v>270</v>
      </c>
      <c r="B14" s="18"/>
      <c r="C14" s="21">
        <f t="shared" ref="C14:C25" si="0">SUM(E14,G14)</f>
        <v>5</v>
      </c>
      <c r="D14" s="21"/>
      <c r="E14" s="21">
        <v>2</v>
      </c>
      <c r="F14" s="21"/>
      <c r="G14" s="21">
        <v>3</v>
      </c>
    </row>
    <row r="15" spans="1:8" ht="20.100000000000001" customHeight="1">
      <c r="A15" s="1663" t="s">
        <v>96</v>
      </c>
      <c r="B15" s="18"/>
      <c r="C15" s="21">
        <f t="shared" si="0"/>
        <v>3</v>
      </c>
      <c r="D15" s="21"/>
      <c r="E15" s="21">
        <v>0</v>
      </c>
      <c r="F15" s="21"/>
      <c r="G15" s="21">
        <v>3</v>
      </c>
    </row>
    <row r="16" spans="1:8" ht="20.100000000000001" customHeight="1">
      <c r="A16" s="1663" t="s">
        <v>97</v>
      </c>
      <c r="B16" s="18"/>
      <c r="C16" s="21">
        <f t="shared" si="0"/>
        <v>0</v>
      </c>
      <c r="D16" s="21"/>
      <c r="E16" s="21">
        <v>0</v>
      </c>
      <c r="F16" s="21"/>
      <c r="G16" s="21">
        <v>0</v>
      </c>
    </row>
    <row r="17" spans="1:18" ht="20.100000000000001" customHeight="1">
      <c r="A17" s="1663" t="s">
        <v>98</v>
      </c>
      <c r="B17" s="18"/>
      <c r="C17" s="21">
        <f t="shared" si="0"/>
        <v>4</v>
      </c>
      <c r="D17" s="21"/>
      <c r="E17" s="21">
        <v>4</v>
      </c>
      <c r="F17" s="21"/>
      <c r="G17" s="21">
        <v>0</v>
      </c>
    </row>
    <row r="18" spans="1:18" ht="20.100000000000001" customHeight="1">
      <c r="A18" s="1663" t="s">
        <v>99</v>
      </c>
      <c r="B18" s="18"/>
      <c r="C18" s="21">
        <f t="shared" si="0"/>
        <v>0</v>
      </c>
      <c r="D18" s="21"/>
      <c r="E18" s="21">
        <v>0</v>
      </c>
      <c r="F18" s="21"/>
      <c r="G18" s="21">
        <v>0</v>
      </c>
    </row>
    <row r="19" spans="1:18" ht="20.100000000000001" customHeight="1">
      <c r="A19" s="1663" t="s">
        <v>281</v>
      </c>
      <c r="B19" s="18"/>
      <c r="C19" s="21">
        <f t="shared" si="0"/>
        <v>0</v>
      </c>
      <c r="D19" s="21"/>
      <c r="E19" s="21">
        <v>0</v>
      </c>
      <c r="F19" s="21"/>
      <c r="G19" s="21">
        <v>0</v>
      </c>
    </row>
    <row r="20" spans="1:18" ht="20.100000000000001" customHeight="1">
      <c r="A20" s="1663" t="s">
        <v>282</v>
      </c>
      <c r="B20" s="18"/>
      <c r="C20" s="21">
        <f>SUM(E20,G20)</f>
        <v>6</v>
      </c>
      <c r="D20" s="21"/>
      <c r="E20" s="21">
        <v>5</v>
      </c>
      <c r="F20" s="21"/>
      <c r="G20" s="21">
        <v>1</v>
      </c>
    </row>
    <row r="21" spans="1:18" ht="20.100000000000001" customHeight="1">
      <c r="A21" s="1663" t="s">
        <v>653</v>
      </c>
      <c r="B21" s="18"/>
      <c r="C21" s="21">
        <f t="shared" si="0"/>
        <v>2</v>
      </c>
      <c r="D21" s="21"/>
      <c r="E21" s="21">
        <v>1</v>
      </c>
      <c r="F21" s="21"/>
      <c r="G21" s="21">
        <v>1</v>
      </c>
    </row>
    <row r="22" spans="1:18" ht="20.100000000000001" customHeight="1">
      <c r="A22" s="1663" t="s">
        <v>283</v>
      </c>
      <c r="B22" s="18"/>
      <c r="C22" s="21">
        <f t="shared" si="0"/>
        <v>1</v>
      </c>
      <c r="D22" s="21"/>
      <c r="E22" s="21">
        <v>1</v>
      </c>
      <c r="F22" s="21"/>
      <c r="G22" s="21">
        <v>0</v>
      </c>
    </row>
    <row r="23" spans="1:18" ht="20.100000000000001" customHeight="1">
      <c r="A23" s="1663" t="s">
        <v>654</v>
      </c>
      <c r="B23" s="18"/>
      <c r="C23" s="21">
        <f t="shared" si="0"/>
        <v>2</v>
      </c>
      <c r="D23" s="21"/>
      <c r="E23" s="21">
        <v>2</v>
      </c>
      <c r="F23" s="21"/>
      <c r="G23" s="21">
        <v>0</v>
      </c>
    </row>
    <row r="24" spans="1:18" ht="20.100000000000001" customHeight="1">
      <c r="A24" s="1663" t="s">
        <v>271</v>
      </c>
      <c r="B24" s="18"/>
      <c r="C24" s="21">
        <f t="shared" si="0"/>
        <v>3</v>
      </c>
      <c r="D24" s="21"/>
      <c r="E24" s="21">
        <v>3</v>
      </c>
      <c r="F24" s="21"/>
      <c r="G24" s="21">
        <v>0</v>
      </c>
    </row>
    <row r="25" spans="1:18" ht="20.100000000000001" customHeight="1">
      <c r="A25" s="1665" t="s">
        <v>295</v>
      </c>
      <c r="B25" s="22"/>
      <c r="C25" s="1505">
        <f t="shared" si="0"/>
        <v>3</v>
      </c>
      <c r="D25" s="1505"/>
      <c r="E25" s="1505">
        <v>2</v>
      </c>
      <c r="F25" s="1505"/>
      <c r="G25" s="1505">
        <v>1</v>
      </c>
    </row>
    <row r="26" spans="1:18" ht="13.9" customHeight="1">
      <c r="A26" s="69" t="s">
        <v>83</v>
      </c>
      <c r="B26" s="313" t="s">
        <v>84</v>
      </c>
      <c r="C26" s="1826" t="s">
        <v>85</v>
      </c>
      <c r="D26" s="2069"/>
      <c r="E26" s="1381" t="s">
        <v>87</v>
      </c>
      <c r="G26" s="1607" t="s">
        <v>321</v>
      </c>
      <c r="H26" s="46"/>
      <c r="I26" s="1595"/>
      <c r="K26" s="1595"/>
    </row>
    <row r="27" spans="1:18" ht="13.9" customHeight="1">
      <c r="B27" s="157"/>
      <c r="C27" s="1827" t="s">
        <v>86</v>
      </c>
      <c r="D27" s="2070"/>
    </row>
    <row r="28" spans="1:18" ht="13.9" customHeight="1">
      <c r="A28" s="104" t="s">
        <v>141</v>
      </c>
    </row>
    <row r="29" spans="1:18" s="24" customFormat="1" ht="13.9" customHeight="1">
      <c r="A29" s="94" t="s">
        <v>272</v>
      </c>
      <c r="B29" s="23"/>
      <c r="C29" s="23"/>
      <c r="D29" s="23"/>
      <c r="E29" s="23"/>
      <c r="F29" s="23"/>
      <c r="H29" s="25"/>
      <c r="I29" s="25"/>
      <c r="J29" s="25"/>
      <c r="K29" s="25"/>
      <c r="L29" s="25"/>
      <c r="M29" s="25"/>
      <c r="N29" s="25"/>
      <c r="O29" s="26"/>
    </row>
    <row r="30" spans="1:18" ht="13.9" customHeight="1">
      <c r="A30" s="157"/>
      <c r="B30" s="157"/>
      <c r="C30" s="157"/>
      <c r="N30" s="1469"/>
      <c r="O30" s="1469"/>
      <c r="P30" s="1469"/>
      <c r="Q30" s="1469"/>
      <c r="R30" s="1469"/>
    </row>
  </sheetData>
  <mergeCells count="7">
    <mergeCell ref="C27:D27"/>
    <mergeCell ref="A3:G3"/>
    <mergeCell ref="B4:F4"/>
    <mergeCell ref="B5:C5"/>
    <mergeCell ref="D5:E5"/>
    <mergeCell ref="F5:G5"/>
    <mergeCell ref="C26:D2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orientation="landscape" r:id="rId1"/>
  <headerFooter alignWithMargins="0">
    <oddFooter>&amp;C&amp;"Times New Roman,標準"&amp;8&amp;A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view="pageBreakPreview" zoomScale="90" zoomScaleNormal="100" zoomScaleSheetLayoutView="90" workbookViewId="0">
      <selection activeCell="I10" sqref="I10"/>
    </sheetView>
  </sheetViews>
  <sheetFormatPr defaultColWidth="9.125" defaultRowHeight="15.75"/>
  <cols>
    <col min="1" max="1" width="15.5" style="718" customWidth="1"/>
    <col min="2" max="2" width="5.125" style="718" customWidth="1"/>
    <col min="3" max="10" width="14.125" style="718" customWidth="1"/>
    <col min="11" max="252" width="9" style="718" customWidth="1"/>
    <col min="253" max="253" width="14.625" style="718" customWidth="1"/>
    <col min="254" max="254" width="5.125" style="718" customWidth="1"/>
    <col min="255" max="16384" width="9.125" style="718"/>
  </cols>
  <sheetData>
    <row r="1" spans="1:10" s="709" customFormat="1" ht="15.95" customHeight="1">
      <c r="A1" s="2131" t="s">
        <v>143</v>
      </c>
      <c r="B1" s="2132"/>
      <c r="C1" s="721"/>
      <c r="D1" s="721"/>
      <c r="E1" s="721"/>
      <c r="F1" s="721"/>
      <c r="G1" s="721"/>
      <c r="H1" s="1594" t="s">
        <v>139</v>
      </c>
      <c r="I1" s="2131" t="s">
        <v>89</v>
      </c>
      <c r="J1" s="2132"/>
    </row>
    <row r="2" spans="1:10" s="709" customFormat="1" ht="15.95" customHeight="1">
      <c r="A2" s="2131" t="s">
        <v>34</v>
      </c>
      <c r="B2" s="2132"/>
      <c r="C2" s="48" t="s">
        <v>238</v>
      </c>
      <c r="D2" s="1591"/>
      <c r="E2" s="1591"/>
      <c r="F2" s="1591"/>
      <c r="G2" s="7" t="s">
        <v>288</v>
      </c>
      <c r="H2" s="1594" t="s">
        <v>208</v>
      </c>
      <c r="I2" s="2131" t="s">
        <v>22</v>
      </c>
      <c r="J2" s="2132"/>
    </row>
    <row r="3" spans="1:10" s="1377" customFormat="1" ht="21.95" customHeight="1">
      <c r="A3" s="2133" t="s">
        <v>2264</v>
      </c>
      <c r="B3" s="2133"/>
      <c r="C3" s="2133"/>
      <c r="D3" s="2133"/>
      <c r="E3" s="2133"/>
      <c r="F3" s="2133"/>
      <c r="G3" s="2133"/>
      <c r="H3" s="2133"/>
      <c r="I3" s="2133"/>
      <c r="J3" s="2133"/>
    </row>
    <row r="4" spans="1:10" s="709" customFormat="1" ht="15.95" customHeight="1">
      <c r="D4" s="1589"/>
      <c r="E4" s="2124" t="s">
        <v>2265</v>
      </c>
      <c r="F4" s="2124"/>
      <c r="G4" s="1616"/>
      <c r="H4" s="1616"/>
      <c r="I4" s="1616"/>
      <c r="J4" s="1378" t="s">
        <v>224</v>
      </c>
    </row>
    <row r="5" spans="1:10" s="709" customFormat="1" ht="18" customHeight="1">
      <c r="A5" s="2125" t="s">
        <v>2099</v>
      </c>
      <c r="B5" s="2126"/>
      <c r="C5" s="2129" t="s">
        <v>2266</v>
      </c>
      <c r="D5" s="2130"/>
      <c r="E5" s="2130"/>
      <c r="F5" s="2130"/>
      <c r="G5" s="2129" t="s">
        <v>2267</v>
      </c>
      <c r="H5" s="2130"/>
      <c r="I5" s="2130"/>
      <c r="J5" s="2130"/>
    </row>
    <row r="6" spans="1:10" s="709" customFormat="1" ht="18" customHeight="1">
      <c r="A6" s="2127"/>
      <c r="B6" s="2128"/>
      <c r="C6" s="1593" t="s">
        <v>67</v>
      </c>
      <c r="D6" s="1593" t="s">
        <v>204</v>
      </c>
      <c r="E6" s="1593" t="s">
        <v>261</v>
      </c>
      <c r="F6" s="1593" t="s">
        <v>279</v>
      </c>
      <c r="G6" s="1593" t="s">
        <v>67</v>
      </c>
      <c r="H6" s="1593" t="s">
        <v>204</v>
      </c>
      <c r="I6" s="1593" t="s">
        <v>261</v>
      </c>
      <c r="J6" s="1593" t="s">
        <v>279</v>
      </c>
    </row>
    <row r="7" spans="1:10" s="709" customFormat="1" ht="20.25" customHeight="1">
      <c r="A7" s="734" t="s">
        <v>953</v>
      </c>
      <c r="B7" s="1590" t="s">
        <v>391</v>
      </c>
      <c r="C7" s="322">
        <f>SUM(D7:F7)</f>
        <v>1175</v>
      </c>
      <c r="D7" s="322">
        <f>SUM(D8:D9)</f>
        <v>13</v>
      </c>
      <c r="E7" s="322">
        <f>SUM(E8:E9)</f>
        <v>1101</v>
      </c>
      <c r="F7" s="322">
        <f>SUM(F8:F9)</f>
        <v>61</v>
      </c>
      <c r="G7" s="322">
        <f>SUM(H7:J7)</f>
        <v>383</v>
      </c>
      <c r="H7" s="321">
        <f>SUM(H8:H9)</f>
        <v>5</v>
      </c>
      <c r="I7" s="321">
        <f>SUM(I8:I9)</f>
        <v>338</v>
      </c>
      <c r="J7" s="322">
        <f>SUM(J8:J9)</f>
        <v>40</v>
      </c>
    </row>
    <row r="8" spans="1:10" s="709" customFormat="1" ht="20.25" customHeight="1">
      <c r="A8" s="734"/>
      <c r="B8" s="653" t="s">
        <v>142</v>
      </c>
      <c r="C8" s="322">
        <f>SUM(D8:F8)</f>
        <v>229</v>
      </c>
      <c r="D8" s="322">
        <f t="shared" ref="D8:F9" si="0">SUM(D11,D13,D15,D17,D19,D21,D23,D25,D27)</f>
        <v>2</v>
      </c>
      <c r="E8" s="322">
        <f t="shared" si="0"/>
        <v>214</v>
      </c>
      <c r="F8" s="322">
        <f t="shared" si="0"/>
        <v>13</v>
      </c>
      <c r="G8" s="322">
        <f>SUM(H8:J8)</f>
        <v>172</v>
      </c>
      <c r="H8" s="321">
        <f t="shared" ref="H8:J9" si="1">SUM(H11,H13,H15,H17,H19,H21,H23,H25,H27)</f>
        <v>3</v>
      </c>
      <c r="I8" s="321">
        <f t="shared" si="1"/>
        <v>148</v>
      </c>
      <c r="J8" s="322">
        <f t="shared" si="1"/>
        <v>21</v>
      </c>
    </row>
    <row r="9" spans="1:10" s="709" customFormat="1" ht="20.25" customHeight="1">
      <c r="A9" s="721"/>
      <c r="B9" s="653" t="s">
        <v>68</v>
      </c>
      <c r="C9" s="322">
        <f>SUM(D9:F9)</f>
        <v>946</v>
      </c>
      <c r="D9" s="322">
        <f t="shared" si="0"/>
        <v>11</v>
      </c>
      <c r="E9" s="322">
        <f t="shared" si="0"/>
        <v>887</v>
      </c>
      <c r="F9" s="322">
        <f t="shared" si="0"/>
        <v>48</v>
      </c>
      <c r="G9" s="322">
        <f>SUM(H9:J9)</f>
        <v>211</v>
      </c>
      <c r="H9" s="321">
        <f t="shared" si="1"/>
        <v>2</v>
      </c>
      <c r="I9" s="321">
        <f t="shared" si="1"/>
        <v>190</v>
      </c>
      <c r="J9" s="322">
        <f t="shared" si="1"/>
        <v>19</v>
      </c>
    </row>
    <row r="10" spans="1:10" s="709" customFormat="1" ht="20.25" customHeight="1">
      <c r="A10" s="734" t="s">
        <v>1909</v>
      </c>
      <c r="B10" s="653"/>
      <c r="C10" s="322"/>
      <c r="D10" s="322"/>
      <c r="E10" s="322"/>
      <c r="F10" s="322"/>
      <c r="G10" s="322"/>
      <c r="H10" s="321"/>
      <c r="I10" s="321"/>
      <c r="J10" s="322"/>
    </row>
    <row r="11" spans="1:10" s="709" customFormat="1" ht="20.25" customHeight="1">
      <c r="A11" s="1379" t="s">
        <v>2268</v>
      </c>
      <c r="B11" s="653" t="s">
        <v>142</v>
      </c>
      <c r="C11" s="320">
        <f t="shared" ref="C11:C28" si="2">SUM(D11:F11)</f>
        <v>2</v>
      </c>
      <c r="D11" s="320">
        <v>0</v>
      </c>
      <c r="E11" s="320">
        <v>2</v>
      </c>
      <c r="F11" s="320">
        <v>0</v>
      </c>
      <c r="G11" s="320">
        <f t="shared" ref="G11:G28" si="3">SUM(H11:J11)</f>
        <v>0</v>
      </c>
      <c r="H11" s="321">
        <v>0</v>
      </c>
      <c r="I11" s="321">
        <v>0</v>
      </c>
      <c r="J11" s="321">
        <v>0</v>
      </c>
    </row>
    <row r="12" spans="1:10" s="709" customFormat="1" ht="20.25" customHeight="1">
      <c r="A12" s="1379"/>
      <c r="B12" s="653" t="s">
        <v>68</v>
      </c>
      <c r="C12" s="320">
        <f t="shared" si="2"/>
        <v>3</v>
      </c>
      <c r="D12" s="320">
        <v>0</v>
      </c>
      <c r="E12" s="320">
        <v>1</v>
      </c>
      <c r="F12" s="320">
        <v>2</v>
      </c>
      <c r="G12" s="320">
        <f t="shared" si="3"/>
        <v>0</v>
      </c>
      <c r="H12" s="321">
        <v>0</v>
      </c>
      <c r="I12" s="321">
        <v>0</v>
      </c>
      <c r="J12" s="321">
        <v>0</v>
      </c>
    </row>
    <row r="13" spans="1:10" s="709" customFormat="1" ht="20.25" customHeight="1">
      <c r="A13" s="1379" t="s">
        <v>2269</v>
      </c>
      <c r="B13" s="653" t="s">
        <v>142</v>
      </c>
      <c r="C13" s="321">
        <f t="shared" si="2"/>
        <v>12</v>
      </c>
      <c r="D13" s="321">
        <v>0</v>
      </c>
      <c r="E13" s="321">
        <v>12</v>
      </c>
      <c r="F13" s="321">
        <v>0</v>
      </c>
      <c r="G13" s="321">
        <f t="shared" si="3"/>
        <v>0</v>
      </c>
      <c r="H13" s="321">
        <v>0</v>
      </c>
      <c r="I13" s="321">
        <v>0</v>
      </c>
      <c r="J13" s="321">
        <v>0</v>
      </c>
    </row>
    <row r="14" spans="1:10" s="709" customFormat="1" ht="20.25" customHeight="1">
      <c r="A14" s="1379"/>
      <c r="B14" s="653" t="s">
        <v>68</v>
      </c>
      <c r="C14" s="321">
        <f t="shared" si="2"/>
        <v>14</v>
      </c>
      <c r="D14" s="321">
        <v>0</v>
      </c>
      <c r="E14" s="321">
        <v>14</v>
      </c>
      <c r="F14" s="321">
        <v>0</v>
      </c>
      <c r="G14" s="321">
        <f t="shared" si="3"/>
        <v>0</v>
      </c>
      <c r="H14" s="321">
        <v>0</v>
      </c>
      <c r="I14" s="321">
        <v>0</v>
      </c>
      <c r="J14" s="321">
        <v>0</v>
      </c>
    </row>
    <row r="15" spans="1:10" s="709" customFormat="1" ht="20.25" customHeight="1">
      <c r="A15" s="1379" t="s">
        <v>2270</v>
      </c>
      <c r="B15" s="653" t="s">
        <v>142</v>
      </c>
      <c r="C15" s="321">
        <f t="shared" si="2"/>
        <v>22</v>
      </c>
      <c r="D15" s="321">
        <v>0</v>
      </c>
      <c r="E15" s="321">
        <v>20</v>
      </c>
      <c r="F15" s="321">
        <v>2</v>
      </c>
      <c r="G15" s="321">
        <f t="shared" si="3"/>
        <v>1</v>
      </c>
      <c r="H15" s="321">
        <v>0</v>
      </c>
      <c r="I15" s="321">
        <v>0</v>
      </c>
      <c r="J15" s="321">
        <v>1</v>
      </c>
    </row>
    <row r="16" spans="1:10" s="709" customFormat="1" ht="20.25" customHeight="1">
      <c r="A16" s="1379"/>
      <c r="B16" s="653" t="s">
        <v>68</v>
      </c>
      <c r="C16" s="321">
        <f t="shared" si="2"/>
        <v>69</v>
      </c>
      <c r="D16" s="321">
        <v>2</v>
      </c>
      <c r="E16" s="321">
        <v>59</v>
      </c>
      <c r="F16" s="321">
        <v>8</v>
      </c>
      <c r="G16" s="321">
        <f t="shared" si="3"/>
        <v>1</v>
      </c>
      <c r="H16" s="321">
        <v>0</v>
      </c>
      <c r="I16" s="321">
        <v>0</v>
      </c>
      <c r="J16" s="321">
        <v>1</v>
      </c>
    </row>
    <row r="17" spans="1:10" s="709" customFormat="1" ht="20.25" customHeight="1">
      <c r="A17" s="1379" t="s">
        <v>2271</v>
      </c>
      <c r="B17" s="653" t="s">
        <v>142</v>
      </c>
      <c r="C17" s="321">
        <f t="shared" si="2"/>
        <v>36</v>
      </c>
      <c r="D17" s="321">
        <v>0</v>
      </c>
      <c r="E17" s="321">
        <v>33</v>
      </c>
      <c r="F17" s="321">
        <v>3</v>
      </c>
      <c r="G17" s="321">
        <f t="shared" si="3"/>
        <v>2</v>
      </c>
      <c r="H17" s="321">
        <v>0</v>
      </c>
      <c r="I17" s="321">
        <v>1</v>
      </c>
      <c r="J17" s="321">
        <v>1</v>
      </c>
    </row>
    <row r="18" spans="1:10" s="709" customFormat="1" ht="20.25" customHeight="1">
      <c r="A18" s="1379"/>
      <c r="B18" s="653" t="s">
        <v>68</v>
      </c>
      <c r="C18" s="321">
        <f t="shared" si="2"/>
        <v>174</v>
      </c>
      <c r="D18" s="321">
        <v>1</v>
      </c>
      <c r="E18" s="321">
        <v>165</v>
      </c>
      <c r="F18" s="321">
        <v>8</v>
      </c>
      <c r="G18" s="321">
        <f t="shared" si="3"/>
        <v>2</v>
      </c>
      <c r="H18" s="321">
        <v>0</v>
      </c>
      <c r="I18" s="321">
        <v>1</v>
      </c>
      <c r="J18" s="321">
        <v>1</v>
      </c>
    </row>
    <row r="19" spans="1:10" s="709" customFormat="1" ht="20.25" customHeight="1">
      <c r="A19" s="1379" t="s">
        <v>2272</v>
      </c>
      <c r="B19" s="653" t="s">
        <v>142</v>
      </c>
      <c r="C19" s="321">
        <f t="shared" si="2"/>
        <v>33</v>
      </c>
      <c r="D19" s="321">
        <v>1</v>
      </c>
      <c r="E19" s="321">
        <v>32</v>
      </c>
      <c r="F19" s="321">
        <v>0</v>
      </c>
      <c r="G19" s="321">
        <f t="shared" si="3"/>
        <v>11</v>
      </c>
      <c r="H19" s="321">
        <v>0</v>
      </c>
      <c r="I19" s="321">
        <v>10</v>
      </c>
      <c r="J19" s="321">
        <v>1</v>
      </c>
    </row>
    <row r="20" spans="1:10" s="709" customFormat="1" ht="20.25" customHeight="1">
      <c r="A20" s="1379"/>
      <c r="B20" s="653" t="s">
        <v>68</v>
      </c>
      <c r="C20" s="321">
        <f t="shared" si="2"/>
        <v>177</v>
      </c>
      <c r="D20" s="321">
        <v>3</v>
      </c>
      <c r="E20" s="321">
        <v>169</v>
      </c>
      <c r="F20" s="321">
        <v>5</v>
      </c>
      <c r="G20" s="321">
        <f t="shared" si="3"/>
        <v>6</v>
      </c>
      <c r="H20" s="321">
        <v>0</v>
      </c>
      <c r="I20" s="321">
        <v>4</v>
      </c>
      <c r="J20" s="321">
        <v>2</v>
      </c>
    </row>
    <row r="21" spans="1:10" s="709" customFormat="1" ht="20.25" customHeight="1">
      <c r="A21" s="1379" t="s">
        <v>2273</v>
      </c>
      <c r="B21" s="653" t="s">
        <v>142</v>
      </c>
      <c r="C21" s="321">
        <f t="shared" si="2"/>
        <v>49</v>
      </c>
      <c r="D21" s="321">
        <v>0</v>
      </c>
      <c r="E21" s="321">
        <v>45</v>
      </c>
      <c r="F21" s="321">
        <v>4</v>
      </c>
      <c r="G21" s="321">
        <f t="shared" si="3"/>
        <v>21</v>
      </c>
      <c r="H21" s="321">
        <v>0</v>
      </c>
      <c r="I21" s="321">
        <v>17</v>
      </c>
      <c r="J21" s="321">
        <v>4</v>
      </c>
    </row>
    <row r="22" spans="1:10" s="709" customFormat="1" ht="20.25" customHeight="1">
      <c r="A22" s="1379"/>
      <c r="B22" s="653" t="s">
        <v>68</v>
      </c>
      <c r="C22" s="321">
        <f t="shared" si="2"/>
        <v>216</v>
      </c>
      <c r="D22" s="321">
        <v>2</v>
      </c>
      <c r="E22" s="321">
        <v>207</v>
      </c>
      <c r="F22" s="321">
        <v>7</v>
      </c>
      <c r="G22" s="321">
        <f t="shared" si="3"/>
        <v>16</v>
      </c>
      <c r="H22" s="321">
        <v>0</v>
      </c>
      <c r="I22" s="321">
        <v>10</v>
      </c>
      <c r="J22" s="321">
        <v>6</v>
      </c>
    </row>
    <row r="23" spans="1:10" s="709" customFormat="1" ht="20.25" customHeight="1">
      <c r="A23" s="1379" t="s">
        <v>2274</v>
      </c>
      <c r="B23" s="653" t="s">
        <v>142</v>
      </c>
      <c r="C23" s="321">
        <f t="shared" si="2"/>
        <v>43</v>
      </c>
      <c r="D23" s="321">
        <v>1</v>
      </c>
      <c r="E23" s="321">
        <v>42</v>
      </c>
      <c r="F23" s="321">
        <v>0</v>
      </c>
      <c r="G23" s="321">
        <f t="shared" si="3"/>
        <v>24</v>
      </c>
      <c r="H23" s="321">
        <v>0</v>
      </c>
      <c r="I23" s="321">
        <v>19</v>
      </c>
      <c r="J23" s="321">
        <v>5</v>
      </c>
    </row>
    <row r="24" spans="1:10" s="709" customFormat="1" ht="20.25" customHeight="1">
      <c r="A24" s="1379"/>
      <c r="B24" s="653" t="s">
        <v>68</v>
      </c>
      <c r="C24" s="321">
        <f t="shared" si="2"/>
        <v>190</v>
      </c>
      <c r="D24" s="321">
        <v>1</v>
      </c>
      <c r="E24" s="321">
        <v>180</v>
      </c>
      <c r="F24" s="321">
        <v>9</v>
      </c>
      <c r="G24" s="321">
        <f t="shared" si="3"/>
        <v>34</v>
      </c>
      <c r="H24" s="321">
        <v>0</v>
      </c>
      <c r="I24" s="321">
        <v>31</v>
      </c>
      <c r="J24" s="321">
        <v>3</v>
      </c>
    </row>
    <row r="25" spans="1:10" s="709" customFormat="1" ht="20.25" customHeight="1">
      <c r="A25" s="1379" t="s">
        <v>2275</v>
      </c>
      <c r="B25" s="653" t="s">
        <v>142</v>
      </c>
      <c r="C25" s="321">
        <f t="shared" si="2"/>
        <v>19</v>
      </c>
      <c r="D25" s="321">
        <v>0</v>
      </c>
      <c r="E25" s="321">
        <v>16</v>
      </c>
      <c r="F25" s="321">
        <v>3</v>
      </c>
      <c r="G25" s="321">
        <f t="shared" si="3"/>
        <v>66</v>
      </c>
      <c r="H25" s="321">
        <v>2</v>
      </c>
      <c r="I25" s="321">
        <v>60</v>
      </c>
      <c r="J25" s="321">
        <v>4</v>
      </c>
    </row>
    <row r="26" spans="1:10" s="709" customFormat="1" ht="20.25" customHeight="1">
      <c r="A26" s="1379"/>
      <c r="B26" s="653" t="s">
        <v>68</v>
      </c>
      <c r="C26" s="321">
        <f t="shared" si="2"/>
        <v>75</v>
      </c>
      <c r="D26" s="321">
        <v>1</v>
      </c>
      <c r="E26" s="321">
        <v>66</v>
      </c>
      <c r="F26" s="321">
        <v>8</v>
      </c>
      <c r="G26" s="321">
        <f t="shared" si="3"/>
        <v>67</v>
      </c>
      <c r="H26" s="321">
        <v>2</v>
      </c>
      <c r="I26" s="321">
        <v>62</v>
      </c>
      <c r="J26" s="321">
        <v>3</v>
      </c>
    </row>
    <row r="27" spans="1:10" s="709" customFormat="1" ht="20.25" customHeight="1">
      <c r="A27" s="1379" t="s">
        <v>2276</v>
      </c>
      <c r="B27" s="653" t="s">
        <v>142</v>
      </c>
      <c r="C27" s="322">
        <f t="shared" si="2"/>
        <v>13</v>
      </c>
      <c r="D27" s="322">
        <v>0</v>
      </c>
      <c r="E27" s="322">
        <v>12</v>
      </c>
      <c r="F27" s="322">
        <v>1</v>
      </c>
      <c r="G27" s="322">
        <f t="shared" si="3"/>
        <v>47</v>
      </c>
      <c r="H27" s="321">
        <v>1</v>
      </c>
      <c r="I27" s="321">
        <v>41</v>
      </c>
      <c r="J27" s="321">
        <v>5</v>
      </c>
    </row>
    <row r="28" spans="1:10" s="709" customFormat="1" ht="20.25" customHeight="1">
      <c r="A28" s="1591"/>
      <c r="B28" s="1592" t="s">
        <v>68</v>
      </c>
      <c r="C28" s="323">
        <f t="shared" si="2"/>
        <v>28</v>
      </c>
      <c r="D28" s="323">
        <v>1</v>
      </c>
      <c r="E28" s="323">
        <v>26</v>
      </c>
      <c r="F28" s="323">
        <v>1</v>
      </c>
      <c r="G28" s="323">
        <f t="shared" si="3"/>
        <v>85</v>
      </c>
      <c r="H28" s="324">
        <v>0</v>
      </c>
      <c r="I28" s="324">
        <v>82</v>
      </c>
      <c r="J28" s="324">
        <v>3</v>
      </c>
    </row>
    <row r="29" spans="1:10" s="1380" customFormat="1" ht="7.5" customHeight="1"/>
    <row r="30" spans="1:10" s="709" customFormat="1" ht="13.9" customHeight="1">
      <c r="A30" s="732" t="s">
        <v>83</v>
      </c>
      <c r="B30" s="732"/>
      <c r="C30" s="722" t="s">
        <v>84</v>
      </c>
      <c r="E30" s="732" t="s">
        <v>85</v>
      </c>
      <c r="G30" s="715" t="s">
        <v>87</v>
      </c>
      <c r="J30" s="1607" t="s">
        <v>321</v>
      </c>
    </row>
    <row r="31" spans="1:10" s="709" customFormat="1" ht="13.9" customHeight="1">
      <c r="E31" s="732" t="s">
        <v>86</v>
      </c>
      <c r="I31" s="722"/>
    </row>
    <row r="32" spans="1:10" s="709" customFormat="1" ht="13.9" customHeight="1"/>
    <row r="33" spans="1:16" s="709" customFormat="1" ht="13.9" customHeight="1">
      <c r="A33" s="104" t="s">
        <v>141</v>
      </c>
    </row>
    <row r="34" spans="1:16" s="709" customFormat="1" ht="13.9" customHeight="1">
      <c r="A34" s="94" t="s">
        <v>272</v>
      </c>
    </row>
    <row r="35" spans="1:16" s="94" customFormat="1" ht="13.9" customHeight="1">
      <c r="A35" s="157"/>
      <c r="B35" s="157"/>
      <c r="C35" s="157"/>
      <c r="L35" s="1469"/>
      <c r="M35" s="1469"/>
      <c r="N35" s="1469"/>
      <c r="O35" s="1469"/>
      <c r="P35" s="1469"/>
    </row>
  </sheetData>
  <mergeCells count="9">
    <mergeCell ref="E4:F4"/>
    <mergeCell ref="A5:B6"/>
    <mergeCell ref="C5:F5"/>
    <mergeCell ref="G5:J5"/>
    <mergeCell ref="A1:B1"/>
    <mergeCell ref="I1:J1"/>
    <mergeCell ref="A2:B2"/>
    <mergeCell ref="I2:J2"/>
    <mergeCell ref="A3:J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87" orientation="landscape" r:id="rId1"/>
  <headerFooter alignWithMargins="0">
    <oddFooter>&amp;C&amp;"新細明體,標準"&amp;8&amp;A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3.125" style="42" customWidth="1"/>
    <col min="2" max="9" width="10.125" style="42" customWidth="1"/>
    <col min="10" max="13" width="8.5" style="42" customWidth="1"/>
    <col min="14" max="16384" width="9" style="97"/>
  </cols>
  <sheetData>
    <row r="1" spans="1:13" s="94" customFormat="1" ht="18.95" customHeight="1">
      <c r="A1" s="1516" t="s">
        <v>143</v>
      </c>
      <c r="B1" s="1376"/>
      <c r="C1" s="47"/>
      <c r="D1" s="47"/>
      <c r="E1" s="47"/>
      <c r="F1" s="1596"/>
      <c r="G1" s="45"/>
      <c r="H1" s="45"/>
      <c r="I1" s="1582"/>
      <c r="J1" s="2079" t="s">
        <v>33</v>
      </c>
      <c r="K1" s="2083"/>
      <c r="L1" s="2079" t="s">
        <v>89</v>
      </c>
      <c r="M1" s="2083"/>
    </row>
    <row r="2" spans="1:13" s="46" customFormat="1" ht="18.95" customHeight="1">
      <c r="A2" s="1516" t="s">
        <v>34</v>
      </c>
      <c r="B2" s="44" t="s">
        <v>2173</v>
      </c>
      <c r="C2" s="44"/>
      <c r="D2" s="1570"/>
      <c r="E2" s="1570"/>
      <c r="F2" s="44"/>
      <c r="G2" s="44"/>
      <c r="H2" s="44"/>
      <c r="I2" s="7" t="s">
        <v>220</v>
      </c>
      <c r="J2" s="2068" t="s">
        <v>208</v>
      </c>
      <c r="K2" s="2046"/>
      <c r="L2" s="2068" t="s">
        <v>23</v>
      </c>
      <c r="M2" s="2046"/>
    </row>
    <row r="3" spans="1:13" s="1341" customFormat="1" ht="21" customHeight="1">
      <c r="A3" s="2106" t="s">
        <v>2248</v>
      </c>
      <c r="B3" s="2106"/>
      <c r="C3" s="2106"/>
      <c r="D3" s="2106"/>
      <c r="E3" s="2106"/>
      <c r="F3" s="2106"/>
      <c r="G3" s="2106"/>
      <c r="H3" s="2106"/>
      <c r="I3" s="2106"/>
      <c r="J3" s="2106"/>
      <c r="K3" s="2106"/>
      <c r="L3" s="2106"/>
      <c r="M3" s="2106"/>
    </row>
    <row r="4" spans="1:13" s="46" customFormat="1" ht="21" customHeight="1">
      <c r="A4" s="44"/>
      <c r="B4" s="44"/>
      <c r="C4" s="44"/>
      <c r="D4" s="44"/>
      <c r="E4" s="44"/>
      <c r="F4" s="2045" t="s">
        <v>2249</v>
      </c>
      <c r="G4" s="2045"/>
      <c r="H4" s="2045"/>
      <c r="I4" s="44"/>
      <c r="J4" s="44"/>
      <c r="K4" s="44"/>
      <c r="L4" s="44"/>
      <c r="M4" s="1570" t="s">
        <v>2238</v>
      </c>
    </row>
    <row r="5" spans="1:13" s="46" customFormat="1" ht="21" customHeight="1">
      <c r="A5" s="2046" t="s">
        <v>2227</v>
      </c>
      <c r="B5" s="2047" t="s">
        <v>878</v>
      </c>
      <c r="C5" s="2047"/>
      <c r="D5" s="2047"/>
      <c r="E5" s="2047"/>
      <c r="F5" s="2047" t="s">
        <v>2250</v>
      </c>
      <c r="G5" s="2047"/>
      <c r="H5" s="2047"/>
      <c r="I5" s="2047"/>
      <c r="J5" s="2047" t="s">
        <v>2251</v>
      </c>
      <c r="K5" s="2047"/>
      <c r="L5" s="2047"/>
      <c r="M5" s="2068"/>
    </row>
    <row r="6" spans="1:13" s="46" customFormat="1" ht="21" customHeight="1">
      <c r="A6" s="2046"/>
      <c r="B6" s="1560" t="s">
        <v>49</v>
      </c>
      <c r="C6" s="1560" t="s">
        <v>204</v>
      </c>
      <c r="D6" s="1560" t="s">
        <v>261</v>
      </c>
      <c r="E6" s="1560" t="s">
        <v>69</v>
      </c>
      <c r="F6" s="1560" t="s">
        <v>49</v>
      </c>
      <c r="G6" s="1560" t="s">
        <v>204</v>
      </c>
      <c r="H6" s="1560" t="s">
        <v>261</v>
      </c>
      <c r="I6" s="1560" t="s">
        <v>69</v>
      </c>
      <c r="J6" s="1560" t="s">
        <v>49</v>
      </c>
      <c r="K6" s="1560" t="s">
        <v>204</v>
      </c>
      <c r="L6" s="1560" t="s">
        <v>261</v>
      </c>
      <c r="M6" s="1568" t="s">
        <v>69</v>
      </c>
    </row>
    <row r="7" spans="1:13" s="46" customFormat="1" ht="27.95" customHeight="1">
      <c r="A7" s="1327" t="s">
        <v>53</v>
      </c>
      <c r="B7" s="287">
        <f>SUM(B8:B19)</f>
        <v>153</v>
      </c>
      <c r="C7" s="287">
        <f t="shared" ref="C7:M7" si="0">SUM(C8:C19)</f>
        <v>3</v>
      </c>
      <c r="D7" s="287">
        <f t="shared" si="0"/>
        <v>141</v>
      </c>
      <c r="E7" s="287">
        <f t="shared" si="0"/>
        <v>9</v>
      </c>
      <c r="F7" s="287">
        <f t="shared" si="0"/>
        <v>152</v>
      </c>
      <c r="G7" s="287">
        <f t="shared" si="0"/>
        <v>2</v>
      </c>
      <c r="H7" s="287">
        <f t="shared" si="0"/>
        <v>141</v>
      </c>
      <c r="I7" s="287">
        <f t="shared" si="0"/>
        <v>9</v>
      </c>
      <c r="J7" s="287">
        <f t="shared" si="0"/>
        <v>1</v>
      </c>
      <c r="K7" s="287">
        <f t="shared" si="0"/>
        <v>1</v>
      </c>
      <c r="L7" s="287">
        <f t="shared" si="0"/>
        <v>0</v>
      </c>
      <c r="M7" s="287">
        <f t="shared" si="0"/>
        <v>0</v>
      </c>
    </row>
    <row r="8" spans="1:13" s="46" customFormat="1" ht="27.95" customHeight="1">
      <c r="A8" s="1327" t="s">
        <v>2252</v>
      </c>
      <c r="B8" s="287">
        <f>SUM(C8:E8)</f>
        <v>9</v>
      </c>
      <c r="C8" s="287">
        <f>SUM(G8,K8)</f>
        <v>1</v>
      </c>
      <c r="D8" s="287">
        <f>SUM(H8,L8)</f>
        <v>8</v>
      </c>
      <c r="E8" s="287">
        <f>SUM(I8,M8)</f>
        <v>0</v>
      </c>
      <c r="F8" s="287">
        <f>SUM(G8:I8)</f>
        <v>8</v>
      </c>
      <c r="G8" s="287">
        <v>0</v>
      </c>
      <c r="H8" s="287">
        <v>8</v>
      </c>
      <c r="I8" s="287">
        <v>0</v>
      </c>
      <c r="J8" s="287">
        <f>SUM(K8:M8)</f>
        <v>1</v>
      </c>
      <c r="K8" s="287">
        <v>1</v>
      </c>
      <c r="L8" s="287">
        <v>0</v>
      </c>
      <c r="M8" s="287">
        <v>0</v>
      </c>
    </row>
    <row r="9" spans="1:13" s="46" customFormat="1" ht="27.95" customHeight="1">
      <c r="A9" s="1327" t="s">
        <v>2253</v>
      </c>
      <c r="B9" s="287">
        <f t="shared" ref="B9:B19" si="1">SUM(C9:E9)</f>
        <v>15</v>
      </c>
      <c r="C9" s="287">
        <f t="shared" ref="C9:C19" si="2">SUM(G9,K9)</f>
        <v>1</v>
      </c>
      <c r="D9" s="287">
        <f t="shared" ref="D9:D19" si="3">SUM(H9,L9)</f>
        <v>13</v>
      </c>
      <c r="E9" s="287">
        <f t="shared" ref="E9:E19" si="4">SUM(I9,M9)</f>
        <v>1</v>
      </c>
      <c r="F9" s="287">
        <f t="shared" ref="F9:F19" si="5">SUM(G9:I9)</f>
        <v>15</v>
      </c>
      <c r="G9" s="287">
        <v>1</v>
      </c>
      <c r="H9" s="287">
        <v>13</v>
      </c>
      <c r="I9" s="287">
        <v>1</v>
      </c>
      <c r="J9" s="287">
        <f t="shared" ref="J9:J19" si="6">SUM(K9:M9)</f>
        <v>0</v>
      </c>
      <c r="K9" s="287">
        <v>0</v>
      </c>
      <c r="L9" s="287">
        <v>0</v>
      </c>
      <c r="M9" s="287">
        <v>0</v>
      </c>
    </row>
    <row r="10" spans="1:13" s="46" customFormat="1" ht="27.95" customHeight="1">
      <c r="A10" s="1327" t="s">
        <v>2254</v>
      </c>
      <c r="B10" s="287">
        <f t="shared" si="1"/>
        <v>18</v>
      </c>
      <c r="C10" s="287">
        <f t="shared" si="2"/>
        <v>0</v>
      </c>
      <c r="D10" s="287">
        <f t="shared" si="3"/>
        <v>17</v>
      </c>
      <c r="E10" s="287">
        <f t="shared" si="4"/>
        <v>1</v>
      </c>
      <c r="F10" s="287">
        <f t="shared" si="5"/>
        <v>18</v>
      </c>
      <c r="G10" s="287">
        <v>0</v>
      </c>
      <c r="H10" s="287">
        <v>17</v>
      </c>
      <c r="I10" s="287">
        <v>1</v>
      </c>
      <c r="J10" s="287">
        <f t="shared" si="6"/>
        <v>0</v>
      </c>
      <c r="K10" s="287">
        <v>0</v>
      </c>
      <c r="L10" s="287">
        <v>0</v>
      </c>
      <c r="M10" s="287">
        <v>0</v>
      </c>
    </row>
    <row r="11" spans="1:13" s="46" customFormat="1" ht="27.95" customHeight="1">
      <c r="A11" s="1327" t="s">
        <v>2255</v>
      </c>
      <c r="B11" s="287">
        <f t="shared" si="1"/>
        <v>28</v>
      </c>
      <c r="C11" s="287">
        <f t="shared" si="2"/>
        <v>0</v>
      </c>
      <c r="D11" s="287">
        <f t="shared" si="3"/>
        <v>26</v>
      </c>
      <c r="E11" s="287">
        <f t="shared" si="4"/>
        <v>2</v>
      </c>
      <c r="F11" s="287">
        <f t="shared" si="5"/>
        <v>28</v>
      </c>
      <c r="G11" s="287">
        <v>0</v>
      </c>
      <c r="H11" s="287">
        <v>26</v>
      </c>
      <c r="I11" s="287">
        <v>2</v>
      </c>
      <c r="J11" s="287">
        <f t="shared" si="6"/>
        <v>0</v>
      </c>
      <c r="K11" s="287">
        <v>0</v>
      </c>
      <c r="L11" s="287">
        <v>0</v>
      </c>
      <c r="M11" s="287">
        <v>0</v>
      </c>
    </row>
    <row r="12" spans="1:13" s="46" customFormat="1" ht="27.95" customHeight="1">
      <c r="A12" s="1327" t="s">
        <v>2256</v>
      </c>
      <c r="B12" s="287">
        <f t="shared" si="1"/>
        <v>18</v>
      </c>
      <c r="C12" s="287">
        <f t="shared" si="2"/>
        <v>0</v>
      </c>
      <c r="D12" s="287">
        <f t="shared" si="3"/>
        <v>18</v>
      </c>
      <c r="E12" s="287">
        <f t="shared" si="4"/>
        <v>0</v>
      </c>
      <c r="F12" s="287">
        <f t="shared" si="5"/>
        <v>18</v>
      </c>
      <c r="G12" s="287">
        <v>0</v>
      </c>
      <c r="H12" s="287">
        <v>18</v>
      </c>
      <c r="I12" s="287">
        <v>0</v>
      </c>
      <c r="J12" s="287">
        <f t="shared" si="6"/>
        <v>0</v>
      </c>
      <c r="K12" s="287">
        <v>0</v>
      </c>
      <c r="L12" s="287">
        <v>0</v>
      </c>
      <c r="M12" s="287">
        <v>0</v>
      </c>
    </row>
    <row r="13" spans="1:13" s="46" customFormat="1" ht="27.95" customHeight="1">
      <c r="A13" s="1327" t="s">
        <v>2257</v>
      </c>
      <c r="B13" s="287">
        <f t="shared" si="1"/>
        <v>19</v>
      </c>
      <c r="C13" s="287">
        <f t="shared" si="2"/>
        <v>0</v>
      </c>
      <c r="D13" s="287">
        <f t="shared" si="3"/>
        <v>15</v>
      </c>
      <c r="E13" s="287">
        <f t="shared" si="4"/>
        <v>4</v>
      </c>
      <c r="F13" s="287">
        <f t="shared" si="5"/>
        <v>19</v>
      </c>
      <c r="G13" s="287">
        <v>0</v>
      </c>
      <c r="H13" s="287">
        <v>15</v>
      </c>
      <c r="I13" s="287">
        <v>4</v>
      </c>
      <c r="J13" s="287">
        <f t="shared" si="6"/>
        <v>0</v>
      </c>
      <c r="K13" s="287">
        <v>0</v>
      </c>
      <c r="L13" s="287">
        <v>0</v>
      </c>
      <c r="M13" s="287">
        <v>0</v>
      </c>
    </row>
    <row r="14" spans="1:13" s="46" customFormat="1" ht="27.95" customHeight="1">
      <c r="A14" s="1327" t="s">
        <v>2258</v>
      </c>
      <c r="B14" s="287">
        <f t="shared" si="1"/>
        <v>24</v>
      </c>
      <c r="C14" s="287">
        <f t="shared" si="2"/>
        <v>1</v>
      </c>
      <c r="D14" s="287">
        <f t="shared" si="3"/>
        <v>22</v>
      </c>
      <c r="E14" s="287">
        <f t="shared" si="4"/>
        <v>1</v>
      </c>
      <c r="F14" s="287">
        <f t="shared" si="5"/>
        <v>24</v>
      </c>
      <c r="G14" s="287">
        <v>1</v>
      </c>
      <c r="H14" s="287">
        <v>22</v>
      </c>
      <c r="I14" s="287">
        <v>1</v>
      </c>
      <c r="J14" s="287">
        <f t="shared" si="6"/>
        <v>0</v>
      </c>
      <c r="K14" s="287">
        <v>0</v>
      </c>
      <c r="L14" s="287">
        <v>0</v>
      </c>
      <c r="M14" s="287">
        <v>0</v>
      </c>
    </row>
    <row r="15" spans="1:13" s="46" customFormat="1" ht="27.95" customHeight="1">
      <c r="A15" s="1327" t="s">
        <v>2259</v>
      </c>
      <c r="B15" s="287">
        <f t="shared" si="1"/>
        <v>11</v>
      </c>
      <c r="C15" s="287">
        <f t="shared" si="2"/>
        <v>0</v>
      </c>
      <c r="D15" s="287">
        <f t="shared" si="3"/>
        <v>11</v>
      </c>
      <c r="E15" s="287">
        <f t="shared" si="4"/>
        <v>0</v>
      </c>
      <c r="F15" s="287">
        <f t="shared" si="5"/>
        <v>11</v>
      </c>
      <c r="G15" s="287">
        <v>0</v>
      </c>
      <c r="H15" s="287">
        <v>11</v>
      </c>
      <c r="I15" s="287">
        <v>0</v>
      </c>
      <c r="J15" s="287">
        <f t="shared" si="6"/>
        <v>0</v>
      </c>
      <c r="K15" s="287">
        <v>0</v>
      </c>
      <c r="L15" s="287">
        <v>0</v>
      </c>
      <c r="M15" s="287">
        <v>0</v>
      </c>
    </row>
    <row r="16" spans="1:13" s="46" customFormat="1" ht="27.95" customHeight="1">
      <c r="A16" s="1327" t="s">
        <v>2260</v>
      </c>
      <c r="B16" s="287">
        <f t="shared" si="1"/>
        <v>6</v>
      </c>
      <c r="C16" s="287">
        <f t="shared" si="2"/>
        <v>0</v>
      </c>
      <c r="D16" s="287">
        <f t="shared" si="3"/>
        <v>6</v>
      </c>
      <c r="E16" s="287">
        <f t="shared" si="4"/>
        <v>0</v>
      </c>
      <c r="F16" s="287">
        <f t="shared" si="5"/>
        <v>6</v>
      </c>
      <c r="G16" s="287">
        <v>0</v>
      </c>
      <c r="H16" s="287">
        <v>6</v>
      </c>
      <c r="I16" s="287">
        <v>0</v>
      </c>
      <c r="J16" s="287">
        <f t="shared" si="6"/>
        <v>0</v>
      </c>
      <c r="K16" s="287">
        <v>0</v>
      </c>
      <c r="L16" s="287">
        <v>0</v>
      </c>
      <c r="M16" s="287">
        <v>0</v>
      </c>
    </row>
    <row r="17" spans="1:32" s="46" customFormat="1" ht="27.95" customHeight="1">
      <c r="A17" s="1327" t="s">
        <v>2261</v>
      </c>
      <c r="B17" s="287">
        <f t="shared" si="1"/>
        <v>4</v>
      </c>
      <c r="C17" s="287">
        <f t="shared" si="2"/>
        <v>0</v>
      </c>
      <c r="D17" s="287">
        <f t="shared" si="3"/>
        <v>4</v>
      </c>
      <c r="E17" s="287">
        <f t="shared" si="4"/>
        <v>0</v>
      </c>
      <c r="F17" s="287">
        <f t="shared" si="5"/>
        <v>4</v>
      </c>
      <c r="G17" s="287">
        <v>0</v>
      </c>
      <c r="H17" s="287">
        <v>4</v>
      </c>
      <c r="I17" s="287">
        <v>0</v>
      </c>
      <c r="J17" s="287">
        <f t="shared" si="6"/>
        <v>0</v>
      </c>
      <c r="K17" s="287">
        <v>0</v>
      </c>
      <c r="L17" s="287">
        <v>0</v>
      </c>
      <c r="M17" s="287">
        <v>0</v>
      </c>
    </row>
    <row r="18" spans="1:32" s="46" customFormat="1" ht="27.95" customHeight="1">
      <c r="A18" s="1327" t="s">
        <v>2262</v>
      </c>
      <c r="B18" s="287">
        <f t="shared" si="1"/>
        <v>1</v>
      </c>
      <c r="C18" s="287">
        <f t="shared" si="2"/>
        <v>0</v>
      </c>
      <c r="D18" s="287">
        <f t="shared" si="3"/>
        <v>1</v>
      </c>
      <c r="E18" s="287">
        <f t="shared" si="4"/>
        <v>0</v>
      </c>
      <c r="F18" s="287">
        <f t="shared" si="5"/>
        <v>1</v>
      </c>
      <c r="G18" s="287">
        <v>0</v>
      </c>
      <c r="H18" s="287">
        <v>1</v>
      </c>
      <c r="I18" s="287">
        <v>0</v>
      </c>
      <c r="J18" s="287">
        <f t="shared" si="6"/>
        <v>0</v>
      </c>
      <c r="K18" s="287">
        <v>0</v>
      </c>
      <c r="L18" s="287">
        <v>0</v>
      </c>
      <c r="M18" s="287">
        <v>0</v>
      </c>
    </row>
    <row r="19" spans="1:32" s="94" customFormat="1" ht="27.95" customHeight="1">
      <c r="A19" s="1574" t="s">
        <v>2263</v>
      </c>
      <c r="B19" s="288">
        <f t="shared" si="1"/>
        <v>0</v>
      </c>
      <c r="C19" s="288">
        <f t="shared" si="2"/>
        <v>0</v>
      </c>
      <c r="D19" s="288">
        <f t="shared" si="3"/>
        <v>0</v>
      </c>
      <c r="E19" s="288">
        <f t="shared" si="4"/>
        <v>0</v>
      </c>
      <c r="F19" s="288">
        <f t="shared" si="5"/>
        <v>0</v>
      </c>
      <c r="G19" s="288">
        <v>0</v>
      </c>
      <c r="H19" s="288">
        <v>0</v>
      </c>
      <c r="I19" s="288">
        <v>0</v>
      </c>
      <c r="J19" s="288">
        <f t="shared" si="6"/>
        <v>0</v>
      </c>
      <c r="K19" s="288">
        <v>0</v>
      </c>
      <c r="L19" s="288">
        <v>0</v>
      </c>
      <c r="M19" s="288">
        <v>0</v>
      </c>
    </row>
    <row r="20" spans="1:32" s="94" customFormat="1" ht="13.9" customHeight="1">
      <c r="A20" s="69" t="s">
        <v>83</v>
      </c>
      <c r="B20" s="1826" t="s">
        <v>84</v>
      </c>
      <c r="C20" s="2069"/>
      <c r="D20" s="313"/>
      <c r="E20" s="310" t="s">
        <v>85</v>
      </c>
      <c r="H20" s="311" t="s">
        <v>87</v>
      </c>
      <c r="K20" s="46"/>
      <c r="M20" s="1607" t="s">
        <v>321</v>
      </c>
    </row>
    <row r="21" spans="1:32" s="94" customFormat="1" ht="13.9" customHeight="1">
      <c r="A21" s="1595"/>
      <c r="B21" s="1595"/>
      <c r="D21" s="313"/>
      <c r="E21" s="310" t="s">
        <v>86</v>
      </c>
      <c r="H21" s="46"/>
      <c r="I21" s="46"/>
      <c r="J21" s="46"/>
      <c r="K21" s="1595"/>
      <c r="L21" s="46"/>
      <c r="M21" s="46"/>
    </row>
    <row r="22" spans="1:32" s="94" customFormat="1" ht="13.9" customHeight="1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</row>
    <row r="23" spans="1:32" s="94" customFormat="1" ht="13.9" customHeight="1">
      <c r="A23" s="2137" t="s">
        <v>141</v>
      </c>
      <c r="B23" s="2137"/>
      <c r="C23" s="2137"/>
      <c r="D23" s="2137"/>
      <c r="E23" s="2137"/>
      <c r="F23" s="2137"/>
      <c r="G23" s="2137"/>
      <c r="H23" s="2137"/>
      <c r="I23" s="2137"/>
      <c r="J23" s="2137"/>
      <c r="K23" s="1596"/>
      <c r="L23" s="46"/>
      <c r="M23" s="46"/>
    </row>
    <row r="24" spans="1:32" s="94" customFormat="1" ht="13.9" customHeight="1">
      <c r="A24" s="2134" t="s">
        <v>272</v>
      </c>
      <c r="B24" s="2134"/>
      <c r="C24" s="2134"/>
      <c r="D24" s="2134"/>
      <c r="E24" s="2134"/>
      <c r="F24" s="2134"/>
      <c r="G24" s="2134"/>
      <c r="H24" s="2134"/>
      <c r="I24" s="2134"/>
      <c r="J24" s="2134"/>
      <c r="K24" s="1595"/>
      <c r="L24" s="46"/>
      <c r="M24" s="46"/>
    </row>
    <row r="25" spans="1:32" s="94" customFormat="1" ht="13.9" customHeight="1">
      <c r="A25" s="157"/>
      <c r="B25" s="157"/>
      <c r="AB25" s="1469"/>
      <c r="AC25" s="1469"/>
      <c r="AD25" s="1469"/>
      <c r="AE25" s="1469"/>
      <c r="AF25" s="1469"/>
    </row>
  </sheetData>
  <mergeCells count="13">
    <mergeCell ref="A24:J24"/>
    <mergeCell ref="A5:A6"/>
    <mergeCell ref="B5:E5"/>
    <mergeCell ref="F5:I5"/>
    <mergeCell ref="J5:M5"/>
    <mergeCell ref="B20:C20"/>
    <mergeCell ref="A23:J23"/>
    <mergeCell ref="F4:H4"/>
    <mergeCell ref="J1:K1"/>
    <mergeCell ref="L1:M1"/>
    <mergeCell ref="J2:K2"/>
    <mergeCell ref="L2:M2"/>
    <mergeCell ref="A3:M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5.875" style="97" customWidth="1"/>
    <col min="2" max="9" width="10.125" style="97" customWidth="1"/>
    <col min="10" max="13" width="7.875" style="97" customWidth="1"/>
    <col min="14" max="16384" width="9" style="97"/>
  </cols>
  <sheetData>
    <row r="1" spans="1:13" s="94" customFormat="1" ht="18.95" customHeight="1">
      <c r="A1" s="1455" t="s">
        <v>3090</v>
      </c>
      <c r="B1" s="1247"/>
      <c r="C1" s="1534"/>
      <c r="D1" s="1534"/>
      <c r="E1" s="1534"/>
      <c r="F1" s="49"/>
      <c r="G1" s="49"/>
      <c r="H1" s="1469"/>
      <c r="I1" s="1469"/>
      <c r="J1" s="1796" t="s">
        <v>33</v>
      </c>
      <c r="K1" s="1771"/>
      <c r="L1" s="1796" t="s">
        <v>3091</v>
      </c>
      <c r="M1" s="1771" t="s">
        <v>2235</v>
      </c>
    </row>
    <row r="2" spans="1:13" s="94" customFormat="1" ht="18.95" customHeight="1">
      <c r="A2" s="1455" t="s">
        <v>34</v>
      </c>
      <c r="B2" s="1374" t="s">
        <v>2173</v>
      </c>
      <c r="D2" s="1535"/>
      <c r="E2" s="1535"/>
      <c r="F2" s="460"/>
      <c r="G2" s="460"/>
      <c r="H2" s="1471"/>
      <c r="I2" s="7" t="s">
        <v>220</v>
      </c>
      <c r="J2" s="1796" t="s">
        <v>208</v>
      </c>
      <c r="K2" s="1771"/>
      <c r="L2" s="1796" t="s">
        <v>24</v>
      </c>
      <c r="M2" s="1771" t="s">
        <v>25</v>
      </c>
    </row>
    <row r="3" spans="1:13" s="486" customFormat="1" ht="27.95" customHeight="1">
      <c r="A3" s="2043" t="s">
        <v>2236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</row>
    <row r="4" spans="1:13" s="46" customFormat="1" ht="21.95" customHeight="1">
      <c r="B4" s="45"/>
      <c r="C4" s="45"/>
      <c r="E4" s="1773" t="s">
        <v>2237</v>
      </c>
      <c r="F4" s="1773"/>
      <c r="G4" s="1773"/>
      <c r="H4" s="1451"/>
      <c r="I4" s="45"/>
      <c r="J4" s="45"/>
      <c r="K4" s="45"/>
      <c r="L4" s="45"/>
      <c r="M4" s="45" t="s">
        <v>2238</v>
      </c>
    </row>
    <row r="5" spans="1:13" s="46" customFormat="1" ht="24" customHeight="1">
      <c r="A5" s="2046" t="s">
        <v>2227</v>
      </c>
      <c r="B5" s="2047" t="s">
        <v>878</v>
      </c>
      <c r="C5" s="2047"/>
      <c r="D5" s="2047"/>
      <c r="E5" s="2047"/>
      <c r="F5" s="2047" t="s">
        <v>2239</v>
      </c>
      <c r="G5" s="2047"/>
      <c r="H5" s="2047"/>
      <c r="I5" s="2047"/>
      <c r="J5" s="2047" t="s">
        <v>2240</v>
      </c>
      <c r="K5" s="2047"/>
      <c r="L5" s="2047"/>
      <c r="M5" s="2068"/>
    </row>
    <row r="6" spans="1:13" s="46" customFormat="1" ht="24" customHeight="1">
      <c r="A6" s="2046"/>
      <c r="B6" s="1560" t="s">
        <v>49</v>
      </c>
      <c r="C6" s="1560" t="s">
        <v>204</v>
      </c>
      <c r="D6" s="1560" t="s">
        <v>261</v>
      </c>
      <c r="E6" s="1560" t="s">
        <v>69</v>
      </c>
      <c r="F6" s="1560" t="s">
        <v>49</v>
      </c>
      <c r="G6" s="1560" t="s">
        <v>204</v>
      </c>
      <c r="H6" s="1560" t="s">
        <v>261</v>
      </c>
      <c r="I6" s="1560" t="s">
        <v>69</v>
      </c>
      <c r="J6" s="1560" t="s">
        <v>49</v>
      </c>
      <c r="K6" s="1560" t="s">
        <v>204</v>
      </c>
      <c r="L6" s="1560" t="s">
        <v>261</v>
      </c>
      <c r="M6" s="1568" t="s">
        <v>69</v>
      </c>
    </row>
    <row r="7" spans="1:13" s="46" customFormat="1" ht="17.25" customHeight="1">
      <c r="A7" s="1327"/>
      <c r="B7" s="1375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 s="46" customFormat="1" ht="36" customHeight="1">
      <c r="A8" s="1327" t="s">
        <v>53</v>
      </c>
      <c r="B8" s="299">
        <f>SUM(B9:B15)</f>
        <v>153</v>
      </c>
      <c r="C8" s="287">
        <f t="shared" ref="C8:M8" si="0">SUM(C9:C15)</f>
        <v>3</v>
      </c>
      <c r="D8" s="287">
        <f t="shared" si="0"/>
        <v>140</v>
      </c>
      <c r="E8" s="287">
        <f t="shared" si="0"/>
        <v>10</v>
      </c>
      <c r="F8" s="287">
        <f t="shared" si="0"/>
        <v>152</v>
      </c>
      <c r="G8" s="287">
        <f t="shared" si="0"/>
        <v>2</v>
      </c>
      <c r="H8" s="287">
        <f t="shared" si="0"/>
        <v>140</v>
      </c>
      <c r="I8" s="287">
        <f t="shared" si="0"/>
        <v>10</v>
      </c>
      <c r="J8" s="287">
        <f t="shared" si="0"/>
        <v>1</v>
      </c>
      <c r="K8" s="287">
        <f t="shared" si="0"/>
        <v>1</v>
      </c>
      <c r="L8" s="287">
        <f t="shared" si="0"/>
        <v>0</v>
      </c>
      <c r="M8" s="287">
        <f t="shared" si="0"/>
        <v>0</v>
      </c>
    </row>
    <row r="9" spans="1:13" s="46" customFormat="1" ht="36" customHeight="1">
      <c r="A9" s="1327" t="s">
        <v>2241</v>
      </c>
      <c r="B9" s="299">
        <f>SUM(C9:E9)</f>
        <v>0</v>
      </c>
      <c r="C9" s="287">
        <f>SUM(G9,K9)</f>
        <v>0</v>
      </c>
      <c r="D9" s="287">
        <f>SUM(H9,L9)</f>
        <v>0</v>
      </c>
      <c r="E9" s="287">
        <f>SUM(I9,M9)</f>
        <v>0</v>
      </c>
      <c r="F9" s="287">
        <f>SUM(G9:I9)</f>
        <v>0</v>
      </c>
      <c r="G9" s="287">
        <v>0</v>
      </c>
      <c r="H9" s="287">
        <v>0</v>
      </c>
      <c r="I9" s="287">
        <v>0</v>
      </c>
      <c r="J9" s="287">
        <f>SUM(K9:M9)</f>
        <v>0</v>
      </c>
      <c r="K9" s="287">
        <v>0</v>
      </c>
      <c r="L9" s="287">
        <v>0</v>
      </c>
      <c r="M9" s="287">
        <v>0</v>
      </c>
    </row>
    <row r="10" spans="1:13" s="46" customFormat="1" ht="36" customHeight="1">
      <c r="A10" s="1327" t="s">
        <v>2242</v>
      </c>
      <c r="B10" s="299">
        <f t="shared" ref="B10:B15" si="1">SUM(C10:E10)</f>
        <v>1</v>
      </c>
      <c r="C10" s="287">
        <f t="shared" ref="C10:C15" si="2">SUM(G10,K10)</f>
        <v>0</v>
      </c>
      <c r="D10" s="287">
        <f t="shared" ref="D10:D15" si="3">SUM(H10,L10)</f>
        <v>1</v>
      </c>
      <c r="E10" s="287">
        <f t="shared" ref="E10:E15" si="4">SUM(I10,M10)</f>
        <v>0</v>
      </c>
      <c r="F10" s="287">
        <f t="shared" ref="F10:F15" si="5">SUM(G10:I10)</f>
        <v>1</v>
      </c>
      <c r="G10" s="287">
        <v>0</v>
      </c>
      <c r="H10" s="287">
        <v>1</v>
      </c>
      <c r="I10" s="287">
        <v>0</v>
      </c>
      <c r="J10" s="287">
        <f t="shared" ref="J10:J15" si="6">SUM(K10:M10)</f>
        <v>0</v>
      </c>
      <c r="K10" s="287">
        <v>0</v>
      </c>
      <c r="L10" s="287">
        <v>0</v>
      </c>
      <c r="M10" s="287">
        <v>0</v>
      </c>
    </row>
    <row r="11" spans="1:13" s="46" customFormat="1" ht="36" customHeight="1">
      <c r="A11" s="1327" t="s">
        <v>2243</v>
      </c>
      <c r="B11" s="299">
        <f t="shared" si="1"/>
        <v>58</v>
      </c>
      <c r="C11" s="287">
        <f t="shared" si="2"/>
        <v>2</v>
      </c>
      <c r="D11" s="287">
        <f t="shared" si="3"/>
        <v>53</v>
      </c>
      <c r="E11" s="287">
        <f t="shared" si="4"/>
        <v>3</v>
      </c>
      <c r="F11" s="287">
        <f t="shared" si="5"/>
        <v>57</v>
      </c>
      <c r="G11" s="287">
        <v>1</v>
      </c>
      <c r="H11" s="287">
        <v>53</v>
      </c>
      <c r="I11" s="287">
        <v>3</v>
      </c>
      <c r="J11" s="287">
        <f t="shared" si="6"/>
        <v>1</v>
      </c>
      <c r="K11" s="287">
        <v>1</v>
      </c>
      <c r="L11" s="287">
        <v>0</v>
      </c>
      <c r="M11" s="287">
        <v>0</v>
      </c>
    </row>
    <row r="12" spans="1:13" s="46" customFormat="1" ht="36" customHeight="1">
      <c r="A12" s="1327" t="s">
        <v>2244</v>
      </c>
      <c r="B12" s="299">
        <f t="shared" si="1"/>
        <v>50</v>
      </c>
      <c r="C12" s="287">
        <f t="shared" si="2"/>
        <v>0</v>
      </c>
      <c r="D12" s="287">
        <f t="shared" si="3"/>
        <v>48</v>
      </c>
      <c r="E12" s="287">
        <f t="shared" si="4"/>
        <v>2</v>
      </c>
      <c r="F12" s="287">
        <f t="shared" si="5"/>
        <v>50</v>
      </c>
      <c r="G12" s="287">
        <v>0</v>
      </c>
      <c r="H12" s="287">
        <v>48</v>
      </c>
      <c r="I12" s="287">
        <v>2</v>
      </c>
      <c r="J12" s="287">
        <f t="shared" si="6"/>
        <v>0</v>
      </c>
      <c r="K12" s="287">
        <v>0</v>
      </c>
      <c r="L12" s="287">
        <v>0</v>
      </c>
      <c r="M12" s="287">
        <v>0</v>
      </c>
    </row>
    <row r="13" spans="1:13" s="46" customFormat="1" ht="36" customHeight="1">
      <c r="A13" s="1327" t="s">
        <v>2245</v>
      </c>
      <c r="B13" s="299">
        <f t="shared" si="1"/>
        <v>40</v>
      </c>
      <c r="C13" s="287">
        <f t="shared" si="2"/>
        <v>1</v>
      </c>
      <c r="D13" s="287">
        <f t="shared" si="3"/>
        <v>34</v>
      </c>
      <c r="E13" s="287">
        <f t="shared" si="4"/>
        <v>5</v>
      </c>
      <c r="F13" s="287">
        <f t="shared" si="5"/>
        <v>40</v>
      </c>
      <c r="G13" s="287">
        <v>1</v>
      </c>
      <c r="H13" s="287">
        <v>34</v>
      </c>
      <c r="I13" s="287">
        <v>5</v>
      </c>
      <c r="J13" s="287">
        <f t="shared" si="6"/>
        <v>0</v>
      </c>
      <c r="K13" s="287">
        <v>0</v>
      </c>
      <c r="L13" s="287">
        <v>0</v>
      </c>
      <c r="M13" s="287">
        <v>0</v>
      </c>
    </row>
    <row r="14" spans="1:13" s="46" customFormat="1" ht="36" customHeight="1">
      <c r="A14" s="1327" t="s">
        <v>2246</v>
      </c>
      <c r="B14" s="299">
        <f t="shared" si="1"/>
        <v>4</v>
      </c>
      <c r="C14" s="287">
        <f t="shared" si="2"/>
        <v>0</v>
      </c>
      <c r="D14" s="287">
        <f t="shared" si="3"/>
        <v>4</v>
      </c>
      <c r="E14" s="287">
        <f t="shared" si="4"/>
        <v>0</v>
      </c>
      <c r="F14" s="287">
        <f t="shared" si="5"/>
        <v>4</v>
      </c>
      <c r="G14" s="287">
        <v>0</v>
      </c>
      <c r="H14" s="287">
        <v>4</v>
      </c>
      <c r="I14" s="287">
        <v>0</v>
      </c>
      <c r="J14" s="287">
        <f t="shared" si="6"/>
        <v>0</v>
      </c>
      <c r="K14" s="287">
        <v>0</v>
      </c>
      <c r="L14" s="287">
        <v>0</v>
      </c>
      <c r="M14" s="287">
        <v>0</v>
      </c>
    </row>
    <row r="15" spans="1:13" s="46" customFormat="1" ht="36" customHeight="1">
      <c r="A15" s="1327" t="s">
        <v>2247</v>
      </c>
      <c r="B15" s="299">
        <f t="shared" si="1"/>
        <v>0</v>
      </c>
      <c r="C15" s="287">
        <f t="shared" si="2"/>
        <v>0</v>
      </c>
      <c r="D15" s="287">
        <f t="shared" si="3"/>
        <v>0</v>
      </c>
      <c r="E15" s="287">
        <f t="shared" si="4"/>
        <v>0</v>
      </c>
      <c r="F15" s="287">
        <f t="shared" si="5"/>
        <v>0</v>
      </c>
      <c r="G15" s="287">
        <v>0</v>
      </c>
      <c r="H15" s="287">
        <v>0</v>
      </c>
      <c r="I15" s="287">
        <v>0</v>
      </c>
      <c r="J15" s="287">
        <f t="shared" si="6"/>
        <v>0</v>
      </c>
      <c r="K15" s="287">
        <v>0</v>
      </c>
      <c r="L15" s="287">
        <v>0</v>
      </c>
      <c r="M15" s="287">
        <v>0</v>
      </c>
    </row>
    <row r="16" spans="1:13" s="46" customFormat="1" ht="20.25" customHeight="1">
      <c r="A16" s="1574"/>
      <c r="B16" s="1573"/>
      <c r="C16" s="1570"/>
      <c r="D16" s="1570"/>
      <c r="E16" s="1570"/>
      <c r="F16" s="1570"/>
      <c r="G16" s="1570"/>
      <c r="H16" s="1570"/>
      <c r="I16" s="1570"/>
      <c r="J16" s="1570"/>
      <c r="K16" s="1570"/>
      <c r="L16" s="1570"/>
      <c r="M16" s="1570"/>
    </row>
    <row r="17" spans="1:32" s="94" customFormat="1" ht="13.9" customHeight="1">
      <c r="A17" s="69" t="s">
        <v>83</v>
      </c>
      <c r="B17" s="310" t="s">
        <v>84</v>
      </c>
      <c r="D17" s="313"/>
      <c r="E17" s="310" t="s">
        <v>85</v>
      </c>
      <c r="H17" s="311" t="s">
        <v>87</v>
      </c>
      <c r="I17" s="1595"/>
      <c r="K17" s="1595"/>
      <c r="M17" s="1607" t="s">
        <v>321</v>
      </c>
    </row>
    <row r="18" spans="1:32" s="94" customFormat="1" ht="13.9" customHeight="1">
      <c r="A18" s="1595"/>
      <c r="B18" s="1595"/>
      <c r="D18" s="313"/>
      <c r="E18" s="310" t="s">
        <v>86</v>
      </c>
      <c r="H18" s="46"/>
      <c r="I18" s="46"/>
      <c r="J18" s="46"/>
      <c r="K18" s="1595"/>
      <c r="L18" s="46"/>
      <c r="M18" s="46"/>
    </row>
    <row r="19" spans="1:32" s="94" customFormat="1" ht="13.9" customHeight="1"/>
    <row r="20" spans="1:32" s="94" customFormat="1" ht="13.9" customHeight="1">
      <c r="A20" s="2137" t="s">
        <v>141</v>
      </c>
      <c r="B20" s="2137"/>
      <c r="C20" s="2137"/>
      <c r="D20" s="2137"/>
      <c r="E20" s="2137"/>
      <c r="F20" s="2137"/>
      <c r="G20" s="2137"/>
      <c r="H20" s="2137"/>
      <c r="I20" s="2137"/>
      <c r="J20" s="2137"/>
      <c r="K20" s="1596"/>
      <c r="L20" s="46"/>
      <c r="M20" s="46"/>
    </row>
    <row r="21" spans="1:32" s="94" customFormat="1" ht="13.9" customHeight="1">
      <c r="A21" s="2134" t="s">
        <v>272</v>
      </c>
      <c r="B21" s="2134"/>
      <c r="C21" s="2134"/>
      <c r="D21" s="2134"/>
      <c r="E21" s="2134"/>
      <c r="F21" s="2134"/>
      <c r="G21" s="2134"/>
      <c r="H21" s="2134"/>
      <c r="I21" s="2134"/>
      <c r="J21" s="2134"/>
      <c r="K21" s="1595"/>
      <c r="L21" s="46"/>
      <c r="M21" s="46"/>
    </row>
    <row r="22" spans="1:32" s="94" customFormat="1" ht="13.9" customHeight="1">
      <c r="A22" s="157"/>
      <c r="B22" s="157"/>
      <c r="AB22" s="1469"/>
      <c r="AC22" s="1469"/>
      <c r="AD22" s="1469"/>
      <c r="AE22" s="1469"/>
      <c r="AF22" s="1469"/>
    </row>
  </sheetData>
  <mergeCells count="12">
    <mergeCell ref="A20:J20"/>
    <mergeCell ref="A21:J21"/>
    <mergeCell ref="J1:K1"/>
    <mergeCell ref="L1:M1"/>
    <mergeCell ref="J2:K2"/>
    <mergeCell ref="L2:M2"/>
    <mergeCell ref="A3:M3"/>
    <mergeCell ref="A5:A6"/>
    <mergeCell ref="B5:E5"/>
    <mergeCell ref="F5:I5"/>
    <mergeCell ref="J5:M5"/>
    <mergeCell ref="E4:G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"/>
  <sheetViews>
    <sheetView zoomScaleNormal="100" zoomScaleSheetLayoutView="100" workbookViewId="0">
      <selection activeCell="I10" sqref="I10"/>
    </sheetView>
  </sheetViews>
  <sheetFormatPr defaultRowHeight="15.75"/>
  <cols>
    <col min="1" max="1" width="11" style="120" customWidth="1"/>
    <col min="2" max="2" width="5.375" style="1373" customWidth="1"/>
    <col min="3" max="3" width="4.25" style="1372" customWidth="1"/>
    <col min="4" max="4" width="5.125" style="1372" customWidth="1"/>
    <col min="5" max="5" width="4.25" style="1372" customWidth="1"/>
    <col min="6" max="6" width="4.125" style="1373" customWidth="1"/>
    <col min="7" max="9" width="4.125" style="1372" customWidth="1"/>
    <col min="10" max="10" width="4.125" style="1373" customWidth="1"/>
    <col min="11" max="13" width="4.125" style="1372" customWidth="1"/>
    <col min="14" max="14" width="4.125" style="1373" customWidth="1"/>
    <col min="15" max="17" width="4.125" style="1372" customWidth="1"/>
    <col min="18" max="18" width="4.125" style="1373" customWidth="1"/>
    <col min="19" max="21" width="4.125" style="1372" customWidth="1"/>
    <col min="22" max="22" width="4.125" style="1373" customWidth="1"/>
    <col min="23" max="25" width="4.125" style="1372" customWidth="1"/>
    <col min="26" max="26" width="4.125" style="1373" customWidth="1"/>
    <col min="27" max="29" width="4.125" style="1372" customWidth="1"/>
    <col min="30" max="30" width="4.125" style="1373" customWidth="1"/>
    <col min="31" max="32" width="8.875" style="1373"/>
    <col min="33" max="256" width="8.875" style="1372"/>
    <col min="257" max="257" width="11" style="1372" customWidth="1"/>
    <col min="258" max="261" width="4.5" style="1372" customWidth="1"/>
    <col min="262" max="279" width="4.125" style="1372" customWidth="1"/>
    <col min="280" max="282" width="3.75" style="1372" customWidth="1"/>
    <col min="283" max="285" width="4.75" style="1372" customWidth="1"/>
    <col min="286" max="286" width="4.125" style="1372" customWidth="1"/>
    <col min="287" max="512" width="8.875" style="1372"/>
    <col min="513" max="513" width="11" style="1372" customWidth="1"/>
    <col min="514" max="517" width="4.5" style="1372" customWidth="1"/>
    <col min="518" max="535" width="4.125" style="1372" customWidth="1"/>
    <col min="536" max="538" width="3.75" style="1372" customWidth="1"/>
    <col min="539" max="541" width="4.75" style="1372" customWidth="1"/>
    <col min="542" max="542" width="4.125" style="1372" customWidth="1"/>
    <col min="543" max="768" width="8.875" style="1372"/>
    <col min="769" max="769" width="11" style="1372" customWidth="1"/>
    <col min="770" max="773" width="4.5" style="1372" customWidth="1"/>
    <col min="774" max="791" width="4.125" style="1372" customWidth="1"/>
    <col min="792" max="794" width="3.75" style="1372" customWidth="1"/>
    <col min="795" max="797" width="4.75" style="1372" customWidth="1"/>
    <col min="798" max="798" width="4.125" style="1372" customWidth="1"/>
    <col min="799" max="1024" width="8.875" style="1372"/>
    <col min="1025" max="1025" width="11" style="1372" customWidth="1"/>
    <col min="1026" max="1029" width="4.5" style="1372" customWidth="1"/>
    <col min="1030" max="1047" width="4.125" style="1372" customWidth="1"/>
    <col min="1048" max="1050" width="3.75" style="1372" customWidth="1"/>
    <col min="1051" max="1053" width="4.75" style="1372" customWidth="1"/>
    <col min="1054" max="1054" width="4.125" style="1372" customWidth="1"/>
    <col min="1055" max="1280" width="8.875" style="1372"/>
    <col min="1281" max="1281" width="11" style="1372" customWidth="1"/>
    <col min="1282" max="1285" width="4.5" style="1372" customWidth="1"/>
    <col min="1286" max="1303" width="4.125" style="1372" customWidth="1"/>
    <col min="1304" max="1306" width="3.75" style="1372" customWidth="1"/>
    <col min="1307" max="1309" width="4.75" style="1372" customWidth="1"/>
    <col min="1310" max="1310" width="4.125" style="1372" customWidth="1"/>
    <col min="1311" max="1536" width="8.875" style="1372"/>
    <col min="1537" max="1537" width="11" style="1372" customWidth="1"/>
    <col min="1538" max="1541" width="4.5" style="1372" customWidth="1"/>
    <col min="1542" max="1559" width="4.125" style="1372" customWidth="1"/>
    <col min="1560" max="1562" width="3.75" style="1372" customWidth="1"/>
    <col min="1563" max="1565" width="4.75" style="1372" customWidth="1"/>
    <col min="1566" max="1566" width="4.125" style="1372" customWidth="1"/>
    <col min="1567" max="1792" width="8.875" style="1372"/>
    <col min="1793" max="1793" width="11" style="1372" customWidth="1"/>
    <col min="1794" max="1797" width="4.5" style="1372" customWidth="1"/>
    <col min="1798" max="1815" width="4.125" style="1372" customWidth="1"/>
    <col min="1816" max="1818" width="3.75" style="1372" customWidth="1"/>
    <col min="1819" max="1821" width="4.75" style="1372" customWidth="1"/>
    <col min="1822" max="1822" width="4.125" style="1372" customWidth="1"/>
    <col min="1823" max="2048" width="8.875" style="1372"/>
    <col min="2049" max="2049" width="11" style="1372" customWidth="1"/>
    <col min="2050" max="2053" width="4.5" style="1372" customWidth="1"/>
    <col min="2054" max="2071" width="4.125" style="1372" customWidth="1"/>
    <col min="2072" max="2074" width="3.75" style="1372" customWidth="1"/>
    <col min="2075" max="2077" width="4.75" style="1372" customWidth="1"/>
    <col min="2078" max="2078" width="4.125" style="1372" customWidth="1"/>
    <col min="2079" max="2304" width="8.875" style="1372"/>
    <col min="2305" max="2305" width="11" style="1372" customWidth="1"/>
    <col min="2306" max="2309" width="4.5" style="1372" customWidth="1"/>
    <col min="2310" max="2327" width="4.125" style="1372" customWidth="1"/>
    <col min="2328" max="2330" width="3.75" style="1372" customWidth="1"/>
    <col min="2331" max="2333" width="4.75" style="1372" customWidth="1"/>
    <col min="2334" max="2334" width="4.125" style="1372" customWidth="1"/>
    <col min="2335" max="2560" width="8.875" style="1372"/>
    <col min="2561" max="2561" width="11" style="1372" customWidth="1"/>
    <col min="2562" max="2565" width="4.5" style="1372" customWidth="1"/>
    <col min="2566" max="2583" width="4.125" style="1372" customWidth="1"/>
    <col min="2584" max="2586" width="3.75" style="1372" customWidth="1"/>
    <col min="2587" max="2589" width="4.75" style="1372" customWidth="1"/>
    <col min="2590" max="2590" width="4.125" style="1372" customWidth="1"/>
    <col min="2591" max="2816" width="8.875" style="1372"/>
    <col min="2817" max="2817" width="11" style="1372" customWidth="1"/>
    <col min="2818" max="2821" width="4.5" style="1372" customWidth="1"/>
    <col min="2822" max="2839" width="4.125" style="1372" customWidth="1"/>
    <col min="2840" max="2842" width="3.75" style="1372" customWidth="1"/>
    <col min="2843" max="2845" width="4.75" style="1372" customWidth="1"/>
    <col min="2846" max="2846" width="4.125" style="1372" customWidth="1"/>
    <col min="2847" max="3072" width="8.875" style="1372"/>
    <col min="3073" max="3073" width="11" style="1372" customWidth="1"/>
    <col min="3074" max="3077" width="4.5" style="1372" customWidth="1"/>
    <col min="3078" max="3095" width="4.125" style="1372" customWidth="1"/>
    <col min="3096" max="3098" width="3.75" style="1372" customWidth="1"/>
    <col min="3099" max="3101" width="4.75" style="1372" customWidth="1"/>
    <col min="3102" max="3102" width="4.125" style="1372" customWidth="1"/>
    <col min="3103" max="3328" width="8.875" style="1372"/>
    <col min="3329" max="3329" width="11" style="1372" customWidth="1"/>
    <col min="3330" max="3333" width="4.5" style="1372" customWidth="1"/>
    <col min="3334" max="3351" width="4.125" style="1372" customWidth="1"/>
    <col min="3352" max="3354" width="3.75" style="1372" customWidth="1"/>
    <col min="3355" max="3357" width="4.75" style="1372" customWidth="1"/>
    <col min="3358" max="3358" width="4.125" style="1372" customWidth="1"/>
    <col min="3359" max="3584" width="8.875" style="1372"/>
    <col min="3585" max="3585" width="11" style="1372" customWidth="1"/>
    <col min="3586" max="3589" width="4.5" style="1372" customWidth="1"/>
    <col min="3590" max="3607" width="4.125" style="1372" customWidth="1"/>
    <col min="3608" max="3610" width="3.75" style="1372" customWidth="1"/>
    <col min="3611" max="3613" width="4.75" style="1372" customWidth="1"/>
    <col min="3614" max="3614" width="4.125" style="1372" customWidth="1"/>
    <col min="3615" max="3840" width="8.875" style="1372"/>
    <col min="3841" max="3841" width="11" style="1372" customWidth="1"/>
    <col min="3842" max="3845" width="4.5" style="1372" customWidth="1"/>
    <col min="3846" max="3863" width="4.125" style="1372" customWidth="1"/>
    <col min="3864" max="3866" width="3.75" style="1372" customWidth="1"/>
    <col min="3867" max="3869" width="4.75" style="1372" customWidth="1"/>
    <col min="3870" max="3870" width="4.125" style="1372" customWidth="1"/>
    <col min="3871" max="4096" width="8.875" style="1372"/>
    <col min="4097" max="4097" width="11" style="1372" customWidth="1"/>
    <col min="4098" max="4101" width="4.5" style="1372" customWidth="1"/>
    <col min="4102" max="4119" width="4.125" style="1372" customWidth="1"/>
    <col min="4120" max="4122" width="3.75" style="1372" customWidth="1"/>
    <col min="4123" max="4125" width="4.75" style="1372" customWidth="1"/>
    <col min="4126" max="4126" width="4.125" style="1372" customWidth="1"/>
    <col min="4127" max="4352" width="8.875" style="1372"/>
    <col min="4353" max="4353" width="11" style="1372" customWidth="1"/>
    <col min="4354" max="4357" width="4.5" style="1372" customWidth="1"/>
    <col min="4358" max="4375" width="4.125" style="1372" customWidth="1"/>
    <col min="4376" max="4378" width="3.75" style="1372" customWidth="1"/>
    <col min="4379" max="4381" width="4.75" style="1372" customWidth="1"/>
    <col min="4382" max="4382" width="4.125" style="1372" customWidth="1"/>
    <col min="4383" max="4608" width="8.875" style="1372"/>
    <col min="4609" max="4609" width="11" style="1372" customWidth="1"/>
    <col min="4610" max="4613" width="4.5" style="1372" customWidth="1"/>
    <col min="4614" max="4631" width="4.125" style="1372" customWidth="1"/>
    <col min="4632" max="4634" width="3.75" style="1372" customWidth="1"/>
    <col min="4635" max="4637" width="4.75" style="1372" customWidth="1"/>
    <col min="4638" max="4638" width="4.125" style="1372" customWidth="1"/>
    <col min="4639" max="4864" width="8.875" style="1372"/>
    <col min="4865" max="4865" width="11" style="1372" customWidth="1"/>
    <col min="4866" max="4869" width="4.5" style="1372" customWidth="1"/>
    <col min="4870" max="4887" width="4.125" style="1372" customWidth="1"/>
    <col min="4888" max="4890" width="3.75" style="1372" customWidth="1"/>
    <col min="4891" max="4893" width="4.75" style="1372" customWidth="1"/>
    <col min="4894" max="4894" width="4.125" style="1372" customWidth="1"/>
    <col min="4895" max="5120" width="8.875" style="1372"/>
    <col min="5121" max="5121" width="11" style="1372" customWidth="1"/>
    <col min="5122" max="5125" width="4.5" style="1372" customWidth="1"/>
    <col min="5126" max="5143" width="4.125" style="1372" customWidth="1"/>
    <col min="5144" max="5146" width="3.75" style="1372" customWidth="1"/>
    <col min="5147" max="5149" width="4.75" style="1372" customWidth="1"/>
    <col min="5150" max="5150" width="4.125" style="1372" customWidth="1"/>
    <col min="5151" max="5376" width="8.875" style="1372"/>
    <col min="5377" max="5377" width="11" style="1372" customWidth="1"/>
    <col min="5378" max="5381" width="4.5" style="1372" customWidth="1"/>
    <col min="5382" max="5399" width="4.125" style="1372" customWidth="1"/>
    <col min="5400" max="5402" width="3.75" style="1372" customWidth="1"/>
    <col min="5403" max="5405" width="4.75" style="1372" customWidth="1"/>
    <col min="5406" max="5406" width="4.125" style="1372" customWidth="1"/>
    <col min="5407" max="5632" width="8.875" style="1372"/>
    <col min="5633" max="5633" width="11" style="1372" customWidth="1"/>
    <col min="5634" max="5637" width="4.5" style="1372" customWidth="1"/>
    <col min="5638" max="5655" width="4.125" style="1372" customWidth="1"/>
    <col min="5656" max="5658" width="3.75" style="1372" customWidth="1"/>
    <col min="5659" max="5661" width="4.75" style="1372" customWidth="1"/>
    <col min="5662" max="5662" width="4.125" style="1372" customWidth="1"/>
    <col min="5663" max="5888" width="8.875" style="1372"/>
    <col min="5889" max="5889" width="11" style="1372" customWidth="1"/>
    <col min="5890" max="5893" width="4.5" style="1372" customWidth="1"/>
    <col min="5894" max="5911" width="4.125" style="1372" customWidth="1"/>
    <col min="5912" max="5914" width="3.75" style="1372" customWidth="1"/>
    <col min="5915" max="5917" width="4.75" style="1372" customWidth="1"/>
    <col min="5918" max="5918" width="4.125" style="1372" customWidth="1"/>
    <col min="5919" max="6144" width="8.875" style="1372"/>
    <col min="6145" max="6145" width="11" style="1372" customWidth="1"/>
    <col min="6146" max="6149" width="4.5" style="1372" customWidth="1"/>
    <col min="6150" max="6167" width="4.125" style="1372" customWidth="1"/>
    <col min="6168" max="6170" width="3.75" style="1372" customWidth="1"/>
    <col min="6171" max="6173" width="4.75" style="1372" customWidth="1"/>
    <col min="6174" max="6174" width="4.125" style="1372" customWidth="1"/>
    <col min="6175" max="6400" width="8.875" style="1372"/>
    <col min="6401" max="6401" width="11" style="1372" customWidth="1"/>
    <col min="6402" max="6405" width="4.5" style="1372" customWidth="1"/>
    <col min="6406" max="6423" width="4.125" style="1372" customWidth="1"/>
    <col min="6424" max="6426" width="3.75" style="1372" customWidth="1"/>
    <col min="6427" max="6429" width="4.75" style="1372" customWidth="1"/>
    <col min="6430" max="6430" width="4.125" style="1372" customWidth="1"/>
    <col min="6431" max="6656" width="8.875" style="1372"/>
    <col min="6657" max="6657" width="11" style="1372" customWidth="1"/>
    <col min="6658" max="6661" width="4.5" style="1372" customWidth="1"/>
    <col min="6662" max="6679" width="4.125" style="1372" customWidth="1"/>
    <col min="6680" max="6682" width="3.75" style="1372" customWidth="1"/>
    <col min="6683" max="6685" width="4.75" style="1372" customWidth="1"/>
    <col min="6686" max="6686" width="4.125" style="1372" customWidth="1"/>
    <col min="6687" max="6912" width="8.875" style="1372"/>
    <col min="6913" max="6913" width="11" style="1372" customWidth="1"/>
    <col min="6914" max="6917" width="4.5" style="1372" customWidth="1"/>
    <col min="6918" max="6935" width="4.125" style="1372" customWidth="1"/>
    <col min="6936" max="6938" width="3.75" style="1372" customWidth="1"/>
    <col min="6939" max="6941" width="4.75" style="1372" customWidth="1"/>
    <col min="6942" max="6942" width="4.125" style="1372" customWidth="1"/>
    <col min="6943" max="7168" width="8.875" style="1372"/>
    <col min="7169" max="7169" width="11" style="1372" customWidth="1"/>
    <col min="7170" max="7173" width="4.5" style="1372" customWidth="1"/>
    <col min="7174" max="7191" width="4.125" style="1372" customWidth="1"/>
    <col min="7192" max="7194" width="3.75" style="1372" customWidth="1"/>
    <col min="7195" max="7197" width="4.75" style="1372" customWidth="1"/>
    <col min="7198" max="7198" width="4.125" style="1372" customWidth="1"/>
    <col min="7199" max="7424" width="8.875" style="1372"/>
    <col min="7425" max="7425" width="11" style="1372" customWidth="1"/>
    <col min="7426" max="7429" width="4.5" style="1372" customWidth="1"/>
    <col min="7430" max="7447" width="4.125" style="1372" customWidth="1"/>
    <col min="7448" max="7450" width="3.75" style="1372" customWidth="1"/>
    <col min="7451" max="7453" width="4.75" style="1372" customWidth="1"/>
    <col min="7454" max="7454" width="4.125" style="1372" customWidth="1"/>
    <col min="7455" max="7680" width="8.875" style="1372"/>
    <col min="7681" max="7681" width="11" style="1372" customWidth="1"/>
    <col min="7682" max="7685" width="4.5" style="1372" customWidth="1"/>
    <col min="7686" max="7703" width="4.125" style="1372" customWidth="1"/>
    <col min="7704" max="7706" width="3.75" style="1372" customWidth="1"/>
    <col min="7707" max="7709" width="4.75" style="1372" customWidth="1"/>
    <col min="7710" max="7710" width="4.125" style="1372" customWidth="1"/>
    <col min="7711" max="7936" width="8.875" style="1372"/>
    <col min="7937" max="7937" width="11" style="1372" customWidth="1"/>
    <col min="7938" max="7941" width="4.5" style="1372" customWidth="1"/>
    <col min="7942" max="7959" width="4.125" style="1372" customWidth="1"/>
    <col min="7960" max="7962" width="3.75" style="1372" customWidth="1"/>
    <col min="7963" max="7965" width="4.75" style="1372" customWidth="1"/>
    <col min="7966" max="7966" width="4.125" style="1372" customWidth="1"/>
    <col min="7967" max="8192" width="8.875" style="1372"/>
    <col min="8193" max="8193" width="11" style="1372" customWidth="1"/>
    <col min="8194" max="8197" width="4.5" style="1372" customWidth="1"/>
    <col min="8198" max="8215" width="4.125" style="1372" customWidth="1"/>
    <col min="8216" max="8218" width="3.75" style="1372" customWidth="1"/>
    <col min="8219" max="8221" width="4.75" style="1372" customWidth="1"/>
    <col min="8222" max="8222" width="4.125" style="1372" customWidth="1"/>
    <col min="8223" max="8448" width="8.875" style="1372"/>
    <col min="8449" max="8449" width="11" style="1372" customWidth="1"/>
    <col min="8450" max="8453" width="4.5" style="1372" customWidth="1"/>
    <col min="8454" max="8471" width="4.125" style="1372" customWidth="1"/>
    <col min="8472" max="8474" width="3.75" style="1372" customWidth="1"/>
    <col min="8475" max="8477" width="4.75" style="1372" customWidth="1"/>
    <col min="8478" max="8478" width="4.125" style="1372" customWidth="1"/>
    <col min="8479" max="8704" width="8.875" style="1372"/>
    <col min="8705" max="8705" width="11" style="1372" customWidth="1"/>
    <col min="8706" max="8709" width="4.5" style="1372" customWidth="1"/>
    <col min="8710" max="8727" width="4.125" style="1372" customWidth="1"/>
    <col min="8728" max="8730" width="3.75" style="1372" customWidth="1"/>
    <col min="8731" max="8733" width="4.75" style="1372" customWidth="1"/>
    <col min="8734" max="8734" width="4.125" style="1372" customWidth="1"/>
    <col min="8735" max="8960" width="8.875" style="1372"/>
    <col min="8961" max="8961" width="11" style="1372" customWidth="1"/>
    <col min="8962" max="8965" width="4.5" style="1372" customWidth="1"/>
    <col min="8966" max="8983" width="4.125" style="1372" customWidth="1"/>
    <col min="8984" max="8986" width="3.75" style="1372" customWidth="1"/>
    <col min="8987" max="8989" width="4.75" style="1372" customWidth="1"/>
    <col min="8990" max="8990" width="4.125" style="1372" customWidth="1"/>
    <col min="8991" max="9216" width="8.875" style="1372"/>
    <col min="9217" max="9217" width="11" style="1372" customWidth="1"/>
    <col min="9218" max="9221" width="4.5" style="1372" customWidth="1"/>
    <col min="9222" max="9239" width="4.125" style="1372" customWidth="1"/>
    <col min="9240" max="9242" width="3.75" style="1372" customWidth="1"/>
    <col min="9243" max="9245" width="4.75" style="1372" customWidth="1"/>
    <col min="9246" max="9246" width="4.125" style="1372" customWidth="1"/>
    <col min="9247" max="9472" width="8.875" style="1372"/>
    <col min="9473" max="9473" width="11" style="1372" customWidth="1"/>
    <col min="9474" max="9477" width="4.5" style="1372" customWidth="1"/>
    <col min="9478" max="9495" width="4.125" style="1372" customWidth="1"/>
    <col min="9496" max="9498" width="3.75" style="1372" customWidth="1"/>
    <col min="9499" max="9501" width="4.75" style="1372" customWidth="1"/>
    <col min="9502" max="9502" width="4.125" style="1372" customWidth="1"/>
    <col min="9503" max="9728" width="8.875" style="1372"/>
    <col min="9729" max="9729" width="11" style="1372" customWidth="1"/>
    <col min="9730" max="9733" width="4.5" style="1372" customWidth="1"/>
    <col min="9734" max="9751" width="4.125" style="1372" customWidth="1"/>
    <col min="9752" max="9754" width="3.75" style="1372" customWidth="1"/>
    <col min="9755" max="9757" width="4.75" style="1372" customWidth="1"/>
    <col min="9758" max="9758" width="4.125" style="1372" customWidth="1"/>
    <col min="9759" max="9984" width="8.875" style="1372"/>
    <col min="9985" max="9985" width="11" style="1372" customWidth="1"/>
    <col min="9986" max="9989" width="4.5" style="1372" customWidth="1"/>
    <col min="9990" max="10007" width="4.125" style="1372" customWidth="1"/>
    <col min="10008" max="10010" width="3.75" style="1372" customWidth="1"/>
    <col min="10011" max="10013" width="4.75" style="1372" customWidth="1"/>
    <col min="10014" max="10014" width="4.125" style="1372" customWidth="1"/>
    <col min="10015" max="10240" width="8.875" style="1372"/>
    <col min="10241" max="10241" width="11" style="1372" customWidth="1"/>
    <col min="10242" max="10245" width="4.5" style="1372" customWidth="1"/>
    <col min="10246" max="10263" width="4.125" style="1372" customWidth="1"/>
    <col min="10264" max="10266" width="3.75" style="1372" customWidth="1"/>
    <col min="10267" max="10269" width="4.75" style="1372" customWidth="1"/>
    <col min="10270" max="10270" width="4.125" style="1372" customWidth="1"/>
    <col min="10271" max="10496" width="8.875" style="1372"/>
    <col min="10497" max="10497" width="11" style="1372" customWidth="1"/>
    <col min="10498" max="10501" width="4.5" style="1372" customWidth="1"/>
    <col min="10502" max="10519" width="4.125" style="1372" customWidth="1"/>
    <col min="10520" max="10522" width="3.75" style="1372" customWidth="1"/>
    <col min="10523" max="10525" width="4.75" style="1372" customWidth="1"/>
    <col min="10526" max="10526" width="4.125" style="1372" customWidth="1"/>
    <col min="10527" max="10752" width="8.875" style="1372"/>
    <col min="10753" max="10753" width="11" style="1372" customWidth="1"/>
    <col min="10754" max="10757" width="4.5" style="1372" customWidth="1"/>
    <col min="10758" max="10775" width="4.125" style="1372" customWidth="1"/>
    <col min="10776" max="10778" width="3.75" style="1372" customWidth="1"/>
    <col min="10779" max="10781" width="4.75" style="1372" customWidth="1"/>
    <col min="10782" max="10782" width="4.125" style="1372" customWidth="1"/>
    <col min="10783" max="11008" width="8.875" style="1372"/>
    <col min="11009" max="11009" width="11" style="1372" customWidth="1"/>
    <col min="11010" max="11013" width="4.5" style="1372" customWidth="1"/>
    <col min="11014" max="11031" width="4.125" style="1372" customWidth="1"/>
    <col min="11032" max="11034" width="3.75" style="1372" customWidth="1"/>
    <col min="11035" max="11037" width="4.75" style="1372" customWidth="1"/>
    <col min="11038" max="11038" width="4.125" style="1372" customWidth="1"/>
    <col min="11039" max="11264" width="8.875" style="1372"/>
    <col min="11265" max="11265" width="11" style="1372" customWidth="1"/>
    <col min="11266" max="11269" width="4.5" style="1372" customWidth="1"/>
    <col min="11270" max="11287" width="4.125" style="1372" customWidth="1"/>
    <col min="11288" max="11290" width="3.75" style="1372" customWidth="1"/>
    <col min="11291" max="11293" width="4.75" style="1372" customWidth="1"/>
    <col min="11294" max="11294" width="4.125" style="1372" customWidth="1"/>
    <col min="11295" max="11520" width="8.875" style="1372"/>
    <col min="11521" max="11521" width="11" style="1372" customWidth="1"/>
    <col min="11522" max="11525" width="4.5" style="1372" customWidth="1"/>
    <col min="11526" max="11543" width="4.125" style="1372" customWidth="1"/>
    <col min="11544" max="11546" width="3.75" style="1372" customWidth="1"/>
    <col min="11547" max="11549" width="4.75" style="1372" customWidth="1"/>
    <col min="11550" max="11550" width="4.125" style="1372" customWidth="1"/>
    <col min="11551" max="11776" width="8.875" style="1372"/>
    <col min="11777" max="11777" width="11" style="1372" customWidth="1"/>
    <col min="11778" max="11781" width="4.5" style="1372" customWidth="1"/>
    <col min="11782" max="11799" width="4.125" style="1372" customWidth="1"/>
    <col min="11800" max="11802" width="3.75" style="1372" customWidth="1"/>
    <col min="11803" max="11805" width="4.75" style="1372" customWidth="1"/>
    <col min="11806" max="11806" width="4.125" style="1372" customWidth="1"/>
    <col min="11807" max="12032" width="8.875" style="1372"/>
    <col min="12033" max="12033" width="11" style="1372" customWidth="1"/>
    <col min="12034" max="12037" width="4.5" style="1372" customWidth="1"/>
    <col min="12038" max="12055" width="4.125" style="1372" customWidth="1"/>
    <col min="12056" max="12058" width="3.75" style="1372" customWidth="1"/>
    <col min="12059" max="12061" width="4.75" style="1372" customWidth="1"/>
    <col min="12062" max="12062" width="4.125" style="1372" customWidth="1"/>
    <col min="12063" max="12288" width="8.875" style="1372"/>
    <col min="12289" max="12289" width="11" style="1372" customWidth="1"/>
    <col min="12290" max="12293" width="4.5" style="1372" customWidth="1"/>
    <col min="12294" max="12311" width="4.125" style="1372" customWidth="1"/>
    <col min="12312" max="12314" width="3.75" style="1372" customWidth="1"/>
    <col min="12315" max="12317" width="4.75" style="1372" customWidth="1"/>
    <col min="12318" max="12318" width="4.125" style="1372" customWidth="1"/>
    <col min="12319" max="12544" width="8.875" style="1372"/>
    <col min="12545" max="12545" width="11" style="1372" customWidth="1"/>
    <col min="12546" max="12549" width="4.5" style="1372" customWidth="1"/>
    <col min="12550" max="12567" width="4.125" style="1372" customWidth="1"/>
    <col min="12568" max="12570" width="3.75" style="1372" customWidth="1"/>
    <col min="12571" max="12573" width="4.75" style="1372" customWidth="1"/>
    <col min="12574" max="12574" width="4.125" style="1372" customWidth="1"/>
    <col min="12575" max="12800" width="8.875" style="1372"/>
    <col min="12801" max="12801" width="11" style="1372" customWidth="1"/>
    <col min="12802" max="12805" width="4.5" style="1372" customWidth="1"/>
    <col min="12806" max="12823" width="4.125" style="1372" customWidth="1"/>
    <col min="12824" max="12826" width="3.75" style="1372" customWidth="1"/>
    <col min="12827" max="12829" width="4.75" style="1372" customWidth="1"/>
    <col min="12830" max="12830" width="4.125" style="1372" customWidth="1"/>
    <col min="12831" max="13056" width="8.875" style="1372"/>
    <col min="13057" max="13057" width="11" style="1372" customWidth="1"/>
    <col min="13058" max="13061" width="4.5" style="1372" customWidth="1"/>
    <col min="13062" max="13079" width="4.125" style="1372" customWidth="1"/>
    <col min="13080" max="13082" width="3.75" style="1372" customWidth="1"/>
    <col min="13083" max="13085" width="4.75" style="1372" customWidth="1"/>
    <col min="13086" max="13086" width="4.125" style="1372" customWidth="1"/>
    <col min="13087" max="13312" width="8.875" style="1372"/>
    <col min="13313" max="13313" width="11" style="1372" customWidth="1"/>
    <col min="13314" max="13317" width="4.5" style="1372" customWidth="1"/>
    <col min="13318" max="13335" width="4.125" style="1372" customWidth="1"/>
    <col min="13336" max="13338" width="3.75" style="1372" customWidth="1"/>
    <col min="13339" max="13341" width="4.75" style="1372" customWidth="1"/>
    <col min="13342" max="13342" width="4.125" style="1372" customWidth="1"/>
    <col min="13343" max="13568" width="8.875" style="1372"/>
    <col min="13569" max="13569" width="11" style="1372" customWidth="1"/>
    <col min="13570" max="13573" width="4.5" style="1372" customWidth="1"/>
    <col min="13574" max="13591" width="4.125" style="1372" customWidth="1"/>
    <col min="13592" max="13594" width="3.75" style="1372" customWidth="1"/>
    <col min="13595" max="13597" width="4.75" style="1372" customWidth="1"/>
    <col min="13598" max="13598" width="4.125" style="1372" customWidth="1"/>
    <col min="13599" max="13824" width="8.875" style="1372"/>
    <col min="13825" max="13825" width="11" style="1372" customWidth="1"/>
    <col min="13826" max="13829" width="4.5" style="1372" customWidth="1"/>
    <col min="13830" max="13847" width="4.125" style="1372" customWidth="1"/>
    <col min="13848" max="13850" width="3.75" style="1372" customWidth="1"/>
    <col min="13851" max="13853" width="4.75" style="1372" customWidth="1"/>
    <col min="13854" max="13854" width="4.125" style="1372" customWidth="1"/>
    <col min="13855" max="14080" width="8.875" style="1372"/>
    <col min="14081" max="14081" width="11" style="1372" customWidth="1"/>
    <col min="14082" max="14085" width="4.5" style="1372" customWidth="1"/>
    <col min="14086" max="14103" width="4.125" style="1372" customWidth="1"/>
    <col min="14104" max="14106" width="3.75" style="1372" customWidth="1"/>
    <col min="14107" max="14109" width="4.75" style="1372" customWidth="1"/>
    <col min="14110" max="14110" width="4.125" style="1372" customWidth="1"/>
    <col min="14111" max="14336" width="8.875" style="1372"/>
    <col min="14337" max="14337" width="11" style="1372" customWidth="1"/>
    <col min="14338" max="14341" width="4.5" style="1372" customWidth="1"/>
    <col min="14342" max="14359" width="4.125" style="1372" customWidth="1"/>
    <col min="14360" max="14362" width="3.75" style="1372" customWidth="1"/>
    <col min="14363" max="14365" width="4.75" style="1372" customWidth="1"/>
    <col min="14366" max="14366" width="4.125" style="1372" customWidth="1"/>
    <col min="14367" max="14592" width="8.875" style="1372"/>
    <col min="14593" max="14593" width="11" style="1372" customWidth="1"/>
    <col min="14594" max="14597" width="4.5" style="1372" customWidth="1"/>
    <col min="14598" max="14615" width="4.125" style="1372" customWidth="1"/>
    <col min="14616" max="14618" width="3.75" style="1372" customWidth="1"/>
    <col min="14619" max="14621" width="4.75" style="1372" customWidth="1"/>
    <col min="14622" max="14622" width="4.125" style="1372" customWidth="1"/>
    <col min="14623" max="14848" width="8.875" style="1372"/>
    <col min="14849" max="14849" width="11" style="1372" customWidth="1"/>
    <col min="14850" max="14853" width="4.5" style="1372" customWidth="1"/>
    <col min="14854" max="14871" width="4.125" style="1372" customWidth="1"/>
    <col min="14872" max="14874" width="3.75" style="1372" customWidth="1"/>
    <col min="14875" max="14877" width="4.75" style="1372" customWidth="1"/>
    <col min="14878" max="14878" width="4.125" style="1372" customWidth="1"/>
    <col min="14879" max="15104" width="8.875" style="1372"/>
    <col min="15105" max="15105" width="11" style="1372" customWidth="1"/>
    <col min="15106" max="15109" width="4.5" style="1372" customWidth="1"/>
    <col min="15110" max="15127" width="4.125" style="1372" customWidth="1"/>
    <col min="15128" max="15130" width="3.75" style="1372" customWidth="1"/>
    <col min="15131" max="15133" width="4.75" style="1372" customWidth="1"/>
    <col min="15134" max="15134" width="4.125" style="1372" customWidth="1"/>
    <col min="15135" max="15360" width="8.875" style="1372"/>
    <col min="15361" max="15361" width="11" style="1372" customWidth="1"/>
    <col min="15362" max="15365" width="4.5" style="1372" customWidth="1"/>
    <col min="15366" max="15383" width="4.125" style="1372" customWidth="1"/>
    <col min="15384" max="15386" width="3.75" style="1372" customWidth="1"/>
    <col min="15387" max="15389" width="4.75" style="1372" customWidth="1"/>
    <col min="15390" max="15390" width="4.125" style="1372" customWidth="1"/>
    <col min="15391" max="15616" width="8.875" style="1372"/>
    <col min="15617" max="15617" width="11" style="1372" customWidth="1"/>
    <col min="15618" max="15621" width="4.5" style="1372" customWidth="1"/>
    <col min="15622" max="15639" width="4.125" style="1372" customWidth="1"/>
    <col min="15640" max="15642" width="3.75" style="1372" customWidth="1"/>
    <col min="15643" max="15645" width="4.75" style="1372" customWidth="1"/>
    <col min="15646" max="15646" width="4.125" style="1372" customWidth="1"/>
    <col min="15647" max="15872" width="8.875" style="1372"/>
    <col min="15873" max="15873" width="11" style="1372" customWidth="1"/>
    <col min="15874" max="15877" width="4.5" style="1372" customWidth="1"/>
    <col min="15878" max="15895" width="4.125" style="1372" customWidth="1"/>
    <col min="15896" max="15898" width="3.75" style="1372" customWidth="1"/>
    <col min="15899" max="15901" width="4.75" style="1372" customWidth="1"/>
    <col min="15902" max="15902" width="4.125" style="1372" customWidth="1"/>
    <col min="15903" max="16128" width="8.875" style="1372"/>
    <col min="16129" max="16129" width="11" style="1372" customWidth="1"/>
    <col min="16130" max="16133" width="4.5" style="1372" customWidth="1"/>
    <col min="16134" max="16151" width="4.125" style="1372" customWidth="1"/>
    <col min="16152" max="16154" width="3.75" style="1372" customWidth="1"/>
    <col min="16155" max="16157" width="4.75" style="1372" customWidth="1"/>
    <col min="16158" max="16158" width="4.125" style="1372" customWidth="1"/>
    <col min="16159" max="16384" width="8.875" style="1372"/>
  </cols>
  <sheetData>
    <row r="1" spans="1:32" s="120" customFormat="1" ht="21.95" customHeight="1">
      <c r="A1" s="1357" t="s">
        <v>143</v>
      </c>
      <c r="B1" s="1326"/>
      <c r="F1" s="1326"/>
      <c r="J1" s="1326"/>
      <c r="N1" s="1326"/>
      <c r="R1" s="1326"/>
      <c r="W1" s="1326"/>
      <c r="X1" s="2140" t="s">
        <v>139</v>
      </c>
      <c r="Y1" s="1746"/>
      <c r="Z1" s="1737"/>
      <c r="AA1" s="2205" t="s">
        <v>273</v>
      </c>
      <c r="AB1" s="2206"/>
      <c r="AC1" s="2207"/>
      <c r="AD1" s="1469"/>
      <c r="AE1" s="1326"/>
      <c r="AF1" s="1326"/>
    </row>
    <row r="2" spans="1:32" s="120" customFormat="1" ht="21.95" customHeight="1">
      <c r="A2" s="1598" t="s">
        <v>34</v>
      </c>
      <c r="B2" s="1358" t="s">
        <v>88</v>
      </c>
      <c r="C2" s="1358"/>
      <c r="D2" s="1358"/>
      <c r="E2" s="1358"/>
      <c r="F2" s="1358"/>
      <c r="G2" s="1358"/>
      <c r="H2" s="1358"/>
      <c r="I2" s="1358"/>
      <c r="J2" s="1358"/>
      <c r="K2" s="1358"/>
      <c r="L2" s="1358"/>
      <c r="M2" s="1358"/>
      <c r="N2" s="1358"/>
      <c r="O2" s="1358"/>
      <c r="P2" s="1358"/>
      <c r="Q2" s="1358"/>
      <c r="R2" s="1358"/>
      <c r="S2" s="1358"/>
      <c r="T2" s="1358"/>
      <c r="U2" s="1358"/>
      <c r="V2" s="1358"/>
      <c r="W2" s="7" t="s">
        <v>220</v>
      </c>
      <c r="X2" s="2140" t="s">
        <v>208</v>
      </c>
      <c r="Y2" s="1746"/>
      <c r="Z2" s="1737"/>
      <c r="AA2" s="2140" t="s">
        <v>26</v>
      </c>
      <c r="AB2" s="2208"/>
      <c r="AC2" s="2209"/>
      <c r="AD2" s="1469"/>
      <c r="AE2" s="1326"/>
      <c r="AF2" s="1326"/>
    </row>
    <row r="3" spans="1:32" s="1359" customFormat="1" ht="26.1" customHeight="1">
      <c r="B3" s="2210" t="s">
        <v>2225</v>
      </c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62"/>
      <c r="R3" s="1762"/>
      <c r="S3" s="1762"/>
      <c r="T3" s="1762"/>
      <c r="U3" s="1762"/>
      <c r="V3" s="1762"/>
      <c r="W3" s="1762"/>
      <c r="X3" s="1762"/>
      <c r="Y3" s="1762"/>
      <c r="Z3" s="1615"/>
      <c r="AA3" s="1615"/>
      <c r="AB3" s="1615"/>
      <c r="AC3" s="1615"/>
      <c r="AD3" s="1360"/>
      <c r="AE3" s="1360"/>
      <c r="AF3" s="1360"/>
    </row>
    <row r="4" spans="1:32" s="1326" customFormat="1" ht="24" customHeight="1">
      <c r="A4" s="1358"/>
      <c r="B4" s="2138" t="s">
        <v>2226</v>
      </c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  <c r="U4" s="1763"/>
      <c r="V4" s="1763"/>
      <c r="W4" s="1763"/>
      <c r="X4" s="1763"/>
      <c r="Y4" s="1763"/>
      <c r="Z4" s="1616"/>
      <c r="AA4" s="1616"/>
      <c r="AB4" s="2139" t="s">
        <v>683</v>
      </c>
      <c r="AC4" s="1907"/>
    </row>
    <row r="5" spans="1:32" s="120" customFormat="1" ht="27.95" customHeight="1">
      <c r="A5" s="1766" t="s">
        <v>2227</v>
      </c>
      <c r="B5" s="1823" t="s">
        <v>67</v>
      </c>
      <c r="C5" s="1763"/>
      <c r="D5" s="1763"/>
      <c r="E5" s="1767"/>
      <c r="F5" s="2140" t="s">
        <v>180</v>
      </c>
      <c r="G5" s="1746"/>
      <c r="H5" s="1746"/>
      <c r="I5" s="1737"/>
      <c r="J5" s="2140" t="s">
        <v>179</v>
      </c>
      <c r="K5" s="1746"/>
      <c r="L5" s="1746"/>
      <c r="M5" s="1737"/>
      <c r="N5" s="2140" t="s">
        <v>178</v>
      </c>
      <c r="O5" s="1746"/>
      <c r="P5" s="1746"/>
      <c r="Q5" s="1737"/>
      <c r="R5" s="2140" t="s">
        <v>2179</v>
      </c>
      <c r="S5" s="1746"/>
      <c r="T5" s="1746"/>
      <c r="U5" s="1737"/>
      <c r="V5" s="2140" t="s">
        <v>2180</v>
      </c>
      <c r="W5" s="1746"/>
      <c r="X5" s="1746"/>
      <c r="Y5" s="1737"/>
      <c r="Z5" s="2140" t="s">
        <v>2181</v>
      </c>
      <c r="AA5" s="1746"/>
      <c r="AB5" s="1746"/>
      <c r="AC5" s="1746"/>
      <c r="AD5" s="1326"/>
      <c r="AE5" s="1326"/>
      <c r="AF5" s="1326"/>
    </row>
    <row r="6" spans="1:32" s="1326" customFormat="1" ht="30" customHeight="1">
      <c r="A6" s="1767"/>
      <c r="B6" s="1361" t="s">
        <v>391</v>
      </c>
      <c r="C6" s="1361" t="s">
        <v>204</v>
      </c>
      <c r="D6" s="1361" t="s">
        <v>261</v>
      </c>
      <c r="E6" s="1361" t="s">
        <v>279</v>
      </c>
      <c r="F6" s="1361" t="s">
        <v>391</v>
      </c>
      <c r="G6" s="1361" t="s">
        <v>204</v>
      </c>
      <c r="H6" s="1361" t="s">
        <v>261</v>
      </c>
      <c r="I6" s="1361" t="s">
        <v>279</v>
      </c>
      <c r="J6" s="1361" t="s">
        <v>391</v>
      </c>
      <c r="K6" s="1361" t="s">
        <v>204</v>
      </c>
      <c r="L6" s="1361" t="s">
        <v>261</v>
      </c>
      <c r="M6" s="1361" t="s">
        <v>279</v>
      </c>
      <c r="N6" s="1361" t="s">
        <v>391</v>
      </c>
      <c r="O6" s="1361" t="s">
        <v>204</v>
      </c>
      <c r="P6" s="1361" t="s">
        <v>261</v>
      </c>
      <c r="Q6" s="1361" t="s">
        <v>279</v>
      </c>
      <c r="R6" s="1361" t="s">
        <v>391</v>
      </c>
      <c r="S6" s="1361" t="s">
        <v>204</v>
      </c>
      <c r="T6" s="1361" t="s">
        <v>261</v>
      </c>
      <c r="U6" s="1361" t="s">
        <v>279</v>
      </c>
      <c r="V6" s="1361" t="s">
        <v>391</v>
      </c>
      <c r="W6" s="1361" t="s">
        <v>204</v>
      </c>
      <c r="X6" s="1361" t="s">
        <v>261</v>
      </c>
      <c r="Y6" s="1361" t="s">
        <v>279</v>
      </c>
      <c r="Z6" s="1361" t="s">
        <v>391</v>
      </c>
      <c r="AA6" s="1361" t="s">
        <v>204</v>
      </c>
      <c r="AB6" s="1361" t="s">
        <v>261</v>
      </c>
      <c r="AC6" s="1362" t="s">
        <v>279</v>
      </c>
    </row>
    <row r="7" spans="1:32" s="1326" customFormat="1" ht="21" customHeight="1">
      <c r="A7" s="1462"/>
      <c r="B7" s="1363"/>
      <c r="C7" s="1364"/>
      <c r="D7" s="1364"/>
      <c r="E7" s="1364"/>
      <c r="F7" s="1364"/>
      <c r="G7" s="1364"/>
      <c r="H7" s="1364"/>
      <c r="I7" s="1364"/>
      <c r="J7" s="1364"/>
      <c r="K7" s="1364"/>
      <c r="L7" s="1364"/>
      <c r="M7" s="1364"/>
      <c r="N7" s="1364"/>
      <c r="O7" s="1364"/>
      <c r="P7" s="1364"/>
      <c r="Q7" s="1364"/>
      <c r="R7" s="1364"/>
      <c r="S7" s="1364"/>
      <c r="T7" s="1364"/>
      <c r="U7" s="1364"/>
      <c r="V7" s="1364"/>
      <c r="W7" s="1364"/>
      <c r="X7" s="1364"/>
      <c r="Y7" s="1364"/>
      <c r="Z7" s="1364"/>
      <c r="AA7" s="1364"/>
      <c r="AB7" s="1364"/>
      <c r="AC7" s="1364"/>
    </row>
    <row r="8" spans="1:32" s="120" customFormat="1" ht="36" customHeight="1">
      <c r="A8" s="1365" t="s">
        <v>67</v>
      </c>
      <c r="B8" s="300">
        <f t="shared" ref="B8:B14" si="0">SUM(C8:E8)</f>
        <v>4571</v>
      </c>
      <c r="C8" s="301">
        <f>SUM(C9:C14)</f>
        <v>54</v>
      </c>
      <c r="D8" s="302">
        <f>SUM(D9:D14)</f>
        <v>4236</v>
      </c>
      <c r="E8" s="302">
        <f>SUM(E9:E14)</f>
        <v>281</v>
      </c>
      <c r="F8" s="301">
        <f t="shared" ref="F8:F14" si="1">SUM(G8:I8)</f>
        <v>826</v>
      </c>
      <c r="G8" s="301">
        <f t="shared" ref="G8:Q8" si="2">SUM(G9:G14)</f>
        <v>8</v>
      </c>
      <c r="H8" s="302">
        <f t="shared" si="2"/>
        <v>770</v>
      </c>
      <c r="I8" s="302">
        <f t="shared" si="2"/>
        <v>48</v>
      </c>
      <c r="J8" s="301">
        <f t="shared" ref="J8:J14" si="3">SUM(K8:M8)</f>
        <v>735</v>
      </c>
      <c r="K8" s="301">
        <f t="shared" si="2"/>
        <v>8</v>
      </c>
      <c r="L8" s="302">
        <f t="shared" si="2"/>
        <v>680</v>
      </c>
      <c r="M8" s="302">
        <f t="shared" si="2"/>
        <v>47</v>
      </c>
      <c r="N8" s="301">
        <f t="shared" ref="N8:N14" si="4">SUM(O8:Q8)</f>
        <v>710</v>
      </c>
      <c r="O8" s="301">
        <f t="shared" si="2"/>
        <v>9</v>
      </c>
      <c r="P8" s="302">
        <f t="shared" si="2"/>
        <v>654</v>
      </c>
      <c r="Q8" s="302">
        <f t="shared" si="2"/>
        <v>47</v>
      </c>
      <c r="R8" s="301">
        <f t="shared" ref="R8:R14" si="5">SUM(S8:U8)</f>
        <v>754</v>
      </c>
      <c r="S8" s="301">
        <f>SUM(S9:S14)</f>
        <v>9</v>
      </c>
      <c r="T8" s="301">
        <f t="shared" ref="T8:U8" si="6">SUM(T9:T14)</f>
        <v>699</v>
      </c>
      <c r="U8" s="301">
        <f t="shared" si="6"/>
        <v>46</v>
      </c>
      <c r="V8" s="301">
        <f t="shared" ref="V8:V14" si="7">SUM(W8:Y8)</f>
        <v>772</v>
      </c>
      <c r="W8" s="301">
        <f>SUM(W9:W14)</f>
        <v>10</v>
      </c>
      <c r="X8" s="301">
        <f t="shared" ref="X8:Y8" si="8">SUM(X9:X14)</f>
        <v>715</v>
      </c>
      <c r="Y8" s="301">
        <f t="shared" si="8"/>
        <v>47</v>
      </c>
      <c r="Z8" s="301">
        <f t="shared" ref="Z8:Z14" si="9">SUM(AA8:AC8)</f>
        <v>774</v>
      </c>
      <c r="AA8" s="301">
        <f>SUM(AA9:AA14)</f>
        <v>10</v>
      </c>
      <c r="AB8" s="301">
        <f t="shared" ref="AB8:AC8" si="10">SUM(AB9:AB14)</f>
        <v>718</v>
      </c>
      <c r="AC8" s="301">
        <f t="shared" si="10"/>
        <v>46</v>
      </c>
      <c r="AD8" s="1326"/>
      <c r="AE8" s="1326"/>
      <c r="AF8" s="1326"/>
    </row>
    <row r="9" spans="1:32" s="120" customFormat="1" ht="36" customHeight="1">
      <c r="A9" s="1599" t="s">
        <v>2228</v>
      </c>
      <c r="B9" s="303">
        <f t="shared" si="0"/>
        <v>378</v>
      </c>
      <c r="C9" s="301">
        <f t="shared" ref="C9:E14" si="11">SUM(G9,K9,O9,S9,W9,AA9)</f>
        <v>0</v>
      </c>
      <c r="D9" s="301">
        <f t="shared" si="11"/>
        <v>372</v>
      </c>
      <c r="E9" s="301">
        <f t="shared" si="11"/>
        <v>6</v>
      </c>
      <c r="F9" s="301">
        <f t="shared" si="1"/>
        <v>24</v>
      </c>
      <c r="G9" s="304">
        <v>0</v>
      </c>
      <c r="H9" s="304">
        <v>24</v>
      </c>
      <c r="I9" s="304">
        <v>0</v>
      </c>
      <c r="J9" s="301">
        <f t="shared" si="3"/>
        <v>40</v>
      </c>
      <c r="K9" s="301">
        <v>0</v>
      </c>
      <c r="L9" s="302">
        <v>37</v>
      </c>
      <c r="M9" s="302">
        <v>3</v>
      </c>
      <c r="N9" s="301">
        <f t="shared" si="4"/>
        <v>51</v>
      </c>
      <c r="O9" s="301">
        <v>0</v>
      </c>
      <c r="P9" s="302">
        <v>48</v>
      </c>
      <c r="Q9" s="302">
        <v>3</v>
      </c>
      <c r="R9" s="301">
        <f t="shared" si="5"/>
        <v>96</v>
      </c>
      <c r="S9" s="301">
        <v>0</v>
      </c>
      <c r="T9" s="302">
        <v>96</v>
      </c>
      <c r="U9" s="302">
        <v>0</v>
      </c>
      <c r="V9" s="301">
        <f t="shared" si="7"/>
        <v>86</v>
      </c>
      <c r="W9" s="301">
        <v>0</v>
      </c>
      <c r="X9" s="302">
        <v>86</v>
      </c>
      <c r="Y9" s="302">
        <v>0</v>
      </c>
      <c r="Z9" s="301">
        <f t="shared" si="9"/>
        <v>81</v>
      </c>
      <c r="AA9" s="301">
        <v>0</v>
      </c>
      <c r="AB9" s="302">
        <v>81</v>
      </c>
      <c r="AC9" s="302">
        <v>0</v>
      </c>
      <c r="AD9" s="1326"/>
      <c r="AE9" s="1326"/>
      <c r="AF9" s="1326"/>
    </row>
    <row r="10" spans="1:32" s="120" customFormat="1" ht="36" customHeight="1">
      <c r="A10" s="1599" t="s">
        <v>2229</v>
      </c>
      <c r="B10" s="303">
        <f t="shared" si="0"/>
        <v>3916</v>
      </c>
      <c r="C10" s="301">
        <f t="shared" si="11"/>
        <v>54</v>
      </c>
      <c r="D10" s="302">
        <f t="shared" si="11"/>
        <v>3817</v>
      </c>
      <c r="E10" s="302">
        <f t="shared" si="11"/>
        <v>45</v>
      </c>
      <c r="F10" s="301">
        <f t="shared" si="1"/>
        <v>745</v>
      </c>
      <c r="G10" s="304">
        <v>8</v>
      </c>
      <c r="H10" s="304">
        <v>731</v>
      </c>
      <c r="I10" s="304">
        <v>6</v>
      </c>
      <c r="J10" s="301">
        <f t="shared" si="3"/>
        <v>654</v>
      </c>
      <c r="K10" s="301">
        <v>8</v>
      </c>
      <c r="L10" s="302">
        <v>643</v>
      </c>
      <c r="M10" s="302">
        <v>3</v>
      </c>
      <c r="N10" s="301">
        <f t="shared" si="4"/>
        <v>616</v>
      </c>
      <c r="O10" s="301">
        <v>9</v>
      </c>
      <c r="P10" s="302">
        <v>600</v>
      </c>
      <c r="Q10" s="302">
        <v>7</v>
      </c>
      <c r="R10" s="301">
        <f t="shared" si="5"/>
        <v>609</v>
      </c>
      <c r="S10" s="301">
        <v>9</v>
      </c>
      <c r="T10" s="302">
        <v>591</v>
      </c>
      <c r="U10" s="302">
        <v>9</v>
      </c>
      <c r="V10" s="301">
        <f t="shared" si="7"/>
        <v>636</v>
      </c>
      <c r="W10" s="301">
        <v>10</v>
      </c>
      <c r="X10" s="302">
        <v>615</v>
      </c>
      <c r="Y10" s="302">
        <v>11</v>
      </c>
      <c r="Z10" s="301">
        <f t="shared" si="9"/>
        <v>656</v>
      </c>
      <c r="AA10" s="301">
        <v>10</v>
      </c>
      <c r="AB10" s="302">
        <v>637</v>
      </c>
      <c r="AC10" s="302">
        <v>9</v>
      </c>
      <c r="AD10" s="1326"/>
      <c r="AE10" s="1326"/>
      <c r="AF10" s="1326"/>
    </row>
    <row r="11" spans="1:32" s="120" customFormat="1" ht="36" customHeight="1">
      <c r="A11" s="1599" t="s">
        <v>2230</v>
      </c>
      <c r="B11" s="303">
        <f t="shared" si="0"/>
        <v>64</v>
      </c>
      <c r="C11" s="301">
        <f t="shared" si="11"/>
        <v>0</v>
      </c>
      <c r="D11" s="302">
        <f t="shared" si="11"/>
        <v>45</v>
      </c>
      <c r="E11" s="302">
        <f t="shared" si="11"/>
        <v>19</v>
      </c>
      <c r="F11" s="301">
        <f t="shared" si="1"/>
        <v>13</v>
      </c>
      <c r="G11" s="304">
        <v>0</v>
      </c>
      <c r="H11" s="304">
        <v>13</v>
      </c>
      <c r="I11" s="304">
        <v>0</v>
      </c>
      <c r="J11" s="301">
        <f t="shared" si="3"/>
        <v>4</v>
      </c>
      <c r="K11" s="301">
        <v>0</v>
      </c>
      <c r="L11" s="302">
        <v>0</v>
      </c>
      <c r="M11" s="302">
        <v>4</v>
      </c>
      <c r="N11" s="301">
        <f t="shared" si="4"/>
        <v>6</v>
      </c>
      <c r="O11" s="301">
        <v>0</v>
      </c>
      <c r="P11" s="302">
        <v>6</v>
      </c>
      <c r="Q11" s="302"/>
      <c r="R11" s="301">
        <f t="shared" si="5"/>
        <v>17</v>
      </c>
      <c r="S11" s="301">
        <v>0</v>
      </c>
      <c r="T11" s="302">
        <v>12</v>
      </c>
      <c r="U11" s="302">
        <v>5</v>
      </c>
      <c r="V11" s="301">
        <f t="shared" si="7"/>
        <v>18</v>
      </c>
      <c r="W11" s="301">
        <v>0</v>
      </c>
      <c r="X11" s="302">
        <v>14</v>
      </c>
      <c r="Y11" s="302">
        <v>4</v>
      </c>
      <c r="Z11" s="301">
        <f t="shared" si="9"/>
        <v>6</v>
      </c>
      <c r="AA11" s="301">
        <v>0</v>
      </c>
      <c r="AB11" s="302">
        <v>0</v>
      </c>
      <c r="AC11" s="302">
        <v>6</v>
      </c>
      <c r="AD11" s="1326"/>
      <c r="AE11" s="1326"/>
      <c r="AF11" s="1326"/>
    </row>
    <row r="12" spans="1:32" s="120" customFormat="1" ht="36" customHeight="1">
      <c r="A12" s="1599" t="s">
        <v>2231</v>
      </c>
      <c r="B12" s="303">
        <f t="shared" si="0"/>
        <v>105</v>
      </c>
      <c r="C12" s="301">
        <f t="shared" si="11"/>
        <v>0</v>
      </c>
      <c r="D12" s="302">
        <f t="shared" si="11"/>
        <v>2</v>
      </c>
      <c r="E12" s="302">
        <f t="shared" si="11"/>
        <v>103</v>
      </c>
      <c r="F12" s="301">
        <f t="shared" si="1"/>
        <v>21</v>
      </c>
      <c r="G12" s="304">
        <v>0</v>
      </c>
      <c r="H12" s="304">
        <v>2</v>
      </c>
      <c r="I12" s="304">
        <v>19</v>
      </c>
      <c r="J12" s="301">
        <f t="shared" si="3"/>
        <v>19</v>
      </c>
      <c r="K12" s="301">
        <v>0</v>
      </c>
      <c r="L12" s="302">
        <v>0</v>
      </c>
      <c r="M12" s="302">
        <v>19</v>
      </c>
      <c r="N12" s="301">
        <f t="shared" si="4"/>
        <v>19</v>
      </c>
      <c r="O12" s="301">
        <v>0</v>
      </c>
      <c r="P12" s="302">
        <v>0</v>
      </c>
      <c r="Q12" s="302">
        <v>19</v>
      </c>
      <c r="R12" s="301">
        <f t="shared" si="5"/>
        <v>20</v>
      </c>
      <c r="S12" s="301">
        <v>0</v>
      </c>
      <c r="T12" s="302">
        <v>0</v>
      </c>
      <c r="U12" s="302">
        <v>20</v>
      </c>
      <c r="V12" s="301">
        <f t="shared" si="7"/>
        <v>14</v>
      </c>
      <c r="W12" s="301">
        <v>0</v>
      </c>
      <c r="X12" s="302">
        <v>0</v>
      </c>
      <c r="Y12" s="302">
        <v>14</v>
      </c>
      <c r="Z12" s="301">
        <f t="shared" si="9"/>
        <v>12</v>
      </c>
      <c r="AA12" s="301">
        <v>0</v>
      </c>
      <c r="AB12" s="302">
        <v>0</v>
      </c>
      <c r="AC12" s="302">
        <v>12</v>
      </c>
      <c r="AD12" s="1326"/>
      <c r="AE12" s="1326"/>
      <c r="AF12" s="1326"/>
    </row>
    <row r="13" spans="1:32" s="120" customFormat="1" ht="36" customHeight="1">
      <c r="A13" s="1599" t="s">
        <v>2232</v>
      </c>
      <c r="B13" s="303">
        <f t="shared" si="0"/>
        <v>108</v>
      </c>
      <c r="C13" s="301">
        <f t="shared" si="11"/>
        <v>0</v>
      </c>
      <c r="D13" s="302">
        <f t="shared" si="11"/>
        <v>0</v>
      </c>
      <c r="E13" s="302">
        <f t="shared" si="11"/>
        <v>108</v>
      </c>
      <c r="F13" s="301">
        <f t="shared" si="1"/>
        <v>23</v>
      </c>
      <c r="G13" s="304">
        <v>0</v>
      </c>
      <c r="H13" s="304">
        <v>0</v>
      </c>
      <c r="I13" s="304">
        <v>23</v>
      </c>
      <c r="J13" s="301">
        <f t="shared" si="3"/>
        <v>18</v>
      </c>
      <c r="K13" s="301">
        <v>0</v>
      </c>
      <c r="L13" s="302">
        <v>0</v>
      </c>
      <c r="M13" s="302">
        <v>18</v>
      </c>
      <c r="N13" s="301">
        <f t="shared" si="4"/>
        <v>18</v>
      </c>
      <c r="O13" s="301">
        <v>0</v>
      </c>
      <c r="P13" s="302">
        <v>0</v>
      </c>
      <c r="Q13" s="302">
        <v>18</v>
      </c>
      <c r="R13" s="301">
        <f t="shared" si="5"/>
        <v>12</v>
      </c>
      <c r="S13" s="301">
        <v>0</v>
      </c>
      <c r="T13" s="302">
        <v>0</v>
      </c>
      <c r="U13" s="302">
        <v>12</v>
      </c>
      <c r="V13" s="301">
        <f t="shared" si="7"/>
        <v>18</v>
      </c>
      <c r="W13" s="301">
        <v>0</v>
      </c>
      <c r="X13" s="302">
        <v>0</v>
      </c>
      <c r="Y13" s="302">
        <v>18</v>
      </c>
      <c r="Z13" s="301">
        <f t="shared" si="9"/>
        <v>19</v>
      </c>
      <c r="AA13" s="301">
        <v>0</v>
      </c>
      <c r="AB13" s="302">
        <v>0</v>
      </c>
      <c r="AC13" s="302">
        <v>19</v>
      </c>
      <c r="AD13" s="1326"/>
      <c r="AE13" s="1326"/>
      <c r="AF13" s="1326"/>
    </row>
    <row r="14" spans="1:32" s="120" customFormat="1" ht="36" customHeight="1">
      <c r="A14" s="1599" t="s">
        <v>2233</v>
      </c>
      <c r="B14" s="300">
        <f t="shared" si="0"/>
        <v>0</v>
      </c>
      <c r="C14" s="301">
        <f t="shared" si="11"/>
        <v>0</v>
      </c>
      <c r="D14" s="302">
        <f t="shared" si="11"/>
        <v>0</v>
      </c>
      <c r="E14" s="302">
        <f t="shared" si="11"/>
        <v>0</v>
      </c>
      <c r="F14" s="301">
        <f t="shared" si="1"/>
        <v>0</v>
      </c>
      <c r="G14" s="301">
        <v>0</v>
      </c>
      <c r="H14" s="302">
        <v>0</v>
      </c>
      <c r="I14" s="302">
        <v>0</v>
      </c>
      <c r="J14" s="301">
        <f t="shared" si="3"/>
        <v>0</v>
      </c>
      <c r="K14" s="301">
        <v>0</v>
      </c>
      <c r="L14" s="302">
        <v>0</v>
      </c>
      <c r="M14" s="302">
        <v>0</v>
      </c>
      <c r="N14" s="301">
        <f t="shared" si="4"/>
        <v>0</v>
      </c>
      <c r="O14" s="301">
        <v>0</v>
      </c>
      <c r="P14" s="302">
        <v>0</v>
      </c>
      <c r="Q14" s="302">
        <v>0</v>
      </c>
      <c r="R14" s="301">
        <f t="shared" si="5"/>
        <v>0</v>
      </c>
      <c r="S14" s="301">
        <v>0</v>
      </c>
      <c r="T14" s="302">
        <v>0</v>
      </c>
      <c r="U14" s="302">
        <v>0</v>
      </c>
      <c r="V14" s="301">
        <f t="shared" si="7"/>
        <v>0</v>
      </c>
      <c r="W14" s="301">
        <v>0</v>
      </c>
      <c r="X14" s="302">
        <v>0</v>
      </c>
      <c r="Y14" s="302">
        <v>0</v>
      </c>
      <c r="Z14" s="301">
        <f t="shared" si="9"/>
        <v>0</v>
      </c>
      <c r="AA14" s="301">
        <v>0</v>
      </c>
      <c r="AB14" s="302">
        <v>0</v>
      </c>
      <c r="AC14" s="302">
        <v>0</v>
      </c>
      <c r="AD14" s="1326"/>
      <c r="AE14" s="1326"/>
      <c r="AF14" s="1326"/>
    </row>
    <row r="15" spans="1:32" s="120" customFormat="1" ht="18.75" customHeight="1">
      <c r="A15" s="1366"/>
      <c r="B15" s="1367"/>
      <c r="C15" s="1368"/>
      <c r="D15" s="1369"/>
      <c r="E15" s="1369"/>
      <c r="F15" s="1368"/>
      <c r="G15" s="1368"/>
      <c r="H15" s="1369"/>
      <c r="I15" s="1369"/>
      <c r="J15" s="1368"/>
      <c r="K15" s="1368"/>
      <c r="L15" s="1369"/>
      <c r="M15" s="1369"/>
      <c r="N15" s="1368"/>
      <c r="O15" s="1368"/>
      <c r="P15" s="1369"/>
      <c r="Q15" s="1369"/>
      <c r="R15" s="1368"/>
      <c r="S15" s="1368"/>
      <c r="T15" s="1369"/>
      <c r="U15" s="1369"/>
      <c r="V15" s="1368"/>
      <c r="W15" s="1368"/>
      <c r="X15" s="1369"/>
      <c r="Y15" s="1369"/>
      <c r="Z15" s="1368"/>
      <c r="AA15" s="1368"/>
      <c r="AB15" s="1369"/>
      <c r="AC15" s="1369"/>
      <c r="AD15" s="1326"/>
      <c r="AE15" s="1326"/>
      <c r="AF15" s="1326"/>
    </row>
    <row r="16" spans="1:32" s="437" customFormat="1" ht="13.9" customHeight="1">
      <c r="A16" s="900" t="s">
        <v>83</v>
      </c>
      <c r="B16" s="1602"/>
      <c r="D16" s="1370" t="s">
        <v>84</v>
      </c>
      <c r="G16" s="1370"/>
      <c r="L16" s="906" t="s">
        <v>85</v>
      </c>
      <c r="O16" s="906"/>
      <c r="S16" s="906" t="s">
        <v>87</v>
      </c>
      <c r="V16" s="906"/>
      <c r="Z16" s="94"/>
      <c r="AA16" s="94"/>
      <c r="AB16" s="94"/>
      <c r="AC16" s="1607" t="s">
        <v>321</v>
      </c>
      <c r="AD16" s="1602"/>
      <c r="AE16" s="1602"/>
      <c r="AF16" s="1602"/>
    </row>
    <row r="17" spans="1:32" s="437" customFormat="1" ht="13.9" customHeight="1">
      <c r="B17" s="1602"/>
      <c r="G17" s="1371"/>
      <c r="L17" s="906" t="s">
        <v>86</v>
      </c>
      <c r="O17" s="906"/>
      <c r="AD17" s="1602"/>
      <c r="AE17" s="1602"/>
      <c r="AF17" s="1602"/>
    </row>
    <row r="18" spans="1:32" s="120" customFormat="1" ht="13.5" customHeight="1">
      <c r="B18" s="1326"/>
      <c r="F18" s="1326"/>
      <c r="J18" s="1326"/>
      <c r="N18" s="1326"/>
      <c r="R18" s="1326"/>
      <c r="V18" s="1326"/>
      <c r="Z18" s="1326"/>
      <c r="AD18" s="1326"/>
      <c r="AE18" s="1326"/>
      <c r="AF18" s="1326"/>
    </row>
    <row r="19" spans="1:32" s="120" customFormat="1" ht="13.9" customHeight="1">
      <c r="A19" s="120" t="s">
        <v>141</v>
      </c>
      <c r="B19" s="1326"/>
      <c r="F19" s="1326"/>
      <c r="J19" s="1326"/>
      <c r="N19" s="1326"/>
      <c r="R19" s="1326"/>
      <c r="V19" s="1326"/>
      <c r="Z19" s="1326"/>
      <c r="AD19" s="1326"/>
      <c r="AE19" s="1326"/>
      <c r="AF19" s="1326"/>
    </row>
    <row r="20" spans="1:32" s="120" customFormat="1" ht="13.9" customHeight="1">
      <c r="A20" s="120" t="s">
        <v>2234</v>
      </c>
      <c r="B20" s="1326"/>
      <c r="F20" s="1326"/>
      <c r="J20" s="1326"/>
      <c r="N20" s="1326"/>
      <c r="R20" s="1326"/>
      <c r="V20" s="1326"/>
      <c r="Z20" s="1326"/>
      <c r="AD20" s="1326"/>
      <c r="AE20" s="1326"/>
      <c r="AF20" s="1326"/>
    </row>
    <row r="21" spans="1:32" s="94" customFormat="1" ht="13.9" customHeight="1">
      <c r="A21" s="157"/>
      <c r="B21" s="157"/>
      <c r="AB21" s="1469"/>
      <c r="AC21" s="1469"/>
      <c r="AD21" s="1469"/>
      <c r="AE21" s="1469"/>
      <c r="AF21" s="1469"/>
    </row>
    <row r="22" spans="1:32">
      <c r="A22" s="1372"/>
      <c r="B22" s="1372"/>
      <c r="F22" s="1372"/>
      <c r="J22" s="1372"/>
      <c r="N22" s="1372"/>
      <c r="R22" s="1372"/>
      <c r="V22" s="1372"/>
      <c r="Z22" s="1372"/>
      <c r="AD22" s="1372"/>
      <c r="AE22" s="1372"/>
      <c r="AF22" s="1372"/>
    </row>
    <row r="23" spans="1:32">
      <c r="A23" s="1372"/>
      <c r="B23" s="1372"/>
      <c r="F23" s="1372"/>
      <c r="J23" s="1372"/>
      <c r="N23" s="1372"/>
      <c r="R23" s="1372"/>
      <c r="V23" s="1372"/>
      <c r="Z23" s="1372"/>
      <c r="AD23" s="1372"/>
      <c r="AE23" s="1372"/>
      <c r="AF23" s="1372"/>
    </row>
    <row r="24" spans="1:32">
      <c r="A24" s="1372"/>
      <c r="B24" s="1372"/>
      <c r="F24" s="1372"/>
      <c r="J24" s="1372"/>
      <c r="N24" s="1372"/>
      <c r="R24" s="1372"/>
      <c r="V24" s="1372"/>
      <c r="Z24" s="1372"/>
      <c r="AD24" s="1372"/>
      <c r="AE24" s="1372"/>
      <c r="AF24" s="1372"/>
    </row>
    <row r="25" spans="1:32">
      <c r="A25" s="1372"/>
      <c r="B25" s="1372"/>
      <c r="F25" s="1372"/>
      <c r="J25" s="1372"/>
      <c r="N25" s="1372"/>
      <c r="R25" s="1372"/>
      <c r="V25" s="1372"/>
      <c r="Z25" s="1372"/>
      <c r="AD25" s="1372"/>
      <c r="AE25" s="1372"/>
      <c r="AF25" s="1372"/>
    </row>
    <row r="26" spans="1:32">
      <c r="A26" s="1372"/>
      <c r="B26" s="1372"/>
      <c r="F26" s="1372"/>
      <c r="J26" s="1372"/>
      <c r="N26" s="1372"/>
      <c r="R26" s="1372"/>
      <c r="V26" s="1372"/>
      <c r="Z26" s="1372"/>
      <c r="AD26" s="1372"/>
      <c r="AE26" s="1372"/>
      <c r="AF26" s="1372"/>
    </row>
    <row r="27" spans="1:32">
      <c r="A27" s="1372"/>
      <c r="B27" s="1372"/>
      <c r="F27" s="1372"/>
      <c r="J27" s="1372"/>
      <c r="N27" s="1372"/>
      <c r="R27" s="1372"/>
      <c r="V27" s="1372"/>
      <c r="Z27" s="1372"/>
      <c r="AD27" s="1372"/>
      <c r="AE27" s="1372"/>
      <c r="AF27" s="1372"/>
    </row>
    <row r="28" spans="1:32">
      <c r="A28" s="1372"/>
      <c r="B28" s="1372"/>
      <c r="F28" s="1372"/>
      <c r="J28" s="1372"/>
      <c r="N28" s="1372"/>
      <c r="R28" s="1372"/>
      <c r="V28" s="1372"/>
      <c r="Z28" s="1372"/>
      <c r="AD28" s="1372"/>
      <c r="AE28" s="1372"/>
      <c r="AF28" s="1372"/>
    </row>
    <row r="29" spans="1:32">
      <c r="A29" s="1372"/>
      <c r="B29" s="1372"/>
      <c r="F29" s="1372"/>
      <c r="J29" s="1372"/>
      <c r="N29" s="1372"/>
      <c r="R29" s="1372"/>
      <c r="V29" s="1372"/>
      <c r="Z29" s="1372"/>
      <c r="AD29" s="1372"/>
      <c r="AE29" s="1372"/>
      <c r="AF29" s="1372"/>
    </row>
  </sheetData>
  <mergeCells count="15">
    <mergeCell ref="V5:Y5"/>
    <mergeCell ref="Z5:AC5"/>
    <mergeCell ref="A5:A6"/>
    <mergeCell ref="B5:E5"/>
    <mergeCell ref="F5:I5"/>
    <mergeCell ref="J5:M5"/>
    <mergeCell ref="N5:Q5"/>
    <mergeCell ref="R5:U5"/>
    <mergeCell ref="B4:Y4"/>
    <mergeCell ref="AB4:AC4"/>
    <mergeCell ref="X1:Z1"/>
    <mergeCell ref="AA1:AC1"/>
    <mergeCell ref="X2:Z2"/>
    <mergeCell ref="AA2:AC2"/>
    <mergeCell ref="B3:Y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zoomScaleNormal="100" zoomScaleSheetLayoutView="100" workbookViewId="0">
      <selection activeCell="I10" sqref="I10"/>
    </sheetView>
  </sheetViews>
  <sheetFormatPr defaultColWidth="9" defaultRowHeight="15"/>
  <cols>
    <col min="1" max="1" width="17" style="887" customWidth="1"/>
    <col min="2" max="2" width="4.625" style="887" customWidth="1"/>
    <col min="3" max="9" width="13" style="887" customWidth="1"/>
    <col min="10" max="10" width="15.75" style="887" customWidth="1"/>
    <col min="11" max="11" width="9" style="887"/>
    <col min="12" max="12" width="29.375" style="887" bestFit="1" customWidth="1"/>
    <col min="13" max="16384" width="9" style="887"/>
  </cols>
  <sheetData>
    <row r="1" spans="1:12" s="437" customFormat="1" ht="16.5" customHeight="1">
      <c r="A1" s="1600" t="s">
        <v>143</v>
      </c>
      <c r="B1" s="647"/>
      <c r="H1" s="1351"/>
      <c r="I1" s="1600" t="s">
        <v>139</v>
      </c>
      <c r="J1" s="1600" t="s">
        <v>89</v>
      </c>
    </row>
    <row r="2" spans="1:12" s="437" customFormat="1" ht="16.5" customHeight="1">
      <c r="A2" s="1600" t="s">
        <v>478</v>
      </c>
      <c r="B2" s="1352" t="s">
        <v>1910</v>
      </c>
      <c r="C2" s="1353"/>
      <c r="D2" s="1353"/>
      <c r="E2" s="1353"/>
      <c r="F2" s="1353"/>
      <c r="G2" s="1353"/>
      <c r="H2" s="7" t="s">
        <v>220</v>
      </c>
      <c r="I2" s="1600" t="s">
        <v>208</v>
      </c>
      <c r="J2" s="1290" t="s">
        <v>48</v>
      </c>
    </row>
    <row r="3" spans="1:12" s="1354" customFormat="1" ht="26.1" customHeight="1">
      <c r="A3" s="2148" t="s">
        <v>2217</v>
      </c>
      <c r="B3" s="1835"/>
      <c r="C3" s="1835"/>
      <c r="D3" s="1835"/>
      <c r="E3" s="1835"/>
      <c r="F3" s="1835"/>
      <c r="G3" s="1835"/>
      <c r="H3" s="1835"/>
      <c r="I3" s="1835"/>
      <c r="J3" s="1835"/>
      <c r="K3" s="1601"/>
      <c r="L3" s="1601"/>
    </row>
    <row r="4" spans="1:12" s="437" customFormat="1" ht="18" customHeight="1">
      <c r="C4" s="888"/>
      <c r="D4" s="1589"/>
      <c r="E4" s="2211" t="s">
        <v>2218</v>
      </c>
      <c r="F4" s="2211"/>
      <c r="G4" s="1907"/>
      <c r="H4" s="1589"/>
      <c r="I4" s="2150" t="s">
        <v>2219</v>
      </c>
      <c r="J4" s="2150"/>
    </row>
    <row r="5" spans="1:12" s="437" customFormat="1" ht="20.100000000000001" customHeight="1">
      <c r="A5" s="2151" t="s">
        <v>366</v>
      </c>
      <c r="B5" s="2152"/>
      <c r="C5" s="2147" t="s">
        <v>453</v>
      </c>
      <c r="D5" s="2147"/>
      <c r="E5" s="2147" t="s">
        <v>461</v>
      </c>
      <c r="F5" s="2147"/>
      <c r="G5" s="2147" t="s">
        <v>782</v>
      </c>
      <c r="H5" s="2147"/>
      <c r="I5" s="2147" t="s">
        <v>463</v>
      </c>
      <c r="J5" s="2154"/>
    </row>
    <row r="6" spans="1:12" s="437" customFormat="1" ht="20.100000000000001" customHeight="1">
      <c r="A6" s="2124"/>
      <c r="B6" s="2153"/>
      <c r="C6" s="1600" t="s">
        <v>481</v>
      </c>
      <c r="D6" s="889" t="s">
        <v>482</v>
      </c>
      <c r="E6" s="1600" t="s">
        <v>481</v>
      </c>
      <c r="F6" s="889" t="s">
        <v>482</v>
      </c>
      <c r="G6" s="1600" t="s">
        <v>481</v>
      </c>
      <c r="H6" s="889" t="s">
        <v>482</v>
      </c>
      <c r="I6" s="1600" t="s">
        <v>481</v>
      </c>
      <c r="J6" s="890" t="s">
        <v>482</v>
      </c>
    </row>
    <row r="7" spans="1:12" s="437" customFormat="1" ht="21.2" customHeight="1">
      <c r="A7" s="2145" t="s">
        <v>483</v>
      </c>
      <c r="B7" s="2146"/>
      <c r="C7" s="280">
        <f>SUM(E7,G7,I7)</f>
        <v>5324</v>
      </c>
      <c r="D7" s="280">
        <f t="shared" ref="D7:D15" si="0">SUM(F7,H7,J7)</f>
        <v>390980</v>
      </c>
      <c r="E7" s="280">
        <v>61</v>
      </c>
      <c r="F7" s="280">
        <v>3760</v>
      </c>
      <c r="G7" s="280">
        <v>4950</v>
      </c>
      <c r="H7" s="280">
        <v>364816</v>
      </c>
      <c r="I7" s="280">
        <v>313</v>
      </c>
      <c r="J7" s="280">
        <v>22404</v>
      </c>
    </row>
    <row r="8" spans="1:12" s="437" customFormat="1" ht="21.2" customHeight="1">
      <c r="A8" s="2145" t="s">
        <v>727</v>
      </c>
      <c r="B8" s="2146"/>
      <c r="C8" s="280">
        <f t="shared" ref="C8:C14" si="1">SUM(E8,G8,I8)</f>
        <v>4427</v>
      </c>
      <c r="D8" s="280">
        <f t="shared" si="0"/>
        <v>387377</v>
      </c>
      <c r="E8" s="280">
        <v>32</v>
      </c>
      <c r="F8" s="280">
        <v>3180</v>
      </c>
      <c r="G8" s="280">
        <v>4259</v>
      </c>
      <c r="H8" s="280">
        <v>373761</v>
      </c>
      <c r="I8" s="280">
        <v>136</v>
      </c>
      <c r="J8" s="280">
        <v>10436</v>
      </c>
    </row>
    <row r="9" spans="1:12" s="437" customFormat="1" ht="21.2" customHeight="1">
      <c r="A9" s="2145" t="s">
        <v>728</v>
      </c>
      <c r="B9" s="2146"/>
      <c r="C9" s="280">
        <f t="shared" si="1"/>
        <v>2277</v>
      </c>
      <c r="D9" s="280">
        <f t="shared" si="0"/>
        <v>172237</v>
      </c>
      <c r="E9" s="280">
        <v>22</v>
      </c>
      <c r="F9" s="280">
        <v>1808</v>
      </c>
      <c r="G9" s="280">
        <v>2173</v>
      </c>
      <c r="H9" s="280">
        <v>165669</v>
      </c>
      <c r="I9" s="280">
        <v>82</v>
      </c>
      <c r="J9" s="280">
        <v>4760</v>
      </c>
    </row>
    <row r="10" spans="1:12" s="437" customFormat="1" ht="21.2" customHeight="1">
      <c r="A10" s="2145" t="s">
        <v>729</v>
      </c>
      <c r="B10" s="2146"/>
      <c r="C10" s="280">
        <f t="shared" si="1"/>
        <v>136</v>
      </c>
      <c r="D10" s="280">
        <f t="shared" si="0"/>
        <v>147864</v>
      </c>
      <c r="E10" s="280">
        <v>2</v>
      </c>
      <c r="F10" s="280">
        <v>2501</v>
      </c>
      <c r="G10" s="280">
        <v>128</v>
      </c>
      <c r="H10" s="280">
        <v>141068</v>
      </c>
      <c r="I10" s="280">
        <v>6</v>
      </c>
      <c r="J10" s="280">
        <v>4295</v>
      </c>
    </row>
    <row r="11" spans="1:12" s="437" customFormat="1" ht="21.2" customHeight="1">
      <c r="A11" s="2145" t="s">
        <v>2220</v>
      </c>
      <c r="B11" s="2146"/>
      <c r="C11" s="280">
        <f t="shared" si="1"/>
        <v>205</v>
      </c>
      <c r="D11" s="280">
        <f t="shared" si="0"/>
        <v>57159</v>
      </c>
      <c r="E11" s="280">
        <v>2</v>
      </c>
      <c r="F11" s="280">
        <v>1060</v>
      </c>
      <c r="G11" s="280">
        <v>192</v>
      </c>
      <c r="H11" s="280">
        <v>54407</v>
      </c>
      <c r="I11" s="280">
        <v>11</v>
      </c>
      <c r="J11" s="280">
        <v>1692</v>
      </c>
    </row>
    <row r="12" spans="1:12" s="437" customFormat="1" ht="21.2" customHeight="1">
      <c r="A12" s="2145" t="s">
        <v>731</v>
      </c>
      <c r="B12" s="2146"/>
      <c r="C12" s="280">
        <f t="shared" si="1"/>
        <v>108</v>
      </c>
      <c r="D12" s="280">
        <f t="shared" si="0"/>
        <v>22274</v>
      </c>
      <c r="E12" s="280">
        <v>0</v>
      </c>
      <c r="F12" s="280">
        <v>0</v>
      </c>
      <c r="G12" s="280">
        <v>106</v>
      </c>
      <c r="H12" s="280">
        <v>21385</v>
      </c>
      <c r="I12" s="280">
        <v>2</v>
      </c>
      <c r="J12" s="280">
        <v>889</v>
      </c>
    </row>
    <row r="13" spans="1:12" s="437" customFormat="1" ht="21.2" customHeight="1">
      <c r="A13" s="2145" t="s">
        <v>487</v>
      </c>
      <c r="B13" s="2146"/>
      <c r="C13" s="280">
        <f t="shared" si="1"/>
        <v>90</v>
      </c>
      <c r="D13" s="280">
        <f t="shared" si="0"/>
        <v>5488</v>
      </c>
      <c r="E13" s="280">
        <v>18</v>
      </c>
      <c r="F13" s="280">
        <v>1485</v>
      </c>
      <c r="G13" s="280">
        <v>72</v>
      </c>
      <c r="H13" s="280">
        <v>4003</v>
      </c>
      <c r="I13" s="280">
        <v>0</v>
      </c>
      <c r="J13" s="280">
        <v>0</v>
      </c>
    </row>
    <row r="14" spans="1:12" s="437" customFormat="1" ht="21.2" customHeight="1">
      <c r="A14" s="2145" t="s">
        <v>488</v>
      </c>
      <c r="B14" s="2146"/>
      <c r="C14" s="280">
        <f t="shared" si="1"/>
        <v>2</v>
      </c>
      <c r="D14" s="280">
        <f t="shared" si="0"/>
        <v>126</v>
      </c>
      <c r="E14" s="280">
        <v>0</v>
      </c>
      <c r="F14" s="280">
        <v>0</v>
      </c>
      <c r="G14" s="280">
        <v>2</v>
      </c>
      <c r="H14" s="280">
        <v>126</v>
      </c>
      <c r="I14" s="280">
        <v>0</v>
      </c>
      <c r="J14" s="280">
        <v>0</v>
      </c>
    </row>
    <row r="15" spans="1:12" s="437" customFormat="1" ht="21.95" customHeight="1">
      <c r="A15" s="2145" t="s">
        <v>571</v>
      </c>
      <c r="B15" s="2146"/>
      <c r="C15" s="281" t="s">
        <v>27</v>
      </c>
      <c r="D15" s="280">
        <f t="shared" si="0"/>
        <v>1434552</v>
      </c>
      <c r="E15" s="281" t="s">
        <v>27</v>
      </c>
      <c r="F15" s="280">
        <v>13366</v>
      </c>
      <c r="G15" s="281" t="s">
        <v>27</v>
      </c>
      <c r="H15" s="280">
        <v>1362423</v>
      </c>
      <c r="I15" s="281" t="s">
        <v>27</v>
      </c>
      <c r="J15" s="280">
        <v>58763</v>
      </c>
    </row>
    <row r="16" spans="1:12" s="437" customFormat="1" ht="21.2" customHeight="1">
      <c r="A16" s="2155"/>
      <c r="B16" s="2156"/>
      <c r="C16" s="280"/>
      <c r="D16" s="280"/>
      <c r="E16" s="280"/>
      <c r="F16" s="280"/>
      <c r="G16" s="280"/>
      <c r="H16" s="280"/>
      <c r="I16" s="280"/>
      <c r="J16" s="280"/>
    </row>
    <row r="17" spans="1:10" s="437" customFormat="1" ht="21.95" customHeight="1">
      <c r="A17" s="2155" t="s">
        <v>2221</v>
      </c>
      <c r="B17" s="2156"/>
      <c r="C17" s="281" t="s">
        <v>27</v>
      </c>
      <c r="D17" s="282">
        <f>SUM(F17,H17,J17)</f>
        <v>2618057</v>
      </c>
      <c r="E17" s="281" t="s">
        <v>27</v>
      </c>
      <c r="F17" s="282">
        <v>27160</v>
      </c>
      <c r="G17" s="281" t="s">
        <v>27</v>
      </c>
      <c r="H17" s="282">
        <v>2487658</v>
      </c>
      <c r="I17" s="281" t="s">
        <v>27</v>
      </c>
      <c r="J17" s="282">
        <v>103239</v>
      </c>
    </row>
    <row r="18" spans="1:10" s="437" customFormat="1" ht="21.95" customHeight="1">
      <c r="A18" s="2159" t="s">
        <v>491</v>
      </c>
      <c r="B18" s="1817"/>
      <c r="C18" s="281" t="s">
        <v>27</v>
      </c>
      <c r="D18" s="282">
        <f>SUM(F18,H18,J18)</f>
        <v>2748506</v>
      </c>
      <c r="E18" s="281" t="s">
        <v>27</v>
      </c>
      <c r="F18" s="282">
        <v>30775</v>
      </c>
      <c r="G18" s="281" t="s">
        <v>27</v>
      </c>
      <c r="H18" s="282">
        <v>2641244</v>
      </c>
      <c r="I18" s="281" t="s">
        <v>27</v>
      </c>
      <c r="J18" s="282">
        <v>76487</v>
      </c>
    </row>
    <row r="19" spans="1:10" s="437" customFormat="1" ht="21.95" customHeight="1">
      <c r="A19" s="2155" t="s">
        <v>2222</v>
      </c>
      <c r="B19" s="2156"/>
      <c r="C19" s="281" t="s">
        <v>27</v>
      </c>
      <c r="D19" s="282">
        <f>SUM(F19,H19,J19)</f>
        <v>778357</v>
      </c>
      <c r="E19" s="281" t="s">
        <v>27</v>
      </c>
      <c r="F19" s="282">
        <v>6940</v>
      </c>
      <c r="G19" s="281" t="s">
        <v>27</v>
      </c>
      <c r="H19" s="282">
        <v>738577</v>
      </c>
      <c r="I19" s="281" t="s">
        <v>27</v>
      </c>
      <c r="J19" s="282">
        <v>32840</v>
      </c>
    </row>
    <row r="20" spans="1:10" s="437" customFormat="1" ht="21.95" customHeight="1">
      <c r="A20" s="2155" t="s">
        <v>2223</v>
      </c>
      <c r="B20" s="2156"/>
      <c r="C20" s="281" t="s">
        <v>27</v>
      </c>
      <c r="D20" s="283">
        <f>SUM(F20,H20,J20)</f>
        <v>786197</v>
      </c>
      <c r="E20" s="281" t="s">
        <v>27</v>
      </c>
      <c r="F20" s="283">
        <v>7887</v>
      </c>
      <c r="G20" s="281" t="s">
        <v>27</v>
      </c>
      <c r="H20" s="283">
        <v>756823</v>
      </c>
      <c r="I20" s="281" t="s">
        <v>27</v>
      </c>
      <c r="J20" s="283">
        <v>21487</v>
      </c>
    </row>
    <row r="21" spans="1:10" s="437" customFormat="1" ht="21.95" customHeight="1">
      <c r="A21" s="2145" t="s">
        <v>493</v>
      </c>
      <c r="B21" s="2146"/>
      <c r="C21" s="284">
        <f>SUM(E21,G21,I21)</f>
        <v>62</v>
      </c>
      <c r="D21" s="284">
        <f>SUM(F21,H21,J21)</f>
        <v>37873</v>
      </c>
      <c r="E21" s="284">
        <v>1</v>
      </c>
      <c r="F21" s="284">
        <v>352</v>
      </c>
      <c r="G21" s="284">
        <v>60</v>
      </c>
      <c r="H21" s="284">
        <v>37191</v>
      </c>
      <c r="I21" s="284">
        <v>1</v>
      </c>
      <c r="J21" s="284">
        <v>330</v>
      </c>
    </row>
    <row r="22" spans="1:10" s="437" customFormat="1" ht="21.95" customHeight="1">
      <c r="A22" s="2157" t="s">
        <v>2224</v>
      </c>
      <c r="B22" s="2158"/>
      <c r="C22" s="285">
        <f>SUM(E22,G22,I22)</f>
        <v>34527</v>
      </c>
      <c r="D22" s="286" t="s">
        <v>27</v>
      </c>
      <c r="E22" s="285">
        <v>396</v>
      </c>
      <c r="F22" s="286" t="s">
        <v>27</v>
      </c>
      <c r="G22" s="285">
        <v>32800</v>
      </c>
      <c r="H22" s="286" t="s">
        <v>27</v>
      </c>
      <c r="I22" s="285">
        <v>1331</v>
      </c>
      <c r="J22" s="286" t="s">
        <v>27</v>
      </c>
    </row>
    <row r="23" spans="1:10" s="437" customFormat="1" ht="13.9" customHeight="1">
      <c r="A23" s="900" t="s">
        <v>83</v>
      </c>
      <c r="C23" s="1355" t="s">
        <v>84</v>
      </c>
      <c r="D23" s="906"/>
      <c r="E23" s="906" t="s">
        <v>85</v>
      </c>
      <c r="G23" s="906" t="s">
        <v>87</v>
      </c>
      <c r="I23" s="1356"/>
      <c r="J23" s="1607" t="s">
        <v>321</v>
      </c>
    </row>
    <row r="24" spans="1:10" s="437" customFormat="1" ht="13.9" customHeight="1">
      <c r="E24" s="906" t="s">
        <v>86</v>
      </c>
    </row>
    <row r="25" spans="1:10" s="437" customFormat="1" ht="13.9" customHeight="1">
      <c r="A25" s="437" t="s">
        <v>141</v>
      </c>
    </row>
    <row r="26" spans="1:10" s="94" customFormat="1" ht="13.9" customHeight="1">
      <c r="A26" s="94" t="s">
        <v>272</v>
      </c>
    </row>
  </sheetData>
  <mergeCells count="24"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18:B18"/>
    <mergeCell ref="A12:B12"/>
    <mergeCell ref="A3:J3"/>
    <mergeCell ref="E4:G4"/>
    <mergeCell ref="I4:J4"/>
    <mergeCell ref="A5:B6"/>
    <mergeCell ref="C5:D5"/>
    <mergeCell ref="E5:F5"/>
    <mergeCell ref="G5:H5"/>
    <mergeCell ref="I5:J5"/>
    <mergeCell ref="A7:B7"/>
    <mergeCell ref="A8:B8"/>
    <mergeCell ref="A9:B9"/>
    <mergeCell ref="A10:B10"/>
    <mergeCell ref="A11:B11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F59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9" width="10.625" style="97" customWidth="1"/>
    <col min="10" max="13" width="8.25" style="97" customWidth="1"/>
    <col min="14" max="14" width="9" style="97"/>
    <col min="15" max="15" width="9.375" style="97" bestFit="1" customWidth="1"/>
    <col min="16" max="16384" width="9" style="97"/>
  </cols>
  <sheetData>
    <row r="1" spans="1:15" s="94" customFormat="1" ht="21.2" customHeight="1">
      <c r="A1" s="1810" t="s">
        <v>372</v>
      </c>
      <c r="B1" s="1760"/>
      <c r="J1" s="1739" t="s">
        <v>139</v>
      </c>
      <c r="K1" s="1771"/>
      <c r="L1" s="1739" t="s">
        <v>89</v>
      </c>
      <c r="M1" s="1771"/>
    </row>
    <row r="2" spans="1:15" s="94" customFormat="1" ht="21.2" customHeight="1">
      <c r="A2" s="1810" t="s">
        <v>2568</v>
      </c>
      <c r="B2" s="1760"/>
      <c r="C2" s="1471" t="s">
        <v>1910</v>
      </c>
      <c r="D2" s="1471"/>
      <c r="E2" s="1471"/>
      <c r="F2" s="1471"/>
      <c r="G2" s="1471"/>
      <c r="H2" s="1471"/>
      <c r="I2" s="7" t="s">
        <v>220</v>
      </c>
      <c r="J2" s="1739" t="s">
        <v>208</v>
      </c>
      <c r="K2" s="1771"/>
      <c r="L2" s="1739" t="s">
        <v>28</v>
      </c>
      <c r="M2" s="1771"/>
    </row>
    <row r="3" spans="1:15" s="100" customFormat="1" ht="32.1" customHeight="1">
      <c r="A3" s="1762" t="s">
        <v>2569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</row>
    <row r="4" spans="1:15" s="94" customFormat="1" ht="21.2" customHeight="1">
      <c r="E4" s="1763" t="s">
        <v>2570</v>
      </c>
      <c r="F4" s="1763"/>
      <c r="G4" s="1763"/>
      <c r="H4" s="1763"/>
      <c r="I4" s="1447"/>
      <c r="L4" s="1813" t="s">
        <v>496</v>
      </c>
      <c r="M4" s="1813"/>
    </row>
    <row r="5" spans="1:15" s="94" customFormat="1" ht="19.5" customHeight="1">
      <c r="A5" s="1795" t="s">
        <v>349</v>
      </c>
      <c r="B5" s="1739" t="s">
        <v>705</v>
      </c>
      <c r="C5" s="1739"/>
      <c r="D5" s="1739"/>
      <c r="E5" s="1739" t="s">
        <v>497</v>
      </c>
      <c r="F5" s="1739"/>
      <c r="G5" s="1739"/>
      <c r="H5" s="1739" t="s">
        <v>735</v>
      </c>
      <c r="I5" s="1739"/>
      <c r="J5" s="1739"/>
      <c r="K5" s="1739" t="s">
        <v>736</v>
      </c>
      <c r="L5" s="1739"/>
      <c r="M5" s="1810"/>
    </row>
    <row r="6" spans="1:15" s="94" customFormat="1" ht="19.5" customHeight="1">
      <c r="A6" s="1766"/>
      <c r="B6" s="1849" t="s">
        <v>498</v>
      </c>
      <c r="C6" s="1463" t="s">
        <v>499</v>
      </c>
      <c r="D6" s="1437" t="s">
        <v>500</v>
      </c>
      <c r="E6" s="1849" t="s">
        <v>2758</v>
      </c>
      <c r="F6" s="1463" t="s">
        <v>2759</v>
      </c>
      <c r="G6" s="1437" t="s">
        <v>500</v>
      </c>
      <c r="H6" s="1849" t="s">
        <v>2758</v>
      </c>
      <c r="I6" s="1463" t="s">
        <v>2759</v>
      </c>
      <c r="J6" s="1437" t="s">
        <v>500</v>
      </c>
      <c r="K6" s="1849" t="s">
        <v>2758</v>
      </c>
      <c r="L6" s="1463" t="s">
        <v>2759</v>
      </c>
      <c r="M6" s="1442" t="s">
        <v>500</v>
      </c>
    </row>
    <row r="7" spans="1:15" s="94" customFormat="1" ht="19.5" customHeight="1">
      <c r="A7" s="1767"/>
      <c r="B7" s="1744"/>
      <c r="C7" s="1441" t="s">
        <v>2760</v>
      </c>
      <c r="D7" s="1441" t="s">
        <v>2917</v>
      </c>
      <c r="E7" s="1744"/>
      <c r="F7" s="1441" t="s">
        <v>2760</v>
      </c>
      <c r="G7" s="1441" t="s">
        <v>2917</v>
      </c>
      <c r="H7" s="1744"/>
      <c r="I7" s="1441" t="s">
        <v>2760</v>
      </c>
      <c r="J7" s="1441" t="s">
        <v>2917</v>
      </c>
      <c r="K7" s="1744"/>
      <c r="L7" s="1441" t="s">
        <v>2760</v>
      </c>
      <c r="M7" s="1476" t="s">
        <v>2917</v>
      </c>
    </row>
    <row r="8" spans="1:15" s="94" customFormat="1" ht="24" customHeight="1">
      <c r="A8" s="1449" t="s">
        <v>2888</v>
      </c>
      <c r="B8" s="181">
        <f>SUM(B9:B20)</f>
        <v>2748506</v>
      </c>
      <c r="C8" s="181">
        <f t="shared" ref="C8:L8" si="0">SUM(C9:C20)</f>
        <v>778357</v>
      </c>
      <c r="D8" s="181">
        <f>SUM(D9:D20)</f>
        <v>1839700</v>
      </c>
      <c r="E8" s="181">
        <f t="shared" si="0"/>
        <v>30775</v>
      </c>
      <c r="F8" s="181">
        <f t="shared" si="0"/>
        <v>6940</v>
      </c>
      <c r="G8" s="181">
        <f t="shared" si="0"/>
        <v>20220</v>
      </c>
      <c r="H8" s="181">
        <f t="shared" si="0"/>
        <v>2641244</v>
      </c>
      <c r="I8" s="181">
        <f t="shared" si="0"/>
        <v>738577</v>
      </c>
      <c r="J8" s="181">
        <f t="shared" si="0"/>
        <v>1749081</v>
      </c>
      <c r="K8" s="181">
        <f t="shared" si="0"/>
        <v>76487</v>
      </c>
      <c r="L8" s="181">
        <f t="shared" si="0"/>
        <v>32840</v>
      </c>
      <c r="M8" s="181">
        <f>SUM(M9:M20)</f>
        <v>70399</v>
      </c>
    </row>
    <row r="9" spans="1:15" s="94" customFormat="1" ht="24" customHeight="1">
      <c r="A9" s="1449" t="s">
        <v>2891</v>
      </c>
      <c r="B9" s="181">
        <f>SUM(E9,H9,K9)</f>
        <v>140552</v>
      </c>
      <c r="C9" s="181">
        <f>SUM(F9,I9,L9)</f>
        <v>53951</v>
      </c>
      <c r="D9" s="181">
        <f>SUM(G9,J9,M9)</f>
        <v>113291</v>
      </c>
      <c r="E9" s="181">
        <v>0</v>
      </c>
      <c r="F9" s="181">
        <v>0</v>
      </c>
      <c r="G9" s="181">
        <v>0</v>
      </c>
      <c r="H9" s="181">
        <v>140552</v>
      </c>
      <c r="I9" s="181">
        <v>53951</v>
      </c>
      <c r="J9" s="181">
        <v>113291</v>
      </c>
      <c r="K9" s="181">
        <v>0</v>
      </c>
      <c r="L9" s="181">
        <v>0</v>
      </c>
      <c r="M9" s="181">
        <v>0</v>
      </c>
      <c r="O9" s="21"/>
    </row>
    <row r="10" spans="1:15" s="94" customFormat="1" ht="24" customHeight="1">
      <c r="A10" s="1449" t="s">
        <v>2892</v>
      </c>
      <c r="B10" s="181">
        <f t="shared" ref="B10:D20" si="1">SUM(E10,H10,K10)</f>
        <v>173872</v>
      </c>
      <c r="C10" s="181">
        <f t="shared" si="1"/>
        <v>61144</v>
      </c>
      <c r="D10" s="181">
        <f t="shared" si="1"/>
        <v>145480</v>
      </c>
      <c r="E10" s="181">
        <v>0</v>
      </c>
      <c r="F10" s="181">
        <v>0</v>
      </c>
      <c r="G10" s="181">
        <v>0</v>
      </c>
      <c r="H10" s="181">
        <v>173872</v>
      </c>
      <c r="I10" s="181">
        <v>61144</v>
      </c>
      <c r="J10" s="181">
        <v>145480</v>
      </c>
      <c r="K10" s="181">
        <v>0</v>
      </c>
      <c r="L10" s="181">
        <v>0</v>
      </c>
      <c r="M10" s="181">
        <v>0</v>
      </c>
      <c r="O10" s="21"/>
    </row>
    <row r="11" spans="1:15" s="94" customFormat="1" ht="24" customHeight="1">
      <c r="A11" s="1449" t="s">
        <v>2893</v>
      </c>
      <c r="B11" s="181">
        <f t="shared" si="1"/>
        <v>283873</v>
      </c>
      <c r="C11" s="181">
        <f t="shared" si="1"/>
        <v>79528</v>
      </c>
      <c r="D11" s="181">
        <f t="shared" si="1"/>
        <v>188959</v>
      </c>
      <c r="E11" s="181">
        <v>24647</v>
      </c>
      <c r="F11" s="181">
        <v>4288</v>
      </c>
      <c r="G11" s="181">
        <v>14273</v>
      </c>
      <c r="H11" s="181">
        <v>245644</v>
      </c>
      <c r="I11" s="181">
        <v>65497</v>
      </c>
      <c r="J11" s="181">
        <v>144158</v>
      </c>
      <c r="K11" s="181">
        <v>13582</v>
      </c>
      <c r="L11" s="181">
        <v>9743</v>
      </c>
      <c r="M11" s="181">
        <v>30528</v>
      </c>
      <c r="O11" s="21"/>
    </row>
    <row r="12" spans="1:15" s="94" customFormat="1" ht="24" customHeight="1">
      <c r="A12" s="1449" t="s">
        <v>2894</v>
      </c>
      <c r="B12" s="181">
        <f t="shared" si="1"/>
        <v>202820</v>
      </c>
      <c r="C12" s="181">
        <f t="shared" si="1"/>
        <v>62696</v>
      </c>
      <c r="D12" s="181">
        <f t="shared" si="1"/>
        <v>163500</v>
      </c>
      <c r="E12" s="181">
        <v>0</v>
      </c>
      <c r="F12" s="181">
        <v>0</v>
      </c>
      <c r="G12" s="181">
        <v>0</v>
      </c>
      <c r="H12" s="181">
        <v>202820</v>
      </c>
      <c r="I12" s="181">
        <v>62696</v>
      </c>
      <c r="J12" s="181">
        <v>163500</v>
      </c>
      <c r="K12" s="181"/>
      <c r="L12" s="181"/>
      <c r="M12" s="181">
        <v>0</v>
      </c>
      <c r="O12" s="21"/>
    </row>
    <row r="13" spans="1:15" s="94" customFormat="1" ht="24" customHeight="1">
      <c r="A13" s="1449" t="s">
        <v>2895</v>
      </c>
      <c r="B13" s="181">
        <f t="shared" si="1"/>
        <v>116245</v>
      </c>
      <c r="C13" s="181">
        <f t="shared" si="1"/>
        <v>39365</v>
      </c>
      <c r="D13" s="181">
        <f t="shared" si="1"/>
        <v>66626</v>
      </c>
      <c r="E13" s="181">
        <v>0</v>
      </c>
      <c r="F13" s="181">
        <v>0</v>
      </c>
      <c r="G13" s="181">
        <v>0</v>
      </c>
      <c r="H13" s="181">
        <v>116245</v>
      </c>
      <c r="I13" s="181">
        <v>39365</v>
      </c>
      <c r="J13" s="181">
        <v>66626</v>
      </c>
      <c r="K13" s="181"/>
      <c r="L13" s="181"/>
      <c r="M13" s="181">
        <v>0</v>
      </c>
      <c r="O13" s="21"/>
    </row>
    <row r="14" spans="1:15" s="94" customFormat="1" ht="24" customHeight="1">
      <c r="A14" s="1449" t="s">
        <v>2896</v>
      </c>
      <c r="B14" s="181">
        <f t="shared" si="1"/>
        <v>199821</v>
      </c>
      <c r="C14" s="181">
        <f t="shared" si="1"/>
        <v>43383</v>
      </c>
      <c r="D14" s="181">
        <f t="shared" si="1"/>
        <v>101245</v>
      </c>
      <c r="E14" s="181">
        <v>0</v>
      </c>
      <c r="F14" s="181">
        <v>0</v>
      </c>
      <c r="G14" s="181">
        <v>0</v>
      </c>
      <c r="H14" s="181">
        <v>199821</v>
      </c>
      <c r="I14" s="181">
        <v>43383</v>
      </c>
      <c r="J14" s="181">
        <v>101245</v>
      </c>
      <c r="K14" s="181"/>
      <c r="L14" s="181"/>
      <c r="M14" s="181">
        <v>0</v>
      </c>
      <c r="O14" s="21"/>
    </row>
    <row r="15" spans="1:15" s="94" customFormat="1" ht="24" customHeight="1">
      <c r="A15" s="1449" t="s">
        <v>2897</v>
      </c>
      <c r="B15" s="181">
        <f t="shared" si="1"/>
        <v>207447</v>
      </c>
      <c r="C15" s="181">
        <f t="shared" si="1"/>
        <v>54513</v>
      </c>
      <c r="D15" s="181">
        <f t="shared" si="1"/>
        <v>147718</v>
      </c>
      <c r="E15" s="181">
        <v>0</v>
      </c>
      <c r="F15" s="181">
        <v>0</v>
      </c>
      <c r="G15" s="181">
        <v>0</v>
      </c>
      <c r="H15" s="181">
        <v>201713</v>
      </c>
      <c r="I15" s="181">
        <v>48801</v>
      </c>
      <c r="J15" s="181">
        <v>131192</v>
      </c>
      <c r="K15" s="181">
        <v>5734</v>
      </c>
      <c r="L15" s="181">
        <v>5712</v>
      </c>
      <c r="M15" s="181">
        <v>16526</v>
      </c>
      <c r="O15" s="21"/>
    </row>
    <row r="16" spans="1:15" s="94" customFormat="1" ht="24" customHeight="1">
      <c r="A16" s="1449" t="s">
        <v>2898</v>
      </c>
      <c r="B16" s="181">
        <f t="shared" si="1"/>
        <v>339633</v>
      </c>
      <c r="C16" s="181">
        <f t="shared" si="1"/>
        <v>84723</v>
      </c>
      <c r="D16" s="181">
        <f t="shared" si="1"/>
        <v>222042</v>
      </c>
      <c r="E16" s="181">
        <v>6128</v>
      </c>
      <c r="F16" s="181">
        <v>2652</v>
      </c>
      <c r="G16" s="181">
        <v>5947</v>
      </c>
      <c r="H16" s="181">
        <v>316284</v>
      </c>
      <c r="I16" s="181">
        <v>71393</v>
      </c>
      <c r="J16" s="181">
        <v>200613</v>
      </c>
      <c r="K16" s="181">
        <v>17221</v>
      </c>
      <c r="L16" s="181">
        <v>10678</v>
      </c>
      <c r="M16" s="181">
        <v>15482</v>
      </c>
      <c r="O16" s="21"/>
    </row>
    <row r="17" spans="1:32" s="94" customFormat="1" ht="24" customHeight="1">
      <c r="A17" s="1449" t="s">
        <v>2899</v>
      </c>
      <c r="B17" s="181">
        <f t="shared" si="1"/>
        <v>168166</v>
      </c>
      <c r="C17" s="181">
        <f t="shared" si="1"/>
        <v>30115</v>
      </c>
      <c r="D17" s="181">
        <f t="shared" si="1"/>
        <v>89196</v>
      </c>
      <c r="E17" s="181">
        <v>0</v>
      </c>
      <c r="F17" s="181">
        <v>0</v>
      </c>
      <c r="G17" s="181">
        <v>0</v>
      </c>
      <c r="H17" s="181">
        <v>168166</v>
      </c>
      <c r="I17" s="181">
        <v>30115</v>
      </c>
      <c r="J17" s="181">
        <v>89196</v>
      </c>
      <c r="K17" s="181"/>
      <c r="L17" s="181"/>
      <c r="M17" s="181">
        <v>0</v>
      </c>
      <c r="O17" s="21"/>
    </row>
    <row r="18" spans="1:32" s="94" customFormat="1" ht="24" customHeight="1">
      <c r="A18" s="1449" t="s">
        <v>2900</v>
      </c>
      <c r="B18" s="181">
        <f t="shared" si="1"/>
        <v>285719</v>
      </c>
      <c r="C18" s="181">
        <f t="shared" si="1"/>
        <v>101227</v>
      </c>
      <c r="D18" s="181">
        <f t="shared" si="1"/>
        <v>234234</v>
      </c>
      <c r="E18" s="181">
        <v>0</v>
      </c>
      <c r="F18" s="181">
        <v>0</v>
      </c>
      <c r="G18" s="181">
        <v>0</v>
      </c>
      <c r="H18" s="181">
        <v>285719</v>
      </c>
      <c r="I18" s="181">
        <v>101227</v>
      </c>
      <c r="J18" s="181">
        <v>234234</v>
      </c>
      <c r="K18" s="181"/>
      <c r="L18" s="181"/>
      <c r="M18" s="181">
        <v>0</v>
      </c>
      <c r="O18" s="21"/>
    </row>
    <row r="19" spans="1:32" s="94" customFormat="1" ht="24" customHeight="1">
      <c r="A19" s="1449" t="s">
        <v>2901</v>
      </c>
      <c r="B19" s="181">
        <f t="shared" si="1"/>
        <v>373905</v>
      </c>
      <c r="C19" s="181">
        <f t="shared" si="1"/>
        <v>90177</v>
      </c>
      <c r="D19" s="181">
        <f t="shared" si="1"/>
        <v>205236</v>
      </c>
      <c r="E19" s="181">
        <v>0</v>
      </c>
      <c r="F19" s="181">
        <v>0</v>
      </c>
      <c r="G19" s="181">
        <v>0</v>
      </c>
      <c r="H19" s="181">
        <v>341293</v>
      </c>
      <c r="I19" s="181">
        <v>87657</v>
      </c>
      <c r="J19" s="181">
        <v>201665</v>
      </c>
      <c r="K19" s="181">
        <v>32612</v>
      </c>
      <c r="L19" s="181">
        <v>2520</v>
      </c>
      <c r="M19" s="181">
        <v>3571</v>
      </c>
      <c r="O19" s="21"/>
    </row>
    <row r="20" spans="1:32" s="94" customFormat="1" ht="24" customHeight="1">
      <c r="A20" s="1450" t="s">
        <v>2902</v>
      </c>
      <c r="B20" s="184">
        <f t="shared" si="1"/>
        <v>256453</v>
      </c>
      <c r="C20" s="184">
        <f t="shared" si="1"/>
        <v>77535</v>
      </c>
      <c r="D20" s="184">
        <f>SUM(G20,J20,M20)</f>
        <v>162173</v>
      </c>
      <c r="E20" s="184">
        <v>0</v>
      </c>
      <c r="F20" s="184">
        <v>0</v>
      </c>
      <c r="G20" s="184">
        <v>0</v>
      </c>
      <c r="H20" s="184">
        <v>249115</v>
      </c>
      <c r="I20" s="184">
        <v>73348</v>
      </c>
      <c r="J20" s="184">
        <v>157881</v>
      </c>
      <c r="K20" s="184">
        <v>7338</v>
      </c>
      <c r="L20" s="184">
        <v>4187</v>
      </c>
      <c r="M20" s="184">
        <v>4292</v>
      </c>
      <c r="O20" s="21"/>
    </row>
    <row r="21" spans="1:32" s="94" customFormat="1" ht="13.9" customHeight="1">
      <c r="A21" s="157" t="s">
        <v>83</v>
      </c>
      <c r="C21" s="157" t="s">
        <v>84</v>
      </c>
      <c r="E21" s="99" t="s">
        <v>85</v>
      </c>
      <c r="H21" s="45" t="s">
        <v>87</v>
      </c>
      <c r="K21" s="1607"/>
      <c r="L21" s="1607"/>
      <c r="M21" s="1607" t="s">
        <v>2560</v>
      </c>
    </row>
    <row r="22" spans="1:32" s="94" customFormat="1" ht="13.9" customHeight="1">
      <c r="C22" s="99"/>
      <c r="D22" s="99"/>
      <c r="E22" s="99" t="s">
        <v>86</v>
      </c>
    </row>
    <row r="23" spans="1:32" s="94" customFormat="1" ht="13.9" customHeight="1">
      <c r="C23" s="99"/>
      <c r="D23" s="99"/>
      <c r="G23" s="99"/>
    </row>
    <row r="24" spans="1:32" s="94" customFormat="1" ht="13.9" customHeight="1">
      <c r="A24" s="437" t="s">
        <v>141</v>
      </c>
    </row>
    <row r="25" spans="1:32" s="94" customFormat="1" ht="13.9" customHeight="1">
      <c r="A25" s="94" t="s">
        <v>272</v>
      </c>
    </row>
    <row r="26" spans="1:32" s="94" customFormat="1" ht="13.9" customHeight="1">
      <c r="A26" s="157"/>
      <c r="B26" s="157"/>
      <c r="AB26" s="1469"/>
      <c r="AC26" s="1469"/>
      <c r="AD26" s="1469"/>
      <c r="AE26" s="1469"/>
      <c r="AF26" s="1469"/>
    </row>
    <row r="27" spans="1:32" s="98" customFormat="1"/>
    <row r="28" spans="1:32" s="98" customFormat="1"/>
    <row r="29" spans="1:32" s="98" customFormat="1"/>
    <row r="30" spans="1:32" s="98" customFormat="1"/>
    <row r="31" spans="1:32" s="98" customFormat="1"/>
    <row r="32" spans="1:32" s="98" customFormat="1"/>
    <row r="33" s="98" customFormat="1"/>
    <row r="34" s="98" customFormat="1"/>
    <row r="35" s="98" customFormat="1"/>
    <row r="36" s="98" customFormat="1"/>
    <row r="37" s="98" customFormat="1"/>
    <row r="38" s="98" customFormat="1"/>
    <row r="39" s="98" customFormat="1"/>
    <row r="40" s="98" customFormat="1"/>
    <row r="41" s="98" customFormat="1"/>
    <row r="42" s="98" customFormat="1"/>
    <row r="43" s="98" customFormat="1" ht="13.7" customHeight="1"/>
    <row r="44" s="98" customFormat="1"/>
    <row r="45" s="98" customFormat="1"/>
    <row r="46" s="98" customFormat="1"/>
    <row r="47" s="98" customFormat="1"/>
    <row r="48" s="98" customFormat="1"/>
    <row r="49" s="98" customFormat="1"/>
    <row r="50" s="98" customFormat="1"/>
    <row r="51" s="98" customFormat="1"/>
    <row r="52" s="98" customFormat="1"/>
    <row r="53" s="98" customFormat="1"/>
    <row r="54" s="98" customFormat="1"/>
    <row r="55" s="98" customFormat="1"/>
    <row r="56" s="98" customFormat="1"/>
    <row r="57" s="98" customFormat="1"/>
    <row r="58" s="98" customFormat="1"/>
    <row r="59" s="98" customFormat="1"/>
  </sheetData>
  <mergeCells count="18">
    <mergeCell ref="A1:B1"/>
    <mergeCell ref="J1:K1"/>
    <mergeCell ref="L1:M1"/>
    <mergeCell ref="A2:B2"/>
    <mergeCell ref="J2:K2"/>
    <mergeCell ref="L2:M2"/>
    <mergeCell ref="H6:H7"/>
    <mergeCell ref="K6:K7"/>
    <mergeCell ref="A3:M3"/>
    <mergeCell ref="E4:H4"/>
    <mergeCell ref="L4:M4"/>
    <mergeCell ref="A5:A7"/>
    <mergeCell ref="B5:D5"/>
    <mergeCell ref="E5:G5"/>
    <mergeCell ref="H5:J5"/>
    <mergeCell ref="K5:M5"/>
    <mergeCell ref="B6:B7"/>
    <mergeCell ref="E6:E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28.75" style="6" customWidth="1"/>
    <col min="2" max="4" width="24.625" style="6" customWidth="1"/>
    <col min="5" max="5" width="11.125" style="6" customWidth="1"/>
    <col min="6" max="6" width="15" style="6" customWidth="1"/>
    <col min="7" max="7" width="9" style="6"/>
    <col min="8" max="9" width="23.125" style="6" bestFit="1" customWidth="1"/>
    <col min="10" max="16384" width="9" style="6"/>
  </cols>
  <sheetData>
    <row r="1" spans="1:6" s="1" customFormat="1" ht="19.149999999999999" customHeight="1">
      <c r="A1" s="1482" t="s">
        <v>143</v>
      </c>
      <c r="B1" s="1614"/>
      <c r="D1" s="39"/>
      <c r="E1" s="1482" t="s">
        <v>139</v>
      </c>
      <c r="F1" s="1343" t="s">
        <v>2209</v>
      </c>
    </row>
    <row r="2" spans="1:6" s="1" customFormat="1" ht="19.149999999999999" customHeight="1">
      <c r="A2" s="1482" t="s">
        <v>34</v>
      </c>
      <c r="B2" s="1344" t="s">
        <v>2210</v>
      </c>
      <c r="C2" s="5"/>
      <c r="D2" s="7" t="s">
        <v>311</v>
      </c>
      <c r="E2" s="1482" t="s">
        <v>208</v>
      </c>
      <c r="F2" s="1290" t="s">
        <v>19</v>
      </c>
    </row>
    <row r="3" spans="1:6" s="2" customFormat="1" ht="24" customHeight="1">
      <c r="A3" s="1834" t="s">
        <v>2211</v>
      </c>
      <c r="B3" s="1834"/>
      <c r="C3" s="1834"/>
      <c r="D3" s="1834"/>
      <c r="E3" s="1834"/>
      <c r="F3" s="1835"/>
    </row>
    <row r="4" spans="1:6" s="1" customFormat="1" ht="19.149999999999999" customHeight="1">
      <c r="C4" s="1483" t="s">
        <v>2193</v>
      </c>
      <c r="D4" s="1345"/>
      <c r="E4" s="1837"/>
      <c r="F4" s="1764"/>
    </row>
    <row r="5" spans="1:6" s="158" customFormat="1" ht="24.95" customHeight="1">
      <c r="A5" s="1484" t="s">
        <v>366</v>
      </c>
      <c r="B5" s="1481" t="s">
        <v>441</v>
      </c>
      <c r="C5" s="1482" t="s">
        <v>164</v>
      </c>
      <c r="D5" s="1482" t="s">
        <v>442</v>
      </c>
      <c r="E5" s="1831" t="s">
        <v>213</v>
      </c>
      <c r="F5" s="1845"/>
    </row>
    <row r="6" spans="1:6" s="1" customFormat="1" ht="21.2" customHeight="1">
      <c r="A6" s="920" t="s">
        <v>503</v>
      </c>
      <c r="B6" s="1346">
        <f>SUM(B7:B15)</f>
        <v>4400260</v>
      </c>
      <c r="C6" s="325">
        <f>SUM(C7:C15)</f>
        <v>65195</v>
      </c>
      <c r="D6" s="325">
        <f>SUM(D7:D15)</f>
        <v>4095298</v>
      </c>
      <c r="E6" s="325"/>
      <c r="F6" s="325">
        <f>SUM(F7:F15)</f>
        <v>239767</v>
      </c>
    </row>
    <row r="7" spans="1:6" s="1" customFormat="1" ht="21.2" customHeight="1">
      <c r="A7" s="4" t="s">
        <v>1056</v>
      </c>
      <c r="B7" s="1346">
        <f>SUM(C7,D7,F7)</f>
        <v>177494</v>
      </c>
      <c r="C7" s="325">
        <v>2017</v>
      </c>
      <c r="D7" s="325">
        <v>168727</v>
      </c>
      <c r="E7" s="325"/>
      <c r="F7" s="325">
        <v>6750</v>
      </c>
    </row>
    <row r="8" spans="1:6" s="1" customFormat="1" ht="21.2" customHeight="1">
      <c r="A8" s="4" t="s">
        <v>1057</v>
      </c>
      <c r="B8" s="1346">
        <f t="shared" ref="B8:B20" si="0">SUM(C8,D8,F8)</f>
        <v>70847</v>
      </c>
      <c r="C8" s="325">
        <v>1205</v>
      </c>
      <c r="D8" s="325">
        <v>66229</v>
      </c>
      <c r="E8" s="325"/>
      <c r="F8" s="325">
        <v>3413</v>
      </c>
    </row>
    <row r="9" spans="1:6" s="1" customFormat="1" ht="21.2" customHeight="1">
      <c r="A9" s="4" t="s">
        <v>1058</v>
      </c>
      <c r="B9" s="1346">
        <f t="shared" si="0"/>
        <v>30393</v>
      </c>
      <c r="C9" s="325">
        <v>799</v>
      </c>
      <c r="D9" s="325">
        <v>27938</v>
      </c>
      <c r="E9" s="325"/>
      <c r="F9" s="325">
        <v>1656</v>
      </c>
    </row>
    <row r="10" spans="1:6" s="1" customFormat="1" ht="21.2" customHeight="1">
      <c r="A10" s="4" t="s">
        <v>1059</v>
      </c>
      <c r="B10" s="1346">
        <f t="shared" si="0"/>
        <v>480484</v>
      </c>
      <c r="C10" s="325">
        <v>7802</v>
      </c>
      <c r="D10" s="325">
        <v>451351</v>
      </c>
      <c r="E10" s="325"/>
      <c r="F10" s="325">
        <v>21331</v>
      </c>
    </row>
    <row r="11" spans="1:6" s="1" customFormat="1" ht="21.2" customHeight="1">
      <c r="A11" s="4" t="s">
        <v>1060</v>
      </c>
      <c r="B11" s="1346">
        <f t="shared" si="0"/>
        <v>109995</v>
      </c>
      <c r="C11" s="325">
        <v>1383</v>
      </c>
      <c r="D11" s="325">
        <v>102935</v>
      </c>
      <c r="E11" s="325"/>
      <c r="F11" s="325">
        <v>5677</v>
      </c>
    </row>
    <row r="12" spans="1:6" s="1" customFormat="1" ht="21.2" customHeight="1">
      <c r="A12" s="4" t="s">
        <v>1061</v>
      </c>
      <c r="B12" s="1346">
        <f t="shared" si="0"/>
        <v>449755</v>
      </c>
      <c r="C12" s="325">
        <v>7133</v>
      </c>
      <c r="D12" s="325">
        <v>416876</v>
      </c>
      <c r="E12" s="325"/>
      <c r="F12" s="325">
        <v>25746</v>
      </c>
    </row>
    <row r="13" spans="1:6" s="1" customFormat="1" ht="21.2" customHeight="1">
      <c r="A13" s="4" t="s">
        <v>2077</v>
      </c>
      <c r="B13" s="1346">
        <f t="shared" si="0"/>
        <v>303848</v>
      </c>
      <c r="C13" s="325">
        <v>5613</v>
      </c>
      <c r="D13" s="325">
        <v>284350</v>
      </c>
      <c r="E13" s="325"/>
      <c r="F13" s="325">
        <v>13885</v>
      </c>
    </row>
    <row r="14" spans="1:6" s="1" customFormat="1" ht="21.2" customHeight="1">
      <c r="A14" s="4" t="s">
        <v>1062</v>
      </c>
      <c r="B14" s="1346">
        <f t="shared" si="0"/>
        <v>2538759</v>
      </c>
      <c r="C14" s="325">
        <v>34898</v>
      </c>
      <c r="D14" s="325">
        <v>2352056</v>
      </c>
      <c r="E14" s="325"/>
      <c r="F14" s="325">
        <v>151805</v>
      </c>
    </row>
    <row r="15" spans="1:6" s="1" customFormat="1" ht="21.2" customHeight="1">
      <c r="A15" s="4" t="s">
        <v>2078</v>
      </c>
      <c r="B15" s="1346">
        <f t="shared" si="0"/>
        <v>238685</v>
      </c>
      <c r="C15" s="325">
        <v>4345</v>
      </c>
      <c r="D15" s="325">
        <v>224836</v>
      </c>
      <c r="E15" s="325"/>
      <c r="F15" s="325">
        <v>9504</v>
      </c>
    </row>
    <row r="16" spans="1:6" s="1" customFormat="1" ht="23.1" customHeight="1">
      <c r="A16" s="920" t="s">
        <v>507</v>
      </c>
      <c r="B16" s="1346">
        <f t="shared" si="0"/>
        <v>10701</v>
      </c>
      <c r="C16" s="325">
        <v>205</v>
      </c>
      <c r="D16" s="325">
        <v>9921</v>
      </c>
      <c r="E16" s="325"/>
      <c r="F16" s="325">
        <v>575</v>
      </c>
    </row>
    <row r="17" spans="1:32" s="1" customFormat="1" ht="23.1" customHeight="1">
      <c r="A17" s="1347" t="s">
        <v>2212</v>
      </c>
      <c r="B17" s="1346">
        <f t="shared" si="0"/>
        <v>1715504</v>
      </c>
      <c r="C17" s="325">
        <v>7391</v>
      </c>
      <c r="D17" s="325">
        <v>1630727</v>
      </c>
      <c r="E17" s="325"/>
      <c r="F17" s="325">
        <v>77386</v>
      </c>
    </row>
    <row r="18" spans="1:32" s="1" customFormat="1" ht="23.1" customHeight="1">
      <c r="A18" s="1347" t="s">
        <v>2213</v>
      </c>
      <c r="B18" s="1346">
        <f t="shared" si="0"/>
        <v>2823039</v>
      </c>
      <c r="C18" s="325">
        <v>16966</v>
      </c>
      <c r="D18" s="325">
        <v>2648600</v>
      </c>
      <c r="E18" s="325"/>
      <c r="F18" s="325">
        <v>157473</v>
      </c>
    </row>
    <row r="19" spans="1:32" s="1" customFormat="1" ht="23.1" customHeight="1">
      <c r="A19" s="920" t="s">
        <v>2214</v>
      </c>
      <c r="B19" s="1346">
        <f t="shared" si="0"/>
        <v>11484811</v>
      </c>
      <c r="C19" s="325">
        <v>292301</v>
      </c>
      <c r="D19" s="325">
        <v>9693291</v>
      </c>
      <c r="E19" s="325"/>
      <c r="F19" s="325">
        <v>1499219</v>
      </c>
    </row>
    <row r="20" spans="1:32" s="94" customFormat="1" ht="23.1" customHeight="1">
      <c r="A20" s="1348" t="s">
        <v>2215</v>
      </c>
      <c r="B20" s="1349">
        <f t="shared" si="0"/>
        <v>122274</v>
      </c>
      <c r="C20" s="326">
        <v>6</v>
      </c>
      <c r="D20" s="326">
        <v>44491</v>
      </c>
      <c r="E20" s="326"/>
      <c r="F20" s="326">
        <v>77777</v>
      </c>
      <c r="G20" s="1462"/>
      <c r="H20" s="1462"/>
      <c r="I20" s="1462"/>
      <c r="J20" s="1469"/>
    </row>
    <row r="21" spans="1:32" s="1" customFormat="1" ht="13.9" customHeight="1">
      <c r="A21" s="122" t="s">
        <v>83</v>
      </c>
      <c r="B21" s="319" t="s">
        <v>84</v>
      </c>
      <c r="C21" s="319" t="s">
        <v>85</v>
      </c>
      <c r="D21" s="50" t="s">
        <v>2216</v>
      </c>
      <c r="F21" s="1607" t="s">
        <v>321</v>
      </c>
    </row>
    <row r="22" spans="1:32" s="1" customFormat="1" ht="13.9" customHeight="1">
      <c r="C22" s="319" t="s">
        <v>86</v>
      </c>
    </row>
    <row r="23" spans="1:32" s="1350" customFormat="1" ht="13.9" customHeight="1"/>
    <row r="24" spans="1:32" s="437" customFormat="1" ht="13.9" customHeight="1">
      <c r="A24" s="437" t="s">
        <v>141</v>
      </c>
    </row>
    <row r="25" spans="1:32" s="94" customFormat="1" ht="13.9" customHeight="1">
      <c r="A25" s="94" t="s">
        <v>272</v>
      </c>
    </row>
    <row r="26" spans="1:32" s="94" customFormat="1" ht="13.9" customHeight="1">
      <c r="A26" s="157"/>
      <c r="B26" s="157"/>
      <c r="AB26" s="1469"/>
      <c r="AC26" s="1469"/>
      <c r="AD26" s="1469"/>
      <c r="AE26" s="1469"/>
      <c r="AF26" s="1469"/>
    </row>
    <row r="27" spans="1:32" s="1350" customFormat="1"/>
    <row r="28" spans="1:32" s="1350" customFormat="1"/>
    <row r="29" spans="1:32" s="1350" customFormat="1"/>
    <row r="30" spans="1:32" s="1350" customFormat="1"/>
    <row r="31" spans="1:32" s="1350" customFormat="1"/>
    <row r="32" spans="1:32" s="1350" customFormat="1"/>
    <row r="33" s="1350" customFormat="1"/>
    <row r="34" s="1350" customFormat="1"/>
  </sheetData>
  <mergeCells count="3">
    <mergeCell ref="A3:F3"/>
    <mergeCell ref="E4:F4"/>
    <mergeCell ref="E5:F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191" orientation="landscape" r:id="rId1"/>
  <headerFooter alignWithMargins="0">
    <oddFooter>&amp;C&amp;"Times New Roman,標準"&amp;8&amp;A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25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4" style="97" customWidth="1"/>
    <col min="2" max="2" width="7.25" style="97" customWidth="1"/>
    <col min="3" max="10" width="13.625" style="97" customWidth="1"/>
    <col min="11" max="16384" width="9" style="97"/>
  </cols>
  <sheetData>
    <row r="1" spans="1:10" s="94" customFormat="1" ht="21.2" customHeight="1">
      <c r="A1" s="1797" t="s">
        <v>143</v>
      </c>
      <c r="B1" s="1875"/>
      <c r="C1" s="1340"/>
      <c r="D1" s="49"/>
      <c r="E1" s="49"/>
      <c r="F1" s="49"/>
      <c r="G1" s="1470"/>
      <c r="H1" s="1495" t="s">
        <v>33</v>
      </c>
      <c r="I1" s="1797" t="s">
        <v>393</v>
      </c>
      <c r="J1" s="1875"/>
    </row>
    <row r="2" spans="1:10" s="94" customFormat="1" ht="21.2" customHeight="1">
      <c r="A2" s="1797" t="s">
        <v>2197</v>
      </c>
      <c r="B2" s="1875"/>
      <c r="C2" s="11" t="s">
        <v>2198</v>
      </c>
      <c r="D2" s="1471"/>
      <c r="E2" s="460"/>
      <c r="F2" s="460"/>
      <c r="G2" s="7" t="s">
        <v>220</v>
      </c>
      <c r="H2" s="1495" t="s">
        <v>208</v>
      </c>
      <c r="I2" s="1797" t="s">
        <v>29</v>
      </c>
      <c r="J2" s="1875"/>
    </row>
    <row r="3" spans="1:10" s="1341" customFormat="1" ht="32.1" customHeight="1">
      <c r="A3" s="2043" t="s">
        <v>2571</v>
      </c>
      <c r="B3" s="2043"/>
      <c r="C3" s="2043"/>
      <c r="D3" s="2043"/>
      <c r="E3" s="2043"/>
      <c r="F3" s="2043"/>
      <c r="G3" s="2043"/>
      <c r="H3" s="2043"/>
      <c r="I3" s="2043"/>
      <c r="J3" s="2043"/>
    </row>
    <row r="4" spans="1:10" s="45" customFormat="1" ht="24.95" customHeight="1">
      <c r="A4" s="44"/>
      <c r="B4" s="44"/>
      <c r="C4" s="44"/>
      <c r="D4" s="1773" t="s">
        <v>2199</v>
      </c>
      <c r="E4" s="1773"/>
      <c r="F4" s="1773"/>
      <c r="G4" s="1773"/>
      <c r="H4" s="44"/>
      <c r="I4" s="44"/>
      <c r="J4" s="1583" t="s">
        <v>2200</v>
      </c>
    </row>
    <row r="5" spans="1:10" s="46" customFormat="1" ht="30.2" customHeight="1">
      <c r="A5" s="2160" t="s">
        <v>2201</v>
      </c>
      <c r="B5" s="2046"/>
      <c r="C5" s="2068" t="s">
        <v>350</v>
      </c>
      <c r="D5" s="2046"/>
      <c r="E5" s="2068" t="s">
        <v>195</v>
      </c>
      <c r="F5" s="2046"/>
      <c r="G5" s="2068" t="s">
        <v>194</v>
      </c>
      <c r="H5" s="2046"/>
      <c r="I5" s="2068" t="s">
        <v>193</v>
      </c>
      <c r="J5" s="2160"/>
    </row>
    <row r="6" spans="1:10" s="1071" customFormat="1" ht="24.95" customHeight="1">
      <c r="A6" s="1490" t="s">
        <v>2202</v>
      </c>
      <c r="B6" s="8"/>
      <c r="C6" s="179"/>
      <c r="D6" s="180"/>
      <c r="E6" s="180"/>
      <c r="F6" s="180"/>
      <c r="G6" s="180"/>
      <c r="H6" s="180"/>
      <c r="I6" s="180"/>
      <c r="J6" s="180"/>
    </row>
    <row r="7" spans="1:10" s="1071" customFormat="1" ht="24.95" customHeight="1">
      <c r="A7" s="1662" t="s">
        <v>453</v>
      </c>
      <c r="B7" s="1663"/>
      <c r="C7" s="182"/>
      <c r="D7" s="185">
        <f>SUM(D8,D11)</f>
        <v>23738112691</v>
      </c>
      <c r="E7" s="185"/>
      <c r="F7" s="185">
        <f>SUM(F8,F11)</f>
        <v>223066000</v>
      </c>
      <c r="G7" s="185"/>
      <c r="H7" s="185">
        <f>SUM(H8,H11)</f>
        <v>22074100677</v>
      </c>
      <c r="I7" s="185"/>
      <c r="J7" s="185">
        <f>SUM(J8,J11)</f>
        <v>1440946014</v>
      </c>
    </row>
    <row r="8" spans="1:10" s="1071" customFormat="1" ht="24.95" customHeight="1">
      <c r="A8" s="1662" t="s">
        <v>2203</v>
      </c>
      <c r="B8" s="1449" t="s">
        <v>352</v>
      </c>
      <c r="C8" s="182"/>
      <c r="D8" s="185">
        <f>SUM(D9:D10)</f>
        <v>21898026352</v>
      </c>
      <c r="E8" s="185"/>
      <c r="F8" s="185">
        <f>SUM(F9:F10)</f>
        <v>212916000</v>
      </c>
      <c r="G8" s="185"/>
      <c r="H8" s="185">
        <f>SUM(H9:H10)</f>
        <v>20427681799</v>
      </c>
      <c r="I8" s="185"/>
      <c r="J8" s="185">
        <f>SUM(J9:J10)</f>
        <v>1257428553</v>
      </c>
    </row>
    <row r="9" spans="1:10" s="1071" customFormat="1" ht="24.95" customHeight="1">
      <c r="B9" s="1449" t="s">
        <v>2204</v>
      </c>
      <c r="C9" s="182"/>
      <c r="D9" s="185">
        <f>SUM(F9,H9,J9)</f>
        <v>20047268128</v>
      </c>
      <c r="E9" s="185"/>
      <c r="F9" s="185">
        <v>180332000</v>
      </c>
      <c r="G9" s="185"/>
      <c r="H9" s="185">
        <v>18916600413</v>
      </c>
      <c r="I9" s="185"/>
      <c r="J9" s="185">
        <v>950335715</v>
      </c>
    </row>
    <row r="10" spans="1:10" s="1071" customFormat="1" ht="24.95" customHeight="1">
      <c r="B10" s="1449" t="s">
        <v>427</v>
      </c>
      <c r="C10" s="182"/>
      <c r="D10" s="185">
        <f>SUM(F10,H10,J10)</f>
        <v>1850758224</v>
      </c>
      <c r="E10" s="185"/>
      <c r="F10" s="185">
        <v>32584000</v>
      </c>
      <c r="G10" s="185"/>
      <c r="H10" s="185">
        <v>1511081386</v>
      </c>
      <c r="I10" s="185"/>
      <c r="J10" s="185">
        <v>307092838</v>
      </c>
    </row>
    <row r="11" spans="1:10" s="1071" customFormat="1" ht="24.95" customHeight="1">
      <c r="A11" s="1662" t="s">
        <v>2205</v>
      </c>
      <c r="B11" s="1449"/>
      <c r="C11" s="182"/>
      <c r="D11" s="185">
        <f>SUM(F11,H11,J11)</f>
        <v>1840086339</v>
      </c>
      <c r="E11" s="185"/>
      <c r="F11" s="185">
        <v>10150000</v>
      </c>
      <c r="G11" s="185"/>
      <c r="H11" s="185">
        <v>1646418878</v>
      </c>
      <c r="I11" s="185"/>
      <c r="J11" s="185">
        <v>183517461</v>
      </c>
    </row>
    <row r="12" spans="1:10" s="1071" customFormat="1" ht="15" customHeight="1">
      <c r="A12" s="1662"/>
      <c r="B12" s="1449"/>
      <c r="C12" s="182"/>
      <c r="D12" s="185"/>
      <c r="E12" s="185"/>
      <c r="F12" s="185"/>
      <c r="G12" s="185"/>
      <c r="H12" s="185"/>
      <c r="I12" s="185"/>
      <c r="J12" s="185"/>
    </row>
    <row r="13" spans="1:10" s="1071" customFormat="1" ht="24.95" customHeight="1">
      <c r="A13" s="1490" t="s">
        <v>2206</v>
      </c>
      <c r="B13" s="1449"/>
      <c r="C13" s="182"/>
      <c r="D13" s="185"/>
      <c r="E13" s="185"/>
      <c r="F13" s="185"/>
      <c r="G13" s="185"/>
      <c r="H13" s="185"/>
      <c r="I13" s="185"/>
      <c r="J13" s="185"/>
    </row>
    <row r="14" spans="1:10" s="1071" customFormat="1" ht="24.95" customHeight="1">
      <c r="A14" s="1662" t="s">
        <v>453</v>
      </c>
      <c r="B14" s="1449"/>
      <c r="C14" s="182"/>
      <c r="D14" s="185">
        <f>SUM(D15,D18)</f>
        <v>23757125685</v>
      </c>
      <c r="E14" s="185"/>
      <c r="F14" s="185">
        <f>SUM(F15,F18)</f>
        <v>215807264</v>
      </c>
      <c r="G14" s="185"/>
      <c r="H14" s="185">
        <f>SUM(H15,H18)</f>
        <v>22128943155</v>
      </c>
      <c r="I14" s="185"/>
      <c r="J14" s="185">
        <f>SUM(J15,J18)</f>
        <v>1412375266</v>
      </c>
    </row>
    <row r="15" spans="1:10" s="1071" customFormat="1" ht="24.95" customHeight="1">
      <c r="A15" s="1662" t="s">
        <v>2203</v>
      </c>
      <c r="B15" s="1449" t="s">
        <v>352</v>
      </c>
      <c r="C15" s="182"/>
      <c r="D15" s="185">
        <f>SUM(D16:D17)</f>
        <v>20875750295</v>
      </c>
      <c r="E15" s="185"/>
      <c r="F15" s="185">
        <f>SUM(F16:F17)</f>
        <v>207450045</v>
      </c>
      <c r="G15" s="185"/>
      <c r="H15" s="185">
        <f>SUM(H16:H17)</f>
        <v>19464562144</v>
      </c>
      <c r="I15" s="185"/>
      <c r="J15" s="185">
        <f>SUM(J16:J17)</f>
        <v>1203738106</v>
      </c>
    </row>
    <row r="16" spans="1:10" s="1071" customFormat="1" ht="24.95" customHeight="1">
      <c r="B16" s="1449" t="s">
        <v>2204</v>
      </c>
      <c r="C16" s="182"/>
      <c r="D16" s="185">
        <f>SUM(F16,H16,J16)</f>
        <v>19208770875</v>
      </c>
      <c r="E16" s="185"/>
      <c r="F16" s="185">
        <v>162447820</v>
      </c>
      <c r="G16" s="185"/>
      <c r="H16" s="185">
        <v>18121631750</v>
      </c>
      <c r="I16" s="185"/>
      <c r="J16" s="185">
        <v>924691305</v>
      </c>
    </row>
    <row r="17" spans="1:14" s="1071" customFormat="1" ht="24.95" customHeight="1">
      <c r="B17" s="1449" t="s">
        <v>427</v>
      </c>
      <c r="C17" s="182"/>
      <c r="D17" s="185">
        <f>SUM(F17,H17,J17)</f>
        <v>1666979420</v>
      </c>
      <c r="E17" s="185"/>
      <c r="F17" s="185">
        <v>45002225</v>
      </c>
      <c r="G17" s="185"/>
      <c r="H17" s="185">
        <v>1342930394</v>
      </c>
      <c r="I17" s="185"/>
      <c r="J17" s="185">
        <v>279046801</v>
      </c>
    </row>
    <row r="18" spans="1:14" s="1071" customFormat="1" ht="24.95" customHeight="1">
      <c r="A18" s="1443" t="s">
        <v>2205</v>
      </c>
      <c r="B18" s="1665"/>
      <c r="C18" s="183"/>
      <c r="D18" s="184">
        <f>SUM(F18,H18,J18)</f>
        <v>2881375390</v>
      </c>
      <c r="E18" s="184"/>
      <c r="F18" s="184">
        <v>8357219</v>
      </c>
      <c r="G18" s="184"/>
      <c r="H18" s="184">
        <v>2664381011</v>
      </c>
      <c r="I18" s="184"/>
      <c r="J18" s="184">
        <v>208637160</v>
      </c>
    </row>
    <row r="19" spans="1:14" s="1" customFormat="1" ht="13.9" customHeight="1">
      <c r="A19" s="50" t="s">
        <v>83</v>
      </c>
      <c r="B19" s="50"/>
      <c r="C19" s="158" t="s">
        <v>84</v>
      </c>
      <c r="D19" s="158"/>
      <c r="E19" s="319" t="s">
        <v>85</v>
      </c>
      <c r="G19" s="51" t="s">
        <v>87</v>
      </c>
      <c r="I19" s="51"/>
      <c r="J19" s="1607" t="s">
        <v>2560</v>
      </c>
    </row>
    <row r="20" spans="1:14" s="1" customFormat="1" ht="13.9" customHeight="1">
      <c r="E20" s="319" t="s">
        <v>86</v>
      </c>
    </row>
    <row r="21" spans="1:14" s="1" customFormat="1" ht="13.9" customHeight="1">
      <c r="E21" s="1342"/>
      <c r="F21" s="1342"/>
    </row>
    <row r="22" spans="1:14" s="1" customFormat="1" ht="13.9" customHeight="1">
      <c r="A22" s="437" t="s">
        <v>141</v>
      </c>
      <c r="B22" s="319"/>
      <c r="C22" s="319"/>
      <c r="D22" s="319"/>
    </row>
    <row r="23" spans="1:14" s="1" customFormat="1" ht="13.9" customHeight="1">
      <c r="A23" s="94" t="s">
        <v>719</v>
      </c>
      <c r="B23" s="319"/>
    </row>
    <row r="24" spans="1:14" s="1" customFormat="1" ht="13.9" customHeight="1">
      <c r="A24" s="366" t="s">
        <v>2207</v>
      </c>
      <c r="B24" s="319"/>
    </row>
    <row r="25" spans="1:14" s="94" customFormat="1" ht="13.9" customHeight="1">
      <c r="A25" s="366" t="s">
        <v>2208</v>
      </c>
      <c r="B25" s="157"/>
      <c r="C25" s="157"/>
      <c r="D25" s="157"/>
      <c r="K25" s="1469"/>
      <c r="L25" s="1469"/>
      <c r="M25" s="1469"/>
      <c r="N25" s="1469"/>
    </row>
  </sheetData>
  <mergeCells count="11">
    <mergeCell ref="D4:G4"/>
    <mergeCell ref="A1:B1"/>
    <mergeCell ref="I1:J1"/>
    <mergeCell ref="A2:B2"/>
    <mergeCell ref="I2:J2"/>
    <mergeCell ref="A3:J3"/>
    <mergeCell ref="A5:B5"/>
    <mergeCell ref="C5:D5"/>
    <mergeCell ref="E5:F5"/>
    <mergeCell ref="G5:H5"/>
    <mergeCell ref="I5:J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2" width="9" style="97"/>
    <col min="3" max="3" width="18.125" style="97" customWidth="1"/>
    <col min="4" max="4" width="12.25" style="97" customWidth="1"/>
    <col min="5" max="5" width="9.125" style="97" bestFit="1" customWidth="1"/>
    <col min="6" max="8" width="9.5" style="97" bestFit="1" customWidth="1"/>
    <col min="9" max="11" width="9.125" style="97" bestFit="1" customWidth="1"/>
    <col min="12" max="12" width="17.375" style="97" customWidth="1"/>
    <col min="13" max="13" width="9" style="97"/>
    <col min="14" max="14" width="4.5" style="97" bestFit="1" customWidth="1"/>
    <col min="15" max="258" width="9" style="97"/>
    <col min="259" max="259" width="18.125" style="97" customWidth="1"/>
    <col min="260" max="260" width="12.25" style="97" customWidth="1"/>
    <col min="261" max="261" width="9.125" style="97" bestFit="1" customWidth="1"/>
    <col min="262" max="264" width="9.5" style="97" bestFit="1" customWidth="1"/>
    <col min="265" max="267" width="9.125" style="97" bestFit="1" customWidth="1"/>
    <col min="268" max="268" width="17.375" style="97" customWidth="1"/>
    <col min="269" max="269" width="9" style="97"/>
    <col min="270" max="270" width="4.5" style="97" bestFit="1" customWidth="1"/>
    <col min="271" max="514" width="9" style="97"/>
    <col min="515" max="515" width="18.125" style="97" customWidth="1"/>
    <col min="516" max="516" width="12.25" style="97" customWidth="1"/>
    <col min="517" max="517" width="9.125" style="97" bestFit="1" customWidth="1"/>
    <col min="518" max="520" width="9.5" style="97" bestFit="1" customWidth="1"/>
    <col min="521" max="523" width="9.125" style="97" bestFit="1" customWidth="1"/>
    <col min="524" max="524" width="17.375" style="97" customWidth="1"/>
    <col min="525" max="525" width="9" style="97"/>
    <col min="526" max="526" width="4.5" style="97" bestFit="1" customWidth="1"/>
    <col min="527" max="770" width="9" style="97"/>
    <col min="771" max="771" width="18.125" style="97" customWidth="1"/>
    <col min="772" max="772" width="12.25" style="97" customWidth="1"/>
    <col min="773" max="773" width="9.125" style="97" bestFit="1" customWidth="1"/>
    <col min="774" max="776" width="9.5" style="97" bestFit="1" customWidth="1"/>
    <col min="777" max="779" width="9.125" style="97" bestFit="1" customWidth="1"/>
    <col min="780" max="780" width="17.375" style="97" customWidth="1"/>
    <col min="781" max="781" width="9" style="97"/>
    <col min="782" max="782" width="4.5" style="97" bestFit="1" customWidth="1"/>
    <col min="783" max="1026" width="9" style="97"/>
    <col min="1027" max="1027" width="18.125" style="97" customWidth="1"/>
    <col min="1028" max="1028" width="12.25" style="97" customWidth="1"/>
    <col min="1029" max="1029" width="9.125" style="97" bestFit="1" customWidth="1"/>
    <col min="1030" max="1032" width="9.5" style="97" bestFit="1" customWidth="1"/>
    <col min="1033" max="1035" width="9.125" style="97" bestFit="1" customWidth="1"/>
    <col min="1036" max="1036" width="17.375" style="97" customWidth="1"/>
    <col min="1037" max="1037" width="9" style="97"/>
    <col min="1038" max="1038" width="4.5" style="97" bestFit="1" customWidth="1"/>
    <col min="1039" max="1282" width="9" style="97"/>
    <col min="1283" max="1283" width="18.125" style="97" customWidth="1"/>
    <col min="1284" max="1284" width="12.25" style="97" customWidth="1"/>
    <col min="1285" max="1285" width="9.125" style="97" bestFit="1" customWidth="1"/>
    <col min="1286" max="1288" width="9.5" style="97" bestFit="1" customWidth="1"/>
    <col min="1289" max="1291" width="9.125" style="97" bestFit="1" customWidth="1"/>
    <col min="1292" max="1292" width="17.375" style="97" customWidth="1"/>
    <col min="1293" max="1293" width="9" style="97"/>
    <col min="1294" max="1294" width="4.5" style="97" bestFit="1" customWidth="1"/>
    <col min="1295" max="1538" width="9" style="97"/>
    <col min="1539" max="1539" width="18.125" style="97" customWidth="1"/>
    <col min="1540" max="1540" width="12.25" style="97" customWidth="1"/>
    <col min="1541" max="1541" width="9.125" style="97" bestFit="1" customWidth="1"/>
    <col min="1542" max="1544" width="9.5" style="97" bestFit="1" customWidth="1"/>
    <col min="1545" max="1547" width="9.125" style="97" bestFit="1" customWidth="1"/>
    <col min="1548" max="1548" width="17.375" style="97" customWidth="1"/>
    <col min="1549" max="1549" width="9" style="97"/>
    <col min="1550" max="1550" width="4.5" style="97" bestFit="1" customWidth="1"/>
    <col min="1551" max="1794" width="9" style="97"/>
    <col min="1795" max="1795" width="18.125" style="97" customWidth="1"/>
    <col min="1796" max="1796" width="12.25" style="97" customWidth="1"/>
    <col min="1797" max="1797" width="9.125" style="97" bestFit="1" customWidth="1"/>
    <col min="1798" max="1800" width="9.5" style="97" bestFit="1" customWidth="1"/>
    <col min="1801" max="1803" width="9.125" style="97" bestFit="1" customWidth="1"/>
    <col min="1804" max="1804" width="17.375" style="97" customWidth="1"/>
    <col min="1805" max="1805" width="9" style="97"/>
    <col min="1806" max="1806" width="4.5" style="97" bestFit="1" customWidth="1"/>
    <col min="1807" max="2050" width="9" style="97"/>
    <col min="2051" max="2051" width="18.125" style="97" customWidth="1"/>
    <col min="2052" max="2052" width="12.25" style="97" customWidth="1"/>
    <col min="2053" max="2053" width="9.125" style="97" bestFit="1" customWidth="1"/>
    <col min="2054" max="2056" width="9.5" style="97" bestFit="1" customWidth="1"/>
    <col min="2057" max="2059" width="9.125" style="97" bestFit="1" customWidth="1"/>
    <col min="2060" max="2060" width="17.375" style="97" customWidth="1"/>
    <col min="2061" max="2061" width="9" style="97"/>
    <col min="2062" max="2062" width="4.5" style="97" bestFit="1" customWidth="1"/>
    <col min="2063" max="2306" width="9" style="97"/>
    <col min="2307" max="2307" width="18.125" style="97" customWidth="1"/>
    <col min="2308" max="2308" width="12.25" style="97" customWidth="1"/>
    <col min="2309" max="2309" width="9.125" style="97" bestFit="1" customWidth="1"/>
    <col min="2310" max="2312" width="9.5" style="97" bestFit="1" customWidth="1"/>
    <col min="2313" max="2315" width="9.125" style="97" bestFit="1" customWidth="1"/>
    <col min="2316" max="2316" width="17.375" style="97" customWidth="1"/>
    <col min="2317" max="2317" width="9" style="97"/>
    <col min="2318" max="2318" width="4.5" style="97" bestFit="1" customWidth="1"/>
    <col min="2319" max="2562" width="9" style="97"/>
    <col min="2563" max="2563" width="18.125" style="97" customWidth="1"/>
    <col min="2564" max="2564" width="12.25" style="97" customWidth="1"/>
    <col min="2565" max="2565" width="9.125" style="97" bestFit="1" customWidth="1"/>
    <col min="2566" max="2568" width="9.5" style="97" bestFit="1" customWidth="1"/>
    <col min="2569" max="2571" width="9.125" style="97" bestFit="1" customWidth="1"/>
    <col min="2572" max="2572" width="17.375" style="97" customWidth="1"/>
    <col min="2573" max="2573" width="9" style="97"/>
    <col min="2574" max="2574" width="4.5" style="97" bestFit="1" customWidth="1"/>
    <col min="2575" max="2818" width="9" style="97"/>
    <col min="2819" max="2819" width="18.125" style="97" customWidth="1"/>
    <col min="2820" max="2820" width="12.25" style="97" customWidth="1"/>
    <col min="2821" max="2821" width="9.125" style="97" bestFit="1" customWidth="1"/>
    <col min="2822" max="2824" width="9.5" style="97" bestFit="1" customWidth="1"/>
    <col min="2825" max="2827" width="9.125" style="97" bestFit="1" customWidth="1"/>
    <col min="2828" max="2828" width="17.375" style="97" customWidth="1"/>
    <col min="2829" max="2829" width="9" style="97"/>
    <col min="2830" max="2830" width="4.5" style="97" bestFit="1" customWidth="1"/>
    <col min="2831" max="3074" width="9" style="97"/>
    <col min="3075" max="3075" width="18.125" style="97" customWidth="1"/>
    <col min="3076" max="3076" width="12.25" style="97" customWidth="1"/>
    <col min="3077" max="3077" width="9.125" style="97" bestFit="1" customWidth="1"/>
    <col min="3078" max="3080" width="9.5" style="97" bestFit="1" customWidth="1"/>
    <col min="3081" max="3083" width="9.125" style="97" bestFit="1" customWidth="1"/>
    <col min="3084" max="3084" width="17.375" style="97" customWidth="1"/>
    <col min="3085" max="3085" width="9" style="97"/>
    <col min="3086" max="3086" width="4.5" style="97" bestFit="1" customWidth="1"/>
    <col min="3087" max="3330" width="9" style="97"/>
    <col min="3331" max="3331" width="18.125" style="97" customWidth="1"/>
    <col min="3332" max="3332" width="12.25" style="97" customWidth="1"/>
    <col min="3333" max="3333" width="9.125" style="97" bestFit="1" customWidth="1"/>
    <col min="3334" max="3336" width="9.5" style="97" bestFit="1" customWidth="1"/>
    <col min="3337" max="3339" width="9.125" style="97" bestFit="1" customWidth="1"/>
    <col min="3340" max="3340" width="17.375" style="97" customWidth="1"/>
    <col min="3341" max="3341" width="9" style="97"/>
    <col min="3342" max="3342" width="4.5" style="97" bestFit="1" customWidth="1"/>
    <col min="3343" max="3586" width="9" style="97"/>
    <col min="3587" max="3587" width="18.125" style="97" customWidth="1"/>
    <col min="3588" max="3588" width="12.25" style="97" customWidth="1"/>
    <col min="3589" max="3589" width="9.125" style="97" bestFit="1" customWidth="1"/>
    <col min="3590" max="3592" width="9.5" style="97" bestFit="1" customWidth="1"/>
    <col min="3593" max="3595" width="9.125" style="97" bestFit="1" customWidth="1"/>
    <col min="3596" max="3596" width="17.375" style="97" customWidth="1"/>
    <col min="3597" max="3597" width="9" style="97"/>
    <col min="3598" max="3598" width="4.5" style="97" bestFit="1" customWidth="1"/>
    <col min="3599" max="3842" width="9" style="97"/>
    <col min="3843" max="3843" width="18.125" style="97" customWidth="1"/>
    <col min="3844" max="3844" width="12.25" style="97" customWidth="1"/>
    <col min="3845" max="3845" width="9.125" style="97" bestFit="1" customWidth="1"/>
    <col min="3846" max="3848" width="9.5" style="97" bestFit="1" customWidth="1"/>
    <col min="3849" max="3851" width="9.125" style="97" bestFit="1" customWidth="1"/>
    <col min="3852" max="3852" width="17.375" style="97" customWidth="1"/>
    <col min="3853" max="3853" width="9" style="97"/>
    <col min="3854" max="3854" width="4.5" style="97" bestFit="1" customWidth="1"/>
    <col min="3855" max="4098" width="9" style="97"/>
    <col min="4099" max="4099" width="18.125" style="97" customWidth="1"/>
    <col min="4100" max="4100" width="12.25" style="97" customWidth="1"/>
    <col min="4101" max="4101" width="9.125" style="97" bestFit="1" customWidth="1"/>
    <col min="4102" max="4104" width="9.5" style="97" bestFit="1" customWidth="1"/>
    <col min="4105" max="4107" width="9.125" style="97" bestFit="1" customWidth="1"/>
    <col min="4108" max="4108" width="17.375" style="97" customWidth="1"/>
    <col min="4109" max="4109" width="9" style="97"/>
    <col min="4110" max="4110" width="4.5" style="97" bestFit="1" customWidth="1"/>
    <col min="4111" max="4354" width="9" style="97"/>
    <col min="4355" max="4355" width="18.125" style="97" customWidth="1"/>
    <col min="4356" max="4356" width="12.25" style="97" customWidth="1"/>
    <col min="4357" max="4357" width="9.125" style="97" bestFit="1" customWidth="1"/>
    <col min="4358" max="4360" width="9.5" style="97" bestFit="1" customWidth="1"/>
    <col min="4361" max="4363" width="9.125" style="97" bestFit="1" customWidth="1"/>
    <col min="4364" max="4364" width="17.375" style="97" customWidth="1"/>
    <col min="4365" max="4365" width="9" style="97"/>
    <col min="4366" max="4366" width="4.5" style="97" bestFit="1" customWidth="1"/>
    <col min="4367" max="4610" width="9" style="97"/>
    <col min="4611" max="4611" width="18.125" style="97" customWidth="1"/>
    <col min="4612" max="4612" width="12.25" style="97" customWidth="1"/>
    <col min="4613" max="4613" width="9.125" style="97" bestFit="1" customWidth="1"/>
    <col min="4614" max="4616" width="9.5" style="97" bestFit="1" customWidth="1"/>
    <col min="4617" max="4619" width="9.125" style="97" bestFit="1" customWidth="1"/>
    <col min="4620" max="4620" width="17.375" style="97" customWidth="1"/>
    <col min="4621" max="4621" width="9" style="97"/>
    <col min="4622" max="4622" width="4.5" style="97" bestFit="1" customWidth="1"/>
    <col min="4623" max="4866" width="9" style="97"/>
    <col min="4867" max="4867" width="18.125" style="97" customWidth="1"/>
    <col min="4868" max="4868" width="12.25" style="97" customWidth="1"/>
    <col min="4869" max="4869" width="9.125" style="97" bestFit="1" customWidth="1"/>
    <col min="4870" max="4872" width="9.5" style="97" bestFit="1" customWidth="1"/>
    <col min="4873" max="4875" width="9.125" style="97" bestFit="1" customWidth="1"/>
    <col min="4876" max="4876" width="17.375" style="97" customWidth="1"/>
    <col min="4877" max="4877" width="9" style="97"/>
    <col min="4878" max="4878" width="4.5" style="97" bestFit="1" customWidth="1"/>
    <col min="4879" max="5122" width="9" style="97"/>
    <col min="5123" max="5123" width="18.125" style="97" customWidth="1"/>
    <col min="5124" max="5124" width="12.25" style="97" customWidth="1"/>
    <col min="5125" max="5125" width="9.125" style="97" bestFit="1" customWidth="1"/>
    <col min="5126" max="5128" width="9.5" style="97" bestFit="1" customWidth="1"/>
    <col min="5129" max="5131" width="9.125" style="97" bestFit="1" customWidth="1"/>
    <col min="5132" max="5132" width="17.375" style="97" customWidth="1"/>
    <col min="5133" max="5133" width="9" style="97"/>
    <col min="5134" max="5134" width="4.5" style="97" bestFit="1" customWidth="1"/>
    <col min="5135" max="5378" width="9" style="97"/>
    <col min="5379" max="5379" width="18.125" style="97" customWidth="1"/>
    <col min="5380" max="5380" width="12.25" style="97" customWidth="1"/>
    <col min="5381" max="5381" width="9.125" style="97" bestFit="1" customWidth="1"/>
    <col min="5382" max="5384" width="9.5" style="97" bestFit="1" customWidth="1"/>
    <col min="5385" max="5387" width="9.125" style="97" bestFit="1" customWidth="1"/>
    <col min="5388" max="5388" width="17.375" style="97" customWidth="1"/>
    <col min="5389" max="5389" width="9" style="97"/>
    <col min="5390" max="5390" width="4.5" style="97" bestFit="1" customWidth="1"/>
    <col min="5391" max="5634" width="9" style="97"/>
    <col min="5635" max="5635" width="18.125" style="97" customWidth="1"/>
    <col min="5636" max="5636" width="12.25" style="97" customWidth="1"/>
    <col min="5637" max="5637" width="9.125" style="97" bestFit="1" customWidth="1"/>
    <col min="5638" max="5640" width="9.5" style="97" bestFit="1" customWidth="1"/>
    <col min="5641" max="5643" width="9.125" style="97" bestFit="1" customWidth="1"/>
    <col min="5644" max="5644" width="17.375" style="97" customWidth="1"/>
    <col min="5645" max="5645" width="9" style="97"/>
    <col min="5646" max="5646" width="4.5" style="97" bestFit="1" customWidth="1"/>
    <col min="5647" max="5890" width="9" style="97"/>
    <col min="5891" max="5891" width="18.125" style="97" customWidth="1"/>
    <col min="5892" max="5892" width="12.25" style="97" customWidth="1"/>
    <col min="5893" max="5893" width="9.125" style="97" bestFit="1" customWidth="1"/>
    <col min="5894" max="5896" width="9.5" style="97" bestFit="1" customWidth="1"/>
    <col min="5897" max="5899" width="9.125" style="97" bestFit="1" customWidth="1"/>
    <col min="5900" max="5900" width="17.375" style="97" customWidth="1"/>
    <col min="5901" max="5901" width="9" style="97"/>
    <col min="5902" max="5902" width="4.5" style="97" bestFit="1" customWidth="1"/>
    <col min="5903" max="6146" width="9" style="97"/>
    <col min="6147" max="6147" width="18.125" style="97" customWidth="1"/>
    <col min="6148" max="6148" width="12.25" style="97" customWidth="1"/>
    <col min="6149" max="6149" width="9.125" style="97" bestFit="1" customWidth="1"/>
    <col min="6150" max="6152" width="9.5" style="97" bestFit="1" customWidth="1"/>
    <col min="6153" max="6155" width="9.125" style="97" bestFit="1" customWidth="1"/>
    <col min="6156" max="6156" width="17.375" style="97" customWidth="1"/>
    <col min="6157" max="6157" width="9" style="97"/>
    <col min="6158" max="6158" width="4.5" style="97" bestFit="1" customWidth="1"/>
    <col min="6159" max="6402" width="9" style="97"/>
    <col min="6403" max="6403" width="18.125" style="97" customWidth="1"/>
    <col min="6404" max="6404" width="12.25" style="97" customWidth="1"/>
    <col min="6405" max="6405" width="9.125" style="97" bestFit="1" customWidth="1"/>
    <col min="6406" max="6408" width="9.5" style="97" bestFit="1" customWidth="1"/>
    <col min="6409" max="6411" width="9.125" style="97" bestFit="1" customWidth="1"/>
    <col min="6412" max="6412" width="17.375" style="97" customWidth="1"/>
    <col min="6413" max="6413" width="9" style="97"/>
    <col min="6414" max="6414" width="4.5" style="97" bestFit="1" customWidth="1"/>
    <col min="6415" max="6658" width="9" style="97"/>
    <col min="6659" max="6659" width="18.125" style="97" customWidth="1"/>
    <col min="6660" max="6660" width="12.25" style="97" customWidth="1"/>
    <col min="6661" max="6661" width="9.125" style="97" bestFit="1" customWidth="1"/>
    <col min="6662" max="6664" width="9.5" style="97" bestFit="1" customWidth="1"/>
    <col min="6665" max="6667" width="9.125" style="97" bestFit="1" customWidth="1"/>
    <col min="6668" max="6668" width="17.375" style="97" customWidth="1"/>
    <col min="6669" max="6669" width="9" style="97"/>
    <col min="6670" max="6670" width="4.5" style="97" bestFit="1" customWidth="1"/>
    <col min="6671" max="6914" width="9" style="97"/>
    <col min="6915" max="6915" width="18.125" style="97" customWidth="1"/>
    <col min="6916" max="6916" width="12.25" style="97" customWidth="1"/>
    <col min="6917" max="6917" width="9.125" style="97" bestFit="1" customWidth="1"/>
    <col min="6918" max="6920" width="9.5" style="97" bestFit="1" customWidth="1"/>
    <col min="6921" max="6923" width="9.125" style="97" bestFit="1" customWidth="1"/>
    <col min="6924" max="6924" width="17.375" style="97" customWidth="1"/>
    <col min="6925" max="6925" width="9" style="97"/>
    <col min="6926" max="6926" width="4.5" style="97" bestFit="1" customWidth="1"/>
    <col min="6927" max="7170" width="9" style="97"/>
    <col min="7171" max="7171" width="18.125" style="97" customWidth="1"/>
    <col min="7172" max="7172" width="12.25" style="97" customWidth="1"/>
    <col min="7173" max="7173" width="9.125" style="97" bestFit="1" customWidth="1"/>
    <col min="7174" max="7176" width="9.5" style="97" bestFit="1" customWidth="1"/>
    <col min="7177" max="7179" width="9.125" style="97" bestFit="1" customWidth="1"/>
    <col min="7180" max="7180" width="17.375" style="97" customWidth="1"/>
    <col min="7181" max="7181" width="9" style="97"/>
    <col min="7182" max="7182" width="4.5" style="97" bestFit="1" customWidth="1"/>
    <col min="7183" max="7426" width="9" style="97"/>
    <col min="7427" max="7427" width="18.125" style="97" customWidth="1"/>
    <col min="7428" max="7428" width="12.25" style="97" customWidth="1"/>
    <col min="7429" max="7429" width="9.125" style="97" bestFit="1" customWidth="1"/>
    <col min="7430" max="7432" width="9.5" style="97" bestFit="1" customWidth="1"/>
    <col min="7433" max="7435" width="9.125" style="97" bestFit="1" customWidth="1"/>
    <col min="7436" max="7436" width="17.375" style="97" customWidth="1"/>
    <col min="7437" max="7437" width="9" style="97"/>
    <col min="7438" max="7438" width="4.5" style="97" bestFit="1" customWidth="1"/>
    <col min="7439" max="7682" width="9" style="97"/>
    <col min="7683" max="7683" width="18.125" style="97" customWidth="1"/>
    <col min="7684" max="7684" width="12.25" style="97" customWidth="1"/>
    <col min="7685" max="7685" width="9.125" style="97" bestFit="1" customWidth="1"/>
    <col min="7686" max="7688" width="9.5" style="97" bestFit="1" customWidth="1"/>
    <col min="7689" max="7691" width="9.125" style="97" bestFit="1" customWidth="1"/>
    <col min="7692" max="7692" width="17.375" style="97" customWidth="1"/>
    <col min="7693" max="7693" width="9" style="97"/>
    <col min="7694" max="7694" width="4.5" style="97" bestFit="1" customWidth="1"/>
    <col min="7695" max="7938" width="9" style="97"/>
    <col min="7939" max="7939" width="18.125" style="97" customWidth="1"/>
    <col min="7940" max="7940" width="12.25" style="97" customWidth="1"/>
    <col min="7941" max="7941" width="9.125" style="97" bestFit="1" customWidth="1"/>
    <col min="7942" max="7944" width="9.5" style="97" bestFit="1" customWidth="1"/>
    <col min="7945" max="7947" width="9.125" style="97" bestFit="1" customWidth="1"/>
    <col min="7948" max="7948" width="17.375" style="97" customWidth="1"/>
    <col min="7949" max="7949" width="9" style="97"/>
    <col min="7950" max="7950" width="4.5" style="97" bestFit="1" customWidth="1"/>
    <col min="7951" max="8194" width="9" style="97"/>
    <col min="8195" max="8195" width="18.125" style="97" customWidth="1"/>
    <col min="8196" max="8196" width="12.25" style="97" customWidth="1"/>
    <col min="8197" max="8197" width="9.125" style="97" bestFit="1" customWidth="1"/>
    <col min="8198" max="8200" width="9.5" style="97" bestFit="1" customWidth="1"/>
    <col min="8201" max="8203" width="9.125" style="97" bestFit="1" customWidth="1"/>
    <col min="8204" max="8204" width="17.375" style="97" customWidth="1"/>
    <col min="8205" max="8205" width="9" style="97"/>
    <col min="8206" max="8206" width="4.5" style="97" bestFit="1" customWidth="1"/>
    <col min="8207" max="8450" width="9" style="97"/>
    <col min="8451" max="8451" width="18.125" style="97" customWidth="1"/>
    <col min="8452" max="8452" width="12.25" style="97" customWidth="1"/>
    <col min="8453" max="8453" width="9.125" style="97" bestFit="1" customWidth="1"/>
    <col min="8454" max="8456" width="9.5" style="97" bestFit="1" customWidth="1"/>
    <col min="8457" max="8459" width="9.125" style="97" bestFit="1" customWidth="1"/>
    <col min="8460" max="8460" width="17.375" style="97" customWidth="1"/>
    <col min="8461" max="8461" width="9" style="97"/>
    <col min="8462" max="8462" width="4.5" style="97" bestFit="1" customWidth="1"/>
    <col min="8463" max="8706" width="9" style="97"/>
    <col min="8707" max="8707" width="18.125" style="97" customWidth="1"/>
    <col min="8708" max="8708" width="12.25" style="97" customWidth="1"/>
    <col min="8709" max="8709" width="9.125" style="97" bestFit="1" customWidth="1"/>
    <col min="8710" max="8712" width="9.5" style="97" bestFit="1" customWidth="1"/>
    <col min="8713" max="8715" width="9.125" style="97" bestFit="1" customWidth="1"/>
    <col min="8716" max="8716" width="17.375" style="97" customWidth="1"/>
    <col min="8717" max="8717" width="9" style="97"/>
    <col min="8718" max="8718" width="4.5" style="97" bestFit="1" customWidth="1"/>
    <col min="8719" max="8962" width="9" style="97"/>
    <col min="8963" max="8963" width="18.125" style="97" customWidth="1"/>
    <col min="8964" max="8964" width="12.25" style="97" customWidth="1"/>
    <col min="8965" max="8965" width="9.125" style="97" bestFit="1" customWidth="1"/>
    <col min="8966" max="8968" width="9.5" style="97" bestFit="1" customWidth="1"/>
    <col min="8969" max="8971" width="9.125" style="97" bestFit="1" customWidth="1"/>
    <col min="8972" max="8972" width="17.375" style="97" customWidth="1"/>
    <col min="8973" max="8973" width="9" style="97"/>
    <col min="8974" max="8974" width="4.5" style="97" bestFit="1" customWidth="1"/>
    <col min="8975" max="9218" width="9" style="97"/>
    <col min="9219" max="9219" width="18.125" style="97" customWidth="1"/>
    <col min="9220" max="9220" width="12.25" style="97" customWidth="1"/>
    <col min="9221" max="9221" width="9.125" style="97" bestFit="1" customWidth="1"/>
    <col min="9222" max="9224" width="9.5" style="97" bestFit="1" customWidth="1"/>
    <col min="9225" max="9227" width="9.125" style="97" bestFit="1" customWidth="1"/>
    <col min="9228" max="9228" width="17.375" style="97" customWidth="1"/>
    <col min="9229" max="9229" width="9" style="97"/>
    <col min="9230" max="9230" width="4.5" style="97" bestFit="1" customWidth="1"/>
    <col min="9231" max="9474" width="9" style="97"/>
    <col min="9475" max="9475" width="18.125" style="97" customWidth="1"/>
    <col min="9476" max="9476" width="12.25" style="97" customWidth="1"/>
    <col min="9477" max="9477" width="9.125" style="97" bestFit="1" customWidth="1"/>
    <col min="9478" max="9480" width="9.5" style="97" bestFit="1" customWidth="1"/>
    <col min="9481" max="9483" width="9.125" style="97" bestFit="1" customWidth="1"/>
    <col min="9484" max="9484" width="17.375" style="97" customWidth="1"/>
    <col min="9485" max="9485" width="9" style="97"/>
    <col min="9486" max="9486" width="4.5" style="97" bestFit="1" customWidth="1"/>
    <col min="9487" max="9730" width="9" style="97"/>
    <col min="9731" max="9731" width="18.125" style="97" customWidth="1"/>
    <col min="9732" max="9732" width="12.25" style="97" customWidth="1"/>
    <col min="9733" max="9733" width="9.125" style="97" bestFit="1" customWidth="1"/>
    <col min="9734" max="9736" width="9.5" style="97" bestFit="1" customWidth="1"/>
    <col min="9737" max="9739" width="9.125" style="97" bestFit="1" customWidth="1"/>
    <col min="9740" max="9740" width="17.375" style="97" customWidth="1"/>
    <col min="9741" max="9741" width="9" style="97"/>
    <col min="9742" max="9742" width="4.5" style="97" bestFit="1" customWidth="1"/>
    <col min="9743" max="9986" width="9" style="97"/>
    <col min="9987" max="9987" width="18.125" style="97" customWidth="1"/>
    <col min="9988" max="9988" width="12.25" style="97" customWidth="1"/>
    <col min="9989" max="9989" width="9.125" style="97" bestFit="1" customWidth="1"/>
    <col min="9990" max="9992" width="9.5" style="97" bestFit="1" customWidth="1"/>
    <col min="9993" max="9995" width="9.125" style="97" bestFit="1" customWidth="1"/>
    <col min="9996" max="9996" width="17.375" style="97" customWidth="1"/>
    <col min="9997" max="9997" width="9" style="97"/>
    <col min="9998" max="9998" width="4.5" style="97" bestFit="1" customWidth="1"/>
    <col min="9999" max="10242" width="9" style="97"/>
    <col min="10243" max="10243" width="18.125" style="97" customWidth="1"/>
    <col min="10244" max="10244" width="12.25" style="97" customWidth="1"/>
    <col min="10245" max="10245" width="9.125" style="97" bestFit="1" customWidth="1"/>
    <col min="10246" max="10248" width="9.5" style="97" bestFit="1" customWidth="1"/>
    <col min="10249" max="10251" width="9.125" style="97" bestFit="1" customWidth="1"/>
    <col min="10252" max="10252" width="17.375" style="97" customWidth="1"/>
    <col min="10253" max="10253" width="9" style="97"/>
    <col min="10254" max="10254" width="4.5" style="97" bestFit="1" customWidth="1"/>
    <col min="10255" max="10498" width="9" style="97"/>
    <col min="10499" max="10499" width="18.125" style="97" customWidth="1"/>
    <col min="10500" max="10500" width="12.25" style="97" customWidth="1"/>
    <col min="10501" max="10501" width="9.125" style="97" bestFit="1" customWidth="1"/>
    <col min="10502" max="10504" width="9.5" style="97" bestFit="1" customWidth="1"/>
    <col min="10505" max="10507" width="9.125" style="97" bestFit="1" customWidth="1"/>
    <col min="10508" max="10508" width="17.375" style="97" customWidth="1"/>
    <col min="10509" max="10509" width="9" style="97"/>
    <col min="10510" max="10510" width="4.5" style="97" bestFit="1" customWidth="1"/>
    <col min="10511" max="10754" width="9" style="97"/>
    <col min="10755" max="10755" width="18.125" style="97" customWidth="1"/>
    <col min="10756" max="10756" width="12.25" style="97" customWidth="1"/>
    <col min="10757" max="10757" width="9.125" style="97" bestFit="1" customWidth="1"/>
    <col min="10758" max="10760" width="9.5" style="97" bestFit="1" customWidth="1"/>
    <col min="10761" max="10763" width="9.125" style="97" bestFit="1" customWidth="1"/>
    <col min="10764" max="10764" width="17.375" style="97" customWidth="1"/>
    <col min="10765" max="10765" width="9" style="97"/>
    <col min="10766" max="10766" width="4.5" style="97" bestFit="1" customWidth="1"/>
    <col min="10767" max="11010" width="9" style="97"/>
    <col min="11011" max="11011" width="18.125" style="97" customWidth="1"/>
    <col min="11012" max="11012" width="12.25" style="97" customWidth="1"/>
    <col min="11013" max="11013" width="9.125" style="97" bestFit="1" customWidth="1"/>
    <col min="11014" max="11016" width="9.5" style="97" bestFit="1" customWidth="1"/>
    <col min="11017" max="11019" width="9.125" style="97" bestFit="1" customWidth="1"/>
    <col min="11020" max="11020" width="17.375" style="97" customWidth="1"/>
    <col min="11021" max="11021" width="9" style="97"/>
    <col min="11022" max="11022" width="4.5" style="97" bestFit="1" customWidth="1"/>
    <col min="11023" max="11266" width="9" style="97"/>
    <col min="11267" max="11267" width="18.125" style="97" customWidth="1"/>
    <col min="11268" max="11268" width="12.25" style="97" customWidth="1"/>
    <col min="11269" max="11269" width="9.125" style="97" bestFit="1" customWidth="1"/>
    <col min="11270" max="11272" width="9.5" style="97" bestFit="1" customWidth="1"/>
    <col min="11273" max="11275" width="9.125" style="97" bestFit="1" customWidth="1"/>
    <col min="11276" max="11276" width="17.375" style="97" customWidth="1"/>
    <col min="11277" max="11277" width="9" style="97"/>
    <col min="11278" max="11278" width="4.5" style="97" bestFit="1" customWidth="1"/>
    <col min="11279" max="11522" width="9" style="97"/>
    <col min="11523" max="11523" width="18.125" style="97" customWidth="1"/>
    <col min="11524" max="11524" width="12.25" style="97" customWidth="1"/>
    <col min="11525" max="11525" width="9.125" style="97" bestFit="1" customWidth="1"/>
    <col min="11526" max="11528" width="9.5" style="97" bestFit="1" customWidth="1"/>
    <col min="11529" max="11531" width="9.125" style="97" bestFit="1" customWidth="1"/>
    <col min="11532" max="11532" width="17.375" style="97" customWidth="1"/>
    <col min="11533" max="11533" width="9" style="97"/>
    <col min="11534" max="11534" width="4.5" style="97" bestFit="1" customWidth="1"/>
    <col min="11535" max="11778" width="9" style="97"/>
    <col min="11779" max="11779" width="18.125" style="97" customWidth="1"/>
    <col min="11780" max="11780" width="12.25" style="97" customWidth="1"/>
    <col min="11781" max="11781" width="9.125" style="97" bestFit="1" customWidth="1"/>
    <col min="11782" max="11784" width="9.5" style="97" bestFit="1" customWidth="1"/>
    <col min="11785" max="11787" width="9.125" style="97" bestFit="1" customWidth="1"/>
    <col min="11788" max="11788" width="17.375" style="97" customWidth="1"/>
    <col min="11789" max="11789" width="9" style="97"/>
    <col min="11790" max="11790" width="4.5" style="97" bestFit="1" customWidth="1"/>
    <col min="11791" max="12034" width="9" style="97"/>
    <col min="12035" max="12035" width="18.125" style="97" customWidth="1"/>
    <col min="12036" max="12036" width="12.25" style="97" customWidth="1"/>
    <col min="12037" max="12037" width="9.125" style="97" bestFit="1" customWidth="1"/>
    <col min="12038" max="12040" width="9.5" style="97" bestFit="1" customWidth="1"/>
    <col min="12041" max="12043" width="9.125" style="97" bestFit="1" customWidth="1"/>
    <col min="12044" max="12044" width="17.375" style="97" customWidth="1"/>
    <col min="12045" max="12045" width="9" style="97"/>
    <col min="12046" max="12046" width="4.5" style="97" bestFit="1" customWidth="1"/>
    <col min="12047" max="12290" width="9" style="97"/>
    <col min="12291" max="12291" width="18.125" style="97" customWidth="1"/>
    <col min="12292" max="12292" width="12.25" style="97" customWidth="1"/>
    <col min="12293" max="12293" width="9.125" style="97" bestFit="1" customWidth="1"/>
    <col min="12294" max="12296" width="9.5" style="97" bestFit="1" customWidth="1"/>
    <col min="12297" max="12299" width="9.125" style="97" bestFit="1" customWidth="1"/>
    <col min="12300" max="12300" width="17.375" style="97" customWidth="1"/>
    <col min="12301" max="12301" width="9" style="97"/>
    <col min="12302" max="12302" width="4.5" style="97" bestFit="1" customWidth="1"/>
    <col min="12303" max="12546" width="9" style="97"/>
    <col min="12547" max="12547" width="18.125" style="97" customWidth="1"/>
    <col min="12548" max="12548" width="12.25" style="97" customWidth="1"/>
    <col min="12549" max="12549" width="9.125" style="97" bestFit="1" customWidth="1"/>
    <col min="12550" max="12552" width="9.5" style="97" bestFit="1" customWidth="1"/>
    <col min="12553" max="12555" width="9.125" style="97" bestFit="1" customWidth="1"/>
    <col min="12556" max="12556" width="17.375" style="97" customWidth="1"/>
    <col min="12557" max="12557" width="9" style="97"/>
    <col min="12558" max="12558" width="4.5" style="97" bestFit="1" customWidth="1"/>
    <col min="12559" max="12802" width="9" style="97"/>
    <col min="12803" max="12803" width="18.125" style="97" customWidth="1"/>
    <col min="12804" max="12804" width="12.25" style="97" customWidth="1"/>
    <col min="12805" max="12805" width="9.125" style="97" bestFit="1" customWidth="1"/>
    <col min="12806" max="12808" width="9.5" style="97" bestFit="1" customWidth="1"/>
    <col min="12809" max="12811" width="9.125" style="97" bestFit="1" customWidth="1"/>
    <col min="12812" max="12812" width="17.375" style="97" customWidth="1"/>
    <col min="12813" max="12813" width="9" style="97"/>
    <col min="12814" max="12814" width="4.5" style="97" bestFit="1" customWidth="1"/>
    <col min="12815" max="13058" width="9" style="97"/>
    <col min="13059" max="13059" width="18.125" style="97" customWidth="1"/>
    <col min="13060" max="13060" width="12.25" style="97" customWidth="1"/>
    <col min="13061" max="13061" width="9.125" style="97" bestFit="1" customWidth="1"/>
    <col min="13062" max="13064" width="9.5" style="97" bestFit="1" customWidth="1"/>
    <col min="13065" max="13067" width="9.125" style="97" bestFit="1" customWidth="1"/>
    <col min="13068" max="13068" width="17.375" style="97" customWidth="1"/>
    <col min="13069" max="13069" width="9" style="97"/>
    <col min="13070" max="13070" width="4.5" style="97" bestFit="1" customWidth="1"/>
    <col min="13071" max="13314" width="9" style="97"/>
    <col min="13315" max="13315" width="18.125" style="97" customWidth="1"/>
    <col min="13316" max="13316" width="12.25" style="97" customWidth="1"/>
    <col min="13317" max="13317" width="9.125" style="97" bestFit="1" customWidth="1"/>
    <col min="13318" max="13320" width="9.5" style="97" bestFit="1" customWidth="1"/>
    <col min="13321" max="13323" width="9.125" style="97" bestFit="1" customWidth="1"/>
    <col min="13324" max="13324" width="17.375" style="97" customWidth="1"/>
    <col min="13325" max="13325" width="9" style="97"/>
    <col min="13326" max="13326" width="4.5" style="97" bestFit="1" customWidth="1"/>
    <col min="13327" max="13570" width="9" style="97"/>
    <col min="13571" max="13571" width="18.125" style="97" customWidth="1"/>
    <col min="13572" max="13572" width="12.25" style="97" customWidth="1"/>
    <col min="13573" max="13573" width="9.125" style="97" bestFit="1" customWidth="1"/>
    <col min="13574" max="13576" width="9.5" style="97" bestFit="1" customWidth="1"/>
    <col min="13577" max="13579" width="9.125" style="97" bestFit="1" customWidth="1"/>
    <col min="13580" max="13580" width="17.375" style="97" customWidth="1"/>
    <col min="13581" max="13581" width="9" style="97"/>
    <col min="13582" max="13582" width="4.5" style="97" bestFit="1" customWidth="1"/>
    <col min="13583" max="13826" width="9" style="97"/>
    <col min="13827" max="13827" width="18.125" style="97" customWidth="1"/>
    <col min="13828" max="13828" width="12.25" style="97" customWidth="1"/>
    <col min="13829" max="13829" width="9.125" style="97" bestFit="1" customWidth="1"/>
    <col min="13830" max="13832" width="9.5" style="97" bestFit="1" customWidth="1"/>
    <col min="13833" max="13835" width="9.125" style="97" bestFit="1" customWidth="1"/>
    <col min="13836" max="13836" width="17.375" style="97" customWidth="1"/>
    <col min="13837" max="13837" width="9" style="97"/>
    <col min="13838" max="13838" width="4.5" style="97" bestFit="1" customWidth="1"/>
    <col min="13839" max="14082" width="9" style="97"/>
    <col min="14083" max="14083" width="18.125" style="97" customWidth="1"/>
    <col min="14084" max="14084" width="12.25" style="97" customWidth="1"/>
    <col min="14085" max="14085" width="9.125" style="97" bestFit="1" customWidth="1"/>
    <col min="14086" max="14088" width="9.5" style="97" bestFit="1" customWidth="1"/>
    <col min="14089" max="14091" width="9.125" style="97" bestFit="1" customWidth="1"/>
    <col min="14092" max="14092" width="17.375" style="97" customWidth="1"/>
    <col min="14093" max="14093" width="9" style="97"/>
    <col min="14094" max="14094" width="4.5" style="97" bestFit="1" customWidth="1"/>
    <col min="14095" max="14338" width="9" style="97"/>
    <col min="14339" max="14339" width="18.125" style="97" customWidth="1"/>
    <col min="14340" max="14340" width="12.25" style="97" customWidth="1"/>
    <col min="14341" max="14341" width="9.125" style="97" bestFit="1" customWidth="1"/>
    <col min="14342" max="14344" width="9.5" style="97" bestFit="1" customWidth="1"/>
    <col min="14345" max="14347" width="9.125" style="97" bestFit="1" customWidth="1"/>
    <col min="14348" max="14348" width="17.375" style="97" customWidth="1"/>
    <col min="14349" max="14349" width="9" style="97"/>
    <col min="14350" max="14350" width="4.5" style="97" bestFit="1" customWidth="1"/>
    <col min="14351" max="14594" width="9" style="97"/>
    <col min="14595" max="14595" width="18.125" style="97" customWidth="1"/>
    <col min="14596" max="14596" width="12.25" style="97" customWidth="1"/>
    <col min="14597" max="14597" width="9.125" style="97" bestFit="1" customWidth="1"/>
    <col min="14598" max="14600" width="9.5" style="97" bestFit="1" customWidth="1"/>
    <col min="14601" max="14603" width="9.125" style="97" bestFit="1" customWidth="1"/>
    <col min="14604" max="14604" width="17.375" style="97" customWidth="1"/>
    <col min="14605" max="14605" width="9" style="97"/>
    <col min="14606" max="14606" width="4.5" style="97" bestFit="1" customWidth="1"/>
    <col min="14607" max="14850" width="9" style="97"/>
    <col min="14851" max="14851" width="18.125" style="97" customWidth="1"/>
    <col min="14852" max="14852" width="12.25" style="97" customWidth="1"/>
    <col min="14853" max="14853" width="9.125" style="97" bestFit="1" customWidth="1"/>
    <col min="14854" max="14856" width="9.5" style="97" bestFit="1" customWidth="1"/>
    <col min="14857" max="14859" width="9.125" style="97" bestFit="1" customWidth="1"/>
    <col min="14860" max="14860" width="17.375" style="97" customWidth="1"/>
    <col min="14861" max="14861" width="9" style="97"/>
    <col min="14862" max="14862" width="4.5" style="97" bestFit="1" customWidth="1"/>
    <col min="14863" max="15106" width="9" style="97"/>
    <col min="15107" max="15107" width="18.125" style="97" customWidth="1"/>
    <col min="15108" max="15108" width="12.25" style="97" customWidth="1"/>
    <col min="15109" max="15109" width="9.125" style="97" bestFit="1" customWidth="1"/>
    <col min="15110" max="15112" width="9.5" style="97" bestFit="1" customWidth="1"/>
    <col min="15113" max="15115" width="9.125" style="97" bestFit="1" customWidth="1"/>
    <col min="15116" max="15116" width="17.375" style="97" customWidth="1"/>
    <col min="15117" max="15117" width="9" style="97"/>
    <col min="15118" max="15118" width="4.5" style="97" bestFit="1" customWidth="1"/>
    <col min="15119" max="15362" width="9" style="97"/>
    <col min="15363" max="15363" width="18.125" style="97" customWidth="1"/>
    <col min="15364" max="15364" width="12.25" style="97" customWidth="1"/>
    <col min="15365" max="15365" width="9.125" style="97" bestFit="1" customWidth="1"/>
    <col min="15366" max="15368" width="9.5" style="97" bestFit="1" customWidth="1"/>
    <col min="15369" max="15371" width="9.125" style="97" bestFit="1" customWidth="1"/>
    <col min="15372" max="15372" width="17.375" style="97" customWidth="1"/>
    <col min="15373" max="15373" width="9" style="97"/>
    <col min="15374" max="15374" width="4.5" style="97" bestFit="1" customWidth="1"/>
    <col min="15375" max="15618" width="9" style="97"/>
    <col min="15619" max="15619" width="18.125" style="97" customWidth="1"/>
    <col min="15620" max="15620" width="12.25" style="97" customWidth="1"/>
    <col min="15621" max="15621" width="9.125" style="97" bestFit="1" customWidth="1"/>
    <col min="15622" max="15624" width="9.5" style="97" bestFit="1" customWidth="1"/>
    <col min="15625" max="15627" width="9.125" style="97" bestFit="1" customWidth="1"/>
    <col min="15628" max="15628" width="17.375" style="97" customWidth="1"/>
    <col min="15629" max="15629" width="9" style="97"/>
    <col min="15630" max="15630" width="4.5" style="97" bestFit="1" customWidth="1"/>
    <col min="15631" max="15874" width="9" style="97"/>
    <col min="15875" max="15875" width="18.125" style="97" customWidth="1"/>
    <col min="15876" max="15876" width="12.25" style="97" customWidth="1"/>
    <col min="15877" max="15877" width="9.125" style="97" bestFit="1" customWidth="1"/>
    <col min="15878" max="15880" width="9.5" style="97" bestFit="1" customWidth="1"/>
    <col min="15881" max="15883" width="9.125" style="97" bestFit="1" customWidth="1"/>
    <col min="15884" max="15884" width="17.375" style="97" customWidth="1"/>
    <col min="15885" max="15885" width="9" style="97"/>
    <col min="15886" max="15886" width="4.5" style="97" bestFit="1" customWidth="1"/>
    <col min="15887" max="16130" width="9" style="97"/>
    <col min="16131" max="16131" width="18.125" style="97" customWidth="1"/>
    <col min="16132" max="16132" width="12.25" style="97" customWidth="1"/>
    <col min="16133" max="16133" width="9.125" style="97" bestFit="1" customWidth="1"/>
    <col min="16134" max="16136" width="9.5" style="97" bestFit="1" customWidth="1"/>
    <col min="16137" max="16139" width="9.125" style="97" bestFit="1" customWidth="1"/>
    <col min="16140" max="16140" width="17.375" style="97" customWidth="1"/>
    <col min="16141" max="16141" width="9" style="97"/>
    <col min="16142" max="16142" width="4.5" style="97" bestFit="1" customWidth="1"/>
    <col min="16143" max="16384" width="9" style="97"/>
  </cols>
  <sheetData>
    <row r="1" spans="1:17" s="94" customFormat="1" ht="14.25">
      <c r="A1" s="1810" t="s">
        <v>3092</v>
      </c>
      <c r="B1" s="1737"/>
      <c r="J1" s="1739" t="s">
        <v>3093</v>
      </c>
      <c r="K1" s="1739"/>
      <c r="L1" s="1439" t="s">
        <v>3367</v>
      </c>
    </row>
    <row r="2" spans="1:17" s="94" customFormat="1" ht="14.25">
      <c r="A2" s="1810" t="s">
        <v>3095</v>
      </c>
      <c r="B2" s="1737"/>
      <c r="C2" s="11" t="s">
        <v>3241</v>
      </c>
      <c r="D2" s="1471"/>
      <c r="E2" s="1471"/>
      <c r="F2" s="1471"/>
      <c r="G2" s="1471"/>
      <c r="H2" s="1471"/>
      <c r="I2" s="7" t="s">
        <v>3482</v>
      </c>
      <c r="J2" s="1739" t="s">
        <v>3884</v>
      </c>
      <c r="K2" s="1739"/>
      <c r="L2" s="369" t="s">
        <v>396</v>
      </c>
    </row>
    <row r="3" spans="1:17" s="100" customFormat="1" ht="27.75" customHeight="1">
      <c r="A3" s="1762" t="s">
        <v>4210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385"/>
    </row>
    <row r="4" spans="1:17" s="370" customFormat="1" ht="17.100000000000001" customHeight="1">
      <c r="A4" s="1763" t="s">
        <v>4211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99" t="s">
        <v>3342</v>
      </c>
      <c r="M4" s="386"/>
    </row>
    <row r="5" spans="1:17" s="1643" customFormat="1" ht="24" customHeight="1">
      <c r="A5" s="1737" t="s">
        <v>4212</v>
      </c>
      <c r="B5" s="1739"/>
      <c r="C5" s="1439" t="s">
        <v>3671</v>
      </c>
      <c r="D5" s="1439" t="s">
        <v>4213</v>
      </c>
      <c r="E5" s="1439" t="s">
        <v>4214</v>
      </c>
      <c r="F5" s="1439" t="s">
        <v>4215</v>
      </c>
      <c r="G5" s="1439" t="s">
        <v>4216</v>
      </c>
      <c r="H5" s="1439" t="s">
        <v>4217</v>
      </c>
      <c r="I5" s="1439" t="s">
        <v>4218</v>
      </c>
      <c r="J5" s="1439" t="s">
        <v>4219</v>
      </c>
      <c r="K5" s="1439" t="s">
        <v>4220</v>
      </c>
      <c r="L5" s="1463" t="s">
        <v>4221</v>
      </c>
      <c r="M5" s="1462"/>
    </row>
    <row r="6" spans="1:17" s="1643" customFormat="1" ht="24" customHeight="1">
      <c r="A6" s="1461" t="s">
        <v>3502</v>
      </c>
      <c r="B6" s="1454" t="s">
        <v>49</v>
      </c>
      <c r="C6" s="387">
        <f>C7+C8</f>
        <v>60697</v>
      </c>
      <c r="D6" s="1498">
        <f t="shared" ref="D6:L6" si="0">D7+D8</f>
        <v>1</v>
      </c>
      <c r="E6" s="1498">
        <f t="shared" si="0"/>
        <v>69</v>
      </c>
      <c r="F6" s="1498">
        <f t="shared" si="0"/>
        <v>18850</v>
      </c>
      <c r="G6" s="1498">
        <f t="shared" si="0"/>
        <v>19703</v>
      </c>
      <c r="H6" s="1498">
        <f t="shared" si="0"/>
        <v>20966</v>
      </c>
      <c r="I6" s="1498">
        <f t="shared" si="0"/>
        <v>1031</v>
      </c>
      <c r="J6" s="1498">
        <f t="shared" si="0"/>
        <v>67</v>
      </c>
      <c r="K6" s="1498">
        <f t="shared" si="0"/>
        <v>7</v>
      </c>
      <c r="L6" s="1498">
        <f t="shared" si="0"/>
        <v>3</v>
      </c>
      <c r="M6" s="1462"/>
      <c r="N6" s="1518">
        <f>C6-D6-E6-F6-G6-H6-I6-J6-K6-L6</f>
        <v>0</v>
      </c>
      <c r="Q6" s="1518"/>
    </row>
    <row r="7" spans="1:17" s="1643" customFormat="1" ht="24" customHeight="1">
      <c r="A7" s="1462"/>
      <c r="B7" s="1449" t="s">
        <v>142</v>
      </c>
      <c r="C7" s="298">
        <f>C10+C13+C16+C19</f>
        <v>30293</v>
      </c>
      <c r="D7" s="1499">
        <f t="shared" ref="D7:L8" si="1">D10+D13+D16+D19</f>
        <v>1</v>
      </c>
      <c r="E7" s="1499">
        <f t="shared" si="1"/>
        <v>29</v>
      </c>
      <c r="F7" s="1499">
        <f t="shared" si="1"/>
        <v>9553</v>
      </c>
      <c r="G7" s="1499">
        <f t="shared" si="1"/>
        <v>9903</v>
      </c>
      <c r="H7" s="1499">
        <f t="shared" si="1"/>
        <v>10412</v>
      </c>
      <c r="I7" s="1499">
        <f t="shared" si="1"/>
        <v>350</v>
      </c>
      <c r="J7" s="1499">
        <f t="shared" si="1"/>
        <v>38</v>
      </c>
      <c r="K7" s="1499">
        <f t="shared" si="1"/>
        <v>4</v>
      </c>
      <c r="L7" s="1499">
        <f t="shared" si="1"/>
        <v>3</v>
      </c>
      <c r="M7" s="1462"/>
      <c r="N7" s="1518">
        <f t="shared" ref="N7:N20" si="2">C7-D7-E7-F7-G7-H7-I7-J7-K7-L7</f>
        <v>0</v>
      </c>
      <c r="Q7" s="1518"/>
    </row>
    <row r="8" spans="1:17" s="1643" customFormat="1" ht="24" customHeight="1">
      <c r="A8" s="1462"/>
      <c r="B8" s="1449" t="s">
        <v>68</v>
      </c>
      <c r="C8" s="298">
        <f>C11+C14+C17+C20</f>
        <v>30404</v>
      </c>
      <c r="D8" s="1499">
        <f t="shared" si="1"/>
        <v>0</v>
      </c>
      <c r="E8" s="1499">
        <f t="shared" si="1"/>
        <v>40</v>
      </c>
      <c r="F8" s="1499">
        <f t="shared" si="1"/>
        <v>9297</v>
      </c>
      <c r="G8" s="1499">
        <f t="shared" si="1"/>
        <v>9800</v>
      </c>
      <c r="H8" s="1499">
        <f t="shared" si="1"/>
        <v>10554</v>
      </c>
      <c r="I8" s="1499">
        <f t="shared" si="1"/>
        <v>681</v>
      </c>
      <c r="J8" s="1499">
        <f t="shared" si="1"/>
        <v>29</v>
      </c>
      <c r="K8" s="1499">
        <f t="shared" si="1"/>
        <v>3</v>
      </c>
      <c r="L8" s="1499">
        <f t="shared" si="1"/>
        <v>0</v>
      </c>
      <c r="M8" s="1462"/>
      <c r="N8" s="1518">
        <f t="shared" si="2"/>
        <v>0</v>
      </c>
      <c r="Q8" s="1518"/>
    </row>
    <row r="9" spans="1:17" s="1643" customFormat="1" ht="24" customHeight="1">
      <c r="A9" s="1462" t="s">
        <v>180</v>
      </c>
      <c r="B9" s="1449" t="s">
        <v>49</v>
      </c>
      <c r="C9" s="298">
        <f>C10+C11</f>
        <v>19883</v>
      </c>
      <c r="D9" s="1499">
        <f t="shared" ref="D9:K9" si="3">D10+D11</f>
        <v>0</v>
      </c>
      <c r="E9" s="1499">
        <f t="shared" si="3"/>
        <v>69</v>
      </c>
      <c r="F9" s="1499">
        <f t="shared" si="3"/>
        <v>18783</v>
      </c>
      <c r="G9" s="1499">
        <f t="shared" si="3"/>
        <v>973</v>
      </c>
      <c r="H9" s="1499">
        <f t="shared" si="3"/>
        <v>49</v>
      </c>
      <c r="I9" s="1499">
        <f t="shared" si="3"/>
        <v>6</v>
      </c>
      <c r="J9" s="1499">
        <f t="shared" si="3"/>
        <v>2</v>
      </c>
      <c r="K9" s="1499">
        <f t="shared" si="3"/>
        <v>1</v>
      </c>
      <c r="L9" s="1499">
        <f>L10+L11</f>
        <v>0</v>
      </c>
      <c r="M9" s="1462"/>
      <c r="N9" s="1518">
        <f t="shared" si="2"/>
        <v>0</v>
      </c>
      <c r="Q9" s="1518"/>
    </row>
    <row r="10" spans="1:17" s="1643" customFormat="1" ht="24" customHeight="1">
      <c r="A10" s="1462"/>
      <c r="B10" s="1449" t="s">
        <v>142</v>
      </c>
      <c r="C10" s="298">
        <f>SUM(D10:L10)</f>
        <v>10060</v>
      </c>
      <c r="D10" s="1501">
        <v>0</v>
      </c>
      <c r="E10" s="1501">
        <v>29</v>
      </c>
      <c r="F10" s="1501">
        <v>9526</v>
      </c>
      <c r="G10" s="1501">
        <v>477</v>
      </c>
      <c r="H10" s="1501">
        <v>22</v>
      </c>
      <c r="I10" s="1501">
        <v>5</v>
      </c>
      <c r="J10" s="1501">
        <v>1</v>
      </c>
      <c r="K10" s="1501">
        <v>0</v>
      </c>
      <c r="L10" s="1501">
        <v>0</v>
      </c>
      <c r="M10" s="1462"/>
      <c r="N10" s="1518">
        <f t="shared" si="2"/>
        <v>0</v>
      </c>
      <c r="Q10" s="1518"/>
    </row>
    <row r="11" spans="1:17" s="1643" customFormat="1" ht="24" customHeight="1">
      <c r="A11" s="1462"/>
      <c r="B11" s="1449" t="s">
        <v>68</v>
      </c>
      <c r="C11" s="298">
        <f>SUM(D11:L11)</f>
        <v>9823</v>
      </c>
      <c r="D11" s="1501">
        <v>0</v>
      </c>
      <c r="E11" s="1501">
        <v>40</v>
      </c>
      <c r="F11" s="1501">
        <v>9257</v>
      </c>
      <c r="G11" s="1501">
        <v>496</v>
      </c>
      <c r="H11" s="1501">
        <v>27</v>
      </c>
      <c r="I11" s="1501">
        <v>1</v>
      </c>
      <c r="J11" s="1501">
        <v>1</v>
      </c>
      <c r="K11" s="1501">
        <v>1</v>
      </c>
      <c r="L11" s="1501">
        <v>0</v>
      </c>
      <c r="M11" s="1462"/>
      <c r="N11" s="1518">
        <f t="shared" si="2"/>
        <v>0</v>
      </c>
      <c r="Q11" s="1518"/>
    </row>
    <row r="12" spans="1:17" s="1643" customFormat="1" ht="24" customHeight="1">
      <c r="A12" s="1462" t="s">
        <v>179</v>
      </c>
      <c r="B12" s="1449" t="s">
        <v>49</v>
      </c>
      <c r="C12" s="298">
        <f t="shared" ref="C12:L12" si="4">C13+C14</f>
        <v>20057</v>
      </c>
      <c r="D12" s="1499">
        <f t="shared" si="4"/>
        <v>1</v>
      </c>
      <c r="E12" s="1499">
        <f t="shared" si="4"/>
        <v>0</v>
      </c>
      <c r="F12" s="1499">
        <f t="shared" si="4"/>
        <v>67</v>
      </c>
      <c r="G12" s="1499">
        <f t="shared" si="4"/>
        <v>18665</v>
      </c>
      <c r="H12" s="1499">
        <f t="shared" si="4"/>
        <v>1240</v>
      </c>
      <c r="I12" s="1499">
        <f t="shared" si="4"/>
        <v>68</v>
      </c>
      <c r="J12" s="1499">
        <f t="shared" si="4"/>
        <v>13</v>
      </c>
      <c r="K12" s="1499">
        <f t="shared" si="4"/>
        <v>3</v>
      </c>
      <c r="L12" s="1499">
        <f t="shared" si="4"/>
        <v>0</v>
      </c>
      <c r="M12" s="1462"/>
      <c r="N12" s="1518">
        <f t="shared" si="2"/>
        <v>0</v>
      </c>
      <c r="Q12" s="1518"/>
    </row>
    <row r="13" spans="1:17" s="1643" customFormat="1" ht="24" customHeight="1">
      <c r="A13" s="1462"/>
      <c r="B13" s="1449" t="s">
        <v>142</v>
      </c>
      <c r="C13" s="298">
        <f>SUM(D13:L13)</f>
        <v>10161</v>
      </c>
      <c r="D13" s="1501">
        <v>1</v>
      </c>
      <c r="E13" s="1501">
        <v>0</v>
      </c>
      <c r="F13" s="1501">
        <v>27</v>
      </c>
      <c r="G13" s="1501">
        <v>9397</v>
      </c>
      <c r="H13" s="1501">
        <v>682</v>
      </c>
      <c r="I13" s="1501">
        <v>45</v>
      </c>
      <c r="J13" s="1501">
        <v>7</v>
      </c>
      <c r="K13" s="1501">
        <v>2</v>
      </c>
      <c r="L13" s="1501">
        <v>0</v>
      </c>
      <c r="M13" s="1462"/>
      <c r="N13" s="1518">
        <f t="shared" si="2"/>
        <v>0</v>
      </c>
      <c r="Q13" s="1518"/>
    </row>
    <row r="14" spans="1:17" s="1643" customFormat="1" ht="24" customHeight="1">
      <c r="A14" s="1462"/>
      <c r="B14" s="1449" t="s">
        <v>68</v>
      </c>
      <c r="C14" s="298">
        <f>SUM(D14:L14)</f>
        <v>9896</v>
      </c>
      <c r="D14" s="1501">
        <v>0</v>
      </c>
      <c r="E14" s="1501">
        <v>0</v>
      </c>
      <c r="F14" s="1501">
        <v>40</v>
      </c>
      <c r="G14" s="1501">
        <v>9268</v>
      </c>
      <c r="H14" s="1501">
        <v>558</v>
      </c>
      <c r="I14" s="1501">
        <v>23</v>
      </c>
      <c r="J14" s="1501">
        <v>6</v>
      </c>
      <c r="K14" s="1501">
        <v>1</v>
      </c>
      <c r="L14" s="1501">
        <v>0</v>
      </c>
      <c r="M14" s="1462"/>
      <c r="N14" s="1518">
        <f t="shared" si="2"/>
        <v>0</v>
      </c>
      <c r="Q14" s="1518"/>
    </row>
    <row r="15" spans="1:17" s="1643" customFormat="1" ht="24" customHeight="1">
      <c r="A15" s="1462" t="s">
        <v>178</v>
      </c>
      <c r="B15" s="1449" t="s">
        <v>49</v>
      </c>
      <c r="C15" s="298">
        <f t="shared" ref="C15:L15" si="5">C16+C17</f>
        <v>20747</v>
      </c>
      <c r="D15" s="1499">
        <f t="shared" si="5"/>
        <v>0</v>
      </c>
      <c r="E15" s="1499">
        <f t="shared" si="5"/>
        <v>0</v>
      </c>
      <c r="F15" s="1499">
        <f t="shared" si="5"/>
        <v>0</v>
      </c>
      <c r="G15" s="1499">
        <f t="shared" si="5"/>
        <v>65</v>
      </c>
      <c r="H15" s="1499">
        <f t="shared" si="5"/>
        <v>19677</v>
      </c>
      <c r="I15" s="1499">
        <f t="shared" si="5"/>
        <v>953</v>
      </c>
      <c r="J15" s="1499">
        <f t="shared" si="5"/>
        <v>46</v>
      </c>
      <c r="K15" s="1499">
        <f t="shared" si="5"/>
        <v>3</v>
      </c>
      <c r="L15" s="1499">
        <f t="shared" si="5"/>
        <v>3</v>
      </c>
      <c r="M15" s="1462"/>
      <c r="N15" s="1518">
        <f t="shared" si="2"/>
        <v>0</v>
      </c>
      <c r="Q15" s="1518"/>
    </row>
    <row r="16" spans="1:17" s="1643" customFormat="1" ht="24" customHeight="1">
      <c r="A16" s="1462"/>
      <c r="B16" s="1449" t="s">
        <v>142</v>
      </c>
      <c r="C16" s="298">
        <f>SUM(D16:L16)</f>
        <v>10063</v>
      </c>
      <c r="D16" s="1501">
        <v>0</v>
      </c>
      <c r="E16" s="1501">
        <v>0</v>
      </c>
      <c r="F16" s="1501">
        <v>0</v>
      </c>
      <c r="G16" s="1501">
        <v>29</v>
      </c>
      <c r="H16" s="1501">
        <v>9708</v>
      </c>
      <c r="I16" s="1501">
        <v>296</v>
      </c>
      <c r="J16" s="1501">
        <v>25</v>
      </c>
      <c r="K16" s="1501">
        <v>2</v>
      </c>
      <c r="L16" s="1501">
        <v>3</v>
      </c>
      <c r="M16" s="1462"/>
      <c r="N16" s="1518">
        <f t="shared" si="2"/>
        <v>0</v>
      </c>
      <c r="Q16" s="1518"/>
    </row>
    <row r="17" spans="1:32" s="1643" customFormat="1" ht="24" customHeight="1">
      <c r="A17" s="1462"/>
      <c r="B17" s="1449" t="s">
        <v>68</v>
      </c>
      <c r="C17" s="298">
        <f>SUM(D17:L17)</f>
        <v>10684</v>
      </c>
      <c r="D17" s="1501">
        <v>0</v>
      </c>
      <c r="E17" s="1501">
        <v>0</v>
      </c>
      <c r="F17" s="1501">
        <v>0</v>
      </c>
      <c r="G17" s="1501">
        <v>36</v>
      </c>
      <c r="H17" s="1501">
        <v>9969</v>
      </c>
      <c r="I17" s="1501">
        <v>657</v>
      </c>
      <c r="J17" s="1501">
        <v>21</v>
      </c>
      <c r="K17" s="1501">
        <v>1</v>
      </c>
      <c r="L17" s="1501">
        <v>0</v>
      </c>
      <c r="M17" s="1462"/>
      <c r="N17" s="1518">
        <f t="shared" si="2"/>
        <v>0</v>
      </c>
      <c r="Q17" s="1518"/>
    </row>
    <row r="18" spans="1:32" s="1643" customFormat="1" ht="24" customHeight="1">
      <c r="A18" s="1462" t="s">
        <v>407</v>
      </c>
      <c r="B18" s="1449" t="s">
        <v>49</v>
      </c>
      <c r="C18" s="298">
        <f t="shared" ref="C18:L18" si="6">C19+C20</f>
        <v>10</v>
      </c>
      <c r="D18" s="1499">
        <f t="shared" si="6"/>
        <v>0</v>
      </c>
      <c r="E18" s="1499">
        <f t="shared" si="6"/>
        <v>0</v>
      </c>
      <c r="F18" s="1499">
        <f t="shared" si="6"/>
        <v>0</v>
      </c>
      <c r="G18" s="1499">
        <f t="shared" si="6"/>
        <v>0</v>
      </c>
      <c r="H18" s="1499">
        <f t="shared" si="6"/>
        <v>0</v>
      </c>
      <c r="I18" s="1499">
        <f t="shared" si="6"/>
        <v>4</v>
      </c>
      <c r="J18" s="1499">
        <f t="shared" si="6"/>
        <v>6</v>
      </c>
      <c r="K18" s="1499">
        <f t="shared" si="6"/>
        <v>0</v>
      </c>
      <c r="L18" s="1499">
        <f t="shared" si="6"/>
        <v>0</v>
      </c>
      <c r="M18" s="1462"/>
      <c r="N18" s="1518">
        <f t="shared" si="2"/>
        <v>0</v>
      </c>
      <c r="Q18" s="1518"/>
    </row>
    <row r="19" spans="1:32" s="1643" customFormat="1" ht="24" customHeight="1">
      <c r="A19" s="1462"/>
      <c r="B19" s="1449" t="s">
        <v>142</v>
      </c>
      <c r="C19" s="388">
        <f>SUM(D19:L19)</f>
        <v>9</v>
      </c>
      <c r="D19" s="1501">
        <v>0</v>
      </c>
      <c r="E19" s="1501">
        <v>0</v>
      </c>
      <c r="F19" s="1501">
        <v>0</v>
      </c>
      <c r="G19" s="1501">
        <v>0</v>
      </c>
      <c r="H19" s="1501">
        <v>0</v>
      </c>
      <c r="I19" s="1501">
        <v>4</v>
      </c>
      <c r="J19" s="1501">
        <v>5</v>
      </c>
      <c r="K19" s="1501">
        <v>0</v>
      </c>
      <c r="L19" s="1501">
        <v>0</v>
      </c>
      <c r="M19" s="1462"/>
      <c r="N19" s="1518">
        <f t="shared" si="2"/>
        <v>0</v>
      </c>
      <c r="Q19" s="1518"/>
    </row>
    <row r="20" spans="1:32" s="1643" customFormat="1" ht="24" customHeight="1">
      <c r="A20" s="1447"/>
      <c r="B20" s="1450" t="s">
        <v>68</v>
      </c>
      <c r="C20" s="389">
        <f>SUM(D20:L20)</f>
        <v>1</v>
      </c>
      <c r="D20" s="1503">
        <v>0</v>
      </c>
      <c r="E20" s="1503">
        <v>0</v>
      </c>
      <c r="F20" s="1503">
        <v>0</v>
      </c>
      <c r="G20" s="1503">
        <v>0</v>
      </c>
      <c r="H20" s="1503">
        <v>0</v>
      </c>
      <c r="I20" s="1503">
        <v>0</v>
      </c>
      <c r="J20" s="1503">
        <v>1</v>
      </c>
      <c r="K20" s="1503">
        <v>0</v>
      </c>
      <c r="L20" s="1503">
        <v>0</v>
      </c>
      <c r="M20" s="1462"/>
      <c r="N20" s="1518">
        <f t="shared" si="2"/>
        <v>0</v>
      </c>
      <c r="Q20" s="1518"/>
    </row>
    <row r="21" spans="1:32" s="1469" customFormat="1" ht="13.9" customHeight="1">
      <c r="A21" s="94" t="s">
        <v>328</v>
      </c>
      <c r="B21" s="1462"/>
      <c r="C21" s="1643" t="s">
        <v>329</v>
      </c>
      <c r="E21" s="1490" t="s">
        <v>330</v>
      </c>
      <c r="G21" s="1467"/>
      <c r="I21" s="1469" t="s">
        <v>332</v>
      </c>
      <c r="K21" s="1461"/>
      <c r="L21" s="99" t="s">
        <v>333</v>
      </c>
      <c r="M21" s="1462"/>
      <c r="N21" s="1462"/>
      <c r="O21" s="1462"/>
      <c r="S21" s="1462"/>
      <c r="T21" s="1462"/>
      <c r="U21" s="1462"/>
      <c r="V21" s="1462"/>
      <c r="W21" s="1462"/>
      <c r="X21" s="1462"/>
      <c r="Y21" s="1462"/>
    </row>
    <row r="22" spans="1:32" s="1469" customFormat="1" ht="13.9" customHeight="1">
      <c r="A22" s="1462"/>
      <c r="B22" s="1462"/>
      <c r="C22" s="1462"/>
      <c r="D22" s="1462"/>
      <c r="E22" s="94" t="s">
        <v>334</v>
      </c>
      <c r="G22" s="94"/>
      <c r="I22" s="1462"/>
      <c r="K22" s="1643"/>
      <c r="M22" s="1462"/>
      <c r="N22" s="1462"/>
      <c r="O22" s="1462"/>
      <c r="P22" s="1462"/>
      <c r="Q22" s="1462"/>
      <c r="R22" s="1462"/>
      <c r="S22" s="1462"/>
      <c r="T22" s="1462"/>
      <c r="U22" s="1462"/>
      <c r="V22" s="1462"/>
      <c r="W22" s="1462"/>
      <c r="X22" s="1462"/>
      <c r="Y22" s="1462"/>
    </row>
    <row r="23" spans="1:32" s="1469" customFormat="1" ht="13.9" customHeight="1">
      <c r="A23" s="1462"/>
      <c r="B23" s="1462"/>
      <c r="C23" s="1462"/>
      <c r="D23" s="1462"/>
      <c r="F23" s="1643"/>
      <c r="G23" s="1643"/>
      <c r="I23" s="1462"/>
      <c r="K23" s="1643"/>
      <c r="M23" s="1462"/>
      <c r="N23" s="1462"/>
      <c r="O23" s="1462"/>
      <c r="P23" s="1462"/>
      <c r="Q23" s="1462"/>
      <c r="R23" s="1462"/>
      <c r="S23" s="1462"/>
      <c r="T23" s="1462"/>
      <c r="U23" s="1462"/>
      <c r="V23" s="1462"/>
      <c r="W23" s="1462"/>
      <c r="X23" s="1462"/>
      <c r="Y23" s="1462"/>
    </row>
    <row r="24" spans="1:32" s="94" customFormat="1" ht="13.9" customHeight="1">
      <c r="A24" s="94" t="s">
        <v>141</v>
      </c>
      <c r="D24" s="99"/>
      <c r="E24" s="99"/>
      <c r="F24" s="99"/>
      <c r="G24" s="99"/>
      <c r="H24" s="99"/>
      <c r="I24" s="99"/>
      <c r="J24" s="99"/>
      <c r="M24" s="1469"/>
    </row>
    <row r="25" spans="1:32" s="94" customFormat="1" ht="13.9" customHeight="1">
      <c r="A25" s="94" t="s">
        <v>272</v>
      </c>
    </row>
    <row r="26" spans="1:32" s="94" customFormat="1" ht="13.9" customHeight="1">
      <c r="A26" s="157"/>
      <c r="B26" s="157"/>
      <c r="AB26" s="1469"/>
      <c r="AC26" s="1469"/>
      <c r="AD26" s="1469"/>
      <c r="AE26" s="1469"/>
      <c r="AF26" s="1469"/>
    </row>
    <row r="28" spans="1:32">
      <c r="C28" s="372">
        <f>C6-C7-C8</f>
        <v>0</v>
      </c>
      <c r="D28" s="372">
        <f t="shared" ref="D28:L28" si="7">D6-D7-D8</f>
        <v>0</v>
      </c>
      <c r="E28" s="372">
        <f t="shared" si="7"/>
        <v>0</v>
      </c>
      <c r="F28" s="372">
        <f t="shared" si="7"/>
        <v>0</v>
      </c>
      <c r="G28" s="372">
        <f t="shared" si="7"/>
        <v>0</v>
      </c>
      <c r="H28" s="372">
        <f t="shared" si="7"/>
        <v>0</v>
      </c>
      <c r="I28" s="372">
        <f t="shared" si="7"/>
        <v>0</v>
      </c>
      <c r="J28" s="372">
        <f t="shared" si="7"/>
        <v>0</v>
      </c>
      <c r="K28" s="372">
        <f t="shared" si="7"/>
        <v>0</v>
      </c>
      <c r="L28" s="372">
        <f t="shared" si="7"/>
        <v>0</v>
      </c>
    </row>
    <row r="29" spans="1:32">
      <c r="C29" s="372">
        <f>C9-C10-C11</f>
        <v>0</v>
      </c>
      <c r="D29" s="372">
        <f t="shared" ref="D29:L29" si="8">D9-D10-D11</f>
        <v>0</v>
      </c>
      <c r="E29" s="372">
        <f t="shared" si="8"/>
        <v>0</v>
      </c>
      <c r="F29" s="372">
        <f t="shared" si="8"/>
        <v>0</v>
      </c>
      <c r="G29" s="372">
        <f t="shared" si="8"/>
        <v>0</v>
      </c>
      <c r="H29" s="372">
        <f t="shared" si="8"/>
        <v>0</v>
      </c>
      <c r="I29" s="372">
        <f t="shared" si="8"/>
        <v>0</v>
      </c>
      <c r="J29" s="372">
        <f t="shared" si="8"/>
        <v>0</v>
      </c>
      <c r="K29" s="372">
        <f t="shared" si="8"/>
        <v>0</v>
      </c>
      <c r="L29" s="372">
        <f t="shared" si="8"/>
        <v>0</v>
      </c>
    </row>
    <row r="30" spans="1:32">
      <c r="C30" s="372">
        <f>C12-C13-C14</f>
        <v>0</v>
      </c>
      <c r="D30" s="372">
        <f t="shared" ref="D30:L30" si="9">D12-D13-D14</f>
        <v>0</v>
      </c>
      <c r="E30" s="372">
        <f t="shared" si="9"/>
        <v>0</v>
      </c>
      <c r="F30" s="372">
        <f t="shared" si="9"/>
        <v>0</v>
      </c>
      <c r="G30" s="372">
        <f t="shared" si="9"/>
        <v>0</v>
      </c>
      <c r="H30" s="372">
        <f t="shared" si="9"/>
        <v>0</v>
      </c>
      <c r="I30" s="372">
        <f t="shared" si="9"/>
        <v>0</v>
      </c>
      <c r="J30" s="372">
        <f t="shared" si="9"/>
        <v>0</v>
      </c>
      <c r="K30" s="372">
        <f t="shared" si="9"/>
        <v>0</v>
      </c>
      <c r="L30" s="372">
        <f t="shared" si="9"/>
        <v>0</v>
      </c>
    </row>
    <row r="31" spans="1:32">
      <c r="C31" s="372">
        <f>C15-C16-C17</f>
        <v>0</v>
      </c>
      <c r="D31" s="372">
        <f t="shared" ref="D31:L31" si="10">D15-D16-D17</f>
        <v>0</v>
      </c>
      <c r="E31" s="372">
        <f t="shared" si="10"/>
        <v>0</v>
      </c>
      <c r="F31" s="372">
        <f t="shared" si="10"/>
        <v>0</v>
      </c>
      <c r="G31" s="372">
        <f t="shared" si="10"/>
        <v>0</v>
      </c>
      <c r="H31" s="372">
        <f t="shared" si="10"/>
        <v>0</v>
      </c>
      <c r="I31" s="372">
        <f t="shared" si="10"/>
        <v>0</v>
      </c>
      <c r="J31" s="372">
        <f t="shared" si="10"/>
        <v>0</v>
      </c>
      <c r="K31" s="372">
        <f t="shared" si="10"/>
        <v>0</v>
      </c>
      <c r="L31" s="372">
        <f t="shared" si="10"/>
        <v>0</v>
      </c>
    </row>
    <row r="32" spans="1:32">
      <c r="C32" s="372">
        <f>C18-C19-C20</f>
        <v>0</v>
      </c>
      <c r="D32" s="372">
        <f t="shared" ref="D32:L32" si="11">D18-D19-D20</f>
        <v>0</v>
      </c>
      <c r="E32" s="372">
        <f t="shared" si="11"/>
        <v>0</v>
      </c>
      <c r="F32" s="372">
        <f t="shared" si="11"/>
        <v>0</v>
      </c>
      <c r="G32" s="372">
        <f t="shared" si="11"/>
        <v>0</v>
      </c>
      <c r="H32" s="372">
        <f t="shared" si="11"/>
        <v>0</v>
      </c>
      <c r="I32" s="372">
        <f t="shared" si="11"/>
        <v>0</v>
      </c>
      <c r="J32" s="372">
        <f t="shared" si="11"/>
        <v>0</v>
      </c>
      <c r="K32" s="372">
        <f t="shared" si="11"/>
        <v>0</v>
      </c>
      <c r="L32" s="372">
        <f t="shared" si="11"/>
        <v>0</v>
      </c>
    </row>
  </sheetData>
  <mergeCells count="7">
    <mergeCell ref="A5:B5"/>
    <mergeCell ref="A1:B1"/>
    <mergeCell ref="J1:K1"/>
    <mergeCell ref="A2:B2"/>
    <mergeCell ref="J2:K2"/>
    <mergeCell ref="A3:L3"/>
    <mergeCell ref="A4:K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8"/>
  <sheetViews>
    <sheetView zoomScaleNormal="100" zoomScaleSheetLayoutView="90" workbookViewId="0">
      <selection activeCell="I10" sqref="I10"/>
    </sheetView>
  </sheetViews>
  <sheetFormatPr defaultColWidth="9" defaultRowHeight="15.75"/>
  <cols>
    <col min="1" max="1" width="12.5" style="97" customWidth="1"/>
    <col min="2" max="2" width="6.625" style="97" customWidth="1"/>
    <col min="3" max="3" width="9.75" style="97" customWidth="1"/>
    <col min="4" max="5" width="9" style="97"/>
    <col min="6" max="6" width="9.25" style="97" customWidth="1"/>
    <col min="7" max="8" width="9" style="97"/>
    <col min="9" max="9" width="9.25" style="97" customWidth="1"/>
    <col min="10" max="10" width="9.5" style="97" customWidth="1"/>
    <col min="11" max="15" width="9" style="97"/>
    <col min="16" max="16" width="14.875" style="97" bestFit="1" customWidth="1"/>
    <col min="17" max="16384" width="9" style="97"/>
  </cols>
  <sheetData>
    <row r="1" spans="1:20" s="94" customFormat="1" ht="21" customHeight="1">
      <c r="A1" s="1810" t="s">
        <v>3079</v>
      </c>
      <c r="B1" s="1760"/>
      <c r="K1" s="1739" t="s">
        <v>33</v>
      </c>
      <c r="L1" s="1771"/>
      <c r="M1" s="1739" t="s">
        <v>3080</v>
      </c>
      <c r="N1" s="1771"/>
    </row>
    <row r="2" spans="1:20" s="94" customFormat="1" ht="21" customHeight="1">
      <c r="A2" s="1810" t="s">
        <v>3081</v>
      </c>
      <c r="B2" s="1760" t="s">
        <v>2192</v>
      </c>
      <c r="C2" s="1326" t="s">
        <v>3082</v>
      </c>
      <c r="J2" s="7" t="s">
        <v>220</v>
      </c>
      <c r="K2" s="1739" t="s">
        <v>3083</v>
      </c>
      <c r="L2" s="1771"/>
      <c r="M2" s="1739" t="s">
        <v>30</v>
      </c>
      <c r="N2" s="1771"/>
    </row>
    <row r="3" spans="1:20" s="486" customFormat="1" ht="32.1" customHeight="1">
      <c r="A3" s="2043" t="s">
        <v>3084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  <c r="N3" s="2043"/>
    </row>
    <row r="4" spans="1:20" s="46" customFormat="1" ht="21" customHeight="1">
      <c r="A4" s="44"/>
      <c r="B4" s="44"/>
      <c r="C4" s="44"/>
      <c r="D4" s="44"/>
      <c r="E4" s="44"/>
      <c r="F4" s="1773" t="s">
        <v>3085</v>
      </c>
      <c r="G4" s="1773"/>
      <c r="H4" s="1773"/>
      <c r="I4" s="1773"/>
      <c r="J4" s="44"/>
      <c r="K4" s="44"/>
      <c r="L4" s="44"/>
      <c r="M4" s="1813" t="s">
        <v>2194</v>
      </c>
      <c r="N4" s="1813"/>
    </row>
    <row r="5" spans="1:20" s="46" customFormat="1" ht="21" customHeight="1">
      <c r="A5" s="2073" t="s">
        <v>3086</v>
      </c>
      <c r="B5" s="2083"/>
      <c r="C5" s="2047" t="s">
        <v>3087</v>
      </c>
      <c r="D5" s="2047"/>
      <c r="E5" s="2047"/>
      <c r="F5" s="2047" t="s">
        <v>3088</v>
      </c>
      <c r="G5" s="2047"/>
      <c r="H5" s="2047"/>
      <c r="I5" s="2047" t="s">
        <v>3089</v>
      </c>
      <c r="J5" s="2047"/>
      <c r="K5" s="2047"/>
      <c r="L5" s="2047" t="s">
        <v>69</v>
      </c>
      <c r="M5" s="2047"/>
      <c r="N5" s="2068"/>
    </row>
    <row r="6" spans="1:20" s="46" customFormat="1" ht="36" customHeight="1">
      <c r="A6" s="2074"/>
      <c r="B6" s="2084"/>
      <c r="C6" s="1560" t="s">
        <v>2195</v>
      </c>
      <c r="D6" s="1560" t="s">
        <v>1454</v>
      </c>
      <c r="E6" s="1560" t="s">
        <v>1453</v>
      </c>
      <c r="F6" s="1560" t="s">
        <v>2195</v>
      </c>
      <c r="G6" s="1560" t="s">
        <v>1454</v>
      </c>
      <c r="H6" s="1560" t="s">
        <v>1453</v>
      </c>
      <c r="I6" s="1560" t="s">
        <v>2195</v>
      </c>
      <c r="J6" s="1560" t="s">
        <v>1454</v>
      </c>
      <c r="K6" s="1560" t="s">
        <v>1453</v>
      </c>
      <c r="L6" s="1560" t="s">
        <v>2195</v>
      </c>
      <c r="M6" s="1560" t="s">
        <v>1454</v>
      </c>
      <c r="N6" s="1568" t="s">
        <v>1453</v>
      </c>
    </row>
    <row r="7" spans="1:20" s="46" customFormat="1" ht="15" customHeight="1">
      <c r="A7" s="47" t="s">
        <v>350</v>
      </c>
      <c r="B7" s="1327" t="s">
        <v>49</v>
      </c>
      <c r="C7" s="299">
        <f>SUM(C8:C9)</f>
        <v>117104</v>
      </c>
      <c r="D7" s="287">
        <f>SUM(D8:D9)</f>
        <v>52166</v>
      </c>
      <c r="E7" s="289">
        <f>D7/C7*100</f>
        <v>44.546727695040303</v>
      </c>
      <c r="F7" s="287">
        <f>SUM(F8:F9)</f>
        <v>1437</v>
      </c>
      <c r="G7" s="287">
        <f>SUM(G8:G9)</f>
        <v>616</v>
      </c>
      <c r="H7" s="289">
        <f>G7/F7*100</f>
        <v>42.867084203201109</v>
      </c>
      <c r="I7" s="287">
        <f>SUM(I8:I9)</f>
        <v>105308</v>
      </c>
      <c r="J7" s="287">
        <f>SUM(J8:J9)</f>
        <v>47246</v>
      </c>
      <c r="K7" s="289">
        <f>J7/I7*100</f>
        <v>44.864587685645915</v>
      </c>
      <c r="L7" s="287">
        <f>SUM(L8:L9)</f>
        <v>10359</v>
      </c>
      <c r="M7" s="287">
        <f>SUM(M8:M9)</f>
        <v>4304</v>
      </c>
      <c r="N7" s="289">
        <f>M7/L7*100</f>
        <v>41.548412008881165</v>
      </c>
    </row>
    <row r="8" spans="1:20" s="46" customFormat="1" ht="15" customHeight="1">
      <c r="A8" s="47"/>
      <c r="B8" s="1327" t="s">
        <v>50</v>
      </c>
      <c r="C8" s="299">
        <f>SUM(C11+C14+C17+C20+C23+C26)</f>
        <v>60893</v>
      </c>
      <c r="D8" s="287">
        <f>SUM(D11+D14+D17+D20+D23+D26)</f>
        <v>26464</v>
      </c>
      <c r="E8" s="289">
        <f t="shared" ref="E8:E27" si="0">D8/C8*100</f>
        <v>43.459839390406124</v>
      </c>
      <c r="F8" s="287">
        <f>SUM(F11+F14+F17+F20+F23+F26)</f>
        <v>720</v>
      </c>
      <c r="G8" s="287">
        <f>SUM(G11+G14+G17+G20+G23+G26)</f>
        <v>282</v>
      </c>
      <c r="H8" s="289">
        <f t="shared" ref="H8:H27" si="1">G8/F8*100</f>
        <v>39.166666666666664</v>
      </c>
      <c r="I8" s="287">
        <f>SUM(I11+I14+I17+I20+I23+I26)</f>
        <v>54855</v>
      </c>
      <c r="J8" s="287">
        <f>SUM(J11+J14+J17+J20+J23+J26)</f>
        <v>24010</v>
      </c>
      <c r="K8" s="289">
        <f t="shared" ref="K8:K27" si="2">J8/I8*100</f>
        <v>43.769938929906118</v>
      </c>
      <c r="L8" s="287">
        <f>SUM(L11+L14+L17+L20+L23+L26)</f>
        <v>5318</v>
      </c>
      <c r="M8" s="287">
        <f>SUM(M11+M14+M17+M20+M23+M26)</f>
        <v>2172</v>
      </c>
      <c r="N8" s="289">
        <f t="shared" ref="N8:N27" si="3">M8/L8*100</f>
        <v>40.842421963144041</v>
      </c>
    </row>
    <row r="9" spans="1:20" s="46" customFormat="1" ht="15" customHeight="1">
      <c r="A9" s="47"/>
      <c r="B9" s="1327" t="s">
        <v>51</v>
      </c>
      <c r="C9" s="299">
        <f>SUM(C12+C15+C18+C21+C24+C27)</f>
        <v>56211</v>
      </c>
      <c r="D9" s="287">
        <f>SUM(D12+D15+D18+D21+D24+D27)</f>
        <v>25702</v>
      </c>
      <c r="E9" s="289">
        <f t="shared" si="0"/>
        <v>45.724146519364538</v>
      </c>
      <c r="F9" s="287">
        <f>SUM(F12+F15+F18+F21+F24+F27)</f>
        <v>717</v>
      </c>
      <c r="G9" s="287">
        <f>SUM(G12+G15+G18+G21+G24+G27)</f>
        <v>334</v>
      </c>
      <c r="H9" s="289">
        <f t="shared" si="1"/>
        <v>46.582984658298464</v>
      </c>
      <c r="I9" s="287">
        <f>SUM(I12+I15+I18+I21+I24+I27)</f>
        <v>50453</v>
      </c>
      <c r="J9" s="287">
        <f>SUM(J12+J15+J18+J21+J24+J27)</f>
        <v>23236</v>
      </c>
      <c r="K9" s="289">
        <f t="shared" si="2"/>
        <v>46.054744019186174</v>
      </c>
      <c r="L9" s="287">
        <f>SUM(L12+L15+L18+L21+L24+L27)</f>
        <v>5041</v>
      </c>
      <c r="M9" s="287">
        <f>SUM(M12+M15+M18+M21+M24+M27)</f>
        <v>2132</v>
      </c>
      <c r="N9" s="289">
        <f t="shared" si="3"/>
        <v>42.293195794485221</v>
      </c>
    </row>
    <row r="10" spans="1:20" s="46" customFormat="1" ht="15" customHeight="1">
      <c r="A10" s="1328" t="s">
        <v>2196</v>
      </c>
      <c r="B10" s="1327" t="s">
        <v>49</v>
      </c>
      <c r="C10" s="299">
        <f>SUM(C11:C12)</f>
        <v>21957</v>
      </c>
      <c r="D10" s="287">
        <f>SUM(D11:D12)</f>
        <v>5635</v>
      </c>
      <c r="E10" s="289">
        <f t="shared" si="0"/>
        <v>25.663797422234367</v>
      </c>
      <c r="F10" s="287">
        <f>SUM(F11:F12)</f>
        <v>224</v>
      </c>
      <c r="G10" s="287">
        <f>SUM(G11:G12)</f>
        <v>64</v>
      </c>
      <c r="H10" s="289">
        <f t="shared" si="1"/>
        <v>28.571428571428569</v>
      </c>
      <c r="I10" s="287">
        <f>SUM(I11:I12)</f>
        <v>19891</v>
      </c>
      <c r="J10" s="287">
        <f>SUM(J11:J12)</f>
        <v>5190</v>
      </c>
      <c r="K10" s="289">
        <f t="shared" si="2"/>
        <v>26.092202503644863</v>
      </c>
      <c r="L10" s="287">
        <f>SUM(L11:L12)</f>
        <v>1842</v>
      </c>
      <c r="M10" s="287">
        <f>SUM(M11:M12)</f>
        <v>381</v>
      </c>
      <c r="N10" s="289">
        <f t="shared" si="3"/>
        <v>20.684039087947884</v>
      </c>
    </row>
    <row r="11" spans="1:20" s="1332" customFormat="1" ht="15" customHeight="1">
      <c r="A11" s="1328"/>
      <c r="B11" s="1329" t="s">
        <v>50</v>
      </c>
      <c r="C11" s="1330">
        <f>F11+I11+L11</f>
        <v>11364</v>
      </c>
      <c r="D11" s="291">
        <f>G11+J11+M11</f>
        <v>2779</v>
      </c>
      <c r="E11" s="1331">
        <f t="shared" si="0"/>
        <v>24.454417458641323</v>
      </c>
      <c r="F11" s="291">
        <v>113</v>
      </c>
      <c r="G11" s="291">
        <v>26</v>
      </c>
      <c r="H11" s="1331">
        <f t="shared" si="1"/>
        <v>23.008849557522122</v>
      </c>
      <c r="I11" s="291">
        <v>10279</v>
      </c>
      <c r="J11" s="291">
        <v>2562</v>
      </c>
      <c r="K11" s="1331">
        <f t="shared" si="2"/>
        <v>24.924603560657651</v>
      </c>
      <c r="L11" s="291">
        <v>972</v>
      </c>
      <c r="M11" s="291">
        <v>191</v>
      </c>
      <c r="N11" s="1331">
        <f t="shared" si="3"/>
        <v>19.650205761316872</v>
      </c>
    </row>
    <row r="12" spans="1:20" s="1332" customFormat="1" ht="15" customHeight="1">
      <c r="A12" s="1328"/>
      <c r="B12" s="1329" t="s">
        <v>51</v>
      </c>
      <c r="C12" s="1330">
        <f>F12+I12+L12</f>
        <v>10593</v>
      </c>
      <c r="D12" s="291">
        <f>G12+J12+M12</f>
        <v>2856</v>
      </c>
      <c r="E12" s="1331">
        <f t="shared" si="0"/>
        <v>26.961200792976491</v>
      </c>
      <c r="F12" s="291">
        <v>111</v>
      </c>
      <c r="G12" s="291">
        <v>38</v>
      </c>
      <c r="H12" s="1331">
        <f t="shared" si="1"/>
        <v>34.234234234234236</v>
      </c>
      <c r="I12" s="291">
        <v>9612</v>
      </c>
      <c r="J12" s="291">
        <v>2628</v>
      </c>
      <c r="K12" s="1331">
        <f t="shared" si="2"/>
        <v>27.340823970037455</v>
      </c>
      <c r="L12" s="291">
        <v>870</v>
      </c>
      <c r="M12" s="291">
        <v>190</v>
      </c>
      <c r="N12" s="1331">
        <f t="shared" si="3"/>
        <v>21.839080459770116</v>
      </c>
    </row>
    <row r="13" spans="1:20" s="1332" customFormat="1" ht="15" customHeight="1">
      <c r="A13" s="1328" t="s">
        <v>691</v>
      </c>
      <c r="B13" s="1329" t="s">
        <v>49</v>
      </c>
      <c r="C13" s="1330">
        <f>SUM(C14:C15)</f>
        <v>19017</v>
      </c>
      <c r="D13" s="291">
        <f>SUM(D14:D15)</f>
        <v>5964</v>
      </c>
      <c r="E13" s="1331">
        <f t="shared" si="0"/>
        <v>31.361413472156492</v>
      </c>
      <c r="F13" s="291">
        <f>SUM(F14:F15)</f>
        <v>220</v>
      </c>
      <c r="G13" s="291">
        <f>SUM(G14:G15)</f>
        <v>66</v>
      </c>
      <c r="H13" s="1331">
        <f t="shared" si="1"/>
        <v>30</v>
      </c>
      <c r="I13" s="291">
        <f>SUM(I14:I15)</f>
        <v>17043</v>
      </c>
      <c r="J13" s="291">
        <f>SUM(J14:J15)</f>
        <v>5402</v>
      </c>
      <c r="K13" s="1331">
        <f t="shared" si="2"/>
        <v>31.696297600187762</v>
      </c>
      <c r="L13" s="291">
        <f>SUM(L14:L15)</f>
        <v>1754</v>
      </c>
      <c r="M13" s="291">
        <f>SUM(M14:M15)</f>
        <v>496</v>
      </c>
      <c r="N13" s="1331">
        <f t="shared" si="3"/>
        <v>28.278221208665904</v>
      </c>
      <c r="P13" s="1333"/>
      <c r="Q13" s="1333"/>
      <c r="R13" s="1333"/>
      <c r="S13" s="1333"/>
      <c r="T13" s="1333"/>
    </row>
    <row r="14" spans="1:20" s="1332" customFormat="1" ht="15" customHeight="1">
      <c r="A14" s="1328"/>
      <c r="B14" s="1329" t="s">
        <v>50</v>
      </c>
      <c r="C14" s="1330">
        <f>F14+I14+L14</f>
        <v>9913</v>
      </c>
      <c r="D14" s="291">
        <f>G14+J14+M14</f>
        <v>3070</v>
      </c>
      <c r="E14" s="1331">
        <f t="shared" si="0"/>
        <v>30.969434076465248</v>
      </c>
      <c r="F14" s="291">
        <v>126</v>
      </c>
      <c r="G14" s="291">
        <v>36</v>
      </c>
      <c r="H14" s="1331">
        <f t="shared" si="1"/>
        <v>28.571428571428569</v>
      </c>
      <c r="I14" s="291">
        <v>8900</v>
      </c>
      <c r="J14" s="291">
        <v>2778</v>
      </c>
      <c r="K14" s="1331">
        <f t="shared" si="2"/>
        <v>31.213483146067418</v>
      </c>
      <c r="L14" s="291">
        <v>887</v>
      </c>
      <c r="M14" s="291">
        <v>256</v>
      </c>
      <c r="N14" s="1331">
        <f t="shared" si="3"/>
        <v>28.861330326944756</v>
      </c>
      <c r="P14" s="1333"/>
      <c r="Q14" s="1333"/>
      <c r="R14" s="1333"/>
      <c r="S14" s="1333"/>
    </row>
    <row r="15" spans="1:20" s="1332" customFormat="1" ht="15" customHeight="1">
      <c r="A15" s="1328"/>
      <c r="B15" s="1329" t="s">
        <v>51</v>
      </c>
      <c r="C15" s="1330">
        <f>F15+I15+L15</f>
        <v>9104</v>
      </c>
      <c r="D15" s="291">
        <f>G15+J15+M15</f>
        <v>2894</v>
      </c>
      <c r="E15" s="1331">
        <f t="shared" si="0"/>
        <v>31.788224956063271</v>
      </c>
      <c r="F15" s="291">
        <v>94</v>
      </c>
      <c r="G15" s="291">
        <v>30</v>
      </c>
      <c r="H15" s="1331">
        <f t="shared" si="1"/>
        <v>31.914893617021278</v>
      </c>
      <c r="I15" s="291">
        <v>8143</v>
      </c>
      <c r="J15" s="291">
        <v>2624</v>
      </c>
      <c r="K15" s="1331">
        <f t="shared" si="2"/>
        <v>32.223996070244382</v>
      </c>
      <c r="L15" s="291">
        <v>867</v>
      </c>
      <c r="M15" s="291">
        <v>240</v>
      </c>
      <c r="N15" s="1331">
        <f t="shared" si="3"/>
        <v>27.681660899653981</v>
      </c>
      <c r="P15" s="1333"/>
      <c r="Q15" s="1333"/>
      <c r="R15" s="1333"/>
      <c r="S15" s="1333"/>
    </row>
    <row r="16" spans="1:20" s="1332" customFormat="1" ht="15" customHeight="1">
      <c r="A16" s="1328" t="s">
        <v>692</v>
      </c>
      <c r="B16" s="1329" t="s">
        <v>49</v>
      </c>
      <c r="C16" s="1330">
        <f>SUM(C17:C18)</f>
        <v>18175</v>
      </c>
      <c r="D16" s="291">
        <f>SUM(D17:D18)</f>
        <v>7315</v>
      </c>
      <c r="E16" s="1331">
        <f t="shared" si="0"/>
        <v>40.24759284731774</v>
      </c>
      <c r="F16" s="291">
        <f>SUM(F17:F18)</f>
        <v>224</v>
      </c>
      <c r="G16" s="291">
        <f>SUM(G17:G18)</f>
        <v>87</v>
      </c>
      <c r="H16" s="1331">
        <f t="shared" si="1"/>
        <v>38.839285714285715</v>
      </c>
      <c r="I16" s="291">
        <f>SUM(I17:I18)</f>
        <v>16242</v>
      </c>
      <c r="J16" s="291">
        <f>SUM(J17:J18)</f>
        <v>6580</v>
      </c>
      <c r="K16" s="1331">
        <f t="shared" si="2"/>
        <v>40.512252185691416</v>
      </c>
      <c r="L16" s="291">
        <f>SUM(L17:L18)</f>
        <v>1709</v>
      </c>
      <c r="M16" s="291">
        <f>SUM(M17:M18)</f>
        <v>648</v>
      </c>
      <c r="N16" s="1331">
        <f t="shared" si="3"/>
        <v>37.91691047396138</v>
      </c>
    </row>
    <row r="17" spans="1:14" s="1332" customFormat="1" ht="15" customHeight="1">
      <c r="A17" s="1328"/>
      <c r="B17" s="1329" t="s">
        <v>50</v>
      </c>
      <c r="C17" s="1330">
        <f>F17+I17+L17</f>
        <v>9392</v>
      </c>
      <c r="D17" s="291">
        <f>G17+J17+M17</f>
        <v>3770</v>
      </c>
      <c r="E17" s="1331">
        <f t="shared" si="0"/>
        <v>40.140545144804094</v>
      </c>
      <c r="F17" s="291">
        <v>109</v>
      </c>
      <c r="G17" s="291">
        <v>38</v>
      </c>
      <c r="H17" s="1331">
        <f t="shared" si="1"/>
        <v>34.862385321100916</v>
      </c>
      <c r="I17" s="291">
        <v>8407</v>
      </c>
      <c r="J17" s="291">
        <v>3402</v>
      </c>
      <c r="K17" s="1331">
        <f t="shared" si="2"/>
        <v>40.466278101582013</v>
      </c>
      <c r="L17" s="291">
        <v>876</v>
      </c>
      <c r="M17" s="291">
        <v>330</v>
      </c>
      <c r="N17" s="1331">
        <f t="shared" si="3"/>
        <v>37.671232876712331</v>
      </c>
    </row>
    <row r="18" spans="1:14" s="1332" customFormat="1" ht="15" customHeight="1">
      <c r="A18" s="1328"/>
      <c r="B18" s="1329" t="s">
        <v>51</v>
      </c>
      <c r="C18" s="1330">
        <f>F18+I18+L18</f>
        <v>8783</v>
      </c>
      <c r="D18" s="291">
        <f>G18+J18+M18</f>
        <v>3545</v>
      </c>
      <c r="E18" s="1331">
        <f t="shared" si="0"/>
        <v>40.36206307639759</v>
      </c>
      <c r="F18" s="291">
        <v>115</v>
      </c>
      <c r="G18" s="291">
        <v>49</v>
      </c>
      <c r="H18" s="1331">
        <f t="shared" si="1"/>
        <v>42.608695652173914</v>
      </c>
      <c r="I18" s="291">
        <v>7835</v>
      </c>
      <c r="J18" s="291">
        <v>3178</v>
      </c>
      <c r="K18" s="1331">
        <f t="shared" si="2"/>
        <v>40.561582641991066</v>
      </c>
      <c r="L18" s="291">
        <v>833</v>
      </c>
      <c r="M18" s="291">
        <v>318</v>
      </c>
      <c r="N18" s="1331">
        <f t="shared" si="3"/>
        <v>38.175270108043222</v>
      </c>
    </row>
    <row r="19" spans="1:14" s="1332" customFormat="1" ht="15" customHeight="1">
      <c r="A19" s="1328" t="s">
        <v>2179</v>
      </c>
      <c r="B19" s="1329" t="s">
        <v>49</v>
      </c>
      <c r="C19" s="1330">
        <f>SUM(C20:C21)</f>
        <v>18910</v>
      </c>
      <c r="D19" s="291">
        <f>SUM(D20:D21)</f>
        <v>9303</v>
      </c>
      <c r="E19" s="1331">
        <f t="shared" si="0"/>
        <v>49.196192490745638</v>
      </c>
      <c r="F19" s="291">
        <f>SUM(F20:F21)</f>
        <v>228</v>
      </c>
      <c r="G19" s="291">
        <f>SUM(G20:G21)</f>
        <v>110</v>
      </c>
      <c r="H19" s="1331">
        <f t="shared" si="1"/>
        <v>48.245614035087719</v>
      </c>
      <c r="I19" s="291">
        <f>SUM(I20:I21)</f>
        <v>17003</v>
      </c>
      <c r="J19" s="291">
        <f>SUM(J20:J21)</f>
        <v>8405</v>
      </c>
      <c r="K19" s="1331">
        <f t="shared" si="2"/>
        <v>49.432453096512383</v>
      </c>
      <c r="L19" s="291">
        <f>SUM(L20:L21)</f>
        <v>1679</v>
      </c>
      <c r="M19" s="291">
        <f>SUM(M20:M21)</f>
        <v>788</v>
      </c>
      <c r="N19" s="1331">
        <f t="shared" si="3"/>
        <v>46.932698034544373</v>
      </c>
    </row>
    <row r="20" spans="1:14" s="1332" customFormat="1" ht="15" customHeight="1">
      <c r="A20" s="1328"/>
      <c r="B20" s="1329" t="s">
        <v>50</v>
      </c>
      <c r="C20" s="1330">
        <f>F20+I20+L20</f>
        <v>9934</v>
      </c>
      <c r="D20" s="291">
        <f>G20+J20+M20</f>
        <v>4766</v>
      </c>
      <c r="E20" s="1331">
        <f t="shared" si="0"/>
        <v>47.976645862693779</v>
      </c>
      <c r="F20" s="291">
        <v>120</v>
      </c>
      <c r="G20" s="291">
        <v>53</v>
      </c>
      <c r="H20" s="1331">
        <f t="shared" si="1"/>
        <v>44.166666666666664</v>
      </c>
      <c r="I20" s="291">
        <v>8960</v>
      </c>
      <c r="J20" s="291">
        <v>4320</v>
      </c>
      <c r="K20" s="1331">
        <f t="shared" si="2"/>
        <v>48.214285714285715</v>
      </c>
      <c r="L20" s="291">
        <v>854</v>
      </c>
      <c r="M20" s="291">
        <v>393</v>
      </c>
      <c r="N20" s="1331">
        <f t="shared" si="3"/>
        <v>46.01873536299766</v>
      </c>
    </row>
    <row r="21" spans="1:14" s="1332" customFormat="1" ht="15" customHeight="1">
      <c r="A21" s="1328"/>
      <c r="B21" s="1329" t="s">
        <v>51</v>
      </c>
      <c r="C21" s="1330">
        <f>F21+I21+L21</f>
        <v>8976</v>
      </c>
      <c r="D21" s="291">
        <f>G21+J21+M21</f>
        <v>4537</v>
      </c>
      <c r="E21" s="1331">
        <f t="shared" si="0"/>
        <v>50.54590017825312</v>
      </c>
      <c r="F21" s="291">
        <v>108</v>
      </c>
      <c r="G21" s="291">
        <v>57</v>
      </c>
      <c r="H21" s="1331">
        <f t="shared" si="1"/>
        <v>52.777777777777779</v>
      </c>
      <c r="I21" s="291">
        <v>8043</v>
      </c>
      <c r="J21" s="291">
        <v>4085</v>
      </c>
      <c r="K21" s="1331">
        <f t="shared" si="2"/>
        <v>50.789506403083429</v>
      </c>
      <c r="L21" s="291">
        <v>825</v>
      </c>
      <c r="M21" s="291">
        <v>395</v>
      </c>
      <c r="N21" s="1331">
        <f t="shared" si="3"/>
        <v>47.878787878787875</v>
      </c>
    </row>
    <row r="22" spans="1:14" s="1332" customFormat="1" ht="15" customHeight="1">
      <c r="A22" s="1328" t="s">
        <v>2180</v>
      </c>
      <c r="B22" s="1329" t="s">
        <v>49</v>
      </c>
      <c r="C22" s="1330">
        <f>SUM(C23:C24)</f>
        <v>19705</v>
      </c>
      <c r="D22" s="291">
        <f>SUM(D23:D24)</f>
        <v>11411</v>
      </c>
      <c r="E22" s="1331">
        <f t="shared" si="0"/>
        <v>57.909160111646784</v>
      </c>
      <c r="F22" s="291">
        <f>SUM(F23:F24)</f>
        <v>268</v>
      </c>
      <c r="G22" s="291">
        <f>SUM(G23:G24)</f>
        <v>122</v>
      </c>
      <c r="H22" s="1331">
        <f t="shared" si="1"/>
        <v>45.522388059701491</v>
      </c>
      <c r="I22" s="291">
        <f>SUM(I23:I24)</f>
        <v>17740</v>
      </c>
      <c r="J22" s="291">
        <f>SUM(J23:J24)</f>
        <v>10344</v>
      </c>
      <c r="K22" s="1331">
        <f t="shared" si="2"/>
        <v>58.308906426155581</v>
      </c>
      <c r="L22" s="291">
        <f>SUM(L23:L24)</f>
        <v>1697</v>
      </c>
      <c r="M22" s="291">
        <f>SUM(M23:M24)</f>
        <v>945</v>
      </c>
      <c r="N22" s="1331">
        <f t="shared" si="3"/>
        <v>55.686505598114323</v>
      </c>
    </row>
    <row r="23" spans="1:14" s="1332" customFormat="1" ht="15" customHeight="1">
      <c r="A23" s="1328"/>
      <c r="B23" s="1329" t="s">
        <v>50</v>
      </c>
      <c r="C23" s="1330">
        <f>F23+I23+L23</f>
        <v>10272</v>
      </c>
      <c r="D23" s="291">
        <f>G23+J23+M23</f>
        <v>5775</v>
      </c>
      <c r="E23" s="1331">
        <f t="shared" si="0"/>
        <v>56.220794392523366</v>
      </c>
      <c r="F23" s="291">
        <v>117</v>
      </c>
      <c r="G23" s="291">
        <v>52</v>
      </c>
      <c r="H23" s="1331">
        <f t="shared" si="1"/>
        <v>44.444444444444443</v>
      </c>
      <c r="I23" s="291">
        <v>9272</v>
      </c>
      <c r="J23" s="291">
        <v>5238</v>
      </c>
      <c r="K23" s="1331">
        <f t="shared" si="2"/>
        <v>56.492666091458155</v>
      </c>
      <c r="L23" s="291">
        <v>883</v>
      </c>
      <c r="M23" s="291">
        <v>485</v>
      </c>
      <c r="N23" s="1331">
        <f t="shared" si="3"/>
        <v>54.926387315968292</v>
      </c>
    </row>
    <row r="24" spans="1:14" s="1332" customFormat="1" ht="15" customHeight="1">
      <c r="A24" s="1328"/>
      <c r="B24" s="1329" t="s">
        <v>51</v>
      </c>
      <c r="C24" s="1330">
        <f>F24+I24+L24</f>
        <v>9433</v>
      </c>
      <c r="D24" s="291">
        <f>G24+J24+M24</f>
        <v>5636</v>
      </c>
      <c r="E24" s="1331">
        <f t="shared" si="0"/>
        <v>59.74769426481501</v>
      </c>
      <c r="F24" s="291">
        <v>151</v>
      </c>
      <c r="G24" s="291">
        <v>70</v>
      </c>
      <c r="H24" s="1331">
        <f t="shared" si="1"/>
        <v>46.357615894039732</v>
      </c>
      <c r="I24" s="291">
        <v>8468</v>
      </c>
      <c r="J24" s="291">
        <v>5106</v>
      </c>
      <c r="K24" s="1331">
        <f t="shared" si="2"/>
        <v>60.297590930562116</v>
      </c>
      <c r="L24" s="291">
        <v>814</v>
      </c>
      <c r="M24" s="291">
        <v>460</v>
      </c>
      <c r="N24" s="1331">
        <f t="shared" si="3"/>
        <v>56.511056511056509</v>
      </c>
    </row>
    <row r="25" spans="1:14" s="1332" customFormat="1" ht="15" customHeight="1">
      <c r="A25" s="1328" t="s">
        <v>2181</v>
      </c>
      <c r="B25" s="1329" t="s">
        <v>49</v>
      </c>
      <c r="C25" s="1330">
        <f>SUM(C26:C27)</f>
        <v>19340</v>
      </c>
      <c r="D25" s="291">
        <f>SUM(D26:D27)</f>
        <v>12538</v>
      </c>
      <c r="E25" s="1331">
        <f>D25/C25*100</f>
        <v>64.829369183040328</v>
      </c>
      <c r="F25" s="291">
        <f>SUM(F26:F27)</f>
        <v>273</v>
      </c>
      <c r="G25" s="291">
        <f>SUM(G26:G27)</f>
        <v>167</v>
      </c>
      <c r="H25" s="1331">
        <f t="shared" si="1"/>
        <v>61.172161172161175</v>
      </c>
      <c r="I25" s="291">
        <f>SUM(I26:I27)</f>
        <v>17389</v>
      </c>
      <c r="J25" s="291">
        <f>SUM(J26:J27)</f>
        <v>11325</v>
      </c>
      <c r="K25" s="1331">
        <f t="shared" si="2"/>
        <v>65.127379377767554</v>
      </c>
      <c r="L25" s="291">
        <f>SUM(L26:L27)</f>
        <v>1678</v>
      </c>
      <c r="M25" s="291">
        <f>SUM(M26:M27)</f>
        <v>1046</v>
      </c>
      <c r="N25" s="1331">
        <f t="shared" si="3"/>
        <v>62.336114421930866</v>
      </c>
    </row>
    <row r="26" spans="1:14" s="1332" customFormat="1" ht="15" customHeight="1">
      <c r="B26" s="1329" t="s">
        <v>50</v>
      </c>
      <c r="C26" s="1330">
        <f>F26+I26+L26</f>
        <v>10018</v>
      </c>
      <c r="D26" s="291">
        <f>G26+J26+M26</f>
        <v>6304</v>
      </c>
      <c r="E26" s="1331">
        <f t="shared" si="0"/>
        <v>62.9267318826113</v>
      </c>
      <c r="F26" s="291">
        <v>135</v>
      </c>
      <c r="G26" s="291">
        <v>77</v>
      </c>
      <c r="H26" s="1331">
        <f t="shared" si="1"/>
        <v>57.037037037037038</v>
      </c>
      <c r="I26" s="291">
        <v>9037</v>
      </c>
      <c r="J26" s="291">
        <v>5710</v>
      </c>
      <c r="K26" s="1331">
        <f t="shared" si="2"/>
        <v>63.18468518313599</v>
      </c>
      <c r="L26" s="291">
        <v>846</v>
      </c>
      <c r="M26" s="291">
        <v>517</v>
      </c>
      <c r="N26" s="1331">
        <f t="shared" si="3"/>
        <v>61.111111111111114</v>
      </c>
    </row>
    <row r="27" spans="1:14" s="1332" customFormat="1" ht="15" customHeight="1">
      <c r="A27" s="1334"/>
      <c r="B27" s="1335" t="s">
        <v>51</v>
      </c>
      <c r="C27" s="1336">
        <f>F27+I27+L27</f>
        <v>9322</v>
      </c>
      <c r="D27" s="292">
        <f>G27+J27+M27</f>
        <v>6234</v>
      </c>
      <c r="E27" s="1337">
        <f t="shared" si="0"/>
        <v>66.874061360223124</v>
      </c>
      <c r="F27" s="292">
        <v>138</v>
      </c>
      <c r="G27" s="292">
        <v>90</v>
      </c>
      <c r="H27" s="1337">
        <f t="shared" si="1"/>
        <v>65.217391304347828</v>
      </c>
      <c r="I27" s="292">
        <v>8352</v>
      </c>
      <c r="J27" s="292">
        <v>5615</v>
      </c>
      <c r="K27" s="1337">
        <f t="shared" si="2"/>
        <v>67.229406130268202</v>
      </c>
      <c r="L27" s="292">
        <v>832</v>
      </c>
      <c r="M27" s="292">
        <v>529</v>
      </c>
      <c r="N27" s="1337">
        <f t="shared" si="3"/>
        <v>63.581730769230774</v>
      </c>
    </row>
    <row r="28" spans="1:14" s="94" customFormat="1" ht="13.9" customHeight="1">
      <c r="A28" s="69" t="s">
        <v>83</v>
      </c>
      <c r="B28" s="1595"/>
      <c r="C28" s="69" t="s">
        <v>84</v>
      </c>
      <c r="E28" s="69"/>
      <c r="F28" s="310" t="s">
        <v>85</v>
      </c>
      <c r="G28" s="1338"/>
      <c r="I28" s="311" t="s">
        <v>87</v>
      </c>
      <c r="L28" s="1339"/>
      <c r="N28" s="1607" t="s">
        <v>321</v>
      </c>
    </row>
    <row r="29" spans="1:14" s="94" customFormat="1" ht="13.9" customHeight="1">
      <c r="A29" s="1595"/>
      <c r="B29" s="1595"/>
      <c r="E29" s="53"/>
      <c r="F29" s="310" t="s">
        <v>86</v>
      </c>
      <c r="G29" s="1338"/>
      <c r="I29" s="46"/>
      <c r="K29" s="1595"/>
      <c r="L29" s="46"/>
      <c r="M29" s="46"/>
    </row>
    <row r="30" spans="1:14" s="53" customFormat="1" ht="6.75" customHeight="1"/>
    <row r="31" spans="1:14" s="94" customFormat="1" ht="13.9" customHeight="1">
      <c r="A31" s="2137" t="s">
        <v>141</v>
      </c>
      <c r="B31" s="2137"/>
      <c r="C31" s="2137"/>
      <c r="D31" s="2137"/>
      <c r="E31" s="2137"/>
      <c r="F31" s="2137"/>
      <c r="G31" s="2137"/>
      <c r="H31" s="2137"/>
      <c r="I31" s="2137"/>
      <c r="J31" s="2137"/>
      <c r="K31" s="1596"/>
      <c r="L31" s="46"/>
      <c r="M31" s="46"/>
    </row>
    <row r="32" spans="1:14" s="94" customFormat="1" ht="13.9" customHeight="1">
      <c r="A32" s="2134" t="s">
        <v>272</v>
      </c>
      <c r="B32" s="2134"/>
      <c r="C32" s="2134"/>
      <c r="D32" s="2134"/>
      <c r="E32" s="2134"/>
      <c r="F32" s="2134"/>
      <c r="G32" s="2134"/>
      <c r="H32" s="2134"/>
      <c r="I32" s="2134"/>
      <c r="J32" s="2134"/>
      <c r="K32" s="1595"/>
      <c r="L32" s="46"/>
      <c r="M32" s="46"/>
    </row>
    <row r="33" spans="1:26" s="94" customFormat="1" ht="13.9" customHeight="1">
      <c r="A33" s="157"/>
      <c r="B33" s="157"/>
      <c r="V33" s="1469"/>
      <c r="W33" s="1469"/>
      <c r="X33" s="1469"/>
      <c r="Y33" s="1469"/>
      <c r="Z33" s="1469"/>
    </row>
    <row r="34" spans="1:26" s="98" customFormat="1"/>
    <row r="35" spans="1:26" s="98" customFormat="1"/>
    <row r="36" spans="1:26" s="98" customFormat="1"/>
    <row r="37" spans="1:26" s="98" customFormat="1"/>
    <row r="38" spans="1:26" s="98" customFormat="1"/>
    <row r="39" spans="1:26" s="98" customFormat="1"/>
    <row r="40" spans="1:26" s="98" customFormat="1"/>
    <row r="41" spans="1:26" s="98" customFormat="1"/>
    <row r="42" spans="1:26" s="98" customFormat="1"/>
    <row r="43" spans="1:26" s="98" customFormat="1"/>
    <row r="44" spans="1:26" s="98" customFormat="1"/>
    <row r="45" spans="1:26" s="98" customFormat="1"/>
    <row r="46" spans="1:26" s="98" customFormat="1"/>
    <row r="47" spans="1:26" s="98" customFormat="1"/>
    <row r="48" spans="1:26" s="98" customFormat="1"/>
    <row r="49" s="98" customFormat="1"/>
    <row r="50" s="98" customFormat="1"/>
    <row r="51" s="98" customFormat="1"/>
    <row r="52" s="98" customFormat="1"/>
    <row r="53" s="98" customFormat="1"/>
    <row r="54" s="98" customFormat="1"/>
    <row r="55" s="98" customFormat="1"/>
    <row r="56" s="98" customFormat="1"/>
    <row r="57" s="98" customFormat="1"/>
    <row r="58" s="98" customFormat="1"/>
    <row r="59" s="98" customFormat="1"/>
    <row r="60" s="98" customFormat="1"/>
    <row r="61" s="98" customFormat="1"/>
    <row r="62" s="98" customFormat="1"/>
    <row r="63" s="98" customFormat="1"/>
    <row r="64" s="98" customFormat="1"/>
    <row r="65" s="98" customFormat="1"/>
    <row r="66" s="98" customFormat="1"/>
    <row r="67" s="98" customFormat="1"/>
    <row r="68" s="98" customFormat="1"/>
    <row r="69" s="98" customFormat="1"/>
    <row r="70" s="98" customFormat="1"/>
    <row r="71" s="98" customFormat="1"/>
    <row r="72" s="98" customFormat="1"/>
    <row r="73" s="98" customFormat="1"/>
    <row r="74" s="98" customFormat="1"/>
    <row r="75" s="98" customFormat="1"/>
    <row r="76" s="98" customFormat="1"/>
    <row r="77" s="98" customFormat="1"/>
    <row r="78" s="98" customFormat="1"/>
    <row r="79" s="98" customFormat="1"/>
    <row r="80" s="98" customFormat="1"/>
    <row r="81" s="98" customFormat="1"/>
    <row r="82" s="98" customFormat="1"/>
    <row r="83" s="98" customFormat="1"/>
    <row r="84" s="98" customFormat="1"/>
    <row r="85" s="98" customFormat="1"/>
    <row r="86" s="98" customFormat="1"/>
    <row r="87" s="98" customFormat="1"/>
    <row r="88" s="98" customFormat="1"/>
    <row r="89" s="98" customFormat="1"/>
    <row r="90" s="98" customFormat="1"/>
    <row r="91" s="98" customFormat="1"/>
    <row r="92" s="98" customFormat="1"/>
    <row r="93" s="98" customFormat="1"/>
    <row r="94" s="98" customFormat="1"/>
    <row r="95" s="98" customFormat="1"/>
    <row r="96" s="98" customFormat="1"/>
    <row r="97" s="98" customFormat="1"/>
    <row r="98" s="98" customFormat="1"/>
    <row r="99" s="98" customFormat="1"/>
    <row r="100" s="98" customFormat="1"/>
    <row r="101" s="98" customFormat="1"/>
    <row r="102" s="98" customFormat="1"/>
    <row r="103" s="98" customFormat="1"/>
    <row r="104" s="98" customFormat="1"/>
    <row r="105" s="98" customFormat="1"/>
    <row r="106" s="98" customFormat="1"/>
    <row r="107" s="98" customFormat="1"/>
    <row r="108" s="98" customFormat="1"/>
    <row r="109" s="98" customFormat="1"/>
    <row r="110" s="98" customFormat="1"/>
    <row r="111" s="98" customFormat="1"/>
    <row r="112" s="98" customFormat="1"/>
    <row r="113" s="98" customFormat="1"/>
    <row r="114" s="98" customFormat="1"/>
    <row r="115" s="98" customFormat="1"/>
    <row r="116" s="98" customFormat="1"/>
    <row r="117" s="98" customFormat="1"/>
    <row r="118" s="98" customFormat="1"/>
    <row r="119" s="98" customFormat="1"/>
    <row r="120" s="98" customFormat="1"/>
    <row r="121" s="98" customFormat="1"/>
    <row r="122" s="98" customFormat="1"/>
    <row r="123" s="98" customFormat="1"/>
    <row r="124" s="98" customFormat="1"/>
    <row r="125" s="98" customFormat="1"/>
    <row r="126" s="98" customFormat="1"/>
    <row r="127" s="98" customFormat="1"/>
    <row r="128" s="98" customFormat="1"/>
    <row r="129" s="98" customFormat="1"/>
    <row r="130" s="98" customFormat="1"/>
    <row r="131" s="98" customFormat="1"/>
    <row r="132" s="98" customFormat="1"/>
    <row r="133" s="98" customFormat="1"/>
    <row r="134" s="98" customFormat="1"/>
    <row r="135" s="98" customFormat="1"/>
    <row r="136" s="98" customFormat="1"/>
    <row r="137" s="98" customFormat="1"/>
    <row r="138" s="98" customFormat="1"/>
    <row r="139" s="98" customFormat="1"/>
    <row r="140" s="98" customFormat="1"/>
    <row r="141" s="98" customFormat="1"/>
    <row r="142" s="98" customFormat="1"/>
    <row r="143" s="98" customFormat="1"/>
    <row r="144" s="98" customFormat="1"/>
    <row r="145" s="98" customFormat="1"/>
    <row r="146" s="98" customFormat="1"/>
    <row r="147" s="98" customFormat="1"/>
    <row r="148" s="98" customFormat="1"/>
    <row r="149" s="98" customFormat="1"/>
    <row r="150" s="98" customFormat="1"/>
    <row r="151" s="98" customFormat="1"/>
    <row r="152" s="98" customFormat="1"/>
    <row r="153" s="98" customFormat="1"/>
    <row r="154" s="98" customFormat="1"/>
    <row r="155" s="98" customFormat="1"/>
    <row r="156" s="98" customFormat="1"/>
    <row r="157" s="98" customFormat="1"/>
    <row r="158" s="98" customFormat="1"/>
    <row r="159" s="98" customFormat="1"/>
    <row r="160" s="98" customFormat="1"/>
    <row r="161" s="98" customFormat="1"/>
    <row r="162" s="98" customFormat="1"/>
    <row r="163" s="98" customFormat="1"/>
    <row r="164" s="98" customFormat="1"/>
    <row r="165" s="98" customFormat="1"/>
    <row r="166" s="98" customFormat="1"/>
    <row r="167" s="98" customFormat="1"/>
    <row r="168" s="98" customFormat="1"/>
    <row r="169" s="98" customFormat="1"/>
    <row r="170" s="98" customFormat="1"/>
    <row r="171" s="98" customFormat="1"/>
    <row r="172" s="98" customFormat="1"/>
    <row r="173" s="98" customFormat="1"/>
    <row r="174" s="98" customFormat="1"/>
    <row r="175" s="98" customFormat="1"/>
    <row r="176" s="98" customFormat="1"/>
    <row r="177" s="98" customFormat="1"/>
    <row r="178" s="98" customFormat="1"/>
    <row r="179" s="98" customFormat="1"/>
    <row r="180" s="98" customFormat="1"/>
    <row r="181" s="98" customFormat="1"/>
    <row r="182" s="98" customFormat="1"/>
    <row r="183" s="98" customFormat="1"/>
    <row r="184" s="98" customFormat="1"/>
    <row r="185" s="98" customFormat="1"/>
    <row r="186" s="98" customFormat="1"/>
    <row r="187" s="98" customFormat="1"/>
    <row r="188" s="98" customFormat="1"/>
    <row r="189" s="98" customFormat="1"/>
    <row r="190" s="98" customFormat="1"/>
    <row r="191" s="98" customFormat="1"/>
    <row r="192" s="98" customFormat="1"/>
    <row r="193" s="98" customFormat="1"/>
    <row r="194" s="98" customFormat="1"/>
    <row r="195" s="98" customFormat="1"/>
    <row r="196" s="98" customFormat="1"/>
    <row r="197" s="98" customFormat="1"/>
    <row r="198" s="98" customFormat="1"/>
    <row r="199" s="98" customFormat="1"/>
    <row r="200" s="98" customFormat="1"/>
    <row r="201" s="98" customFormat="1"/>
    <row r="202" s="98" customFormat="1"/>
    <row r="203" s="98" customFormat="1"/>
    <row r="204" s="98" customFormat="1"/>
    <row r="205" s="98" customFormat="1"/>
    <row r="206" s="98" customFormat="1"/>
    <row r="207" s="98" customFormat="1"/>
    <row r="208" s="98" customFormat="1"/>
    <row r="209" s="98" customFormat="1"/>
    <row r="210" s="98" customFormat="1"/>
    <row r="211" s="98" customFormat="1"/>
    <row r="212" s="98" customFormat="1"/>
    <row r="213" s="98" customFormat="1"/>
    <row r="214" s="98" customFormat="1"/>
    <row r="215" s="98" customFormat="1"/>
    <row r="216" s="98" customFormat="1"/>
    <row r="217" s="98" customFormat="1"/>
    <row r="218" s="98" customFormat="1"/>
    <row r="219" s="98" customFormat="1"/>
    <row r="220" s="98" customFormat="1"/>
    <row r="221" s="98" customFormat="1"/>
    <row r="222" s="98" customFormat="1"/>
    <row r="223" s="98" customFormat="1"/>
    <row r="224" s="98" customFormat="1"/>
    <row r="225" s="98" customFormat="1"/>
    <row r="226" s="98" customFormat="1"/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296" s="98" customFormat="1"/>
    <row r="297" s="98" customFormat="1"/>
    <row r="298" s="98" customFormat="1"/>
    <row r="299" s="98" customFormat="1"/>
    <row r="300" s="98" customFormat="1"/>
    <row r="301" s="98" customFormat="1"/>
    <row r="302" s="98" customFormat="1"/>
    <row r="303" s="98" customFormat="1"/>
    <row r="304" s="98" customFormat="1"/>
    <row r="305" s="98" customFormat="1"/>
    <row r="306" s="98" customFormat="1"/>
    <row r="307" s="98" customFormat="1"/>
    <row r="308" s="98" customFormat="1"/>
    <row r="309" s="98" customFormat="1"/>
    <row r="310" s="98" customFormat="1"/>
    <row r="311" s="98" customFormat="1"/>
    <row r="312" s="98" customFormat="1"/>
    <row r="313" s="98" customFormat="1"/>
    <row r="314" s="98" customFormat="1"/>
    <row r="315" s="98" customFormat="1"/>
    <row r="316" s="98" customFormat="1"/>
    <row r="317" s="98" customFormat="1"/>
    <row r="318" s="98" customFormat="1"/>
    <row r="319" s="98" customFormat="1"/>
    <row r="320" s="98" customFormat="1"/>
    <row r="321" s="98" customFormat="1"/>
    <row r="322" s="98" customFormat="1"/>
    <row r="323" s="98" customFormat="1"/>
    <row r="324" s="98" customFormat="1"/>
    <row r="325" s="98" customFormat="1"/>
    <row r="326" s="98" customFormat="1"/>
    <row r="327" s="98" customFormat="1"/>
    <row r="328" s="98" customFormat="1"/>
    <row r="329" s="98" customFormat="1"/>
    <row r="330" s="98" customFormat="1"/>
    <row r="331" s="98" customFormat="1"/>
    <row r="332" s="98" customFormat="1"/>
    <row r="333" s="98" customFormat="1"/>
    <row r="334" s="98" customFormat="1"/>
    <row r="335" s="98" customFormat="1"/>
    <row r="336" s="98" customFormat="1"/>
    <row r="337" s="98" customFormat="1"/>
    <row r="338" s="98" customFormat="1"/>
    <row r="339" s="98" customFormat="1"/>
    <row r="340" s="98" customFormat="1"/>
    <row r="341" s="98" customFormat="1"/>
    <row r="342" s="98" customFormat="1"/>
    <row r="343" s="98" customFormat="1"/>
    <row r="344" s="98" customFormat="1"/>
    <row r="345" s="98" customFormat="1"/>
    <row r="346" s="98" customFormat="1"/>
    <row r="347" s="98" customFormat="1"/>
    <row r="348" s="98" customFormat="1"/>
    <row r="349" s="98" customFormat="1"/>
    <row r="350" s="98" customFormat="1"/>
    <row r="351" s="98" customFormat="1"/>
    <row r="352" s="98" customFormat="1"/>
    <row r="353" s="98" customFormat="1"/>
    <row r="354" s="98" customFormat="1"/>
    <row r="355" s="98" customFormat="1"/>
    <row r="356" s="98" customFormat="1"/>
    <row r="357" s="98" customFormat="1"/>
    <row r="358" s="98" customFormat="1"/>
    <row r="359" s="98" customFormat="1"/>
    <row r="360" s="98" customFormat="1"/>
    <row r="361" s="98" customFormat="1"/>
    <row r="362" s="98" customFormat="1"/>
    <row r="363" s="98" customFormat="1"/>
    <row r="364" s="98" customFormat="1"/>
    <row r="365" s="98" customFormat="1"/>
    <row r="366" s="98" customFormat="1"/>
    <row r="367" s="98" customFormat="1"/>
    <row r="368" s="98" customFormat="1"/>
    <row r="369" s="98" customFormat="1"/>
    <row r="370" s="98" customFormat="1"/>
    <row r="371" s="98" customFormat="1"/>
    <row r="372" s="98" customFormat="1"/>
    <row r="373" s="98" customFormat="1"/>
    <row r="374" s="98" customFormat="1"/>
    <row r="375" s="98" customFormat="1"/>
    <row r="376" s="98" customFormat="1"/>
    <row r="377" s="98" customFormat="1"/>
    <row r="378" s="98" customFormat="1"/>
    <row r="379" s="98" customFormat="1"/>
    <row r="380" s="98" customFormat="1"/>
    <row r="381" s="98" customFormat="1"/>
    <row r="382" s="98" customFormat="1"/>
    <row r="383" s="98" customFormat="1"/>
    <row r="384" s="98" customFormat="1"/>
    <row r="385" s="98" customFormat="1"/>
    <row r="386" s="98" customFormat="1"/>
    <row r="387" s="98" customFormat="1"/>
    <row r="388" s="98" customFormat="1"/>
    <row r="389" s="98" customFormat="1"/>
    <row r="390" s="98" customFormat="1"/>
    <row r="391" s="98" customFormat="1"/>
    <row r="392" s="98" customFormat="1"/>
    <row r="393" s="98" customFormat="1"/>
    <row r="394" s="98" customFormat="1"/>
    <row r="395" s="98" customFormat="1"/>
    <row r="396" s="98" customFormat="1"/>
    <row r="397" s="98" customFormat="1"/>
    <row r="398" s="98" customFormat="1"/>
    <row r="399" s="98" customFormat="1"/>
    <row r="400" s="98" customFormat="1"/>
    <row r="401" s="98" customFormat="1"/>
    <row r="402" s="98" customFormat="1"/>
    <row r="403" s="98" customFormat="1"/>
    <row r="404" s="98" customFormat="1"/>
    <row r="405" s="98" customFormat="1"/>
    <row r="406" s="98" customFormat="1"/>
    <row r="407" s="98" customFormat="1"/>
    <row r="408" s="98" customFormat="1"/>
    <row r="409" s="98" customFormat="1"/>
    <row r="410" s="98" customFormat="1"/>
    <row r="411" s="98" customFormat="1"/>
    <row r="412" s="98" customFormat="1"/>
    <row r="413" s="98" customFormat="1"/>
    <row r="414" s="98" customFormat="1"/>
    <row r="415" s="98" customFormat="1"/>
    <row r="416" s="98" customFormat="1"/>
    <row r="417" s="98" customFormat="1"/>
    <row r="418" s="98" customFormat="1"/>
    <row r="419" s="98" customFormat="1"/>
    <row r="420" s="98" customFormat="1"/>
    <row r="421" s="98" customFormat="1"/>
    <row r="422" s="98" customFormat="1"/>
    <row r="423" s="98" customFormat="1"/>
    <row r="424" s="98" customFormat="1"/>
    <row r="425" s="98" customFormat="1"/>
    <row r="426" s="98" customFormat="1"/>
    <row r="427" s="98" customFormat="1"/>
    <row r="428" s="98" customFormat="1"/>
    <row r="429" s="98" customFormat="1"/>
    <row r="430" s="98" customFormat="1"/>
    <row r="431" s="98" customFormat="1"/>
    <row r="432" s="98" customFormat="1"/>
    <row r="433" s="98" customFormat="1"/>
    <row r="434" s="98" customFormat="1"/>
    <row r="435" s="98" customFormat="1"/>
    <row r="436" s="98" customFormat="1"/>
    <row r="437" s="98" customFormat="1"/>
    <row r="438" s="98" customFormat="1"/>
    <row r="439" s="98" customFormat="1"/>
    <row r="440" s="98" customFormat="1"/>
    <row r="441" s="98" customFormat="1"/>
    <row r="442" s="98" customFormat="1"/>
    <row r="443" s="98" customFormat="1"/>
    <row r="444" s="98" customFormat="1"/>
    <row r="445" s="98" customFormat="1"/>
    <row r="446" s="98" customFormat="1"/>
    <row r="447" s="98" customFormat="1"/>
    <row r="448" s="98" customFormat="1"/>
    <row r="449" s="98" customFormat="1"/>
    <row r="450" s="98" customFormat="1"/>
    <row r="451" s="98" customFormat="1"/>
    <row r="452" s="98" customFormat="1"/>
    <row r="453" s="98" customFormat="1"/>
    <row r="454" s="98" customFormat="1"/>
    <row r="455" s="98" customFormat="1"/>
    <row r="456" s="98" customFormat="1"/>
    <row r="457" s="98" customFormat="1"/>
    <row r="458" s="98" customFormat="1"/>
    <row r="459" s="98" customFormat="1"/>
    <row r="460" s="98" customFormat="1"/>
    <row r="461" s="98" customFormat="1"/>
    <row r="462" s="98" customFormat="1"/>
    <row r="463" s="98" customFormat="1"/>
    <row r="464" s="98" customFormat="1"/>
    <row r="465" s="98" customFormat="1"/>
    <row r="466" s="98" customFormat="1"/>
    <row r="467" s="98" customFormat="1"/>
    <row r="468" s="98" customFormat="1"/>
    <row r="469" s="98" customFormat="1"/>
    <row r="470" s="98" customFormat="1"/>
    <row r="471" s="98" customFormat="1"/>
    <row r="472" s="98" customFormat="1"/>
    <row r="473" s="98" customFormat="1"/>
    <row r="474" s="98" customFormat="1"/>
    <row r="475" s="98" customFormat="1"/>
    <row r="476" s="98" customFormat="1"/>
    <row r="477" s="98" customFormat="1"/>
    <row r="478" s="98" customFormat="1"/>
    <row r="479" s="98" customFormat="1"/>
    <row r="480" s="98" customFormat="1"/>
    <row r="481" s="98" customFormat="1"/>
    <row r="482" s="98" customFormat="1"/>
    <row r="483" s="98" customFormat="1"/>
    <row r="484" s="98" customFormat="1"/>
    <row r="485" s="98" customFormat="1"/>
    <row r="486" s="98" customFormat="1"/>
    <row r="487" s="98" customFormat="1"/>
    <row r="488" s="98" customFormat="1"/>
    <row r="489" s="98" customFormat="1"/>
    <row r="490" s="98" customFormat="1"/>
    <row r="491" s="98" customFormat="1"/>
    <row r="492" s="98" customFormat="1"/>
    <row r="493" s="98" customFormat="1"/>
    <row r="494" s="98" customFormat="1"/>
    <row r="495" s="98" customFormat="1"/>
    <row r="496" s="98" customFormat="1"/>
    <row r="497" s="98" customFormat="1"/>
    <row r="498" s="98" customFormat="1"/>
    <row r="499" s="98" customFormat="1"/>
    <row r="500" s="98" customFormat="1"/>
    <row r="501" s="98" customFormat="1"/>
    <row r="502" s="98" customFormat="1"/>
    <row r="503" s="98" customFormat="1"/>
    <row r="504" s="98" customFormat="1"/>
    <row r="505" s="98" customFormat="1"/>
    <row r="506" s="98" customFormat="1"/>
    <row r="507" s="98" customFormat="1"/>
    <row r="508" s="98" customFormat="1"/>
  </sheetData>
  <mergeCells count="16">
    <mergeCell ref="A31:J31"/>
    <mergeCell ref="A32:J32"/>
    <mergeCell ref="A3:N3"/>
    <mergeCell ref="F4:I4"/>
    <mergeCell ref="M4:N4"/>
    <mergeCell ref="A5:B6"/>
    <mergeCell ref="C5:E5"/>
    <mergeCell ref="F5:H5"/>
    <mergeCell ref="I5:K5"/>
    <mergeCell ref="L5:N5"/>
    <mergeCell ref="A1:B1"/>
    <mergeCell ref="K1:L1"/>
    <mergeCell ref="M1:N1"/>
    <mergeCell ref="A2:B2"/>
    <mergeCell ref="K2:L2"/>
    <mergeCell ref="M2:N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51"/>
  <sheetViews>
    <sheetView zoomScaleNormal="100" zoomScaleSheetLayoutView="100" workbookViewId="0">
      <selection activeCell="I10" sqref="I10"/>
    </sheetView>
  </sheetViews>
  <sheetFormatPr defaultColWidth="9" defaultRowHeight="12.75"/>
  <cols>
    <col min="1" max="1" width="11.625" style="349" customWidth="1"/>
    <col min="2" max="2" width="6.625" style="349" customWidth="1"/>
    <col min="3" max="3" width="6.75" style="349" customWidth="1"/>
    <col min="4" max="11" width="6.625" style="349" customWidth="1"/>
    <col min="12" max="12" width="6.75" style="349" customWidth="1"/>
    <col min="13" max="19" width="6.625" style="349" customWidth="1"/>
    <col min="20" max="16384" width="9" style="349"/>
  </cols>
  <sheetData>
    <row r="1" spans="1:24" s="13" customFormat="1" ht="17.45" customHeight="1">
      <c r="A1" s="1512" t="s">
        <v>143</v>
      </c>
      <c r="B1" s="1121"/>
      <c r="C1" s="1169"/>
      <c r="D1" s="1120"/>
      <c r="H1" s="1059"/>
      <c r="I1" s="1898"/>
      <c r="J1" s="1898"/>
      <c r="K1" s="1169"/>
      <c r="L1" s="1169"/>
      <c r="M1" s="1120"/>
      <c r="O1" s="1900" t="s">
        <v>1157</v>
      </c>
      <c r="P1" s="1900"/>
      <c r="Q1" s="1903" t="s">
        <v>1024</v>
      </c>
      <c r="R1" s="1903"/>
      <c r="S1" s="1903"/>
      <c r="X1" s="1188" t="s">
        <v>1548</v>
      </c>
    </row>
    <row r="2" spans="1:24" s="13" customFormat="1" ht="18" customHeight="1">
      <c r="A2" s="1512" t="s">
        <v>1025</v>
      </c>
      <c r="B2" s="1014" t="s">
        <v>1559</v>
      </c>
      <c r="C2" s="1678"/>
      <c r="D2" s="1116"/>
      <c r="F2" s="83"/>
      <c r="H2" s="1168"/>
      <c r="I2" s="964"/>
      <c r="J2" s="1116"/>
      <c r="K2" s="1678"/>
      <c r="L2" s="1678"/>
      <c r="M2" s="1116"/>
      <c r="N2" s="7" t="s">
        <v>220</v>
      </c>
      <c r="O2" s="1900" t="s">
        <v>228</v>
      </c>
      <c r="P2" s="1900"/>
      <c r="Q2" s="1903" t="s">
        <v>1558</v>
      </c>
      <c r="R2" s="1903"/>
      <c r="S2" s="1903"/>
    </row>
    <row r="3" spans="1:24" s="1114" customFormat="1" ht="23.25" customHeight="1">
      <c r="A3" s="1794" t="s">
        <v>1561</v>
      </c>
      <c r="B3" s="1794"/>
      <c r="C3" s="1794"/>
      <c r="D3" s="1794"/>
      <c r="E3" s="1794"/>
      <c r="F3" s="1794"/>
      <c r="G3" s="1794"/>
      <c r="H3" s="1794"/>
      <c r="I3" s="1794"/>
      <c r="J3" s="1794"/>
      <c r="K3" s="1787"/>
      <c r="L3" s="1787"/>
      <c r="M3" s="1787"/>
      <c r="N3" s="1787"/>
      <c r="O3" s="1787"/>
      <c r="P3" s="1787"/>
      <c r="Q3" s="1787"/>
      <c r="R3" s="1787"/>
      <c r="S3" s="1787"/>
    </row>
    <row r="4" spans="1:24" s="13" customFormat="1" ht="16.5" customHeight="1">
      <c r="H4" s="1891" t="s">
        <v>1560</v>
      </c>
      <c r="I4" s="1891"/>
      <c r="J4" s="1891"/>
      <c r="K4" s="1891"/>
      <c r="M4" s="1891"/>
      <c r="N4" s="1891"/>
      <c r="O4" s="1891"/>
      <c r="P4" s="1891"/>
      <c r="Q4" s="1116"/>
      <c r="R4" s="1116"/>
      <c r="S4" s="1689" t="s">
        <v>1546</v>
      </c>
    </row>
    <row r="5" spans="1:24" s="13" customFormat="1" ht="20.100000000000001" customHeight="1">
      <c r="A5" s="1737" t="s">
        <v>349</v>
      </c>
      <c r="B5" s="1894" t="s">
        <v>441</v>
      </c>
      <c r="C5" s="1894"/>
      <c r="D5" s="1894"/>
      <c r="E5" s="1894"/>
      <c r="F5" s="1894"/>
      <c r="G5" s="1894"/>
      <c r="H5" s="1894"/>
      <c r="I5" s="1894"/>
      <c r="J5" s="1894"/>
      <c r="K5" s="2212" t="s">
        <v>164</v>
      </c>
      <c r="L5" s="1894"/>
      <c r="M5" s="1894"/>
      <c r="N5" s="1894"/>
      <c r="O5" s="1894"/>
      <c r="P5" s="1894"/>
      <c r="Q5" s="1894"/>
      <c r="R5" s="1894"/>
      <c r="S5" s="1894"/>
    </row>
    <row r="6" spans="1:24" ht="20.100000000000001" customHeight="1">
      <c r="A6" s="1737"/>
      <c r="B6" s="1797" t="s">
        <v>672</v>
      </c>
      <c r="C6" s="1112"/>
      <c r="D6" s="1897" t="s">
        <v>1545</v>
      </c>
      <c r="E6" s="1897"/>
      <c r="F6" s="1897"/>
      <c r="G6" s="1897" t="s">
        <v>1544</v>
      </c>
      <c r="H6" s="1897"/>
      <c r="I6" s="1897"/>
      <c r="J6" s="1897"/>
      <c r="K6" s="1797" t="s">
        <v>672</v>
      </c>
      <c r="L6" s="1112"/>
      <c r="M6" s="1897" t="s">
        <v>1545</v>
      </c>
      <c r="N6" s="1897"/>
      <c r="O6" s="1897"/>
      <c r="P6" s="1897" t="s">
        <v>1544</v>
      </c>
      <c r="Q6" s="1897"/>
      <c r="R6" s="1897"/>
      <c r="S6" s="1897"/>
    </row>
    <row r="7" spans="1:24" ht="30.2" customHeight="1">
      <c r="A7" s="1737"/>
      <c r="B7" s="1739"/>
      <c r="C7" s="1455" t="s">
        <v>1543</v>
      </c>
      <c r="D7" s="1439" t="s">
        <v>391</v>
      </c>
      <c r="E7" s="1439" t="s">
        <v>1542</v>
      </c>
      <c r="F7" s="1439" t="s">
        <v>1541</v>
      </c>
      <c r="G7" s="1455" t="s">
        <v>1540</v>
      </c>
      <c r="H7" s="1455" t="s">
        <v>1539</v>
      </c>
      <c r="I7" s="1455" t="s">
        <v>1538</v>
      </c>
      <c r="J7" s="1439" t="s">
        <v>1537</v>
      </c>
      <c r="K7" s="1739"/>
      <c r="L7" s="1455" t="s">
        <v>1543</v>
      </c>
      <c r="M7" s="1439" t="s">
        <v>391</v>
      </c>
      <c r="N7" s="1439" t="s">
        <v>1542</v>
      </c>
      <c r="O7" s="1439" t="s">
        <v>1541</v>
      </c>
      <c r="P7" s="1455" t="s">
        <v>1540</v>
      </c>
      <c r="Q7" s="1455" t="s">
        <v>1539</v>
      </c>
      <c r="R7" s="1455" t="s">
        <v>1538</v>
      </c>
      <c r="S7" s="1439" t="s">
        <v>1537</v>
      </c>
    </row>
    <row r="8" spans="1:24" ht="26.1" customHeight="1">
      <c r="A8" s="1462" t="s">
        <v>350</v>
      </c>
      <c r="B8" s="298">
        <f t="shared" ref="B8:B20" si="0">K8+B33+K33</f>
        <v>152</v>
      </c>
      <c r="C8" s="1499">
        <f t="shared" ref="C8:C20" si="1">L8+C33+L33</f>
        <v>61</v>
      </c>
      <c r="D8" s="1499">
        <f t="shared" ref="D8:D20" si="2">M8+D33+M33</f>
        <v>61</v>
      </c>
      <c r="E8" s="1499">
        <f t="shared" ref="E8:E20" si="3">N8+E33+N33</f>
        <v>9</v>
      </c>
      <c r="F8" s="1499">
        <f t="shared" ref="F8:F20" si="4">O8+F33+O33</f>
        <v>52</v>
      </c>
      <c r="G8" s="1500">
        <f t="shared" ref="G8:G20" si="5">P8+G33+P33</f>
        <v>149</v>
      </c>
      <c r="H8" s="185">
        <f t="shared" ref="H8:H20" si="6">Q8+H33+Q33</f>
        <v>18419</v>
      </c>
      <c r="I8" s="185">
        <f t="shared" ref="I8:I20" si="7">R8+I33+R33</f>
        <v>16140</v>
      </c>
      <c r="J8" s="1187">
        <f t="shared" ref="J8:J20" si="8">I8/H8*100</f>
        <v>87.626906998208369</v>
      </c>
      <c r="K8" s="1499">
        <f>SUM(K9:K20)</f>
        <v>2</v>
      </c>
      <c r="L8" s="1499">
        <f>SUM(L9:L20)</f>
        <v>1</v>
      </c>
      <c r="M8" s="1499">
        <f>SUM(M9:M20)</f>
        <v>1</v>
      </c>
      <c r="N8" s="1499">
        <f>SUM(N9:N20)</f>
        <v>1</v>
      </c>
      <c r="O8" s="1499">
        <f>SUM(O9:O20)</f>
        <v>0</v>
      </c>
      <c r="P8" s="21">
        <v>0</v>
      </c>
      <c r="Q8" s="21">
        <v>0</v>
      </c>
      <c r="R8" s="21">
        <v>0</v>
      </c>
      <c r="S8" s="21">
        <v>0</v>
      </c>
    </row>
    <row r="9" spans="1:24" ht="26.1" customHeight="1">
      <c r="A9" s="1507" t="s">
        <v>70</v>
      </c>
      <c r="B9" s="298">
        <f t="shared" si="0"/>
        <v>8</v>
      </c>
      <c r="C9" s="1499">
        <f t="shared" si="1"/>
        <v>3</v>
      </c>
      <c r="D9" s="1499">
        <f t="shared" si="2"/>
        <v>3</v>
      </c>
      <c r="E9" s="1499">
        <f t="shared" si="3"/>
        <v>0</v>
      </c>
      <c r="F9" s="1500">
        <f t="shared" si="4"/>
        <v>3</v>
      </c>
      <c r="G9" s="1500">
        <f t="shared" si="5"/>
        <v>8</v>
      </c>
      <c r="H9" s="1500">
        <f t="shared" si="6"/>
        <v>1521</v>
      </c>
      <c r="I9" s="1500">
        <f t="shared" si="7"/>
        <v>1424</v>
      </c>
      <c r="J9" s="1187">
        <f t="shared" si="8"/>
        <v>93.622616699539776</v>
      </c>
      <c r="K9" s="1499">
        <v>0</v>
      </c>
      <c r="L9" s="1499">
        <v>0</v>
      </c>
      <c r="M9" s="1499">
        <f t="shared" ref="M9:M20" si="9">SUM(N9:O9)</f>
        <v>0</v>
      </c>
      <c r="N9" s="1499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</row>
    <row r="10" spans="1:24" ht="26.1" customHeight="1">
      <c r="A10" s="1507" t="s">
        <v>71</v>
      </c>
      <c r="B10" s="298">
        <f t="shared" si="0"/>
        <v>9</v>
      </c>
      <c r="C10" s="1499">
        <f t="shared" si="1"/>
        <v>4</v>
      </c>
      <c r="D10" s="1499">
        <f t="shared" si="2"/>
        <v>4</v>
      </c>
      <c r="E10" s="1499">
        <f t="shared" si="3"/>
        <v>0</v>
      </c>
      <c r="F10" s="1499">
        <f t="shared" si="4"/>
        <v>4</v>
      </c>
      <c r="G10" s="1500">
        <f t="shared" si="5"/>
        <v>9</v>
      </c>
      <c r="H10" s="1500">
        <f t="shared" si="6"/>
        <v>1372</v>
      </c>
      <c r="I10" s="1500">
        <f t="shared" si="7"/>
        <v>1281</v>
      </c>
      <c r="J10" s="1187">
        <f t="shared" si="8"/>
        <v>93.367346938775512</v>
      </c>
      <c r="K10" s="1499">
        <v>0</v>
      </c>
      <c r="L10" s="1499">
        <v>0</v>
      </c>
      <c r="M10" s="1499">
        <f t="shared" si="9"/>
        <v>0</v>
      </c>
      <c r="N10" s="1499">
        <v>0</v>
      </c>
      <c r="O10" s="1499">
        <v>0</v>
      </c>
      <c r="P10" s="21">
        <v>0</v>
      </c>
      <c r="Q10" s="21">
        <v>0</v>
      </c>
      <c r="R10" s="21">
        <v>0</v>
      </c>
      <c r="S10" s="21">
        <v>0</v>
      </c>
    </row>
    <row r="11" spans="1:24" ht="26.1" customHeight="1">
      <c r="A11" s="1507" t="s">
        <v>72</v>
      </c>
      <c r="B11" s="298">
        <f t="shared" si="0"/>
        <v>15</v>
      </c>
      <c r="C11" s="1499">
        <f t="shared" si="1"/>
        <v>7</v>
      </c>
      <c r="D11" s="1499">
        <f t="shared" si="2"/>
        <v>7</v>
      </c>
      <c r="E11" s="1499">
        <f t="shared" si="3"/>
        <v>1</v>
      </c>
      <c r="F11" s="1499">
        <f t="shared" si="4"/>
        <v>6</v>
      </c>
      <c r="G11" s="1500">
        <f t="shared" si="5"/>
        <v>13</v>
      </c>
      <c r="H11" s="1500">
        <f t="shared" si="6"/>
        <v>2248</v>
      </c>
      <c r="I11" s="1500">
        <f t="shared" si="7"/>
        <v>1890</v>
      </c>
      <c r="J11" s="1187">
        <f t="shared" si="8"/>
        <v>84.07473309608541</v>
      </c>
      <c r="K11" s="1499">
        <v>1</v>
      </c>
      <c r="L11" s="1499">
        <v>1</v>
      </c>
      <c r="M11" s="1499">
        <f t="shared" si="9"/>
        <v>1</v>
      </c>
      <c r="N11" s="1499">
        <v>1</v>
      </c>
      <c r="O11" s="1499">
        <v>0</v>
      </c>
      <c r="P11" s="21">
        <v>0</v>
      </c>
      <c r="Q11" s="21">
        <v>0</v>
      </c>
      <c r="R11" s="21">
        <v>0</v>
      </c>
      <c r="S11" s="21">
        <v>0</v>
      </c>
    </row>
    <row r="12" spans="1:24" ht="26.1" customHeight="1">
      <c r="A12" s="1507" t="s">
        <v>73</v>
      </c>
      <c r="B12" s="298">
        <f t="shared" si="0"/>
        <v>11</v>
      </c>
      <c r="C12" s="1499">
        <f t="shared" si="1"/>
        <v>5</v>
      </c>
      <c r="D12" s="1499">
        <f t="shared" si="2"/>
        <v>5</v>
      </c>
      <c r="E12" s="1499">
        <f t="shared" si="3"/>
        <v>0</v>
      </c>
      <c r="F12" s="1499">
        <f t="shared" si="4"/>
        <v>5</v>
      </c>
      <c r="G12" s="1500">
        <f t="shared" si="5"/>
        <v>11</v>
      </c>
      <c r="H12" s="1500">
        <f t="shared" si="6"/>
        <v>1326</v>
      </c>
      <c r="I12" s="1500">
        <f t="shared" si="7"/>
        <v>1165</v>
      </c>
      <c r="J12" s="1187">
        <f t="shared" si="8"/>
        <v>87.858220211161381</v>
      </c>
      <c r="K12" s="1499">
        <v>0</v>
      </c>
      <c r="L12" s="1499">
        <v>0</v>
      </c>
      <c r="M12" s="1499">
        <f t="shared" si="9"/>
        <v>0</v>
      </c>
      <c r="N12" s="1499">
        <v>0</v>
      </c>
      <c r="O12" s="1499">
        <v>0</v>
      </c>
      <c r="P12" s="21">
        <v>0</v>
      </c>
      <c r="Q12" s="21">
        <v>0</v>
      </c>
      <c r="R12" s="21">
        <v>0</v>
      </c>
      <c r="S12" s="21">
        <v>0</v>
      </c>
    </row>
    <row r="13" spans="1:24" ht="26.1" customHeight="1">
      <c r="A13" s="1507" t="s">
        <v>74</v>
      </c>
      <c r="B13" s="298">
        <f t="shared" si="0"/>
        <v>8</v>
      </c>
      <c r="C13" s="1499">
        <f t="shared" si="1"/>
        <v>2</v>
      </c>
      <c r="D13" s="1499">
        <f t="shared" si="2"/>
        <v>2</v>
      </c>
      <c r="E13" s="1499">
        <f t="shared" si="3"/>
        <v>1</v>
      </c>
      <c r="F13" s="1499">
        <f t="shared" si="4"/>
        <v>1</v>
      </c>
      <c r="G13" s="1500">
        <f t="shared" si="5"/>
        <v>8</v>
      </c>
      <c r="H13" s="1500">
        <f t="shared" si="6"/>
        <v>1121</v>
      </c>
      <c r="I13" s="1500">
        <f t="shared" si="7"/>
        <v>988</v>
      </c>
      <c r="J13" s="1187">
        <f t="shared" si="8"/>
        <v>88.135593220338976</v>
      </c>
      <c r="K13" s="1499">
        <v>0</v>
      </c>
      <c r="L13" s="1499">
        <v>0</v>
      </c>
      <c r="M13" s="1499">
        <f t="shared" si="9"/>
        <v>0</v>
      </c>
      <c r="N13" s="1499">
        <v>0</v>
      </c>
      <c r="O13" s="1499">
        <v>0</v>
      </c>
      <c r="P13" s="21">
        <v>0</v>
      </c>
      <c r="Q13" s="21">
        <v>0</v>
      </c>
      <c r="R13" s="21">
        <v>0</v>
      </c>
      <c r="S13" s="21">
        <v>0</v>
      </c>
    </row>
    <row r="14" spans="1:24" ht="26.1" customHeight="1">
      <c r="A14" s="1507" t="s">
        <v>75</v>
      </c>
      <c r="B14" s="298">
        <f t="shared" si="0"/>
        <v>9</v>
      </c>
      <c r="C14" s="1499">
        <f t="shared" si="1"/>
        <v>7</v>
      </c>
      <c r="D14" s="1499">
        <f t="shared" si="2"/>
        <v>7</v>
      </c>
      <c r="E14" s="1499">
        <f t="shared" si="3"/>
        <v>1</v>
      </c>
      <c r="F14" s="1499">
        <f t="shared" si="4"/>
        <v>6</v>
      </c>
      <c r="G14" s="1500">
        <f t="shared" si="5"/>
        <v>9</v>
      </c>
      <c r="H14" s="1500">
        <f t="shared" si="6"/>
        <v>841</v>
      </c>
      <c r="I14" s="1500">
        <f t="shared" si="7"/>
        <v>726</v>
      </c>
      <c r="J14" s="1187">
        <f t="shared" si="8"/>
        <v>86.325802615933412</v>
      </c>
      <c r="K14" s="1499">
        <v>0</v>
      </c>
      <c r="L14" s="1499">
        <v>0</v>
      </c>
      <c r="M14" s="1499">
        <f t="shared" si="9"/>
        <v>0</v>
      </c>
      <c r="N14" s="1499">
        <v>0</v>
      </c>
      <c r="O14" s="1499">
        <v>0</v>
      </c>
      <c r="P14" s="21">
        <v>0</v>
      </c>
      <c r="Q14" s="21">
        <v>0</v>
      </c>
      <c r="R14" s="21">
        <v>0</v>
      </c>
      <c r="S14" s="21">
        <v>0</v>
      </c>
    </row>
    <row r="15" spans="1:24" ht="26.1" customHeight="1">
      <c r="A15" s="1507" t="s">
        <v>76</v>
      </c>
      <c r="B15" s="298">
        <f t="shared" si="0"/>
        <v>12</v>
      </c>
      <c r="C15" s="1499">
        <f t="shared" si="1"/>
        <v>4</v>
      </c>
      <c r="D15" s="1499">
        <f t="shared" si="2"/>
        <v>4</v>
      </c>
      <c r="E15" s="1499">
        <f t="shared" si="3"/>
        <v>0</v>
      </c>
      <c r="F15" s="1499">
        <f t="shared" si="4"/>
        <v>4</v>
      </c>
      <c r="G15" s="1500">
        <f t="shared" si="5"/>
        <v>12</v>
      </c>
      <c r="H15" s="1500">
        <f t="shared" si="6"/>
        <v>1122</v>
      </c>
      <c r="I15" s="1500">
        <f t="shared" si="7"/>
        <v>906</v>
      </c>
      <c r="J15" s="1187">
        <f t="shared" si="8"/>
        <v>80.748663101604279</v>
      </c>
      <c r="K15" s="1499">
        <v>0</v>
      </c>
      <c r="L15" s="1499">
        <v>0</v>
      </c>
      <c r="M15" s="1499">
        <f t="shared" si="9"/>
        <v>0</v>
      </c>
      <c r="N15" s="1499">
        <v>0</v>
      </c>
      <c r="O15" s="1499">
        <v>0</v>
      </c>
      <c r="P15" s="21">
        <v>0</v>
      </c>
      <c r="Q15" s="21">
        <v>0</v>
      </c>
      <c r="R15" s="21">
        <v>0</v>
      </c>
      <c r="S15" s="21">
        <v>0</v>
      </c>
    </row>
    <row r="16" spans="1:24" ht="26.1" customHeight="1">
      <c r="A16" s="1507" t="s">
        <v>77</v>
      </c>
      <c r="B16" s="298">
        <f t="shared" si="0"/>
        <v>23</v>
      </c>
      <c r="C16" s="1499">
        <f t="shared" si="1"/>
        <v>7</v>
      </c>
      <c r="D16" s="1499">
        <f t="shared" si="2"/>
        <v>7</v>
      </c>
      <c r="E16" s="1499">
        <f t="shared" si="3"/>
        <v>1</v>
      </c>
      <c r="F16" s="1499">
        <f t="shared" si="4"/>
        <v>6</v>
      </c>
      <c r="G16" s="1500">
        <f t="shared" si="5"/>
        <v>22</v>
      </c>
      <c r="H16" s="1500">
        <f t="shared" si="6"/>
        <v>2355</v>
      </c>
      <c r="I16" s="1500">
        <f t="shared" si="7"/>
        <v>2096</v>
      </c>
      <c r="J16" s="1187">
        <f t="shared" si="8"/>
        <v>89.002123142250539</v>
      </c>
      <c r="K16" s="1499">
        <v>1</v>
      </c>
      <c r="L16" s="1499">
        <v>0</v>
      </c>
      <c r="M16" s="1499">
        <f t="shared" si="9"/>
        <v>0</v>
      </c>
      <c r="N16" s="1499">
        <v>0</v>
      </c>
      <c r="O16" s="1499">
        <v>0</v>
      </c>
      <c r="P16" s="21">
        <v>0</v>
      </c>
      <c r="Q16" s="21">
        <v>0</v>
      </c>
      <c r="R16" s="21">
        <v>0</v>
      </c>
      <c r="S16" s="21">
        <v>0</v>
      </c>
    </row>
    <row r="17" spans="1:32" ht="26.1" customHeight="1">
      <c r="A17" s="1507" t="s">
        <v>78</v>
      </c>
      <c r="B17" s="191">
        <f t="shared" si="0"/>
        <v>7</v>
      </c>
      <c r="C17" s="1500">
        <f t="shared" si="1"/>
        <v>3</v>
      </c>
      <c r="D17" s="1500">
        <f t="shared" si="2"/>
        <v>3</v>
      </c>
      <c r="E17" s="1500">
        <f t="shared" si="3"/>
        <v>0</v>
      </c>
      <c r="F17" s="1500">
        <f t="shared" si="4"/>
        <v>3</v>
      </c>
      <c r="G17" s="1500">
        <f t="shared" si="5"/>
        <v>7</v>
      </c>
      <c r="H17" s="1500">
        <f t="shared" si="6"/>
        <v>720</v>
      </c>
      <c r="I17" s="1500">
        <f t="shared" si="7"/>
        <v>561</v>
      </c>
      <c r="J17" s="1187">
        <f t="shared" si="8"/>
        <v>77.916666666666671</v>
      </c>
      <c r="K17" s="1500">
        <v>0</v>
      </c>
      <c r="L17" s="21">
        <v>0</v>
      </c>
      <c r="M17" s="21">
        <f t="shared" si="9"/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</row>
    <row r="18" spans="1:32" ht="26.1" customHeight="1">
      <c r="A18" s="1507" t="s">
        <v>79</v>
      </c>
      <c r="B18" s="191">
        <f t="shared" si="0"/>
        <v>13</v>
      </c>
      <c r="C18" s="1500">
        <f t="shared" si="1"/>
        <v>6</v>
      </c>
      <c r="D18" s="1500">
        <f t="shared" si="2"/>
        <v>6</v>
      </c>
      <c r="E18" s="1500">
        <f t="shared" si="3"/>
        <v>2</v>
      </c>
      <c r="F18" s="1500">
        <f t="shared" si="4"/>
        <v>4</v>
      </c>
      <c r="G18" s="1500">
        <f t="shared" si="5"/>
        <v>13</v>
      </c>
      <c r="H18" s="1500">
        <f t="shared" si="6"/>
        <v>1921</v>
      </c>
      <c r="I18" s="1500">
        <f t="shared" si="7"/>
        <v>1654</v>
      </c>
      <c r="J18" s="1187">
        <f t="shared" si="8"/>
        <v>86.100989068193641</v>
      </c>
      <c r="K18" s="1500">
        <v>0</v>
      </c>
      <c r="L18" s="21">
        <v>0</v>
      </c>
      <c r="M18" s="21">
        <f t="shared" si="9"/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</row>
    <row r="19" spans="1:32" ht="26.1" customHeight="1">
      <c r="A19" s="1507" t="s">
        <v>80</v>
      </c>
      <c r="B19" s="191">
        <f t="shared" si="0"/>
        <v>20</v>
      </c>
      <c r="C19" s="1500">
        <f t="shared" si="1"/>
        <v>7</v>
      </c>
      <c r="D19" s="1500">
        <f t="shared" si="2"/>
        <v>7</v>
      </c>
      <c r="E19" s="1500">
        <f t="shared" si="3"/>
        <v>2</v>
      </c>
      <c r="F19" s="1500">
        <f t="shared" si="4"/>
        <v>5</v>
      </c>
      <c r="G19" s="1500">
        <f t="shared" si="5"/>
        <v>20</v>
      </c>
      <c r="H19" s="1500">
        <f t="shared" si="6"/>
        <v>2060</v>
      </c>
      <c r="I19" s="1500">
        <f t="shared" si="7"/>
        <v>1779</v>
      </c>
      <c r="J19" s="1187">
        <f t="shared" si="8"/>
        <v>86.359223300970882</v>
      </c>
      <c r="K19" s="1500">
        <v>0</v>
      </c>
      <c r="L19" s="21">
        <v>0</v>
      </c>
      <c r="M19" s="21">
        <f t="shared" si="9"/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</row>
    <row r="20" spans="1:32" ht="26.1" customHeight="1">
      <c r="A20" s="1683" t="s">
        <v>81</v>
      </c>
      <c r="B20" s="192">
        <f t="shared" si="0"/>
        <v>17</v>
      </c>
      <c r="C20" s="1505">
        <f t="shared" si="1"/>
        <v>6</v>
      </c>
      <c r="D20" s="1505">
        <f t="shared" si="2"/>
        <v>6</v>
      </c>
      <c r="E20" s="1505">
        <f t="shared" si="3"/>
        <v>1</v>
      </c>
      <c r="F20" s="1505">
        <f t="shared" si="4"/>
        <v>5</v>
      </c>
      <c r="G20" s="1505">
        <f t="shared" si="5"/>
        <v>17</v>
      </c>
      <c r="H20" s="1505">
        <f t="shared" si="6"/>
        <v>1812</v>
      </c>
      <c r="I20" s="1505">
        <f t="shared" si="7"/>
        <v>1670</v>
      </c>
      <c r="J20" s="1185">
        <f t="shared" si="8"/>
        <v>92.163355408388526</v>
      </c>
      <c r="K20" s="1505">
        <v>0</v>
      </c>
      <c r="L20" s="1505">
        <v>0</v>
      </c>
      <c r="M20" s="1505">
        <f t="shared" si="9"/>
        <v>0</v>
      </c>
      <c r="N20" s="1505">
        <v>0</v>
      </c>
      <c r="O20" s="1505">
        <v>0</v>
      </c>
      <c r="P20" s="1505">
        <v>0</v>
      </c>
      <c r="Q20" s="1505">
        <v>0</v>
      </c>
      <c r="R20" s="1505">
        <v>0</v>
      </c>
      <c r="S20" s="1505">
        <v>0</v>
      </c>
    </row>
    <row r="21" spans="1:32" s="13" customFormat="1" ht="13.9" customHeight="1">
      <c r="A21" s="1467" t="s">
        <v>83</v>
      </c>
      <c r="B21" s="1177"/>
      <c r="C21" s="980"/>
      <c r="D21" s="1177" t="s">
        <v>84</v>
      </c>
      <c r="F21" s="980"/>
      <c r="G21" s="980"/>
      <c r="I21" s="1179" t="s">
        <v>85</v>
      </c>
      <c r="K21" s="1177"/>
      <c r="L21" s="1177"/>
      <c r="M21" s="1177" t="s">
        <v>87</v>
      </c>
      <c r="N21" s="980"/>
      <c r="P21" s="980"/>
      <c r="Q21" s="980"/>
      <c r="R21" s="980"/>
      <c r="S21" s="99" t="s">
        <v>1553</v>
      </c>
    </row>
    <row r="22" spans="1:32" s="13" customFormat="1" ht="13.9" customHeight="1">
      <c r="E22" s="507"/>
      <c r="I22" s="507" t="s">
        <v>86</v>
      </c>
    </row>
    <row r="23" spans="1:32" s="13" customFormat="1" ht="13.9" customHeight="1">
      <c r="A23" s="54" t="s">
        <v>1552</v>
      </c>
      <c r="B23" s="54"/>
      <c r="C23" s="54"/>
    </row>
    <row r="24" spans="1:32" s="13" customFormat="1" ht="13.9" customHeight="1">
      <c r="A24" s="94" t="s">
        <v>272</v>
      </c>
      <c r="B24" s="54"/>
      <c r="C24" s="54"/>
    </row>
    <row r="25" spans="1:32" s="94" customFormat="1" ht="13.9" customHeight="1">
      <c r="A25" s="157"/>
      <c r="B25" s="157"/>
      <c r="AB25" s="1469"/>
      <c r="AC25" s="1469"/>
      <c r="AD25" s="1469"/>
      <c r="AE25" s="1469"/>
      <c r="AF25" s="1469"/>
    </row>
    <row r="26" spans="1:32" s="13" customFormat="1" ht="21.95" customHeight="1">
      <c r="A26" s="1512" t="s">
        <v>143</v>
      </c>
      <c r="B26" s="1121"/>
      <c r="C26" s="1169"/>
      <c r="D26" s="1120"/>
      <c r="H26" s="1059"/>
      <c r="I26" s="1898"/>
      <c r="J26" s="1898"/>
      <c r="K26" s="1169"/>
      <c r="L26" s="1169"/>
      <c r="M26" s="1120"/>
      <c r="O26" s="1900" t="s">
        <v>1157</v>
      </c>
      <c r="P26" s="1900"/>
      <c r="Q26" s="1903" t="s">
        <v>1024</v>
      </c>
      <c r="R26" s="1903"/>
      <c r="S26" s="1903"/>
    </row>
    <row r="27" spans="1:32" s="13" customFormat="1" ht="21.95" customHeight="1">
      <c r="A27" s="1512" t="s">
        <v>1025</v>
      </c>
      <c r="B27" s="1014" t="s">
        <v>1559</v>
      </c>
      <c r="C27" s="1678"/>
      <c r="D27" s="1116"/>
      <c r="F27" s="83"/>
      <c r="H27" s="1168"/>
      <c r="I27" s="964"/>
      <c r="J27" s="1116"/>
      <c r="K27" s="1678"/>
      <c r="L27" s="1678"/>
      <c r="M27" s="1116"/>
      <c r="N27" s="27"/>
      <c r="O27" s="1900" t="s">
        <v>228</v>
      </c>
      <c r="P27" s="1900"/>
      <c r="Q27" s="1903" t="s">
        <v>1558</v>
      </c>
      <c r="R27" s="1903"/>
      <c r="S27" s="1903"/>
    </row>
    <row r="28" spans="1:32" s="1114" customFormat="1" ht="31.7" customHeight="1">
      <c r="A28" s="1794" t="s">
        <v>1557</v>
      </c>
      <c r="B28" s="1794"/>
      <c r="C28" s="1794"/>
      <c r="D28" s="1794"/>
      <c r="E28" s="1794"/>
      <c r="F28" s="1794"/>
      <c r="G28" s="1794"/>
      <c r="H28" s="1794"/>
      <c r="I28" s="1794"/>
      <c r="J28" s="1794"/>
      <c r="K28" s="1787"/>
      <c r="L28" s="1787"/>
      <c r="M28" s="1787"/>
      <c r="N28" s="1787"/>
      <c r="O28" s="1787"/>
      <c r="P28" s="1787"/>
      <c r="Q28" s="1787"/>
      <c r="R28" s="1787"/>
      <c r="S28" s="1787"/>
    </row>
    <row r="29" spans="1:32" s="13" customFormat="1" ht="23.1" customHeight="1">
      <c r="H29" s="1891" t="s">
        <v>1547</v>
      </c>
      <c r="I29" s="1891"/>
      <c r="J29" s="1891"/>
      <c r="K29" s="1891"/>
      <c r="M29" s="1891"/>
      <c r="N29" s="1891"/>
      <c r="O29" s="1891"/>
      <c r="P29" s="1891"/>
      <c r="Q29" s="1116"/>
      <c r="R29" s="1116"/>
      <c r="S29" s="1689" t="s">
        <v>1546</v>
      </c>
    </row>
    <row r="30" spans="1:32" s="13" customFormat="1" ht="20.100000000000001" customHeight="1">
      <c r="A30" s="1737" t="s">
        <v>349</v>
      </c>
      <c r="B30" s="1894" t="s">
        <v>442</v>
      </c>
      <c r="C30" s="1894"/>
      <c r="D30" s="1894"/>
      <c r="E30" s="1894"/>
      <c r="F30" s="1894"/>
      <c r="G30" s="1894"/>
      <c r="H30" s="1894"/>
      <c r="I30" s="1894"/>
      <c r="J30" s="1894"/>
      <c r="K30" s="1894" t="s">
        <v>213</v>
      </c>
      <c r="L30" s="1894"/>
      <c r="M30" s="1894"/>
      <c r="N30" s="1894"/>
      <c r="O30" s="1894"/>
      <c r="P30" s="1894"/>
      <c r="Q30" s="1894"/>
      <c r="R30" s="1894"/>
      <c r="S30" s="1905"/>
    </row>
    <row r="31" spans="1:32" ht="20.100000000000001" customHeight="1">
      <c r="A31" s="1737"/>
      <c r="B31" s="1797" t="s">
        <v>672</v>
      </c>
      <c r="C31" s="1112"/>
      <c r="D31" s="1897" t="s">
        <v>1545</v>
      </c>
      <c r="E31" s="1897"/>
      <c r="F31" s="1897"/>
      <c r="G31" s="1897" t="s">
        <v>1544</v>
      </c>
      <c r="H31" s="1897"/>
      <c r="I31" s="1897"/>
      <c r="J31" s="1897"/>
      <c r="K31" s="1797" t="s">
        <v>672</v>
      </c>
      <c r="L31" s="1112"/>
      <c r="M31" s="1897" t="s">
        <v>1545</v>
      </c>
      <c r="N31" s="1897"/>
      <c r="O31" s="1897"/>
      <c r="P31" s="1897" t="s">
        <v>1544</v>
      </c>
      <c r="Q31" s="1897"/>
      <c r="R31" s="1897"/>
      <c r="S31" s="1904"/>
    </row>
    <row r="32" spans="1:32" ht="30.2" customHeight="1">
      <c r="A32" s="1737"/>
      <c r="B32" s="1739"/>
      <c r="C32" s="1455" t="s">
        <v>1543</v>
      </c>
      <c r="D32" s="1439" t="s">
        <v>391</v>
      </c>
      <c r="E32" s="1439" t="s">
        <v>1542</v>
      </c>
      <c r="F32" s="1439" t="s">
        <v>1541</v>
      </c>
      <c r="G32" s="1455" t="s">
        <v>1540</v>
      </c>
      <c r="H32" s="1455" t="s">
        <v>1539</v>
      </c>
      <c r="I32" s="1455" t="s">
        <v>1538</v>
      </c>
      <c r="J32" s="1439" t="s">
        <v>1537</v>
      </c>
      <c r="K32" s="1739"/>
      <c r="L32" s="1455" t="s">
        <v>1543</v>
      </c>
      <c r="M32" s="1439" t="s">
        <v>391</v>
      </c>
      <c r="N32" s="1439" t="s">
        <v>1542</v>
      </c>
      <c r="O32" s="1439" t="s">
        <v>1541</v>
      </c>
      <c r="P32" s="1455" t="s">
        <v>1540</v>
      </c>
      <c r="Q32" s="1455" t="s">
        <v>1539</v>
      </c>
      <c r="R32" s="1455" t="s">
        <v>1538</v>
      </c>
      <c r="S32" s="1463" t="s">
        <v>1537</v>
      </c>
    </row>
    <row r="33" spans="1:19" ht="24" customHeight="1">
      <c r="A33" s="1462" t="s">
        <v>350</v>
      </c>
      <c r="B33" s="298">
        <f t="shared" ref="B33:I33" si="10">SUM(B34:B45)</f>
        <v>140</v>
      </c>
      <c r="C33" s="1499">
        <f t="shared" si="10"/>
        <v>59</v>
      </c>
      <c r="D33" s="1499">
        <f t="shared" si="10"/>
        <v>59</v>
      </c>
      <c r="E33" s="1499">
        <f t="shared" si="10"/>
        <v>8</v>
      </c>
      <c r="F33" s="1499">
        <f t="shared" si="10"/>
        <v>51</v>
      </c>
      <c r="G33" s="1500">
        <f t="shared" si="10"/>
        <v>139</v>
      </c>
      <c r="H33" s="185">
        <f t="shared" si="10"/>
        <v>16782</v>
      </c>
      <c r="I33" s="185">
        <f t="shared" si="10"/>
        <v>14900</v>
      </c>
      <c r="J33" s="1187">
        <f t="shared" ref="J33:J45" si="11">I33/H33*100</f>
        <v>88.78560362292933</v>
      </c>
      <c r="K33" s="1499">
        <f t="shared" ref="K33:R33" si="12">SUM(K34:K45)</f>
        <v>10</v>
      </c>
      <c r="L33" s="1499">
        <f t="shared" si="12"/>
        <v>1</v>
      </c>
      <c r="M33" s="1499">
        <f t="shared" si="12"/>
        <v>1</v>
      </c>
      <c r="N33" s="1499">
        <f t="shared" si="12"/>
        <v>0</v>
      </c>
      <c r="O33" s="1499">
        <f t="shared" si="12"/>
        <v>1</v>
      </c>
      <c r="P33" s="21">
        <f t="shared" si="12"/>
        <v>10</v>
      </c>
      <c r="Q33" s="21">
        <f t="shared" si="12"/>
        <v>1637</v>
      </c>
      <c r="R33" s="21">
        <f t="shared" si="12"/>
        <v>1240</v>
      </c>
      <c r="S33" s="1186">
        <f>R33/Q33*100</f>
        <v>75.748320097739764</v>
      </c>
    </row>
    <row r="34" spans="1:19" ht="24" customHeight="1">
      <c r="A34" s="1507" t="s">
        <v>70</v>
      </c>
      <c r="B34" s="298">
        <v>8</v>
      </c>
      <c r="C34" s="1499">
        <v>3</v>
      </c>
      <c r="D34" s="1499">
        <f t="shared" ref="D34:D45" si="13">SUM(E34:F34)</f>
        <v>3</v>
      </c>
      <c r="E34" s="1499">
        <v>0</v>
      </c>
      <c r="F34" s="1500">
        <v>3</v>
      </c>
      <c r="G34" s="1500">
        <v>8</v>
      </c>
      <c r="H34" s="1500">
        <v>1521</v>
      </c>
      <c r="I34" s="1500">
        <v>1424</v>
      </c>
      <c r="J34" s="1187">
        <f t="shared" si="11"/>
        <v>93.622616699539776</v>
      </c>
      <c r="K34" s="1499">
        <v>0</v>
      </c>
      <c r="L34" s="1499">
        <v>0</v>
      </c>
      <c r="M34" s="1499">
        <f t="shared" ref="M34:M45" si="14">SUM(N34:O34)</f>
        <v>0</v>
      </c>
      <c r="N34" s="1499">
        <v>0</v>
      </c>
      <c r="O34" s="21">
        <v>0</v>
      </c>
      <c r="P34" s="21">
        <v>0</v>
      </c>
      <c r="Q34" s="21">
        <v>0</v>
      </c>
      <c r="R34" s="21">
        <v>0</v>
      </c>
      <c r="S34" s="1186">
        <v>0</v>
      </c>
    </row>
    <row r="35" spans="1:19" ht="24" customHeight="1">
      <c r="A35" s="1507" t="s">
        <v>71</v>
      </c>
      <c r="B35" s="298">
        <v>9</v>
      </c>
      <c r="C35" s="1499">
        <v>4</v>
      </c>
      <c r="D35" s="1499">
        <f t="shared" si="13"/>
        <v>4</v>
      </c>
      <c r="E35" s="1499">
        <v>0</v>
      </c>
      <c r="F35" s="1499">
        <v>4</v>
      </c>
      <c r="G35" s="1500">
        <v>9</v>
      </c>
      <c r="H35" s="1500">
        <v>1372</v>
      </c>
      <c r="I35" s="1500">
        <v>1281</v>
      </c>
      <c r="J35" s="1187">
        <f t="shared" si="11"/>
        <v>93.367346938775512</v>
      </c>
      <c r="K35" s="1499">
        <v>0</v>
      </c>
      <c r="L35" s="1499">
        <v>0</v>
      </c>
      <c r="M35" s="1499">
        <f t="shared" si="14"/>
        <v>0</v>
      </c>
      <c r="N35" s="1499">
        <v>0</v>
      </c>
      <c r="O35" s="1499">
        <v>0</v>
      </c>
      <c r="P35" s="21">
        <v>0</v>
      </c>
      <c r="Q35" s="21">
        <v>0</v>
      </c>
      <c r="R35" s="21">
        <v>0</v>
      </c>
      <c r="S35" s="1186">
        <v>0</v>
      </c>
    </row>
    <row r="36" spans="1:19" ht="24" customHeight="1">
      <c r="A36" s="1507" t="s">
        <v>72</v>
      </c>
      <c r="B36" s="298">
        <v>11</v>
      </c>
      <c r="C36" s="1499">
        <v>5</v>
      </c>
      <c r="D36" s="1499">
        <f t="shared" si="13"/>
        <v>5</v>
      </c>
      <c r="E36" s="1499">
        <v>0</v>
      </c>
      <c r="F36" s="1499">
        <v>5</v>
      </c>
      <c r="G36" s="1500">
        <v>10</v>
      </c>
      <c r="H36" s="1500">
        <v>1800</v>
      </c>
      <c r="I36" s="1500">
        <v>1601</v>
      </c>
      <c r="J36" s="1187">
        <f t="shared" si="11"/>
        <v>88.944444444444443</v>
      </c>
      <c r="K36" s="1499">
        <v>3</v>
      </c>
      <c r="L36" s="1499">
        <v>1</v>
      </c>
      <c r="M36" s="1499">
        <f t="shared" si="14"/>
        <v>1</v>
      </c>
      <c r="N36" s="1499">
        <v>0</v>
      </c>
      <c r="O36" s="1499">
        <v>1</v>
      </c>
      <c r="P36" s="21">
        <v>3</v>
      </c>
      <c r="Q36" s="21">
        <v>448</v>
      </c>
      <c r="R36" s="21">
        <v>289</v>
      </c>
      <c r="S36" s="1186">
        <f>R36/Q36*100</f>
        <v>64.508928571428569</v>
      </c>
    </row>
    <row r="37" spans="1:19" ht="24" customHeight="1">
      <c r="A37" s="1507" t="s">
        <v>73</v>
      </c>
      <c r="B37" s="298">
        <v>11</v>
      </c>
      <c r="C37" s="1499">
        <v>5</v>
      </c>
      <c r="D37" s="1499">
        <f t="shared" si="13"/>
        <v>5</v>
      </c>
      <c r="E37" s="1499">
        <v>0</v>
      </c>
      <c r="F37" s="1499">
        <v>5</v>
      </c>
      <c r="G37" s="1500">
        <v>11</v>
      </c>
      <c r="H37" s="1500">
        <v>1326</v>
      </c>
      <c r="I37" s="1500">
        <v>1165</v>
      </c>
      <c r="J37" s="1187">
        <f t="shared" si="11"/>
        <v>87.858220211161381</v>
      </c>
      <c r="K37" s="1499">
        <v>0</v>
      </c>
      <c r="L37" s="1499">
        <v>0</v>
      </c>
      <c r="M37" s="1499">
        <f t="shared" si="14"/>
        <v>0</v>
      </c>
      <c r="N37" s="1499">
        <v>0</v>
      </c>
      <c r="O37" s="1499">
        <v>0</v>
      </c>
      <c r="P37" s="21">
        <v>0</v>
      </c>
      <c r="Q37" s="21">
        <v>0</v>
      </c>
      <c r="R37" s="21">
        <v>0</v>
      </c>
      <c r="S37" s="1186">
        <v>0</v>
      </c>
    </row>
    <row r="38" spans="1:19" ht="24" customHeight="1">
      <c r="A38" s="1507" t="s">
        <v>74</v>
      </c>
      <c r="B38" s="298">
        <v>8</v>
      </c>
      <c r="C38" s="1499">
        <v>2</v>
      </c>
      <c r="D38" s="1499">
        <f t="shared" si="13"/>
        <v>2</v>
      </c>
      <c r="E38" s="1499">
        <v>1</v>
      </c>
      <c r="F38" s="1499">
        <v>1</v>
      </c>
      <c r="G38" s="1500">
        <v>8</v>
      </c>
      <c r="H38" s="1500">
        <v>1121</v>
      </c>
      <c r="I38" s="1500">
        <v>988</v>
      </c>
      <c r="J38" s="1187">
        <f t="shared" si="11"/>
        <v>88.135593220338976</v>
      </c>
      <c r="K38" s="1499">
        <v>0</v>
      </c>
      <c r="L38" s="1499">
        <v>0</v>
      </c>
      <c r="M38" s="1499">
        <f t="shared" si="14"/>
        <v>0</v>
      </c>
      <c r="N38" s="1499">
        <v>0</v>
      </c>
      <c r="O38" s="1499">
        <v>0</v>
      </c>
      <c r="P38" s="21">
        <v>0</v>
      </c>
      <c r="Q38" s="21">
        <v>0</v>
      </c>
      <c r="R38" s="21">
        <v>0</v>
      </c>
      <c r="S38" s="1186">
        <v>0</v>
      </c>
    </row>
    <row r="39" spans="1:19" ht="24" customHeight="1">
      <c r="A39" s="1507" t="s">
        <v>75</v>
      </c>
      <c r="B39" s="298">
        <v>9</v>
      </c>
      <c r="C39" s="1499">
        <v>7</v>
      </c>
      <c r="D39" s="1499">
        <f t="shared" si="13"/>
        <v>7</v>
      </c>
      <c r="E39" s="1499">
        <v>1</v>
      </c>
      <c r="F39" s="1499">
        <v>6</v>
      </c>
      <c r="G39" s="1500">
        <v>9</v>
      </c>
      <c r="H39" s="1500">
        <v>841</v>
      </c>
      <c r="I39" s="1500">
        <v>726</v>
      </c>
      <c r="J39" s="1187">
        <f t="shared" si="11"/>
        <v>86.325802615933412</v>
      </c>
      <c r="K39" s="1499">
        <v>0</v>
      </c>
      <c r="L39" s="1499">
        <v>0</v>
      </c>
      <c r="M39" s="1499">
        <f t="shared" si="14"/>
        <v>0</v>
      </c>
      <c r="N39" s="1499">
        <v>0</v>
      </c>
      <c r="O39" s="1499">
        <v>0</v>
      </c>
      <c r="P39" s="21">
        <v>0</v>
      </c>
      <c r="Q39" s="21">
        <v>0</v>
      </c>
      <c r="R39" s="21">
        <v>0</v>
      </c>
      <c r="S39" s="1186">
        <v>0</v>
      </c>
    </row>
    <row r="40" spans="1:19" ht="24" customHeight="1">
      <c r="A40" s="1507" t="s">
        <v>76</v>
      </c>
      <c r="B40" s="298">
        <v>11</v>
      </c>
      <c r="C40" s="1499">
        <v>4</v>
      </c>
      <c r="D40" s="1499">
        <f t="shared" si="13"/>
        <v>4</v>
      </c>
      <c r="E40" s="1499">
        <v>0</v>
      </c>
      <c r="F40" s="1499">
        <v>4</v>
      </c>
      <c r="G40" s="1500">
        <v>11</v>
      </c>
      <c r="H40" s="1500">
        <v>962</v>
      </c>
      <c r="I40" s="1500">
        <v>777</v>
      </c>
      <c r="J40" s="1187">
        <f t="shared" si="11"/>
        <v>80.769230769230774</v>
      </c>
      <c r="K40" s="1499">
        <v>1</v>
      </c>
      <c r="L40" s="1499">
        <v>0</v>
      </c>
      <c r="M40" s="1499">
        <f t="shared" si="14"/>
        <v>0</v>
      </c>
      <c r="N40" s="1499">
        <v>0</v>
      </c>
      <c r="O40" s="1499">
        <v>0</v>
      </c>
      <c r="P40" s="21">
        <v>1</v>
      </c>
      <c r="Q40" s="21">
        <v>160</v>
      </c>
      <c r="R40" s="21">
        <v>129</v>
      </c>
      <c r="S40" s="1186">
        <f>R40/Q40*100</f>
        <v>80.625</v>
      </c>
    </row>
    <row r="41" spans="1:19" ht="24" customHeight="1">
      <c r="A41" s="1507" t="s">
        <v>77</v>
      </c>
      <c r="B41" s="298">
        <v>19</v>
      </c>
      <c r="C41" s="1499">
        <v>7</v>
      </c>
      <c r="D41" s="1499">
        <f t="shared" si="13"/>
        <v>7</v>
      </c>
      <c r="E41" s="1499">
        <v>1</v>
      </c>
      <c r="F41" s="1499">
        <v>6</v>
      </c>
      <c r="G41" s="1500">
        <v>19</v>
      </c>
      <c r="H41" s="1500">
        <v>1782</v>
      </c>
      <c r="I41" s="1500">
        <v>1611</v>
      </c>
      <c r="J41" s="1187">
        <f t="shared" si="11"/>
        <v>90.404040404040416</v>
      </c>
      <c r="K41" s="1499">
        <v>3</v>
      </c>
      <c r="L41" s="1499">
        <v>0</v>
      </c>
      <c r="M41" s="1499">
        <f t="shared" si="14"/>
        <v>0</v>
      </c>
      <c r="N41" s="1499">
        <v>0</v>
      </c>
      <c r="O41" s="1499">
        <v>0</v>
      </c>
      <c r="P41" s="21">
        <v>3</v>
      </c>
      <c r="Q41" s="21">
        <v>573</v>
      </c>
      <c r="R41" s="21">
        <v>485</v>
      </c>
      <c r="S41" s="1186">
        <f>R41/Q41*100</f>
        <v>84.64223385689354</v>
      </c>
    </row>
    <row r="42" spans="1:19" ht="24" customHeight="1">
      <c r="A42" s="1507" t="s">
        <v>78</v>
      </c>
      <c r="B42" s="191">
        <v>7</v>
      </c>
      <c r="C42" s="1500">
        <v>3</v>
      </c>
      <c r="D42" s="1500">
        <f t="shared" si="13"/>
        <v>3</v>
      </c>
      <c r="E42" s="1500">
        <v>0</v>
      </c>
      <c r="F42" s="1500">
        <v>3</v>
      </c>
      <c r="G42" s="1500">
        <v>7</v>
      </c>
      <c r="H42" s="1500">
        <v>720</v>
      </c>
      <c r="I42" s="1500">
        <v>561</v>
      </c>
      <c r="J42" s="1187">
        <f t="shared" si="11"/>
        <v>77.916666666666671</v>
      </c>
      <c r="K42" s="1500">
        <v>0</v>
      </c>
      <c r="L42" s="21">
        <v>0</v>
      </c>
      <c r="M42" s="21">
        <f t="shared" si="14"/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1186">
        <v>0</v>
      </c>
    </row>
    <row r="43" spans="1:19" ht="24" customHeight="1">
      <c r="A43" s="1507" t="s">
        <v>79</v>
      </c>
      <c r="B43" s="191">
        <v>13</v>
      </c>
      <c r="C43" s="1500">
        <v>6</v>
      </c>
      <c r="D43" s="1500">
        <f t="shared" si="13"/>
        <v>6</v>
      </c>
      <c r="E43" s="1500">
        <v>2</v>
      </c>
      <c r="F43" s="1500">
        <v>4</v>
      </c>
      <c r="G43" s="1500">
        <v>13</v>
      </c>
      <c r="H43" s="1500">
        <v>1921</v>
      </c>
      <c r="I43" s="1500">
        <v>1654</v>
      </c>
      <c r="J43" s="1187">
        <f t="shared" si="11"/>
        <v>86.100989068193641</v>
      </c>
      <c r="K43" s="1500">
        <v>0</v>
      </c>
      <c r="L43" s="21">
        <v>0</v>
      </c>
      <c r="M43" s="21">
        <f t="shared" si="14"/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1186">
        <v>0</v>
      </c>
    </row>
    <row r="44" spans="1:19" ht="24" customHeight="1">
      <c r="A44" s="1507" t="s">
        <v>80</v>
      </c>
      <c r="B44" s="191">
        <v>19</v>
      </c>
      <c r="C44" s="1500">
        <v>7</v>
      </c>
      <c r="D44" s="1500">
        <f t="shared" si="13"/>
        <v>7</v>
      </c>
      <c r="E44" s="1500">
        <v>2</v>
      </c>
      <c r="F44" s="1500">
        <v>5</v>
      </c>
      <c r="G44" s="1500">
        <v>19</v>
      </c>
      <c r="H44" s="1500">
        <v>1906</v>
      </c>
      <c r="I44" s="1500">
        <v>1723</v>
      </c>
      <c r="J44" s="1187">
        <f t="shared" si="11"/>
        <v>90.398740818467999</v>
      </c>
      <c r="K44" s="1500">
        <v>1</v>
      </c>
      <c r="L44" s="21">
        <v>0</v>
      </c>
      <c r="M44" s="21">
        <f t="shared" si="14"/>
        <v>0</v>
      </c>
      <c r="N44" s="21">
        <v>0</v>
      </c>
      <c r="O44" s="21">
        <v>0</v>
      </c>
      <c r="P44" s="21">
        <v>1</v>
      </c>
      <c r="Q44" s="21">
        <v>154</v>
      </c>
      <c r="R44" s="21">
        <v>56</v>
      </c>
      <c r="S44" s="1186">
        <f>R44/Q44*100</f>
        <v>36.363636363636367</v>
      </c>
    </row>
    <row r="45" spans="1:19" ht="24" customHeight="1">
      <c r="A45" s="1683" t="s">
        <v>81</v>
      </c>
      <c r="B45" s="192">
        <v>15</v>
      </c>
      <c r="C45" s="1505">
        <v>6</v>
      </c>
      <c r="D45" s="1505">
        <f t="shared" si="13"/>
        <v>6</v>
      </c>
      <c r="E45" s="1505">
        <v>1</v>
      </c>
      <c r="F45" s="1505">
        <v>5</v>
      </c>
      <c r="G45" s="1505">
        <v>15</v>
      </c>
      <c r="H45" s="1505">
        <v>1510</v>
      </c>
      <c r="I45" s="1505">
        <v>1389</v>
      </c>
      <c r="J45" s="1185">
        <f t="shared" si="11"/>
        <v>91.986754966887418</v>
      </c>
      <c r="K45" s="1505">
        <v>2</v>
      </c>
      <c r="L45" s="1505">
        <v>0</v>
      </c>
      <c r="M45" s="1505">
        <f t="shared" si="14"/>
        <v>0</v>
      </c>
      <c r="N45" s="1505">
        <v>0</v>
      </c>
      <c r="O45" s="1505">
        <v>0</v>
      </c>
      <c r="P45" s="1505">
        <v>2</v>
      </c>
      <c r="Q45" s="1505">
        <v>302</v>
      </c>
      <c r="R45" s="1505">
        <v>281</v>
      </c>
      <c r="S45" s="1185">
        <f>R45/Q45*100</f>
        <v>93.046357615894038</v>
      </c>
    </row>
    <row r="46" spans="1:19" s="13" customFormat="1" ht="13.9" customHeight="1">
      <c r="A46" s="1467"/>
      <c r="B46" s="1177"/>
      <c r="C46" s="980"/>
      <c r="D46" s="980"/>
      <c r="E46" s="1177"/>
      <c r="F46" s="980"/>
      <c r="G46" s="980"/>
      <c r="H46" s="1179"/>
      <c r="I46" s="980"/>
      <c r="J46" s="1179"/>
      <c r="K46" s="1177"/>
      <c r="L46" s="1177"/>
      <c r="M46" s="980"/>
      <c r="N46" s="980"/>
      <c r="O46" s="1177"/>
      <c r="P46" s="980"/>
      <c r="Q46" s="980"/>
      <c r="R46" s="980"/>
      <c r="S46" s="980"/>
    </row>
    <row r="47" spans="1:19" s="13" customFormat="1" ht="13.9" customHeight="1">
      <c r="E47" s="507"/>
      <c r="J47" s="507"/>
    </row>
    <row r="48" spans="1:19" ht="10.5" customHeight="1"/>
    <row r="49" spans="1:41" s="13" customFormat="1" ht="13.9" customHeight="1">
      <c r="A49" s="54"/>
      <c r="B49" s="54"/>
      <c r="C49" s="54"/>
      <c r="K49" s="54"/>
      <c r="L49" s="54"/>
    </row>
    <row r="50" spans="1:41" s="13" customFormat="1" ht="13.9" customHeight="1">
      <c r="A50" s="54"/>
      <c r="B50" s="54"/>
      <c r="C50" s="54"/>
      <c r="K50" s="54"/>
      <c r="L50" s="54"/>
    </row>
    <row r="51" spans="1:41" s="94" customFormat="1" ht="13.9" customHeight="1">
      <c r="A51" s="157"/>
      <c r="B51" s="157"/>
      <c r="K51" s="157"/>
      <c r="AK51" s="1469"/>
      <c r="AL51" s="1469"/>
      <c r="AM51" s="1469"/>
      <c r="AN51" s="1469"/>
      <c r="AO51" s="1469"/>
    </row>
  </sheetData>
  <mergeCells count="34">
    <mergeCell ref="I26:J26"/>
    <mergeCell ref="O26:P26"/>
    <mergeCell ref="P6:S6"/>
    <mergeCell ref="Q26:S26"/>
    <mergeCell ref="O27:P27"/>
    <mergeCell ref="Q27:S27"/>
    <mergeCell ref="M31:O31"/>
    <mergeCell ref="P31:S31"/>
    <mergeCell ref="A28:S28"/>
    <mergeCell ref="H29:K29"/>
    <mergeCell ref="M29:P29"/>
    <mergeCell ref="A30:A32"/>
    <mergeCell ref="B30:J30"/>
    <mergeCell ref="K30:S30"/>
    <mergeCell ref="B31:B32"/>
    <mergeCell ref="D31:F31"/>
    <mergeCell ref="G31:J31"/>
    <mergeCell ref="K31:K32"/>
    <mergeCell ref="A3:S3"/>
    <mergeCell ref="I1:J1"/>
    <mergeCell ref="O1:P1"/>
    <mergeCell ref="Q1:S1"/>
    <mergeCell ref="O2:P2"/>
    <mergeCell ref="Q2:S2"/>
    <mergeCell ref="H4:K4"/>
    <mergeCell ref="M4:P4"/>
    <mergeCell ref="A5:A7"/>
    <mergeCell ref="B5:J5"/>
    <mergeCell ref="K5:S5"/>
    <mergeCell ref="B6:B7"/>
    <mergeCell ref="D6:F6"/>
    <mergeCell ref="G6:J6"/>
    <mergeCell ref="K6:K7"/>
    <mergeCell ref="M6:O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  <rowBreaks count="1" manualBreakCount="1">
    <brk id="25" max="16383" man="1"/>
  </rowBreaks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view="pageBreakPreview" topLeftCell="A4" zoomScaleNormal="100" zoomScaleSheetLayoutView="100" workbookViewId="0">
      <selection activeCell="I10" sqref="I10"/>
    </sheetView>
  </sheetViews>
  <sheetFormatPr defaultColWidth="9" defaultRowHeight="12.75"/>
  <cols>
    <col min="1" max="1" width="20.625" style="349" customWidth="1"/>
    <col min="2" max="7" width="17.625" style="349" customWidth="1"/>
    <col min="8" max="16384" width="9" style="349"/>
  </cols>
  <sheetData>
    <row r="1" spans="1:16" s="13" customFormat="1" ht="21.95" customHeight="1">
      <c r="A1" s="1512" t="s">
        <v>143</v>
      </c>
      <c r="B1" s="1121"/>
      <c r="C1" s="1169"/>
      <c r="F1" s="1510" t="s">
        <v>1157</v>
      </c>
      <c r="G1" s="1512" t="s">
        <v>1024</v>
      </c>
      <c r="H1" s="1325"/>
    </row>
    <row r="2" spans="1:16" s="13" customFormat="1" ht="21.95" customHeight="1">
      <c r="A2" s="1512" t="s">
        <v>1025</v>
      </c>
      <c r="B2" s="1326" t="s">
        <v>292</v>
      </c>
      <c r="C2" s="1326"/>
      <c r="E2" s="7" t="s">
        <v>220</v>
      </c>
      <c r="F2" s="1510" t="s">
        <v>228</v>
      </c>
      <c r="G2" s="1290" t="s">
        <v>21</v>
      </c>
    </row>
    <row r="3" spans="1:16" s="1114" customFormat="1" ht="31.5" customHeight="1">
      <c r="A3" s="1794" t="s">
        <v>2183</v>
      </c>
      <c r="B3" s="1787"/>
      <c r="C3" s="1787"/>
      <c r="D3" s="1787"/>
      <c r="E3" s="1787"/>
      <c r="F3" s="1787"/>
      <c r="G3" s="1787"/>
    </row>
    <row r="4" spans="1:16" s="13" customFormat="1" ht="23.1" customHeight="1">
      <c r="C4" s="1891" t="s">
        <v>2184</v>
      </c>
      <c r="D4" s="1891"/>
      <c r="E4" s="1891"/>
      <c r="F4" s="964"/>
      <c r="G4" s="1689" t="s">
        <v>2185</v>
      </c>
    </row>
    <row r="5" spans="1:16" ht="24.95" customHeight="1">
      <c r="A5" s="1795" t="s">
        <v>349</v>
      </c>
      <c r="B5" s="1850" t="s">
        <v>2186</v>
      </c>
      <c r="C5" s="2213" t="s">
        <v>2187</v>
      </c>
      <c r="D5" s="2213"/>
      <c r="E5" s="2213"/>
      <c r="F5" s="1796" t="s">
        <v>2188</v>
      </c>
      <c r="G5" s="1808" t="s">
        <v>2189</v>
      </c>
    </row>
    <row r="6" spans="1:16" ht="24.95" customHeight="1">
      <c r="A6" s="1767"/>
      <c r="B6" s="1744"/>
      <c r="C6" s="1439" t="s">
        <v>49</v>
      </c>
      <c r="D6" s="1439" t="s">
        <v>2190</v>
      </c>
      <c r="E6" s="1439" t="s">
        <v>2191</v>
      </c>
      <c r="F6" s="1739"/>
      <c r="G6" s="1763"/>
    </row>
    <row r="7" spans="1:16" ht="26.1" customHeight="1">
      <c r="A7" s="1462" t="s">
        <v>350</v>
      </c>
      <c r="B7" s="298">
        <f t="shared" ref="B7:G7" si="0">SUM(B8:B19)</f>
        <v>140</v>
      </c>
      <c r="C7" s="1499">
        <f t="shared" si="0"/>
        <v>40</v>
      </c>
      <c r="D7" s="1499">
        <f t="shared" si="0"/>
        <v>8</v>
      </c>
      <c r="E7" s="21">
        <f t="shared" si="0"/>
        <v>32</v>
      </c>
      <c r="F7" s="21">
        <f t="shared" si="0"/>
        <v>85</v>
      </c>
      <c r="G7" s="21">
        <f t="shared" si="0"/>
        <v>15</v>
      </c>
    </row>
    <row r="8" spans="1:16" ht="26.1" customHeight="1">
      <c r="A8" s="1507" t="s">
        <v>70</v>
      </c>
      <c r="B8" s="298">
        <f>SUM(C8,F8:G8)</f>
        <v>8</v>
      </c>
      <c r="C8" s="1499">
        <f>SUM(D8:E8)</f>
        <v>3</v>
      </c>
      <c r="D8" s="1499">
        <v>0</v>
      </c>
      <c r="E8" s="21">
        <v>3</v>
      </c>
      <c r="F8" s="21">
        <v>5</v>
      </c>
      <c r="G8" s="21">
        <v>0</v>
      </c>
      <c r="M8" s="350"/>
      <c r="N8" s="350"/>
      <c r="O8" s="350"/>
      <c r="P8" s="350"/>
    </row>
    <row r="9" spans="1:16" ht="26.1" customHeight="1">
      <c r="A9" s="1507" t="s">
        <v>71</v>
      </c>
      <c r="B9" s="298">
        <f t="shared" ref="B9:B19" si="1">SUM(C9,F9:G9)</f>
        <v>9</v>
      </c>
      <c r="C9" s="1499">
        <f t="shared" ref="C9:C19" si="2">SUM(D9:E9)</f>
        <v>2</v>
      </c>
      <c r="D9" s="1499">
        <v>0</v>
      </c>
      <c r="E9" s="21">
        <v>2</v>
      </c>
      <c r="F9" s="21">
        <v>5</v>
      </c>
      <c r="G9" s="21">
        <v>2</v>
      </c>
      <c r="M9" s="350"/>
      <c r="N9" s="350"/>
      <c r="O9" s="350"/>
      <c r="P9" s="350"/>
    </row>
    <row r="10" spans="1:16" ht="26.1" customHeight="1">
      <c r="A10" s="1507" t="s">
        <v>72</v>
      </c>
      <c r="B10" s="298">
        <f t="shared" si="1"/>
        <v>11</v>
      </c>
      <c r="C10" s="1499">
        <f t="shared" si="2"/>
        <v>4</v>
      </c>
      <c r="D10" s="1499">
        <v>1</v>
      </c>
      <c r="E10" s="21">
        <v>3</v>
      </c>
      <c r="F10" s="21">
        <v>3</v>
      </c>
      <c r="G10" s="21">
        <v>4</v>
      </c>
      <c r="M10" s="350"/>
      <c r="N10" s="350"/>
      <c r="O10" s="350"/>
      <c r="P10" s="350"/>
    </row>
    <row r="11" spans="1:16" ht="26.1" customHeight="1">
      <c r="A11" s="1507" t="s">
        <v>73</v>
      </c>
      <c r="B11" s="298">
        <f t="shared" si="1"/>
        <v>11</v>
      </c>
      <c r="C11" s="1499">
        <f t="shared" si="2"/>
        <v>3</v>
      </c>
      <c r="D11" s="1499">
        <v>1</v>
      </c>
      <c r="E11" s="21">
        <v>2</v>
      </c>
      <c r="F11" s="21">
        <v>5</v>
      </c>
      <c r="G11" s="21">
        <v>3</v>
      </c>
      <c r="M11" s="350"/>
      <c r="N11" s="350"/>
      <c r="O11" s="350"/>
      <c r="P11" s="350"/>
    </row>
    <row r="12" spans="1:16" ht="26.1" customHeight="1">
      <c r="A12" s="1507" t="s">
        <v>74</v>
      </c>
      <c r="B12" s="298">
        <f t="shared" si="1"/>
        <v>8</v>
      </c>
      <c r="C12" s="1499">
        <f t="shared" si="2"/>
        <v>1</v>
      </c>
      <c r="D12" s="1499">
        <v>0</v>
      </c>
      <c r="E12" s="21">
        <v>1</v>
      </c>
      <c r="F12" s="21">
        <v>6</v>
      </c>
      <c r="G12" s="21">
        <v>1</v>
      </c>
      <c r="M12" s="350"/>
      <c r="N12" s="350"/>
      <c r="O12" s="350"/>
      <c r="P12" s="350"/>
    </row>
    <row r="13" spans="1:16" ht="26.1" customHeight="1">
      <c r="A13" s="1507" t="s">
        <v>75</v>
      </c>
      <c r="B13" s="298">
        <f t="shared" si="1"/>
        <v>9</v>
      </c>
      <c r="C13" s="1499">
        <f t="shared" si="2"/>
        <v>2</v>
      </c>
      <c r="D13" s="1499">
        <v>0</v>
      </c>
      <c r="E13" s="21">
        <v>2</v>
      </c>
      <c r="F13" s="21">
        <v>7</v>
      </c>
      <c r="G13" s="21">
        <v>0</v>
      </c>
      <c r="M13" s="350"/>
      <c r="N13" s="350"/>
      <c r="O13" s="350"/>
      <c r="P13" s="350"/>
    </row>
    <row r="14" spans="1:16" ht="26.1" customHeight="1">
      <c r="A14" s="1507" t="s">
        <v>76</v>
      </c>
      <c r="B14" s="298">
        <f t="shared" si="1"/>
        <v>11</v>
      </c>
      <c r="C14" s="1499">
        <f t="shared" si="2"/>
        <v>3</v>
      </c>
      <c r="D14" s="1499">
        <v>0</v>
      </c>
      <c r="E14" s="21">
        <v>3</v>
      </c>
      <c r="F14" s="21">
        <v>8</v>
      </c>
      <c r="G14" s="21">
        <v>0</v>
      </c>
      <c r="M14" s="350"/>
      <c r="N14" s="350"/>
      <c r="O14" s="350"/>
      <c r="P14" s="350"/>
    </row>
    <row r="15" spans="1:16" ht="26.1" customHeight="1">
      <c r="A15" s="1507" t="s">
        <v>77</v>
      </c>
      <c r="B15" s="298">
        <f t="shared" si="1"/>
        <v>19</v>
      </c>
      <c r="C15" s="1499">
        <f t="shared" si="2"/>
        <v>7</v>
      </c>
      <c r="D15" s="1499">
        <v>4</v>
      </c>
      <c r="E15" s="21">
        <v>3</v>
      </c>
      <c r="F15" s="21">
        <v>12</v>
      </c>
      <c r="G15" s="21">
        <v>0</v>
      </c>
      <c r="M15" s="350"/>
      <c r="N15" s="350"/>
      <c r="O15" s="350"/>
      <c r="P15" s="350"/>
    </row>
    <row r="16" spans="1:16" ht="26.1" customHeight="1">
      <c r="A16" s="1507" t="s">
        <v>78</v>
      </c>
      <c r="B16" s="191">
        <f t="shared" si="1"/>
        <v>7</v>
      </c>
      <c r="C16" s="1500">
        <f t="shared" si="2"/>
        <v>2</v>
      </c>
      <c r="D16" s="21">
        <v>1</v>
      </c>
      <c r="E16" s="21">
        <v>1</v>
      </c>
      <c r="F16" s="21">
        <v>5</v>
      </c>
      <c r="G16" s="21">
        <v>0</v>
      </c>
      <c r="M16" s="350"/>
      <c r="N16" s="350"/>
      <c r="O16" s="350"/>
      <c r="P16" s="350"/>
    </row>
    <row r="17" spans="1:16" ht="26.1" customHeight="1">
      <c r="A17" s="1507" t="s">
        <v>79</v>
      </c>
      <c r="B17" s="191">
        <f t="shared" si="1"/>
        <v>13</v>
      </c>
      <c r="C17" s="1500">
        <f t="shared" si="2"/>
        <v>3</v>
      </c>
      <c r="D17" s="21">
        <v>0</v>
      </c>
      <c r="E17" s="21">
        <v>3</v>
      </c>
      <c r="F17" s="21">
        <v>7</v>
      </c>
      <c r="G17" s="21">
        <v>3</v>
      </c>
      <c r="M17" s="350"/>
      <c r="N17" s="350"/>
      <c r="O17" s="350"/>
      <c r="P17" s="350"/>
    </row>
    <row r="18" spans="1:16" ht="26.1" customHeight="1">
      <c r="A18" s="1507" t="s">
        <v>80</v>
      </c>
      <c r="B18" s="191">
        <f t="shared" si="1"/>
        <v>19</v>
      </c>
      <c r="C18" s="1500">
        <f t="shared" si="2"/>
        <v>5</v>
      </c>
      <c r="D18" s="21">
        <v>0</v>
      </c>
      <c r="E18" s="21">
        <v>5</v>
      </c>
      <c r="F18" s="21">
        <v>13</v>
      </c>
      <c r="G18" s="21">
        <v>1</v>
      </c>
      <c r="M18" s="350"/>
      <c r="N18" s="350"/>
      <c r="O18" s="350"/>
      <c r="P18" s="350"/>
    </row>
    <row r="19" spans="1:16" ht="26.1" customHeight="1">
      <c r="A19" s="1683" t="s">
        <v>81</v>
      </c>
      <c r="B19" s="192">
        <f t="shared" si="1"/>
        <v>15</v>
      </c>
      <c r="C19" s="1505">
        <f t="shared" si="2"/>
        <v>5</v>
      </c>
      <c r="D19" s="1505">
        <v>1</v>
      </c>
      <c r="E19" s="1505">
        <v>4</v>
      </c>
      <c r="F19" s="1505">
        <v>9</v>
      </c>
      <c r="G19" s="1505">
        <v>1</v>
      </c>
      <c r="M19" s="350"/>
      <c r="N19" s="350"/>
      <c r="O19" s="350"/>
      <c r="P19" s="350"/>
    </row>
    <row r="20" spans="1:16" s="13" customFormat="1" ht="13.9" customHeight="1">
      <c r="A20" s="94" t="s">
        <v>83</v>
      </c>
      <c r="B20" s="54" t="s">
        <v>84</v>
      </c>
      <c r="C20" s="507" t="s">
        <v>85</v>
      </c>
      <c r="E20" s="54" t="s">
        <v>87</v>
      </c>
      <c r="G20" s="1607" t="s">
        <v>321</v>
      </c>
    </row>
    <row r="21" spans="1:16" s="13" customFormat="1" ht="13.9" customHeight="1">
      <c r="C21" s="507" t="s">
        <v>86</v>
      </c>
    </row>
    <row r="22" spans="1:16" ht="10.5" customHeight="1"/>
    <row r="23" spans="1:16" s="13" customFormat="1" ht="13.9" customHeight="1">
      <c r="A23" s="54" t="s">
        <v>1552</v>
      </c>
      <c r="B23" s="54"/>
      <c r="C23" s="54"/>
    </row>
    <row r="24" spans="1:16" s="13" customFormat="1" ht="13.9" customHeight="1">
      <c r="A24" s="54" t="s">
        <v>1699</v>
      </c>
      <c r="B24" s="54"/>
      <c r="C24" s="54"/>
    </row>
    <row r="25" spans="1:16" s="94" customFormat="1" ht="13.9" customHeight="1">
      <c r="A25" s="157"/>
      <c r="B25" s="157"/>
      <c r="C25" s="157"/>
    </row>
  </sheetData>
  <mergeCells count="7">
    <mergeCell ref="A3:G3"/>
    <mergeCell ref="C4:E4"/>
    <mergeCell ref="A5:A6"/>
    <mergeCell ref="B5:B6"/>
    <mergeCell ref="C5:E5"/>
    <mergeCell ref="F5:F6"/>
    <mergeCell ref="G5:G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&amp;C&amp;"新細明體,標準"&amp;8&amp;A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view="pageBreakPreview" zoomScaleNormal="100" zoomScaleSheetLayoutView="100" workbookViewId="0">
      <selection activeCell="I10" sqref="I10"/>
    </sheetView>
  </sheetViews>
  <sheetFormatPr defaultColWidth="9" defaultRowHeight="12.75"/>
  <cols>
    <col min="1" max="1" width="17.25" style="94" customWidth="1"/>
    <col min="2" max="10" width="12.375" style="94" customWidth="1"/>
    <col min="11" max="16384" width="9" style="94"/>
  </cols>
  <sheetData>
    <row r="1" spans="1:11" ht="14.25">
      <c r="A1" s="1439" t="s">
        <v>143</v>
      </c>
      <c r="B1" s="10"/>
      <c r="C1" s="1469"/>
      <c r="D1" s="1469"/>
      <c r="E1" s="1469"/>
      <c r="F1" s="1469"/>
      <c r="G1" s="1469"/>
      <c r="H1" s="1439" t="s">
        <v>139</v>
      </c>
      <c r="I1" s="1848" t="s">
        <v>273</v>
      </c>
      <c r="J1" s="1848"/>
    </row>
    <row r="2" spans="1:11" ht="14.25">
      <c r="A2" s="1439" t="s">
        <v>34</v>
      </c>
      <c r="B2" s="11" t="s">
        <v>88</v>
      </c>
      <c r="C2" s="1471"/>
      <c r="D2" s="1471"/>
      <c r="E2" s="1471"/>
      <c r="F2" s="1471"/>
      <c r="G2" s="7" t="s">
        <v>288</v>
      </c>
      <c r="H2" s="1439" t="s">
        <v>208</v>
      </c>
      <c r="I2" s="1739" t="s">
        <v>31</v>
      </c>
      <c r="J2" s="1739"/>
    </row>
    <row r="3" spans="1:11" s="100" customFormat="1" ht="19.5">
      <c r="A3" s="1747" t="s">
        <v>274</v>
      </c>
      <c r="B3" s="1747"/>
      <c r="C3" s="1747"/>
      <c r="D3" s="1747"/>
      <c r="E3" s="1747"/>
      <c r="F3" s="1747"/>
      <c r="G3" s="1747"/>
      <c r="H3" s="1747"/>
      <c r="I3" s="1747"/>
      <c r="J3" s="1747"/>
    </row>
    <row r="4" spans="1:11" s="96" customFormat="1" ht="15.75">
      <c r="A4" s="1586"/>
      <c r="E4" s="96" t="s">
        <v>275</v>
      </c>
      <c r="J4" s="1466" t="s">
        <v>224</v>
      </c>
    </row>
    <row r="5" spans="1:11" s="1469" customFormat="1" ht="14.25">
      <c r="A5" s="2054" t="s">
        <v>266</v>
      </c>
      <c r="B5" s="1810" t="s">
        <v>276</v>
      </c>
      <c r="C5" s="1746"/>
      <c r="D5" s="1746"/>
      <c r="E5" s="1746"/>
      <c r="F5" s="1746"/>
      <c r="G5" s="1746"/>
      <c r="H5" s="1746"/>
      <c r="I5" s="1746"/>
      <c r="J5" s="1746"/>
    </row>
    <row r="6" spans="1:11" s="1469" customFormat="1" ht="14.25">
      <c r="A6" s="2055"/>
      <c r="B6" s="1810" t="s">
        <v>2182</v>
      </c>
      <c r="C6" s="1746"/>
      <c r="D6" s="1737"/>
      <c r="E6" s="1810" t="s">
        <v>277</v>
      </c>
      <c r="F6" s="1746"/>
      <c r="G6" s="1737"/>
      <c r="H6" s="1810" t="s">
        <v>278</v>
      </c>
      <c r="I6" s="1746"/>
      <c r="J6" s="1746"/>
    </row>
    <row r="7" spans="1:11" s="17" customFormat="1">
      <c r="A7" s="2019"/>
      <c r="B7" s="1555" t="s">
        <v>104</v>
      </c>
      <c r="C7" s="1555" t="s">
        <v>267</v>
      </c>
      <c r="D7" s="1555" t="s">
        <v>268</v>
      </c>
      <c r="E7" s="1555" t="s">
        <v>104</v>
      </c>
      <c r="F7" s="1555" t="s">
        <v>267</v>
      </c>
      <c r="G7" s="1555" t="s">
        <v>268</v>
      </c>
      <c r="H7" s="1555" t="s">
        <v>104</v>
      </c>
      <c r="I7" s="1555" t="s">
        <v>267</v>
      </c>
      <c r="J7" s="1587" t="s">
        <v>268</v>
      </c>
    </row>
    <row r="8" spans="1:11" ht="14.25">
      <c r="A8" s="1449" t="s">
        <v>878</v>
      </c>
      <c r="B8" s="21">
        <v>322</v>
      </c>
      <c r="C8" s="21">
        <v>157</v>
      </c>
      <c r="D8" s="21">
        <v>165</v>
      </c>
      <c r="E8" s="21">
        <v>236</v>
      </c>
      <c r="F8" s="21">
        <v>109</v>
      </c>
      <c r="G8" s="21">
        <v>127</v>
      </c>
      <c r="H8" s="21">
        <v>446</v>
      </c>
      <c r="I8" s="21">
        <v>227</v>
      </c>
      <c r="J8" s="21">
        <v>219</v>
      </c>
      <c r="K8" s="19"/>
    </row>
    <row r="9" spans="1:11">
      <c r="A9" s="20"/>
      <c r="B9" s="21"/>
      <c r="C9" s="21"/>
      <c r="D9" s="21"/>
      <c r="E9" s="21"/>
      <c r="F9" s="21"/>
      <c r="G9" s="21"/>
      <c r="H9" s="21"/>
      <c r="I9" s="21"/>
      <c r="J9" s="21"/>
    </row>
    <row r="10" spans="1:11" ht="14.25">
      <c r="A10" s="20" t="s">
        <v>414</v>
      </c>
      <c r="B10" s="21"/>
      <c r="C10" s="21"/>
      <c r="D10" s="21"/>
      <c r="E10" s="21"/>
      <c r="F10" s="21"/>
      <c r="G10" s="21"/>
      <c r="H10" s="21"/>
      <c r="I10" s="21"/>
      <c r="J10" s="21"/>
    </row>
    <row r="11" spans="1:11" ht="14.25">
      <c r="A11" s="55" t="s">
        <v>204</v>
      </c>
      <c r="B11" s="21">
        <v>18</v>
      </c>
      <c r="C11" s="21">
        <v>11</v>
      </c>
      <c r="D11" s="21">
        <v>7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</row>
    <row r="12" spans="1:11" ht="14.25">
      <c r="A12" s="55" t="s">
        <v>261</v>
      </c>
      <c r="B12" s="21">
        <v>304</v>
      </c>
      <c r="C12" s="21">
        <v>146</v>
      </c>
      <c r="D12" s="21">
        <v>158</v>
      </c>
      <c r="E12" s="21">
        <v>236</v>
      </c>
      <c r="F12" s="21">
        <v>109</v>
      </c>
      <c r="G12" s="21">
        <v>127</v>
      </c>
      <c r="H12" s="21">
        <v>446</v>
      </c>
      <c r="I12" s="21">
        <v>227</v>
      </c>
      <c r="J12" s="21">
        <v>219</v>
      </c>
    </row>
    <row r="13" spans="1:11" ht="14.25">
      <c r="A13" s="55" t="s">
        <v>279</v>
      </c>
      <c r="B13" s="21">
        <v>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</row>
    <row r="14" spans="1:11">
      <c r="A14" s="1479"/>
      <c r="B14" s="21"/>
      <c r="C14" s="21"/>
      <c r="D14" s="21"/>
      <c r="E14" s="21"/>
      <c r="F14" s="21"/>
      <c r="G14" s="21"/>
      <c r="H14" s="21"/>
      <c r="I14" s="21"/>
      <c r="J14" s="21"/>
    </row>
    <row r="15" spans="1:11" ht="14.25">
      <c r="A15" s="20" t="s">
        <v>280</v>
      </c>
      <c r="B15" s="21"/>
      <c r="C15" s="21"/>
      <c r="D15" s="21"/>
      <c r="E15" s="21"/>
      <c r="F15" s="21"/>
      <c r="G15" s="21"/>
      <c r="H15" s="21"/>
      <c r="I15" s="21"/>
      <c r="J15" s="21"/>
    </row>
    <row r="16" spans="1:11" ht="14.25">
      <c r="A16" s="1663" t="s">
        <v>270</v>
      </c>
      <c r="B16" s="21">
        <v>23</v>
      </c>
      <c r="C16" s="21">
        <v>15</v>
      </c>
      <c r="D16" s="21">
        <v>8</v>
      </c>
      <c r="E16" s="21">
        <v>82</v>
      </c>
      <c r="F16" s="21">
        <v>38</v>
      </c>
      <c r="G16" s="21">
        <v>44</v>
      </c>
      <c r="H16" s="21">
        <v>51</v>
      </c>
      <c r="I16" s="21">
        <v>24</v>
      </c>
      <c r="J16" s="21">
        <v>27</v>
      </c>
    </row>
    <row r="17" spans="1:21" ht="18.95" customHeight="1">
      <c r="A17" s="1663" t="s">
        <v>96</v>
      </c>
      <c r="B17" s="21">
        <v>18</v>
      </c>
      <c r="C17" s="21">
        <v>5</v>
      </c>
      <c r="D17" s="21">
        <v>13</v>
      </c>
      <c r="E17" s="21">
        <v>6</v>
      </c>
      <c r="F17" s="21">
        <v>5</v>
      </c>
      <c r="G17" s="21">
        <v>1</v>
      </c>
      <c r="H17" s="21">
        <v>0</v>
      </c>
      <c r="I17" s="21">
        <v>0</v>
      </c>
      <c r="J17" s="21">
        <v>0</v>
      </c>
    </row>
    <row r="18" spans="1:21" ht="18.95" customHeight="1">
      <c r="A18" s="1663" t="s">
        <v>97</v>
      </c>
      <c r="B18" s="21">
        <v>54</v>
      </c>
      <c r="C18" s="21">
        <v>27</v>
      </c>
      <c r="D18" s="21">
        <v>27</v>
      </c>
      <c r="E18" s="21">
        <v>86</v>
      </c>
      <c r="F18" s="21">
        <v>42</v>
      </c>
      <c r="G18" s="21">
        <v>44</v>
      </c>
      <c r="H18" s="21">
        <v>25</v>
      </c>
      <c r="I18" s="21">
        <v>15</v>
      </c>
      <c r="J18" s="21">
        <v>10</v>
      </c>
    </row>
    <row r="19" spans="1:21" ht="18.95" customHeight="1">
      <c r="A19" s="1663" t="s">
        <v>98</v>
      </c>
      <c r="B19" s="21">
        <v>27</v>
      </c>
      <c r="C19" s="21">
        <v>15</v>
      </c>
      <c r="D19" s="21">
        <v>12</v>
      </c>
      <c r="E19" s="21">
        <v>24</v>
      </c>
      <c r="F19" s="21">
        <v>12</v>
      </c>
      <c r="G19" s="21">
        <v>12</v>
      </c>
      <c r="H19" s="21">
        <v>170</v>
      </c>
      <c r="I19" s="21">
        <v>69</v>
      </c>
      <c r="J19" s="21">
        <v>101</v>
      </c>
    </row>
    <row r="20" spans="1:21" ht="18.95" customHeight="1">
      <c r="A20" s="1663" t="s">
        <v>99</v>
      </c>
      <c r="B20" s="21">
        <v>22</v>
      </c>
      <c r="C20" s="21">
        <v>14</v>
      </c>
      <c r="D20" s="21">
        <v>8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</row>
    <row r="21" spans="1:21" ht="18.95" customHeight="1">
      <c r="A21" s="1663" t="s">
        <v>281</v>
      </c>
      <c r="B21" s="21">
        <v>10</v>
      </c>
      <c r="C21" s="21">
        <v>2</v>
      </c>
      <c r="D21" s="21">
        <v>8</v>
      </c>
      <c r="E21" s="21">
        <v>6</v>
      </c>
      <c r="F21" s="21">
        <v>3</v>
      </c>
      <c r="G21" s="21">
        <v>3</v>
      </c>
      <c r="H21" s="21">
        <v>0</v>
      </c>
      <c r="I21" s="21">
        <v>0</v>
      </c>
      <c r="J21" s="21">
        <v>0</v>
      </c>
    </row>
    <row r="22" spans="1:21" ht="18.95" customHeight="1">
      <c r="A22" s="1663" t="s">
        <v>282</v>
      </c>
      <c r="B22" s="21">
        <v>10</v>
      </c>
      <c r="C22" s="21">
        <v>4</v>
      </c>
      <c r="D22" s="21">
        <v>6</v>
      </c>
      <c r="E22" s="21">
        <v>0</v>
      </c>
      <c r="F22" s="21">
        <v>0</v>
      </c>
      <c r="G22" s="21">
        <v>0</v>
      </c>
      <c r="H22" s="21">
        <v>200</v>
      </c>
      <c r="I22" s="21">
        <v>119</v>
      </c>
      <c r="J22" s="21">
        <v>81</v>
      </c>
    </row>
    <row r="23" spans="1:21" ht="18.95" customHeight="1">
      <c r="A23" s="1663" t="s">
        <v>653</v>
      </c>
      <c r="B23" s="21">
        <v>47</v>
      </c>
      <c r="C23" s="21">
        <v>21</v>
      </c>
      <c r="D23" s="21">
        <v>26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</row>
    <row r="24" spans="1:21" ht="18.95" customHeight="1">
      <c r="A24" s="1663" t="s">
        <v>283</v>
      </c>
      <c r="B24" s="21">
        <v>11</v>
      </c>
      <c r="C24" s="21">
        <v>4</v>
      </c>
      <c r="D24" s="21">
        <v>7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</row>
    <row r="25" spans="1:21" ht="18.95" customHeight="1">
      <c r="A25" s="1663" t="s">
        <v>654</v>
      </c>
      <c r="B25" s="21">
        <v>32</v>
      </c>
      <c r="C25" s="21">
        <v>14</v>
      </c>
      <c r="D25" s="21">
        <v>18</v>
      </c>
      <c r="E25" s="21">
        <v>4</v>
      </c>
      <c r="F25" s="21">
        <v>2</v>
      </c>
      <c r="G25" s="21">
        <v>2</v>
      </c>
      <c r="H25" s="21">
        <v>0</v>
      </c>
      <c r="I25" s="21">
        <v>0</v>
      </c>
      <c r="J25" s="21">
        <v>0</v>
      </c>
    </row>
    <row r="26" spans="1:21" ht="18.95" customHeight="1">
      <c r="A26" s="1663" t="s">
        <v>271</v>
      </c>
      <c r="B26" s="21">
        <v>51</v>
      </c>
      <c r="C26" s="21">
        <v>25</v>
      </c>
      <c r="D26" s="21">
        <v>26</v>
      </c>
      <c r="E26" s="21">
        <v>28</v>
      </c>
      <c r="F26" s="21">
        <v>7</v>
      </c>
      <c r="G26" s="21">
        <v>21</v>
      </c>
      <c r="H26" s="21">
        <v>0</v>
      </c>
      <c r="I26" s="21">
        <v>0</v>
      </c>
      <c r="J26" s="21">
        <v>0</v>
      </c>
    </row>
    <row r="27" spans="1:21" ht="18.95" customHeight="1">
      <c r="A27" s="1665" t="s">
        <v>295</v>
      </c>
      <c r="B27" s="1505">
        <v>17</v>
      </c>
      <c r="C27" s="1505">
        <v>11</v>
      </c>
      <c r="D27" s="1505">
        <v>6</v>
      </c>
      <c r="E27" s="1505">
        <v>0</v>
      </c>
      <c r="F27" s="1505">
        <v>0</v>
      </c>
      <c r="G27" s="1505">
        <v>0</v>
      </c>
      <c r="H27" s="1505">
        <v>0</v>
      </c>
      <c r="I27" s="1505">
        <v>0</v>
      </c>
      <c r="J27" s="1505">
        <v>0</v>
      </c>
    </row>
    <row r="28" spans="1:21" ht="13.9" customHeight="1">
      <c r="A28" s="69" t="s">
        <v>83</v>
      </c>
      <c r="B28" s="69" t="s">
        <v>84</v>
      </c>
      <c r="D28" s="69" t="s">
        <v>85</v>
      </c>
      <c r="G28" s="312" t="s">
        <v>87</v>
      </c>
      <c r="H28" s="313"/>
      <c r="J28" s="1607" t="s">
        <v>321</v>
      </c>
      <c r="K28" s="46"/>
      <c r="L28" s="1595"/>
      <c r="N28" s="1595"/>
    </row>
    <row r="29" spans="1:21" ht="12" customHeight="1">
      <c r="D29" s="157" t="s">
        <v>86</v>
      </c>
    </row>
    <row r="30" spans="1:21" ht="13.9" customHeight="1">
      <c r="A30" s="339" t="s">
        <v>325</v>
      </c>
    </row>
    <row r="31" spans="1:21" s="24" customFormat="1" ht="13.9" customHeight="1">
      <c r="A31" s="24" t="s">
        <v>272</v>
      </c>
      <c r="B31" s="23"/>
      <c r="C31" s="23"/>
      <c r="D31" s="23"/>
      <c r="E31" s="23"/>
      <c r="F31" s="23"/>
      <c r="G31" s="23"/>
      <c r="H31" s="23"/>
      <c r="I31" s="23"/>
      <c r="J31" s="23"/>
      <c r="K31" s="25"/>
      <c r="L31" s="25"/>
      <c r="M31" s="25"/>
      <c r="N31" s="25"/>
      <c r="O31" s="25"/>
      <c r="P31" s="25"/>
      <c r="Q31" s="25"/>
      <c r="R31" s="26"/>
    </row>
    <row r="32" spans="1:21" ht="13.9" customHeight="1">
      <c r="A32" s="157"/>
      <c r="B32" s="157"/>
      <c r="C32" s="157"/>
      <c r="D32" s="157"/>
      <c r="E32" s="157"/>
      <c r="F32" s="157"/>
      <c r="G32" s="157"/>
      <c r="H32" s="157"/>
      <c r="I32" s="157"/>
      <c r="J32" s="157"/>
      <c r="Q32" s="1469"/>
      <c r="R32" s="1469"/>
      <c r="S32" s="1469"/>
      <c r="T32" s="1469"/>
      <c r="U32" s="1469"/>
    </row>
  </sheetData>
  <mergeCells count="8">
    <mergeCell ref="I1:J1"/>
    <mergeCell ref="I2:J2"/>
    <mergeCell ref="A3:J3"/>
    <mergeCell ref="A5:A7"/>
    <mergeCell ref="B5:J5"/>
    <mergeCell ref="B6:D6"/>
    <mergeCell ref="E6:G6"/>
    <mergeCell ref="H6:J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&amp;C&amp;"新細明體,標準"&amp;8&amp;A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2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5.625" style="14" customWidth="1"/>
    <col min="2" max="4" width="5.625" style="15" customWidth="1"/>
    <col min="5" max="6" width="5.125" style="15" customWidth="1"/>
    <col min="7" max="22" width="5.125" style="14" customWidth="1"/>
    <col min="23" max="23" width="9" style="14"/>
    <col min="24" max="24" width="11.375" style="14" bestFit="1" customWidth="1"/>
    <col min="25" max="16384" width="9" style="14"/>
  </cols>
  <sheetData>
    <row r="1" spans="1:24" s="104" customFormat="1" ht="19.149999999999999" customHeight="1">
      <c r="A1" s="1523" t="s">
        <v>143</v>
      </c>
      <c r="B1" s="108"/>
      <c r="C1" s="108"/>
      <c r="D1" s="108"/>
      <c r="E1" s="108"/>
      <c r="F1" s="108"/>
      <c r="K1" s="1532"/>
      <c r="L1" s="1532"/>
      <c r="M1" s="1532"/>
      <c r="O1" s="1532"/>
      <c r="Q1" s="1951" t="s">
        <v>139</v>
      </c>
      <c r="R1" s="1953"/>
      <c r="S1" s="1951" t="s">
        <v>89</v>
      </c>
      <c r="T1" s="1952"/>
      <c r="U1" s="1952"/>
      <c r="V1" s="1953"/>
    </row>
    <row r="2" spans="1:24" s="104" customFormat="1" ht="19.149999999999999" customHeight="1">
      <c r="A2" s="1523" t="s">
        <v>34</v>
      </c>
      <c r="B2" s="11" t="s">
        <v>2177</v>
      </c>
      <c r="C2" s="108"/>
      <c r="D2" s="108"/>
      <c r="E2" s="108"/>
      <c r="F2" s="108"/>
      <c r="G2" s="108"/>
      <c r="H2" s="108"/>
      <c r="I2" s="108"/>
      <c r="J2" s="108"/>
      <c r="K2" s="1522"/>
      <c r="L2" s="1522"/>
      <c r="M2" s="1522"/>
      <c r="O2" s="1522"/>
      <c r="P2" s="7" t="s">
        <v>311</v>
      </c>
      <c r="Q2" s="1951" t="s">
        <v>208</v>
      </c>
      <c r="R2" s="1953"/>
      <c r="S2" s="1951" t="s">
        <v>32</v>
      </c>
      <c r="T2" s="1952"/>
      <c r="U2" s="1952"/>
      <c r="V2" s="1953"/>
    </row>
    <row r="3" spans="1:24" s="113" customFormat="1" ht="24" customHeight="1">
      <c r="A3" s="1943" t="s">
        <v>2178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2049"/>
      <c r="R3" s="2049"/>
      <c r="S3" s="2049"/>
      <c r="T3" s="2049"/>
      <c r="U3" s="2049"/>
      <c r="V3" s="2049"/>
    </row>
    <row r="4" spans="1:24" s="104" customFormat="1" ht="21.95" customHeight="1">
      <c r="A4" s="114"/>
      <c r="B4" s="1941" t="s">
        <v>289</v>
      </c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522"/>
      <c r="V4" s="1562" t="s">
        <v>224</v>
      </c>
    </row>
    <row r="5" spans="1:24" s="104" customFormat="1" ht="20.100000000000001" customHeight="1">
      <c r="A5" s="2054" t="s">
        <v>768</v>
      </c>
      <c r="B5" s="1951" t="s">
        <v>174</v>
      </c>
      <c r="C5" s="1952"/>
      <c r="D5" s="1953"/>
      <c r="E5" s="1951" t="s">
        <v>180</v>
      </c>
      <c r="F5" s="1952"/>
      <c r="G5" s="1952"/>
      <c r="H5" s="1951" t="s">
        <v>179</v>
      </c>
      <c r="I5" s="1952"/>
      <c r="J5" s="1952"/>
      <c r="K5" s="1951" t="s">
        <v>178</v>
      </c>
      <c r="L5" s="1952"/>
      <c r="M5" s="1952"/>
      <c r="N5" s="1951" t="s">
        <v>2179</v>
      </c>
      <c r="O5" s="1952"/>
      <c r="P5" s="1952"/>
      <c r="Q5" s="1951" t="s">
        <v>2180</v>
      </c>
      <c r="R5" s="1952"/>
      <c r="S5" s="1952"/>
      <c r="T5" s="1951" t="s">
        <v>2181</v>
      </c>
      <c r="U5" s="1952"/>
      <c r="V5" s="1952"/>
    </row>
    <row r="6" spans="1:24" s="104" customFormat="1" ht="20.100000000000001" customHeight="1">
      <c r="A6" s="2056"/>
      <c r="B6" s="1523" t="s">
        <v>49</v>
      </c>
      <c r="C6" s="1523" t="s">
        <v>142</v>
      </c>
      <c r="D6" s="1523" t="s">
        <v>68</v>
      </c>
      <c r="E6" s="1523" t="s">
        <v>391</v>
      </c>
      <c r="F6" s="1523" t="s">
        <v>142</v>
      </c>
      <c r="G6" s="1523" t="s">
        <v>68</v>
      </c>
      <c r="H6" s="1523" t="s">
        <v>49</v>
      </c>
      <c r="I6" s="1523" t="s">
        <v>142</v>
      </c>
      <c r="J6" s="1523" t="s">
        <v>68</v>
      </c>
      <c r="K6" s="1523" t="s">
        <v>49</v>
      </c>
      <c r="L6" s="1523" t="s">
        <v>142</v>
      </c>
      <c r="M6" s="1523" t="s">
        <v>68</v>
      </c>
      <c r="N6" s="1523" t="s">
        <v>49</v>
      </c>
      <c r="O6" s="1523" t="s">
        <v>142</v>
      </c>
      <c r="P6" s="1523" t="s">
        <v>68</v>
      </c>
      <c r="Q6" s="1523" t="s">
        <v>49</v>
      </c>
      <c r="R6" s="1523" t="s">
        <v>142</v>
      </c>
      <c r="S6" s="1523" t="s">
        <v>68</v>
      </c>
      <c r="T6" s="1523" t="s">
        <v>49</v>
      </c>
      <c r="U6" s="1523" t="s">
        <v>142</v>
      </c>
      <c r="V6" s="1528" t="s">
        <v>68</v>
      </c>
    </row>
    <row r="7" spans="1:24" s="104" customFormat="1" ht="18" customHeight="1">
      <c r="A7" s="116" t="s">
        <v>150</v>
      </c>
      <c r="B7" s="188">
        <f>SUM(E7,H7,K7,N7,Q7,T7)</f>
        <v>54</v>
      </c>
      <c r="C7" s="189">
        <f>SUM(F7,I7,L7,O7,R7,U7)</f>
        <v>30</v>
      </c>
      <c r="D7" s="189">
        <f>SUM(G7,J7,M7,P7,S7,V7)</f>
        <v>24</v>
      </c>
      <c r="E7" s="189">
        <f>SUM(E10:E12)</f>
        <v>10</v>
      </c>
      <c r="F7" s="189">
        <f t="shared" ref="F7:V7" si="0">SUM(F10:F12)</f>
        <v>2</v>
      </c>
      <c r="G7" s="189">
        <f t="shared" si="0"/>
        <v>8</v>
      </c>
      <c r="H7" s="1610">
        <f t="shared" si="0"/>
        <v>4</v>
      </c>
      <c r="I7" s="1610">
        <f t="shared" si="0"/>
        <v>3</v>
      </c>
      <c r="J7" s="1610">
        <f t="shared" si="0"/>
        <v>1</v>
      </c>
      <c r="K7" s="1610">
        <f t="shared" si="0"/>
        <v>9</v>
      </c>
      <c r="L7" s="1610">
        <f t="shared" si="0"/>
        <v>6</v>
      </c>
      <c r="M7" s="1610">
        <f t="shared" si="0"/>
        <v>3</v>
      </c>
      <c r="N7" s="1610">
        <f t="shared" si="0"/>
        <v>5</v>
      </c>
      <c r="O7" s="1610">
        <f t="shared" si="0"/>
        <v>2</v>
      </c>
      <c r="P7" s="1610">
        <f t="shared" si="0"/>
        <v>3</v>
      </c>
      <c r="Q7" s="1610">
        <f t="shared" si="0"/>
        <v>8</v>
      </c>
      <c r="R7" s="1610">
        <f t="shared" si="0"/>
        <v>7</v>
      </c>
      <c r="S7" s="1610">
        <f t="shared" si="0"/>
        <v>1</v>
      </c>
      <c r="T7" s="1610">
        <f t="shared" si="0"/>
        <v>18</v>
      </c>
      <c r="U7" s="1610">
        <f t="shared" si="0"/>
        <v>10</v>
      </c>
      <c r="V7" s="1610">
        <f t="shared" si="0"/>
        <v>8</v>
      </c>
    </row>
    <row r="8" spans="1:24" s="104" customFormat="1" ht="10.15" customHeight="1">
      <c r="A8" s="116"/>
      <c r="B8" s="188"/>
      <c r="C8" s="189"/>
      <c r="D8" s="189"/>
      <c r="E8" s="189"/>
      <c r="F8" s="189"/>
      <c r="G8" s="189"/>
      <c r="H8" s="1610"/>
      <c r="I8" s="1610"/>
      <c r="J8" s="1610"/>
      <c r="K8" s="1610"/>
      <c r="L8" s="1610"/>
      <c r="M8" s="1610"/>
      <c r="N8" s="1610"/>
      <c r="O8" s="1610"/>
      <c r="P8" s="1610"/>
      <c r="Q8" s="1610"/>
      <c r="R8" s="1610"/>
      <c r="S8" s="1610"/>
      <c r="T8" s="1610"/>
      <c r="U8" s="1610"/>
      <c r="V8" s="1610"/>
    </row>
    <row r="9" spans="1:24" s="104" customFormat="1" ht="18" customHeight="1">
      <c r="A9" s="108" t="s">
        <v>414</v>
      </c>
      <c r="B9" s="188"/>
      <c r="C9" s="189"/>
      <c r="D9" s="189"/>
      <c r="E9" s="189"/>
      <c r="F9" s="189"/>
      <c r="G9" s="1610"/>
      <c r="H9" s="1610"/>
      <c r="I9" s="1610"/>
      <c r="J9" s="1610"/>
      <c r="K9" s="1610"/>
      <c r="L9" s="1610"/>
      <c r="M9" s="189"/>
      <c r="N9" s="189"/>
      <c r="O9" s="189"/>
      <c r="P9" s="1610"/>
      <c r="Q9" s="194"/>
      <c r="R9" s="194"/>
      <c r="S9" s="194"/>
      <c r="T9" s="194"/>
      <c r="U9" s="194"/>
      <c r="V9" s="190"/>
      <c r="X9" s="109"/>
    </row>
    <row r="10" spans="1:24" s="104" customFormat="1" ht="18" customHeight="1">
      <c r="A10" s="55" t="s">
        <v>195</v>
      </c>
      <c r="B10" s="188">
        <f t="shared" ref="B10:D12" si="1">SUM(E10,H10,K10,N10,Q10,T10)</f>
        <v>1</v>
      </c>
      <c r="C10" s="189">
        <f t="shared" si="1"/>
        <v>1</v>
      </c>
      <c r="D10" s="189">
        <f t="shared" si="1"/>
        <v>0</v>
      </c>
      <c r="E10" s="189">
        <f>SUM(F10:G10)</f>
        <v>0</v>
      </c>
      <c r="F10" s="189">
        <v>0</v>
      </c>
      <c r="G10" s="1610">
        <v>0</v>
      </c>
      <c r="H10" s="1610">
        <f>SUM(I10:J10)</f>
        <v>0</v>
      </c>
      <c r="I10" s="1610">
        <v>0</v>
      </c>
      <c r="J10" s="1610">
        <v>0</v>
      </c>
      <c r="K10" s="1610">
        <f>SUM(L10:M10)</f>
        <v>0</v>
      </c>
      <c r="L10" s="1610">
        <v>0</v>
      </c>
      <c r="M10" s="189">
        <v>0</v>
      </c>
      <c r="N10" s="189">
        <f>SUM(O10:P10)</f>
        <v>0</v>
      </c>
      <c r="O10" s="189">
        <v>0</v>
      </c>
      <c r="P10" s="1610">
        <v>0</v>
      </c>
      <c r="Q10" s="194">
        <f>SUM(R10:S10)</f>
        <v>1</v>
      </c>
      <c r="R10" s="194">
        <v>1</v>
      </c>
      <c r="S10" s="194">
        <v>0</v>
      </c>
      <c r="T10" s="194">
        <f>SUM(U10:V10)</f>
        <v>0</v>
      </c>
      <c r="U10" s="194">
        <v>0</v>
      </c>
      <c r="V10" s="190">
        <v>0</v>
      </c>
      <c r="X10" s="109"/>
    </row>
    <row r="11" spans="1:24" s="104" customFormat="1" ht="18" customHeight="1">
      <c r="A11" s="55" t="s">
        <v>194</v>
      </c>
      <c r="B11" s="188">
        <f t="shared" si="1"/>
        <v>48</v>
      </c>
      <c r="C11" s="189">
        <f t="shared" si="1"/>
        <v>27</v>
      </c>
      <c r="D11" s="189">
        <f t="shared" si="1"/>
        <v>21</v>
      </c>
      <c r="E11" s="189">
        <f>SUM(F11:G11)</f>
        <v>9</v>
      </c>
      <c r="F11" s="189">
        <v>2</v>
      </c>
      <c r="G11" s="1610">
        <v>7</v>
      </c>
      <c r="H11" s="1610">
        <f>SUM(I11:J11)</f>
        <v>4</v>
      </c>
      <c r="I11" s="1610">
        <v>3</v>
      </c>
      <c r="J11" s="1610">
        <v>1</v>
      </c>
      <c r="K11" s="1610">
        <f>SUM(L11:M11)</f>
        <v>7</v>
      </c>
      <c r="L11" s="1610">
        <v>5</v>
      </c>
      <c r="M11" s="189">
        <v>2</v>
      </c>
      <c r="N11" s="189">
        <f>SUM(O11:P11)</f>
        <v>4</v>
      </c>
      <c r="O11" s="189">
        <v>2</v>
      </c>
      <c r="P11" s="1610">
        <v>2</v>
      </c>
      <c r="Q11" s="194">
        <f>SUM(R11:S11)</f>
        <v>6</v>
      </c>
      <c r="R11" s="194">
        <v>5</v>
      </c>
      <c r="S11" s="194">
        <v>1</v>
      </c>
      <c r="T11" s="194">
        <f>SUM(U11:V11)</f>
        <v>18</v>
      </c>
      <c r="U11" s="194">
        <v>10</v>
      </c>
      <c r="V11" s="194">
        <v>8</v>
      </c>
      <c r="X11" s="109"/>
    </row>
    <row r="12" spans="1:24" s="104" customFormat="1" ht="18" customHeight="1">
      <c r="A12" s="55" t="s">
        <v>193</v>
      </c>
      <c r="B12" s="188">
        <f t="shared" si="1"/>
        <v>5</v>
      </c>
      <c r="C12" s="189">
        <f t="shared" si="1"/>
        <v>2</v>
      </c>
      <c r="D12" s="189">
        <f t="shared" si="1"/>
        <v>3</v>
      </c>
      <c r="E12" s="189">
        <f>SUM(F12:G12)</f>
        <v>1</v>
      </c>
      <c r="F12" s="189">
        <v>0</v>
      </c>
      <c r="G12" s="1610">
        <v>1</v>
      </c>
      <c r="H12" s="1610">
        <f>SUM(I12:J12)</f>
        <v>0</v>
      </c>
      <c r="I12" s="1610">
        <v>0</v>
      </c>
      <c r="J12" s="1610">
        <v>0</v>
      </c>
      <c r="K12" s="1610">
        <f>SUM(L12:M12)</f>
        <v>2</v>
      </c>
      <c r="L12" s="1610">
        <v>1</v>
      </c>
      <c r="M12" s="189">
        <v>1</v>
      </c>
      <c r="N12" s="189">
        <f>SUM(O12:P12)</f>
        <v>1</v>
      </c>
      <c r="O12" s="189">
        <v>0</v>
      </c>
      <c r="P12" s="1610">
        <v>1</v>
      </c>
      <c r="Q12" s="194">
        <f>SUM(R12:S12)</f>
        <v>1</v>
      </c>
      <c r="R12" s="194">
        <v>1</v>
      </c>
      <c r="S12" s="194">
        <v>0</v>
      </c>
      <c r="T12" s="194">
        <f>SUM(U12:V12)</f>
        <v>0</v>
      </c>
      <c r="U12" s="194">
        <v>0</v>
      </c>
      <c r="V12" s="190">
        <v>0</v>
      </c>
    </row>
    <row r="13" spans="1:24" s="104" customFormat="1" ht="10.15" customHeight="1">
      <c r="A13" s="1532"/>
      <c r="B13" s="188"/>
      <c r="C13" s="189"/>
      <c r="D13" s="189"/>
      <c r="E13" s="189"/>
      <c r="F13" s="189"/>
      <c r="G13" s="189"/>
      <c r="H13" s="1610"/>
      <c r="I13" s="1610"/>
      <c r="J13" s="1610"/>
      <c r="K13" s="1610"/>
      <c r="L13" s="1610"/>
      <c r="M13" s="1610"/>
      <c r="N13" s="1610"/>
      <c r="O13" s="1610"/>
      <c r="P13" s="1610"/>
      <c r="Q13" s="1610"/>
      <c r="R13" s="1610"/>
      <c r="S13" s="1610"/>
      <c r="T13" s="1610"/>
      <c r="U13" s="1610"/>
      <c r="V13" s="1610"/>
    </row>
    <row r="14" spans="1:24" s="104" customFormat="1" ht="18" customHeight="1">
      <c r="A14" s="108" t="s">
        <v>280</v>
      </c>
      <c r="B14" s="188"/>
      <c r="C14" s="189"/>
      <c r="D14" s="189"/>
      <c r="E14" s="189"/>
      <c r="F14" s="189"/>
      <c r="G14" s="189"/>
      <c r="H14" s="1610"/>
      <c r="I14" s="1610"/>
      <c r="J14" s="1610"/>
      <c r="K14" s="1610"/>
      <c r="L14" s="1610"/>
      <c r="M14" s="1610"/>
      <c r="N14" s="1610"/>
      <c r="O14" s="1610"/>
      <c r="P14" s="1610"/>
      <c r="Q14" s="1610"/>
      <c r="R14" s="1610"/>
      <c r="S14" s="1610"/>
      <c r="T14" s="1610"/>
      <c r="U14" s="1610"/>
      <c r="V14" s="1610"/>
    </row>
    <row r="15" spans="1:24" s="104" customFormat="1" ht="18" customHeight="1">
      <c r="A15" s="1532" t="s">
        <v>270</v>
      </c>
      <c r="B15" s="188">
        <f t="shared" ref="B15:D26" si="2">SUM(E15,H15,K15,N15,Q15,T15)</f>
        <v>2</v>
      </c>
      <c r="C15" s="189">
        <f t="shared" si="2"/>
        <v>1</v>
      </c>
      <c r="D15" s="189">
        <f t="shared" si="2"/>
        <v>1</v>
      </c>
      <c r="E15" s="189">
        <f t="shared" ref="E15:E26" si="3">SUM(F15:G15)</f>
        <v>0</v>
      </c>
      <c r="F15" s="189">
        <v>0</v>
      </c>
      <c r="G15" s="189">
        <v>0</v>
      </c>
      <c r="H15" s="1610">
        <f t="shared" ref="H15:H26" si="4">SUM(I15:J15)</f>
        <v>0</v>
      </c>
      <c r="I15" s="1610">
        <v>0</v>
      </c>
      <c r="J15" s="1610">
        <v>0</v>
      </c>
      <c r="K15" s="1610">
        <f t="shared" ref="K15:K26" si="5">SUM(L15:M15)</f>
        <v>0</v>
      </c>
      <c r="L15" s="1610">
        <v>0</v>
      </c>
      <c r="M15" s="1610">
        <v>0</v>
      </c>
      <c r="N15" s="1610">
        <f t="shared" ref="N15:N26" si="6">SUM(O15:P15)</f>
        <v>0</v>
      </c>
      <c r="O15" s="1610">
        <v>0</v>
      </c>
      <c r="P15" s="1610">
        <v>0</v>
      </c>
      <c r="Q15" s="1610">
        <f t="shared" ref="Q15:Q26" si="7">SUM(R15:S15)</f>
        <v>0</v>
      </c>
      <c r="R15" s="1610">
        <v>0</v>
      </c>
      <c r="S15" s="1610">
        <v>0</v>
      </c>
      <c r="T15" s="1610">
        <f t="shared" ref="T15:T26" si="8">SUM(U15:V15)</f>
        <v>2</v>
      </c>
      <c r="U15" s="1610">
        <v>1</v>
      </c>
      <c r="V15" s="1610">
        <v>1</v>
      </c>
    </row>
    <row r="16" spans="1:24" s="104" customFormat="1" ht="18" customHeight="1">
      <c r="A16" s="1532" t="s">
        <v>96</v>
      </c>
      <c r="B16" s="188">
        <f t="shared" si="2"/>
        <v>6</v>
      </c>
      <c r="C16" s="189">
        <f t="shared" si="2"/>
        <v>5</v>
      </c>
      <c r="D16" s="189">
        <f t="shared" si="2"/>
        <v>1</v>
      </c>
      <c r="E16" s="189">
        <f t="shared" si="3"/>
        <v>1</v>
      </c>
      <c r="F16" s="189">
        <v>1</v>
      </c>
      <c r="G16" s="189">
        <v>0</v>
      </c>
      <c r="H16" s="1610">
        <f t="shared" si="4"/>
        <v>0</v>
      </c>
      <c r="I16" s="1610">
        <v>0</v>
      </c>
      <c r="J16" s="1610">
        <v>0</v>
      </c>
      <c r="K16" s="1610">
        <f t="shared" si="5"/>
        <v>1</v>
      </c>
      <c r="L16" s="1610">
        <v>1</v>
      </c>
      <c r="M16" s="1610">
        <v>0</v>
      </c>
      <c r="N16" s="1610">
        <f t="shared" si="6"/>
        <v>1</v>
      </c>
      <c r="O16" s="1610">
        <v>1</v>
      </c>
      <c r="P16" s="1610">
        <v>0</v>
      </c>
      <c r="Q16" s="1610">
        <f t="shared" si="7"/>
        <v>1</v>
      </c>
      <c r="R16" s="1610">
        <v>0</v>
      </c>
      <c r="S16" s="1610">
        <v>1</v>
      </c>
      <c r="T16" s="1610">
        <f t="shared" si="8"/>
        <v>2</v>
      </c>
      <c r="U16" s="1610">
        <v>2</v>
      </c>
      <c r="V16" s="1610">
        <v>0</v>
      </c>
    </row>
    <row r="17" spans="1:41" s="104" customFormat="1" ht="18" customHeight="1">
      <c r="A17" s="1532" t="s">
        <v>97</v>
      </c>
      <c r="B17" s="188">
        <f t="shared" si="2"/>
        <v>10</v>
      </c>
      <c r="C17" s="189">
        <f t="shared" si="2"/>
        <v>6</v>
      </c>
      <c r="D17" s="189">
        <f t="shared" si="2"/>
        <v>4</v>
      </c>
      <c r="E17" s="189">
        <f t="shared" si="3"/>
        <v>2</v>
      </c>
      <c r="F17" s="189">
        <v>0</v>
      </c>
      <c r="G17" s="189">
        <v>2</v>
      </c>
      <c r="H17" s="1610">
        <f t="shared" si="4"/>
        <v>3</v>
      </c>
      <c r="I17" s="1610">
        <v>2</v>
      </c>
      <c r="J17" s="1610">
        <v>1</v>
      </c>
      <c r="K17" s="1610">
        <f t="shared" si="5"/>
        <v>2</v>
      </c>
      <c r="L17" s="1610">
        <v>2</v>
      </c>
      <c r="M17" s="1610">
        <v>0</v>
      </c>
      <c r="N17" s="1610">
        <f t="shared" si="6"/>
        <v>0</v>
      </c>
      <c r="O17" s="1610">
        <v>0</v>
      </c>
      <c r="P17" s="1610">
        <v>0</v>
      </c>
      <c r="Q17" s="1610">
        <f t="shared" si="7"/>
        <v>1</v>
      </c>
      <c r="R17" s="1610">
        <v>1</v>
      </c>
      <c r="S17" s="1610">
        <v>0</v>
      </c>
      <c r="T17" s="1610">
        <f t="shared" si="8"/>
        <v>2</v>
      </c>
      <c r="U17" s="1610">
        <v>1</v>
      </c>
      <c r="V17" s="1610">
        <v>1</v>
      </c>
    </row>
    <row r="18" spans="1:41" s="104" customFormat="1" ht="18" customHeight="1">
      <c r="A18" s="1532" t="s">
        <v>98</v>
      </c>
      <c r="B18" s="188">
        <f t="shared" si="2"/>
        <v>3</v>
      </c>
      <c r="C18" s="189">
        <f t="shared" si="2"/>
        <v>2</v>
      </c>
      <c r="D18" s="189">
        <f t="shared" si="2"/>
        <v>1</v>
      </c>
      <c r="E18" s="189">
        <f t="shared" si="3"/>
        <v>1</v>
      </c>
      <c r="F18" s="189">
        <v>0</v>
      </c>
      <c r="G18" s="189">
        <v>1</v>
      </c>
      <c r="H18" s="1610">
        <f t="shared" si="4"/>
        <v>0</v>
      </c>
      <c r="I18" s="1610">
        <v>0</v>
      </c>
      <c r="J18" s="1610">
        <v>0</v>
      </c>
      <c r="K18" s="1610">
        <f t="shared" si="5"/>
        <v>0</v>
      </c>
      <c r="L18" s="1610">
        <v>0</v>
      </c>
      <c r="M18" s="1610">
        <v>0</v>
      </c>
      <c r="N18" s="1610">
        <f t="shared" si="6"/>
        <v>0</v>
      </c>
      <c r="O18" s="1610">
        <v>0</v>
      </c>
      <c r="P18" s="1610">
        <v>0</v>
      </c>
      <c r="Q18" s="1610">
        <f t="shared" si="7"/>
        <v>1</v>
      </c>
      <c r="R18" s="1610">
        <v>1</v>
      </c>
      <c r="S18" s="1610">
        <v>0</v>
      </c>
      <c r="T18" s="1610">
        <f t="shared" si="8"/>
        <v>1</v>
      </c>
      <c r="U18" s="1610">
        <v>1</v>
      </c>
      <c r="V18" s="1610">
        <v>0</v>
      </c>
    </row>
    <row r="19" spans="1:41" s="104" customFormat="1" ht="18" customHeight="1">
      <c r="A19" s="1532" t="s">
        <v>99</v>
      </c>
      <c r="B19" s="188">
        <f t="shared" si="2"/>
        <v>2</v>
      </c>
      <c r="C19" s="189">
        <f t="shared" si="2"/>
        <v>0</v>
      </c>
      <c r="D19" s="189">
        <f t="shared" si="2"/>
        <v>2</v>
      </c>
      <c r="E19" s="189">
        <f t="shared" si="3"/>
        <v>0</v>
      </c>
      <c r="F19" s="189">
        <v>0</v>
      </c>
      <c r="G19" s="189">
        <v>0</v>
      </c>
      <c r="H19" s="1610">
        <f t="shared" si="4"/>
        <v>0</v>
      </c>
      <c r="I19" s="1610">
        <v>0</v>
      </c>
      <c r="J19" s="1610">
        <v>0</v>
      </c>
      <c r="K19" s="1610">
        <f t="shared" si="5"/>
        <v>0</v>
      </c>
      <c r="L19" s="1610">
        <v>0</v>
      </c>
      <c r="M19" s="1610">
        <v>0</v>
      </c>
      <c r="N19" s="1610">
        <f t="shared" si="6"/>
        <v>1</v>
      </c>
      <c r="O19" s="1610">
        <v>0</v>
      </c>
      <c r="P19" s="1610">
        <v>1</v>
      </c>
      <c r="Q19" s="1610">
        <f t="shared" si="7"/>
        <v>0</v>
      </c>
      <c r="R19" s="1610">
        <v>0</v>
      </c>
      <c r="S19" s="1610">
        <v>0</v>
      </c>
      <c r="T19" s="1610">
        <f t="shared" si="8"/>
        <v>1</v>
      </c>
      <c r="U19" s="1610">
        <v>0</v>
      </c>
      <c r="V19" s="1610">
        <v>1</v>
      </c>
    </row>
    <row r="20" spans="1:41" s="104" customFormat="1" ht="18" customHeight="1">
      <c r="A20" s="1532" t="s">
        <v>281</v>
      </c>
      <c r="B20" s="188">
        <f t="shared" si="2"/>
        <v>1</v>
      </c>
      <c r="C20" s="189">
        <f t="shared" si="2"/>
        <v>1</v>
      </c>
      <c r="D20" s="189">
        <f t="shared" si="2"/>
        <v>0</v>
      </c>
      <c r="E20" s="189">
        <f t="shared" si="3"/>
        <v>0</v>
      </c>
      <c r="F20" s="189">
        <v>0</v>
      </c>
      <c r="G20" s="189">
        <v>0</v>
      </c>
      <c r="H20" s="1610">
        <f t="shared" si="4"/>
        <v>0</v>
      </c>
      <c r="I20" s="1610">
        <v>0</v>
      </c>
      <c r="J20" s="1610">
        <v>0</v>
      </c>
      <c r="K20" s="1610">
        <f t="shared" si="5"/>
        <v>0</v>
      </c>
      <c r="L20" s="1610">
        <v>0</v>
      </c>
      <c r="M20" s="1610">
        <v>0</v>
      </c>
      <c r="N20" s="1610">
        <f t="shared" si="6"/>
        <v>0</v>
      </c>
      <c r="O20" s="1610">
        <v>0</v>
      </c>
      <c r="P20" s="1610">
        <v>0</v>
      </c>
      <c r="Q20" s="1610">
        <f t="shared" si="7"/>
        <v>0</v>
      </c>
      <c r="R20" s="1610">
        <v>0</v>
      </c>
      <c r="S20" s="1610">
        <v>0</v>
      </c>
      <c r="T20" s="1610">
        <f t="shared" si="8"/>
        <v>1</v>
      </c>
      <c r="U20" s="1610">
        <v>1</v>
      </c>
      <c r="V20" s="1610">
        <v>0</v>
      </c>
    </row>
    <row r="21" spans="1:41" s="104" customFormat="1" ht="18" customHeight="1">
      <c r="A21" s="1532" t="s">
        <v>282</v>
      </c>
      <c r="B21" s="188">
        <f t="shared" si="2"/>
        <v>7</v>
      </c>
      <c r="C21" s="189">
        <f t="shared" si="2"/>
        <v>4</v>
      </c>
      <c r="D21" s="189">
        <f t="shared" si="2"/>
        <v>3</v>
      </c>
      <c r="E21" s="189">
        <f t="shared" si="3"/>
        <v>1</v>
      </c>
      <c r="F21" s="189">
        <v>0</v>
      </c>
      <c r="G21" s="189">
        <v>1</v>
      </c>
      <c r="H21" s="1610">
        <f t="shared" si="4"/>
        <v>0</v>
      </c>
      <c r="I21" s="1610">
        <v>0</v>
      </c>
      <c r="J21" s="1610">
        <v>0</v>
      </c>
      <c r="K21" s="1610">
        <f t="shared" si="5"/>
        <v>1</v>
      </c>
      <c r="L21" s="1610">
        <v>1</v>
      </c>
      <c r="M21" s="1610">
        <v>0</v>
      </c>
      <c r="N21" s="1610">
        <f t="shared" si="6"/>
        <v>1</v>
      </c>
      <c r="O21" s="1610">
        <v>1</v>
      </c>
      <c r="P21" s="1610">
        <v>0</v>
      </c>
      <c r="Q21" s="1610">
        <f t="shared" si="7"/>
        <v>1</v>
      </c>
      <c r="R21" s="1610">
        <v>1</v>
      </c>
      <c r="S21" s="1610">
        <v>0</v>
      </c>
      <c r="T21" s="1610">
        <f t="shared" si="8"/>
        <v>3</v>
      </c>
      <c r="U21" s="1610">
        <v>1</v>
      </c>
      <c r="V21" s="1610">
        <v>2</v>
      </c>
    </row>
    <row r="22" spans="1:41" s="104" customFormat="1" ht="18" customHeight="1">
      <c r="A22" s="1532" t="s">
        <v>653</v>
      </c>
      <c r="B22" s="188">
        <f t="shared" si="2"/>
        <v>5</v>
      </c>
      <c r="C22" s="189">
        <f t="shared" si="2"/>
        <v>1</v>
      </c>
      <c r="D22" s="189">
        <f t="shared" si="2"/>
        <v>4</v>
      </c>
      <c r="E22" s="189">
        <f t="shared" si="3"/>
        <v>2</v>
      </c>
      <c r="F22" s="189">
        <v>0</v>
      </c>
      <c r="G22" s="189">
        <v>2</v>
      </c>
      <c r="H22" s="1610">
        <f t="shared" si="4"/>
        <v>0</v>
      </c>
      <c r="I22" s="1610">
        <v>0</v>
      </c>
      <c r="J22" s="1610">
        <v>0</v>
      </c>
      <c r="K22" s="1610">
        <f t="shared" si="5"/>
        <v>1</v>
      </c>
      <c r="L22" s="1610">
        <v>1</v>
      </c>
      <c r="M22" s="1610">
        <v>0</v>
      </c>
      <c r="N22" s="1610">
        <f t="shared" si="6"/>
        <v>1</v>
      </c>
      <c r="O22" s="1610">
        <v>0</v>
      </c>
      <c r="P22" s="1610">
        <v>1</v>
      </c>
      <c r="Q22" s="1610">
        <f t="shared" si="7"/>
        <v>0</v>
      </c>
      <c r="R22" s="1610">
        <v>0</v>
      </c>
      <c r="S22" s="1610">
        <v>0</v>
      </c>
      <c r="T22" s="1610">
        <f t="shared" si="8"/>
        <v>1</v>
      </c>
      <c r="U22" s="1610">
        <v>0</v>
      </c>
      <c r="V22" s="1610">
        <v>1</v>
      </c>
    </row>
    <row r="23" spans="1:41" s="104" customFormat="1" ht="18" customHeight="1">
      <c r="A23" s="1532" t="s">
        <v>283</v>
      </c>
      <c r="B23" s="188">
        <f t="shared" si="2"/>
        <v>1</v>
      </c>
      <c r="C23" s="189">
        <f t="shared" si="2"/>
        <v>0</v>
      </c>
      <c r="D23" s="189">
        <f t="shared" si="2"/>
        <v>1</v>
      </c>
      <c r="E23" s="189">
        <f t="shared" si="3"/>
        <v>0</v>
      </c>
      <c r="F23" s="189">
        <v>0</v>
      </c>
      <c r="G23" s="189">
        <v>0</v>
      </c>
      <c r="H23" s="1610">
        <f t="shared" si="4"/>
        <v>0</v>
      </c>
      <c r="I23" s="1610">
        <v>0</v>
      </c>
      <c r="J23" s="1610">
        <v>0</v>
      </c>
      <c r="K23" s="1610">
        <f t="shared" si="5"/>
        <v>0</v>
      </c>
      <c r="L23" s="1610">
        <v>0</v>
      </c>
      <c r="M23" s="1610">
        <v>0</v>
      </c>
      <c r="N23" s="1610">
        <f t="shared" si="6"/>
        <v>1</v>
      </c>
      <c r="O23" s="1610">
        <v>0</v>
      </c>
      <c r="P23" s="1610">
        <v>1</v>
      </c>
      <c r="Q23" s="1610">
        <f t="shared" si="7"/>
        <v>0</v>
      </c>
      <c r="R23" s="1610">
        <v>0</v>
      </c>
      <c r="S23" s="1610">
        <v>0</v>
      </c>
      <c r="T23" s="1610">
        <f t="shared" si="8"/>
        <v>0</v>
      </c>
      <c r="U23" s="1610">
        <v>0</v>
      </c>
      <c r="V23" s="1610">
        <v>0</v>
      </c>
    </row>
    <row r="24" spans="1:41" s="104" customFormat="1" ht="18" customHeight="1">
      <c r="A24" s="1532" t="s">
        <v>654</v>
      </c>
      <c r="B24" s="188">
        <f t="shared" si="2"/>
        <v>5</v>
      </c>
      <c r="C24" s="189">
        <f t="shared" si="2"/>
        <v>3</v>
      </c>
      <c r="D24" s="189">
        <f t="shared" si="2"/>
        <v>2</v>
      </c>
      <c r="E24" s="189">
        <f t="shared" si="3"/>
        <v>1</v>
      </c>
      <c r="F24" s="189">
        <v>0</v>
      </c>
      <c r="G24" s="189">
        <v>1</v>
      </c>
      <c r="H24" s="1610">
        <f t="shared" si="4"/>
        <v>0</v>
      </c>
      <c r="I24" s="1610">
        <v>0</v>
      </c>
      <c r="J24" s="1610">
        <v>0</v>
      </c>
      <c r="K24" s="1610">
        <f t="shared" si="5"/>
        <v>1</v>
      </c>
      <c r="L24" s="1610">
        <v>0</v>
      </c>
      <c r="M24" s="1610">
        <v>1</v>
      </c>
      <c r="N24" s="1610">
        <f t="shared" si="6"/>
        <v>0</v>
      </c>
      <c r="O24" s="1610">
        <v>0</v>
      </c>
      <c r="P24" s="1610">
        <v>0</v>
      </c>
      <c r="Q24" s="1610">
        <f t="shared" si="7"/>
        <v>2</v>
      </c>
      <c r="R24" s="1610">
        <v>2</v>
      </c>
      <c r="S24" s="1610">
        <v>0</v>
      </c>
      <c r="T24" s="1610">
        <f t="shared" si="8"/>
        <v>1</v>
      </c>
      <c r="U24" s="1610">
        <v>1</v>
      </c>
      <c r="V24" s="1610">
        <v>0</v>
      </c>
    </row>
    <row r="25" spans="1:41" s="104" customFormat="1" ht="18" customHeight="1">
      <c r="A25" s="1532" t="s">
        <v>271</v>
      </c>
      <c r="B25" s="188">
        <f t="shared" si="2"/>
        <v>6</v>
      </c>
      <c r="C25" s="189">
        <f t="shared" si="2"/>
        <v>4</v>
      </c>
      <c r="D25" s="189">
        <f t="shared" si="2"/>
        <v>2</v>
      </c>
      <c r="E25" s="189">
        <f t="shared" si="3"/>
        <v>0</v>
      </c>
      <c r="F25" s="189">
        <v>0</v>
      </c>
      <c r="G25" s="189">
        <v>0</v>
      </c>
      <c r="H25" s="1610">
        <f t="shared" si="4"/>
        <v>0</v>
      </c>
      <c r="I25" s="1610">
        <v>0</v>
      </c>
      <c r="J25" s="1610">
        <v>0</v>
      </c>
      <c r="K25" s="1610">
        <f t="shared" si="5"/>
        <v>1</v>
      </c>
      <c r="L25" s="1610">
        <v>1</v>
      </c>
      <c r="M25" s="1610">
        <v>0</v>
      </c>
      <c r="N25" s="1610">
        <f t="shared" si="6"/>
        <v>0</v>
      </c>
      <c r="O25" s="1610">
        <v>0</v>
      </c>
      <c r="P25" s="1610">
        <v>0</v>
      </c>
      <c r="Q25" s="1610">
        <f t="shared" si="7"/>
        <v>2</v>
      </c>
      <c r="R25" s="1610">
        <v>2</v>
      </c>
      <c r="S25" s="1610">
        <v>0</v>
      </c>
      <c r="T25" s="1610">
        <f t="shared" si="8"/>
        <v>3</v>
      </c>
      <c r="U25" s="1610">
        <v>1</v>
      </c>
      <c r="V25" s="1610">
        <v>2</v>
      </c>
    </row>
    <row r="26" spans="1:41" s="104" customFormat="1" ht="18" customHeight="1">
      <c r="A26" s="1522" t="s">
        <v>295</v>
      </c>
      <c r="B26" s="296">
        <f t="shared" si="2"/>
        <v>6</v>
      </c>
      <c r="C26" s="220">
        <f t="shared" si="2"/>
        <v>3</v>
      </c>
      <c r="D26" s="220">
        <f t="shared" si="2"/>
        <v>3</v>
      </c>
      <c r="E26" s="220">
        <f t="shared" si="3"/>
        <v>2</v>
      </c>
      <c r="F26" s="220">
        <v>1</v>
      </c>
      <c r="G26" s="220">
        <v>1</v>
      </c>
      <c r="H26" s="1613">
        <f t="shared" si="4"/>
        <v>1</v>
      </c>
      <c r="I26" s="1613">
        <v>1</v>
      </c>
      <c r="J26" s="1613">
        <v>0</v>
      </c>
      <c r="K26" s="1613">
        <f t="shared" si="5"/>
        <v>2</v>
      </c>
      <c r="L26" s="1613">
        <v>0</v>
      </c>
      <c r="M26" s="1613">
        <v>2</v>
      </c>
      <c r="N26" s="1613">
        <f t="shared" si="6"/>
        <v>0</v>
      </c>
      <c r="O26" s="1613">
        <v>0</v>
      </c>
      <c r="P26" s="1613">
        <v>0</v>
      </c>
      <c r="Q26" s="1613">
        <f t="shared" si="7"/>
        <v>0</v>
      </c>
      <c r="R26" s="1613">
        <v>0</v>
      </c>
      <c r="S26" s="1613">
        <v>0</v>
      </c>
      <c r="T26" s="1613">
        <f t="shared" si="8"/>
        <v>1</v>
      </c>
      <c r="U26" s="1613">
        <v>1</v>
      </c>
      <c r="V26" s="1613">
        <v>0</v>
      </c>
    </row>
    <row r="27" spans="1:41" s="104" customFormat="1" ht="20.100000000000001" customHeight="1">
      <c r="A27" s="106" t="s">
        <v>83</v>
      </c>
      <c r="B27" s="111"/>
      <c r="C27" s="109" t="s">
        <v>84</v>
      </c>
      <c r="D27" s="111"/>
      <c r="F27" s="109"/>
      <c r="G27" s="106"/>
      <c r="I27" s="105" t="s">
        <v>85</v>
      </c>
      <c r="J27" s="105"/>
      <c r="N27" s="105" t="s">
        <v>87</v>
      </c>
      <c r="P27" s="105"/>
      <c r="V27" s="1607" t="s">
        <v>321</v>
      </c>
    </row>
    <row r="28" spans="1:41" s="104" customFormat="1" ht="20.100000000000001" customHeight="1">
      <c r="B28" s="109"/>
      <c r="C28" s="109"/>
      <c r="D28" s="109"/>
      <c r="E28" s="109"/>
      <c r="F28" s="109"/>
      <c r="G28" s="110"/>
      <c r="I28" s="105" t="s">
        <v>86</v>
      </c>
      <c r="J28" s="105"/>
      <c r="K28" s="110"/>
      <c r="L28" s="110"/>
      <c r="N28" s="110"/>
      <c r="O28" s="110"/>
      <c r="P28" s="105"/>
      <c r="Q28" s="110"/>
      <c r="R28" s="110"/>
      <c r="S28" s="110"/>
      <c r="T28" s="110"/>
      <c r="U28" s="110"/>
      <c r="V28" s="105"/>
    </row>
    <row r="29" spans="1:41" s="104" customFormat="1" ht="13.9" customHeight="1">
      <c r="B29" s="109"/>
      <c r="C29" s="109"/>
      <c r="D29" s="109"/>
      <c r="E29" s="109"/>
      <c r="F29" s="109"/>
      <c r="G29" s="110"/>
      <c r="I29" s="105"/>
      <c r="J29" s="105"/>
      <c r="K29" s="110"/>
      <c r="L29" s="110"/>
      <c r="M29" s="105"/>
      <c r="N29" s="110"/>
      <c r="O29" s="110"/>
      <c r="P29" s="105"/>
      <c r="Q29" s="110"/>
      <c r="R29" s="110"/>
      <c r="S29" s="110"/>
      <c r="T29" s="110"/>
      <c r="U29" s="110"/>
      <c r="V29" s="105"/>
    </row>
    <row r="30" spans="1:41" s="104" customFormat="1" ht="13.9" customHeight="1">
      <c r="A30" s="104" t="s">
        <v>141</v>
      </c>
      <c r="B30" s="108"/>
      <c r="C30" s="108"/>
      <c r="D30" s="108"/>
      <c r="E30" s="108"/>
      <c r="F30" s="108"/>
      <c r="G30" s="108"/>
      <c r="H30" s="1532"/>
      <c r="I30" s="1532"/>
      <c r="J30" s="1532"/>
      <c r="K30" s="1532"/>
      <c r="L30" s="1532"/>
      <c r="M30" s="1532"/>
      <c r="N30" s="1532"/>
      <c r="O30" s="1532"/>
      <c r="P30" s="1532"/>
      <c r="Q30" s="1532"/>
      <c r="R30" s="1532"/>
      <c r="S30" s="1532"/>
      <c r="T30" s="1532"/>
      <c r="U30" s="1532"/>
      <c r="V30" s="1532"/>
    </row>
    <row r="31" spans="1:41" s="104" customFormat="1" ht="13.9" customHeight="1">
      <c r="A31" s="94" t="s">
        <v>272</v>
      </c>
      <c r="H31" s="106"/>
      <c r="I31" s="106"/>
      <c r="K31" s="106"/>
      <c r="L31" s="106"/>
      <c r="N31" s="106"/>
      <c r="O31" s="106"/>
      <c r="Q31" s="106"/>
      <c r="R31" s="106"/>
      <c r="S31" s="106"/>
      <c r="T31" s="106"/>
      <c r="U31" s="106"/>
    </row>
    <row r="32" spans="1:41" s="94" customFormat="1" ht="13.9" customHeight="1">
      <c r="A32" s="157"/>
      <c r="B32" s="157"/>
      <c r="C32" s="157"/>
      <c r="D32" s="157"/>
      <c r="E32" s="157"/>
      <c r="F32" s="157"/>
      <c r="AK32" s="1469"/>
      <c r="AL32" s="1469"/>
      <c r="AM32" s="1469"/>
      <c r="AN32" s="1469"/>
      <c r="AO32" s="1469"/>
    </row>
  </sheetData>
  <mergeCells count="14">
    <mergeCell ref="Q5:S5"/>
    <mergeCell ref="T5:V5"/>
    <mergeCell ref="A5:A6"/>
    <mergeCell ref="B5:D5"/>
    <mergeCell ref="E5:G5"/>
    <mergeCell ref="H5:J5"/>
    <mergeCell ref="K5:M5"/>
    <mergeCell ref="N5:P5"/>
    <mergeCell ref="B4:T4"/>
    <mergeCell ref="Q1:R1"/>
    <mergeCell ref="S1:V1"/>
    <mergeCell ref="Q2:R2"/>
    <mergeCell ref="S2:V2"/>
    <mergeCell ref="A3:V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view="pageBreakPreview" zoomScaleNormal="100" workbookViewId="0">
      <selection activeCell="I10" sqref="I10"/>
    </sheetView>
  </sheetViews>
  <sheetFormatPr defaultColWidth="9" defaultRowHeight="12.75"/>
  <cols>
    <col min="1" max="1" width="14" style="616" customWidth="1"/>
    <col min="2" max="4" width="6.125" style="616" customWidth="1"/>
    <col min="5" max="10" width="6.5" style="616" customWidth="1"/>
    <col min="11" max="16" width="6.125" style="616" customWidth="1"/>
    <col min="17" max="17" width="6.5" style="616" customWidth="1"/>
    <col min="18" max="20" width="7.5" style="616" customWidth="1"/>
    <col min="21" max="23" width="7.875" style="616" customWidth="1"/>
    <col min="24" max="16384" width="9" style="616"/>
  </cols>
  <sheetData>
    <row r="1" spans="1:23" s="617" customFormat="1" ht="20.100000000000001" customHeight="1">
      <c r="A1" s="639" t="s">
        <v>143</v>
      </c>
      <c r="B1" s="642"/>
      <c r="C1" s="641"/>
      <c r="D1" s="641"/>
      <c r="P1" s="640"/>
      <c r="Q1" s="2217" t="s">
        <v>33</v>
      </c>
      <c r="R1" s="2218"/>
      <c r="S1" s="2219" t="s">
        <v>89</v>
      </c>
      <c r="T1" s="2220"/>
    </row>
    <row r="2" spans="1:23" s="617" customFormat="1" ht="20.100000000000001" customHeight="1">
      <c r="A2" s="639" t="s">
        <v>34</v>
      </c>
      <c r="B2" s="638" t="s">
        <v>2173</v>
      </c>
      <c r="C2" s="637"/>
      <c r="D2" s="637"/>
      <c r="E2" s="633"/>
      <c r="F2" s="637"/>
      <c r="G2" s="633"/>
      <c r="H2" s="633"/>
      <c r="I2" s="633"/>
      <c r="J2" s="633"/>
      <c r="K2" s="633"/>
      <c r="L2" s="637"/>
      <c r="M2" s="633"/>
      <c r="N2" s="633"/>
      <c r="O2" s="636"/>
      <c r="P2" s="7" t="s">
        <v>311</v>
      </c>
      <c r="Q2" s="2217" t="s">
        <v>208</v>
      </c>
      <c r="R2" s="2218"/>
      <c r="S2" s="2221" t="s">
        <v>770</v>
      </c>
      <c r="T2" s="2222"/>
    </row>
    <row r="3" spans="1:23" s="631" customFormat="1" ht="25.5" customHeight="1">
      <c r="A3" s="2223" t="s">
        <v>2174</v>
      </c>
      <c r="B3" s="2224"/>
      <c r="C3" s="2224"/>
      <c r="D3" s="2224"/>
      <c r="E3" s="2224"/>
      <c r="F3" s="2224"/>
      <c r="G3" s="2224"/>
      <c r="H3" s="2224"/>
      <c r="I3" s="2224"/>
      <c r="J3" s="2224"/>
      <c r="K3" s="2224"/>
      <c r="L3" s="2224"/>
      <c r="M3" s="2224"/>
      <c r="N3" s="2224"/>
      <c r="O3" s="2224"/>
      <c r="P3" s="2225"/>
      <c r="Q3" s="2224"/>
      <c r="R3" s="2224"/>
      <c r="S3" s="2224"/>
      <c r="T3" s="2224"/>
      <c r="U3" s="635"/>
      <c r="V3" s="635"/>
      <c r="W3" s="635"/>
    </row>
    <row r="4" spans="1:23" s="631" customFormat="1" ht="21.2" customHeight="1">
      <c r="A4" s="634"/>
      <c r="E4" s="632"/>
      <c r="G4" s="2214" t="s">
        <v>769</v>
      </c>
      <c r="H4" s="2214"/>
      <c r="I4" s="2214"/>
      <c r="J4" s="2214"/>
      <c r="K4" s="2214"/>
      <c r="L4" s="2214"/>
      <c r="M4" s="2214"/>
      <c r="N4" s="633"/>
      <c r="O4" s="633"/>
      <c r="P4" s="632"/>
      <c r="Q4" s="632"/>
      <c r="R4" s="2215"/>
      <c r="S4" s="2216"/>
      <c r="T4" s="2216"/>
    </row>
    <row r="5" spans="1:23" s="618" customFormat="1" ht="15.95" customHeight="1">
      <c r="A5" s="2230" t="s">
        <v>768</v>
      </c>
      <c r="B5" s="2232" t="s">
        <v>2175</v>
      </c>
      <c r="C5" s="2233"/>
      <c r="D5" s="2234"/>
      <c r="E5" s="2235" t="s">
        <v>767</v>
      </c>
      <c r="F5" s="2235"/>
      <c r="G5" s="2235"/>
      <c r="H5" s="2235" t="s">
        <v>2176</v>
      </c>
      <c r="I5" s="2235"/>
      <c r="J5" s="2235"/>
      <c r="K5" s="2235" t="s">
        <v>766</v>
      </c>
      <c r="L5" s="2235"/>
      <c r="M5" s="2235"/>
      <c r="N5" s="2235" t="s">
        <v>765</v>
      </c>
      <c r="O5" s="2235"/>
      <c r="P5" s="2235"/>
      <c r="Q5" s="2226" t="s">
        <v>764</v>
      </c>
      <c r="R5" s="2228" t="s">
        <v>763</v>
      </c>
      <c r="S5" s="2229"/>
      <c r="T5" s="2229"/>
    </row>
    <row r="6" spans="1:23" s="618" customFormat="1" ht="31.7" customHeight="1">
      <c r="A6" s="2231"/>
      <c r="B6" s="1622" t="s">
        <v>612</v>
      </c>
      <c r="C6" s="1618" t="s">
        <v>762</v>
      </c>
      <c r="D6" s="1618" t="s">
        <v>761</v>
      </c>
      <c r="E6" s="1622" t="s">
        <v>612</v>
      </c>
      <c r="F6" s="1622" t="s">
        <v>875</v>
      </c>
      <c r="G6" s="1622" t="s">
        <v>663</v>
      </c>
      <c r="H6" s="1622" t="s">
        <v>612</v>
      </c>
      <c r="I6" s="1622" t="s">
        <v>875</v>
      </c>
      <c r="J6" s="1622" t="s">
        <v>663</v>
      </c>
      <c r="K6" s="1622" t="s">
        <v>612</v>
      </c>
      <c r="L6" s="1622" t="s">
        <v>875</v>
      </c>
      <c r="M6" s="1622" t="s">
        <v>663</v>
      </c>
      <c r="N6" s="1622" t="s">
        <v>612</v>
      </c>
      <c r="O6" s="1622" t="s">
        <v>875</v>
      </c>
      <c r="P6" s="1622" t="s">
        <v>663</v>
      </c>
      <c r="Q6" s="2227"/>
      <c r="R6" s="1622" t="s">
        <v>612</v>
      </c>
      <c r="S6" s="1622" t="s">
        <v>760</v>
      </c>
      <c r="T6" s="1619" t="s">
        <v>759</v>
      </c>
    </row>
    <row r="7" spans="1:23" s="617" customFormat="1" ht="18" customHeight="1">
      <c r="A7" s="1721" t="s">
        <v>350</v>
      </c>
      <c r="B7" s="623">
        <f t="shared" ref="B7:T7" si="0">SUM(B10:B12)</f>
        <v>688</v>
      </c>
      <c r="C7" s="623">
        <f t="shared" si="0"/>
        <v>553</v>
      </c>
      <c r="D7" s="623">
        <f t="shared" si="0"/>
        <v>135</v>
      </c>
      <c r="E7" s="623">
        <f t="shared" si="0"/>
        <v>1974</v>
      </c>
      <c r="F7" s="623">
        <f t="shared" si="0"/>
        <v>41</v>
      </c>
      <c r="G7" s="623">
        <f t="shared" si="0"/>
        <v>1933</v>
      </c>
      <c r="H7" s="623">
        <f t="shared" si="0"/>
        <v>2527</v>
      </c>
      <c r="I7" s="623">
        <f t="shared" si="0"/>
        <v>24</v>
      </c>
      <c r="J7" s="623">
        <f t="shared" si="0"/>
        <v>2503</v>
      </c>
      <c r="K7" s="623">
        <f t="shared" si="0"/>
        <v>176</v>
      </c>
      <c r="L7" s="623">
        <f t="shared" si="0"/>
        <v>0</v>
      </c>
      <c r="M7" s="623">
        <f t="shared" si="0"/>
        <v>176</v>
      </c>
      <c r="N7" s="623">
        <f t="shared" si="0"/>
        <v>588</v>
      </c>
      <c r="O7" s="623">
        <f t="shared" si="0"/>
        <v>55</v>
      </c>
      <c r="P7" s="623">
        <f t="shared" si="0"/>
        <v>533</v>
      </c>
      <c r="Q7" s="623">
        <f t="shared" si="0"/>
        <v>2703</v>
      </c>
      <c r="R7" s="623">
        <f t="shared" si="0"/>
        <v>53721</v>
      </c>
      <c r="S7" s="623">
        <f t="shared" si="0"/>
        <v>27834</v>
      </c>
      <c r="T7" s="623">
        <f t="shared" si="0"/>
        <v>25887</v>
      </c>
      <c r="U7" s="622"/>
      <c r="V7" s="622"/>
      <c r="W7" s="622"/>
    </row>
    <row r="8" spans="1:23" s="617" customFormat="1" ht="18" customHeight="1">
      <c r="A8" s="626"/>
      <c r="B8" s="623"/>
      <c r="C8" s="623"/>
      <c r="D8" s="623"/>
      <c r="E8" s="623"/>
      <c r="F8" s="623"/>
      <c r="G8" s="623"/>
      <c r="H8" s="623"/>
      <c r="I8" s="623"/>
      <c r="J8" s="623"/>
      <c r="K8" s="623"/>
      <c r="L8" s="623"/>
      <c r="M8" s="623"/>
      <c r="N8" s="623"/>
      <c r="O8" s="623"/>
      <c r="P8" s="623"/>
      <c r="Q8" s="623"/>
      <c r="R8" s="623"/>
      <c r="S8" s="623"/>
      <c r="T8" s="623"/>
      <c r="U8" s="624"/>
      <c r="V8" s="624"/>
      <c r="W8" s="624"/>
    </row>
    <row r="9" spans="1:23" s="617" customFormat="1" ht="18" customHeight="1">
      <c r="A9" s="626" t="s">
        <v>414</v>
      </c>
      <c r="B9" s="623"/>
      <c r="C9" s="623"/>
      <c r="D9" s="623"/>
      <c r="E9" s="623"/>
      <c r="F9" s="623"/>
      <c r="G9" s="623"/>
      <c r="H9" s="623"/>
      <c r="I9" s="623"/>
      <c r="J9" s="623"/>
      <c r="K9" s="623"/>
      <c r="L9" s="623"/>
      <c r="M9" s="623"/>
      <c r="N9" s="623"/>
      <c r="O9" s="623"/>
      <c r="P9" s="623"/>
      <c r="Q9" s="623"/>
      <c r="R9" s="623"/>
      <c r="S9" s="623"/>
      <c r="T9" s="623"/>
      <c r="U9" s="624"/>
      <c r="V9" s="624"/>
      <c r="W9" s="624"/>
    </row>
    <row r="10" spans="1:23" s="617" customFormat="1" ht="18" customHeight="1">
      <c r="A10" s="630" t="s">
        <v>195</v>
      </c>
      <c r="B10" s="623">
        <f>SUM(C10:D10)</f>
        <v>2</v>
      </c>
      <c r="C10" s="623">
        <v>0</v>
      </c>
      <c r="D10" s="623">
        <v>2</v>
      </c>
      <c r="E10" s="623">
        <v>14</v>
      </c>
      <c r="F10" s="623">
        <v>0</v>
      </c>
      <c r="G10" s="623">
        <v>14</v>
      </c>
      <c r="H10" s="623">
        <v>1</v>
      </c>
      <c r="I10" s="623">
        <v>0</v>
      </c>
      <c r="J10" s="623">
        <v>1</v>
      </c>
      <c r="K10" s="623">
        <f>SUM(L10:M10)</f>
        <v>0</v>
      </c>
      <c r="L10" s="623">
        <v>0</v>
      </c>
      <c r="M10" s="623">
        <v>0</v>
      </c>
      <c r="N10" s="623">
        <f>SUM(O10:P10)</f>
        <v>0</v>
      </c>
      <c r="O10" s="623">
        <v>0</v>
      </c>
      <c r="P10" s="623">
        <v>0</v>
      </c>
      <c r="Q10" s="623">
        <v>7</v>
      </c>
      <c r="R10" s="623">
        <v>210</v>
      </c>
      <c r="S10" s="623">
        <v>119</v>
      </c>
      <c r="T10" s="623">
        <v>91</v>
      </c>
      <c r="U10" s="624"/>
      <c r="V10" s="624"/>
      <c r="W10" s="624"/>
    </row>
    <row r="11" spans="1:23" s="617" customFormat="1" ht="18" customHeight="1">
      <c r="A11" s="630" t="s">
        <v>194</v>
      </c>
      <c r="B11" s="623">
        <f>SUM(C11:D11)</f>
        <v>147</v>
      </c>
      <c r="C11" s="623">
        <v>14</v>
      </c>
      <c r="D11" s="623">
        <v>133</v>
      </c>
      <c r="E11" s="623">
        <v>1248</v>
      </c>
      <c r="F11" s="623">
        <v>31</v>
      </c>
      <c r="G11" s="623">
        <v>1217</v>
      </c>
      <c r="H11" s="623">
        <v>308</v>
      </c>
      <c r="I11" s="623">
        <v>3</v>
      </c>
      <c r="J11" s="623">
        <v>305</v>
      </c>
      <c r="K11" s="623">
        <f>SUM(L11:M11)</f>
        <v>0</v>
      </c>
      <c r="L11" s="623">
        <v>0</v>
      </c>
      <c r="M11" s="623">
        <v>0</v>
      </c>
      <c r="N11" s="623">
        <v>53</v>
      </c>
      <c r="O11" s="623">
        <v>11</v>
      </c>
      <c r="P11" s="623">
        <v>42</v>
      </c>
      <c r="Q11" s="623">
        <v>701</v>
      </c>
      <c r="R11" s="623">
        <v>19259</v>
      </c>
      <c r="S11" s="623">
        <v>9931</v>
      </c>
      <c r="T11" s="623">
        <v>9328</v>
      </c>
      <c r="U11" s="624"/>
      <c r="V11" s="624"/>
      <c r="W11" s="624"/>
    </row>
    <row r="12" spans="1:23" s="617" customFormat="1" ht="18" customHeight="1">
      <c r="A12" s="630" t="s">
        <v>193</v>
      </c>
      <c r="B12" s="623">
        <v>539</v>
      </c>
      <c r="C12" s="623">
        <v>539</v>
      </c>
      <c r="D12" s="623">
        <v>0</v>
      </c>
      <c r="E12" s="623">
        <v>712</v>
      </c>
      <c r="F12" s="623">
        <v>10</v>
      </c>
      <c r="G12" s="623">
        <v>702</v>
      </c>
      <c r="H12" s="623">
        <v>2218</v>
      </c>
      <c r="I12" s="623">
        <v>21</v>
      </c>
      <c r="J12" s="623">
        <v>2197</v>
      </c>
      <c r="K12" s="623">
        <v>176</v>
      </c>
      <c r="L12" s="623">
        <v>0</v>
      </c>
      <c r="M12" s="623">
        <v>176</v>
      </c>
      <c r="N12" s="623">
        <v>535</v>
      </c>
      <c r="O12" s="623">
        <v>44</v>
      </c>
      <c r="P12" s="623">
        <v>491</v>
      </c>
      <c r="Q12" s="623">
        <v>1995</v>
      </c>
      <c r="R12" s="623">
        <v>34252</v>
      </c>
      <c r="S12" s="623">
        <v>17784</v>
      </c>
      <c r="T12" s="623">
        <v>16468</v>
      </c>
      <c r="U12" s="624"/>
      <c r="V12" s="624"/>
      <c r="W12" s="624"/>
    </row>
    <row r="13" spans="1:23" s="617" customFormat="1" ht="18" customHeight="1">
      <c r="A13" s="629" t="s">
        <v>758</v>
      </c>
      <c r="B13" s="623">
        <f t="shared" ref="B13:T13" si="1">B12-B14</f>
        <v>509</v>
      </c>
      <c r="C13" s="623">
        <f t="shared" si="1"/>
        <v>509</v>
      </c>
      <c r="D13" s="623">
        <f t="shared" si="1"/>
        <v>0</v>
      </c>
      <c r="E13" s="623">
        <f t="shared" si="1"/>
        <v>679</v>
      </c>
      <c r="F13" s="623">
        <f t="shared" si="1"/>
        <v>10</v>
      </c>
      <c r="G13" s="623">
        <f t="shared" si="1"/>
        <v>669</v>
      </c>
      <c r="H13" s="623">
        <f t="shared" si="1"/>
        <v>1968</v>
      </c>
      <c r="I13" s="623">
        <f t="shared" si="1"/>
        <v>18</v>
      </c>
      <c r="J13" s="623">
        <f t="shared" si="1"/>
        <v>1950</v>
      </c>
      <c r="K13" s="623">
        <f t="shared" si="1"/>
        <v>170</v>
      </c>
      <c r="L13" s="623">
        <f t="shared" si="1"/>
        <v>0</v>
      </c>
      <c r="M13" s="623">
        <f t="shared" si="1"/>
        <v>170</v>
      </c>
      <c r="N13" s="623">
        <f t="shared" si="1"/>
        <v>493</v>
      </c>
      <c r="O13" s="623">
        <f t="shared" si="1"/>
        <v>41</v>
      </c>
      <c r="P13" s="623">
        <f t="shared" si="1"/>
        <v>452</v>
      </c>
      <c r="Q13" s="623">
        <f t="shared" si="1"/>
        <v>1848</v>
      </c>
      <c r="R13" s="623">
        <f t="shared" si="1"/>
        <v>30808</v>
      </c>
      <c r="S13" s="623">
        <f t="shared" si="1"/>
        <v>15981</v>
      </c>
      <c r="T13" s="623">
        <f t="shared" si="1"/>
        <v>14827</v>
      </c>
      <c r="U13" s="624"/>
      <c r="V13" s="624"/>
      <c r="W13" s="624"/>
    </row>
    <row r="14" spans="1:23" s="617" customFormat="1" ht="18" customHeight="1">
      <c r="A14" s="628" t="s">
        <v>757</v>
      </c>
      <c r="B14" s="623">
        <v>30</v>
      </c>
      <c r="C14" s="623">
        <v>30</v>
      </c>
      <c r="D14" s="623">
        <v>0</v>
      </c>
      <c r="E14" s="623">
        <v>33</v>
      </c>
      <c r="F14" s="623">
        <v>0</v>
      </c>
      <c r="G14" s="623">
        <v>33</v>
      </c>
      <c r="H14" s="623">
        <v>250</v>
      </c>
      <c r="I14" s="623">
        <v>3</v>
      </c>
      <c r="J14" s="623">
        <v>247</v>
      </c>
      <c r="K14" s="623">
        <v>6</v>
      </c>
      <c r="L14" s="623">
        <v>0</v>
      </c>
      <c r="M14" s="623">
        <v>6</v>
      </c>
      <c r="N14" s="623">
        <v>42</v>
      </c>
      <c r="O14" s="623">
        <v>3</v>
      </c>
      <c r="P14" s="623">
        <v>39</v>
      </c>
      <c r="Q14" s="623">
        <v>147</v>
      </c>
      <c r="R14" s="623">
        <v>3444</v>
      </c>
      <c r="S14" s="623">
        <v>1803</v>
      </c>
      <c r="T14" s="623">
        <v>1641</v>
      </c>
      <c r="U14" s="624"/>
      <c r="V14" s="624"/>
      <c r="W14" s="624"/>
    </row>
    <row r="15" spans="1:23" s="617" customFormat="1" ht="18" customHeight="1">
      <c r="A15" s="627"/>
      <c r="B15" s="623"/>
      <c r="C15" s="623"/>
      <c r="D15" s="623"/>
      <c r="E15" s="623"/>
      <c r="F15" s="623"/>
      <c r="G15" s="623"/>
      <c r="H15" s="623"/>
      <c r="I15" s="623"/>
      <c r="J15" s="623"/>
      <c r="K15" s="623"/>
      <c r="L15" s="623"/>
      <c r="M15" s="623"/>
      <c r="N15" s="623"/>
      <c r="O15" s="623"/>
      <c r="P15" s="623"/>
      <c r="Q15" s="623"/>
      <c r="R15" s="623"/>
      <c r="S15" s="623"/>
      <c r="T15" s="623"/>
      <c r="U15" s="624"/>
      <c r="V15" s="624"/>
      <c r="W15" s="624"/>
    </row>
    <row r="16" spans="1:23" s="617" customFormat="1" ht="18" customHeight="1">
      <c r="A16" s="626" t="s">
        <v>280</v>
      </c>
      <c r="B16" s="623"/>
      <c r="C16" s="623"/>
      <c r="D16" s="623"/>
      <c r="E16" s="623"/>
      <c r="F16" s="623"/>
      <c r="G16" s="623"/>
      <c r="H16" s="623"/>
      <c r="I16" s="623"/>
      <c r="J16" s="623"/>
      <c r="K16" s="623"/>
      <c r="L16" s="623"/>
      <c r="M16" s="623"/>
      <c r="N16" s="623"/>
      <c r="O16" s="623"/>
      <c r="P16" s="623"/>
      <c r="Q16" s="623"/>
      <c r="R16" s="623"/>
      <c r="S16" s="623"/>
      <c r="T16" s="623"/>
      <c r="U16" s="622"/>
      <c r="V16" s="622"/>
      <c r="W16" s="622"/>
    </row>
    <row r="17" spans="1:23" s="617" customFormat="1" ht="18" customHeight="1">
      <c r="A17" s="1721" t="s">
        <v>270</v>
      </c>
      <c r="B17" s="623">
        <v>57</v>
      </c>
      <c r="C17" s="623">
        <v>50</v>
      </c>
      <c r="D17" s="623">
        <v>7</v>
      </c>
      <c r="E17" s="623">
        <v>135</v>
      </c>
      <c r="F17" s="623">
        <v>3</v>
      </c>
      <c r="G17" s="623">
        <v>132</v>
      </c>
      <c r="H17" s="623">
        <v>208</v>
      </c>
      <c r="I17" s="623">
        <v>5</v>
      </c>
      <c r="J17" s="623">
        <v>203</v>
      </c>
      <c r="K17" s="623">
        <v>12</v>
      </c>
      <c r="L17" s="623">
        <v>0</v>
      </c>
      <c r="M17" s="623">
        <v>12</v>
      </c>
      <c r="N17" s="623">
        <v>46</v>
      </c>
      <c r="O17" s="623">
        <v>8</v>
      </c>
      <c r="P17" s="623">
        <v>38</v>
      </c>
      <c r="Q17" s="623">
        <v>207</v>
      </c>
      <c r="R17" s="623">
        <v>3949</v>
      </c>
      <c r="S17" s="623">
        <v>1994</v>
      </c>
      <c r="T17" s="623">
        <v>1955</v>
      </c>
      <c r="U17" s="622"/>
      <c r="V17" s="622"/>
      <c r="W17" s="622"/>
    </row>
    <row r="18" spans="1:23" s="617" customFormat="1" ht="18" customHeight="1">
      <c r="A18" s="1721" t="s">
        <v>96</v>
      </c>
      <c r="B18" s="623">
        <v>43</v>
      </c>
      <c r="C18" s="623">
        <v>34</v>
      </c>
      <c r="D18" s="623">
        <v>9</v>
      </c>
      <c r="E18" s="623">
        <v>151</v>
      </c>
      <c r="F18" s="623">
        <v>2</v>
      </c>
      <c r="G18" s="623">
        <v>149</v>
      </c>
      <c r="H18" s="623">
        <v>168</v>
      </c>
      <c r="I18" s="623">
        <v>0</v>
      </c>
      <c r="J18" s="623">
        <v>168</v>
      </c>
      <c r="K18" s="623">
        <v>4</v>
      </c>
      <c r="L18" s="623">
        <v>0</v>
      </c>
      <c r="M18" s="623">
        <v>4</v>
      </c>
      <c r="N18" s="623">
        <v>38</v>
      </c>
      <c r="O18" s="623">
        <v>3</v>
      </c>
      <c r="P18" s="623">
        <v>35</v>
      </c>
      <c r="Q18" s="623">
        <v>187</v>
      </c>
      <c r="R18" s="623">
        <v>3538</v>
      </c>
      <c r="S18" s="623">
        <v>1856</v>
      </c>
      <c r="T18" s="623">
        <v>1682</v>
      </c>
      <c r="U18" s="622"/>
      <c r="V18" s="622"/>
      <c r="W18" s="622"/>
    </row>
    <row r="19" spans="1:23" s="617" customFormat="1" ht="18" customHeight="1">
      <c r="A19" s="1721" t="s">
        <v>97</v>
      </c>
      <c r="B19" s="623">
        <v>107</v>
      </c>
      <c r="C19" s="623">
        <v>96</v>
      </c>
      <c r="D19" s="623">
        <v>11</v>
      </c>
      <c r="E19" s="623">
        <v>224</v>
      </c>
      <c r="F19" s="623">
        <v>4</v>
      </c>
      <c r="G19" s="623">
        <v>220</v>
      </c>
      <c r="H19" s="623">
        <v>372</v>
      </c>
      <c r="I19" s="623">
        <v>3</v>
      </c>
      <c r="J19" s="623">
        <v>369</v>
      </c>
      <c r="K19" s="623">
        <v>17</v>
      </c>
      <c r="L19" s="623">
        <v>0</v>
      </c>
      <c r="M19" s="623">
        <v>17</v>
      </c>
      <c r="N19" s="623">
        <v>73</v>
      </c>
      <c r="O19" s="623">
        <v>5</v>
      </c>
      <c r="P19" s="623">
        <v>68</v>
      </c>
      <c r="Q19" s="623">
        <v>363</v>
      </c>
      <c r="R19" s="623">
        <v>7058</v>
      </c>
      <c r="S19" s="623">
        <v>3623</v>
      </c>
      <c r="T19" s="623">
        <v>3435</v>
      </c>
      <c r="U19" s="622"/>
      <c r="V19" s="622"/>
      <c r="W19" s="622"/>
    </row>
    <row r="20" spans="1:23" s="617" customFormat="1" ht="18" customHeight="1">
      <c r="A20" s="1721" t="s">
        <v>98</v>
      </c>
      <c r="B20" s="623">
        <v>55</v>
      </c>
      <c r="C20" s="623">
        <v>44</v>
      </c>
      <c r="D20" s="623">
        <v>11</v>
      </c>
      <c r="E20" s="623">
        <v>187</v>
      </c>
      <c r="F20" s="623">
        <v>3</v>
      </c>
      <c r="G20" s="623">
        <v>184</v>
      </c>
      <c r="H20" s="623">
        <v>200</v>
      </c>
      <c r="I20" s="623">
        <v>4</v>
      </c>
      <c r="J20" s="623">
        <v>196</v>
      </c>
      <c r="K20" s="623">
        <v>8</v>
      </c>
      <c r="L20" s="623">
        <v>0</v>
      </c>
      <c r="M20" s="623">
        <v>8</v>
      </c>
      <c r="N20" s="623">
        <v>66</v>
      </c>
      <c r="O20" s="623">
        <v>6</v>
      </c>
      <c r="P20" s="623">
        <v>60</v>
      </c>
      <c r="Q20" s="623">
        <v>226</v>
      </c>
      <c r="R20" s="623">
        <v>4439</v>
      </c>
      <c r="S20" s="623">
        <v>2330</v>
      </c>
      <c r="T20" s="623">
        <v>2109</v>
      </c>
      <c r="U20" s="622"/>
      <c r="V20" s="622"/>
      <c r="W20" s="622"/>
    </row>
    <row r="21" spans="1:23" s="617" customFormat="1" ht="18" customHeight="1">
      <c r="A21" s="1721" t="s">
        <v>99</v>
      </c>
      <c r="B21" s="623">
        <v>32</v>
      </c>
      <c r="C21" s="623">
        <v>24</v>
      </c>
      <c r="D21" s="623">
        <v>8</v>
      </c>
      <c r="E21" s="623">
        <v>105</v>
      </c>
      <c r="F21" s="623">
        <v>3</v>
      </c>
      <c r="G21" s="623">
        <v>102</v>
      </c>
      <c r="H21" s="623">
        <v>130</v>
      </c>
      <c r="I21" s="623">
        <v>1</v>
      </c>
      <c r="J21" s="623">
        <v>129</v>
      </c>
      <c r="K21" s="623">
        <v>13</v>
      </c>
      <c r="L21" s="623">
        <v>0</v>
      </c>
      <c r="M21" s="623">
        <v>13</v>
      </c>
      <c r="N21" s="623">
        <v>24</v>
      </c>
      <c r="O21" s="623">
        <v>1</v>
      </c>
      <c r="P21" s="623">
        <v>23</v>
      </c>
      <c r="Q21" s="623">
        <v>128</v>
      </c>
      <c r="R21" s="623">
        <v>2698</v>
      </c>
      <c r="S21" s="623">
        <v>1407</v>
      </c>
      <c r="T21" s="623">
        <v>1291</v>
      </c>
      <c r="U21" s="622"/>
      <c r="V21" s="622"/>
      <c r="W21" s="622"/>
    </row>
    <row r="22" spans="1:23" s="617" customFormat="1" ht="18" customHeight="1">
      <c r="A22" s="1721" t="s">
        <v>281</v>
      </c>
      <c r="B22" s="623">
        <v>25</v>
      </c>
      <c r="C22" s="623">
        <v>16</v>
      </c>
      <c r="D22" s="623">
        <v>9</v>
      </c>
      <c r="E22" s="623">
        <v>101</v>
      </c>
      <c r="F22" s="623">
        <v>2</v>
      </c>
      <c r="G22" s="623">
        <v>99</v>
      </c>
      <c r="H22" s="623">
        <v>82</v>
      </c>
      <c r="I22" s="623">
        <v>0</v>
      </c>
      <c r="J22" s="623">
        <v>82</v>
      </c>
      <c r="K22" s="623">
        <v>4</v>
      </c>
      <c r="L22" s="623">
        <v>0</v>
      </c>
      <c r="M22" s="623">
        <v>4</v>
      </c>
      <c r="N22" s="623">
        <v>16</v>
      </c>
      <c r="O22" s="623">
        <v>1</v>
      </c>
      <c r="P22" s="623">
        <v>15</v>
      </c>
      <c r="Q22" s="623">
        <v>104</v>
      </c>
      <c r="R22" s="623">
        <v>2404</v>
      </c>
      <c r="S22" s="623">
        <v>1222</v>
      </c>
      <c r="T22" s="623">
        <v>1182</v>
      </c>
      <c r="U22" s="622"/>
      <c r="V22" s="622"/>
      <c r="W22" s="622"/>
    </row>
    <row r="23" spans="1:23" s="617" customFormat="1" ht="18" customHeight="1">
      <c r="A23" s="1721" t="s">
        <v>282</v>
      </c>
      <c r="B23" s="623">
        <v>38</v>
      </c>
      <c r="C23" s="623">
        <v>27</v>
      </c>
      <c r="D23" s="623">
        <v>11</v>
      </c>
      <c r="E23" s="623">
        <v>153</v>
      </c>
      <c r="F23" s="623">
        <v>5</v>
      </c>
      <c r="G23" s="623">
        <v>148</v>
      </c>
      <c r="H23" s="623">
        <v>106</v>
      </c>
      <c r="I23" s="623">
        <v>1</v>
      </c>
      <c r="J23" s="623">
        <v>105</v>
      </c>
      <c r="K23" s="623">
        <v>7</v>
      </c>
      <c r="L23" s="623">
        <v>0</v>
      </c>
      <c r="M23" s="623">
        <v>7</v>
      </c>
      <c r="N23" s="623">
        <v>30</v>
      </c>
      <c r="O23" s="623">
        <v>8</v>
      </c>
      <c r="P23" s="623">
        <v>22</v>
      </c>
      <c r="Q23" s="623">
        <v>146</v>
      </c>
      <c r="R23" s="623">
        <v>3292</v>
      </c>
      <c r="S23" s="623">
        <v>1715</v>
      </c>
      <c r="T23" s="623">
        <v>1577</v>
      </c>
      <c r="U23" s="622"/>
      <c r="V23" s="622"/>
      <c r="W23" s="622"/>
    </row>
    <row r="24" spans="1:23" s="617" customFormat="1" ht="18" customHeight="1">
      <c r="A24" s="1721" t="s">
        <v>653</v>
      </c>
      <c r="B24" s="623">
        <v>68</v>
      </c>
      <c r="C24" s="623">
        <v>50</v>
      </c>
      <c r="D24" s="623">
        <v>18</v>
      </c>
      <c r="E24" s="623">
        <v>221</v>
      </c>
      <c r="F24" s="623">
        <v>4</v>
      </c>
      <c r="G24" s="623">
        <v>217</v>
      </c>
      <c r="H24" s="623">
        <v>262</v>
      </c>
      <c r="I24" s="623">
        <v>2</v>
      </c>
      <c r="J24" s="623">
        <v>260</v>
      </c>
      <c r="K24" s="623">
        <v>14</v>
      </c>
      <c r="L24" s="623">
        <v>0</v>
      </c>
      <c r="M24" s="623">
        <v>14</v>
      </c>
      <c r="N24" s="623">
        <v>71</v>
      </c>
      <c r="O24" s="623">
        <v>6</v>
      </c>
      <c r="P24" s="623">
        <v>65</v>
      </c>
      <c r="Q24" s="623">
        <v>274</v>
      </c>
      <c r="R24" s="623">
        <v>5818</v>
      </c>
      <c r="S24" s="623">
        <v>2992</v>
      </c>
      <c r="T24" s="623">
        <v>2826</v>
      </c>
      <c r="U24" s="622"/>
      <c r="V24" s="622"/>
      <c r="W24" s="622"/>
    </row>
    <row r="25" spans="1:23" s="617" customFormat="1" ht="18" customHeight="1">
      <c r="A25" s="1721" t="s">
        <v>283</v>
      </c>
      <c r="B25" s="625">
        <v>33</v>
      </c>
      <c r="C25" s="625">
        <v>27</v>
      </c>
      <c r="D25" s="625">
        <v>6</v>
      </c>
      <c r="E25" s="623">
        <v>100</v>
      </c>
      <c r="F25" s="625">
        <v>4</v>
      </c>
      <c r="G25" s="625">
        <v>96</v>
      </c>
      <c r="H25" s="623">
        <v>141</v>
      </c>
      <c r="I25" s="625">
        <v>1</v>
      </c>
      <c r="J25" s="625">
        <v>140</v>
      </c>
      <c r="K25" s="623">
        <v>10</v>
      </c>
      <c r="L25" s="625">
        <v>0</v>
      </c>
      <c r="M25" s="625">
        <v>10</v>
      </c>
      <c r="N25" s="623">
        <v>26</v>
      </c>
      <c r="O25" s="625">
        <v>2</v>
      </c>
      <c r="P25" s="625">
        <v>24</v>
      </c>
      <c r="Q25" s="625">
        <v>140</v>
      </c>
      <c r="R25" s="625">
        <v>2890</v>
      </c>
      <c r="S25" s="625">
        <v>1536</v>
      </c>
      <c r="T25" s="625">
        <v>1354</v>
      </c>
      <c r="U25" s="624"/>
      <c r="V25" s="624"/>
      <c r="W25" s="624"/>
    </row>
    <row r="26" spans="1:23" s="617" customFormat="1" ht="18" customHeight="1">
      <c r="A26" s="1721" t="s">
        <v>654</v>
      </c>
      <c r="B26" s="623">
        <v>87</v>
      </c>
      <c r="C26" s="623">
        <v>74</v>
      </c>
      <c r="D26" s="623">
        <v>13</v>
      </c>
      <c r="E26" s="623">
        <v>176</v>
      </c>
      <c r="F26" s="623">
        <v>5</v>
      </c>
      <c r="G26" s="623">
        <v>171</v>
      </c>
      <c r="H26" s="623">
        <v>308</v>
      </c>
      <c r="I26" s="623">
        <v>1</v>
      </c>
      <c r="J26" s="623">
        <v>307</v>
      </c>
      <c r="K26" s="623">
        <v>31</v>
      </c>
      <c r="L26" s="623">
        <v>0</v>
      </c>
      <c r="M26" s="623">
        <v>31</v>
      </c>
      <c r="N26" s="623">
        <v>72</v>
      </c>
      <c r="O26" s="623">
        <v>8</v>
      </c>
      <c r="P26" s="623">
        <v>64</v>
      </c>
      <c r="Q26" s="623">
        <v>332</v>
      </c>
      <c r="R26" s="623">
        <v>5995</v>
      </c>
      <c r="S26" s="623">
        <v>3062</v>
      </c>
      <c r="T26" s="623">
        <v>2933</v>
      </c>
      <c r="U26" s="622"/>
      <c r="V26" s="622"/>
      <c r="W26" s="622"/>
    </row>
    <row r="27" spans="1:23" s="617" customFormat="1" ht="18" customHeight="1">
      <c r="A27" s="1721" t="s">
        <v>271</v>
      </c>
      <c r="B27" s="623">
        <v>80</v>
      </c>
      <c r="C27" s="623">
        <v>63</v>
      </c>
      <c r="D27" s="623">
        <v>17</v>
      </c>
      <c r="E27" s="623">
        <v>204</v>
      </c>
      <c r="F27" s="623">
        <v>5</v>
      </c>
      <c r="G27" s="623">
        <v>199</v>
      </c>
      <c r="H27" s="623">
        <v>329</v>
      </c>
      <c r="I27" s="623">
        <v>4</v>
      </c>
      <c r="J27" s="623">
        <v>325</v>
      </c>
      <c r="K27" s="623">
        <v>33</v>
      </c>
      <c r="L27" s="623">
        <v>0</v>
      </c>
      <c r="M27" s="623">
        <v>33</v>
      </c>
      <c r="N27" s="623">
        <v>79</v>
      </c>
      <c r="O27" s="623">
        <v>4</v>
      </c>
      <c r="P27" s="623">
        <v>75</v>
      </c>
      <c r="Q27" s="623">
        <v>338</v>
      </c>
      <c r="R27" s="623">
        <v>6188</v>
      </c>
      <c r="S27" s="623">
        <v>3242</v>
      </c>
      <c r="T27" s="623">
        <v>2946</v>
      </c>
      <c r="U27" s="622"/>
      <c r="V27" s="622"/>
      <c r="W27" s="622"/>
    </row>
    <row r="28" spans="1:23" s="617" customFormat="1" ht="18" customHeight="1">
      <c r="A28" s="1620" t="s">
        <v>295</v>
      </c>
      <c r="B28" s="621">
        <v>63</v>
      </c>
      <c r="C28" s="621">
        <v>48</v>
      </c>
      <c r="D28" s="621">
        <v>15</v>
      </c>
      <c r="E28" s="621">
        <v>217</v>
      </c>
      <c r="F28" s="621">
        <v>1</v>
      </c>
      <c r="G28" s="621">
        <v>216</v>
      </c>
      <c r="H28" s="621">
        <v>221</v>
      </c>
      <c r="I28" s="621">
        <v>2</v>
      </c>
      <c r="J28" s="621">
        <v>219</v>
      </c>
      <c r="K28" s="621">
        <v>23</v>
      </c>
      <c r="L28" s="621">
        <v>0</v>
      </c>
      <c r="M28" s="621">
        <v>23</v>
      </c>
      <c r="N28" s="621">
        <v>47</v>
      </c>
      <c r="O28" s="621">
        <v>3</v>
      </c>
      <c r="P28" s="621">
        <v>44</v>
      </c>
      <c r="Q28" s="621">
        <v>258</v>
      </c>
      <c r="R28" s="621">
        <v>5452</v>
      </c>
      <c r="S28" s="621">
        <v>2855</v>
      </c>
      <c r="T28" s="621">
        <v>2597</v>
      </c>
      <c r="U28" s="620"/>
      <c r="V28" s="620"/>
      <c r="W28" s="620"/>
    </row>
    <row r="29" spans="1:23" s="617" customFormat="1" ht="18" customHeight="1">
      <c r="A29" s="618" t="s">
        <v>83</v>
      </c>
      <c r="C29" s="619" t="s">
        <v>84</v>
      </c>
      <c r="H29" s="619" t="s">
        <v>85</v>
      </c>
      <c r="M29" s="1715" t="s">
        <v>87</v>
      </c>
      <c r="N29" s="619"/>
      <c r="T29" s="619" t="s">
        <v>756</v>
      </c>
    </row>
    <row r="30" spans="1:23" s="617" customFormat="1" ht="18" customHeight="1">
      <c r="H30" s="619" t="s">
        <v>86</v>
      </c>
      <c r="L30" s="619"/>
      <c r="M30" s="619"/>
      <c r="N30" s="619"/>
      <c r="O30" s="619"/>
      <c r="P30" s="619"/>
    </row>
    <row r="31" spans="1:23" s="617" customFormat="1" ht="9" customHeight="1">
      <c r="F31" s="619"/>
      <c r="L31" s="619"/>
      <c r="M31" s="619"/>
      <c r="N31" s="619"/>
      <c r="O31" s="619"/>
      <c r="P31" s="619"/>
    </row>
    <row r="32" spans="1:23" s="617" customFormat="1" ht="13.9" customHeight="1">
      <c r="A32" s="617" t="s">
        <v>141</v>
      </c>
    </row>
    <row r="33" spans="1:11" s="617" customFormat="1" ht="13.9" customHeight="1">
      <c r="A33" s="617" t="s">
        <v>272</v>
      </c>
      <c r="B33" s="618"/>
      <c r="C33" s="618"/>
      <c r="D33" s="618"/>
      <c r="E33" s="618"/>
      <c r="K33" s="618"/>
    </row>
    <row r="34" spans="1:11" s="617" customFormat="1" ht="13.9" customHeight="1">
      <c r="B34" s="618"/>
      <c r="C34" s="618"/>
      <c r="D34" s="618"/>
      <c r="E34" s="618"/>
      <c r="K34" s="618"/>
    </row>
  </sheetData>
  <mergeCells count="15">
    <mergeCell ref="Q5:Q6"/>
    <mergeCell ref="R5:T5"/>
    <mergeCell ref="A5:A6"/>
    <mergeCell ref="B5:D5"/>
    <mergeCell ref="E5:G5"/>
    <mergeCell ref="H5:J5"/>
    <mergeCell ref="K5:M5"/>
    <mergeCell ref="N5:P5"/>
    <mergeCell ref="G4:M4"/>
    <mergeCell ref="R4:T4"/>
    <mergeCell ref="Q1:R1"/>
    <mergeCell ref="S1:T1"/>
    <mergeCell ref="Q2:R2"/>
    <mergeCell ref="S2:T2"/>
    <mergeCell ref="A3:T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0" orientation="landscape" horizontalDpi="300" verticalDpi="300" r:id="rId1"/>
  <headerFooter alignWithMargins="0">
    <oddFooter>&amp;C&amp;"Times New Roman,標準"&amp;8&amp;A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5.75" style="643" customWidth="1"/>
    <col min="2" max="13" width="9.375" style="644" customWidth="1"/>
    <col min="14" max="17" width="7.375" style="644" customWidth="1"/>
    <col min="18" max="16384" width="9" style="643"/>
  </cols>
  <sheetData>
    <row r="1" spans="1:17" s="648" customFormat="1" ht="19.149999999999999" customHeight="1">
      <c r="A1" s="661" t="s">
        <v>143</v>
      </c>
      <c r="B1" s="656"/>
      <c r="C1" s="656"/>
      <c r="D1" s="656"/>
      <c r="E1" s="656"/>
      <c r="F1" s="656"/>
      <c r="G1" s="656"/>
      <c r="H1" s="656"/>
      <c r="I1" s="656"/>
      <c r="J1" s="2243" t="s">
        <v>139</v>
      </c>
      <c r="K1" s="2244"/>
      <c r="L1" s="2243" t="s">
        <v>89</v>
      </c>
      <c r="M1" s="2244"/>
    </row>
    <row r="2" spans="1:17" s="648" customFormat="1" ht="19.149999999999999" customHeight="1">
      <c r="A2" s="1624" t="s">
        <v>34</v>
      </c>
      <c r="B2" s="660" t="s">
        <v>238</v>
      </c>
      <c r="C2" s="1623"/>
      <c r="D2" s="1623"/>
      <c r="E2" s="1623"/>
      <c r="F2" s="1623"/>
      <c r="G2" s="1623"/>
      <c r="H2" s="1623"/>
      <c r="I2" s="659" t="s">
        <v>344</v>
      </c>
      <c r="J2" s="2243" t="s">
        <v>208</v>
      </c>
      <c r="K2" s="2244"/>
      <c r="L2" s="2243" t="s">
        <v>772</v>
      </c>
      <c r="M2" s="2244"/>
      <c r="P2" s="658"/>
    </row>
    <row r="3" spans="1:17" ht="25.5" customHeight="1">
      <c r="A3" s="2245" t="s">
        <v>2169</v>
      </c>
      <c r="B3" s="2245"/>
      <c r="C3" s="2245"/>
      <c r="D3" s="2245"/>
      <c r="E3" s="2245"/>
      <c r="F3" s="2245"/>
      <c r="G3" s="2245"/>
      <c r="H3" s="2245"/>
      <c r="I3" s="2245"/>
      <c r="J3" s="2245"/>
      <c r="K3" s="2245"/>
      <c r="L3" s="2245"/>
      <c r="M3" s="2245"/>
      <c r="N3" s="657"/>
      <c r="O3" s="657"/>
      <c r="P3" s="657"/>
      <c r="Q3" s="657"/>
    </row>
    <row r="4" spans="1:17" s="648" customFormat="1" ht="21.2" customHeight="1">
      <c r="B4" s="2242" t="s">
        <v>2170</v>
      </c>
      <c r="C4" s="2242"/>
      <c r="D4" s="2242"/>
      <c r="E4" s="2242"/>
      <c r="F4" s="2242"/>
      <c r="G4" s="2242"/>
      <c r="H4" s="2242"/>
      <c r="I4" s="2242"/>
      <c r="J4" s="2242"/>
      <c r="K4" s="2242"/>
      <c r="L4" s="2236" t="s">
        <v>547</v>
      </c>
      <c r="M4" s="2236"/>
      <c r="N4" s="656"/>
      <c r="O4" s="656"/>
    </row>
    <row r="5" spans="1:17" s="648" customFormat="1" ht="21.2" customHeight="1">
      <c r="A5" s="2237" t="s">
        <v>349</v>
      </c>
      <c r="B5" s="2239" t="s">
        <v>2171</v>
      </c>
      <c r="C5" s="2240"/>
      <c r="D5" s="2240"/>
      <c r="E5" s="2241"/>
      <c r="F5" s="2239" t="s">
        <v>380</v>
      </c>
      <c r="G5" s="2240"/>
      <c r="H5" s="2240"/>
      <c r="I5" s="2241"/>
      <c r="J5" s="2239" t="s">
        <v>2172</v>
      </c>
      <c r="K5" s="2240"/>
      <c r="L5" s="2240"/>
      <c r="M5" s="2240"/>
      <c r="N5" s="655"/>
      <c r="O5" s="655"/>
    </row>
    <row r="6" spans="1:17" s="648" customFormat="1" ht="21.2" customHeight="1">
      <c r="A6" s="2238"/>
      <c r="B6" s="1624" t="s">
        <v>612</v>
      </c>
      <c r="C6" s="1624" t="s">
        <v>641</v>
      </c>
      <c r="D6" s="1624" t="s">
        <v>642</v>
      </c>
      <c r="E6" s="1624" t="s">
        <v>643</v>
      </c>
      <c r="F6" s="1624" t="s">
        <v>612</v>
      </c>
      <c r="G6" s="1624" t="s">
        <v>641</v>
      </c>
      <c r="H6" s="1624" t="s">
        <v>642</v>
      </c>
      <c r="I6" s="1624" t="s">
        <v>643</v>
      </c>
      <c r="J6" s="1624" t="s">
        <v>612</v>
      </c>
      <c r="K6" s="1624" t="s">
        <v>641</v>
      </c>
      <c r="L6" s="1624" t="s">
        <v>642</v>
      </c>
      <c r="M6" s="654" t="s">
        <v>643</v>
      </c>
    </row>
    <row r="7" spans="1:17" s="648" customFormat="1" ht="26.1" customHeight="1">
      <c r="A7" s="653" t="s">
        <v>350</v>
      </c>
      <c r="B7" s="652">
        <f t="shared" ref="B7:M7" si="0">SUM(B8:B19)</f>
        <v>688</v>
      </c>
      <c r="C7" s="652">
        <f t="shared" si="0"/>
        <v>2</v>
      </c>
      <c r="D7" s="652">
        <f t="shared" si="0"/>
        <v>147</v>
      </c>
      <c r="E7" s="652">
        <f t="shared" si="0"/>
        <v>539</v>
      </c>
      <c r="F7" s="652">
        <f t="shared" si="0"/>
        <v>2703</v>
      </c>
      <c r="G7" s="652">
        <f t="shared" si="0"/>
        <v>7</v>
      </c>
      <c r="H7" s="652">
        <f t="shared" si="0"/>
        <v>701</v>
      </c>
      <c r="I7" s="652">
        <f t="shared" si="0"/>
        <v>1995</v>
      </c>
      <c r="J7" s="652">
        <f t="shared" si="0"/>
        <v>53721</v>
      </c>
      <c r="K7" s="652">
        <f t="shared" si="0"/>
        <v>210</v>
      </c>
      <c r="L7" s="652">
        <f t="shared" si="0"/>
        <v>19259</v>
      </c>
      <c r="M7" s="652">
        <f t="shared" si="0"/>
        <v>34252</v>
      </c>
      <c r="N7" s="649"/>
      <c r="O7" s="649"/>
      <c r="P7" s="649"/>
      <c r="Q7" s="649"/>
    </row>
    <row r="8" spans="1:17" s="648" customFormat="1" ht="26.1" customHeight="1">
      <c r="A8" s="653" t="s">
        <v>392</v>
      </c>
      <c r="B8" s="652">
        <f t="shared" ref="B8:B19" si="1">SUM(C8:E8)</f>
        <v>57</v>
      </c>
      <c r="C8" s="652">
        <v>0</v>
      </c>
      <c r="D8" s="652">
        <v>8</v>
      </c>
      <c r="E8" s="652">
        <v>49</v>
      </c>
      <c r="F8" s="652">
        <f t="shared" ref="F8:F19" si="2">SUM(G8:I8)</f>
        <v>207</v>
      </c>
      <c r="G8" s="652">
        <v>0</v>
      </c>
      <c r="H8" s="652">
        <v>46</v>
      </c>
      <c r="I8" s="652">
        <v>161</v>
      </c>
      <c r="J8" s="652">
        <f t="shared" ref="J8:J19" si="3">SUM(K8:M8)</f>
        <v>3949</v>
      </c>
      <c r="K8" s="652">
        <v>0</v>
      </c>
      <c r="L8" s="652">
        <v>1274</v>
      </c>
      <c r="M8" s="652">
        <v>2675</v>
      </c>
      <c r="N8" s="649"/>
      <c r="O8" s="649"/>
      <c r="P8" s="649"/>
      <c r="Q8" s="649"/>
    </row>
    <row r="9" spans="1:17" s="648" customFormat="1" ht="26.1" customHeight="1">
      <c r="A9" s="653" t="s">
        <v>353</v>
      </c>
      <c r="B9" s="652">
        <f t="shared" si="1"/>
        <v>43</v>
      </c>
      <c r="C9" s="652">
        <v>0</v>
      </c>
      <c r="D9" s="652">
        <v>10</v>
      </c>
      <c r="E9" s="652">
        <v>33</v>
      </c>
      <c r="F9" s="652">
        <f t="shared" si="2"/>
        <v>187</v>
      </c>
      <c r="G9" s="652">
        <v>0</v>
      </c>
      <c r="H9" s="652">
        <v>56</v>
      </c>
      <c r="I9" s="652">
        <v>131</v>
      </c>
      <c r="J9" s="652">
        <f t="shared" si="3"/>
        <v>3538</v>
      </c>
      <c r="K9" s="652">
        <v>0</v>
      </c>
      <c r="L9" s="652">
        <v>1540</v>
      </c>
      <c r="M9" s="652">
        <v>1998</v>
      </c>
      <c r="N9" s="649"/>
      <c r="O9" s="649"/>
      <c r="P9" s="649"/>
      <c r="Q9" s="649"/>
    </row>
    <row r="10" spans="1:17" s="648" customFormat="1" ht="26.1" customHeight="1">
      <c r="A10" s="653" t="s">
        <v>354</v>
      </c>
      <c r="B10" s="652">
        <f t="shared" si="1"/>
        <v>107</v>
      </c>
      <c r="C10" s="652">
        <v>1</v>
      </c>
      <c r="D10" s="652">
        <v>11</v>
      </c>
      <c r="E10" s="652">
        <v>95</v>
      </c>
      <c r="F10" s="652">
        <f t="shared" si="2"/>
        <v>363</v>
      </c>
      <c r="G10" s="652">
        <v>4</v>
      </c>
      <c r="H10" s="652">
        <v>52</v>
      </c>
      <c r="I10" s="652">
        <v>307</v>
      </c>
      <c r="J10" s="652">
        <f t="shared" si="3"/>
        <v>7058</v>
      </c>
      <c r="K10" s="652">
        <v>120</v>
      </c>
      <c r="L10" s="652">
        <v>1479</v>
      </c>
      <c r="M10" s="652">
        <v>5459</v>
      </c>
      <c r="N10" s="649"/>
      <c r="O10" s="649"/>
      <c r="P10" s="649"/>
      <c r="Q10" s="649"/>
    </row>
    <row r="11" spans="1:17" s="648" customFormat="1" ht="26.1" customHeight="1">
      <c r="A11" s="653" t="s">
        <v>355</v>
      </c>
      <c r="B11" s="652">
        <f t="shared" si="1"/>
        <v>55</v>
      </c>
      <c r="C11" s="652">
        <v>0</v>
      </c>
      <c r="D11" s="652">
        <v>13</v>
      </c>
      <c r="E11" s="652">
        <v>42</v>
      </c>
      <c r="F11" s="652">
        <f t="shared" si="2"/>
        <v>226</v>
      </c>
      <c r="G11" s="652">
        <v>0</v>
      </c>
      <c r="H11" s="652">
        <v>70</v>
      </c>
      <c r="I11" s="652">
        <v>156</v>
      </c>
      <c r="J11" s="652">
        <f t="shared" si="3"/>
        <v>4439</v>
      </c>
      <c r="K11" s="652">
        <v>0</v>
      </c>
      <c r="L11" s="652">
        <v>1929</v>
      </c>
      <c r="M11" s="652">
        <v>2510</v>
      </c>
      <c r="N11" s="649"/>
      <c r="O11" s="649"/>
      <c r="P11" s="649"/>
      <c r="Q11" s="649"/>
    </row>
    <row r="12" spans="1:17" s="648" customFormat="1" ht="26.1" customHeight="1">
      <c r="A12" s="653" t="s">
        <v>356</v>
      </c>
      <c r="B12" s="652">
        <f t="shared" si="1"/>
        <v>32</v>
      </c>
      <c r="C12" s="652">
        <v>0</v>
      </c>
      <c r="D12" s="652">
        <v>9</v>
      </c>
      <c r="E12" s="652">
        <v>23</v>
      </c>
      <c r="F12" s="652">
        <f t="shared" si="2"/>
        <v>128</v>
      </c>
      <c r="G12" s="652">
        <v>0</v>
      </c>
      <c r="H12" s="652">
        <v>40</v>
      </c>
      <c r="I12" s="652">
        <v>88</v>
      </c>
      <c r="J12" s="652">
        <f t="shared" si="3"/>
        <v>2698</v>
      </c>
      <c r="K12" s="652">
        <v>0</v>
      </c>
      <c r="L12" s="652">
        <v>1080</v>
      </c>
      <c r="M12" s="652">
        <v>1618</v>
      </c>
      <c r="N12" s="649"/>
      <c r="O12" s="649"/>
      <c r="P12" s="649"/>
      <c r="Q12" s="649"/>
    </row>
    <row r="13" spans="1:17" s="648" customFormat="1" ht="26.1" customHeight="1">
      <c r="A13" s="653" t="s">
        <v>357</v>
      </c>
      <c r="B13" s="652">
        <f t="shared" si="1"/>
        <v>25</v>
      </c>
      <c r="C13" s="652">
        <v>0</v>
      </c>
      <c r="D13" s="652">
        <v>10</v>
      </c>
      <c r="E13" s="652">
        <v>15</v>
      </c>
      <c r="F13" s="652">
        <f t="shared" si="2"/>
        <v>104</v>
      </c>
      <c r="G13" s="652">
        <v>0</v>
      </c>
      <c r="H13" s="652">
        <v>49</v>
      </c>
      <c r="I13" s="652">
        <v>55</v>
      </c>
      <c r="J13" s="652">
        <f t="shared" si="3"/>
        <v>2404</v>
      </c>
      <c r="K13" s="652">
        <v>0</v>
      </c>
      <c r="L13" s="652">
        <v>1353</v>
      </c>
      <c r="M13" s="652">
        <v>1051</v>
      </c>
      <c r="N13" s="649"/>
      <c r="O13" s="649"/>
      <c r="P13" s="649"/>
      <c r="Q13" s="649"/>
    </row>
    <row r="14" spans="1:17" s="648" customFormat="1" ht="26.1" customHeight="1">
      <c r="A14" s="653" t="s">
        <v>358</v>
      </c>
      <c r="B14" s="652">
        <f t="shared" si="1"/>
        <v>38</v>
      </c>
      <c r="C14" s="652">
        <v>0</v>
      </c>
      <c r="D14" s="652">
        <v>13</v>
      </c>
      <c r="E14" s="652">
        <v>25</v>
      </c>
      <c r="F14" s="652">
        <f t="shared" si="2"/>
        <v>146</v>
      </c>
      <c r="G14" s="652">
        <v>0</v>
      </c>
      <c r="H14" s="652">
        <v>66</v>
      </c>
      <c r="I14" s="652">
        <v>80</v>
      </c>
      <c r="J14" s="652">
        <f t="shared" si="3"/>
        <v>3292</v>
      </c>
      <c r="K14" s="652">
        <v>0</v>
      </c>
      <c r="L14" s="652">
        <v>1802</v>
      </c>
      <c r="M14" s="652">
        <v>1490</v>
      </c>
      <c r="N14" s="649"/>
      <c r="O14" s="649"/>
      <c r="P14" s="649"/>
      <c r="Q14" s="649"/>
    </row>
    <row r="15" spans="1:17" s="648" customFormat="1" ht="26.1" customHeight="1">
      <c r="A15" s="653" t="s">
        <v>359</v>
      </c>
      <c r="B15" s="652">
        <f t="shared" si="1"/>
        <v>68</v>
      </c>
      <c r="C15" s="652">
        <v>1</v>
      </c>
      <c r="D15" s="652">
        <v>18</v>
      </c>
      <c r="E15" s="652">
        <v>49</v>
      </c>
      <c r="F15" s="652">
        <f t="shared" si="2"/>
        <v>274</v>
      </c>
      <c r="G15" s="652">
        <v>3</v>
      </c>
      <c r="H15" s="652">
        <v>73</v>
      </c>
      <c r="I15" s="652">
        <v>198</v>
      </c>
      <c r="J15" s="652">
        <f t="shared" si="3"/>
        <v>5818</v>
      </c>
      <c r="K15" s="652">
        <v>90</v>
      </c>
      <c r="L15" s="652">
        <v>2010</v>
      </c>
      <c r="M15" s="652">
        <v>3718</v>
      </c>
      <c r="N15" s="649"/>
      <c r="O15" s="649"/>
      <c r="P15" s="649"/>
      <c r="Q15" s="649"/>
    </row>
    <row r="16" spans="1:17" s="648" customFormat="1" ht="26.1" customHeight="1">
      <c r="A16" s="653" t="s">
        <v>360</v>
      </c>
      <c r="B16" s="652">
        <f t="shared" si="1"/>
        <v>33</v>
      </c>
      <c r="C16" s="652">
        <v>0</v>
      </c>
      <c r="D16" s="652">
        <v>7</v>
      </c>
      <c r="E16" s="652">
        <v>26</v>
      </c>
      <c r="F16" s="652">
        <f t="shared" si="2"/>
        <v>140</v>
      </c>
      <c r="G16" s="652">
        <v>0</v>
      </c>
      <c r="H16" s="652">
        <v>36</v>
      </c>
      <c r="I16" s="652">
        <v>104</v>
      </c>
      <c r="J16" s="652">
        <f t="shared" si="3"/>
        <v>2890</v>
      </c>
      <c r="K16" s="652">
        <v>0</v>
      </c>
      <c r="L16" s="652">
        <v>951</v>
      </c>
      <c r="M16" s="652">
        <v>1939</v>
      </c>
      <c r="N16" s="649"/>
      <c r="O16" s="649"/>
      <c r="P16" s="649"/>
      <c r="Q16" s="649"/>
    </row>
    <row r="17" spans="1:17" s="648" customFormat="1" ht="26.1" customHeight="1">
      <c r="A17" s="653" t="s">
        <v>361</v>
      </c>
      <c r="B17" s="652">
        <f t="shared" si="1"/>
        <v>87</v>
      </c>
      <c r="C17" s="652">
        <v>0</v>
      </c>
      <c r="D17" s="652">
        <v>14</v>
      </c>
      <c r="E17" s="652">
        <v>73</v>
      </c>
      <c r="F17" s="652">
        <f t="shared" si="2"/>
        <v>332</v>
      </c>
      <c r="G17" s="652">
        <v>0</v>
      </c>
      <c r="H17" s="652">
        <v>74</v>
      </c>
      <c r="I17" s="652">
        <v>258</v>
      </c>
      <c r="J17" s="652">
        <f t="shared" si="3"/>
        <v>5995</v>
      </c>
      <c r="K17" s="652">
        <v>0</v>
      </c>
      <c r="L17" s="652">
        <v>2037</v>
      </c>
      <c r="M17" s="652">
        <v>3958</v>
      </c>
      <c r="N17" s="649"/>
      <c r="O17" s="649"/>
      <c r="P17" s="649"/>
      <c r="Q17" s="649"/>
    </row>
    <row r="18" spans="1:17" s="648" customFormat="1" ht="26.1" customHeight="1">
      <c r="A18" s="653" t="s">
        <v>362</v>
      </c>
      <c r="B18" s="652">
        <f t="shared" si="1"/>
        <v>80</v>
      </c>
      <c r="C18" s="652">
        <v>0</v>
      </c>
      <c r="D18" s="652">
        <v>18</v>
      </c>
      <c r="E18" s="652">
        <v>62</v>
      </c>
      <c r="F18" s="652">
        <f t="shared" si="2"/>
        <v>338</v>
      </c>
      <c r="G18" s="652">
        <v>0</v>
      </c>
      <c r="H18" s="652">
        <v>79</v>
      </c>
      <c r="I18" s="652">
        <v>259</v>
      </c>
      <c r="J18" s="652">
        <f t="shared" si="3"/>
        <v>6188</v>
      </c>
      <c r="K18" s="652">
        <v>0</v>
      </c>
      <c r="L18" s="652">
        <v>2129</v>
      </c>
      <c r="M18" s="652">
        <v>4059</v>
      </c>
      <c r="N18" s="649"/>
      <c r="O18" s="649"/>
      <c r="P18" s="649"/>
      <c r="Q18" s="649"/>
    </row>
    <row r="19" spans="1:17" s="648" customFormat="1" ht="26.1" customHeight="1">
      <c r="A19" s="1592" t="s">
        <v>363</v>
      </c>
      <c r="B19" s="651">
        <f t="shared" si="1"/>
        <v>63</v>
      </c>
      <c r="C19" s="650">
        <v>0</v>
      </c>
      <c r="D19" s="650">
        <v>16</v>
      </c>
      <c r="E19" s="650">
        <v>47</v>
      </c>
      <c r="F19" s="650">
        <f t="shared" si="2"/>
        <v>258</v>
      </c>
      <c r="G19" s="650">
        <v>0</v>
      </c>
      <c r="H19" s="650">
        <v>60</v>
      </c>
      <c r="I19" s="650">
        <v>198</v>
      </c>
      <c r="J19" s="650">
        <f t="shared" si="3"/>
        <v>5452</v>
      </c>
      <c r="K19" s="650">
        <v>0</v>
      </c>
      <c r="L19" s="650">
        <v>1675</v>
      </c>
      <c r="M19" s="650">
        <v>3777</v>
      </c>
      <c r="N19" s="649"/>
      <c r="O19" s="649"/>
      <c r="P19" s="649"/>
      <c r="Q19" s="649"/>
    </row>
    <row r="20" spans="1:17" s="94" customFormat="1" ht="18" customHeight="1">
      <c r="A20" s="1469" t="s">
        <v>83</v>
      </c>
      <c r="B20" s="99" t="s">
        <v>84</v>
      </c>
      <c r="E20" s="99" t="s">
        <v>85</v>
      </c>
      <c r="H20" s="1715" t="s">
        <v>87</v>
      </c>
      <c r="M20" s="99" t="s">
        <v>771</v>
      </c>
      <c r="N20" s="99"/>
    </row>
    <row r="21" spans="1:17" s="94" customFormat="1" ht="18" customHeight="1">
      <c r="E21" s="99" t="s">
        <v>86</v>
      </c>
      <c r="L21" s="99"/>
      <c r="M21" s="99"/>
      <c r="N21" s="99"/>
      <c r="O21" s="99"/>
      <c r="P21" s="99"/>
    </row>
    <row r="22" spans="1:17" s="437" customFormat="1" ht="13.9" customHeight="1">
      <c r="A22" s="647"/>
      <c r="B22" s="647"/>
      <c r="C22" s="1602"/>
      <c r="D22" s="647"/>
      <c r="E22" s="647"/>
      <c r="F22" s="647"/>
      <c r="G22" s="647"/>
      <c r="H22" s="647"/>
      <c r="I22" s="647"/>
      <c r="J22" s="647"/>
      <c r="K22" s="647"/>
      <c r="L22" s="647"/>
      <c r="M22" s="647"/>
      <c r="N22" s="647"/>
      <c r="O22" s="647"/>
      <c r="P22" s="647"/>
      <c r="Q22" s="647"/>
    </row>
    <row r="23" spans="1:17" s="645" customFormat="1" ht="13.9" customHeight="1">
      <c r="A23" s="94" t="s">
        <v>141</v>
      </c>
      <c r="B23" s="646"/>
    </row>
    <row r="24" spans="1:17" s="437" customFormat="1" ht="13.9" customHeight="1">
      <c r="A24" s="437" t="s">
        <v>272</v>
      </c>
    </row>
    <row r="25" spans="1:17" s="437" customFormat="1" ht="13.9" customHeight="1"/>
  </sheetData>
  <mergeCells count="11">
    <mergeCell ref="J1:K1"/>
    <mergeCell ref="L1:M1"/>
    <mergeCell ref="J2:K2"/>
    <mergeCell ref="L2:M2"/>
    <mergeCell ref="A3:M3"/>
    <mergeCell ref="L4:M4"/>
    <mergeCell ref="A5:A6"/>
    <mergeCell ref="B5:E5"/>
    <mergeCell ref="F5:I5"/>
    <mergeCell ref="J5:M5"/>
    <mergeCell ref="B4:K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&amp;C&amp;"Times New Roman,標準"&amp;8&amp;A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CO19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1" width="20.625" style="662" customWidth="1"/>
    <col min="2" max="4" width="12.75" style="662" customWidth="1"/>
    <col min="5" max="6" width="12.625" style="662" customWidth="1"/>
    <col min="7" max="9" width="12.75" style="662" customWidth="1"/>
    <col min="10" max="256" width="8.875" style="662"/>
    <col min="257" max="257" width="20.625" style="662" customWidth="1"/>
    <col min="258" max="260" width="12.75" style="662" customWidth="1"/>
    <col min="261" max="262" width="12.625" style="662" customWidth="1"/>
    <col min="263" max="265" width="12.75" style="662" customWidth="1"/>
    <col min="266" max="512" width="8.875" style="662"/>
    <col min="513" max="513" width="20.625" style="662" customWidth="1"/>
    <col min="514" max="516" width="12.75" style="662" customWidth="1"/>
    <col min="517" max="518" width="12.625" style="662" customWidth="1"/>
    <col min="519" max="521" width="12.75" style="662" customWidth="1"/>
    <col min="522" max="768" width="8.875" style="662"/>
    <col min="769" max="769" width="20.625" style="662" customWidth="1"/>
    <col min="770" max="772" width="12.75" style="662" customWidth="1"/>
    <col min="773" max="774" width="12.625" style="662" customWidth="1"/>
    <col min="775" max="777" width="12.75" style="662" customWidth="1"/>
    <col min="778" max="1024" width="8.875" style="662"/>
    <col min="1025" max="1025" width="20.625" style="662" customWidth="1"/>
    <col min="1026" max="1028" width="12.75" style="662" customWidth="1"/>
    <col min="1029" max="1030" width="12.625" style="662" customWidth="1"/>
    <col min="1031" max="1033" width="12.75" style="662" customWidth="1"/>
    <col min="1034" max="1280" width="8.875" style="662"/>
    <col min="1281" max="1281" width="20.625" style="662" customWidth="1"/>
    <col min="1282" max="1284" width="12.75" style="662" customWidth="1"/>
    <col min="1285" max="1286" width="12.625" style="662" customWidth="1"/>
    <col min="1287" max="1289" width="12.75" style="662" customWidth="1"/>
    <col min="1290" max="1536" width="8.875" style="662"/>
    <col min="1537" max="1537" width="20.625" style="662" customWidth="1"/>
    <col min="1538" max="1540" width="12.75" style="662" customWidth="1"/>
    <col min="1541" max="1542" width="12.625" style="662" customWidth="1"/>
    <col min="1543" max="1545" width="12.75" style="662" customWidth="1"/>
    <col min="1546" max="1792" width="8.875" style="662"/>
    <col min="1793" max="1793" width="20.625" style="662" customWidth="1"/>
    <col min="1794" max="1796" width="12.75" style="662" customWidth="1"/>
    <col min="1797" max="1798" width="12.625" style="662" customWidth="1"/>
    <col min="1799" max="1801" width="12.75" style="662" customWidth="1"/>
    <col min="1802" max="2048" width="8.875" style="662"/>
    <col min="2049" max="2049" width="20.625" style="662" customWidth="1"/>
    <col min="2050" max="2052" width="12.75" style="662" customWidth="1"/>
    <col min="2053" max="2054" width="12.625" style="662" customWidth="1"/>
    <col min="2055" max="2057" width="12.75" style="662" customWidth="1"/>
    <col min="2058" max="2304" width="8.875" style="662"/>
    <col min="2305" max="2305" width="20.625" style="662" customWidth="1"/>
    <col min="2306" max="2308" width="12.75" style="662" customWidth="1"/>
    <col min="2309" max="2310" width="12.625" style="662" customWidth="1"/>
    <col min="2311" max="2313" width="12.75" style="662" customWidth="1"/>
    <col min="2314" max="2560" width="8.875" style="662"/>
    <col min="2561" max="2561" width="20.625" style="662" customWidth="1"/>
    <col min="2562" max="2564" width="12.75" style="662" customWidth="1"/>
    <col min="2565" max="2566" width="12.625" style="662" customWidth="1"/>
    <col min="2567" max="2569" width="12.75" style="662" customWidth="1"/>
    <col min="2570" max="2816" width="8.875" style="662"/>
    <col min="2817" max="2817" width="20.625" style="662" customWidth="1"/>
    <col min="2818" max="2820" width="12.75" style="662" customWidth="1"/>
    <col min="2821" max="2822" width="12.625" style="662" customWidth="1"/>
    <col min="2823" max="2825" width="12.75" style="662" customWidth="1"/>
    <col min="2826" max="3072" width="8.875" style="662"/>
    <col min="3073" max="3073" width="20.625" style="662" customWidth="1"/>
    <col min="3074" max="3076" width="12.75" style="662" customWidth="1"/>
    <col min="3077" max="3078" width="12.625" style="662" customWidth="1"/>
    <col min="3079" max="3081" width="12.75" style="662" customWidth="1"/>
    <col min="3082" max="3328" width="8.875" style="662"/>
    <col min="3329" max="3329" width="20.625" style="662" customWidth="1"/>
    <col min="3330" max="3332" width="12.75" style="662" customWidth="1"/>
    <col min="3333" max="3334" width="12.625" style="662" customWidth="1"/>
    <col min="3335" max="3337" width="12.75" style="662" customWidth="1"/>
    <col min="3338" max="3584" width="8.875" style="662"/>
    <col min="3585" max="3585" width="20.625" style="662" customWidth="1"/>
    <col min="3586" max="3588" width="12.75" style="662" customWidth="1"/>
    <col min="3589" max="3590" width="12.625" style="662" customWidth="1"/>
    <col min="3591" max="3593" width="12.75" style="662" customWidth="1"/>
    <col min="3594" max="3840" width="8.875" style="662"/>
    <col min="3841" max="3841" width="20.625" style="662" customWidth="1"/>
    <col min="3842" max="3844" width="12.75" style="662" customWidth="1"/>
    <col min="3845" max="3846" width="12.625" style="662" customWidth="1"/>
    <col min="3847" max="3849" width="12.75" style="662" customWidth="1"/>
    <col min="3850" max="4096" width="8.875" style="662"/>
    <col min="4097" max="4097" width="20.625" style="662" customWidth="1"/>
    <col min="4098" max="4100" width="12.75" style="662" customWidth="1"/>
    <col min="4101" max="4102" width="12.625" style="662" customWidth="1"/>
    <col min="4103" max="4105" width="12.75" style="662" customWidth="1"/>
    <col min="4106" max="4352" width="8.875" style="662"/>
    <col min="4353" max="4353" width="20.625" style="662" customWidth="1"/>
    <col min="4354" max="4356" width="12.75" style="662" customWidth="1"/>
    <col min="4357" max="4358" width="12.625" style="662" customWidth="1"/>
    <col min="4359" max="4361" width="12.75" style="662" customWidth="1"/>
    <col min="4362" max="4608" width="8.875" style="662"/>
    <col min="4609" max="4609" width="20.625" style="662" customWidth="1"/>
    <col min="4610" max="4612" width="12.75" style="662" customWidth="1"/>
    <col min="4613" max="4614" width="12.625" style="662" customWidth="1"/>
    <col min="4615" max="4617" width="12.75" style="662" customWidth="1"/>
    <col min="4618" max="4864" width="8.875" style="662"/>
    <col min="4865" max="4865" width="20.625" style="662" customWidth="1"/>
    <col min="4866" max="4868" width="12.75" style="662" customWidth="1"/>
    <col min="4869" max="4870" width="12.625" style="662" customWidth="1"/>
    <col min="4871" max="4873" width="12.75" style="662" customWidth="1"/>
    <col min="4874" max="5120" width="8.875" style="662"/>
    <col min="5121" max="5121" width="20.625" style="662" customWidth="1"/>
    <col min="5122" max="5124" width="12.75" style="662" customWidth="1"/>
    <col min="5125" max="5126" width="12.625" style="662" customWidth="1"/>
    <col min="5127" max="5129" width="12.75" style="662" customWidth="1"/>
    <col min="5130" max="5376" width="8.875" style="662"/>
    <col min="5377" max="5377" width="20.625" style="662" customWidth="1"/>
    <col min="5378" max="5380" width="12.75" style="662" customWidth="1"/>
    <col min="5381" max="5382" width="12.625" style="662" customWidth="1"/>
    <col min="5383" max="5385" width="12.75" style="662" customWidth="1"/>
    <col min="5386" max="5632" width="8.875" style="662"/>
    <col min="5633" max="5633" width="20.625" style="662" customWidth="1"/>
    <col min="5634" max="5636" width="12.75" style="662" customWidth="1"/>
    <col min="5637" max="5638" width="12.625" style="662" customWidth="1"/>
    <col min="5639" max="5641" width="12.75" style="662" customWidth="1"/>
    <col min="5642" max="5888" width="8.875" style="662"/>
    <col min="5889" max="5889" width="20.625" style="662" customWidth="1"/>
    <col min="5890" max="5892" width="12.75" style="662" customWidth="1"/>
    <col min="5893" max="5894" width="12.625" style="662" customWidth="1"/>
    <col min="5895" max="5897" width="12.75" style="662" customWidth="1"/>
    <col min="5898" max="6144" width="8.875" style="662"/>
    <col min="6145" max="6145" width="20.625" style="662" customWidth="1"/>
    <col min="6146" max="6148" width="12.75" style="662" customWidth="1"/>
    <col min="6149" max="6150" width="12.625" style="662" customWidth="1"/>
    <col min="6151" max="6153" width="12.75" style="662" customWidth="1"/>
    <col min="6154" max="6400" width="8.875" style="662"/>
    <col min="6401" max="6401" width="20.625" style="662" customWidth="1"/>
    <col min="6402" max="6404" width="12.75" style="662" customWidth="1"/>
    <col min="6405" max="6406" width="12.625" style="662" customWidth="1"/>
    <col min="6407" max="6409" width="12.75" style="662" customWidth="1"/>
    <col min="6410" max="6656" width="8.875" style="662"/>
    <col min="6657" max="6657" width="20.625" style="662" customWidth="1"/>
    <col min="6658" max="6660" width="12.75" style="662" customWidth="1"/>
    <col min="6661" max="6662" width="12.625" style="662" customWidth="1"/>
    <col min="6663" max="6665" width="12.75" style="662" customWidth="1"/>
    <col min="6666" max="6912" width="8.875" style="662"/>
    <col min="6913" max="6913" width="20.625" style="662" customWidth="1"/>
    <col min="6914" max="6916" width="12.75" style="662" customWidth="1"/>
    <col min="6917" max="6918" width="12.625" style="662" customWidth="1"/>
    <col min="6919" max="6921" width="12.75" style="662" customWidth="1"/>
    <col min="6922" max="7168" width="8.875" style="662"/>
    <col min="7169" max="7169" width="20.625" style="662" customWidth="1"/>
    <col min="7170" max="7172" width="12.75" style="662" customWidth="1"/>
    <col min="7173" max="7174" width="12.625" style="662" customWidth="1"/>
    <col min="7175" max="7177" width="12.75" style="662" customWidth="1"/>
    <col min="7178" max="7424" width="8.875" style="662"/>
    <col min="7425" max="7425" width="20.625" style="662" customWidth="1"/>
    <col min="7426" max="7428" width="12.75" style="662" customWidth="1"/>
    <col min="7429" max="7430" width="12.625" style="662" customWidth="1"/>
    <col min="7431" max="7433" width="12.75" style="662" customWidth="1"/>
    <col min="7434" max="7680" width="8.875" style="662"/>
    <col min="7681" max="7681" width="20.625" style="662" customWidth="1"/>
    <col min="7682" max="7684" width="12.75" style="662" customWidth="1"/>
    <col min="7685" max="7686" width="12.625" style="662" customWidth="1"/>
    <col min="7687" max="7689" width="12.75" style="662" customWidth="1"/>
    <col min="7690" max="7936" width="8.875" style="662"/>
    <col min="7937" max="7937" width="20.625" style="662" customWidth="1"/>
    <col min="7938" max="7940" width="12.75" style="662" customWidth="1"/>
    <col min="7941" max="7942" width="12.625" style="662" customWidth="1"/>
    <col min="7943" max="7945" width="12.75" style="662" customWidth="1"/>
    <col min="7946" max="8192" width="8.875" style="662"/>
    <col min="8193" max="8193" width="20.625" style="662" customWidth="1"/>
    <col min="8194" max="8196" width="12.75" style="662" customWidth="1"/>
    <col min="8197" max="8198" width="12.625" style="662" customWidth="1"/>
    <col min="8199" max="8201" width="12.75" style="662" customWidth="1"/>
    <col min="8202" max="8448" width="8.875" style="662"/>
    <col min="8449" max="8449" width="20.625" style="662" customWidth="1"/>
    <col min="8450" max="8452" width="12.75" style="662" customWidth="1"/>
    <col min="8453" max="8454" width="12.625" style="662" customWidth="1"/>
    <col min="8455" max="8457" width="12.75" style="662" customWidth="1"/>
    <col min="8458" max="8704" width="8.875" style="662"/>
    <col min="8705" max="8705" width="20.625" style="662" customWidth="1"/>
    <col min="8706" max="8708" width="12.75" style="662" customWidth="1"/>
    <col min="8709" max="8710" width="12.625" style="662" customWidth="1"/>
    <col min="8711" max="8713" width="12.75" style="662" customWidth="1"/>
    <col min="8714" max="8960" width="8.875" style="662"/>
    <col min="8961" max="8961" width="20.625" style="662" customWidth="1"/>
    <col min="8962" max="8964" width="12.75" style="662" customWidth="1"/>
    <col min="8965" max="8966" width="12.625" style="662" customWidth="1"/>
    <col min="8967" max="8969" width="12.75" style="662" customWidth="1"/>
    <col min="8970" max="9216" width="8.875" style="662"/>
    <col min="9217" max="9217" width="20.625" style="662" customWidth="1"/>
    <col min="9218" max="9220" width="12.75" style="662" customWidth="1"/>
    <col min="9221" max="9222" width="12.625" style="662" customWidth="1"/>
    <col min="9223" max="9225" width="12.75" style="662" customWidth="1"/>
    <col min="9226" max="9472" width="8.875" style="662"/>
    <col min="9473" max="9473" width="20.625" style="662" customWidth="1"/>
    <col min="9474" max="9476" width="12.75" style="662" customWidth="1"/>
    <col min="9477" max="9478" width="12.625" style="662" customWidth="1"/>
    <col min="9479" max="9481" width="12.75" style="662" customWidth="1"/>
    <col min="9482" max="9728" width="8.875" style="662"/>
    <col min="9729" max="9729" width="20.625" style="662" customWidth="1"/>
    <col min="9730" max="9732" width="12.75" style="662" customWidth="1"/>
    <col min="9733" max="9734" width="12.625" style="662" customWidth="1"/>
    <col min="9735" max="9737" width="12.75" style="662" customWidth="1"/>
    <col min="9738" max="9984" width="8.875" style="662"/>
    <col min="9985" max="9985" width="20.625" style="662" customWidth="1"/>
    <col min="9986" max="9988" width="12.75" style="662" customWidth="1"/>
    <col min="9989" max="9990" width="12.625" style="662" customWidth="1"/>
    <col min="9991" max="9993" width="12.75" style="662" customWidth="1"/>
    <col min="9994" max="10240" width="8.875" style="662"/>
    <col min="10241" max="10241" width="20.625" style="662" customWidth="1"/>
    <col min="10242" max="10244" width="12.75" style="662" customWidth="1"/>
    <col min="10245" max="10246" width="12.625" style="662" customWidth="1"/>
    <col min="10247" max="10249" width="12.75" style="662" customWidth="1"/>
    <col min="10250" max="10496" width="8.875" style="662"/>
    <col min="10497" max="10497" width="20.625" style="662" customWidth="1"/>
    <col min="10498" max="10500" width="12.75" style="662" customWidth="1"/>
    <col min="10501" max="10502" width="12.625" style="662" customWidth="1"/>
    <col min="10503" max="10505" width="12.75" style="662" customWidth="1"/>
    <col min="10506" max="10752" width="8.875" style="662"/>
    <col min="10753" max="10753" width="20.625" style="662" customWidth="1"/>
    <col min="10754" max="10756" width="12.75" style="662" customWidth="1"/>
    <col min="10757" max="10758" width="12.625" style="662" customWidth="1"/>
    <col min="10759" max="10761" width="12.75" style="662" customWidth="1"/>
    <col min="10762" max="11008" width="8.875" style="662"/>
    <col min="11009" max="11009" width="20.625" style="662" customWidth="1"/>
    <col min="11010" max="11012" width="12.75" style="662" customWidth="1"/>
    <col min="11013" max="11014" width="12.625" style="662" customWidth="1"/>
    <col min="11015" max="11017" width="12.75" style="662" customWidth="1"/>
    <col min="11018" max="11264" width="8.875" style="662"/>
    <col min="11265" max="11265" width="20.625" style="662" customWidth="1"/>
    <col min="11266" max="11268" width="12.75" style="662" customWidth="1"/>
    <col min="11269" max="11270" width="12.625" style="662" customWidth="1"/>
    <col min="11271" max="11273" width="12.75" style="662" customWidth="1"/>
    <col min="11274" max="11520" width="8.875" style="662"/>
    <col min="11521" max="11521" width="20.625" style="662" customWidth="1"/>
    <col min="11522" max="11524" width="12.75" style="662" customWidth="1"/>
    <col min="11525" max="11526" width="12.625" style="662" customWidth="1"/>
    <col min="11527" max="11529" width="12.75" style="662" customWidth="1"/>
    <col min="11530" max="11776" width="8.875" style="662"/>
    <col min="11777" max="11777" width="20.625" style="662" customWidth="1"/>
    <col min="11778" max="11780" width="12.75" style="662" customWidth="1"/>
    <col min="11781" max="11782" width="12.625" style="662" customWidth="1"/>
    <col min="11783" max="11785" width="12.75" style="662" customWidth="1"/>
    <col min="11786" max="12032" width="8.875" style="662"/>
    <col min="12033" max="12033" width="20.625" style="662" customWidth="1"/>
    <col min="12034" max="12036" width="12.75" style="662" customWidth="1"/>
    <col min="12037" max="12038" width="12.625" style="662" customWidth="1"/>
    <col min="12039" max="12041" width="12.75" style="662" customWidth="1"/>
    <col min="12042" max="12288" width="8.875" style="662"/>
    <col min="12289" max="12289" width="20.625" style="662" customWidth="1"/>
    <col min="12290" max="12292" width="12.75" style="662" customWidth="1"/>
    <col min="12293" max="12294" width="12.625" style="662" customWidth="1"/>
    <col min="12295" max="12297" width="12.75" style="662" customWidth="1"/>
    <col min="12298" max="12544" width="8.875" style="662"/>
    <col min="12545" max="12545" width="20.625" style="662" customWidth="1"/>
    <col min="12546" max="12548" width="12.75" style="662" customWidth="1"/>
    <col min="12549" max="12550" width="12.625" style="662" customWidth="1"/>
    <col min="12551" max="12553" width="12.75" style="662" customWidth="1"/>
    <col min="12554" max="12800" width="8.875" style="662"/>
    <col min="12801" max="12801" width="20.625" style="662" customWidth="1"/>
    <col min="12802" max="12804" width="12.75" style="662" customWidth="1"/>
    <col min="12805" max="12806" width="12.625" style="662" customWidth="1"/>
    <col min="12807" max="12809" width="12.75" style="662" customWidth="1"/>
    <col min="12810" max="13056" width="8.875" style="662"/>
    <col min="13057" max="13057" width="20.625" style="662" customWidth="1"/>
    <col min="13058" max="13060" width="12.75" style="662" customWidth="1"/>
    <col min="13061" max="13062" width="12.625" style="662" customWidth="1"/>
    <col min="13063" max="13065" width="12.75" style="662" customWidth="1"/>
    <col min="13066" max="13312" width="8.875" style="662"/>
    <col min="13313" max="13313" width="20.625" style="662" customWidth="1"/>
    <col min="13314" max="13316" width="12.75" style="662" customWidth="1"/>
    <col min="13317" max="13318" width="12.625" style="662" customWidth="1"/>
    <col min="13319" max="13321" width="12.75" style="662" customWidth="1"/>
    <col min="13322" max="13568" width="8.875" style="662"/>
    <col min="13569" max="13569" width="20.625" style="662" customWidth="1"/>
    <col min="13570" max="13572" width="12.75" style="662" customWidth="1"/>
    <col min="13573" max="13574" width="12.625" style="662" customWidth="1"/>
    <col min="13575" max="13577" width="12.75" style="662" customWidth="1"/>
    <col min="13578" max="13824" width="8.875" style="662"/>
    <col min="13825" max="13825" width="20.625" style="662" customWidth="1"/>
    <col min="13826" max="13828" width="12.75" style="662" customWidth="1"/>
    <col min="13829" max="13830" width="12.625" style="662" customWidth="1"/>
    <col min="13831" max="13833" width="12.75" style="662" customWidth="1"/>
    <col min="13834" max="14080" width="8.875" style="662"/>
    <col min="14081" max="14081" width="20.625" style="662" customWidth="1"/>
    <col min="14082" max="14084" width="12.75" style="662" customWidth="1"/>
    <col min="14085" max="14086" width="12.625" style="662" customWidth="1"/>
    <col min="14087" max="14089" width="12.75" style="662" customWidth="1"/>
    <col min="14090" max="14336" width="8.875" style="662"/>
    <col min="14337" max="14337" width="20.625" style="662" customWidth="1"/>
    <col min="14338" max="14340" width="12.75" style="662" customWidth="1"/>
    <col min="14341" max="14342" width="12.625" style="662" customWidth="1"/>
    <col min="14343" max="14345" width="12.75" style="662" customWidth="1"/>
    <col min="14346" max="14592" width="8.875" style="662"/>
    <col min="14593" max="14593" width="20.625" style="662" customWidth="1"/>
    <col min="14594" max="14596" width="12.75" style="662" customWidth="1"/>
    <col min="14597" max="14598" width="12.625" style="662" customWidth="1"/>
    <col min="14599" max="14601" width="12.75" style="662" customWidth="1"/>
    <col min="14602" max="14848" width="8.875" style="662"/>
    <col min="14849" max="14849" width="20.625" style="662" customWidth="1"/>
    <col min="14850" max="14852" width="12.75" style="662" customWidth="1"/>
    <col min="14853" max="14854" width="12.625" style="662" customWidth="1"/>
    <col min="14855" max="14857" width="12.75" style="662" customWidth="1"/>
    <col min="14858" max="15104" width="8.875" style="662"/>
    <col min="15105" max="15105" width="20.625" style="662" customWidth="1"/>
    <col min="15106" max="15108" width="12.75" style="662" customWidth="1"/>
    <col min="15109" max="15110" width="12.625" style="662" customWidth="1"/>
    <col min="15111" max="15113" width="12.75" style="662" customWidth="1"/>
    <col min="15114" max="15360" width="8.875" style="662"/>
    <col min="15361" max="15361" width="20.625" style="662" customWidth="1"/>
    <col min="15362" max="15364" width="12.75" style="662" customWidth="1"/>
    <col min="15365" max="15366" width="12.625" style="662" customWidth="1"/>
    <col min="15367" max="15369" width="12.75" style="662" customWidth="1"/>
    <col min="15370" max="15616" width="8.875" style="662"/>
    <col min="15617" max="15617" width="20.625" style="662" customWidth="1"/>
    <col min="15618" max="15620" width="12.75" style="662" customWidth="1"/>
    <col min="15621" max="15622" width="12.625" style="662" customWidth="1"/>
    <col min="15623" max="15625" width="12.75" style="662" customWidth="1"/>
    <col min="15626" max="15872" width="8.875" style="662"/>
    <col min="15873" max="15873" width="20.625" style="662" customWidth="1"/>
    <col min="15874" max="15876" width="12.75" style="662" customWidth="1"/>
    <col min="15877" max="15878" width="12.625" style="662" customWidth="1"/>
    <col min="15879" max="15881" width="12.75" style="662" customWidth="1"/>
    <col min="15882" max="16128" width="8.875" style="662"/>
    <col min="16129" max="16129" width="20.625" style="662" customWidth="1"/>
    <col min="16130" max="16132" width="12.75" style="662" customWidth="1"/>
    <col min="16133" max="16134" width="12.625" style="662" customWidth="1"/>
    <col min="16135" max="16137" width="12.75" style="662" customWidth="1"/>
    <col min="16138" max="16384" width="8.875" style="662"/>
  </cols>
  <sheetData>
    <row r="1" spans="1:93" s="94" customFormat="1" ht="21.2" customHeight="1">
      <c r="A1" s="681" t="s">
        <v>143</v>
      </c>
      <c r="H1" s="1455" t="s">
        <v>33</v>
      </c>
      <c r="I1" s="682" t="s">
        <v>477</v>
      </c>
    </row>
    <row r="2" spans="1:93" s="94" customFormat="1" ht="21.2" customHeight="1">
      <c r="A2" s="681" t="s">
        <v>34</v>
      </c>
      <c r="B2" s="1475" t="s">
        <v>88</v>
      </c>
      <c r="C2" s="1475"/>
      <c r="D2" s="1475"/>
      <c r="E2" s="1475"/>
      <c r="F2" s="1475"/>
      <c r="G2" s="659" t="s">
        <v>220</v>
      </c>
      <c r="H2" s="1455" t="s">
        <v>855</v>
      </c>
      <c r="I2" s="1516" t="s">
        <v>775</v>
      </c>
      <c r="P2" s="680"/>
    </row>
    <row r="3" spans="1:93" s="97" customFormat="1" ht="25.5" customHeight="1">
      <c r="A3" s="1747" t="s">
        <v>1093</v>
      </c>
      <c r="B3" s="1787"/>
      <c r="C3" s="1787"/>
      <c r="D3" s="1787"/>
      <c r="E3" s="1787"/>
      <c r="F3" s="1787"/>
      <c r="G3" s="1787"/>
      <c r="H3" s="1787"/>
      <c r="I3" s="1787"/>
      <c r="J3" s="679"/>
      <c r="K3" s="679"/>
      <c r="L3" s="679"/>
      <c r="M3" s="679"/>
      <c r="N3" s="679"/>
    </row>
    <row r="4" spans="1:93" s="94" customFormat="1" ht="18" customHeight="1">
      <c r="A4" s="1462"/>
      <c r="B4" s="1490" t="s">
        <v>1094</v>
      </c>
      <c r="C4" s="1490"/>
      <c r="D4" s="1809" t="s">
        <v>1095</v>
      </c>
      <c r="E4" s="1809"/>
      <c r="F4" s="480"/>
      <c r="H4" s="2249" t="s">
        <v>377</v>
      </c>
      <c r="I4" s="2249"/>
      <c r="J4" s="1462"/>
      <c r="K4" s="1462"/>
    </row>
    <row r="5" spans="1:93" s="94" customFormat="1" ht="24.75" customHeight="1">
      <c r="A5" s="2250" t="s">
        <v>1096</v>
      </c>
      <c r="B5" s="1739" t="s">
        <v>184</v>
      </c>
      <c r="C5" s="2252"/>
      <c r="D5" s="2252"/>
      <c r="E5" s="2252"/>
      <c r="F5" s="1739" t="s">
        <v>1097</v>
      </c>
      <c r="G5" s="2252"/>
      <c r="H5" s="2252"/>
      <c r="I5" s="2253"/>
      <c r="J5" s="1462"/>
      <c r="K5" s="1462"/>
    </row>
    <row r="6" spans="1:93" s="646" customFormat="1" ht="24.95" customHeight="1">
      <c r="A6" s="2251"/>
      <c r="B6" s="1439" t="s">
        <v>453</v>
      </c>
      <c r="C6" s="1439" t="s">
        <v>461</v>
      </c>
      <c r="D6" s="1439" t="s">
        <v>782</v>
      </c>
      <c r="E6" s="1439" t="s">
        <v>463</v>
      </c>
      <c r="F6" s="1439" t="s">
        <v>453</v>
      </c>
      <c r="G6" s="1439" t="s">
        <v>461</v>
      </c>
      <c r="H6" s="1439" t="s">
        <v>782</v>
      </c>
      <c r="I6" s="1463" t="s">
        <v>463</v>
      </c>
    </row>
    <row r="7" spans="1:93" s="646" customFormat="1" ht="24.95" customHeight="1">
      <c r="A7" s="678"/>
      <c r="B7" s="1324"/>
      <c r="C7" s="1324"/>
      <c r="D7" s="1324"/>
      <c r="E7" s="1324"/>
      <c r="F7" s="1324"/>
      <c r="G7" s="1324"/>
      <c r="H7" s="1324"/>
      <c r="I7" s="1324"/>
    </row>
    <row r="8" spans="1:93" s="668" customFormat="1" ht="58.7" customHeight="1">
      <c r="A8" s="678" t="s">
        <v>350</v>
      </c>
      <c r="B8" s="674">
        <f>SUM(C8:E8)</f>
        <v>2703</v>
      </c>
      <c r="C8" s="674">
        <v>7</v>
      </c>
      <c r="D8" s="674">
        <v>701</v>
      </c>
      <c r="E8" s="674">
        <v>1995</v>
      </c>
      <c r="F8" s="674">
        <f>SUM(G8:I8)</f>
        <v>53721</v>
      </c>
      <c r="G8" s="674">
        <v>210</v>
      </c>
      <c r="H8" s="674">
        <v>19259</v>
      </c>
      <c r="I8" s="673">
        <v>34252</v>
      </c>
      <c r="J8" s="677"/>
      <c r="K8" s="669"/>
      <c r="L8" s="669"/>
      <c r="M8" s="669"/>
      <c r="N8" s="669"/>
      <c r="O8" s="669"/>
      <c r="P8" s="669"/>
      <c r="Q8" s="669"/>
      <c r="R8" s="669"/>
      <c r="S8" s="669"/>
      <c r="T8" s="669"/>
      <c r="U8" s="669"/>
      <c r="V8" s="669"/>
      <c r="W8" s="669"/>
      <c r="X8" s="669"/>
      <c r="Y8" s="669"/>
      <c r="Z8" s="669"/>
      <c r="AA8" s="669"/>
      <c r="AB8" s="669"/>
      <c r="AC8" s="669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69"/>
      <c r="AP8" s="669"/>
      <c r="AQ8" s="669"/>
      <c r="AR8" s="669"/>
      <c r="AS8" s="669"/>
      <c r="AT8" s="669"/>
      <c r="AU8" s="669"/>
      <c r="AV8" s="669"/>
      <c r="AW8" s="669"/>
      <c r="AX8" s="669"/>
      <c r="AY8" s="669"/>
      <c r="AZ8" s="669"/>
      <c r="BA8" s="669"/>
      <c r="BB8" s="669"/>
      <c r="BC8" s="669"/>
      <c r="BD8" s="669"/>
      <c r="BE8" s="669"/>
      <c r="BF8" s="669"/>
      <c r="BG8" s="669"/>
      <c r="BH8" s="669"/>
      <c r="BI8" s="669"/>
      <c r="BJ8" s="669"/>
      <c r="BK8" s="669"/>
      <c r="BL8" s="669"/>
      <c r="BM8" s="669"/>
      <c r="BN8" s="669"/>
      <c r="BO8" s="669"/>
      <c r="BP8" s="669"/>
      <c r="BQ8" s="669"/>
      <c r="BR8" s="669"/>
      <c r="BS8" s="669"/>
      <c r="BT8" s="669"/>
      <c r="BU8" s="669"/>
      <c r="BV8" s="669"/>
      <c r="BW8" s="669"/>
      <c r="BX8" s="669"/>
      <c r="BY8" s="669"/>
      <c r="BZ8" s="669"/>
      <c r="CA8" s="669"/>
      <c r="CB8" s="669"/>
      <c r="CC8" s="669"/>
      <c r="CD8" s="669"/>
      <c r="CE8" s="669"/>
      <c r="CF8" s="669"/>
      <c r="CG8" s="669"/>
      <c r="CH8" s="669"/>
      <c r="CI8" s="669"/>
      <c r="CJ8" s="669"/>
      <c r="CK8" s="669"/>
      <c r="CL8" s="669"/>
      <c r="CM8" s="669"/>
      <c r="CN8" s="669"/>
      <c r="CO8" s="669"/>
    </row>
    <row r="9" spans="1:93" s="668" customFormat="1" ht="58.7" customHeight="1">
      <c r="A9" s="678"/>
      <c r="B9" s="674"/>
      <c r="C9" s="674"/>
      <c r="D9" s="674"/>
      <c r="E9" s="674"/>
      <c r="F9" s="674"/>
      <c r="G9" s="674"/>
      <c r="H9" s="674"/>
      <c r="I9" s="673"/>
      <c r="J9" s="677"/>
      <c r="K9" s="669"/>
      <c r="L9" s="669"/>
      <c r="M9" s="669"/>
      <c r="N9" s="669"/>
      <c r="O9" s="669"/>
      <c r="P9" s="669"/>
      <c r="Q9" s="669"/>
      <c r="R9" s="669"/>
      <c r="S9" s="669"/>
      <c r="T9" s="669"/>
      <c r="U9" s="669"/>
      <c r="V9" s="669"/>
      <c r="W9" s="669"/>
      <c r="X9" s="669"/>
      <c r="Y9" s="669"/>
      <c r="Z9" s="669"/>
      <c r="AA9" s="669"/>
      <c r="AB9" s="669"/>
      <c r="AC9" s="669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69"/>
      <c r="AP9" s="669"/>
      <c r="AQ9" s="669"/>
      <c r="AR9" s="669"/>
      <c r="AS9" s="669"/>
      <c r="AT9" s="669"/>
      <c r="AU9" s="669"/>
      <c r="AV9" s="669"/>
      <c r="AW9" s="669"/>
      <c r="AX9" s="669"/>
      <c r="AY9" s="669"/>
      <c r="AZ9" s="669"/>
      <c r="BA9" s="669"/>
      <c r="BB9" s="669"/>
      <c r="BC9" s="669"/>
      <c r="BD9" s="669"/>
      <c r="BE9" s="669"/>
      <c r="BF9" s="669"/>
      <c r="BG9" s="669"/>
      <c r="BH9" s="669"/>
      <c r="BI9" s="669"/>
      <c r="BJ9" s="669"/>
      <c r="BK9" s="669"/>
      <c r="BL9" s="669"/>
      <c r="BM9" s="669"/>
      <c r="BN9" s="669"/>
      <c r="BO9" s="669"/>
      <c r="BP9" s="669"/>
      <c r="BQ9" s="669"/>
      <c r="BR9" s="669"/>
      <c r="BS9" s="669"/>
      <c r="BT9" s="669"/>
      <c r="BU9" s="669"/>
      <c r="BV9" s="669"/>
      <c r="BW9" s="669"/>
      <c r="BX9" s="669"/>
      <c r="BY9" s="669"/>
      <c r="BZ9" s="669"/>
      <c r="CA9" s="669"/>
      <c r="CB9" s="669"/>
      <c r="CC9" s="669"/>
      <c r="CD9" s="669"/>
      <c r="CE9" s="669"/>
      <c r="CF9" s="669"/>
      <c r="CG9" s="669"/>
      <c r="CH9" s="669"/>
      <c r="CI9" s="669"/>
      <c r="CJ9" s="669"/>
      <c r="CK9" s="669"/>
      <c r="CL9" s="669"/>
      <c r="CM9" s="669"/>
      <c r="CN9" s="669"/>
      <c r="CO9" s="669"/>
    </row>
    <row r="10" spans="1:93" s="668" customFormat="1" ht="58.7" customHeight="1">
      <c r="A10" s="675" t="s">
        <v>664</v>
      </c>
      <c r="B10" s="674">
        <f>SUM(C10:E10)</f>
        <v>2680</v>
      </c>
      <c r="C10" s="674">
        <v>7</v>
      </c>
      <c r="D10" s="674">
        <v>678</v>
      </c>
      <c r="E10" s="674">
        <v>1995</v>
      </c>
      <c r="F10" s="674">
        <f t="shared" ref="F10:F12" si="0">SUM(G10:I10)</f>
        <v>53535</v>
      </c>
      <c r="G10" s="674">
        <v>210</v>
      </c>
      <c r="H10" s="674">
        <v>19073</v>
      </c>
      <c r="I10" s="674">
        <v>34252</v>
      </c>
      <c r="J10" s="670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69"/>
      <c r="W10" s="669"/>
      <c r="X10" s="669"/>
      <c r="Y10" s="669"/>
      <c r="Z10" s="669"/>
      <c r="AA10" s="669"/>
      <c r="AB10" s="669"/>
      <c r="AC10" s="669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69"/>
      <c r="AP10" s="669"/>
      <c r="AQ10" s="669"/>
      <c r="AR10" s="669"/>
      <c r="AS10" s="669"/>
      <c r="AT10" s="669"/>
      <c r="AU10" s="669"/>
      <c r="AV10" s="669"/>
      <c r="AW10" s="669"/>
      <c r="AX10" s="669"/>
      <c r="AY10" s="669"/>
      <c r="AZ10" s="669"/>
      <c r="BA10" s="669"/>
      <c r="BB10" s="669"/>
      <c r="BC10" s="669"/>
      <c r="BD10" s="669"/>
      <c r="BE10" s="669"/>
      <c r="BF10" s="669"/>
      <c r="BG10" s="669"/>
      <c r="BH10" s="669"/>
      <c r="BI10" s="669"/>
      <c r="BJ10" s="669"/>
      <c r="BK10" s="669"/>
      <c r="BL10" s="669"/>
      <c r="BM10" s="669"/>
      <c r="BN10" s="669"/>
      <c r="BO10" s="669"/>
      <c r="BP10" s="669"/>
      <c r="BQ10" s="669"/>
      <c r="BR10" s="669"/>
      <c r="BS10" s="669"/>
      <c r="BT10" s="669"/>
      <c r="BU10" s="669"/>
      <c r="BV10" s="669"/>
      <c r="BW10" s="669"/>
      <c r="BX10" s="669"/>
      <c r="BY10" s="669"/>
      <c r="BZ10" s="669"/>
      <c r="CA10" s="669"/>
      <c r="CB10" s="669"/>
      <c r="CC10" s="669"/>
      <c r="CD10" s="669"/>
      <c r="CE10" s="669"/>
      <c r="CF10" s="669"/>
      <c r="CG10" s="669"/>
      <c r="CH10" s="669"/>
      <c r="CI10" s="669"/>
      <c r="CJ10" s="669"/>
      <c r="CK10" s="669"/>
      <c r="CL10" s="669"/>
      <c r="CM10" s="669"/>
      <c r="CN10" s="669"/>
      <c r="CO10" s="669"/>
    </row>
    <row r="11" spans="1:93" s="668" customFormat="1" ht="58.7" customHeight="1">
      <c r="A11" s="676"/>
      <c r="B11" s="674"/>
      <c r="C11" s="674"/>
      <c r="D11" s="674"/>
      <c r="E11" s="674"/>
      <c r="F11" s="674"/>
      <c r="G11" s="674"/>
      <c r="H11" s="674"/>
      <c r="I11" s="673"/>
      <c r="J11" s="670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69"/>
      <c r="AP11" s="669"/>
      <c r="AQ11" s="669"/>
      <c r="AR11" s="669"/>
      <c r="AS11" s="669"/>
      <c r="AT11" s="669"/>
      <c r="AU11" s="669"/>
      <c r="AV11" s="669"/>
      <c r="AW11" s="669"/>
      <c r="AX11" s="669"/>
      <c r="AY11" s="669"/>
      <c r="AZ11" s="669"/>
      <c r="BA11" s="669"/>
      <c r="BB11" s="669"/>
      <c r="BC11" s="669"/>
      <c r="BD11" s="669"/>
      <c r="BE11" s="669"/>
      <c r="BF11" s="669"/>
      <c r="BG11" s="669"/>
      <c r="BH11" s="669"/>
      <c r="BI11" s="669"/>
      <c r="BJ11" s="669"/>
      <c r="BK11" s="669"/>
      <c r="BL11" s="669"/>
      <c r="BM11" s="669"/>
      <c r="BN11" s="669"/>
      <c r="BO11" s="669"/>
      <c r="BP11" s="669"/>
      <c r="BQ11" s="669"/>
      <c r="BR11" s="669"/>
      <c r="BS11" s="669"/>
      <c r="BT11" s="669"/>
      <c r="BU11" s="669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69"/>
      <c r="CI11" s="669"/>
      <c r="CJ11" s="669"/>
      <c r="CK11" s="669"/>
      <c r="CL11" s="669"/>
      <c r="CM11" s="669"/>
      <c r="CN11" s="669"/>
      <c r="CO11" s="669"/>
    </row>
    <row r="12" spans="1:93" s="668" customFormat="1" ht="58.7" customHeight="1">
      <c r="A12" s="675" t="s">
        <v>773</v>
      </c>
      <c r="B12" s="674">
        <f t="shared" ref="B12" si="1">SUM(C12:E12)</f>
        <v>23</v>
      </c>
      <c r="C12" s="674">
        <v>0</v>
      </c>
      <c r="D12" s="674">
        <v>23</v>
      </c>
      <c r="E12" s="674">
        <v>0</v>
      </c>
      <c r="F12" s="674">
        <f t="shared" si="0"/>
        <v>186</v>
      </c>
      <c r="G12" s="674">
        <v>0</v>
      </c>
      <c r="H12" s="674">
        <v>186</v>
      </c>
      <c r="I12" s="673">
        <v>0</v>
      </c>
      <c r="J12" s="670"/>
      <c r="K12" s="669"/>
      <c r="L12" s="669"/>
      <c r="M12" s="669"/>
      <c r="N12" s="669"/>
      <c r="O12" s="669"/>
      <c r="P12" s="669"/>
      <c r="Q12" s="669"/>
      <c r="R12" s="669"/>
      <c r="S12" s="669"/>
      <c r="T12" s="669"/>
      <c r="U12" s="669"/>
      <c r="V12" s="669"/>
      <c r="W12" s="669"/>
      <c r="X12" s="669"/>
      <c r="Y12" s="669"/>
      <c r="Z12" s="669"/>
      <c r="AA12" s="669"/>
      <c r="AB12" s="669"/>
      <c r="AC12" s="669"/>
      <c r="AD12" s="669"/>
      <c r="AE12" s="669"/>
      <c r="AF12" s="669"/>
      <c r="AG12" s="669"/>
      <c r="AH12" s="669"/>
      <c r="AI12" s="669"/>
      <c r="AJ12" s="669"/>
      <c r="AK12" s="669"/>
      <c r="AL12" s="669"/>
      <c r="AM12" s="669"/>
      <c r="AN12" s="669"/>
      <c r="AO12" s="669"/>
      <c r="AP12" s="669"/>
      <c r="AQ12" s="669"/>
      <c r="AR12" s="669"/>
      <c r="AS12" s="669"/>
      <c r="AT12" s="669"/>
      <c r="AU12" s="669"/>
      <c r="AV12" s="669"/>
      <c r="AW12" s="669"/>
      <c r="AX12" s="669"/>
      <c r="AY12" s="669"/>
      <c r="AZ12" s="669"/>
      <c r="BA12" s="669"/>
      <c r="BB12" s="669"/>
      <c r="BC12" s="669"/>
      <c r="BD12" s="669"/>
      <c r="BE12" s="669"/>
      <c r="BF12" s="669"/>
      <c r="BG12" s="669"/>
      <c r="BH12" s="669"/>
      <c r="BI12" s="669"/>
      <c r="BJ12" s="669"/>
      <c r="BK12" s="669"/>
      <c r="BL12" s="669"/>
      <c r="BM12" s="669"/>
      <c r="BN12" s="669"/>
      <c r="BO12" s="669"/>
      <c r="BP12" s="669"/>
      <c r="BQ12" s="669"/>
      <c r="BR12" s="669"/>
      <c r="BS12" s="669"/>
      <c r="BT12" s="669"/>
      <c r="BU12" s="669"/>
      <c r="BV12" s="669"/>
      <c r="BW12" s="669"/>
      <c r="BX12" s="669"/>
      <c r="BY12" s="669"/>
      <c r="BZ12" s="669"/>
      <c r="CA12" s="669"/>
      <c r="CB12" s="669"/>
      <c r="CC12" s="669"/>
      <c r="CD12" s="669"/>
      <c r="CE12" s="669"/>
      <c r="CF12" s="669"/>
      <c r="CG12" s="669"/>
      <c r="CH12" s="669"/>
      <c r="CI12" s="669"/>
      <c r="CJ12" s="669"/>
      <c r="CK12" s="669"/>
      <c r="CL12" s="669"/>
      <c r="CM12" s="669"/>
      <c r="CN12" s="669"/>
      <c r="CO12" s="669"/>
    </row>
    <row r="13" spans="1:93" s="668" customFormat="1" ht="20.100000000000001" customHeight="1">
      <c r="A13" s="672"/>
      <c r="B13" s="1658"/>
      <c r="C13" s="1658"/>
      <c r="D13" s="1658"/>
      <c r="E13" s="1658"/>
      <c r="F13" s="1658"/>
      <c r="G13" s="1658"/>
      <c r="H13" s="1658"/>
      <c r="I13" s="671"/>
      <c r="J13" s="670"/>
      <c r="K13" s="669"/>
      <c r="L13" s="669"/>
      <c r="M13" s="669"/>
      <c r="N13" s="669"/>
      <c r="O13" s="669"/>
      <c r="P13" s="669"/>
      <c r="Q13" s="669"/>
      <c r="R13" s="669"/>
      <c r="S13" s="669"/>
      <c r="T13" s="669"/>
      <c r="U13" s="669"/>
      <c r="V13" s="669"/>
      <c r="W13" s="669"/>
      <c r="X13" s="669"/>
      <c r="Y13" s="669"/>
      <c r="Z13" s="669"/>
      <c r="AA13" s="669"/>
      <c r="AB13" s="669"/>
      <c r="AC13" s="669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69"/>
      <c r="AP13" s="669"/>
      <c r="AQ13" s="669"/>
      <c r="AR13" s="669"/>
      <c r="AS13" s="669"/>
      <c r="AT13" s="669"/>
      <c r="AU13" s="669"/>
      <c r="AV13" s="669"/>
      <c r="AW13" s="669"/>
      <c r="AX13" s="669"/>
      <c r="AY13" s="669"/>
      <c r="AZ13" s="669"/>
      <c r="BA13" s="669"/>
      <c r="BB13" s="669"/>
      <c r="BC13" s="669"/>
      <c r="BD13" s="669"/>
      <c r="BE13" s="669"/>
      <c r="BF13" s="669"/>
      <c r="BG13" s="669"/>
      <c r="BH13" s="669"/>
      <c r="BI13" s="669"/>
      <c r="BJ13" s="669"/>
      <c r="BK13" s="669"/>
      <c r="BL13" s="669"/>
      <c r="BM13" s="669"/>
      <c r="BN13" s="669"/>
      <c r="BO13" s="669"/>
      <c r="BP13" s="669"/>
      <c r="BQ13" s="669"/>
      <c r="BR13" s="669"/>
      <c r="BS13" s="669"/>
      <c r="BT13" s="669"/>
      <c r="BU13" s="669"/>
      <c r="BV13" s="669"/>
      <c r="BW13" s="669"/>
      <c r="BX13" s="669"/>
      <c r="BY13" s="669"/>
      <c r="BZ13" s="669"/>
      <c r="CA13" s="669"/>
      <c r="CB13" s="669"/>
      <c r="CC13" s="669"/>
      <c r="CD13" s="669"/>
      <c r="CE13" s="669"/>
      <c r="CF13" s="669"/>
      <c r="CG13" s="669"/>
      <c r="CH13" s="669"/>
      <c r="CI13" s="669"/>
      <c r="CJ13" s="669"/>
      <c r="CK13" s="669"/>
      <c r="CL13" s="669"/>
      <c r="CM13" s="669"/>
      <c r="CN13" s="669"/>
      <c r="CO13" s="669"/>
    </row>
    <row r="14" spans="1:93" s="663" customFormat="1" ht="13.9" customHeight="1">
      <c r="A14" s="94" t="s">
        <v>3074</v>
      </c>
      <c r="B14" s="665" t="s">
        <v>3075</v>
      </c>
      <c r="C14" s="2246" t="s">
        <v>3076</v>
      </c>
      <c r="D14" s="2069"/>
      <c r="E14" s="2246" t="s">
        <v>3077</v>
      </c>
      <c r="F14" s="2069"/>
      <c r="H14" s="667"/>
      <c r="I14" s="99" t="s">
        <v>3078</v>
      </c>
      <c r="J14" s="666"/>
      <c r="K14" s="666"/>
    </row>
    <row r="15" spans="1:93" s="663" customFormat="1" ht="13.9" customHeight="1">
      <c r="C15" s="2247" t="s">
        <v>2809</v>
      </c>
      <c r="D15" s="2248"/>
      <c r="I15" s="1625"/>
    </row>
    <row r="16" spans="1:93" s="663" customFormat="1" ht="13.9" customHeight="1">
      <c r="D16" s="665"/>
      <c r="I16" s="1625"/>
    </row>
    <row r="17" spans="1:31" s="663" customFormat="1" ht="13.9" customHeight="1">
      <c r="A17" s="94" t="s">
        <v>2810</v>
      </c>
    </row>
    <row r="18" spans="1:31" s="663" customFormat="1" ht="13.9" customHeight="1">
      <c r="A18" s="663" t="s">
        <v>2811</v>
      </c>
      <c r="B18" s="664"/>
      <c r="C18" s="664"/>
    </row>
    <row r="19" spans="1:31" s="94" customFormat="1" ht="13.9" customHeight="1">
      <c r="A19" s="157"/>
      <c r="AA19" s="1469"/>
      <c r="AB19" s="1469"/>
      <c r="AC19" s="1469"/>
      <c r="AD19" s="1469"/>
      <c r="AE19" s="1469"/>
    </row>
  </sheetData>
  <mergeCells count="9">
    <mergeCell ref="C14:D14"/>
    <mergeCell ref="E14:F14"/>
    <mergeCell ref="C15:D15"/>
    <mergeCell ref="A3:I3"/>
    <mergeCell ref="D4:E4"/>
    <mergeCell ref="H4:I4"/>
    <mergeCell ref="A5:A6"/>
    <mergeCell ref="B5:E5"/>
    <mergeCell ref="F5:I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29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20.625" style="662" customWidth="1"/>
    <col min="2" max="2" width="6.375" style="662" customWidth="1"/>
    <col min="3" max="5" width="12.75" style="662" customWidth="1"/>
    <col min="6" max="7" width="12.625" style="662" customWidth="1"/>
    <col min="8" max="10" width="12.75" style="662" customWidth="1"/>
    <col min="11" max="16384" width="9" style="662"/>
  </cols>
  <sheetData>
    <row r="1" spans="1:94" s="94" customFormat="1" ht="21.2" customHeight="1">
      <c r="A1" s="700" t="s">
        <v>143</v>
      </c>
      <c r="B1" s="699"/>
      <c r="I1" s="1455" t="s">
        <v>33</v>
      </c>
      <c r="J1" s="682" t="s">
        <v>477</v>
      </c>
    </row>
    <row r="2" spans="1:94" s="94" customFormat="1" ht="21.2" customHeight="1">
      <c r="A2" s="681" t="s">
        <v>34</v>
      </c>
      <c r="B2" s="1475" t="s">
        <v>88</v>
      </c>
      <c r="C2" s="1475"/>
      <c r="D2" s="1475"/>
      <c r="E2" s="1475"/>
      <c r="F2" s="1475"/>
      <c r="G2" s="1475"/>
      <c r="H2" s="659" t="s">
        <v>220</v>
      </c>
      <c r="I2" s="1455" t="s">
        <v>855</v>
      </c>
      <c r="J2" s="1455" t="s">
        <v>780</v>
      </c>
      <c r="P2" s="680"/>
    </row>
    <row r="3" spans="1:94" s="97" customFormat="1" ht="25.5" customHeight="1">
      <c r="A3" s="1748" t="s">
        <v>779</v>
      </c>
      <c r="B3" s="2254"/>
      <c r="C3" s="1787"/>
      <c r="D3" s="1787"/>
      <c r="E3" s="1787"/>
      <c r="F3" s="1787"/>
      <c r="G3" s="1787"/>
      <c r="H3" s="1787"/>
      <c r="I3" s="1787"/>
      <c r="J3" s="1787"/>
      <c r="K3" s="679"/>
      <c r="L3" s="679"/>
      <c r="M3" s="679"/>
      <c r="N3" s="679"/>
      <c r="O3" s="679"/>
    </row>
    <row r="4" spans="1:94" s="94" customFormat="1" ht="18" customHeight="1">
      <c r="A4" s="1462"/>
      <c r="B4" s="1462"/>
      <c r="C4" s="1490" t="s">
        <v>774</v>
      </c>
      <c r="D4" s="1490"/>
      <c r="E4" s="1471" t="s">
        <v>778</v>
      </c>
      <c r="F4" s="1471"/>
      <c r="G4" s="480"/>
      <c r="I4" s="2107" t="s">
        <v>224</v>
      </c>
      <c r="J4" s="2107"/>
      <c r="K4" s="1462"/>
      <c r="L4" s="1462"/>
    </row>
    <row r="5" spans="1:94" s="646" customFormat="1" ht="24.95" customHeight="1">
      <c r="A5" s="2255" t="s">
        <v>777</v>
      </c>
      <c r="B5" s="2256"/>
      <c r="C5" s="2257" t="s">
        <v>453</v>
      </c>
      <c r="D5" s="2258"/>
      <c r="E5" s="2257" t="s">
        <v>461</v>
      </c>
      <c r="F5" s="2258"/>
      <c r="G5" s="2257" t="s">
        <v>782</v>
      </c>
      <c r="H5" s="2258"/>
      <c r="I5" s="2257" t="s">
        <v>463</v>
      </c>
      <c r="J5" s="2259"/>
    </row>
    <row r="6" spans="1:94" s="668" customFormat="1" ht="20.100000000000001" customHeight="1">
      <c r="A6" s="691" t="s">
        <v>776</v>
      </c>
      <c r="B6" s="678" t="s">
        <v>391</v>
      </c>
      <c r="C6" s="691"/>
      <c r="D6" s="674">
        <f t="shared" ref="D6:D23" si="0">SUM(F6,H6,J6)</f>
        <v>53721</v>
      </c>
      <c r="E6" s="697"/>
      <c r="F6" s="697">
        <f>SUM(F7:F8)</f>
        <v>210</v>
      </c>
      <c r="G6" s="698"/>
      <c r="H6" s="697">
        <f>SUM(H7:H8)</f>
        <v>19259</v>
      </c>
      <c r="I6" s="697"/>
      <c r="J6" s="697">
        <f>SUM(J7:J8)</f>
        <v>34252</v>
      </c>
      <c r="K6" s="677"/>
      <c r="L6" s="669"/>
      <c r="M6" s="669"/>
      <c r="N6" s="669"/>
      <c r="O6" s="669"/>
      <c r="P6" s="669"/>
      <c r="Q6" s="669"/>
      <c r="R6" s="669"/>
      <c r="S6" s="669"/>
      <c r="T6" s="669"/>
      <c r="U6" s="669"/>
      <c r="V6" s="669"/>
      <c r="W6" s="669"/>
      <c r="X6" s="669"/>
      <c r="Y6" s="669"/>
      <c r="Z6" s="669"/>
      <c r="AA6" s="669"/>
      <c r="AB6" s="669"/>
      <c r="AC6" s="669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69"/>
      <c r="AP6" s="669"/>
      <c r="AQ6" s="669"/>
      <c r="AR6" s="669"/>
      <c r="AS6" s="669"/>
      <c r="AT6" s="669"/>
      <c r="AU6" s="669"/>
      <c r="AV6" s="669"/>
      <c r="AW6" s="669"/>
      <c r="AX6" s="669"/>
      <c r="AY6" s="669"/>
      <c r="AZ6" s="669"/>
      <c r="BA6" s="669"/>
      <c r="BB6" s="669"/>
      <c r="BC6" s="669"/>
      <c r="BD6" s="669"/>
      <c r="BE6" s="669"/>
      <c r="BF6" s="669"/>
      <c r="BG6" s="669"/>
      <c r="BH6" s="669"/>
      <c r="BI6" s="669"/>
      <c r="BJ6" s="669"/>
      <c r="BK6" s="669"/>
      <c r="BL6" s="669"/>
      <c r="BM6" s="669"/>
      <c r="BN6" s="669"/>
      <c r="BO6" s="669"/>
      <c r="BP6" s="669"/>
      <c r="BQ6" s="669"/>
      <c r="BR6" s="669"/>
      <c r="BS6" s="669"/>
      <c r="BT6" s="669"/>
      <c r="BU6" s="669"/>
      <c r="BV6" s="669"/>
      <c r="BW6" s="669"/>
      <c r="BX6" s="669"/>
      <c r="BY6" s="669"/>
      <c r="BZ6" s="669"/>
      <c r="CA6" s="669"/>
      <c r="CB6" s="669"/>
      <c r="CC6" s="669"/>
      <c r="CD6" s="669"/>
      <c r="CE6" s="669"/>
      <c r="CF6" s="669"/>
      <c r="CG6" s="669"/>
      <c r="CH6" s="669"/>
      <c r="CI6" s="669"/>
      <c r="CJ6" s="669"/>
      <c r="CK6" s="669"/>
      <c r="CL6" s="669"/>
      <c r="CM6" s="669"/>
      <c r="CN6" s="669"/>
      <c r="CO6" s="669"/>
      <c r="CP6" s="669"/>
    </row>
    <row r="7" spans="1:94" s="668" customFormat="1" ht="20.100000000000001" customHeight="1">
      <c r="B7" s="678" t="s">
        <v>50</v>
      </c>
      <c r="C7" s="691"/>
      <c r="D7" s="674">
        <f t="shared" si="0"/>
        <v>27834</v>
      </c>
      <c r="E7" s="688"/>
      <c r="F7" s="688">
        <f>SUM(F10,F13,F16,F19,F22)</f>
        <v>119</v>
      </c>
      <c r="G7" s="645"/>
      <c r="H7" s="688">
        <f>SUM(H10,H13,H16,H19,H22)</f>
        <v>9931</v>
      </c>
      <c r="I7" s="688"/>
      <c r="J7" s="688">
        <f>SUM(J10,J13,J16,J19,J22)</f>
        <v>17784</v>
      </c>
      <c r="K7" s="670"/>
      <c r="L7" s="669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669"/>
      <c r="Y7" s="669"/>
      <c r="Z7" s="669"/>
      <c r="AA7" s="669"/>
      <c r="AB7" s="669"/>
      <c r="AC7" s="669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69"/>
      <c r="AP7" s="669"/>
      <c r="AQ7" s="669"/>
      <c r="AR7" s="669"/>
      <c r="AS7" s="669"/>
      <c r="AT7" s="669"/>
      <c r="AU7" s="669"/>
      <c r="AV7" s="669"/>
      <c r="AW7" s="669"/>
      <c r="AX7" s="669"/>
      <c r="AY7" s="669"/>
      <c r="AZ7" s="669"/>
      <c r="BA7" s="669"/>
      <c r="BB7" s="669"/>
      <c r="BC7" s="669"/>
      <c r="BD7" s="669"/>
      <c r="BE7" s="669"/>
      <c r="BF7" s="669"/>
      <c r="BG7" s="669"/>
      <c r="BH7" s="669"/>
      <c r="BI7" s="669"/>
      <c r="BJ7" s="669"/>
      <c r="BK7" s="669"/>
      <c r="BL7" s="669"/>
      <c r="BM7" s="669"/>
      <c r="BN7" s="669"/>
      <c r="BO7" s="669"/>
      <c r="BP7" s="669"/>
      <c r="BQ7" s="669"/>
      <c r="BR7" s="669"/>
      <c r="BS7" s="669"/>
      <c r="BT7" s="669"/>
      <c r="BU7" s="669"/>
      <c r="BV7" s="669"/>
      <c r="BW7" s="669"/>
      <c r="BX7" s="669"/>
      <c r="BY7" s="669"/>
      <c r="BZ7" s="669"/>
      <c r="CA7" s="669"/>
      <c r="CB7" s="669"/>
      <c r="CC7" s="669"/>
      <c r="CD7" s="669"/>
      <c r="CE7" s="669"/>
      <c r="CF7" s="669"/>
      <c r="CG7" s="669"/>
      <c r="CH7" s="669"/>
      <c r="CI7" s="669"/>
      <c r="CJ7" s="669"/>
      <c r="CK7" s="669"/>
      <c r="CL7" s="669"/>
      <c r="CM7" s="669"/>
      <c r="CN7" s="669"/>
      <c r="CO7" s="669"/>
      <c r="CP7" s="669"/>
    </row>
    <row r="8" spans="1:94" s="668" customFormat="1" ht="20.100000000000001" customHeight="1">
      <c r="A8" s="646"/>
      <c r="B8" s="678" t="s">
        <v>51</v>
      </c>
      <c r="C8" s="691"/>
      <c r="D8" s="674">
        <f t="shared" si="0"/>
        <v>25887</v>
      </c>
      <c r="E8" s="688"/>
      <c r="F8" s="688">
        <f>SUM(F11,F14,F17,F20,F23)</f>
        <v>91</v>
      </c>
      <c r="G8" s="645"/>
      <c r="H8" s="688">
        <f>SUM(H11,H14,H17,H20,H23)</f>
        <v>9328</v>
      </c>
      <c r="I8" s="688"/>
      <c r="J8" s="688">
        <f>SUM(J11,J14,J17,J20,J23)</f>
        <v>16468</v>
      </c>
      <c r="K8" s="670"/>
      <c r="L8" s="669"/>
      <c r="M8" s="669"/>
      <c r="N8" s="669"/>
      <c r="O8" s="669"/>
      <c r="P8" s="669"/>
      <c r="Q8" s="669"/>
      <c r="R8" s="669"/>
      <c r="S8" s="669"/>
      <c r="T8" s="669"/>
      <c r="U8" s="669"/>
      <c r="V8" s="669"/>
      <c r="W8" s="669"/>
      <c r="X8" s="669"/>
      <c r="Y8" s="669"/>
      <c r="Z8" s="669"/>
      <c r="AA8" s="669"/>
      <c r="AB8" s="669"/>
      <c r="AC8" s="669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69"/>
      <c r="AP8" s="669"/>
      <c r="AQ8" s="669"/>
      <c r="AR8" s="669"/>
      <c r="AS8" s="669"/>
      <c r="AT8" s="669"/>
      <c r="AU8" s="669"/>
      <c r="AV8" s="669"/>
      <c r="AW8" s="669"/>
      <c r="AX8" s="669"/>
      <c r="AY8" s="669"/>
      <c r="AZ8" s="669"/>
      <c r="BA8" s="669"/>
      <c r="BB8" s="669"/>
      <c r="BC8" s="669"/>
      <c r="BD8" s="669"/>
      <c r="BE8" s="669"/>
      <c r="BF8" s="669"/>
      <c r="BG8" s="669"/>
      <c r="BH8" s="669"/>
      <c r="BI8" s="669"/>
      <c r="BJ8" s="669"/>
      <c r="BK8" s="669"/>
      <c r="BL8" s="669"/>
      <c r="BM8" s="669"/>
      <c r="BN8" s="669"/>
      <c r="BO8" s="669"/>
      <c r="BP8" s="669"/>
      <c r="BQ8" s="669"/>
      <c r="BR8" s="669"/>
      <c r="BS8" s="669"/>
      <c r="BT8" s="669"/>
      <c r="BU8" s="669"/>
      <c r="BV8" s="669"/>
      <c r="BW8" s="669"/>
      <c r="BX8" s="669"/>
      <c r="BY8" s="669"/>
      <c r="BZ8" s="669"/>
      <c r="CA8" s="669"/>
      <c r="CB8" s="669"/>
      <c r="CC8" s="669"/>
      <c r="CD8" s="669"/>
      <c r="CE8" s="669"/>
      <c r="CF8" s="669"/>
      <c r="CG8" s="669"/>
      <c r="CH8" s="669"/>
      <c r="CI8" s="669"/>
      <c r="CJ8" s="669"/>
      <c r="CK8" s="669"/>
      <c r="CL8" s="669"/>
      <c r="CM8" s="669"/>
      <c r="CN8" s="669"/>
      <c r="CO8" s="669"/>
      <c r="CP8" s="669"/>
    </row>
    <row r="9" spans="1:94" s="668" customFormat="1" ht="20.100000000000001" customHeight="1">
      <c r="A9" s="696" t="s">
        <v>3069</v>
      </c>
      <c r="B9" s="678" t="s">
        <v>2831</v>
      </c>
      <c r="C9" s="691"/>
      <c r="D9" s="674">
        <f t="shared" si="0"/>
        <v>4401</v>
      </c>
      <c r="E9" s="688"/>
      <c r="F9" s="688">
        <v>0</v>
      </c>
      <c r="G9" s="645"/>
      <c r="H9" s="688">
        <v>1172</v>
      </c>
      <c r="I9" s="688"/>
      <c r="J9" s="688">
        <v>3229</v>
      </c>
      <c r="K9" s="670"/>
      <c r="L9" s="669"/>
      <c r="M9" s="669"/>
      <c r="N9" s="669"/>
      <c r="O9" s="669"/>
      <c r="P9" s="669"/>
      <c r="Q9" s="669"/>
      <c r="R9" s="669"/>
      <c r="S9" s="669"/>
      <c r="T9" s="669"/>
      <c r="U9" s="669"/>
      <c r="V9" s="669"/>
      <c r="W9" s="669"/>
      <c r="X9" s="669"/>
      <c r="Y9" s="669"/>
      <c r="Z9" s="669"/>
      <c r="AA9" s="669"/>
      <c r="AB9" s="669"/>
      <c r="AC9" s="669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69"/>
      <c r="AP9" s="669"/>
      <c r="AQ9" s="669"/>
      <c r="AR9" s="669"/>
      <c r="AS9" s="669"/>
      <c r="AT9" s="669"/>
      <c r="AU9" s="669"/>
      <c r="AV9" s="669"/>
      <c r="AW9" s="669"/>
      <c r="AX9" s="669"/>
      <c r="AY9" s="669"/>
      <c r="AZ9" s="669"/>
      <c r="BA9" s="669"/>
      <c r="BB9" s="669"/>
      <c r="BC9" s="669"/>
      <c r="BD9" s="669"/>
      <c r="BE9" s="669"/>
      <c r="BF9" s="669"/>
      <c r="BG9" s="669"/>
      <c r="BH9" s="669"/>
      <c r="BI9" s="669"/>
      <c r="BJ9" s="669"/>
      <c r="BK9" s="669"/>
      <c r="BL9" s="669"/>
      <c r="BM9" s="669"/>
      <c r="BN9" s="669"/>
      <c r="BO9" s="669"/>
      <c r="BP9" s="669"/>
      <c r="BQ9" s="669"/>
      <c r="BR9" s="669"/>
      <c r="BS9" s="669"/>
      <c r="BT9" s="669"/>
      <c r="BU9" s="669"/>
      <c r="BV9" s="669"/>
      <c r="BW9" s="669"/>
      <c r="BX9" s="669"/>
      <c r="BY9" s="669"/>
      <c r="BZ9" s="669"/>
      <c r="CA9" s="669"/>
      <c r="CB9" s="669"/>
      <c r="CC9" s="669"/>
      <c r="CD9" s="669"/>
      <c r="CE9" s="669"/>
      <c r="CF9" s="669"/>
      <c r="CG9" s="669"/>
      <c r="CH9" s="669"/>
      <c r="CI9" s="669"/>
      <c r="CJ9" s="669"/>
      <c r="CK9" s="669"/>
      <c r="CL9" s="669"/>
      <c r="CM9" s="669"/>
      <c r="CN9" s="669"/>
      <c r="CO9" s="669"/>
      <c r="CP9" s="669"/>
    </row>
    <row r="10" spans="1:94" s="687" customFormat="1" ht="20.100000000000001" customHeight="1">
      <c r="A10" s="695"/>
      <c r="B10" s="690" t="s">
        <v>50</v>
      </c>
      <c r="C10" s="689"/>
      <c r="D10" s="674">
        <f t="shared" si="0"/>
        <v>2249</v>
      </c>
      <c r="E10" s="688"/>
      <c r="F10" s="688">
        <v>0</v>
      </c>
      <c r="G10" s="645"/>
      <c r="H10" s="688">
        <v>602</v>
      </c>
      <c r="I10" s="688"/>
      <c r="J10" s="688">
        <v>1647</v>
      </c>
      <c r="K10" s="670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69"/>
      <c r="W10" s="669"/>
      <c r="X10" s="669"/>
      <c r="Y10" s="669"/>
      <c r="Z10" s="669"/>
      <c r="AA10" s="669"/>
      <c r="AB10" s="669"/>
      <c r="AC10" s="669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69"/>
      <c r="AP10" s="669"/>
      <c r="AQ10" s="669"/>
      <c r="AR10" s="669"/>
      <c r="AS10" s="669"/>
      <c r="AT10" s="669"/>
      <c r="AU10" s="669"/>
      <c r="AV10" s="669"/>
      <c r="AW10" s="669"/>
      <c r="AX10" s="669"/>
      <c r="AY10" s="669"/>
      <c r="AZ10" s="669"/>
      <c r="BA10" s="669"/>
      <c r="BB10" s="669"/>
      <c r="BC10" s="669"/>
      <c r="BD10" s="669"/>
      <c r="BE10" s="669"/>
      <c r="BF10" s="669"/>
      <c r="BG10" s="669"/>
      <c r="BH10" s="669"/>
      <c r="BI10" s="669"/>
      <c r="BJ10" s="669"/>
      <c r="BK10" s="669"/>
      <c r="BL10" s="669"/>
      <c r="BM10" s="669"/>
      <c r="BN10" s="669"/>
      <c r="BO10" s="669"/>
      <c r="BP10" s="669"/>
      <c r="BQ10" s="669"/>
      <c r="BR10" s="669"/>
      <c r="BS10" s="669"/>
      <c r="BT10" s="669"/>
      <c r="BU10" s="669"/>
      <c r="BV10" s="669"/>
      <c r="BW10" s="669"/>
      <c r="BX10" s="669"/>
      <c r="BY10" s="669"/>
      <c r="BZ10" s="669"/>
      <c r="CA10" s="669"/>
      <c r="CB10" s="669"/>
      <c r="CC10" s="669"/>
      <c r="CD10" s="669"/>
      <c r="CE10" s="669"/>
      <c r="CF10" s="669"/>
      <c r="CG10" s="669"/>
      <c r="CH10" s="669"/>
      <c r="CI10" s="669"/>
      <c r="CJ10" s="669"/>
      <c r="CK10" s="669"/>
      <c r="CL10" s="669"/>
      <c r="CM10" s="669"/>
      <c r="CN10" s="669"/>
      <c r="CO10" s="669"/>
      <c r="CP10" s="669"/>
    </row>
    <row r="11" spans="1:94" s="668" customFormat="1" ht="20.100000000000001" customHeight="1">
      <c r="A11" s="695"/>
      <c r="B11" s="678" t="s">
        <v>51</v>
      </c>
      <c r="C11" s="691"/>
      <c r="D11" s="674">
        <f t="shared" si="0"/>
        <v>2152</v>
      </c>
      <c r="E11" s="688"/>
      <c r="F11" s="688">
        <v>0</v>
      </c>
      <c r="G11" s="645"/>
      <c r="H11" s="688">
        <v>570</v>
      </c>
      <c r="I11" s="688"/>
      <c r="J11" s="688">
        <v>1582</v>
      </c>
      <c r="K11" s="670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69"/>
      <c r="AP11" s="669"/>
      <c r="AQ11" s="669"/>
      <c r="AR11" s="669"/>
      <c r="AS11" s="669"/>
      <c r="AT11" s="669"/>
      <c r="AU11" s="669"/>
      <c r="AV11" s="669"/>
      <c r="AW11" s="669"/>
      <c r="AX11" s="669"/>
      <c r="AY11" s="669"/>
      <c r="AZ11" s="669"/>
      <c r="BA11" s="669"/>
      <c r="BB11" s="669"/>
      <c r="BC11" s="669"/>
      <c r="BD11" s="669"/>
      <c r="BE11" s="669"/>
      <c r="BF11" s="669"/>
      <c r="BG11" s="669"/>
      <c r="BH11" s="669"/>
      <c r="BI11" s="669"/>
      <c r="BJ11" s="669"/>
      <c r="BK11" s="669"/>
      <c r="BL11" s="669"/>
      <c r="BM11" s="669"/>
      <c r="BN11" s="669"/>
      <c r="BO11" s="669"/>
      <c r="BP11" s="669"/>
      <c r="BQ11" s="669"/>
      <c r="BR11" s="669"/>
      <c r="BS11" s="669"/>
      <c r="BT11" s="669"/>
      <c r="BU11" s="669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69"/>
      <c r="CI11" s="669"/>
      <c r="CJ11" s="669"/>
      <c r="CK11" s="669"/>
      <c r="CL11" s="669"/>
      <c r="CM11" s="669"/>
      <c r="CN11" s="669"/>
      <c r="CO11" s="669"/>
      <c r="CP11" s="669"/>
    </row>
    <row r="12" spans="1:94" s="668" customFormat="1" ht="20.100000000000001" customHeight="1">
      <c r="A12" s="692" t="s">
        <v>3070</v>
      </c>
      <c r="B12" s="678" t="s">
        <v>2831</v>
      </c>
      <c r="C12" s="691"/>
      <c r="D12" s="674">
        <f t="shared" si="0"/>
        <v>11846</v>
      </c>
      <c r="E12" s="688"/>
      <c r="F12" s="688">
        <v>33</v>
      </c>
      <c r="G12" s="645"/>
      <c r="H12" s="688">
        <v>2397</v>
      </c>
      <c r="I12" s="688"/>
      <c r="J12" s="688">
        <v>9416</v>
      </c>
      <c r="K12" s="670"/>
      <c r="L12" s="669"/>
      <c r="M12" s="669"/>
      <c r="N12" s="669"/>
      <c r="O12" s="669"/>
      <c r="P12" s="669"/>
      <c r="Q12" s="669"/>
      <c r="R12" s="669"/>
      <c r="S12" s="669"/>
      <c r="T12" s="669"/>
      <c r="U12" s="669"/>
      <c r="V12" s="669"/>
      <c r="W12" s="669"/>
      <c r="X12" s="669"/>
      <c r="Y12" s="669"/>
      <c r="Z12" s="669"/>
      <c r="AA12" s="669"/>
      <c r="AB12" s="669"/>
      <c r="AC12" s="669"/>
      <c r="AD12" s="669"/>
      <c r="AE12" s="669"/>
      <c r="AF12" s="669"/>
      <c r="AG12" s="669"/>
      <c r="AH12" s="669"/>
      <c r="AI12" s="669"/>
      <c r="AJ12" s="669"/>
      <c r="AK12" s="669"/>
      <c r="AL12" s="669"/>
      <c r="AM12" s="669"/>
      <c r="AN12" s="669"/>
      <c r="AO12" s="669"/>
      <c r="AP12" s="669"/>
      <c r="AQ12" s="669"/>
      <c r="AR12" s="669"/>
      <c r="AS12" s="669"/>
      <c r="AT12" s="669"/>
      <c r="AU12" s="669"/>
      <c r="AV12" s="669"/>
      <c r="AW12" s="669"/>
      <c r="AX12" s="669"/>
      <c r="AY12" s="669"/>
      <c r="AZ12" s="669"/>
      <c r="BA12" s="669"/>
      <c r="BB12" s="669"/>
      <c r="BC12" s="669"/>
      <c r="BD12" s="669"/>
      <c r="BE12" s="669"/>
      <c r="BF12" s="669"/>
      <c r="BG12" s="669"/>
      <c r="BH12" s="669"/>
      <c r="BI12" s="669"/>
      <c r="BJ12" s="669"/>
      <c r="BK12" s="669"/>
      <c r="BL12" s="669"/>
      <c r="BM12" s="669"/>
      <c r="BN12" s="669"/>
      <c r="BO12" s="669"/>
      <c r="BP12" s="669"/>
      <c r="BQ12" s="669"/>
      <c r="BR12" s="669"/>
      <c r="BS12" s="669"/>
      <c r="BT12" s="669"/>
      <c r="BU12" s="669"/>
      <c r="BV12" s="669"/>
      <c r="BW12" s="669"/>
      <c r="BX12" s="669"/>
      <c r="BY12" s="669"/>
      <c r="BZ12" s="669"/>
      <c r="CA12" s="669"/>
      <c r="CB12" s="669"/>
      <c r="CC12" s="669"/>
      <c r="CD12" s="669"/>
      <c r="CE12" s="669"/>
      <c r="CF12" s="669"/>
      <c r="CG12" s="669"/>
      <c r="CH12" s="669"/>
      <c r="CI12" s="669"/>
      <c r="CJ12" s="669"/>
      <c r="CK12" s="669"/>
      <c r="CL12" s="669"/>
      <c r="CM12" s="669"/>
      <c r="CN12" s="669"/>
      <c r="CO12" s="669"/>
      <c r="CP12" s="669"/>
    </row>
    <row r="13" spans="1:94" s="687" customFormat="1" ht="20.100000000000001" customHeight="1">
      <c r="A13" s="694"/>
      <c r="B13" s="690" t="s">
        <v>50</v>
      </c>
      <c r="C13" s="689"/>
      <c r="D13" s="674">
        <f t="shared" si="0"/>
        <v>6145</v>
      </c>
      <c r="E13" s="688"/>
      <c r="F13" s="688">
        <v>15</v>
      </c>
      <c r="G13" s="645"/>
      <c r="H13" s="688">
        <v>1232</v>
      </c>
      <c r="I13" s="688"/>
      <c r="J13" s="688">
        <v>4898</v>
      </c>
      <c r="K13" s="670"/>
      <c r="L13" s="669"/>
      <c r="M13" s="669"/>
      <c r="N13" s="669"/>
      <c r="O13" s="669"/>
      <c r="P13" s="669"/>
      <c r="Q13" s="669"/>
      <c r="R13" s="669"/>
      <c r="S13" s="669"/>
      <c r="T13" s="669"/>
      <c r="U13" s="669"/>
      <c r="V13" s="669"/>
      <c r="W13" s="669"/>
      <c r="X13" s="669"/>
      <c r="Y13" s="669"/>
      <c r="Z13" s="669"/>
      <c r="AA13" s="669"/>
      <c r="AB13" s="669"/>
      <c r="AC13" s="669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69"/>
      <c r="AP13" s="669"/>
      <c r="AQ13" s="669"/>
      <c r="AR13" s="669"/>
      <c r="AS13" s="669"/>
      <c r="AT13" s="669"/>
      <c r="AU13" s="669"/>
      <c r="AV13" s="669"/>
      <c r="AW13" s="669"/>
      <c r="AX13" s="669"/>
      <c r="AY13" s="669"/>
      <c r="AZ13" s="669"/>
      <c r="BA13" s="669"/>
      <c r="BB13" s="669"/>
      <c r="BC13" s="669"/>
      <c r="BD13" s="669"/>
      <c r="BE13" s="669"/>
      <c r="BF13" s="669"/>
      <c r="BG13" s="669"/>
      <c r="BH13" s="669"/>
      <c r="BI13" s="669"/>
      <c r="BJ13" s="669"/>
      <c r="BK13" s="669"/>
      <c r="BL13" s="669"/>
      <c r="BM13" s="669"/>
      <c r="BN13" s="669"/>
      <c r="BO13" s="669"/>
      <c r="BP13" s="669"/>
      <c r="BQ13" s="669"/>
      <c r="BR13" s="669"/>
      <c r="BS13" s="669"/>
      <c r="BT13" s="669"/>
      <c r="BU13" s="669"/>
      <c r="BV13" s="669"/>
      <c r="BW13" s="669"/>
      <c r="BX13" s="669"/>
      <c r="BY13" s="669"/>
      <c r="BZ13" s="669"/>
      <c r="CA13" s="669"/>
      <c r="CB13" s="669"/>
      <c r="CC13" s="669"/>
      <c r="CD13" s="669"/>
      <c r="CE13" s="669"/>
      <c r="CF13" s="669"/>
      <c r="CG13" s="669"/>
      <c r="CH13" s="669"/>
      <c r="CI13" s="669"/>
      <c r="CJ13" s="669"/>
      <c r="CK13" s="669"/>
      <c r="CL13" s="669"/>
      <c r="CM13" s="669"/>
      <c r="CN13" s="669"/>
      <c r="CO13" s="669"/>
      <c r="CP13" s="669"/>
    </row>
    <row r="14" spans="1:94" s="668" customFormat="1" ht="20.100000000000001" customHeight="1">
      <c r="A14" s="694"/>
      <c r="B14" s="678" t="s">
        <v>51</v>
      </c>
      <c r="C14" s="691"/>
      <c r="D14" s="674">
        <f t="shared" si="0"/>
        <v>5701</v>
      </c>
      <c r="E14" s="688"/>
      <c r="F14" s="688">
        <v>18</v>
      </c>
      <c r="G14" s="645"/>
      <c r="H14" s="688">
        <v>1165</v>
      </c>
      <c r="I14" s="688"/>
      <c r="J14" s="688">
        <v>4518</v>
      </c>
      <c r="K14" s="670"/>
      <c r="L14" s="669"/>
      <c r="M14" s="669"/>
      <c r="N14" s="669"/>
      <c r="O14" s="669"/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69"/>
      <c r="BT14" s="669"/>
      <c r="BU14" s="669"/>
      <c r="BV14" s="669"/>
      <c r="BW14" s="669"/>
      <c r="BX14" s="669"/>
      <c r="BY14" s="669"/>
      <c r="BZ14" s="669"/>
      <c r="CA14" s="669"/>
      <c r="CB14" s="669"/>
      <c r="CC14" s="669"/>
      <c r="CD14" s="669"/>
      <c r="CE14" s="669"/>
      <c r="CF14" s="669"/>
      <c r="CG14" s="669"/>
      <c r="CH14" s="669"/>
      <c r="CI14" s="669"/>
      <c r="CJ14" s="669"/>
      <c r="CK14" s="669"/>
      <c r="CL14" s="669"/>
      <c r="CM14" s="669"/>
      <c r="CN14" s="669"/>
      <c r="CO14" s="669"/>
      <c r="CP14" s="669"/>
    </row>
    <row r="15" spans="1:94" s="668" customFormat="1" ht="20.100000000000001" customHeight="1">
      <c r="A15" s="692" t="s">
        <v>3071</v>
      </c>
      <c r="B15" s="678" t="s">
        <v>2831</v>
      </c>
      <c r="C15" s="691"/>
      <c r="D15" s="674">
        <f t="shared" si="0"/>
        <v>17177</v>
      </c>
      <c r="E15" s="688"/>
      <c r="F15" s="688">
        <v>57</v>
      </c>
      <c r="G15" s="645"/>
      <c r="H15" s="688">
        <v>6421</v>
      </c>
      <c r="I15" s="688"/>
      <c r="J15" s="688">
        <v>10699</v>
      </c>
      <c r="K15" s="670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669"/>
      <c r="BQ15" s="669"/>
      <c r="BR15" s="669"/>
      <c r="BS15" s="669"/>
      <c r="BT15" s="669"/>
      <c r="BU15" s="669"/>
      <c r="BV15" s="669"/>
      <c r="BW15" s="669"/>
      <c r="BX15" s="669"/>
      <c r="BY15" s="669"/>
      <c r="BZ15" s="669"/>
      <c r="CA15" s="669"/>
      <c r="CB15" s="669"/>
      <c r="CC15" s="669"/>
      <c r="CD15" s="669"/>
      <c r="CE15" s="669"/>
      <c r="CF15" s="669"/>
      <c r="CG15" s="669"/>
      <c r="CH15" s="669"/>
      <c r="CI15" s="669"/>
      <c r="CJ15" s="669"/>
      <c r="CK15" s="669"/>
      <c r="CL15" s="669"/>
      <c r="CM15" s="669"/>
      <c r="CN15" s="669"/>
      <c r="CO15" s="669"/>
      <c r="CP15" s="669"/>
    </row>
    <row r="16" spans="1:94" s="687" customFormat="1" ht="20.100000000000001" customHeight="1">
      <c r="A16" s="693"/>
      <c r="B16" s="690" t="s">
        <v>50</v>
      </c>
      <c r="C16" s="689"/>
      <c r="D16" s="674">
        <f t="shared" si="0"/>
        <v>8920</v>
      </c>
      <c r="E16" s="688"/>
      <c r="F16" s="688">
        <v>39</v>
      </c>
      <c r="G16" s="645"/>
      <c r="H16" s="688">
        <v>3299</v>
      </c>
      <c r="I16" s="688"/>
      <c r="J16" s="688">
        <v>5582</v>
      </c>
      <c r="K16" s="670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69"/>
      <c r="AJ16" s="669"/>
      <c r="AK16" s="669"/>
      <c r="AL16" s="669"/>
      <c r="AM16" s="669"/>
      <c r="AN16" s="669"/>
      <c r="AO16" s="669"/>
      <c r="AP16" s="669"/>
      <c r="AQ16" s="669"/>
      <c r="AR16" s="669"/>
      <c r="AS16" s="669"/>
      <c r="AT16" s="669"/>
      <c r="AU16" s="669"/>
      <c r="AV16" s="669"/>
      <c r="AW16" s="669"/>
      <c r="AX16" s="669"/>
      <c r="AY16" s="669"/>
      <c r="AZ16" s="669"/>
      <c r="BA16" s="669"/>
      <c r="BB16" s="669"/>
      <c r="BC16" s="669"/>
      <c r="BD16" s="669"/>
      <c r="BE16" s="669"/>
      <c r="BF16" s="669"/>
      <c r="BG16" s="669"/>
      <c r="BH16" s="669"/>
      <c r="BI16" s="669"/>
      <c r="BJ16" s="669"/>
      <c r="BK16" s="669"/>
      <c r="BL16" s="669"/>
      <c r="BM16" s="669"/>
      <c r="BN16" s="669"/>
      <c r="BO16" s="669"/>
      <c r="BP16" s="669"/>
      <c r="BQ16" s="669"/>
      <c r="BR16" s="669"/>
      <c r="BS16" s="669"/>
      <c r="BT16" s="669"/>
      <c r="BU16" s="669"/>
      <c r="BV16" s="669"/>
      <c r="BW16" s="669"/>
      <c r="BX16" s="669"/>
      <c r="BY16" s="669"/>
      <c r="BZ16" s="669"/>
      <c r="CA16" s="669"/>
      <c r="CB16" s="669"/>
      <c r="CC16" s="669"/>
      <c r="CD16" s="669"/>
      <c r="CE16" s="669"/>
      <c r="CF16" s="669"/>
      <c r="CG16" s="669"/>
      <c r="CH16" s="669"/>
      <c r="CI16" s="669"/>
      <c r="CJ16" s="669"/>
      <c r="CK16" s="669"/>
      <c r="CL16" s="669"/>
      <c r="CM16" s="669"/>
      <c r="CN16" s="669"/>
      <c r="CO16" s="669"/>
      <c r="CP16" s="669"/>
    </row>
    <row r="17" spans="1:94" s="668" customFormat="1" ht="20.100000000000001" customHeight="1">
      <c r="A17" s="693"/>
      <c r="B17" s="678" t="s">
        <v>51</v>
      </c>
      <c r="C17" s="691"/>
      <c r="D17" s="674">
        <f t="shared" si="0"/>
        <v>8257</v>
      </c>
      <c r="E17" s="688"/>
      <c r="F17" s="688">
        <v>18</v>
      </c>
      <c r="G17" s="645"/>
      <c r="H17" s="688">
        <v>3122</v>
      </c>
      <c r="I17" s="688"/>
      <c r="J17" s="688">
        <v>5117</v>
      </c>
      <c r="K17" s="670"/>
      <c r="L17" s="669"/>
      <c r="M17" s="669"/>
      <c r="N17" s="669"/>
      <c r="O17" s="669"/>
      <c r="P17" s="669"/>
      <c r="Q17" s="669"/>
      <c r="R17" s="669"/>
      <c r="S17" s="669"/>
      <c r="T17" s="669"/>
      <c r="U17" s="669"/>
      <c r="V17" s="669"/>
      <c r="W17" s="669"/>
      <c r="X17" s="669"/>
      <c r="Y17" s="669"/>
      <c r="Z17" s="669"/>
      <c r="AA17" s="669"/>
      <c r="AB17" s="669"/>
      <c r="AC17" s="669"/>
      <c r="AD17" s="669"/>
      <c r="AE17" s="669"/>
      <c r="AF17" s="669"/>
      <c r="AG17" s="669"/>
      <c r="AH17" s="669"/>
      <c r="AI17" s="669"/>
      <c r="AJ17" s="669"/>
      <c r="AK17" s="669"/>
      <c r="AL17" s="669"/>
      <c r="AM17" s="669"/>
      <c r="AN17" s="669"/>
      <c r="AO17" s="669"/>
      <c r="AP17" s="669"/>
      <c r="AQ17" s="669"/>
      <c r="AR17" s="669"/>
      <c r="AS17" s="669"/>
      <c r="AT17" s="669"/>
      <c r="AU17" s="669"/>
      <c r="AV17" s="669"/>
      <c r="AW17" s="669"/>
      <c r="AX17" s="669"/>
      <c r="AY17" s="669"/>
      <c r="AZ17" s="669"/>
      <c r="BA17" s="669"/>
      <c r="BB17" s="669"/>
      <c r="BC17" s="669"/>
      <c r="BD17" s="669"/>
      <c r="BE17" s="669"/>
      <c r="BF17" s="669"/>
      <c r="BG17" s="669"/>
      <c r="BH17" s="669"/>
      <c r="BI17" s="669"/>
      <c r="BJ17" s="669"/>
      <c r="BK17" s="669"/>
      <c r="BL17" s="669"/>
      <c r="BM17" s="669"/>
      <c r="BN17" s="669"/>
      <c r="BO17" s="669"/>
      <c r="BP17" s="669"/>
      <c r="BQ17" s="669"/>
      <c r="BR17" s="669"/>
      <c r="BS17" s="669"/>
      <c r="BT17" s="669"/>
      <c r="BU17" s="669"/>
      <c r="BV17" s="669"/>
      <c r="BW17" s="669"/>
      <c r="BX17" s="669"/>
      <c r="BY17" s="669"/>
      <c r="BZ17" s="669"/>
      <c r="CA17" s="669"/>
      <c r="CB17" s="669"/>
      <c r="CC17" s="669"/>
      <c r="CD17" s="669"/>
      <c r="CE17" s="669"/>
      <c r="CF17" s="669"/>
      <c r="CG17" s="669"/>
      <c r="CH17" s="669"/>
      <c r="CI17" s="669"/>
      <c r="CJ17" s="669"/>
      <c r="CK17" s="669"/>
      <c r="CL17" s="669"/>
      <c r="CM17" s="669"/>
      <c r="CN17" s="669"/>
      <c r="CO17" s="669"/>
      <c r="CP17" s="669"/>
    </row>
    <row r="18" spans="1:94" s="668" customFormat="1" ht="20.100000000000001" customHeight="1">
      <c r="A18" s="692" t="s">
        <v>3072</v>
      </c>
      <c r="B18" s="678" t="s">
        <v>2837</v>
      </c>
      <c r="C18" s="691"/>
      <c r="D18" s="674">
        <f t="shared" si="0"/>
        <v>20250</v>
      </c>
      <c r="E18" s="688"/>
      <c r="F18" s="688">
        <v>120</v>
      </c>
      <c r="G18" s="645"/>
      <c r="H18" s="688">
        <v>9269</v>
      </c>
      <c r="I18" s="688"/>
      <c r="J18" s="688">
        <v>10861</v>
      </c>
      <c r="K18" s="670"/>
      <c r="L18" s="669"/>
      <c r="M18" s="669"/>
      <c r="N18" s="669"/>
      <c r="O18" s="669"/>
      <c r="P18" s="669"/>
      <c r="Q18" s="669"/>
      <c r="R18" s="669"/>
      <c r="S18" s="669"/>
      <c r="T18" s="669"/>
      <c r="U18" s="669"/>
      <c r="V18" s="669"/>
      <c r="W18" s="669"/>
      <c r="X18" s="669"/>
      <c r="Y18" s="669"/>
      <c r="Z18" s="669"/>
      <c r="AA18" s="669"/>
      <c r="AB18" s="669"/>
      <c r="AC18" s="669"/>
      <c r="AD18" s="669"/>
      <c r="AE18" s="669"/>
      <c r="AF18" s="669"/>
      <c r="AG18" s="669"/>
      <c r="AH18" s="669"/>
      <c r="AI18" s="669"/>
      <c r="AJ18" s="669"/>
      <c r="AK18" s="669"/>
      <c r="AL18" s="669"/>
      <c r="AM18" s="669"/>
      <c r="AN18" s="669"/>
      <c r="AO18" s="669"/>
      <c r="AP18" s="669"/>
      <c r="AQ18" s="669"/>
      <c r="AR18" s="669"/>
      <c r="AS18" s="669"/>
      <c r="AT18" s="669"/>
      <c r="AU18" s="669"/>
      <c r="AV18" s="669"/>
      <c r="AW18" s="669"/>
      <c r="AX18" s="669"/>
      <c r="AY18" s="669"/>
      <c r="AZ18" s="669"/>
      <c r="BA18" s="669"/>
      <c r="BB18" s="669"/>
      <c r="BC18" s="669"/>
      <c r="BD18" s="669"/>
      <c r="BE18" s="669"/>
      <c r="BF18" s="669"/>
      <c r="BG18" s="669"/>
      <c r="BH18" s="669"/>
      <c r="BI18" s="669"/>
      <c r="BJ18" s="669"/>
      <c r="BK18" s="669"/>
      <c r="BL18" s="669"/>
      <c r="BM18" s="669"/>
      <c r="BN18" s="669"/>
      <c r="BO18" s="669"/>
      <c r="BP18" s="669"/>
      <c r="BQ18" s="669"/>
      <c r="BR18" s="669"/>
      <c r="BS18" s="669"/>
      <c r="BT18" s="669"/>
      <c r="BU18" s="669"/>
      <c r="BV18" s="669"/>
      <c r="BW18" s="669"/>
      <c r="BX18" s="669"/>
      <c r="BY18" s="669"/>
      <c r="BZ18" s="669"/>
      <c r="CA18" s="669"/>
      <c r="CB18" s="669"/>
      <c r="CC18" s="669"/>
      <c r="CD18" s="669"/>
      <c r="CE18" s="669"/>
      <c r="CF18" s="669"/>
      <c r="CG18" s="669"/>
      <c r="CH18" s="669"/>
      <c r="CI18" s="669"/>
      <c r="CJ18" s="669"/>
      <c r="CK18" s="669"/>
      <c r="CL18" s="669"/>
      <c r="CM18" s="669"/>
      <c r="CN18" s="669"/>
      <c r="CO18" s="669"/>
      <c r="CP18" s="669"/>
    </row>
    <row r="19" spans="1:94" s="687" customFormat="1" ht="20.100000000000001" customHeight="1">
      <c r="A19" s="693"/>
      <c r="B19" s="690" t="s">
        <v>50</v>
      </c>
      <c r="C19" s="689"/>
      <c r="D19" s="674">
        <f t="shared" si="0"/>
        <v>10488</v>
      </c>
      <c r="E19" s="688"/>
      <c r="F19" s="688">
        <v>65</v>
      </c>
      <c r="G19" s="645"/>
      <c r="H19" s="688">
        <v>4798</v>
      </c>
      <c r="I19" s="688"/>
      <c r="J19" s="688">
        <v>5625</v>
      </c>
      <c r="K19" s="670"/>
      <c r="L19" s="669"/>
      <c r="M19" s="669"/>
      <c r="N19" s="669"/>
      <c r="O19" s="669"/>
      <c r="P19" s="669"/>
      <c r="Q19" s="669"/>
      <c r="R19" s="669"/>
      <c r="S19" s="669"/>
      <c r="T19" s="669"/>
      <c r="U19" s="669"/>
      <c r="V19" s="669"/>
      <c r="W19" s="669"/>
      <c r="X19" s="669"/>
      <c r="Y19" s="669"/>
      <c r="Z19" s="669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669"/>
      <c r="AZ19" s="669"/>
      <c r="BA19" s="669"/>
      <c r="BB19" s="669"/>
      <c r="BC19" s="669"/>
      <c r="BD19" s="669"/>
      <c r="BE19" s="669"/>
      <c r="BF19" s="669"/>
      <c r="BG19" s="669"/>
      <c r="BH19" s="669"/>
      <c r="BI19" s="669"/>
      <c r="BJ19" s="669"/>
      <c r="BK19" s="669"/>
      <c r="BL19" s="669"/>
      <c r="BM19" s="669"/>
      <c r="BN19" s="669"/>
      <c r="BO19" s="669"/>
      <c r="BP19" s="669"/>
      <c r="BQ19" s="669"/>
      <c r="BR19" s="669"/>
      <c r="BS19" s="669"/>
      <c r="BT19" s="669"/>
      <c r="BU19" s="669"/>
      <c r="BV19" s="669"/>
      <c r="BW19" s="669"/>
      <c r="BX19" s="669"/>
      <c r="BY19" s="669"/>
      <c r="BZ19" s="669"/>
      <c r="CA19" s="669"/>
      <c r="CB19" s="669"/>
      <c r="CC19" s="669"/>
      <c r="CD19" s="669"/>
      <c r="CE19" s="669"/>
      <c r="CF19" s="669"/>
      <c r="CG19" s="669"/>
      <c r="CH19" s="669"/>
      <c r="CI19" s="669"/>
      <c r="CJ19" s="669"/>
      <c r="CK19" s="669"/>
      <c r="CL19" s="669"/>
      <c r="CM19" s="669"/>
      <c r="CN19" s="669"/>
      <c r="CO19" s="669"/>
      <c r="CP19" s="669"/>
    </row>
    <row r="20" spans="1:94" s="668" customFormat="1" ht="20.100000000000001" customHeight="1">
      <c r="A20" s="693"/>
      <c r="B20" s="678" t="s">
        <v>51</v>
      </c>
      <c r="C20" s="691"/>
      <c r="D20" s="674">
        <f t="shared" si="0"/>
        <v>9762</v>
      </c>
      <c r="E20" s="688"/>
      <c r="F20" s="688">
        <v>55</v>
      </c>
      <c r="G20" s="645"/>
      <c r="H20" s="688">
        <v>4471</v>
      </c>
      <c r="I20" s="688"/>
      <c r="J20" s="688">
        <v>5236</v>
      </c>
      <c r="K20" s="670"/>
      <c r="L20" s="669"/>
      <c r="M20" s="669"/>
      <c r="N20" s="669"/>
      <c r="O20" s="669"/>
      <c r="P20" s="669"/>
      <c r="Q20" s="669"/>
      <c r="R20" s="669"/>
      <c r="S20" s="669"/>
      <c r="T20" s="669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69"/>
      <c r="AJ20" s="669"/>
      <c r="AK20" s="669"/>
      <c r="AL20" s="669"/>
      <c r="AM20" s="669"/>
      <c r="AN20" s="669"/>
      <c r="AO20" s="669"/>
      <c r="AP20" s="669"/>
      <c r="AQ20" s="669"/>
      <c r="AR20" s="669"/>
      <c r="AS20" s="669"/>
      <c r="AT20" s="669"/>
      <c r="AU20" s="669"/>
      <c r="AV20" s="669"/>
      <c r="AW20" s="669"/>
      <c r="AX20" s="669"/>
      <c r="AY20" s="669"/>
      <c r="AZ20" s="669"/>
      <c r="BA20" s="669"/>
      <c r="BB20" s="669"/>
      <c r="BC20" s="669"/>
      <c r="BD20" s="669"/>
      <c r="BE20" s="669"/>
      <c r="BF20" s="669"/>
      <c r="BG20" s="669"/>
      <c r="BH20" s="669"/>
      <c r="BI20" s="669"/>
      <c r="BJ20" s="669"/>
      <c r="BK20" s="669"/>
      <c r="BL20" s="669"/>
      <c r="BM20" s="669"/>
      <c r="BN20" s="669"/>
      <c r="BO20" s="669"/>
      <c r="BP20" s="669"/>
      <c r="BQ20" s="669"/>
      <c r="BR20" s="669"/>
      <c r="BS20" s="669"/>
      <c r="BT20" s="669"/>
      <c r="BU20" s="669"/>
      <c r="BV20" s="669"/>
      <c r="BW20" s="669"/>
      <c r="BX20" s="669"/>
      <c r="BY20" s="669"/>
      <c r="BZ20" s="669"/>
      <c r="CA20" s="669"/>
      <c r="CB20" s="669"/>
      <c r="CC20" s="669"/>
      <c r="CD20" s="669"/>
      <c r="CE20" s="669"/>
      <c r="CF20" s="669"/>
      <c r="CG20" s="669"/>
      <c r="CH20" s="669"/>
      <c r="CI20" s="669"/>
      <c r="CJ20" s="669"/>
      <c r="CK20" s="669"/>
      <c r="CL20" s="669"/>
      <c r="CM20" s="669"/>
      <c r="CN20" s="669"/>
      <c r="CO20" s="669"/>
      <c r="CP20" s="669"/>
    </row>
    <row r="21" spans="1:94" s="668" customFormat="1" ht="20.100000000000001" customHeight="1">
      <c r="A21" s="692" t="s">
        <v>3073</v>
      </c>
      <c r="B21" s="678" t="s">
        <v>2831</v>
      </c>
      <c r="C21" s="691"/>
      <c r="D21" s="674">
        <f t="shared" si="0"/>
        <v>47</v>
      </c>
      <c r="E21" s="688"/>
      <c r="F21" s="688">
        <v>0</v>
      </c>
      <c r="G21" s="645"/>
      <c r="H21" s="688">
        <v>0</v>
      </c>
      <c r="I21" s="688"/>
      <c r="J21" s="688">
        <v>47</v>
      </c>
      <c r="K21" s="670"/>
      <c r="L21" s="669"/>
      <c r="M21" s="669"/>
      <c r="N21" s="669"/>
      <c r="O21" s="669"/>
      <c r="P21" s="669"/>
      <c r="Q21" s="669"/>
      <c r="R21" s="669"/>
      <c r="S21" s="669"/>
      <c r="T21" s="669"/>
      <c r="U21" s="669"/>
      <c r="V21" s="669"/>
      <c r="W21" s="669"/>
      <c r="X21" s="669"/>
      <c r="Y21" s="669"/>
      <c r="Z21" s="669"/>
      <c r="AA21" s="669"/>
      <c r="AB21" s="669"/>
      <c r="AC21" s="669"/>
      <c r="AD21" s="669"/>
      <c r="AE21" s="669"/>
      <c r="AF21" s="669"/>
      <c r="AG21" s="669"/>
      <c r="AH21" s="669"/>
      <c r="AI21" s="669"/>
      <c r="AJ21" s="669"/>
      <c r="AK21" s="669"/>
      <c r="AL21" s="669"/>
      <c r="AM21" s="669"/>
      <c r="AN21" s="669"/>
      <c r="AO21" s="669"/>
      <c r="AP21" s="669"/>
      <c r="AQ21" s="669"/>
      <c r="AR21" s="669"/>
      <c r="AS21" s="669"/>
      <c r="AT21" s="669"/>
      <c r="AU21" s="669"/>
      <c r="AV21" s="669"/>
      <c r="AW21" s="669"/>
      <c r="AX21" s="669"/>
      <c r="AY21" s="669"/>
      <c r="AZ21" s="669"/>
      <c r="BA21" s="669"/>
      <c r="BB21" s="669"/>
      <c r="BC21" s="669"/>
      <c r="BD21" s="669"/>
      <c r="BE21" s="669"/>
      <c r="BF21" s="669"/>
      <c r="BG21" s="669"/>
      <c r="BH21" s="669"/>
      <c r="BI21" s="669"/>
      <c r="BJ21" s="669"/>
      <c r="BK21" s="669"/>
      <c r="BL21" s="669"/>
      <c r="BM21" s="669"/>
      <c r="BN21" s="669"/>
      <c r="BO21" s="669"/>
      <c r="BP21" s="669"/>
      <c r="BQ21" s="669"/>
      <c r="BR21" s="669"/>
      <c r="BS21" s="669"/>
      <c r="BT21" s="669"/>
      <c r="BU21" s="669"/>
      <c r="BV21" s="669"/>
      <c r="BW21" s="669"/>
      <c r="BX21" s="669"/>
      <c r="BY21" s="669"/>
      <c r="BZ21" s="669"/>
      <c r="CA21" s="669"/>
      <c r="CB21" s="669"/>
      <c r="CC21" s="669"/>
      <c r="CD21" s="669"/>
      <c r="CE21" s="669"/>
      <c r="CF21" s="669"/>
      <c r="CG21" s="669"/>
      <c r="CH21" s="669"/>
      <c r="CI21" s="669"/>
      <c r="CJ21" s="669"/>
      <c r="CK21" s="669"/>
      <c r="CL21" s="669"/>
      <c r="CM21" s="669"/>
      <c r="CN21" s="669"/>
      <c r="CO21" s="669"/>
      <c r="CP21" s="669"/>
    </row>
    <row r="22" spans="1:94" s="687" customFormat="1" ht="20.100000000000001" customHeight="1">
      <c r="B22" s="690" t="s">
        <v>50</v>
      </c>
      <c r="C22" s="689"/>
      <c r="D22" s="674">
        <f t="shared" si="0"/>
        <v>32</v>
      </c>
      <c r="E22" s="688"/>
      <c r="F22" s="688">
        <v>0</v>
      </c>
      <c r="G22" s="645"/>
      <c r="H22" s="688">
        <v>0</v>
      </c>
      <c r="I22" s="688"/>
      <c r="J22" s="688">
        <v>32</v>
      </c>
      <c r="K22" s="670"/>
      <c r="L22" s="669"/>
      <c r="M22" s="669"/>
      <c r="N22" s="669"/>
      <c r="O22" s="669"/>
      <c r="P22" s="669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69"/>
      <c r="AO22" s="669"/>
      <c r="AP22" s="669"/>
      <c r="AQ22" s="669"/>
      <c r="AR22" s="669"/>
      <c r="AS22" s="669"/>
      <c r="AT22" s="669"/>
      <c r="AU22" s="669"/>
      <c r="AV22" s="669"/>
      <c r="AW22" s="669"/>
      <c r="AX22" s="669"/>
      <c r="AY22" s="669"/>
      <c r="AZ22" s="669"/>
      <c r="BA22" s="669"/>
      <c r="BB22" s="669"/>
      <c r="BC22" s="669"/>
      <c r="BD22" s="669"/>
      <c r="BE22" s="669"/>
      <c r="BF22" s="669"/>
      <c r="BG22" s="669"/>
      <c r="BH22" s="669"/>
      <c r="BI22" s="669"/>
      <c r="BJ22" s="669"/>
      <c r="BK22" s="669"/>
      <c r="BL22" s="669"/>
      <c r="BM22" s="669"/>
      <c r="BN22" s="669"/>
      <c r="BO22" s="669"/>
      <c r="BP22" s="669"/>
      <c r="BQ22" s="669"/>
      <c r="BR22" s="669"/>
      <c r="BS22" s="669"/>
      <c r="BT22" s="669"/>
      <c r="BU22" s="669"/>
      <c r="BV22" s="669"/>
      <c r="BW22" s="669"/>
      <c r="BX22" s="669"/>
      <c r="BY22" s="669"/>
      <c r="BZ22" s="669"/>
      <c r="CA22" s="669"/>
      <c r="CB22" s="669"/>
      <c r="CC22" s="669"/>
      <c r="CD22" s="669"/>
      <c r="CE22" s="669"/>
      <c r="CF22" s="669"/>
      <c r="CG22" s="669"/>
      <c r="CH22" s="669"/>
      <c r="CI22" s="669"/>
      <c r="CJ22" s="669"/>
      <c r="CK22" s="669"/>
      <c r="CL22" s="669"/>
      <c r="CM22" s="669"/>
      <c r="CN22" s="669"/>
      <c r="CO22" s="669"/>
      <c r="CP22" s="669"/>
    </row>
    <row r="23" spans="1:94" s="668" customFormat="1" ht="20.100000000000001" customHeight="1">
      <c r="A23" s="686"/>
      <c r="B23" s="1661" t="s">
        <v>51</v>
      </c>
      <c r="C23" s="1658"/>
      <c r="D23" s="685">
        <f t="shared" si="0"/>
        <v>15</v>
      </c>
      <c r="E23" s="683"/>
      <c r="F23" s="683">
        <v>0</v>
      </c>
      <c r="G23" s="684"/>
      <c r="H23" s="683">
        <v>0</v>
      </c>
      <c r="I23" s="683"/>
      <c r="J23" s="683">
        <v>15</v>
      </c>
      <c r="K23" s="670"/>
      <c r="L23" s="669"/>
      <c r="M23" s="669"/>
      <c r="N23" s="669"/>
      <c r="O23" s="669"/>
      <c r="P23" s="669"/>
      <c r="Q23" s="669"/>
      <c r="R23" s="669"/>
      <c r="S23" s="669"/>
      <c r="T23" s="669"/>
      <c r="U23" s="669"/>
      <c r="V23" s="669"/>
      <c r="W23" s="669"/>
      <c r="X23" s="669"/>
      <c r="Y23" s="669"/>
      <c r="Z23" s="669"/>
      <c r="AA23" s="669"/>
      <c r="AB23" s="669"/>
      <c r="AC23" s="669"/>
      <c r="AD23" s="669"/>
      <c r="AE23" s="669"/>
      <c r="AF23" s="669"/>
      <c r="AG23" s="669"/>
      <c r="AH23" s="669"/>
      <c r="AI23" s="669"/>
      <c r="AJ23" s="669"/>
      <c r="AK23" s="669"/>
      <c r="AL23" s="669"/>
      <c r="AM23" s="669"/>
      <c r="AN23" s="669"/>
      <c r="AO23" s="669"/>
      <c r="AP23" s="669"/>
      <c r="AQ23" s="669"/>
      <c r="AR23" s="669"/>
      <c r="AS23" s="669"/>
      <c r="AT23" s="669"/>
      <c r="AU23" s="669"/>
      <c r="AV23" s="669"/>
      <c r="AW23" s="669"/>
      <c r="AX23" s="669"/>
      <c r="AY23" s="669"/>
      <c r="AZ23" s="669"/>
      <c r="BA23" s="669"/>
      <c r="BB23" s="669"/>
      <c r="BC23" s="669"/>
      <c r="BD23" s="669"/>
      <c r="BE23" s="669"/>
      <c r="BF23" s="669"/>
      <c r="BG23" s="669"/>
      <c r="BH23" s="669"/>
      <c r="BI23" s="669"/>
      <c r="BJ23" s="669"/>
      <c r="BK23" s="669"/>
      <c r="BL23" s="669"/>
      <c r="BM23" s="669"/>
      <c r="BN23" s="669"/>
      <c r="BO23" s="669"/>
      <c r="BP23" s="669"/>
      <c r="BQ23" s="669"/>
      <c r="BR23" s="669"/>
      <c r="BS23" s="669"/>
      <c r="BT23" s="669"/>
      <c r="BU23" s="669"/>
      <c r="BV23" s="669"/>
      <c r="BW23" s="669"/>
      <c r="BX23" s="669"/>
      <c r="BY23" s="669"/>
      <c r="BZ23" s="669"/>
      <c r="CA23" s="669"/>
      <c r="CB23" s="669"/>
      <c r="CC23" s="669"/>
      <c r="CD23" s="669"/>
      <c r="CE23" s="669"/>
      <c r="CF23" s="669"/>
      <c r="CG23" s="669"/>
      <c r="CH23" s="669"/>
      <c r="CI23" s="669"/>
      <c r="CJ23" s="669"/>
      <c r="CK23" s="669"/>
      <c r="CL23" s="669"/>
      <c r="CM23" s="669"/>
      <c r="CN23" s="669"/>
      <c r="CO23" s="669"/>
      <c r="CP23" s="669"/>
    </row>
    <row r="24" spans="1:94" s="94" customFormat="1" ht="18" customHeight="1">
      <c r="A24" s="1469" t="s">
        <v>83</v>
      </c>
      <c r="B24" s="94" t="s">
        <v>84</v>
      </c>
      <c r="D24" s="99" t="s">
        <v>85</v>
      </c>
      <c r="F24" s="1715" t="s">
        <v>87</v>
      </c>
      <c r="J24" s="99" t="s">
        <v>771</v>
      </c>
      <c r="N24" s="99"/>
    </row>
    <row r="25" spans="1:94" s="94" customFormat="1" ht="18" customHeight="1">
      <c r="D25" s="99" t="s">
        <v>86</v>
      </c>
      <c r="L25" s="99"/>
      <c r="M25" s="99"/>
      <c r="N25" s="99"/>
      <c r="O25" s="99"/>
      <c r="P25" s="99"/>
    </row>
    <row r="26" spans="1:94" s="663" customFormat="1" ht="13.9" customHeight="1">
      <c r="E26" s="665"/>
      <c r="J26" s="1625"/>
    </row>
    <row r="27" spans="1:94" s="663" customFormat="1" ht="13.9" customHeight="1">
      <c r="A27" s="94" t="s">
        <v>141</v>
      </c>
    </row>
    <row r="28" spans="1:94" s="663" customFormat="1" ht="13.9" customHeight="1">
      <c r="A28" s="663" t="s">
        <v>272</v>
      </c>
      <c r="B28" s="664"/>
      <c r="C28" s="664"/>
      <c r="D28" s="664"/>
    </row>
    <row r="29" spans="1:94" s="663" customFormat="1" ht="13.9" customHeight="1">
      <c r="B29" s="664"/>
      <c r="C29" s="664"/>
      <c r="D29" s="664"/>
    </row>
  </sheetData>
  <mergeCells count="7">
    <mergeCell ref="A3:J3"/>
    <mergeCell ref="I4:J4"/>
    <mergeCell ref="A5:B5"/>
    <mergeCell ref="C5:D5"/>
    <mergeCell ref="E5:F5"/>
    <mergeCell ref="G5:H5"/>
    <mergeCell ref="I5:J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view="pageBreakPreview" zoomScale="115" zoomScaleNormal="100" zoomScaleSheetLayoutView="115" workbookViewId="0">
      <selection activeCell="I10" sqref="I10"/>
    </sheetView>
  </sheetViews>
  <sheetFormatPr defaultColWidth="9" defaultRowHeight="15.75"/>
  <cols>
    <col min="1" max="1" width="25.625" style="14" customWidth="1"/>
    <col min="2" max="4" width="24.625" style="14" customWidth="1"/>
    <col min="5" max="5" width="12.625" style="14" customWidth="1"/>
    <col min="6" max="6" width="15.125" style="14" customWidth="1"/>
    <col min="7" max="16384" width="9" style="14"/>
  </cols>
  <sheetData>
    <row r="1" spans="1:16" s="104" customFormat="1" ht="19.149999999999999" customHeight="1">
      <c r="A1" s="1523" t="s">
        <v>143</v>
      </c>
      <c r="E1" s="1523" t="s">
        <v>139</v>
      </c>
      <c r="F1" s="1523" t="s">
        <v>89</v>
      </c>
    </row>
    <row r="2" spans="1:16" s="104" customFormat="1" ht="19.149999999999999" customHeight="1">
      <c r="A2" s="1523" t="s">
        <v>34</v>
      </c>
      <c r="B2" s="108" t="s">
        <v>292</v>
      </c>
      <c r="C2" s="108"/>
      <c r="D2" s="659" t="s">
        <v>787</v>
      </c>
      <c r="E2" s="1523" t="s">
        <v>208</v>
      </c>
      <c r="F2" s="1523" t="s">
        <v>786</v>
      </c>
      <c r="P2" s="702"/>
    </row>
    <row r="3" spans="1:16" s="113" customFormat="1" ht="24" customHeight="1">
      <c r="A3" s="1943" t="s">
        <v>785</v>
      </c>
      <c r="B3" s="1943"/>
      <c r="C3" s="1943"/>
      <c r="D3" s="1943"/>
      <c r="E3" s="1943"/>
      <c r="F3" s="1943"/>
    </row>
    <row r="4" spans="1:16" s="104" customFormat="1" ht="21.95" customHeight="1">
      <c r="B4" s="1809" t="s">
        <v>784</v>
      </c>
      <c r="C4" s="1809"/>
      <c r="D4" s="1809"/>
      <c r="E4" s="2262" t="s">
        <v>224</v>
      </c>
      <c r="F4" s="2262"/>
    </row>
    <row r="5" spans="1:16" s="104" customFormat="1" ht="30.2" customHeight="1">
      <c r="A5" s="701" t="s">
        <v>783</v>
      </c>
      <c r="B5" s="1529" t="s">
        <v>453</v>
      </c>
      <c r="C5" s="1523" t="s">
        <v>461</v>
      </c>
      <c r="D5" s="1523" t="s">
        <v>782</v>
      </c>
      <c r="E5" s="1951" t="s">
        <v>463</v>
      </c>
      <c r="F5" s="1952"/>
    </row>
    <row r="6" spans="1:16" s="104" customFormat="1" ht="20.100000000000001" customHeight="1">
      <c r="A6" s="1533" t="s">
        <v>150</v>
      </c>
      <c r="B6" s="1628">
        <f>SUM(C6:F6)</f>
        <v>679</v>
      </c>
      <c r="C6" s="1550">
        <f>SUM(C9:C10)</f>
        <v>3</v>
      </c>
      <c r="D6" s="1628">
        <f>SUM(D9:D10)</f>
        <v>510</v>
      </c>
      <c r="E6" s="2263">
        <f>SUM(E9:F10)</f>
        <v>166</v>
      </c>
      <c r="F6" s="2263"/>
    </row>
    <row r="7" spans="1:16" s="104" customFormat="1" ht="20.100000000000001" customHeight="1">
      <c r="A7" s="119"/>
      <c r="B7" s="1628"/>
      <c r="C7" s="1550"/>
      <c r="D7" s="1628"/>
      <c r="E7" s="2261"/>
      <c r="F7" s="2261"/>
    </row>
    <row r="8" spans="1:16" s="104" customFormat="1" ht="20.100000000000001" customHeight="1">
      <c r="A8" s="107" t="s">
        <v>781</v>
      </c>
      <c r="B8" s="1628"/>
      <c r="C8" s="1550"/>
      <c r="D8" s="1628"/>
      <c r="E8" s="2261"/>
      <c r="F8" s="2261"/>
    </row>
    <row r="9" spans="1:16" s="104" customFormat="1" ht="20.100000000000001" customHeight="1">
      <c r="A9" s="1533" t="s">
        <v>142</v>
      </c>
      <c r="B9" s="1628">
        <f>SUM(C9:F9)</f>
        <v>327</v>
      </c>
      <c r="C9" s="1550">
        <v>0</v>
      </c>
      <c r="D9" s="1628">
        <v>247</v>
      </c>
      <c r="E9" s="2261">
        <v>80</v>
      </c>
      <c r="F9" s="2261"/>
    </row>
    <row r="10" spans="1:16" s="104" customFormat="1" ht="20.100000000000001" customHeight="1">
      <c r="A10" s="1533" t="s">
        <v>68</v>
      </c>
      <c r="B10" s="1628">
        <f>SUM(C10:F10)</f>
        <v>352</v>
      </c>
      <c r="C10" s="1550">
        <v>3</v>
      </c>
      <c r="D10" s="1628">
        <v>263</v>
      </c>
      <c r="E10" s="2261">
        <v>86</v>
      </c>
      <c r="F10" s="2261"/>
    </row>
    <row r="11" spans="1:16" s="104" customFormat="1" ht="20.100000000000001" customHeight="1">
      <c r="A11" s="1533"/>
      <c r="B11" s="1628"/>
      <c r="C11" s="1550"/>
      <c r="D11" s="1627"/>
      <c r="E11" s="2260"/>
      <c r="F11" s="2260"/>
    </row>
    <row r="12" spans="1:16" s="104" customFormat="1" ht="20.100000000000001" customHeight="1">
      <c r="A12" s="107" t="s">
        <v>280</v>
      </c>
      <c r="B12" s="1628"/>
      <c r="C12" s="1550"/>
      <c r="D12" s="1627"/>
      <c r="E12" s="2260"/>
      <c r="F12" s="2260"/>
    </row>
    <row r="13" spans="1:16" s="104" customFormat="1" ht="20.100000000000001" customHeight="1">
      <c r="A13" s="1533" t="s">
        <v>270</v>
      </c>
      <c r="B13" s="1628">
        <f t="shared" ref="B13:B24" si="0">SUM(C13,D13,F13)</f>
        <v>46</v>
      </c>
      <c r="C13" s="1550">
        <v>0</v>
      </c>
      <c r="D13" s="1627">
        <v>37</v>
      </c>
      <c r="E13" s="1628"/>
      <c r="F13" s="1628">
        <v>9</v>
      </c>
    </row>
    <row r="14" spans="1:16" s="104" customFormat="1" ht="20.100000000000001" customHeight="1">
      <c r="A14" s="1533" t="s">
        <v>96</v>
      </c>
      <c r="B14" s="1628">
        <f t="shared" si="0"/>
        <v>44</v>
      </c>
      <c r="C14" s="1550">
        <v>0</v>
      </c>
      <c r="D14" s="1627">
        <v>38</v>
      </c>
      <c r="E14" s="1628"/>
      <c r="F14" s="1628">
        <v>6</v>
      </c>
    </row>
    <row r="15" spans="1:16" s="104" customFormat="1" ht="20.100000000000001" customHeight="1">
      <c r="A15" s="1533" t="s">
        <v>97</v>
      </c>
      <c r="B15" s="1628">
        <f t="shared" si="0"/>
        <v>42</v>
      </c>
      <c r="C15" s="1550">
        <v>1</v>
      </c>
      <c r="D15" s="1627">
        <v>22</v>
      </c>
      <c r="E15" s="1628"/>
      <c r="F15" s="1628">
        <v>19</v>
      </c>
    </row>
    <row r="16" spans="1:16" s="104" customFormat="1" ht="20.100000000000001" customHeight="1">
      <c r="A16" s="1533" t="s">
        <v>98</v>
      </c>
      <c r="B16" s="1628">
        <f t="shared" si="0"/>
        <v>56</v>
      </c>
      <c r="C16" s="1550">
        <v>0</v>
      </c>
      <c r="D16" s="1627">
        <v>45</v>
      </c>
      <c r="E16" s="1628"/>
      <c r="F16" s="1628">
        <v>11</v>
      </c>
    </row>
    <row r="17" spans="1:16" s="104" customFormat="1" ht="20.100000000000001" customHeight="1">
      <c r="A17" s="1533" t="s">
        <v>99</v>
      </c>
      <c r="B17" s="1628">
        <f t="shared" si="0"/>
        <v>37</v>
      </c>
      <c r="C17" s="1550">
        <v>0</v>
      </c>
      <c r="D17" s="1627">
        <v>30</v>
      </c>
      <c r="E17" s="1628"/>
      <c r="F17" s="1628">
        <v>7</v>
      </c>
    </row>
    <row r="18" spans="1:16" s="104" customFormat="1" ht="20.100000000000001" customHeight="1">
      <c r="A18" s="1533" t="s">
        <v>281</v>
      </c>
      <c r="B18" s="1628">
        <f t="shared" si="0"/>
        <v>32</v>
      </c>
      <c r="C18" s="1550">
        <v>0</v>
      </c>
      <c r="D18" s="1627">
        <v>27</v>
      </c>
      <c r="E18" s="1628"/>
      <c r="F18" s="1628">
        <v>5</v>
      </c>
    </row>
    <row r="19" spans="1:16" s="104" customFormat="1" ht="20.100000000000001" customHeight="1">
      <c r="A19" s="1533" t="s">
        <v>282</v>
      </c>
      <c r="B19" s="1628">
        <f t="shared" si="0"/>
        <v>64</v>
      </c>
      <c r="C19" s="1550">
        <v>0</v>
      </c>
      <c r="D19" s="1627">
        <v>52</v>
      </c>
      <c r="E19" s="1628"/>
      <c r="F19" s="1628">
        <v>12</v>
      </c>
    </row>
    <row r="20" spans="1:16" s="104" customFormat="1" ht="20.100000000000001" customHeight="1">
      <c r="A20" s="1533" t="s">
        <v>653</v>
      </c>
      <c r="B20" s="1628">
        <f t="shared" si="0"/>
        <v>83</v>
      </c>
      <c r="C20" s="1550">
        <v>2</v>
      </c>
      <c r="D20" s="1627">
        <v>58</v>
      </c>
      <c r="E20" s="1628"/>
      <c r="F20" s="1628">
        <v>23</v>
      </c>
    </row>
    <row r="21" spans="1:16" s="104" customFormat="1" ht="20.100000000000001" customHeight="1">
      <c r="A21" s="1533" t="s">
        <v>283</v>
      </c>
      <c r="B21" s="1628">
        <f t="shared" si="0"/>
        <v>48</v>
      </c>
      <c r="C21" s="1550">
        <v>0</v>
      </c>
      <c r="D21" s="1627">
        <v>41</v>
      </c>
      <c r="E21" s="1628"/>
      <c r="F21" s="1628">
        <v>7</v>
      </c>
    </row>
    <row r="22" spans="1:16" s="104" customFormat="1" ht="20.100000000000001" customHeight="1">
      <c r="A22" s="1533" t="s">
        <v>654</v>
      </c>
      <c r="B22" s="1628">
        <f t="shared" si="0"/>
        <v>94</v>
      </c>
      <c r="C22" s="1550">
        <v>0</v>
      </c>
      <c r="D22" s="1627">
        <v>66</v>
      </c>
      <c r="E22" s="1628"/>
      <c r="F22" s="1628">
        <v>28</v>
      </c>
    </row>
    <row r="23" spans="1:16" s="104" customFormat="1" ht="20.100000000000001" customHeight="1">
      <c r="A23" s="1533" t="s">
        <v>271</v>
      </c>
      <c r="B23" s="1628">
        <f t="shared" si="0"/>
        <v>66</v>
      </c>
      <c r="C23" s="1550">
        <v>0</v>
      </c>
      <c r="D23" s="1627">
        <v>50</v>
      </c>
      <c r="E23" s="1628"/>
      <c r="F23" s="1628">
        <v>16</v>
      </c>
    </row>
    <row r="24" spans="1:16" s="104" customFormat="1" ht="20.100000000000001" customHeight="1">
      <c r="A24" s="1608" t="s">
        <v>295</v>
      </c>
      <c r="B24" s="234">
        <f t="shared" si="0"/>
        <v>67</v>
      </c>
      <c r="C24" s="1553">
        <v>0</v>
      </c>
      <c r="D24" s="235">
        <v>44</v>
      </c>
      <c r="E24" s="234"/>
      <c r="F24" s="234">
        <v>23</v>
      </c>
    </row>
    <row r="25" spans="1:16" s="94" customFormat="1" ht="18" customHeight="1">
      <c r="A25" s="1469" t="s">
        <v>83</v>
      </c>
      <c r="B25" s="94" t="s">
        <v>84</v>
      </c>
      <c r="C25" s="157" t="s">
        <v>85</v>
      </c>
      <c r="D25" s="54" t="s">
        <v>331</v>
      </c>
      <c r="F25" s="99" t="s">
        <v>771</v>
      </c>
      <c r="N25" s="99"/>
    </row>
    <row r="26" spans="1:16" s="94" customFormat="1" ht="18" customHeight="1">
      <c r="C26" s="157" t="s">
        <v>86</v>
      </c>
      <c r="L26" s="99"/>
      <c r="M26" s="99"/>
      <c r="N26" s="99"/>
      <c r="O26" s="99"/>
      <c r="P26" s="99"/>
    </row>
    <row r="27" spans="1:16" s="94" customFormat="1" ht="10.5" customHeight="1">
      <c r="C27" s="157"/>
      <c r="L27" s="99"/>
      <c r="M27" s="99"/>
      <c r="N27" s="99"/>
      <c r="O27" s="99"/>
      <c r="P27" s="99"/>
    </row>
    <row r="28" spans="1:16" s="104" customFormat="1" ht="13.9" customHeight="1">
      <c r="A28" s="94" t="s">
        <v>141</v>
      </c>
      <c r="B28" s="108"/>
      <c r="C28" s="1532"/>
      <c r="D28" s="116"/>
      <c r="E28" s="116"/>
      <c r="F28" s="1532"/>
    </row>
    <row r="29" spans="1:16" s="104" customFormat="1" ht="13.9" customHeight="1">
      <c r="A29" s="104" t="s">
        <v>272</v>
      </c>
      <c r="D29" s="105"/>
      <c r="E29" s="105"/>
      <c r="F29" s="105"/>
    </row>
    <row r="30" spans="1:16" s="104" customFormat="1" ht="13.9" customHeight="1">
      <c r="D30" s="105"/>
      <c r="E30" s="105"/>
      <c r="F30" s="105"/>
    </row>
  </sheetData>
  <mergeCells count="11">
    <mergeCell ref="A3:F3"/>
    <mergeCell ref="B4:D4"/>
    <mergeCell ref="E4:F4"/>
    <mergeCell ref="E5:F5"/>
    <mergeCell ref="E6:F6"/>
    <mergeCell ref="E12:F12"/>
    <mergeCell ref="E7:F7"/>
    <mergeCell ref="E8:F8"/>
    <mergeCell ref="E9:F9"/>
    <mergeCell ref="E10:F10"/>
    <mergeCell ref="E11:F11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&amp;C&amp;"Times New Roman,標準"&amp;8&amp;A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2"/>
  <sheetViews>
    <sheetView view="pageBreakPreview" zoomScale="70" zoomScaleNormal="100" zoomScaleSheetLayoutView="70" workbookViewId="0">
      <selection activeCell="I10" sqref="I10"/>
    </sheetView>
  </sheetViews>
  <sheetFormatPr defaultColWidth="9" defaultRowHeight="15.75"/>
  <cols>
    <col min="1" max="1" width="13.875" style="9" customWidth="1"/>
    <col min="2" max="22" width="5.75" style="97" customWidth="1"/>
    <col min="23" max="23" width="9" style="97"/>
    <col min="24" max="33" width="4.625" style="97" bestFit="1" customWidth="1"/>
    <col min="34" max="256" width="9" style="97"/>
    <col min="257" max="257" width="13.875" style="97" customWidth="1"/>
    <col min="258" max="278" width="5.75" style="97" customWidth="1"/>
    <col min="279" max="279" width="9" style="97"/>
    <col min="280" max="289" width="4.625" style="97" bestFit="1" customWidth="1"/>
    <col min="290" max="512" width="9" style="97"/>
    <col min="513" max="513" width="13.875" style="97" customWidth="1"/>
    <col min="514" max="534" width="5.75" style="97" customWidth="1"/>
    <col min="535" max="535" width="9" style="97"/>
    <col min="536" max="545" width="4.625" style="97" bestFit="1" customWidth="1"/>
    <col min="546" max="768" width="9" style="97"/>
    <col min="769" max="769" width="13.875" style="97" customWidth="1"/>
    <col min="770" max="790" width="5.75" style="97" customWidth="1"/>
    <col min="791" max="791" width="9" style="97"/>
    <col min="792" max="801" width="4.625" style="97" bestFit="1" customWidth="1"/>
    <col min="802" max="1024" width="9" style="97"/>
    <col min="1025" max="1025" width="13.875" style="97" customWidth="1"/>
    <col min="1026" max="1046" width="5.75" style="97" customWidth="1"/>
    <col min="1047" max="1047" width="9" style="97"/>
    <col min="1048" max="1057" width="4.625" style="97" bestFit="1" customWidth="1"/>
    <col min="1058" max="1280" width="9" style="97"/>
    <col min="1281" max="1281" width="13.875" style="97" customWidth="1"/>
    <col min="1282" max="1302" width="5.75" style="97" customWidth="1"/>
    <col min="1303" max="1303" width="9" style="97"/>
    <col min="1304" max="1313" width="4.625" style="97" bestFit="1" customWidth="1"/>
    <col min="1314" max="1536" width="9" style="97"/>
    <col min="1537" max="1537" width="13.875" style="97" customWidth="1"/>
    <col min="1538" max="1558" width="5.75" style="97" customWidth="1"/>
    <col min="1559" max="1559" width="9" style="97"/>
    <col min="1560" max="1569" width="4.625" style="97" bestFit="1" customWidth="1"/>
    <col min="1570" max="1792" width="9" style="97"/>
    <col min="1793" max="1793" width="13.875" style="97" customWidth="1"/>
    <col min="1794" max="1814" width="5.75" style="97" customWidth="1"/>
    <col min="1815" max="1815" width="9" style="97"/>
    <col min="1816" max="1825" width="4.625" style="97" bestFit="1" customWidth="1"/>
    <col min="1826" max="2048" width="9" style="97"/>
    <col min="2049" max="2049" width="13.875" style="97" customWidth="1"/>
    <col min="2050" max="2070" width="5.75" style="97" customWidth="1"/>
    <col min="2071" max="2071" width="9" style="97"/>
    <col min="2072" max="2081" width="4.625" style="97" bestFit="1" customWidth="1"/>
    <col min="2082" max="2304" width="9" style="97"/>
    <col min="2305" max="2305" width="13.875" style="97" customWidth="1"/>
    <col min="2306" max="2326" width="5.75" style="97" customWidth="1"/>
    <col min="2327" max="2327" width="9" style="97"/>
    <col min="2328" max="2337" width="4.625" style="97" bestFit="1" customWidth="1"/>
    <col min="2338" max="2560" width="9" style="97"/>
    <col min="2561" max="2561" width="13.875" style="97" customWidth="1"/>
    <col min="2562" max="2582" width="5.75" style="97" customWidth="1"/>
    <col min="2583" max="2583" width="9" style="97"/>
    <col min="2584" max="2593" width="4.625" style="97" bestFit="1" customWidth="1"/>
    <col min="2594" max="2816" width="9" style="97"/>
    <col min="2817" max="2817" width="13.875" style="97" customWidth="1"/>
    <col min="2818" max="2838" width="5.75" style="97" customWidth="1"/>
    <col min="2839" max="2839" width="9" style="97"/>
    <col min="2840" max="2849" width="4.625" style="97" bestFit="1" customWidth="1"/>
    <col min="2850" max="3072" width="9" style="97"/>
    <col min="3073" max="3073" width="13.875" style="97" customWidth="1"/>
    <col min="3074" max="3094" width="5.75" style="97" customWidth="1"/>
    <col min="3095" max="3095" width="9" style="97"/>
    <col min="3096" max="3105" width="4.625" style="97" bestFit="1" customWidth="1"/>
    <col min="3106" max="3328" width="9" style="97"/>
    <col min="3329" max="3329" width="13.875" style="97" customWidth="1"/>
    <col min="3330" max="3350" width="5.75" style="97" customWidth="1"/>
    <col min="3351" max="3351" width="9" style="97"/>
    <col min="3352" max="3361" width="4.625" style="97" bestFit="1" customWidth="1"/>
    <col min="3362" max="3584" width="9" style="97"/>
    <col min="3585" max="3585" width="13.875" style="97" customWidth="1"/>
    <col min="3586" max="3606" width="5.75" style="97" customWidth="1"/>
    <col min="3607" max="3607" width="9" style="97"/>
    <col min="3608" max="3617" width="4.625" style="97" bestFit="1" customWidth="1"/>
    <col min="3618" max="3840" width="9" style="97"/>
    <col min="3841" max="3841" width="13.875" style="97" customWidth="1"/>
    <col min="3842" max="3862" width="5.75" style="97" customWidth="1"/>
    <col min="3863" max="3863" width="9" style="97"/>
    <col min="3864" max="3873" width="4.625" style="97" bestFit="1" customWidth="1"/>
    <col min="3874" max="4096" width="9" style="97"/>
    <col min="4097" max="4097" width="13.875" style="97" customWidth="1"/>
    <col min="4098" max="4118" width="5.75" style="97" customWidth="1"/>
    <col min="4119" max="4119" width="9" style="97"/>
    <col min="4120" max="4129" width="4.625" style="97" bestFit="1" customWidth="1"/>
    <col min="4130" max="4352" width="9" style="97"/>
    <col min="4353" max="4353" width="13.875" style="97" customWidth="1"/>
    <col min="4354" max="4374" width="5.75" style="97" customWidth="1"/>
    <col min="4375" max="4375" width="9" style="97"/>
    <col min="4376" max="4385" width="4.625" style="97" bestFit="1" customWidth="1"/>
    <col min="4386" max="4608" width="9" style="97"/>
    <col min="4609" max="4609" width="13.875" style="97" customWidth="1"/>
    <col min="4610" max="4630" width="5.75" style="97" customWidth="1"/>
    <col min="4631" max="4631" width="9" style="97"/>
    <col min="4632" max="4641" width="4.625" style="97" bestFit="1" customWidth="1"/>
    <col min="4642" max="4864" width="9" style="97"/>
    <col min="4865" max="4865" width="13.875" style="97" customWidth="1"/>
    <col min="4866" max="4886" width="5.75" style="97" customWidth="1"/>
    <col min="4887" max="4887" width="9" style="97"/>
    <col min="4888" max="4897" width="4.625" style="97" bestFit="1" customWidth="1"/>
    <col min="4898" max="5120" width="9" style="97"/>
    <col min="5121" max="5121" width="13.875" style="97" customWidth="1"/>
    <col min="5122" max="5142" width="5.75" style="97" customWidth="1"/>
    <col min="5143" max="5143" width="9" style="97"/>
    <col min="5144" max="5153" width="4.625" style="97" bestFit="1" customWidth="1"/>
    <col min="5154" max="5376" width="9" style="97"/>
    <col min="5377" max="5377" width="13.875" style="97" customWidth="1"/>
    <col min="5378" max="5398" width="5.75" style="97" customWidth="1"/>
    <col min="5399" max="5399" width="9" style="97"/>
    <col min="5400" max="5409" width="4.625" style="97" bestFit="1" customWidth="1"/>
    <col min="5410" max="5632" width="9" style="97"/>
    <col min="5633" max="5633" width="13.875" style="97" customWidth="1"/>
    <col min="5634" max="5654" width="5.75" style="97" customWidth="1"/>
    <col min="5655" max="5655" width="9" style="97"/>
    <col min="5656" max="5665" width="4.625" style="97" bestFit="1" customWidth="1"/>
    <col min="5666" max="5888" width="9" style="97"/>
    <col min="5889" max="5889" width="13.875" style="97" customWidth="1"/>
    <col min="5890" max="5910" width="5.75" style="97" customWidth="1"/>
    <col min="5911" max="5911" width="9" style="97"/>
    <col min="5912" max="5921" width="4.625" style="97" bestFit="1" customWidth="1"/>
    <col min="5922" max="6144" width="9" style="97"/>
    <col min="6145" max="6145" width="13.875" style="97" customWidth="1"/>
    <col min="6146" max="6166" width="5.75" style="97" customWidth="1"/>
    <col min="6167" max="6167" width="9" style="97"/>
    <col min="6168" max="6177" width="4.625" style="97" bestFit="1" customWidth="1"/>
    <col min="6178" max="6400" width="9" style="97"/>
    <col min="6401" max="6401" width="13.875" style="97" customWidth="1"/>
    <col min="6402" max="6422" width="5.75" style="97" customWidth="1"/>
    <col min="6423" max="6423" width="9" style="97"/>
    <col min="6424" max="6433" width="4.625" style="97" bestFit="1" customWidth="1"/>
    <col min="6434" max="6656" width="9" style="97"/>
    <col min="6657" max="6657" width="13.875" style="97" customWidth="1"/>
    <col min="6658" max="6678" width="5.75" style="97" customWidth="1"/>
    <col min="6679" max="6679" width="9" style="97"/>
    <col min="6680" max="6689" width="4.625" style="97" bestFit="1" customWidth="1"/>
    <col min="6690" max="6912" width="9" style="97"/>
    <col min="6913" max="6913" width="13.875" style="97" customWidth="1"/>
    <col min="6914" max="6934" width="5.75" style="97" customWidth="1"/>
    <col min="6935" max="6935" width="9" style="97"/>
    <col min="6936" max="6945" width="4.625" style="97" bestFit="1" customWidth="1"/>
    <col min="6946" max="7168" width="9" style="97"/>
    <col min="7169" max="7169" width="13.875" style="97" customWidth="1"/>
    <col min="7170" max="7190" width="5.75" style="97" customWidth="1"/>
    <col min="7191" max="7191" width="9" style="97"/>
    <col min="7192" max="7201" width="4.625" style="97" bestFit="1" customWidth="1"/>
    <col min="7202" max="7424" width="9" style="97"/>
    <col min="7425" max="7425" width="13.875" style="97" customWidth="1"/>
    <col min="7426" max="7446" width="5.75" style="97" customWidth="1"/>
    <col min="7447" max="7447" width="9" style="97"/>
    <col min="7448" max="7457" width="4.625" style="97" bestFit="1" customWidth="1"/>
    <col min="7458" max="7680" width="9" style="97"/>
    <col min="7681" max="7681" width="13.875" style="97" customWidth="1"/>
    <col min="7682" max="7702" width="5.75" style="97" customWidth="1"/>
    <col min="7703" max="7703" width="9" style="97"/>
    <col min="7704" max="7713" width="4.625" style="97" bestFit="1" customWidth="1"/>
    <col min="7714" max="7936" width="9" style="97"/>
    <col min="7937" max="7937" width="13.875" style="97" customWidth="1"/>
    <col min="7938" max="7958" width="5.75" style="97" customWidth="1"/>
    <col min="7959" max="7959" width="9" style="97"/>
    <col min="7960" max="7969" width="4.625" style="97" bestFit="1" customWidth="1"/>
    <col min="7970" max="8192" width="9" style="97"/>
    <col min="8193" max="8193" width="13.875" style="97" customWidth="1"/>
    <col min="8194" max="8214" width="5.75" style="97" customWidth="1"/>
    <col min="8215" max="8215" width="9" style="97"/>
    <col min="8216" max="8225" width="4.625" style="97" bestFit="1" customWidth="1"/>
    <col min="8226" max="8448" width="9" style="97"/>
    <col min="8449" max="8449" width="13.875" style="97" customWidth="1"/>
    <col min="8450" max="8470" width="5.75" style="97" customWidth="1"/>
    <col min="8471" max="8471" width="9" style="97"/>
    <col min="8472" max="8481" width="4.625" style="97" bestFit="1" customWidth="1"/>
    <col min="8482" max="8704" width="9" style="97"/>
    <col min="8705" max="8705" width="13.875" style="97" customWidth="1"/>
    <col min="8706" max="8726" width="5.75" style="97" customWidth="1"/>
    <col min="8727" max="8727" width="9" style="97"/>
    <col min="8728" max="8737" width="4.625" style="97" bestFit="1" customWidth="1"/>
    <col min="8738" max="8960" width="9" style="97"/>
    <col min="8961" max="8961" width="13.875" style="97" customWidth="1"/>
    <col min="8962" max="8982" width="5.75" style="97" customWidth="1"/>
    <col min="8983" max="8983" width="9" style="97"/>
    <col min="8984" max="8993" width="4.625" style="97" bestFit="1" customWidth="1"/>
    <col min="8994" max="9216" width="9" style="97"/>
    <col min="9217" max="9217" width="13.875" style="97" customWidth="1"/>
    <col min="9218" max="9238" width="5.75" style="97" customWidth="1"/>
    <col min="9239" max="9239" width="9" style="97"/>
    <col min="9240" max="9249" width="4.625" style="97" bestFit="1" customWidth="1"/>
    <col min="9250" max="9472" width="9" style="97"/>
    <col min="9473" max="9473" width="13.875" style="97" customWidth="1"/>
    <col min="9474" max="9494" width="5.75" style="97" customWidth="1"/>
    <col min="9495" max="9495" width="9" style="97"/>
    <col min="9496" max="9505" width="4.625" style="97" bestFit="1" customWidth="1"/>
    <col min="9506" max="9728" width="9" style="97"/>
    <col min="9729" max="9729" width="13.875" style="97" customWidth="1"/>
    <col min="9730" max="9750" width="5.75" style="97" customWidth="1"/>
    <col min="9751" max="9751" width="9" style="97"/>
    <col min="9752" max="9761" width="4.625" style="97" bestFit="1" customWidth="1"/>
    <col min="9762" max="9984" width="9" style="97"/>
    <col min="9985" max="9985" width="13.875" style="97" customWidth="1"/>
    <col min="9986" max="10006" width="5.75" style="97" customWidth="1"/>
    <col min="10007" max="10007" width="9" style="97"/>
    <col min="10008" max="10017" width="4.625" style="97" bestFit="1" customWidth="1"/>
    <col min="10018" max="10240" width="9" style="97"/>
    <col min="10241" max="10241" width="13.875" style="97" customWidth="1"/>
    <col min="10242" max="10262" width="5.75" style="97" customWidth="1"/>
    <col min="10263" max="10263" width="9" style="97"/>
    <col min="10264" max="10273" width="4.625" style="97" bestFit="1" customWidth="1"/>
    <col min="10274" max="10496" width="9" style="97"/>
    <col min="10497" max="10497" width="13.875" style="97" customWidth="1"/>
    <col min="10498" max="10518" width="5.75" style="97" customWidth="1"/>
    <col min="10519" max="10519" width="9" style="97"/>
    <col min="10520" max="10529" width="4.625" style="97" bestFit="1" customWidth="1"/>
    <col min="10530" max="10752" width="9" style="97"/>
    <col min="10753" max="10753" width="13.875" style="97" customWidth="1"/>
    <col min="10754" max="10774" width="5.75" style="97" customWidth="1"/>
    <col min="10775" max="10775" width="9" style="97"/>
    <col min="10776" max="10785" width="4.625" style="97" bestFit="1" customWidth="1"/>
    <col min="10786" max="11008" width="9" style="97"/>
    <col min="11009" max="11009" width="13.875" style="97" customWidth="1"/>
    <col min="11010" max="11030" width="5.75" style="97" customWidth="1"/>
    <col min="11031" max="11031" width="9" style="97"/>
    <col min="11032" max="11041" width="4.625" style="97" bestFit="1" customWidth="1"/>
    <col min="11042" max="11264" width="9" style="97"/>
    <col min="11265" max="11265" width="13.875" style="97" customWidth="1"/>
    <col min="11266" max="11286" width="5.75" style="97" customWidth="1"/>
    <col min="11287" max="11287" width="9" style="97"/>
    <col min="11288" max="11297" width="4.625" style="97" bestFit="1" customWidth="1"/>
    <col min="11298" max="11520" width="9" style="97"/>
    <col min="11521" max="11521" width="13.875" style="97" customWidth="1"/>
    <col min="11522" max="11542" width="5.75" style="97" customWidth="1"/>
    <col min="11543" max="11543" width="9" style="97"/>
    <col min="11544" max="11553" width="4.625" style="97" bestFit="1" customWidth="1"/>
    <col min="11554" max="11776" width="9" style="97"/>
    <col min="11777" max="11777" width="13.875" style="97" customWidth="1"/>
    <col min="11778" max="11798" width="5.75" style="97" customWidth="1"/>
    <col min="11799" max="11799" width="9" style="97"/>
    <col min="11800" max="11809" width="4.625" style="97" bestFit="1" customWidth="1"/>
    <col min="11810" max="12032" width="9" style="97"/>
    <col min="12033" max="12033" width="13.875" style="97" customWidth="1"/>
    <col min="12034" max="12054" width="5.75" style="97" customWidth="1"/>
    <col min="12055" max="12055" width="9" style="97"/>
    <col min="12056" max="12065" width="4.625" style="97" bestFit="1" customWidth="1"/>
    <col min="12066" max="12288" width="9" style="97"/>
    <col min="12289" max="12289" width="13.875" style="97" customWidth="1"/>
    <col min="12290" max="12310" width="5.75" style="97" customWidth="1"/>
    <col min="12311" max="12311" width="9" style="97"/>
    <col min="12312" max="12321" width="4.625" style="97" bestFit="1" customWidth="1"/>
    <col min="12322" max="12544" width="9" style="97"/>
    <col min="12545" max="12545" width="13.875" style="97" customWidth="1"/>
    <col min="12546" max="12566" width="5.75" style="97" customWidth="1"/>
    <col min="12567" max="12567" width="9" style="97"/>
    <col min="12568" max="12577" width="4.625" style="97" bestFit="1" customWidth="1"/>
    <col min="12578" max="12800" width="9" style="97"/>
    <col min="12801" max="12801" width="13.875" style="97" customWidth="1"/>
    <col min="12802" max="12822" width="5.75" style="97" customWidth="1"/>
    <col min="12823" max="12823" width="9" style="97"/>
    <col min="12824" max="12833" width="4.625" style="97" bestFit="1" customWidth="1"/>
    <col min="12834" max="13056" width="9" style="97"/>
    <col min="13057" max="13057" width="13.875" style="97" customWidth="1"/>
    <col min="13058" max="13078" width="5.75" style="97" customWidth="1"/>
    <col min="13079" max="13079" width="9" style="97"/>
    <col min="13080" max="13089" width="4.625" style="97" bestFit="1" customWidth="1"/>
    <col min="13090" max="13312" width="9" style="97"/>
    <col min="13313" max="13313" width="13.875" style="97" customWidth="1"/>
    <col min="13314" max="13334" width="5.75" style="97" customWidth="1"/>
    <col min="13335" max="13335" width="9" style="97"/>
    <col min="13336" max="13345" width="4.625" style="97" bestFit="1" customWidth="1"/>
    <col min="13346" max="13568" width="9" style="97"/>
    <col min="13569" max="13569" width="13.875" style="97" customWidth="1"/>
    <col min="13570" max="13590" width="5.75" style="97" customWidth="1"/>
    <col min="13591" max="13591" width="9" style="97"/>
    <col min="13592" max="13601" width="4.625" style="97" bestFit="1" customWidth="1"/>
    <col min="13602" max="13824" width="9" style="97"/>
    <col min="13825" max="13825" width="13.875" style="97" customWidth="1"/>
    <col min="13826" max="13846" width="5.75" style="97" customWidth="1"/>
    <col min="13847" max="13847" width="9" style="97"/>
    <col min="13848" max="13857" width="4.625" style="97" bestFit="1" customWidth="1"/>
    <col min="13858" max="14080" width="9" style="97"/>
    <col min="14081" max="14081" width="13.875" style="97" customWidth="1"/>
    <col min="14082" max="14102" width="5.75" style="97" customWidth="1"/>
    <col min="14103" max="14103" width="9" style="97"/>
    <col min="14104" max="14113" width="4.625" style="97" bestFit="1" customWidth="1"/>
    <col min="14114" max="14336" width="9" style="97"/>
    <col min="14337" max="14337" width="13.875" style="97" customWidth="1"/>
    <col min="14338" max="14358" width="5.75" style="97" customWidth="1"/>
    <col min="14359" max="14359" width="9" style="97"/>
    <col min="14360" max="14369" width="4.625" style="97" bestFit="1" customWidth="1"/>
    <col min="14370" max="14592" width="9" style="97"/>
    <col min="14593" max="14593" width="13.875" style="97" customWidth="1"/>
    <col min="14594" max="14614" width="5.75" style="97" customWidth="1"/>
    <col min="14615" max="14615" width="9" style="97"/>
    <col min="14616" max="14625" width="4.625" style="97" bestFit="1" customWidth="1"/>
    <col min="14626" max="14848" width="9" style="97"/>
    <col min="14849" max="14849" width="13.875" style="97" customWidth="1"/>
    <col min="14850" max="14870" width="5.75" style="97" customWidth="1"/>
    <col min="14871" max="14871" width="9" style="97"/>
    <col min="14872" max="14881" width="4.625" style="97" bestFit="1" customWidth="1"/>
    <col min="14882" max="15104" width="9" style="97"/>
    <col min="15105" max="15105" width="13.875" style="97" customWidth="1"/>
    <col min="15106" max="15126" width="5.75" style="97" customWidth="1"/>
    <col min="15127" max="15127" width="9" style="97"/>
    <col min="15128" max="15137" width="4.625" style="97" bestFit="1" customWidth="1"/>
    <col min="15138" max="15360" width="9" style="97"/>
    <col min="15361" max="15361" width="13.875" style="97" customWidth="1"/>
    <col min="15362" max="15382" width="5.75" style="97" customWidth="1"/>
    <col min="15383" max="15383" width="9" style="97"/>
    <col min="15384" max="15393" width="4.625" style="97" bestFit="1" customWidth="1"/>
    <col min="15394" max="15616" width="9" style="97"/>
    <col min="15617" max="15617" width="13.875" style="97" customWidth="1"/>
    <col min="15618" max="15638" width="5.75" style="97" customWidth="1"/>
    <col min="15639" max="15639" width="9" style="97"/>
    <col min="15640" max="15649" width="4.625" style="97" bestFit="1" customWidth="1"/>
    <col min="15650" max="15872" width="9" style="97"/>
    <col min="15873" max="15873" width="13.875" style="97" customWidth="1"/>
    <col min="15874" max="15894" width="5.75" style="97" customWidth="1"/>
    <col min="15895" max="15895" width="9" style="97"/>
    <col min="15896" max="15905" width="4.625" style="97" bestFit="1" customWidth="1"/>
    <col min="15906" max="16128" width="9" style="97"/>
    <col min="16129" max="16129" width="13.875" style="97" customWidth="1"/>
    <col min="16130" max="16150" width="5.75" style="97" customWidth="1"/>
    <col min="16151" max="16151" width="9" style="97"/>
    <col min="16152" max="16161" width="4.625" style="97" bestFit="1" customWidth="1"/>
    <col min="16162" max="16384" width="9" style="97"/>
  </cols>
  <sheetData>
    <row r="1" spans="1:33" s="94" customFormat="1" ht="14.25">
      <c r="A1" s="1463" t="s">
        <v>2812</v>
      </c>
      <c r="B1" s="10"/>
      <c r="L1" s="1469"/>
      <c r="M1" s="1469"/>
      <c r="N1" s="1469"/>
      <c r="O1" s="1469"/>
      <c r="P1" s="1469"/>
      <c r="Q1" s="1470"/>
      <c r="R1" s="1810" t="s">
        <v>2813</v>
      </c>
      <c r="S1" s="1737"/>
      <c r="T1" s="1739" t="s">
        <v>2814</v>
      </c>
      <c r="U1" s="1739"/>
      <c r="V1" s="1739"/>
    </row>
    <row r="2" spans="1:33" s="94" customFormat="1" ht="14.25">
      <c r="A2" s="1463" t="s">
        <v>2815</v>
      </c>
      <c r="B2" s="11" t="s">
        <v>2857</v>
      </c>
      <c r="D2" s="1471"/>
      <c r="E2" s="1471"/>
      <c r="F2" s="1471"/>
      <c r="G2" s="1471"/>
      <c r="H2" s="1471"/>
      <c r="I2" s="1471"/>
      <c r="J2" s="1471"/>
      <c r="K2" s="1457"/>
      <c r="L2" s="1471"/>
      <c r="M2" s="1471"/>
      <c r="N2" s="1471"/>
      <c r="O2" s="1471"/>
      <c r="P2" s="1471"/>
      <c r="Q2" s="1457" t="s">
        <v>4200</v>
      </c>
      <c r="R2" s="1810" t="s">
        <v>3526</v>
      </c>
      <c r="S2" s="1737"/>
      <c r="T2" s="1739" t="s">
        <v>409</v>
      </c>
      <c r="U2" s="1739"/>
      <c r="V2" s="1739"/>
    </row>
    <row r="3" spans="1:33" s="100" customFormat="1" ht="30" customHeight="1">
      <c r="A3" s="1748" t="s">
        <v>4201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3" s="94" customFormat="1" ht="17.25" customHeight="1">
      <c r="A4" s="1763" t="s">
        <v>4202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  <c r="U4" s="1813" t="s">
        <v>3342</v>
      </c>
      <c r="V4" s="1813"/>
    </row>
    <row r="5" spans="1:33" s="94" customFormat="1" ht="17.25" customHeight="1">
      <c r="A5" s="1826" t="s">
        <v>3343</v>
      </c>
      <c r="B5" s="1739" t="s">
        <v>3668</v>
      </c>
      <c r="C5" s="1739"/>
      <c r="D5" s="1739"/>
      <c r="E5" s="1739"/>
      <c r="F5" s="1739"/>
      <c r="G5" s="1739"/>
      <c r="H5" s="1739"/>
      <c r="I5" s="1739"/>
      <c r="J5" s="1739"/>
      <c r="K5" s="1739"/>
      <c r="L5" s="1739"/>
      <c r="M5" s="1739"/>
      <c r="N5" s="1739"/>
      <c r="O5" s="1739"/>
      <c r="P5" s="1739"/>
      <c r="Q5" s="1739" t="s">
        <v>3669</v>
      </c>
      <c r="R5" s="1739"/>
      <c r="S5" s="1739"/>
      <c r="T5" s="1739" t="s">
        <v>3670</v>
      </c>
      <c r="U5" s="1739"/>
      <c r="V5" s="1810"/>
    </row>
    <row r="6" spans="1:33" s="94" customFormat="1" ht="15.6" customHeight="1">
      <c r="A6" s="1827"/>
      <c r="B6" s="390" t="s">
        <v>410</v>
      </c>
      <c r="C6" s="390"/>
      <c r="D6" s="390"/>
      <c r="E6" s="390" t="s">
        <v>411</v>
      </c>
      <c r="F6" s="390"/>
      <c r="G6" s="390"/>
      <c r="H6" s="390" t="s">
        <v>412</v>
      </c>
      <c r="I6" s="390"/>
      <c r="J6" s="390"/>
      <c r="K6" s="390" t="s">
        <v>413</v>
      </c>
      <c r="L6" s="390"/>
      <c r="M6" s="390"/>
      <c r="N6" s="390" t="s">
        <v>3366</v>
      </c>
      <c r="O6" s="390"/>
      <c r="P6" s="391"/>
      <c r="Q6" s="1739"/>
      <c r="R6" s="1739"/>
      <c r="S6" s="1739"/>
      <c r="T6" s="1739"/>
      <c r="U6" s="1739"/>
      <c r="V6" s="1810"/>
    </row>
    <row r="7" spans="1:33" s="94" customFormat="1" ht="15" customHeight="1">
      <c r="A7" s="1773"/>
      <c r="B7" s="1439" t="s">
        <v>49</v>
      </c>
      <c r="C7" s="1439" t="s">
        <v>50</v>
      </c>
      <c r="D7" s="1439" t="s">
        <v>51</v>
      </c>
      <c r="E7" s="1439" t="s">
        <v>49</v>
      </c>
      <c r="F7" s="1439" t="s">
        <v>50</v>
      </c>
      <c r="G7" s="1439" t="s">
        <v>51</v>
      </c>
      <c r="H7" s="1439" t="s">
        <v>49</v>
      </c>
      <c r="I7" s="1439" t="s">
        <v>50</v>
      </c>
      <c r="J7" s="1439" t="s">
        <v>51</v>
      </c>
      <c r="K7" s="1439" t="s">
        <v>49</v>
      </c>
      <c r="L7" s="1439" t="s">
        <v>50</v>
      </c>
      <c r="M7" s="1439" t="s">
        <v>51</v>
      </c>
      <c r="N7" s="1439" t="s">
        <v>49</v>
      </c>
      <c r="O7" s="1439" t="s">
        <v>50</v>
      </c>
      <c r="P7" s="1463" t="s">
        <v>51</v>
      </c>
      <c r="Q7" s="1439" t="s">
        <v>49</v>
      </c>
      <c r="R7" s="1439" t="s">
        <v>50</v>
      </c>
      <c r="S7" s="1439" t="s">
        <v>51</v>
      </c>
      <c r="T7" s="1439" t="s">
        <v>49</v>
      </c>
      <c r="U7" s="1439" t="s">
        <v>50</v>
      </c>
      <c r="V7" s="1463" t="s">
        <v>51</v>
      </c>
    </row>
    <row r="8" spans="1:33" s="94" customFormat="1" ht="21.95" customHeight="1">
      <c r="A8" s="1454" t="s">
        <v>2888</v>
      </c>
      <c r="B8" s="193">
        <f>SUM(B10:B12)</f>
        <v>702</v>
      </c>
      <c r="C8" s="193">
        <f t="shared" ref="C8:V8" si="0">SUM(C10:C12)</f>
        <v>337</v>
      </c>
      <c r="D8" s="193">
        <f t="shared" si="0"/>
        <v>365</v>
      </c>
      <c r="E8" s="193">
        <f t="shared" si="0"/>
        <v>200</v>
      </c>
      <c r="F8" s="193">
        <f t="shared" si="0"/>
        <v>91</v>
      </c>
      <c r="G8" s="193">
        <f t="shared" si="0"/>
        <v>109</v>
      </c>
      <c r="H8" s="193">
        <f t="shared" si="0"/>
        <v>252</v>
      </c>
      <c r="I8" s="193">
        <f>SUM(I10:I12)</f>
        <v>123</v>
      </c>
      <c r="J8" s="193">
        <f t="shared" si="0"/>
        <v>129</v>
      </c>
      <c r="K8" s="193">
        <f t="shared" si="0"/>
        <v>250</v>
      </c>
      <c r="L8" s="193">
        <f>SUM(L10:L12)</f>
        <v>123</v>
      </c>
      <c r="M8" s="193">
        <f t="shared" si="0"/>
        <v>127</v>
      </c>
      <c r="N8" s="193">
        <f t="shared" si="0"/>
        <v>0</v>
      </c>
      <c r="O8" s="193">
        <f t="shared" si="0"/>
        <v>0</v>
      </c>
      <c r="P8" s="193">
        <f>SUM(P10:P12)</f>
        <v>0</v>
      </c>
      <c r="Q8" s="193">
        <f t="shared" si="0"/>
        <v>196</v>
      </c>
      <c r="R8" s="193">
        <f t="shared" si="0"/>
        <v>86</v>
      </c>
      <c r="S8" s="193">
        <f t="shared" si="0"/>
        <v>110</v>
      </c>
      <c r="T8" s="193">
        <f t="shared" si="0"/>
        <v>16</v>
      </c>
      <c r="U8" s="193">
        <f t="shared" si="0"/>
        <v>8</v>
      </c>
      <c r="V8" s="193">
        <f t="shared" si="0"/>
        <v>8</v>
      </c>
      <c r="X8" s="21">
        <f>B8-C8-D8</f>
        <v>0</v>
      </c>
      <c r="Y8" s="21">
        <f>E8-F8-G8</f>
        <v>0</v>
      </c>
      <c r="Z8" s="21">
        <f>H8-I8-J8</f>
        <v>0</v>
      </c>
      <c r="AA8" s="21">
        <f>K8-L8-M8</f>
        <v>0</v>
      </c>
      <c r="AB8" s="21">
        <f>N8-O8-P8</f>
        <v>0</v>
      </c>
      <c r="AC8" s="21">
        <f>B8-E8-H8-K8-N8</f>
        <v>0</v>
      </c>
      <c r="AD8" s="21">
        <f>C8-F8-I8-L8-O8</f>
        <v>0</v>
      </c>
      <c r="AE8" s="21">
        <f>D8-G8-J8-M8-P8</f>
        <v>0</v>
      </c>
      <c r="AF8" s="21">
        <f>Q8-R8-S8</f>
        <v>0</v>
      </c>
      <c r="AG8" s="21">
        <f>T8-U8-V8</f>
        <v>0</v>
      </c>
    </row>
    <row r="9" spans="1:33" s="94" customFormat="1" ht="21.95" customHeight="1">
      <c r="A9" s="8" t="s">
        <v>2889</v>
      </c>
      <c r="B9" s="1500"/>
      <c r="C9" s="1500"/>
      <c r="D9" s="1500"/>
      <c r="E9" s="1500"/>
      <c r="F9" s="1500"/>
      <c r="G9" s="1500"/>
      <c r="H9" s="1500"/>
      <c r="I9" s="1500"/>
      <c r="J9" s="1500"/>
      <c r="K9" s="1500"/>
      <c r="L9" s="1500"/>
      <c r="M9" s="1500"/>
      <c r="N9" s="1500"/>
      <c r="O9" s="1500"/>
      <c r="P9" s="1500"/>
      <c r="R9" s="21"/>
      <c r="S9" s="21"/>
      <c r="U9" s="21"/>
      <c r="V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s="94" customFormat="1" ht="21.95" customHeight="1">
      <c r="A10" s="1449" t="s">
        <v>2743</v>
      </c>
      <c r="B10" s="1500">
        <f>C10+D10</f>
        <v>58</v>
      </c>
      <c r="C10" s="1500">
        <f>F10+I10+L10+O10</f>
        <v>32</v>
      </c>
      <c r="D10" s="1500">
        <f>G10+J10+M10+P10</f>
        <v>26</v>
      </c>
      <c r="E10" s="21">
        <f>SUM(F10:G10)</f>
        <v>18</v>
      </c>
      <c r="F10" s="1502">
        <v>11</v>
      </c>
      <c r="G10" s="1502">
        <v>7</v>
      </c>
      <c r="H10" s="21">
        <f>SUM(I10:J10)</f>
        <v>19</v>
      </c>
      <c r="I10" s="1502">
        <v>10</v>
      </c>
      <c r="J10" s="1502">
        <v>9</v>
      </c>
      <c r="K10" s="21">
        <f>SUM(L10:M10)</f>
        <v>21</v>
      </c>
      <c r="L10" s="1502">
        <v>11</v>
      </c>
      <c r="M10" s="1502">
        <v>10</v>
      </c>
      <c r="N10" s="21">
        <f>SUM(O10:P10)</f>
        <v>0</v>
      </c>
      <c r="O10" s="1500">
        <v>0</v>
      </c>
      <c r="P10" s="1500">
        <v>0</v>
      </c>
      <c r="Q10" s="21">
        <f>SUM(R10:S10)</f>
        <v>14</v>
      </c>
      <c r="R10" s="21">
        <v>5</v>
      </c>
      <c r="S10" s="21">
        <v>9</v>
      </c>
      <c r="T10" s="21">
        <f>SUM(U10:V10)</f>
        <v>0</v>
      </c>
      <c r="U10" s="21">
        <v>0</v>
      </c>
      <c r="V10" s="21">
        <v>0</v>
      </c>
      <c r="X10" s="21">
        <f t="shared" ref="X10:X25" si="1">B10-C10-D10</f>
        <v>0</v>
      </c>
      <c r="Y10" s="21">
        <f t="shared" ref="Y10:Y25" si="2">E10-F10-G10</f>
        <v>0</v>
      </c>
      <c r="Z10" s="21">
        <f t="shared" ref="Z10:Z25" si="3">H10-I10-J10</f>
        <v>0</v>
      </c>
      <c r="AA10" s="21">
        <f t="shared" ref="AA10:AA25" si="4">K10-L10-M10</f>
        <v>0</v>
      </c>
      <c r="AB10" s="21">
        <f t="shared" ref="AB10:AB25" si="5">N10-O10-P10</f>
        <v>0</v>
      </c>
      <c r="AC10" s="21">
        <f t="shared" ref="AC10:AE25" si="6">B10-E10-H10-K10-N10</f>
        <v>0</v>
      </c>
      <c r="AD10" s="21">
        <f t="shared" si="6"/>
        <v>0</v>
      </c>
      <c r="AE10" s="21">
        <f t="shared" si="6"/>
        <v>0</v>
      </c>
      <c r="AF10" s="21">
        <f t="shared" ref="AF10:AF25" si="7">Q10-R10-S10</f>
        <v>0</v>
      </c>
      <c r="AG10" s="21">
        <f t="shared" ref="AG10:AG25" si="8">T10-U10-V10</f>
        <v>0</v>
      </c>
    </row>
    <row r="11" spans="1:33" s="94" customFormat="1" ht="21.95" customHeight="1">
      <c r="A11" s="1449" t="s">
        <v>2744</v>
      </c>
      <c r="B11" s="1500">
        <f>C11+D11</f>
        <v>557</v>
      </c>
      <c r="C11" s="1500">
        <f t="shared" ref="C11:D25" si="9">F11+I11+L11+O11</f>
        <v>249</v>
      </c>
      <c r="D11" s="1500">
        <f t="shared" si="9"/>
        <v>308</v>
      </c>
      <c r="E11" s="21">
        <f t="shared" ref="E11:E25" si="10">SUM(F11:G11)</f>
        <v>157</v>
      </c>
      <c r="F11" s="1502">
        <v>64</v>
      </c>
      <c r="G11" s="1502">
        <v>93</v>
      </c>
      <c r="H11" s="21">
        <f t="shared" ref="H11:H25" si="11">SUM(I11:J11)</f>
        <v>197</v>
      </c>
      <c r="I11" s="1502">
        <v>83</v>
      </c>
      <c r="J11" s="1502">
        <v>114</v>
      </c>
      <c r="K11" s="21">
        <f t="shared" ref="K11:K25" si="12">SUM(L11:M11)</f>
        <v>203</v>
      </c>
      <c r="L11" s="1502">
        <v>102</v>
      </c>
      <c r="M11" s="1502">
        <v>101</v>
      </c>
      <c r="N11" s="21">
        <f t="shared" ref="N11:N25" si="13">SUM(O11:P11)</f>
        <v>0</v>
      </c>
      <c r="O11" s="1500">
        <v>0</v>
      </c>
      <c r="P11" s="1500">
        <v>0</v>
      </c>
      <c r="Q11" s="21">
        <f>SUM(R11:S11)</f>
        <v>164</v>
      </c>
      <c r="R11" s="21">
        <v>71</v>
      </c>
      <c r="S11" s="21">
        <v>93</v>
      </c>
      <c r="T11" s="21">
        <f>SUM(U11:V11)</f>
        <v>16</v>
      </c>
      <c r="U11" s="21">
        <v>8</v>
      </c>
      <c r="V11" s="21">
        <v>8</v>
      </c>
      <c r="X11" s="21">
        <f t="shared" si="1"/>
        <v>0</v>
      </c>
      <c r="Y11" s="21">
        <f t="shared" si="2"/>
        <v>0</v>
      </c>
      <c r="Z11" s="21">
        <f t="shared" si="3"/>
        <v>0</v>
      </c>
      <c r="AA11" s="21">
        <f t="shared" si="4"/>
        <v>0</v>
      </c>
      <c r="AB11" s="21">
        <f t="shared" si="5"/>
        <v>0</v>
      </c>
      <c r="AC11" s="21">
        <f t="shared" si="6"/>
        <v>0</v>
      </c>
      <c r="AD11" s="21">
        <f t="shared" si="6"/>
        <v>0</v>
      </c>
      <c r="AE11" s="21">
        <f t="shared" si="6"/>
        <v>0</v>
      </c>
      <c r="AF11" s="21">
        <f t="shared" si="7"/>
        <v>0</v>
      </c>
      <c r="AG11" s="21">
        <f t="shared" si="8"/>
        <v>0</v>
      </c>
    </row>
    <row r="12" spans="1:33" s="94" customFormat="1" ht="21.95" customHeight="1">
      <c r="A12" s="1449" t="s">
        <v>2745</v>
      </c>
      <c r="B12" s="1500">
        <f>C12+D12</f>
        <v>87</v>
      </c>
      <c r="C12" s="1500">
        <f t="shared" si="9"/>
        <v>56</v>
      </c>
      <c r="D12" s="1500">
        <f t="shared" si="9"/>
        <v>31</v>
      </c>
      <c r="E12" s="21">
        <f t="shared" si="10"/>
        <v>25</v>
      </c>
      <c r="F12" s="1502">
        <v>16</v>
      </c>
      <c r="G12" s="1502">
        <v>9</v>
      </c>
      <c r="H12" s="21">
        <f t="shared" si="11"/>
        <v>36</v>
      </c>
      <c r="I12" s="1502">
        <v>30</v>
      </c>
      <c r="J12" s="1502">
        <v>6</v>
      </c>
      <c r="K12" s="21">
        <f t="shared" si="12"/>
        <v>26</v>
      </c>
      <c r="L12" s="1502">
        <v>10</v>
      </c>
      <c r="M12" s="1502">
        <v>16</v>
      </c>
      <c r="N12" s="21">
        <f t="shared" si="13"/>
        <v>0</v>
      </c>
      <c r="O12" s="1500">
        <v>0</v>
      </c>
      <c r="P12" s="1500">
        <v>0</v>
      </c>
      <c r="Q12" s="21">
        <f>SUM(R12:S12)</f>
        <v>18</v>
      </c>
      <c r="R12" s="21">
        <v>10</v>
      </c>
      <c r="S12" s="21">
        <v>8</v>
      </c>
      <c r="T12" s="21">
        <f>SUM(U12:V12)</f>
        <v>0</v>
      </c>
      <c r="U12" s="21">
        <v>0</v>
      </c>
      <c r="V12" s="21">
        <v>0</v>
      </c>
      <c r="X12" s="21">
        <f t="shared" si="1"/>
        <v>0</v>
      </c>
      <c r="Y12" s="21">
        <f t="shared" si="2"/>
        <v>0</v>
      </c>
      <c r="Z12" s="21">
        <f t="shared" si="3"/>
        <v>0</v>
      </c>
      <c r="AA12" s="21">
        <f t="shared" si="4"/>
        <v>0</v>
      </c>
      <c r="AB12" s="21">
        <f t="shared" si="5"/>
        <v>0</v>
      </c>
      <c r="AC12" s="21">
        <f t="shared" si="6"/>
        <v>0</v>
      </c>
      <c r="AD12" s="21">
        <f t="shared" si="6"/>
        <v>0</v>
      </c>
      <c r="AE12" s="21">
        <f t="shared" si="6"/>
        <v>0</v>
      </c>
      <c r="AF12" s="21">
        <f t="shared" si="7"/>
        <v>0</v>
      </c>
      <c r="AG12" s="21">
        <f t="shared" si="8"/>
        <v>0</v>
      </c>
    </row>
    <row r="13" spans="1:33" s="94" customFormat="1" ht="21.95" customHeight="1">
      <c r="A13" s="8" t="s">
        <v>2890</v>
      </c>
      <c r="B13" s="1500"/>
      <c r="C13" s="1500"/>
      <c r="D13" s="1500"/>
      <c r="E13" s="21"/>
      <c r="F13" s="1500"/>
      <c r="G13" s="1500"/>
      <c r="H13" s="21"/>
      <c r="I13" s="1500"/>
      <c r="J13" s="1500"/>
      <c r="K13" s="21"/>
      <c r="L13" s="1500"/>
      <c r="M13" s="1500"/>
      <c r="N13" s="21"/>
      <c r="O13" s="1500"/>
      <c r="P13" s="1500"/>
      <c r="R13" s="21"/>
      <c r="S13" s="21"/>
      <c r="U13" s="21"/>
      <c r="V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s="94" customFormat="1" ht="21.95" customHeight="1">
      <c r="A14" s="1449" t="s">
        <v>2891</v>
      </c>
      <c r="B14" s="1500">
        <f>C14+D14</f>
        <v>9</v>
      </c>
      <c r="C14" s="1500">
        <f>F14+I14+L14+O14</f>
        <v>4</v>
      </c>
      <c r="D14" s="1500">
        <f t="shared" si="9"/>
        <v>5</v>
      </c>
      <c r="E14" s="21">
        <f t="shared" si="10"/>
        <v>1</v>
      </c>
      <c r="F14" s="1502">
        <v>0</v>
      </c>
      <c r="G14" s="1502">
        <v>1</v>
      </c>
      <c r="H14" s="21">
        <f t="shared" si="11"/>
        <v>3</v>
      </c>
      <c r="I14" s="1502">
        <v>1</v>
      </c>
      <c r="J14" s="1502">
        <v>2</v>
      </c>
      <c r="K14" s="21">
        <f t="shared" si="12"/>
        <v>5</v>
      </c>
      <c r="L14" s="1502">
        <v>3</v>
      </c>
      <c r="M14" s="1502">
        <v>2</v>
      </c>
      <c r="N14" s="21">
        <f t="shared" si="13"/>
        <v>0</v>
      </c>
      <c r="O14" s="1500">
        <v>0</v>
      </c>
      <c r="P14" s="1500">
        <v>0</v>
      </c>
      <c r="Q14" s="21">
        <f t="shared" ref="Q14:Q25" si="14">SUM(R14:S14)</f>
        <v>5</v>
      </c>
      <c r="R14" s="21">
        <v>2</v>
      </c>
      <c r="S14" s="21">
        <v>3</v>
      </c>
      <c r="T14" s="21">
        <f t="shared" ref="T14:T25" si="15">SUM(U14:V14)</f>
        <v>1</v>
      </c>
      <c r="U14" s="21">
        <v>0</v>
      </c>
      <c r="V14" s="21">
        <v>1</v>
      </c>
      <c r="X14" s="21">
        <f t="shared" si="1"/>
        <v>0</v>
      </c>
      <c r="Y14" s="21">
        <f t="shared" si="2"/>
        <v>0</v>
      </c>
      <c r="Z14" s="21">
        <f t="shared" si="3"/>
        <v>0</v>
      </c>
      <c r="AA14" s="21">
        <f t="shared" si="4"/>
        <v>0</v>
      </c>
      <c r="AB14" s="21">
        <f t="shared" si="5"/>
        <v>0</v>
      </c>
      <c r="AC14" s="21">
        <f t="shared" si="6"/>
        <v>0</v>
      </c>
      <c r="AD14" s="21">
        <f t="shared" si="6"/>
        <v>0</v>
      </c>
      <c r="AE14" s="21">
        <f t="shared" si="6"/>
        <v>0</v>
      </c>
      <c r="AF14" s="21">
        <f t="shared" si="7"/>
        <v>0</v>
      </c>
      <c r="AG14" s="21">
        <f t="shared" si="8"/>
        <v>0</v>
      </c>
    </row>
    <row r="15" spans="1:33" s="94" customFormat="1" ht="21.95" customHeight="1">
      <c r="A15" s="1449" t="s">
        <v>2892</v>
      </c>
      <c r="B15" s="1500">
        <f t="shared" ref="B15:B25" si="16">C15+D15</f>
        <v>56</v>
      </c>
      <c r="C15" s="1500">
        <f t="shared" si="9"/>
        <v>24</v>
      </c>
      <c r="D15" s="1500">
        <f t="shared" si="9"/>
        <v>32</v>
      </c>
      <c r="E15" s="21">
        <f t="shared" si="10"/>
        <v>18</v>
      </c>
      <c r="F15" s="1502">
        <v>10</v>
      </c>
      <c r="G15" s="1502">
        <v>8</v>
      </c>
      <c r="H15" s="21">
        <f t="shared" si="11"/>
        <v>20</v>
      </c>
      <c r="I15" s="1502">
        <v>5</v>
      </c>
      <c r="J15" s="1502">
        <v>15</v>
      </c>
      <c r="K15" s="21">
        <f t="shared" si="12"/>
        <v>18</v>
      </c>
      <c r="L15" s="1502">
        <v>9</v>
      </c>
      <c r="M15" s="1502">
        <v>9</v>
      </c>
      <c r="N15" s="21">
        <f t="shared" si="13"/>
        <v>0</v>
      </c>
      <c r="O15" s="1500">
        <v>0</v>
      </c>
      <c r="P15" s="1500">
        <v>0</v>
      </c>
      <c r="Q15" s="21">
        <f t="shared" si="14"/>
        <v>19</v>
      </c>
      <c r="R15" s="21">
        <v>9</v>
      </c>
      <c r="S15" s="21">
        <v>10</v>
      </c>
      <c r="T15" s="21">
        <f t="shared" si="15"/>
        <v>0</v>
      </c>
      <c r="U15" s="21">
        <v>0</v>
      </c>
      <c r="V15" s="21">
        <v>0</v>
      </c>
      <c r="X15" s="21">
        <f t="shared" si="1"/>
        <v>0</v>
      </c>
      <c r="Y15" s="21">
        <f t="shared" si="2"/>
        <v>0</v>
      </c>
      <c r="Z15" s="21">
        <f t="shared" si="3"/>
        <v>0</v>
      </c>
      <c r="AA15" s="21">
        <f t="shared" si="4"/>
        <v>0</v>
      </c>
      <c r="AB15" s="21">
        <f t="shared" si="5"/>
        <v>0</v>
      </c>
      <c r="AC15" s="21">
        <f t="shared" si="6"/>
        <v>0</v>
      </c>
      <c r="AD15" s="21">
        <f t="shared" si="6"/>
        <v>0</v>
      </c>
      <c r="AE15" s="21">
        <f t="shared" si="6"/>
        <v>0</v>
      </c>
      <c r="AF15" s="21">
        <f t="shared" si="7"/>
        <v>0</v>
      </c>
      <c r="AG15" s="21">
        <f t="shared" si="8"/>
        <v>0</v>
      </c>
    </row>
    <row r="16" spans="1:33" s="94" customFormat="1" ht="21.95" customHeight="1">
      <c r="A16" s="1449" t="s">
        <v>2893</v>
      </c>
      <c r="B16" s="1500">
        <f t="shared" si="16"/>
        <v>81</v>
      </c>
      <c r="C16" s="1500">
        <f t="shared" si="9"/>
        <v>46</v>
      </c>
      <c r="D16" s="1500">
        <f t="shared" si="9"/>
        <v>35</v>
      </c>
      <c r="E16" s="21">
        <f t="shared" si="10"/>
        <v>23</v>
      </c>
      <c r="F16" s="1502">
        <v>14</v>
      </c>
      <c r="G16" s="1502">
        <v>9</v>
      </c>
      <c r="H16" s="21">
        <f t="shared" si="11"/>
        <v>27</v>
      </c>
      <c r="I16" s="1502">
        <v>15</v>
      </c>
      <c r="J16" s="1502">
        <v>12</v>
      </c>
      <c r="K16" s="21">
        <f t="shared" si="12"/>
        <v>31</v>
      </c>
      <c r="L16" s="1502">
        <v>17</v>
      </c>
      <c r="M16" s="1502">
        <v>14</v>
      </c>
      <c r="N16" s="21">
        <f t="shared" si="13"/>
        <v>0</v>
      </c>
      <c r="O16" s="1500">
        <v>0</v>
      </c>
      <c r="P16" s="1500">
        <v>0</v>
      </c>
      <c r="Q16" s="21">
        <f t="shared" si="14"/>
        <v>17</v>
      </c>
      <c r="R16" s="21">
        <v>6</v>
      </c>
      <c r="S16" s="21">
        <v>11</v>
      </c>
      <c r="T16" s="21">
        <f t="shared" si="15"/>
        <v>1</v>
      </c>
      <c r="U16" s="21">
        <v>1</v>
      </c>
      <c r="V16" s="21">
        <v>0</v>
      </c>
      <c r="X16" s="21">
        <f t="shared" si="1"/>
        <v>0</v>
      </c>
      <c r="Y16" s="21">
        <f t="shared" si="2"/>
        <v>0</v>
      </c>
      <c r="Z16" s="21">
        <f t="shared" si="3"/>
        <v>0</v>
      </c>
      <c r="AA16" s="21">
        <f t="shared" si="4"/>
        <v>0</v>
      </c>
      <c r="AB16" s="21">
        <f t="shared" si="5"/>
        <v>0</v>
      </c>
      <c r="AC16" s="21">
        <f t="shared" si="6"/>
        <v>0</v>
      </c>
      <c r="AD16" s="21">
        <f t="shared" si="6"/>
        <v>0</v>
      </c>
      <c r="AE16" s="21">
        <f t="shared" si="6"/>
        <v>0</v>
      </c>
      <c r="AF16" s="21">
        <f t="shared" si="7"/>
        <v>0</v>
      </c>
      <c r="AG16" s="21">
        <f t="shared" si="8"/>
        <v>0</v>
      </c>
    </row>
    <row r="17" spans="1:33" s="94" customFormat="1" ht="21.95" customHeight="1">
      <c r="A17" s="1449" t="s">
        <v>2894</v>
      </c>
      <c r="B17" s="1500">
        <f t="shared" si="16"/>
        <v>65</v>
      </c>
      <c r="C17" s="1500">
        <f t="shared" si="9"/>
        <v>18</v>
      </c>
      <c r="D17" s="1500">
        <f t="shared" si="9"/>
        <v>47</v>
      </c>
      <c r="E17" s="21">
        <f t="shared" si="10"/>
        <v>13</v>
      </c>
      <c r="F17" s="1502">
        <v>6</v>
      </c>
      <c r="G17" s="1502">
        <v>7</v>
      </c>
      <c r="H17" s="21">
        <f t="shared" si="11"/>
        <v>34</v>
      </c>
      <c r="I17" s="1502">
        <v>7</v>
      </c>
      <c r="J17" s="1502">
        <v>27</v>
      </c>
      <c r="K17" s="21">
        <f t="shared" si="12"/>
        <v>18</v>
      </c>
      <c r="L17" s="1502">
        <v>5</v>
      </c>
      <c r="M17" s="1502">
        <v>13</v>
      </c>
      <c r="N17" s="21">
        <f t="shared" si="13"/>
        <v>0</v>
      </c>
      <c r="O17" s="1500">
        <v>0</v>
      </c>
      <c r="P17" s="1500">
        <v>0</v>
      </c>
      <c r="Q17" s="21">
        <f t="shared" si="14"/>
        <v>17</v>
      </c>
      <c r="R17" s="21">
        <v>4</v>
      </c>
      <c r="S17" s="21">
        <v>13</v>
      </c>
      <c r="T17" s="21">
        <f>SUM(U17:V17)</f>
        <v>2</v>
      </c>
      <c r="U17" s="21">
        <v>0</v>
      </c>
      <c r="V17" s="21">
        <v>2</v>
      </c>
      <c r="X17" s="21">
        <f t="shared" si="1"/>
        <v>0</v>
      </c>
      <c r="Y17" s="21">
        <f t="shared" si="2"/>
        <v>0</v>
      </c>
      <c r="Z17" s="21">
        <f t="shared" si="3"/>
        <v>0</v>
      </c>
      <c r="AA17" s="21">
        <f t="shared" si="4"/>
        <v>0</v>
      </c>
      <c r="AB17" s="21">
        <f t="shared" si="5"/>
        <v>0</v>
      </c>
      <c r="AC17" s="21">
        <f t="shared" si="6"/>
        <v>0</v>
      </c>
      <c r="AD17" s="21">
        <f t="shared" si="6"/>
        <v>0</v>
      </c>
      <c r="AE17" s="21">
        <f t="shared" si="6"/>
        <v>0</v>
      </c>
      <c r="AF17" s="21">
        <f t="shared" si="7"/>
        <v>0</v>
      </c>
      <c r="AG17" s="21">
        <f t="shared" si="8"/>
        <v>0</v>
      </c>
    </row>
    <row r="18" spans="1:33" s="94" customFormat="1" ht="21.95" customHeight="1">
      <c r="A18" s="1449" t="s">
        <v>2895</v>
      </c>
      <c r="B18" s="1500">
        <f t="shared" si="16"/>
        <v>172</v>
      </c>
      <c r="C18" s="1500">
        <f t="shared" si="9"/>
        <v>114</v>
      </c>
      <c r="D18" s="1500">
        <f t="shared" si="9"/>
        <v>58</v>
      </c>
      <c r="E18" s="21">
        <f t="shared" si="10"/>
        <v>50</v>
      </c>
      <c r="F18" s="1502">
        <v>32</v>
      </c>
      <c r="G18" s="1502">
        <v>18</v>
      </c>
      <c r="H18" s="21">
        <f t="shared" si="11"/>
        <v>60</v>
      </c>
      <c r="I18" s="1502">
        <v>41</v>
      </c>
      <c r="J18" s="1502">
        <v>19</v>
      </c>
      <c r="K18" s="21">
        <f t="shared" si="12"/>
        <v>62</v>
      </c>
      <c r="L18" s="1502">
        <v>41</v>
      </c>
      <c r="M18" s="1502">
        <v>21</v>
      </c>
      <c r="N18" s="21">
        <f t="shared" si="13"/>
        <v>0</v>
      </c>
      <c r="O18" s="1500">
        <v>0</v>
      </c>
      <c r="P18" s="1500">
        <v>0</v>
      </c>
      <c r="Q18" s="21">
        <f t="shared" si="14"/>
        <v>39</v>
      </c>
      <c r="R18" s="21">
        <v>22</v>
      </c>
      <c r="S18" s="21">
        <v>17</v>
      </c>
      <c r="T18" s="21">
        <f t="shared" si="15"/>
        <v>1</v>
      </c>
      <c r="U18" s="21">
        <v>1</v>
      </c>
      <c r="V18" s="21">
        <v>0</v>
      </c>
      <c r="X18" s="21">
        <f t="shared" si="1"/>
        <v>0</v>
      </c>
      <c r="Y18" s="21">
        <f t="shared" si="2"/>
        <v>0</v>
      </c>
      <c r="Z18" s="21">
        <f t="shared" si="3"/>
        <v>0</v>
      </c>
      <c r="AA18" s="21">
        <f t="shared" si="4"/>
        <v>0</v>
      </c>
      <c r="AB18" s="21">
        <f t="shared" si="5"/>
        <v>0</v>
      </c>
      <c r="AC18" s="21">
        <f t="shared" si="6"/>
        <v>0</v>
      </c>
      <c r="AD18" s="21">
        <f t="shared" si="6"/>
        <v>0</v>
      </c>
      <c r="AE18" s="21">
        <f t="shared" si="6"/>
        <v>0</v>
      </c>
      <c r="AF18" s="21">
        <f t="shared" si="7"/>
        <v>0</v>
      </c>
      <c r="AG18" s="21">
        <f t="shared" si="8"/>
        <v>0</v>
      </c>
    </row>
    <row r="19" spans="1:33" s="94" customFormat="1" ht="21.95" customHeight="1">
      <c r="A19" s="1449" t="s">
        <v>2896</v>
      </c>
      <c r="B19" s="1500">
        <f t="shared" si="16"/>
        <v>34</v>
      </c>
      <c r="C19" s="1500">
        <f t="shared" si="9"/>
        <v>15</v>
      </c>
      <c r="D19" s="1500">
        <f t="shared" si="9"/>
        <v>19</v>
      </c>
      <c r="E19" s="21">
        <f t="shared" si="10"/>
        <v>10</v>
      </c>
      <c r="F19" s="1502">
        <v>5</v>
      </c>
      <c r="G19" s="1502">
        <v>5</v>
      </c>
      <c r="H19" s="21">
        <f>SUM(I19:J19)</f>
        <v>7</v>
      </c>
      <c r="I19" s="1502">
        <v>2</v>
      </c>
      <c r="J19" s="1502">
        <v>5</v>
      </c>
      <c r="K19" s="21">
        <f t="shared" si="12"/>
        <v>17</v>
      </c>
      <c r="L19" s="1502">
        <v>8</v>
      </c>
      <c r="M19" s="1502">
        <v>9</v>
      </c>
      <c r="N19" s="21">
        <f t="shared" si="13"/>
        <v>0</v>
      </c>
      <c r="O19" s="1500">
        <v>0</v>
      </c>
      <c r="P19" s="1500">
        <v>0</v>
      </c>
      <c r="Q19" s="21">
        <f t="shared" si="14"/>
        <v>7</v>
      </c>
      <c r="R19" s="21">
        <v>5</v>
      </c>
      <c r="S19" s="21">
        <v>2</v>
      </c>
      <c r="T19" s="21">
        <f t="shared" si="15"/>
        <v>3</v>
      </c>
      <c r="U19" s="21">
        <v>1</v>
      </c>
      <c r="V19" s="21">
        <v>2</v>
      </c>
      <c r="X19" s="21">
        <f t="shared" si="1"/>
        <v>0</v>
      </c>
      <c r="Y19" s="21">
        <f t="shared" si="2"/>
        <v>0</v>
      </c>
      <c r="Z19" s="21">
        <f t="shared" si="3"/>
        <v>0</v>
      </c>
      <c r="AA19" s="21">
        <f t="shared" si="4"/>
        <v>0</v>
      </c>
      <c r="AB19" s="21">
        <f t="shared" si="5"/>
        <v>0</v>
      </c>
      <c r="AC19" s="21">
        <f t="shared" si="6"/>
        <v>0</v>
      </c>
      <c r="AD19" s="21">
        <f t="shared" si="6"/>
        <v>0</v>
      </c>
      <c r="AE19" s="21">
        <f t="shared" si="6"/>
        <v>0</v>
      </c>
      <c r="AF19" s="21">
        <f t="shared" si="7"/>
        <v>0</v>
      </c>
      <c r="AG19" s="21">
        <f t="shared" si="8"/>
        <v>0</v>
      </c>
    </row>
    <row r="20" spans="1:33" s="94" customFormat="1" ht="21.95" customHeight="1">
      <c r="A20" s="1449" t="s">
        <v>2897</v>
      </c>
      <c r="B20" s="1500">
        <f t="shared" si="16"/>
        <v>45</v>
      </c>
      <c r="C20" s="1500">
        <f t="shared" si="9"/>
        <v>22</v>
      </c>
      <c r="D20" s="1500">
        <f t="shared" si="9"/>
        <v>23</v>
      </c>
      <c r="E20" s="21">
        <f t="shared" si="10"/>
        <v>12</v>
      </c>
      <c r="F20" s="1502">
        <v>5</v>
      </c>
      <c r="G20" s="1502">
        <v>7</v>
      </c>
      <c r="H20" s="21">
        <f t="shared" si="11"/>
        <v>18</v>
      </c>
      <c r="I20" s="1502">
        <v>7</v>
      </c>
      <c r="J20" s="1502">
        <v>11</v>
      </c>
      <c r="K20" s="21">
        <f t="shared" si="12"/>
        <v>15</v>
      </c>
      <c r="L20" s="1502">
        <v>10</v>
      </c>
      <c r="M20" s="1502">
        <v>5</v>
      </c>
      <c r="N20" s="21">
        <f t="shared" si="13"/>
        <v>0</v>
      </c>
      <c r="O20" s="1500">
        <v>0</v>
      </c>
      <c r="P20" s="1500">
        <v>0</v>
      </c>
      <c r="Q20" s="21">
        <f t="shared" si="14"/>
        <v>13</v>
      </c>
      <c r="R20" s="21">
        <v>6</v>
      </c>
      <c r="S20" s="21">
        <v>7</v>
      </c>
      <c r="T20" s="21">
        <f t="shared" si="15"/>
        <v>1</v>
      </c>
      <c r="U20" s="21">
        <v>1</v>
      </c>
      <c r="V20" s="21">
        <v>0</v>
      </c>
      <c r="X20" s="21">
        <f t="shared" si="1"/>
        <v>0</v>
      </c>
      <c r="Y20" s="21">
        <f t="shared" si="2"/>
        <v>0</v>
      </c>
      <c r="Z20" s="21">
        <f t="shared" si="3"/>
        <v>0</v>
      </c>
      <c r="AA20" s="21">
        <f t="shared" si="4"/>
        <v>0</v>
      </c>
      <c r="AB20" s="21">
        <f t="shared" si="5"/>
        <v>0</v>
      </c>
      <c r="AC20" s="21">
        <f t="shared" si="6"/>
        <v>0</v>
      </c>
      <c r="AD20" s="21">
        <f t="shared" si="6"/>
        <v>0</v>
      </c>
      <c r="AE20" s="21">
        <f t="shared" si="6"/>
        <v>0</v>
      </c>
      <c r="AF20" s="21">
        <f t="shared" si="7"/>
        <v>0</v>
      </c>
      <c r="AG20" s="21">
        <f t="shared" si="8"/>
        <v>0</v>
      </c>
    </row>
    <row r="21" spans="1:33" s="94" customFormat="1" ht="21.95" customHeight="1">
      <c r="A21" s="1449" t="s">
        <v>2898</v>
      </c>
      <c r="B21" s="1500">
        <f t="shared" si="16"/>
        <v>82</v>
      </c>
      <c r="C21" s="1500">
        <f t="shared" si="9"/>
        <v>28</v>
      </c>
      <c r="D21" s="1500">
        <f t="shared" si="9"/>
        <v>54</v>
      </c>
      <c r="E21" s="21">
        <f t="shared" si="10"/>
        <v>25</v>
      </c>
      <c r="F21" s="1502">
        <v>5</v>
      </c>
      <c r="G21" s="1502">
        <v>20</v>
      </c>
      <c r="H21" s="21">
        <f t="shared" si="11"/>
        <v>25</v>
      </c>
      <c r="I21" s="1502">
        <v>12</v>
      </c>
      <c r="J21" s="1502">
        <v>13</v>
      </c>
      <c r="K21" s="21">
        <f t="shared" si="12"/>
        <v>32</v>
      </c>
      <c r="L21" s="1502">
        <v>11</v>
      </c>
      <c r="M21" s="1502">
        <v>21</v>
      </c>
      <c r="N21" s="21">
        <f t="shared" si="13"/>
        <v>0</v>
      </c>
      <c r="O21" s="1500">
        <v>0</v>
      </c>
      <c r="P21" s="1500">
        <v>0</v>
      </c>
      <c r="Q21" s="21">
        <f t="shared" si="14"/>
        <v>20</v>
      </c>
      <c r="R21" s="21">
        <v>5</v>
      </c>
      <c r="S21" s="21">
        <v>15</v>
      </c>
      <c r="T21" s="21">
        <f t="shared" si="15"/>
        <v>1</v>
      </c>
      <c r="U21" s="21">
        <v>0</v>
      </c>
      <c r="V21" s="21">
        <v>1</v>
      </c>
      <c r="X21" s="21">
        <f t="shared" si="1"/>
        <v>0</v>
      </c>
      <c r="Y21" s="21">
        <f t="shared" si="2"/>
        <v>0</v>
      </c>
      <c r="Z21" s="21">
        <f t="shared" si="3"/>
        <v>0</v>
      </c>
      <c r="AA21" s="21">
        <f t="shared" si="4"/>
        <v>0</v>
      </c>
      <c r="AB21" s="21">
        <f t="shared" si="5"/>
        <v>0</v>
      </c>
      <c r="AC21" s="21">
        <f t="shared" si="6"/>
        <v>0</v>
      </c>
      <c r="AD21" s="21">
        <f t="shared" si="6"/>
        <v>0</v>
      </c>
      <c r="AE21" s="21">
        <f t="shared" si="6"/>
        <v>0</v>
      </c>
      <c r="AF21" s="21">
        <f t="shared" si="7"/>
        <v>0</v>
      </c>
      <c r="AG21" s="21">
        <f t="shared" si="8"/>
        <v>0</v>
      </c>
    </row>
    <row r="22" spans="1:33" s="94" customFormat="1" ht="21.95" customHeight="1">
      <c r="A22" s="1449" t="s">
        <v>2899</v>
      </c>
      <c r="B22" s="1500">
        <f t="shared" si="16"/>
        <v>23</v>
      </c>
      <c r="C22" s="1500">
        <f t="shared" si="9"/>
        <v>12</v>
      </c>
      <c r="D22" s="1500">
        <f t="shared" si="9"/>
        <v>11</v>
      </c>
      <c r="E22" s="21">
        <f t="shared" si="10"/>
        <v>5</v>
      </c>
      <c r="F22" s="1502">
        <v>2</v>
      </c>
      <c r="G22" s="1502">
        <v>3</v>
      </c>
      <c r="H22" s="21">
        <f t="shared" si="11"/>
        <v>6</v>
      </c>
      <c r="I22" s="1502">
        <v>5</v>
      </c>
      <c r="J22" s="1502">
        <v>1</v>
      </c>
      <c r="K22" s="21">
        <f t="shared" si="12"/>
        <v>12</v>
      </c>
      <c r="L22" s="1502">
        <v>5</v>
      </c>
      <c r="M22" s="1502">
        <v>7</v>
      </c>
      <c r="N22" s="21">
        <f t="shared" si="13"/>
        <v>0</v>
      </c>
      <c r="O22" s="1500">
        <v>0</v>
      </c>
      <c r="P22" s="1500">
        <v>0</v>
      </c>
      <c r="Q22" s="21">
        <f t="shared" si="14"/>
        <v>11</v>
      </c>
      <c r="R22" s="21">
        <v>6</v>
      </c>
      <c r="S22" s="21">
        <v>5</v>
      </c>
      <c r="T22" s="21">
        <f t="shared" si="15"/>
        <v>2</v>
      </c>
      <c r="U22" s="21">
        <v>1</v>
      </c>
      <c r="V22" s="21">
        <v>1</v>
      </c>
      <c r="X22" s="21">
        <f t="shared" si="1"/>
        <v>0</v>
      </c>
      <c r="Y22" s="21">
        <f t="shared" si="2"/>
        <v>0</v>
      </c>
      <c r="Z22" s="21">
        <f t="shared" si="3"/>
        <v>0</v>
      </c>
      <c r="AA22" s="21">
        <f t="shared" si="4"/>
        <v>0</v>
      </c>
      <c r="AB22" s="21">
        <f t="shared" si="5"/>
        <v>0</v>
      </c>
      <c r="AC22" s="21">
        <f t="shared" si="6"/>
        <v>0</v>
      </c>
      <c r="AD22" s="21">
        <f t="shared" si="6"/>
        <v>0</v>
      </c>
      <c r="AE22" s="21">
        <f t="shared" si="6"/>
        <v>0</v>
      </c>
      <c r="AF22" s="21">
        <f t="shared" si="7"/>
        <v>0</v>
      </c>
      <c r="AG22" s="21">
        <f t="shared" si="8"/>
        <v>0</v>
      </c>
    </row>
    <row r="23" spans="1:33" s="94" customFormat="1" ht="21.95" customHeight="1">
      <c r="A23" s="1449" t="s">
        <v>2900</v>
      </c>
      <c r="B23" s="1500">
        <f t="shared" si="16"/>
        <v>64</v>
      </c>
      <c r="C23" s="1500">
        <f t="shared" si="9"/>
        <v>27</v>
      </c>
      <c r="D23" s="1500">
        <f t="shared" si="9"/>
        <v>37</v>
      </c>
      <c r="E23" s="21">
        <f t="shared" si="10"/>
        <v>22</v>
      </c>
      <c r="F23" s="1502">
        <v>6</v>
      </c>
      <c r="G23" s="1502">
        <v>16</v>
      </c>
      <c r="H23" s="21">
        <f t="shared" si="11"/>
        <v>23</v>
      </c>
      <c r="I23" s="1502">
        <v>13</v>
      </c>
      <c r="J23" s="1502">
        <v>10</v>
      </c>
      <c r="K23" s="21">
        <f t="shared" si="12"/>
        <v>19</v>
      </c>
      <c r="L23" s="1502">
        <v>8</v>
      </c>
      <c r="M23" s="1502">
        <v>11</v>
      </c>
      <c r="N23" s="21">
        <f t="shared" si="13"/>
        <v>0</v>
      </c>
      <c r="O23" s="1500">
        <v>0</v>
      </c>
      <c r="P23" s="1500">
        <v>0</v>
      </c>
      <c r="Q23" s="21">
        <f t="shared" si="14"/>
        <v>14</v>
      </c>
      <c r="R23" s="21">
        <v>5</v>
      </c>
      <c r="S23" s="21">
        <v>9</v>
      </c>
      <c r="T23" s="21">
        <f t="shared" si="15"/>
        <v>2</v>
      </c>
      <c r="U23" s="21">
        <v>2</v>
      </c>
      <c r="V23" s="21">
        <v>0</v>
      </c>
      <c r="X23" s="21">
        <f t="shared" si="1"/>
        <v>0</v>
      </c>
      <c r="Y23" s="21">
        <f t="shared" si="2"/>
        <v>0</v>
      </c>
      <c r="Z23" s="21">
        <f t="shared" si="3"/>
        <v>0</v>
      </c>
      <c r="AA23" s="21">
        <f t="shared" si="4"/>
        <v>0</v>
      </c>
      <c r="AB23" s="21">
        <f t="shared" si="5"/>
        <v>0</v>
      </c>
      <c r="AC23" s="21">
        <f t="shared" si="6"/>
        <v>0</v>
      </c>
      <c r="AD23" s="21">
        <f t="shared" si="6"/>
        <v>0</v>
      </c>
      <c r="AE23" s="21">
        <f t="shared" si="6"/>
        <v>0</v>
      </c>
      <c r="AF23" s="21">
        <f t="shared" si="7"/>
        <v>0</v>
      </c>
      <c r="AG23" s="21">
        <f t="shared" si="8"/>
        <v>0</v>
      </c>
    </row>
    <row r="24" spans="1:33" s="94" customFormat="1" ht="21.95" customHeight="1">
      <c r="A24" s="1449" t="s">
        <v>2901</v>
      </c>
      <c r="B24" s="1500">
        <f t="shared" si="16"/>
        <v>25</v>
      </c>
      <c r="C24" s="1500">
        <f t="shared" si="9"/>
        <v>9</v>
      </c>
      <c r="D24" s="1500">
        <f t="shared" si="9"/>
        <v>16</v>
      </c>
      <c r="E24" s="21">
        <f t="shared" si="10"/>
        <v>7</v>
      </c>
      <c r="F24" s="1502">
        <v>1</v>
      </c>
      <c r="G24" s="1502">
        <v>6</v>
      </c>
      <c r="H24" s="21">
        <f t="shared" si="11"/>
        <v>9</v>
      </c>
      <c r="I24" s="1502">
        <v>4</v>
      </c>
      <c r="J24" s="1502">
        <v>5</v>
      </c>
      <c r="K24" s="21">
        <f t="shared" si="12"/>
        <v>9</v>
      </c>
      <c r="L24" s="1502">
        <v>4</v>
      </c>
      <c r="M24" s="1502">
        <v>5</v>
      </c>
      <c r="N24" s="21">
        <f t="shared" si="13"/>
        <v>0</v>
      </c>
      <c r="O24" s="1500">
        <v>0</v>
      </c>
      <c r="P24" s="1500">
        <v>0</v>
      </c>
      <c r="Q24" s="21">
        <f t="shared" si="14"/>
        <v>19</v>
      </c>
      <c r="R24" s="21">
        <v>10</v>
      </c>
      <c r="S24" s="21">
        <v>9</v>
      </c>
      <c r="T24" s="21">
        <f t="shared" si="15"/>
        <v>0</v>
      </c>
      <c r="U24" s="21">
        <v>0</v>
      </c>
      <c r="V24" s="21">
        <v>0</v>
      </c>
      <c r="X24" s="21">
        <f t="shared" si="1"/>
        <v>0</v>
      </c>
      <c r="Y24" s="21">
        <f t="shared" si="2"/>
        <v>0</v>
      </c>
      <c r="Z24" s="21">
        <f t="shared" si="3"/>
        <v>0</v>
      </c>
      <c r="AA24" s="21">
        <f t="shared" si="4"/>
        <v>0</v>
      </c>
      <c r="AB24" s="21">
        <f t="shared" si="5"/>
        <v>0</v>
      </c>
      <c r="AC24" s="21">
        <f t="shared" si="6"/>
        <v>0</v>
      </c>
      <c r="AD24" s="21">
        <f t="shared" si="6"/>
        <v>0</v>
      </c>
      <c r="AE24" s="21">
        <f t="shared" si="6"/>
        <v>0</v>
      </c>
      <c r="AF24" s="21">
        <f t="shared" si="7"/>
        <v>0</v>
      </c>
      <c r="AG24" s="21">
        <f t="shared" si="8"/>
        <v>0</v>
      </c>
    </row>
    <row r="25" spans="1:33" s="94" customFormat="1" ht="21.95" customHeight="1">
      <c r="A25" s="1449" t="s">
        <v>2902</v>
      </c>
      <c r="B25" s="1500">
        <f t="shared" si="16"/>
        <v>46</v>
      </c>
      <c r="C25" s="1500">
        <f t="shared" si="9"/>
        <v>18</v>
      </c>
      <c r="D25" s="1500">
        <f t="shared" si="9"/>
        <v>28</v>
      </c>
      <c r="E25" s="21">
        <f t="shared" si="10"/>
        <v>14</v>
      </c>
      <c r="F25" s="1502">
        <v>5</v>
      </c>
      <c r="G25" s="1502">
        <v>9</v>
      </c>
      <c r="H25" s="21">
        <f t="shared" si="11"/>
        <v>20</v>
      </c>
      <c r="I25" s="1502">
        <v>11</v>
      </c>
      <c r="J25" s="1502">
        <v>9</v>
      </c>
      <c r="K25" s="21">
        <f t="shared" si="12"/>
        <v>12</v>
      </c>
      <c r="L25" s="1502">
        <v>2</v>
      </c>
      <c r="M25" s="1502">
        <v>10</v>
      </c>
      <c r="N25" s="21">
        <f t="shared" si="13"/>
        <v>0</v>
      </c>
      <c r="O25" s="1500">
        <v>0</v>
      </c>
      <c r="P25" s="1500">
        <v>0</v>
      </c>
      <c r="Q25" s="21">
        <f t="shared" si="14"/>
        <v>15</v>
      </c>
      <c r="R25" s="21">
        <v>6</v>
      </c>
      <c r="S25" s="21">
        <v>9</v>
      </c>
      <c r="T25" s="21">
        <f t="shared" si="15"/>
        <v>2</v>
      </c>
      <c r="U25" s="21">
        <v>1</v>
      </c>
      <c r="V25" s="21">
        <v>1</v>
      </c>
      <c r="X25" s="21">
        <f t="shared" si="1"/>
        <v>0</v>
      </c>
      <c r="Y25" s="21">
        <f t="shared" si="2"/>
        <v>0</v>
      </c>
      <c r="Z25" s="21">
        <f t="shared" si="3"/>
        <v>0</v>
      </c>
      <c r="AA25" s="21">
        <f t="shared" si="4"/>
        <v>0</v>
      </c>
      <c r="AB25" s="21">
        <f t="shared" si="5"/>
        <v>0</v>
      </c>
      <c r="AC25" s="21">
        <f t="shared" si="6"/>
        <v>0</v>
      </c>
      <c r="AD25" s="21">
        <f t="shared" si="6"/>
        <v>0</v>
      </c>
      <c r="AE25" s="21">
        <f t="shared" si="6"/>
        <v>0</v>
      </c>
      <c r="AF25" s="21">
        <f t="shared" si="7"/>
        <v>0</v>
      </c>
      <c r="AG25" s="21">
        <f t="shared" si="8"/>
        <v>0</v>
      </c>
    </row>
    <row r="26" spans="1:33" s="94" customFormat="1" ht="20.100000000000001" customHeight="1">
      <c r="A26" s="1462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R26" s="21"/>
      <c r="S26" s="21"/>
      <c r="U26" s="21"/>
      <c r="V26" s="21"/>
    </row>
    <row r="27" spans="1:33" s="94" customFormat="1" ht="14.25">
      <c r="A27" s="1463" t="s">
        <v>2903</v>
      </c>
      <c r="B27" s="10"/>
      <c r="L27" s="1809"/>
      <c r="M27" s="1809"/>
      <c r="N27" s="1809"/>
      <c r="O27" s="1809"/>
      <c r="P27" s="1809"/>
      <c r="Q27" s="1470"/>
      <c r="R27" s="1810" t="s">
        <v>2904</v>
      </c>
      <c r="S27" s="1737"/>
      <c r="T27" s="1739" t="s">
        <v>2905</v>
      </c>
      <c r="U27" s="1739"/>
      <c r="V27" s="1739"/>
    </row>
    <row r="28" spans="1:33" s="94" customFormat="1" ht="14.25">
      <c r="A28" s="1463" t="s">
        <v>2906</v>
      </c>
      <c r="B28" s="11" t="s">
        <v>2907</v>
      </c>
      <c r="D28" s="1471"/>
      <c r="E28" s="1471"/>
      <c r="F28" s="1471"/>
      <c r="G28" s="1471"/>
      <c r="H28" s="1471"/>
      <c r="I28" s="1471"/>
      <c r="J28" s="1471"/>
      <c r="K28" s="1466"/>
      <c r="L28" s="1763"/>
      <c r="M28" s="1763"/>
      <c r="N28" s="1763"/>
      <c r="O28" s="1763"/>
      <c r="P28" s="1763"/>
      <c r="Q28" s="7"/>
      <c r="R28" s="1810" t="s">
        <v>2908</v>
      </c>
      <c r="S28" s="1737"/>
      <c r="T28" s="1739" t="s">
        <v>415</v>
      </c>
      <c r="U28" s="1739"/>
      <c r="V28" s="1739"/>
    </row>
    <row r="29" spans="1:33" s="100" customFormat="1" ht="30" customHeight="1">
      <c r="A29" s="1748" t="s">
        <v>4203</v>
      </c>
      <c r="B29" s="1748"/>
      <c r="C29" s="1748"/>
      <c r="D29" s="1748"/>
      <c r="E29" s="1748"/>
      <c r="F29" s="1748"/>
      <c r="G29" s="1748"/>
      <c r="H29" s="1748"/>
      <c r="I29" s="1748"/>
      <c r="J29" s="1748"/>
      <c r="K29" s="1748"/>
      <c r="L29" s="1748"/>
      <c r="M29" s="1748"/>
      <c r="N29" s="1748"/>
      <c r="O29" s="1748"/>
      <c r="P29" s="1748"/>
      <c r="Q29" s="1748"/>
      <c r="R29" s="1748"/>
      <c r="S29" s="1748"/>
      <c r="T29" s="1748"/>
      <c r="U29" s="1748"/>
      <c r="V29" s="1748"/>
    </row>
    <row r="30" spans="1:33" s="94" customFormat="1" ht="17.25" customHeight="1">
      <c r="A30" s="1763" t="s">
        <v>4204</v>
      </c>
      <c r="B30" s="1763"/>
      <c r="C30" s="1763"/>
      <c r="D30" s="1763"/>
      <c r="E30" s="1763"/>
      <c r="F30" s="1763"/>
      <c r="G30" s="1763"/>
      <c r="H30" s="1763"/>
      <c r="I30" s="1763"/>
      <c r="J30" s="1763"/>
      <c r="K30" s="1763"/>
      <c r="L30" s="1763"/>
      <c r="M30" s="1763"/>
      <c r="N30" s="1763"/>
      <c r="O30" s="1763"/>
      <c r="P30" s="1763"/>
      <c r="Q30" s="1763"/>
      <c r="R30" s="1763"/>
      <c r="S30" s="1763"/>
      <c r="T30" s="1763"/>
      <c r="U30" s="1813" t="s">
        <v>2911</v>
      </c>
      <c r="V30" s="1813"/>
    </row>
    <row r="31" spans="1:33" s="94" customFormat="1" ht="17.25" customHeight="1">
      <c r="A31" s="1828" t="s">
        <v>2912</v>
      </c>
      <c r="B31" s="1739" t="s">
        <v>2913</v>
      </c>
      <c r="C31" s="1739"/>
      <c r="D31" s="1739"/>
      <c r="E31" s="1739"/>
      <c r="F31" s="1739"/>
      <c r="G31" s="1739"/>
      <c r="H31" s="1739"/>
      <c r="I31" s="1739"/>
      <c r="J31" s="1739"/>
      <c r="K31" s="1739"/>
      <c r="L31" s="1739"/>
      <c r="M31" s="1739"/>
      <c r="N31" s="1739"/>
      <c r="O31" s="1739"/>
      <c r="P31" s="1739"/>
      <c r="Q31" s="1739" t="s">
        <v>2914</v>
      </c>
      <c r="R31" s="1739"/>
      <c r="S31" s="1739"/>
      <c r="T31" s="1739" t="s">
        <v>2915</v>
      </c>
      <c r="U31" s="1739"/>
      <c r="V31" s="1810"/>
    </row>
    <row r="32" spans="1:33" s="94" customFormat="1" ht="15.6" customHeight="1">
      <c r="A32" s="1829"/>
      <c r="B32" s="390" t="s">
        <v>410</v>
      </c>
      <c r="C32" s="390"/>
      <c r="D32" s="390"/>
      <c r="E32" s="390" t="s">
        <v>411</v>
      </c>
      <c r="F32" s="390"/>
      <c r="G32" s="390"/>
      <c r="H32" s="390" t="s">
        <v>412</v>
      </c>
      <c r="I32" s="390"/>
      <c r="J32" s="390"/>
      <c r="K32" s="390" t="s">
        <v>413</v>
      </c>
      <c r="L32" s="390"/>
      <c r="M32" s="390"/>
      <c r="N32" s="390" t="s">
        <v>2916</v>
      </c>
      <c r="O32" s="390"/>
      <c r="P32" s="391"/>
      <c r="Q32" s="1739"/>
      <c r="R32" s="1739"/>
      <c r="S32" s="1739"/>
      <c r="T32" s="1739"/>
      <c r="U32" s="1739"/>
      <c r="V32" s="1810"/>
    </row>
    <row r="33" spans="1:33" s="94" customFormat="1" ht="15" customHeight="1">
      <c r="A33" s="1830"/>
      <c r="B33" s="1439" t="s">
        <v>49</v>
      </c>
      <c r="C33" s="1439" t="s">
        <v>50</v>
      </c>
      <c r="D33" s="1439" t="s">
        <v>51</v>
      </c>
      <c r="E33" s="1439" t="s">
        <v>49</v>
      </c>
      <c r="F33" s="1439" t="s">
        <v>50</v>
      </c>
      <c r="G33" s="1439" t="s">
        <v>51</v>
      </c>
      <c r="H33" s="1439" t="s">
        <v>49</v>
      </c>
      <c r="I33" s="1439" t="s">
        <v>50</v>
      </c>
      <c r="J33" s="1439" t="s">
        <v>51</v>
      </c>
      <c r="K33" s="1439" t="s">
        <v>49</v>
      </c>
      <c r="L33" s="1439" t="s">
        <v>50</v>
      </c>
      <c r="M33" s="1439" t="s">
        <v>51</v>
      </c>
      <c r="N33" s="1439" t="s">
        <v>49</v>
      </c>
      <c r="O33" s="1439" t="s">
        <v>50</v>
      </c>
      <c r="P33" s="1463" t="s">
        <v>51</v>
      </c>
      <c r="Q33" s="1439" t="s">
        <v>49</v>
      </c>
      <c r="R33" s="1439" t="s">
        <v>50</v>
      </c>
      <c r="S33" s="1439" t="s">
        <v>51</v>
      </c>
      <c r="T33" s="1439" t="s">
        <v>49</v>
      </c>
      <c r="U33" s="1439" t="s">
        <v>50</v>
      </c>
      <c r="V33" s="1463" t="s">
        <v>51</v>
      </c>
    </row>
    <row r="34" spans="1:33" s="94" customFormat="1" ht="20.25" customHeight="1">
      <c r="A34" s="8" t="s">
        <v>3641</v>
      </c>
      <c r="B34" s="297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R34" s="21"/>
      <c r="S34" s="21"/>
      <c r="U34" s="21"/>
      <c r="V34" s="21"/>
    </row>
    <row r="35" spans="1:33" s="94" customFormat="1" ht="20.25" customHeight="1">
      <c r="A35" s="1449" t="s">
        <v>3642</v>
      </c>
      <c r="B35" s="191">
        <f>C35+D35</f>
        <v>311</v>
      </c>
      <c r="C35" s="1500">
        <f>F35+I35+L35+O35</f>
        <v>139</v>
      </c>
      <c r="D35" s="1500">
        <f>G35+J35+M35+P35</f>
        <v>172</v>
      </c>
      <c r="E35" s="1500">
        <f>SUM(F35:G35)</f>
        <v>93</v>
      </c>
      <c r="F35" s="1502">
        <v>42</v>
      </c>
      <c r="G35" s="1502">
        <v>51</v>
      </c>
      <c r="H35" s="1500">
        <f>SUM(I35:J35)</f>
        <v>102</v>
      </c>
      <c r="I35" s="1502">
        <v>44</v>
      </c>
      <c r="J35" s="1502">
        <v>58</v>
      </c>
      <c r="K35" s="1500">
        <f>SUM(L35:M35)</f>
        <v>116</v>
      </c>
      <c r="L35" s="1502">
        <v>53</v>
      </c>
      <c r="M35" s="1502">
        <v>63</v>
      </c>
      <c r="N35" s="1500">
        <f>SUM(O35:P35)</f>
        <v>0</v>
      </c>
      <c r="O35" s="1500">
        <v>0</v>
      </c>
      <c r="P35" s="1500">
        <v>0</v>
      </c>
      <c r="Q35" s="1500">
        <f>SUM(R35:S35)</f>
        <v>95</v>
      </c>
      <c r="R35" s="21">
        <v>45</v>
      </c>
      <c r="S35" s="21">
        <v>50</v>
      </c>
      <c r="T35" s="1500">
        <f>SUM(U35:V35)</f>
        <v>11</v>
      </c>
      <c r="U35" s="21">
        <v>4</v>
      </c>
      <c r="V35" s="21">
        <v>7</v>
      </c>
      <c r="X35" s="21">
        <f>B35-C35-D35</f>
        <v>0</v>
      </c>
      <c r="Y35" s="21">
        <f>E35-F35-G35</f>
        <v>0</v>
      </c>
      <c r="Z35" s="21">
        <f>H35-I35-J35</f>
        <v>0</v>
      </c>
      <c r="AA35" s="21">
        <f>K35-L35-M35</f>
        <v>0</v>
      </c>
      <c r="AB35" s="21">
        <f>N35-O35-P35</f>
        <v>0</v>
      </c>
      <c r="AC35" s="21">
        <f>B35-E35-H35-K35-N35</f>
        <v>0</v>
      </c>
      <c r="AD35" s="21">
        <f>C35-F35-I35-L35-O35</f>
        <v>0</v>
      </c>
      <c r="AE35" s="21">
        <f>D35-G35-J35-M35-P35</f>
        <v>0</v>
      </c>
      <c r="AF35" s="21">
        <f>Q35-R35-S35</f>
        <v>0</v>
      </c>
      <c r="AG35" s="21">
        <f>T35-U35-V35</f>
        <v>0</v>
      </c>
    </row>
    <row r="36" spans="1:33" s="94" customFormat="1" ht="20.25" customHeight="1">
      <c r="A36" s="1449" t="s">
        <v>3643</v>
      </c>
      <c r="B36" s="191">
        <f t="shared" ref="B36:B51" si="17">C36+D36</f>
        <v>155</v>
      </c>
      <c r="C36" s="1500">
        <f t="shared" ref="C36:D51" si="18">F36+I36+L36+O36</f>
        <v>81</v>
      </c>
      <c r="D36" s="1500">
        <f t="shared" si="18"/>
        <v>74</v>
      </c>
      <c r="E36" s="1500">
        <f t="shared" ref="E36:E51" si="19">SUM(F36:G36)</f>
        <v>39</v>
      </c>
      <c r="F36" s="1502">
        <v>19</v>
      </c>
      <c r="G36" s="1502">
        <v>20</v>
      </c>
      <c r="H36" s="1500">
        <f t="shared" ref="H36:H51" si="20">SUM(I36:J36)</f>
        <v>61</v>
      </c>
      <c r="I36" s="1502">
        <v>29</v>
      </c>
      <c r="J36" s="1502">
        <v>32</v>
      </c>
      <c r="K36" s="1500">
        <f t="shared" ref="K36:K51" si="21">SUM(L36:M36)</f>
        <v>55</v>
      </c>
      <c r="L36" s="1502">
        <v>33</v>
      </c>
      <c r="M36" s="1502">
        <v>22</v>
      </c>
      <c r="N36" s="1500">
        <f t="shared" ref="N36:N51" si="22">SUM(O36:P36)</f>
        <v>0</v>
      </c>
      <c r="O36" s="1500">
        <v>0</v>
      </c>
      <c r="P36" s="1500">
        <v>0</v>
      </c>
      <c r="Q36" s="1500">
        <f t="shared" ref="Q36:Q51" si="23">SUM(R36:S36)</f>
        <v>41</v>
      </c>
      <c r="R36" s="21">
        <v>19</v>
      </c>
      <c r="S36" s="21">
        <v>22</v>
      </c>
      <c r="T36" s="1500">
        <f t="shared" ref="T36:T51" si="24">SUM(U36:V36)</f>
        <v>1</v>
      </c>
      <c r="U36" s="21">
        <v>1</v>
      </c>
      <c r="V36" s="21">
        <v>0</v>
      </c>
      <c r="X36" s="21">
        <f t="shared" ref="X36:X51" si="25">B36-C36-D36</f>
        <v>0</v>
      </c>
      <c r="Y36" s="21">
        <f t="shared" ref="Y36:Y51" si="26">E36-F36-G36</f>
        <v>0</v>
      </c>
      <c r="Z36" s="21">
        <f t="shared" ref="Z36:Z51" si="27">H36-I36-J36</f>
        <v>0</v>
      </c>
      <c r="AA36" s="21">
        <f t="shared" ref="AA36:AA51" si="28">K36-L36-M36</f>
        <v>0</v>
      </c>
      <c r="AB36" s="21">
        <f t="shared" ref="AB36:AB51" si="29">N36-O36-P36</f>
        <v>0</v>
      </c>
      <c r="AC36" s="21">
        <f t="shared" ref="AC36:AE51" si="30">B36-E36-H36-K36-N36</f>
        <v>0</v>
      </c>
      <c r="AD36" s="21">
        <f t="shared" si="30"/>
        <v>0</v>
      </c>
      <c r="AE36" s="21">
        <f t="shared" si="30"/>
        <v>0</v>
      </c>
      <c r="AF36" s="21">
        <f t="shared" ref="AF36:AF51" si="31">Q36-R36-S36</f>
        <v>0</v>
      </c>
      <c r="AG36" s="21">
        <f t="shared" ref="AG36:AG51" si="32">T36-U36-V36</f>
        <v>0</v>
      </c>
    </row>
    <row r="37" spans="1:33" s="94" customFormat="1" ht="20.25" customHeight="1">
      <c r="A37" s="1449" t="s">
        <v>3644</v>
      </c>
      <c r="B37" s="191">
        <f t="shared" si="17"/>
        <v>77</v>
      </c>
      <c r="C37" s="1500">
        <f t="shared" si="18"/>
        <v>38</v>
      </c>
      <c r="D37" s="1500">
        <f t="shared" si="18"/>
        <v>39</v>
      </c>
      <c r="E37" s="1500">
        <f t="shared" si="19"/>
        <v>22</v>
      </c>
      <c r="F37" s="1502">
        <v>7</v>
      </c>
      <c r="G37" s="1502">
        <v>15</v>
      </c>
      <c r="H37" s="1500">
        <f t="shared" si="20"/>
        <v>27</v>
      </c>
      <c r="I37" s="1502">
        <v>14</v>
      </c>
      <c r="J37" s="1502">
        <v>13</v>
      </c>
      <c r="K37" s="1500">
        <f t="shared" si="21"/>
        <v>28</v>
      </c>
      <c r="L37" s="1502">
        <v>17</v>
      </c>
      <c r="M37" s="1502">
        <v>11</v>
      </c>
      <c r="N37" s="1500">
        <f t="shared" si="22"/>
        <v>0</v>
      </c>
      <c r="O37" s="1500">
        <v>0</v>
      </c>
      <c r="P37" s="1500">
        <v>0</v>
      </c>
      <c r="Q37" s="1500">
        <f t="shared" si="23"/>
        <v>22</v>
      </c>
      <c r="R37" s="21">
        <v>7</v>
      </c>
      <c r="S37" s="21">
        <v>15</v>
      </c>
      <c r="T37" s="1500">
        <f t="shared" si="24"/>
        <v>1</v>
      </c>
      <c r="U37" s="21">
        <v>1</v>
      </c>
      <c r="V37" s="21">
        <v>0</v>
      </c>
      <c r="X37" s="21">
        <f t="shared" si="25"/>
        <v>0</v>
      </c>
      <c r="Y37" s="21">
        <f t="shared" si="26"/>
        <v>0</v>
      </c>
      <c r="Z37" s="21">
        <f t="shared" si="27"/>
        <v>0</v>
      </c>
      <c r="AA37" s="21">
        <f t="shared" si="28"/>
        <v>0</v>
      </c>
      <c r="AB37" s="21">
        <f t="shared" si="29"/>
        <v>0</v>
      </c>
      <c r="AC37" s="21">
        <f t="shared" si="30"/>
        <v>0</v>
      </c>
      <c r="AD37" s="21">
        <f t="shared" si="30"/>
        <v>0</v>
      </c>
      <c r="AE37" s="21">
        <f t="shared" si="30"/>
        <v>0</v>
      </c>
      <c r="AF37" s="21">
        <f t="shared" si="31"/>
        <v>0</v>
      </c>
      <c r="AG37" s="21">
        <f t="shared" si="32"/>
        <v>0</v>
      </c>
    </row>
    <row r="38" spans="1:33" s="94" customFormat="1" ht="20.25" customHeight="1">
      <c r="A38" s="1449" t="s">
        <v>3645</v>
      </c>
      <c r="B38" s="191">
        <f t="shared" si="17"/>
        <v>49</v>
      </c>
      <c r="C38" s="1500">
        <f t="shared" si="18"/>
        <v>23</v>
      </c>
      <c r="D38" s="1500">
        <f t="shared" si="18"/>
        <v>26</v>
      </c>
      <c r="E38" s="1500">
        <f t="shared" si="19"/>
        <v>15</v>
      </c>
      <c r="F38" s="1502">
        <v>9</v>
      </c>
      <c r="G38" s="1502">
        <v>6</v>
      </c>
      <c r="H38" s="1500">
        <f t="shared" si="20"/>
        <v>16</v>
      </c>
      <c r="I38" s="1502">
        <v>8</v>
      </c>
      <c r="J38" s="1502">
        <v>8</v>
      </c>
      <c r="K38" s="1500">
        <f t="shared" si="21"/>
        <v>18</v>
      </c>
      <c r="L38" s="1502">
        <v>6</v>
      </c>
      <c r="M38" s="1502">
        <v>12</v>
      </c>
      <c r="N38" s="1500">
        <f t="shared" si="22"/>
        <v>0</v>
      </c>
      <c r="O38" s="1500">
        <v>0</v>
      </c>
      <c r="P38" s="1500">
        <v>0</v>
      </c>
      <c r="Q38" s="1500">
        <f t="shared" si="23"/>
        <v>7</v>
      </c>
      <c r="R38" s="21">
        <v>2</v>
      </c>
      <c r="S38" s="21">
        <v>5</v>
      </c>
      <c r="T38" s="1500">
        <f t="shared" si="24"/>
        <v>0</v>
      </c>
      <c r="U38" s="21">
        <v>0</v>
      </c>
      <c r="V38" s="21">
        <v>0</v>
      </c>
      <c r="X38" s="21">
        <f t="shared" si="25"/>
        <v>0</v>
      </c>
      <c r="Y38" s="21">
        <f t="shared" si="26"/>
        <v>0</v>
      </c>
      <c r="Z38" s="21">
        <f t="shared" si="27"/>
        <v>0</v>
      </c>
      <c r="AA38" s="21">
        <f t="shared" si="28"/>
        <v>0</v>
      </c>
      <c r="AB38" s="21">
        <f t="shared" si="29"/>
        <v>0</v>
      </c>
      <c r="AC38" s="21">
        <f t="shared" si="30"/>
        <v>0</v>
      </c>
      <c r="AD38" s="21">
        <f t="shared" si="30"/>
        <v>0</v>
      </c>
      <c r="AE38" s="21">
        <f t="shared" si="30"/>
        <v>0</v>
      </c>
      <c r="AF38" s="21">
        <f t="shared" si="31"/>
        <v>0</v>
      </c>
      <c r="AG38" s="21">
        <f t="shared" si="32"/>
        <v>0</v>
      </c>
    </row>
    <row r="39" spans="1:33" s="94" customFormat="1" ht="20.25" customHeight="1">
      <c r="A39" s="1449" t="s">
        <v>3646</v>
      </c>
      <c r="B39" s="191">
        <f t="shared" si="17"/>
        <v>22</v>
      </c>
      <c r="C39" s="1500">
        <f t="shared" si="18"/>
        <v>13</v>
      </c>
      <c r="D39" s="1500">
        <f t="shared" si="18"/>
        <v>9</v>
      </c>
      <c r="E39" s="1500">
        <f t="shared" si="19"/>
        <v>7</v>
      </c>
      <c r="F39" s="1502">
        <v>5</v>
      </c>
      <c r="G39" s="1502">
        <v>2</v>
      </c>
      <c r="H39" s="1500">
        <f t="shared" si="20"/>
        <v>10</v>
      </c>
      <c r="I39" s="1502">
        <v>6</v>
      </c>
      <c r="J39" s="1502">
        <v>4</v>
      </c>
      <c r="K39" s="1500">
        <f t="shared" si="21"/>
        <v>5</v>
      </c>
      <c r="L39" s="1502">
        <v>2</v>
      </c>
      <c r="M39" s="1502">
        <v>3</v>
      </c>
      <c r="N39" s="1500">
        <f t="shared" si="22"/>
        <v>0</v>
      </c>
      <c r="O39" s="1500">
        <v>0</v>
      </c>
      <c r="P39" s="1500">
        <v>0</v>
      </c>
      <c r="Q39" s="1500">
        <f t="shared" si="23"/>
        <v>9</v>
      </c>
      <c r="R39" s="21">
        <v>3</v>
      </c>
      <c r="S39" s="21">
        <v>6</v>
      </c>
      <c r="T39" s="1500">
        <f t="shared" si="24"/>
        <v>1</v>
      </c>
      <c r="U39" s="21">
        <v>1</v>
      </c>
      <c r="V39" s="21">
        <v>0</v>
      </c>
      <c r="X39" s="21">
        <f t="shared" si="25"/>
        <v>0</v>
      </c>
      <c r="Y39" s="21">
        <f t="shared" si="26"/>
        <v>0</v>
      </c>
      <c r="Z39" s="21">
        <f t="shared" si="27"/>
        <v>0</v>
      </c>
      <c r="AA39" s="21">
        <f t="shared" si="28"/>
        <v>0</v>
      </c>
      <c r="AB39" s="21">
        <f t="shared" si="29"/>
        <v>0</v>
      </c>
      <c r="AC39" s="21">
        <f t="shared" si="30"/>
        <v>0</v>
      </c>
      <c r="AD39" s="21">
        <f t="shared" si="30"/>
        <v>0</v>
      </c>
      <c r="AE39" s="21">
        <f t="shared" si="30"/>
        <v>0</v>
      </c>
      <c r="AF39" s="21">
        <f t="shared" si="31"/>
        <v>0</v>
      </c>
      <c r="AG39" s="21">
        <f t="shared" si="32"/>
        <v>0</v>
      </c>
    </row>
    <row r="40" spans="1:33" s="94" customFormat="1" ht="20.25" customHeight="1">
      <c r="A40" s="1449" t="s">
        <v>3647</v>
      </c>
      <c r="B40" s="191">
        <f t="shared" si="17"/>
        <v>4</v>
      </c>
      <c r="C40" s="1500">
        <f t="shared" si="18"/>
        <v>2</v>
      </c>
      <c r="D40" s="1500">
        <f t="shared" si="18"/>
        <v>2</v>
      </c>
      <c r="E40" s="1500">
        <f t="shared" si="19"/>
        <v>1</v>
      </c>
      <c r="F40" s="1502">
        <v>1</v>
      </c>
      <c r="G40" s="1502">
        <v>0</v>
      </c>
      <c r="H40" s="1500">
        <f t="shared" si="20"/>
        <v>0</v>
      </c>
      <c r="I40" s="1502">
        <v>0</v>
      </c>
      <c r="J40" s="1502">
        <v>0</v>
      </c>
      <c r="K40" s="1500">
        <f t="shared" si="21"/>
        <v>3</v>
      </c>
      <c r="L40" s="1502">
        <v>1</v>
      </c>
      <c r="M40" s="1502">
        <v>2</v>
      </c>
      <c r="N40" s="1500">
        <f t="shared" si="22"/>
        <v>0</v>
      </c>
      <c r="O40" s="1500">
        <v>0</v>
      </c>
      <c r="P40" s="1500">
        <v>0</v>
      </c>
      <c r="Q40" s="1500">
        <f t="shared" si="23"/>
        <v>0</v>
      </c>
      <c r="R40" s="21">
        <v>0</v>
      </c>
      <c r="S40" s="21">
        <v>0</v>
      </c>
      <c r="T40" s="1500">
        <f t="shared" si="24"/>
        <v>0</v>
      </c>
      <c r="U40" s="21">
        <v>0</v>
      </c>
      <c r="V40" s="21">
        <v>0</v>
      </c>
      <c r="X40" s="21">
        <f t="shared" si="25"/>
        <v>0</v>
      </c>
      <c r="Y40" s="21">
        <f t="shared" si="26"/>
        <v>0</v>
      </c>
      <c r="Z40" s="21">
        <f t="shared" si="27"/>
        <v>0</v>
      </c>
      <c r="AA40" s="21">
        <f t="shared" si="28"/>
        <v>0</v>
      </c>
      <c r="AB40" s="21">
        <f t="shared" si="29"/>
        <v>0</v>
      </c>
      <c r="AC40" s="21">
        <f t="shared" si="30"/>
        <v>0</v>
      </c>
      <c r="AD40" s="21">
        <f t="shared" si="30"/>
        <v>0</v>
      </c>
      <c r="AE40" s="21">
        <f t="shared" si="30"/>
        <v>0</v>
      </c>
      <c r="AF40" s="21">
        <f t="shared" si="31"/>
        <v>0</v>
      </c>
      <c r="AG40" s="21">
        <f t="shared" si="32"/>
        <v>0</v>
      </c>
    </row>
    <row r="41" spans="1:33" s="94" customFormat="1" ht="20.25" customHeight="1">
      <c r="A41" s="1449" t="s">
        <v>3648</v>
      </c>
      <c r="B41" s="191">
        <f t="shared" si="17"/>
        <v>8</v>
      </c>
      <c r="C41" s="1500">
        <f t="shared" si="18"/>
        <v>4</v>
      </c>
      <c r="D41" s="1500">
        <f t="shared" si="18"/>
        <v>4</v>
      </c>
      <c r="E41" s="1500">
        <f t="shared" si="19"/>
        <v>4</v>
      </c>
      <c r="F41" s="1502">
        <v>1</v>
      </c>
      <c r="G41" s="1502">
        <v>3</v>
      </c>
      <c r="H41" s="1500">
        <f t="shared" si="20"/>
        <v>2</v>
      </c>
      <c r="I41" s="1502">
        <v>2</v>
      </c>
      <c r="J41" s="1502">
        <v>0</v>
      </c>
      <c r="K41" s="1500">
        <f t="shared" si="21"/>
        <v>2</v>
      </c>
      <c r="L41" s="1502">
        <v>1</v>
      </c>
      <c r="M41" s="1502">
        <v>1</v>
      </c>
      <c r="N41" s="1500">
        <f t="shared" si="22"/>
        <v>0</v>
      </c>
      <c r="O41" s="1500">
        <v>0</v>
      </c>
      <c r="P41" s="1500">
        <v>0</v>
      </c>
      <c r="Q41" s="1500">
        <f t="shared" si="23"/>
        <v>3</v>
      </c>
      <c r="R41" s="21">
        <v>1</v>
      </c>
      <c r="S41" s="21">
        <v>2</v>
      </c>
      <c r="T41" s="1500">
        <f t="shared" si="24"/>
        <v>0</v>
      </c>
      <c r="U41" s="21">
        <v>0</v>
      </c>
      <c r="V41" s="21">
        <v>0</v>
      </c>
      <c r="X41" s="21">
        <f t="shared" si="25"/>
        <v>0</v>
      </c>
      <c r="Y41" s="21">
        <f t="shared" si="26"/>
        <v>0</v>
      </c>
      <c r="Z41" s="21">
        <f t="shared" si="27"/>
        <v>0</v>
      </c>
      <c r="AA41" s="21">
        <f t="shared" si="28"/>
        <v>0</v>
      </c>
      <c r="AB41" s="21">
        <f t="shared" si="29"/>
        <v>0</v>
      </c>
      <c r="AC41" s="21">
        <f t="shared" si="30"/>
        <v>0</v>
      </c>
      <c r="AD41" s="21">
        <f t="shared" si="30"/>
        <v>0</v>
      </c>
      <c r="AE41" s="21">
        <f t="shared" si="30"/>
        <v>0</v>
      </c>
      <c r="AF41" s="21">
        <f t="shared" si="31"/>
        <v>0</v>
      </c>
      <c r="AG41" s="21">
        <f t="shared" si="32"/>
        <v>0</v>
      </c>
    </row>
    <row r="42" spans="1:33" s="94" customFormat="1" ht="20.25" customHeight="1">
      <c r="A42" s="1449" t="s">
        <v>3649</v>
      </c>
      <c r="B42" s="191">
        <f t="shared" si="17"/>
        <v>11</v>
      </c>
      <c r="C42" s="1500">
        <f t="shared" si="18"/>
        <v>5</v>
      </c>
      <c r="D42" s="1500">
        <f t="shared" si="18"/>
        <v>6</v>
      </c>
      <c r="E42" s="1500">
        <f t="shared" si="19"/>
        <v>2</v>
      </c>
      <c r="F42" s="1502">
        <v>0</v>
      </c>
      <c r="G42" s="1502">
        <v>2</v>
      </c>
      <c r="H42" s="1500">
        <f t="shared" si="20"/>
        <v>6</v>
      </c>
      <c r="I42" s="1502">
        <v>4</v>
      </c>
      <c r="J42" s="1502">
        <v>2</v>
      </c>
      <c r="K42" s="1500">
        <f t="shared" si="21"/>
        <v>3</v>
      </c>
      <c r="L42" s="1502">
        <v>1</v>
      </c>
      <c r="M42" s="1502">
        <v>2</v>
      </c>
      <c r="N42" s="1500">
        <f t="shared" si="22"/>
        <v>0</v>
      </c>
      <c r="O42" s="1500">
        <v>0</v>
      </c>
      <c r="P42" s="1500">
        <v>0</v>
      </c>
      <c r="Q42" s="1500">
        <f t="shared" si="23"/>
        <v>2</v>
      </c>
      <c r="R42" s="21">
        <v>2</v>
      </c>
      <c r="S42" s="21">
        <v>0</v>
      </c>
      <c r="T42" s="1500">
        <f t="shared" si="24"/>
        <v>1</v>
      </c>
      <c r="U42" s="21">
        <v>1</v>
      </c>
      <c r="V42" s="21">
        <v>0</v>
      </c>
      <c r="X42" s="21">
        <f t="shared" si="25"/>
        <v>0</v>
      </c>
      <c r="Y42" s="21">
        <f t="shared" si="26"/>
        <v>0</v>
      </c>
      <c r="Z42" s="21">
        <f t="shared" si="27"/>
        <v>0</v>
      </c>
      <c r="AA42" s="21">
        <f t="shared" si="28"/>
        <v>0</v>
      </c>
      <c r="AB42" s="21">
        <f t="shared" si="29"/>
        <v>0</v>
      </c>
      <c r="AC42" s="21">
        <f t="shared" si="30"/>
        <v>0</v>
      </c>
      <c r="AD42" s="21">
        <f t="shared" si="30"/>
        <v>0</v>
      </c>
      <c r="AE42" s="21">
        <f t="shared" si="30"/>
        <v>0</v>
      </c>
      <c r="AF42" s="21">
        <f t="shared" si="31"/>
        <v>0</v>
      </c>
      <c r="AG42" s="21">
        <f t="shared" si="32"/>
        <v>0</v>
      </c>
    </row>
    <row r="43" spans="1:33" s="94" customFormat="1" ht="20.25" customHeight="1">
      <c r="A43" s="1449" t="s">
        <v>422</v>
      </c>
      <c r="B43" s="191">
        <f t="shared" si="17"/>
        <v>6</v>
      </c>
      <c r="C43" s="1500">
        <f t="shared" si="18"/>
        <v>3</v>
      </c>
      <c r="D43" s="1500">
        <f t="shared" si="18"/>
        <v>3</v>
      </c>
      <c r="E43" s="1500">
        <f t="shared" si="19"/>
        <v>0</v>
      </c>
      <c r="F43" s="1502">
        <v>0</v>
      </c>
      <c r="G43" s="1502">
        <v>0</v>
      </c>
      <c r="H43" s="1500">
        <f t="shared" si="20"/>
        <v>3</v>
      </c>
      <c r="I43" s="1502">
        <v>2</v>
      </c>
      <c r="J43" s="1502">
        <v>1</v>
      </c>
      <c r="K43" s="1500">
        <f t="shared" si="21"/>
        <v>3</v>
      </c>
      <c r="L43" s="1502">
        <v>1</v>
      </c>
      <c r="M43" s="1502">
        <v>2</v>
      </c>
      <c r="N43" s="1500">
        <f t="shared" si="22"/>
        <v>0</v>
      </c>
      <c r="O43" s="1500">
        <v>0</v>
      </c>
      <c r="P43" s="1500">
        <v>0</v>
      </c>
      <c r="Q43" s="1500">
        <f t="shared" si="23"/>
        <v>0</v>
      </c>
      <c r="R43" s="21">
        <v>0</v>
      </c>
      <c r="S43" s="21">
        <v>0</v>
      </c>
      <c r="T43" s="1500">
        <f t="shared" si="24"/>
        <v>0</v>
      </c>
      <c r="U43" s="21">
        <v>0</v>
      </c>
      <c r="V43" s="21">
        <v>0</v>
      </c>
      <c r="X43" s="21">
        <f t="shared" si="25"/>
        <v>0</v>
      </c>
      <c r="Y43" s="21">
        <f t="shared" si="26"/>
        <v>0</v>
      </c>
      <c r="Z43" s="21">
        <f t="shared" si="27"/>
        <v>0</v>
      </c>
      <c r="AA43" s="21">
        <f t="shared" si="28"/>
        <v>0</v>
      </c>
      <c r="AB43" s="21">
        <f t="shared" si="29"/>
        <v>0</v>
      </c>
      <c r="AC43" s="21">
        <f t="shared" si="30"/>
        <v>0</v>
      </c>
      <c r="AD43" s="21">
        <f t="shared" si="30"/>
        <v>0</v>
      </c>
      <c r="AE43" s="21">
        <f t="shared" si="30"/>
        <v>0</v>
      </c>
      <c r="AF43" s="21">
        <f t="shared" si="31"/>
        <v>0</v>
      </c>
      <c r="AG43" s="21">
        <f t="shared" si="32"/>
        <v>0</v>
      </c>
    </row>
    <row r="44" spans="1:33" s="94" customFormat="1" ht="20.25" customHeight="1">
      <c r="A44" s="1449" t="s">
        <v>3650</v>
      </c>
      <c r="B44" s="191">
        <f t="shared" si="17"/>
        <v>1</v>
      </c>
      <c r="C44" s="1500">
        <f t="shared" si="18"/>
        <v>1</v>
      </c>
      <c r="D44" s="1500">
        <f t="shared" si="18"/>
        <v>0</v>
      </c>
      <c r="E44" s="1500">
        <f t="shared" si="19"/>
        <v>0</v>
      </c>
      <c r="F44" s="1502">
        <v>0</v>
      </c>
      <c r="G44" s="1502">
        <v>0</v>
      </c>
      <c r="H44" s="1500">
        <f t="shared" si="20"/>
        <v>1</v>
      </c>
      <c r="I44" s="1502">
        <v>1</v>
      </c>
      <c r="J44" s="1502">
        <v>0</v>
      </c>
      <c r="K44" s="1500">
        <f t="shared" si="21"/>
        <v>0</v>
      </c>
      <c r="L44" s="1502">
        <v>0</v>
      </c>
      <c r="M44" s="1502">
        <v>0</v>
      </c>
      <c r="N44" s="1500">
        <v>0</v>
      </c>
      <c r="O44" s="1500">
        <v>0</v>
      </c>
      <c r="P44" s="1500">
        <v>0</v>
      </c>
      <c r="Q44" s="1500">
        <f t="shared" si="23"/>
        <v>0</v>
      </c>
      <c r="R44" s="21">
        <v>0</v>
      </c>
      <c r="S44" s="21">
        <v>0</v>
      </c>
      <c r="T44" s="1500">
        <f t="shared" si="24"/>
        <v>0</v>
      </c>
      <c r="U44" s="21">
        <v>0</v>
      </c>
      <c r="V44" s="21">
        <v>0</v>
      </c>
      <c r="X44" s="21">
        <f t="shared" si="25"/>
        <v>0</v>
      </c>
      <c r="Y44" s="21">
        <f t="shared" si="26"/>
        <v>0</v>
      </c>
      <c r="Z44" s="21">
        <f t="shared" si="27"/>
        <v>0</v>
      </c>
      <c r="AA44" s="21">
        <f t="shared" si="28"/>
        <v>0</v>
      </c>
      <c r="AB44" s="21">
        <f t="shared" si="29"/>
        <v>0</v>
      </c>
      <c r="AC44" s="21">
        <f t="shared" si="30"/>
        <v>0</v>
      </c>
      <c r="AD44" s="21">
        <f t="shared" si="30"/>
        <v>0</v>
      </c>
      <c r="AE44" s="21">
        <f t="shared" si="30"/>
        <v>0</v>
      </c>
      <c r="AF44" s="21">
        <f>Q44-R44-S44</f>
        <v>0</v>
      </c>
      <c r="AG44" s="21">
        <f t="shared" si="32"/>
        <v>0</v>
      </c>
    </row>
    <row r="45" spans="1:33" s="94" customFormat="1" ht="20.25" customHeight="1">
      <c r="A45" s="1449" t="s">
        <v>138</v>
      </c>
      <c r="B45" s="191">
        <f t="shared" si="17"/>
        <v>2</v>
      </c>
      <c r="C45" s="1500">
        <f t="shared" si="18"/>
        <v>2</v>
      </c>
      <c r="D45" s="1500">
        <f t="shared" si="18"/>
        <v>0</v>
      </c>
      <c r="E45" s="1500">
        <f t="shared" si="19"/>
        <v>1</v>
      </c>
      <c r="F45" s="1502">
        <v>1</v>
      </c>
      <c r="G45" s="1502">
        <v>0</v>
      </c>
      <c r="H45" s="1500">
        <f t="shared" si="20"/>
        <v>1</v>
      </c>
      <c r="I45" s="1502">
        <v>1</v>
      </c>
      <c r="J45" s="1502">
        <v>0</v>
      </c>
      <c r="K45" s="1500">
        <f t="shared" si="21"/>
        <v>0</v>
      </c>
      <c r="L45" s="1502">
        <v>0</v>
      </c>
      <c r="M45" s="1502">
        <v>0</v>
      </c>
      <c r="N45" s="1500">
        <f t="shared" si="22"/>
        <v>0</v>
      </c>
      <c r="O45" s="1500">
        <v>0</v>
      </c>
      <c r="P45" s="1500">
        <v>0</v>
      </c>
      <c r="Q45" s="1500">
        <f t="shared" si="23"/>
        <v>0</v>
      </c>
      <c r="R45" s="21">
        <v>0</v>
      </c>
      <c r="S45" s="21">
        <v>0</v>
      </c>
      <c r="T45" s="1500">
        <f t="shared" si="24"/>
        <v>0</v>
      </c>
      <c r="U45" s="21">
        <v>0</v>
      </c>
      <c r="V45" s="21">
        <v>0</v>
      </c>
      <c r="X45" s="21">
        <f t="shared" si="25"/>
        <v>0</v>
      </c>
      <c r="Y45" s="21">
        <f t="shared" si="26"/>
        <v>0</v>
      </c>
      <c r="Z45" s="21">
        <f t="shared" si="27"/>
        <v>0</v>
      </c>
      <c r="AA45" s="21">
        <f t="shared" si="28"/>
        <v>0</v>
      </c>
      <c r="AB45" s="21">
        <f t="shared" si="29"/>
        <v>0</v>
      </c>
      <c r="AC45" s="21">
        <f t="shared" si="30"/>
        <v>0</v>
      </c>
      <c r="AD45" s="21">
        <f t="shared" si="30"/>
        <v>0</v>
      </c>
      <c r="AE45" s="21">
        <f t="shared" si="30"/>
        <v>0</v>
      </c>
      <c r="AF45" s="21">
        <f t="shared" si="31"/>
        <v>0</v>
      </c>
      <c r="AG45" s="21">
        <f t="shared" si="32"/>
        <v>0</v>
      </c>
    </row>
    <row r="46" spans="1:33" s="94" customFormat="1" ht="20.25" customHeight="1">
      <c r="A46" s="1449" t="s">
        <v>3651</v>
      </c>
      <c r="B46" s="191">
        <f t="shared" si="17"/>
        <v>47</v>
      </c>
      <c r="C46" s="1500">
        <f t="shared" si="18"/>
        <v>23</v>
      </c>
      <c r="D46" s="1500">
        <f t="shared" si="18"/>
        <v>24</v>
      </c>
      <c r="E46" s="1500">
        <f t="shared" si="19"/>
        <v>15</v>
      </c>
      <c r="F46" s="1502">
        <v>6</v>
      </c>
      <c r="G46" s="1502">
        <v>9</v>
      </c>
      <c r="H46" s="1500">
        <f t="shared" si="20"/>
        <v>17</v>
      </c>
      <c r="I46" s="1502">
        <v>10</v>
      </c>
      <c r="J46" s="1502">
        <v>7</v>
      </c>
      <c r="K46" s="1500">
        <f t="shared" si="21"/>
        <v>15</v>
      </c>
      <c r="L46" s="1502">
        <v>7</v>
      </c>
      <c r="M46" s="1502">
        <v>8</v>
      </c>
      <c r="N46" s="1500">
        <f t="shared" si="22"/>
        <v>0</v>
      </c>
      <c r="O46" s="1500">
        <v>0</v>
      </c>
      <c r="P46" s="1500">
        <v>0</v>
      </c>
      <c r="Q46" s="1500">
        <f t="shared" si="23"/>
        <v>17</v>
      </c>
      <c r="R46" s="21">
        <v>7</v>
      </c>
      <c r="S46" s="21">
        <v>10</v>
      </c>
      <c r="T46" s="1500">
        <f t="shared" si="24"/>
        <v>1</v>
      </c>
      <c r="U46" s="21">
        <v>0</v>
      </c>
      <c r="V46" s="21">
        <v>1</v>
      </c>
      <c r="X46" s="21">
        <f t="shared" si="25"/>
        <v>0</v>
      </c>
      <c r="Y46" s="21">
        <f t="shared" si="26"/>
        <v>0</v>
      </c>
      <c r="Z46" s="21">
        <f t="shared" si="27"/>
        <v>0</v>
      </c>
      <c r="AA46" s="21">
        <f t="shared" si="28"/>
        <v>0</v>
      </c>
      <c r="AB46" s="21">
        <f t="shared" si="29"/>
        <v>0</v>
      </c>
      <c r="AC46" s="21">
        <f t="shared" si="30"/>
        <v>0</v>
      </c>
      <c r="AD46" s="21">
        <f t="shared" si="30"/>
        <v>0</v>
      </c>
      <c r="AE46" s="21">
        <f t="shared" si="30"/>
        <v>0</v>
      </c>
      <c r="AF46" s="21">
        <f t="shared" si="31"/>
        <v>0</v>
      </c>
      <c r="AG46" s="21">
        <f t="shared" si="32"/>
        <v>0</v>
      </c>
    </row>
    <row r="47" spans="1:33" s="94" customFormat="1" ht="20.25" customHeight="1">
      <c r="A47" s="1449" t="s">
        <v>4205</v>
      </c>
      <c r="B47" s="191">
        <f t="shared" si="17"/>
        <v>0</v>
      </c>
      <c r="C47" s="1500">
        <f t="shared" si="18"/>
        <v>0</v>
      </c>
      <c r="D47" s="1500">
        <f t="shared" si="18"/>
        <v>0</v>
      </c>
      <c r="E47" s="1500">
        <f t="shared" si="19"/>
        <v>0</v>
      </c>
      <c r="F47" s="1502">
        <v>0</v>
      </c>
      <c r="G47" s="1502">
        <v>0</v>
      </c>
      <c r="H47" s="1500">
        <f t="shared" si="20"/>
        <v>0</v>
      </c>
      <c r="I47" s="1502">
        <v>0</v>
      </c>
      <c r="J47" s="1502">
        <v>0</v>
      </c>
      <c r="K47" s="1500">
        <f t="shared" si="21"/>
        <v>0</v>
      </c>
      <c r="L47" s="1502">
        <v>0</v>
      </c>
      <c r="M47" s="1502">
        <v>0</v>
      </c>
      <c r="N47" s="1500">
        <f t="shared" si="22"/>
        <v>0</v>
      </c>
      <c r="O47" s="1500">
        <v>0</v>
      </c>
      <c r="P47" s="1500">
        <v>0</v>
      </c>
      <c r="Q47" s="1500">
        <f t="shared" si="23"/>
        <v>0</v>
      </c>
      <c r="R47" s="21">
        <v>0</v>
      </c>
      <c r="S47" s="21">
        <v>0</v>
      </c>
      <c r="T47" s="1500">
        <f t="shared" si="24"/>
        <v>0</v>
      </c>
      <c r="U47" s="21">
        <v>0</v>
      </c>
      <c r="V47" s="21">
        <v>0</v>
      </c>
      <c r="X47" s="21">
        <f t="shared" si="25"/>
        <v>0</v>
      </c>
      <c r="Y47" s="21">
        <f t="shared" si="26"/>
        <v>0</v>
      </c>
      <c r="Z47" s="21">
        <f t="shared" si="27"/>
        <v>0</v>
      </c>
      <c r="AA47" s="21">
        <f t="shared" si="28"/>
        <v>0</v>
      </c>
      <c r="AB47" s="21">
        <f t="shared" si="29"/>
        <v>0</v>
      </c>
      <c r="AC47" s="21">
        <f t="shared" si="30"/>
        <v>0</v>
      </c>
      <c r="AD47" s="21">
        <f t="shared" si="30"/>
        <v>0</v>
      </c>
      <c r="AE47" s="21">
        <f t="shared" si="30"/>
        <v>0</v>
      </c>
      <c r="AF47" s="21">
        <f t="shared" si="31"/>
        <v>0</v>
      </c>
      <c r="AG47" s="21">
        <f t="shared" si="32"/>
        <v>0</v>
      </c>
    </row>
    <row r="48" spans="1:33" s="94" customFormat="1" ht="20.25" customHeight="1">
      <c r="A48" s="1449" t="s">
        <v>4206</v>
      </c>
      <c r="B48" s="191">
        <f t="shared" si="17"/>
        <v>8</v>
      </c>
      <c r="C48" s="1500">
        <f t="shared" si="18"/>
        <v>3</v>
      </c>
      <c r="D48" s="1500">
        <f t="shared" si="18"/>
        <v>5</v>
      </c>
      <c r="E48" s="1500">
        <f t="shared" si="19"/>
        <v>1</v>
      </c>
      <c r="F48" s="1502">
        <v>0</v>
      </c>
      <c r="G48" s="1502">
        <v>1</v>
      </c>
      <c r="H48" s="1500">
        <f t="shared" si="20"/>
        <v>5</v>
      </c>
      <c r="I48" s="1502">
        <v>2</v>
      </c>
      <c r="J48" s="1502">
        <v>3</v>
      </c>
      <c r="K48" s="1500">
        <f t="shared" si="21"/>
        <v>2</v>
      </c>
      <c r="L48" s="1502">
        <v>1</v>
      </c>
      <c r="M48" s="1502">
        <v>1</v>
      </c>
      <c r="N48" s="1500">
        <f t="shared" si="22"/>
        <v>0</v>
      </c>
      <c r="O48" s="1500">
        <v>0</v>
      </c>
      <c r="P48" s="1500">
        <v>0</v>
      </c>
      <c r="Q48" s="1500">
        <f t="shared" si="23"/>
        <v>0</v>
      </c>
      <c r="R48" s="21">
        <v>0</v>
      </c>
      <c r="S48" s="21">
        <v>0</v>
      </c>
      <c r="T48" s="1500">
        <f t="shared" si="24"/>
        <v>0</v>
      </c>
      <c r="U48" s="21">
        <v>0</v>
      </c>
      <c r="V48" s="21">
        <v>0</v>
      </c>
      <c r="X48" s="21">
        <f t="shared" si="25"/>
        <v>0</v>
      </c>
      <c r="Y48" s="21">
        <f t="shared" si="26"/>
        <v>0</v>
      </c>
      <c r="Z48" s="21">
        <f t="shared" si="27"/>
        <v>0</v>
      </c>
      <c r="AA48" s="21">
        <f t="shared" si="28"/>
        <v>0</v>
      </c>
      <c r="AB48" s="21">
        <f t="shared" si="29"/>
        <v>0</v>
      </c>
      <c r="AC48" s="21">
        <f t="shared" si="30"/>
        <v>0</v>
      </c>
      <c r="AD48" s="21">
        <f t="shared" si="30"/>
        <v>0</v>
      </c>
      <c r="AE48" s="21">
        <f t="shared" si="30"/>
        <v>0</v>
      </c>
      <c r="AF48" s="21">
        <f t="shared" si="31"/>
        <v>0</v>
      </c>
      <c r="AG48" s="21">
        <f t="shared" si="32"/>
        <v>0</v>
      </c>
    </row>
    <row r="49" spans="1:33" s="94" customFormat="1" ht="20.25" customHeight="1">
      <c r="A49" s="1449" t="s">
        <v>4207</v>
      </c>
      <c r="B49" s="191">
        <f>C49+D49</f>
        <v>0</v>
      </c>
      <c r="C49" s="1500">
        <f>F49+I49+L49+O49</f>
        <v>0</v>
      </c>
      <c r="D49" s="1500">
        <f>G49+J49+M49+P49</f>
        <v>0</v>
      </c>
      <c r="E49" s="1500">
        <f>SUM(F49:G49)</f>
        <v>0</v>
      </c>
      <c r="F49" s="1502">
        <v>0</v>
      </c>
      <c r="G49" s="1502">
        <v>0</v>
      </c>
      <c r="H49" s="1500">
        <f>SUM(I49:J49)</f>
        <v>0</v>
      </c>
      <c r="I49" s="1502">
        <v>0</v>
      </c>
      <c r="J49" s="1502">
        <v>0</v>
      </c>
      <c r="K49" s="1500">
        <f>SUM(L49:M49)</f>
        <v>0</v>
      </c>
      <c r="L49" s="1502">
        <v>0</v>
      </c>
      <c r="M49" s="1502">
        <v>0</v>
      </c>
      <c r="N49" s="1500">
        <f>SUM(O49:P49)</f>
        <v>0</v>
      </c>
      <c r="O49" s="1500">
        <v>0</v>
      </c>
      <c r="P49" s="1500">
        <v>0</v>
      </c>
      <c r="Q49" s="1500">
        <f t="shared" si="23"/>
        <v>0</v>
      </c>
      <c r="R49" s="21">
        <v>0</v>
      </c>
      <c r="S49" s="21">
        <v>0</v>
      </c>
      <c r="T49" s="1500">
        <f t="shared" si="24"/>
        <v>0</v>
      </c>
      <c r="U49" s="21">
        <v>0</v>
      </c>
      <c r="V49" s="21">
        <v>0</v>
      </c>
      <c r="X49" s="21">
        <f t="shared" si="25"/>
        <v>0</v>
      </c>
      <c r="Y49" s="21">
        <f t="shared" si="26"/>
        <v>0</v>
      </c>
      <c r="Z49" s="21">
        <f t="shared" si="27"/>
        <v>0</v>
      </c>
      <c r="AA49" s="21">
        <f t="shared" si="28"/>
        <v>0</v>
      </c>
      <c r="AB49" s="21">
        <f t="shared" si="29"/>
        <v>0</v>
      </c>
      <c r="AC49" s="21">
        <f t="shared" si="30"/>
        <v>0</v>
      </c>
      <c r="AD49" s="21">
        <f t="shared" si="30"/>
        <v>0</v>
      </c>
      <c r="AE49" s="21">
        <f t="shared" si="30"/>
        <v>0</v>
      </c>
      <c r="AF49" s="21">
        <f t="shared" si="31"/>
        <v>0</v>
      </c>
      <c r="AG49" s="21">
        <f t="shared" si="32"/>
        <v>0</v>
      </c>
    </row>
    <row r="50" spans="1:33" s="94" customFormat="1" ht="20.25" customHeight="1">
      <c r="A50" s="1449" t="s">
        <v>4208</v>
      </c>
      <c r="B50" s="191">
        <f>C50+D50</f>
        <v>0</v>
      </c>
      <c r="C50" s="1500">
        <f>F50+I50+L50+O50</f>
        <v>0</v>
      </c>
      <c r="D50" s="1500">
        <f>G50+J50+M50+P50</f>
        <v>0</v>
      </c>
      <c r="E50" s="1500">
        <f>SUM(F50:G50)</f>
        <v>0</v>
      </c>
      <c r="F50" s="1502">
        <v>0</v>
      </c>
      <c r="G50" s="1502">
        <v>0</v>
      </c>
      <c r="H50" s="1500">
        <f>SUM(I50:J50)</f>
        <v>0</v>
      </c>
      <c r="I50" s="1502">
        <v>0</v>
      </c>
      <c r="J50" s="1502">
        <v>0</v>
      </c>
      <c r="K50" s="1500">
        <f>SUM(L50:M50)</f>
        <v>0</v>
      </c>
      <c r="L50" s="1502">
        <v>0</v>
      </c>
      <c r="M50" s="1502">
        <v>0</v>
      </c>
      <c r="N50" s="1500">
        <f>SUM(O50:P50)</f>
        <v>0</v>
      </c>
      <c r="O50" s="1500">
        <v>0</v>
      </c>
      <c r="P50" s="1500">
        <v>0</v>
      </c>
      <c r="Q50" s="1500">
        <f t="shared" si="23"/>
        <v>0</v>
      </c>
      <c r="R50" s="21">
        <v>0</v>
      </c>
      <c r="S50" s="21">
        <v>0</v>
      </c>
      <c r="T50" s="1500">
        <f t="shared" si="24"/>
        <v>0</v>
      </c>
      <c r="U50" s="21">
        <v>0</v>
      </c>
      <c r="V50" s="21">
        <v>0</v>
      </c>
      <c r="X50" s="21">
        <f t="shared" si="25"/>
        <v>0</v>
      </c>
      <c r="Y50" s="21">
        <f t="shared" si="26"/>
        <v>0</v>
      </c>
      <c r="Z50" s="21">
        <f t="shared" si="27"/>
        <v>0</v>
      </c>
      <c r="AA50" s="21">
        <f t="shared" si="28"/>
        <v>0</v>
      </c>
      <c r="AB50" s="21">
        <f t="shared" si="29"/>
        <v>0</v>
      </c>
      <c r="AC50" s="21">
        <f t="shared" si="30"/>
        <v>0</v>
      </c>
      <c r="AD50" s="21">
        <f t="shared" si="30"/>
        <v>0</v>
      </c>
      <c r="AE50" s="21">
        <f t="shared" si="30"/>
        <v>0</v>
      </c>
      <c r="AF50" s="21">
        <f t="shared" si="31"/>
        <v>0</v>
      </c>
      <c r="AG50" s="21">
        <f t="shared" si="32"/>
        <v>0</v>
      </c>
    </row>
    <row r="51" spans="1:33" s="94" customFormat="1" ht="20.25" customHeight="1">
      <c r="A51" s="1450" t="s">
        <v>4209</v>
      </c>
      <c r="B51" s="192">
        <f t="shared" si="17"/>
        <v>1</v>
      </c>
      <c r="C51" s="1505">
        <f t="shared" si="18"/>
        <v>0</v>
      </c>
      <c r="D51" s="1505">
        <f t="shared" si="18"/>
        <v>1</v>
      </c>
      <c r="E51" s="1505">
        <f t="shared" si="19"/>
        <v>0</v>
      </c>
      <c r="F51" s="314">
        <v>0</v>
      </c>
      <c r="G51" s="314">
        <v>0</v>
      </c>
      <c r="H51" s="1505">
        <f t="shared" si="20"/>
        <v>1</v>
      </c>
      <c r="I51" s="314">
        <v>0</v>
      </c>
      <c r="J51" s="314">
        <v>1</v>
      </c>
      <c r="K51" s="1505">
        <f t="shared" si="21"/>
        <v>0</v>
      </c>
      <c r="L51" s="314">
        <v>0</v>
      </c>
      <c r="M51" s="314">
        <v>0</v>
      </c>
      <c r="N51" s="1505">
        <f t="shared" si="22"/>
        <v>0</v>
      </c>
      <c r="O51" s="1505">
        <v>0</v>
      </c>
      <c r="P51" s="1505">
        <v>0</v>
      </c>
      <c r="Q51" s="1505">
        <f t="shared" si="23"/>
        <v>0</v>
      </c>
      <c r="R51" s="1505">
        <v>0</v>
      </c>
      <c r="S51" s="1505">
        <v>0</v>
      </c>
      <c r="T51" s="1505">
        <f t="shared" si="24"/>
        <v>0</v>
      </c>
      <c r="U51" s="1505">
        <v>0</v>
      </c>
      <c r="V51" s="1505">
        <v>0</v>
      </c>
      <c r="X51" s="21">
        <f t="shared" si="25"/>
        <v>0</v>
      </c>
      <c r="Y51" s="21">
        <f t="shared" si="26"/>
        <v>0</v>
      </c>
      <c r="Z51" s="21">
        <f t="shared" si="27"/>
        <v>0</v>
      </c>
      <c r="AA51" s="21">
        <f t="shared" si="28"/>
        <v>0</v>
      </c>
      <c r="AB51" s="21">
        <f t="shared" si="29"/>
        <v>0</v>
      </c>
      <c r="AC51" s="21">
        <f t="shared" si="30"/>
        <v>0</v>
      </c>
      <c r="AD51" s="21">
        <f t="shared" si="30"/>
        <v>0</v>
      </c>
      <c r="AE51" s="21">
        <f t="shared" si="30"/>
        <v>0</v>
      </c>
      <c r="AF51" s="21">
        <f t="shared" si="31"/>
        <v>0</v>
      </c>
      <c r="AG51" s="21">
        <f t="shared" si="32"/>
        <v>0</v>
      </c>
    </row>
    <row r="52" spans="1:33" s="1469" customFormat="1" ht="13.9" customHeight="1">
      <c r="A52" s="94" t="s">
        <v>2919</v>
      </c>
      <c r="C52" s="99" t="s">
        <v>2920</v>
      </c>
      <c r="G52" s="1462"/>
      <c r="I52" s="1462" t="s">
        <v>2921</v>
      </c>
      <c r="N52" s="1469" t="s">
        <v>2922</v>
      </c>
      <c r="P52" s="99"/>
      <c r="V52" s="99" t="s">
        <v>333</v>
      </c>
    </row>
    <row r="53" spans="1:33" s="1469" customFormat="1" ht="13.9" customHeight="1">
      <c r="A53" s="1462"/>
      <c r="B53" s="1462"/>
      <c r="C53" s="1462"/>
      <c r="E53" s="1462"/>
      <c r="G53" s="1643"/>
      <c r="I53" s="1643" t="s">
        <v>2923</v>
      </c>
      <c r="M53" s="1462"/>
      <c r="N53" s="1462"/>
      <c r="O53" s="1462"/>
      <c r="P53" s="1462"/>
    </row>
    <row r="54" spans="1:33" s="94" customFormat="1" ht="13.9" customHeight="1">
      <c r="A54" s="1462"/>
      <c r="B54" s="1500"/>
      <c r="C54" s="1500"/>
      <c r="D54" s="1500"/>
      <c r="E54" s="1500"/>
      <c r="F54" s="1500"/>
      <c r="G54" s="1500"/>
      <c r="H54" s="1500"/>
      <c r="I54" s="1500"/>
      <c r="J54" s="1546"/>
      <c r="K54" s="1500"/>
      <c r="L54" s="1500"/>
      <c r="M54" s="1500"/>
      <c r="N54" s="1469"/>
      <c r="O54" s="1469"/>
      <c r="P54" s="1469"/>
    </row>
    <row r="55" spans="1:33" s="94" customFormat="1" ht="13.9" customHeight="1">
      <c r="A55" s="1469" t="s">
        <v>2924</v>
      </c>
      <c r="B55" s="1643"/>
    </row>
    <row r="56" spans="1:33" s="94" customFormat="1" ht="13.9" customHeight="1">
      <c r="A56" s="94" t="s">
        <v>3031</v>
      </c>
    </row>
    <row r="57" spans="1:33" s="94" customFormat="1" ht="13.9" customHeight="1">
      <c r="A57" s="157"/>
      <c r="B57" s="157"/>
    </row>
    <row r="59" spans="1:33">
      <c r="B59" s="372">
        <f>B8-SUM(B10:B12)</f>
        <v>0</v>
      </c>
      <c r="C59" s="372">
        <f t="shared" ref="C59:V59" si="33">C8-SUM(C10:C12)</f>
        <v>0</v>
      </c>
      <c r="D59" s="372">
        <f t="shared" si="33"/>
        <v>0</v>
      </c>
      <c r="E59" s="372">
        <f t="shared" si="33"/>
        <v>0</v>
      </c>
      <c r="F59" s="372">
        <f t="shared" si="33"/>
        <v>0</v>
      </c>
      <c r="G59" s="372">
        <f t="shared" si="33"/>
        <v>0</v>
      </c>
      <c r="H59" s="372">
        <f t="shared" si="33"/>
        <v>0</v>
      </c>
      <c r="I59" s="372">
        <f t="shared" si="33"/>
        <v>0</v>
      </c>
      <c r="J59" s="372">
        <f t="shared" si="33"/>
        <v>0</v>
      </c>
      <c r="K59" s="372">
        <f t="shared" si="33"/>
        <v>0</v>
      </c>
      <c r="L59" s="372">
        <f t="shared" si="33"/>
        <v>0</v>
      </c>
      <c r="M59" s="372">
        <f t="shared" si="33"/>
        <v>0</v>
      </c>
      <c r="N59" s="372">
        <f t="shared" si="33"/>
        <v>0</v>
      </c>
      <c r="O59" s="372">
        <f t="shared" si="33"/>
        <v>0</v>
      </c>
      <c r="P59" s="372">
        <f t="shared" si="33"/>
        <v>0</v>
      </c>
      <c r="Q59" s="372">
        <f t="shared" si="33"/>
        <v>0</v>
      </c>
      <c r="R59" s="372">
        <f t="shared" si="33"/>
        <v>0</v>
      </c>
      <c r="S59" s="372">
        <f t="shared" si="33"/>
        <v>0</v>
      </c>
      <c r="T59" s="372">
        <f t="shared" si="33"/>
        <v>0</v>
      </c>
      <c r="U59" s="372">
        <f t="shared" si="33"/>
        <v>0</v>
      </c>
      <c r="V59" s="372">
        <f t="shared" si="33"/>
        <v>0</v>
      </c>
    </row>
    <row r="60" spans="1:33">
      <c r="B60" s="372">
        <f>B8-SUM(B14:B25)</f>
        <v>0</v>
      </c>
      <c r="C60" s="372">
        <f t="shared" ref="C60:V60" si="34">C8-SUM(C14:C25)</f>
        <v>0</v>
      </c>
      <c r="D60" s="372">
        <f t="shared" si="34"/>
        <v>0</v>
      </c>
      <c r="E60" s="372">
        <f t="shared" si="34"/>
        <v>0</v>
      </c>
      <c r="F60" s="372">
        <f t="shared" si="34"/>
        <v>0</v>
      </c>
      <c r="G60" s="372">
        <f t="shared" si="34"/>
        <v>0</v>
      </c>
      <c r="H60" s="372">
        <f t="shared" si="34"/>
        <v>0</v>
      </c>
      <c r="I60" s="372">
        <f t="shared" si="34"/>
        <v>0</v>
      </c>
      <c r="J60" s="372">
        <f t="shared" si="34"/>
        <v>0</v>
      </c>
      <c r="K60" s="372">
        <f t="shared" si="34"/>
        <v>0</v>
      </c>
      <c r="L60" s="372">
        <f t="shared" si="34"/>
        <v>0</v>
      </c>
      <c r="M60" s="372">
        <f t="shared" si="34"/>
        <v>0</v>
      </c>
      <c r="N60" s="372">
        <f t="shared" si="34"/>
        <v>0</v>
      </c>
      <c r="O60" s="372">
        <f t="shared" si="34"/>
        <v>0</v>
      </c>
      <c r="P60" s="372">
        <f t="shared" si="34"/>
        <v>0</v>
      </c>
      <c r="Q60" s="372">
        <f t="shared" si="34"/>
        <v>0</v>
      </c>
      <c r="R60" s="372">
        <f t="shared" si="34"/>
        <v>0</v>
      </c>
      <c r="S60" s="372">
        <f t="shared" si="34"/>
        <v>0</v>
      </c>
      <c r="T60" s="372">
        <f t="shared" si="34"/>
        <v>0</v>
      </c>
      <c r="U60" s="372">
        <f t="shared" si="34"/>
        <v>0</v>
      </c>
      <c r="V60" s="372">
        <f t="shared" si="34"/>
        <v>0</v>
      </c>
    </row>
    <row r="61" spans="1:33">
      <c r="B61" s="372">
        <f>B8-SUM(B35:B51)</f>
        <v>0</v>
      </c>
      <c r="C61" s="372">
        <f t="shared" ref="C61:V61" si="35">C8-SUM(C35:C51)</f>
        <v>0</v>
      </c>
      <c r="D61" s="372">
        <f t="shared" si="35"/>
        <v>0</v>
      </c>
      <c r="E61" s="372">
        <f t="shared" si="35"/>
        <v>0</v>
      </c>
      <c r="F61" s="372">
        <f>F8-SUM(F35:F51)</f>
        <v>0</v>
      </c>
      <c r="G61" s="372">
        <f t="shared" si="35"/>
        <v>0</v>
      </c>
      <c r="H61" s="372">
        <f t="shared" si="35"/>
        <v>0</v>
      </c>
      <c r="I61" s="372">
        <f t="shared" si="35"/>
        <v>0</v>
      </c>
      <c r="J61" s="372">
        <f t="shared" si="35"/>
        <v>0</v>
      </c>
      <c r="K61" s="372">
        <f t="shared" si="35"/>
        <v>0</v>
      </c>
      <c r="L61" s="372">
        <f t="shared" si="35"/>
        <v>0</v>
      </c>
      <c r="M61" s="372">
        <f t="shared" si="35"/>
        <v>0</v>
      </c>
      <c r="N61" s="372">
        <f t="shared" si="35"/>
        <v>0</v>
      </c>
      <c r="O61" s="372">
        <f t="shared" si="35"/>
        <v>0</v>
      </c>
      <c r="P61" s="372">
        <f t="shared" si="35"/>
        <v>0</v>
      </c>
      <c r="Q61" s="372">
        <f t="shared" si="35"/>
        <v>0</v>
      </c>
      <c r="R61" s="372">
        <f t="shared" si="35"/>
        <v>0</v>
      </c>
      <c r="S61" s="372">
        <f t="shared" si="35"/>
        <v>0</v>
      </c>
      <c r="T61" s="372">
        <f t="shared" si="35"/>
        <v>0</v>
      </c>
      <c r="U61" s="372">
        <f t="shared" si="35"/>
        <v>0</v>
      </c>
      <c r="V61" s="372">
        <f t="shared" si="35"/>
        <v>0</v>
      </c>
    </row>
    <row r="62" spans="1:33">
      <c r="B62" s="372"/>
    </row>
  </sheetData>
  <mergeCells count="26">
    <mergeCell ref="A31:A33"/>
    <mergeCell ref="B31:P31"/>
    <mergeCell ref="Q31:S32"/>
    <mergeCell ref="T31:V32"/>
    <mergeCell ref="L28:M28"/>
    <mergeCell ref="N28:P28"/>
    <mergeCell ref="R28:S28"/>
    <mergeCell ref="T28:V28"/>
    <mergeCell ref="A29:V29"/>
    <mergeCell ref="A30:T30"/>
    <mergeCell ref="U30:V30"/>
    <mergeCell ref="A5:A7"/>
    <mergeCell ref="B5:P5"/>
    <mergeCell ref="Q5:S6"/>
    <mergeCell ref="T5:V6"/>
    <mergeCell ref="L27:M27"/>
    <mergeCell ref="N27:P27"/>
    <mergeCell ref="R27:S27"/>
    <mergeCell ref="T27:V27"/>
    <mergeCell ref="A4:T4"/>
    <mergeCell ref="U4:V4"/>
    <mergeCell ref="R1:S1"/>
    <mergeCell ref="T1:V1"/>
    <mergeCell ref="R2:S2"/>
    <mergeCell ref="T2:V2"/>
    <mergeCell ref="A3:V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&amp;C&amp;8&amp;A</oddFooter>
  </headerFooter>
  <rowBreaks count="1" manualBreakCount="1">
    <brk id="26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view="pageBreakPreview" topLeftCell="A37" zoomScale="110" zoomScaleNormal="100" zoomScaleSheetLayoutView="110" workbookViewId="0">
      <selection activeCell="I10" sqref="I10"/>
    </sheetView>
  </sheetViews>
  <sheetFormatPr defaultColWidth="9" defaultRowHeight="15.75"/>
  <cols>
    <col min="1" max="1" width="16.625" style="14" customWidth="1"/>
    <col min="2" max="13" width="9.25" style="14" customWidth="1"/>
    <col min="14" max="16384" width="9" style="14"/>
  </cols>
  <sheetData>
    <row r="1" spans="1:16" s="104" customFormat="1" ht="15" customHeight="1">
      <c r="A1" s="1523" t="s">
        <v>143</v>
      </c>
      <c r="B1" s="1532"/>
      <c r="C1" s="1532"/>
      <c r="D1" s="1532"/>
      <c r="E1" s="1532"/>
      <c r="F1" s="1532"/>
      <c r="G1" s="1532"/>
      <c r="H1" s="1532"/>
      <c r="I1" s="1532"/>
      <c r="J1" s="1532"/>
      <c r="K1" s="1523" t="s">
        <v>139</v>
      </c>
      <c r="L1" s="1942" t="s">
        <v>393</v>
      </c>
      <c r="M1" s="2264"/>
    </row>
    <row r="2" spans="1:16" s="104" customFormat="1" ht="15" customHeight="1">
      <c r="A2" s="1523" t="s">
        <v>34</v>
      </c>
      <c r="B2" s="108" t="s">
        <v>292</v>
      </c>
      <c r="C2" s="1532"/>
      <c r="D2" s="1532"/>
      <c r="E2" s="1532"/>
      <c r="F2" s="1532"/>
      <c r="G2" s="1532"/>
      <c r="H2" s="1532"/>
      <c r="I2" s="1532"/>
      <c r="J2" s="659" t="s">
        <v>264</v>
      </c>
      <c r="K2" s="1523" t="s">
        <v>208</v>
      </c>
      <c r="L2" s="1942" t="s">
        <v>806</v>
      </c>
      <c r="M2" s="2264"/>
      <c r="P2" s="702"/>
    </row>
    <row r="3" spans="1:16" s="113" customFormat="1" ht="17.45" customHeight="1">
      <c r="A3" s="1524"/>
      <c r="B3" s="2265" t="s">
        <v>805</v>
      </c>
      <c r="C3" s="2266"/>
      <c r="D3" s="2266"/>
      <c r="E3" s="2266"/>
      <c r="F3" s="2266"/>
      <c r="G3" s="2266"/>
      <c r="H3" s="2266"/>
      <c r="I3" s="2266"/>
      <c r="J3" s="2266"/>
      <c r="K3" s="2266"/>
      <c r="L3" s="1524"/>
      <c r="M3" s="1524"/>
    </row>
    <row r="4" spans="1:16" s="104" customFormat="1" ht="17.45" customHeight="1">
      <c r="A4" s="1642" t="s">
        <v>294</v>
      </c>
      <c r="B4" s="1941" t="s">
        <v>800</v>
      </c>
      <c r="C4" s="2267"/>
      <c r="D4" s="2267"/>
      <c r="E4" s="2267"/>
      <c r="F4" s="2267"/>
      <c r="G4" s="2267"/>
      <c r="H4" s="2267"/>
      <c r="I4" s="2267"/>
      <c r="J4" s="2267"/>
      <c r="K4" s="2267"/>
      <c r="L4" s="1642"/>
      <c r="M4" s="1562" t="s">
        <v>224</v>
      </c>
    </row>
    <row r="5" spans="1:16" s="104" customFormat="1" ht="15" customHeight="1">
      <c r="A5" s="2269" t="s">
        <v>650</v>
      </c>
      <c r="B5" s="1951" t="s">
        <v>82</v>
      </c>
      <c r="C5" s="2271"/>
      <c r="D5" s="2268"/>
      <c r="E5" s="1951" t="s">
        <v>378</v>
      </c>
      <c r="F5" s="2271"/>
      <c r="G5" s="2268"/>
      <c r="H5" s="1951" t="s">
        <v>351</v>
      </c>
      <c r="I5" s="2271"/>
      <c r="J5" s="2268"/>
      <c r="K5" s="1951" t="s">
        <v>379</v>
      </c>
      <c r="L5" s="2271"/>
      <c r="M5" s="2271"/>
    </row>
    <row r="6" spans="1:16" s="104" customFormat="1" ht="15" customHeight="1">
      <c r="A6" s="2270"/>
      <c r="B6" s="1523" t="s">
        <v>804</v>
      </c>
      <c r="C6" s="1523" t="s">
        <v>142</v>
      </c>
      <c r="D6" s="1523" t="s">
        <v>68</v>
      </c>
      <c r="E6" s="1523" t="s">
        <v>804</v>
      </c>
      <c r="F6" s="1523" t="s">
        <v>142</v>
      </c>
      <c r="G6" s="1523" t="s">
        <v>68</v>
      </c>
      <c r="H6" s="1523" t="s">
        <v>804</v>
      </c>
      <c r="I6" s="1523" t="s">
        <v>142</v>
      </c>
      <c r="J6" s="1523" t="s">
        <v>68</v>
      </c>
      <c r="K6" s="1523" t="s">
        <v>804</v>
      </c>
      <c r="L6" s="1523" t="s">
        <v>142</v>
      </c>
      <c r="M6" s="1528" t="s">
        <v>68</v>
      </c>
      <c r="O6" s="109"/>
    </row>
    <row r="7" spans="1:16" s="104" customFormat="1" ht="15" customHeight="1">
      <c r="A7" s="705" t="s">
        <v>150</v>
      </c>
      <c r="B7" s="1628">
        <f t="shared" ref="B7:M7" si="0">SUM(B9:B20)</f>
        <v>2701</v>
      </c>
      <c r="C7" s="1628">
        <f t="shared" si="0"/>
        <v>1424</v>
      </c>
      <c r="D7" s="1628">
        <f t="shared" si="0"/>
        <v>1277</v>
      </c>
      <c r="E7" s="1628">
        <f t="shared" si="0"/>
        <v>11</v>
      </c>
      <c r="F7" s="1628">
        <f t="shared" si="0"/>
        <v>6</v>
      </c>
      <c r="G7" s="1628">
        <f t="shared" si="0"/>
        <v>5</v>
      </c>
      <c r="H7" s="1628">
        <f t="shared" si="0"/>
        <v>1198</v>
      </c>
      <c r="I7" s="1628">
        <f t="shared" si="0"/>
        <v>629</v>
      </c>
      <c r="J7" s="1628">
        <f t="shared" si="0"/>
        <v>569</v>
      </c>
      <c r="K7" s="1628">
        <f t="shared" si="0"/>
        <v>1492</v>
      </c>
      <c r="L7" s="1628">
        <f t="shared" si="0"/>
        <v>789</v>
      </c>
      <c r="M7" s="1628">
        <f t="shared" si="0"/>
        <v>703</v>
      </c>
      <c r="O7" s="109"/>
    </row>
    <row r="8" spans="1:16" s="104" customFormat="1" ht="21" customHeight="1">
      <c r="A8" s="107" t="s">
        <v>280</v>
      </c>
      <c r="B8" s="1628"/>
      <c r="C8" s="1628"/>
      <c r="D8" s="1628"/>
      <c r="E8" s="1628"/>
      <c r="F8" s="1628"/>
      <c r="G8" s="1628"/>
      <c r="H8" s="1628"/>
      <c r="I8" s="1628"/>
      <c r="J8" s="1628"/>
      <c r="K8" s="1628"/>
      <c r="L8" s="1628"/>
      <c r="M8" s="1628"/>
      <c r="O8" s="109"/>
    </row>
    <row r="9" spans="1:16" s="104" customFormat="1" ht="15" customHeight="1">
      <c r="A9" s="92" t="s">
        <v>270</v>
      </c>
      <c r="B9" s="1628">
        <f t="shared" ref="B9:B20" si="1">SUM(E9,H9,K9)</f>
        <v>173</v>
      </c>
      <c r="C9" s="1628">
        <f t="shared" ref="C9:C20" si="2">SUM(F9,I9,L9)</f>
        <v>93</v>
      </c>
      <c r="D9" s="1628">
        <f t="shared" ref="D9:D20" si="3">SUM(G9,J9,M9)</f>
        <v>80</v>
      </c>
      <c r="E9" s="1628">
        <v>0</v>
      </c>
      <c r="F9" s="1628">
        <v>0</v>
      </c>
      <c r="G9" s="1628">
        <v>0</v>
      </c>
      <c r="H9" s="1628">
        <v>70</v>
      </c>
      <c r="I9" s="1628">
        <v>37</v>
      </c>
      <c r="J9" s="1628">
        <v>33</v>
      </c>
      <c r="K9" s="1628">
        <v>103</v>
      </c>
      <c r="L9" s="1628">
        <v>56</v>
      </c>
      <c r="M9" s="1628">
        <v>47</v>
      </c>
    </row>
    <row r="10" spans="1:16" s="104" customFormat="1" ht="15" customHeight="1">
      <c r="A10" s="92" t="s">
        <v>96</v>
      </c>
      <c r="B10" s="1628">
        <f t="shared" si="1"/>
        <v>199</v>
      </c>
      <c r="C10" s="1628">
        <f t="shared" si="2"/>
        <v>105</v>
      </c>
      <c r="D10" s="1628">
        <f t="shared" si="3"/>
        <v>94</v>
      </c>
      <c r="E10" s="1628">
        <v>0</v>
      </c>
      <c r="F10" s="1628">
        <v>0</v>
      </c>
      <c r="G10" s="1628">
        <v>0</v>
      </c>
      <c r="H10" s="1628">
        <v>112</v>
      </c>
      <c r="I10" s="1628">
        <v>66</v>
      </c>
      <c r="J10" s="1628">
        <v>46</v>
      </c>
      <c r="K10" s="1628">
        <v>87</v>
      </c>
      <c r="L10" s="1628">
        <v>39</v>
      </c>
      <c r="M10" s="1628">
        <v>48</v>
      </c>
    </row>
    <row r="11" spans="1:16" s="104" customFormat="1" ht="15" customHeight="1">
      <c r="A11" s="92" t="s">
        <v>97</v>
      </c>
      <c r="B11" s="1628">
        <f t="shared" si="1"/>
        <v>339</v>
      </c>
      <c r="C11" s="1628">
        <f t="shared" si="2"/>
        <v>175</v>
      </c>
      <c r="D11" s="1628">
        <f t="shared" si="3"/>
        <v>164</v>
      </c>
      <c r="E11" s="1628">
        <v>8</v>
      </c>
      <c r="F11" s="1628">
        <v>5</v>
      </c>
      <c r="G11" s="1628">
        <v>3</v>
      </c>
      <c r="H11" s="1628">
        <v>91</v>
      </c>
      <c r="I11" s="1628">
        <v>44</v>
      </c>
      <c r="J11" s="1628">
        <v>47</v>
      </c>
      <c r="K11" s="1628">
        <v>240</v>
      </c>
      <c r="L11" s="1628">
        <v>126</v>
      </c>
      <c r="M11" s="1628">
        <v>114</v>
      </c>
    </row>
    <row r="12" spans="1:16" s="104" customFormat="1" ht="15" customHeight="1">
      <c r="A12" s="92" t="s">
        <v>98</v>
      </c>
      <c r="B12" s="1628">
        <f t="shared" si="1"/>
        <v>230</v>
      </c>
      <c r="C12" s="1628">
        <f t="shared" si="2"/>
        <v>117</v>
      </c>
      <c r="D12" s="1628">
        <f t="shared" si="3"/>
        <v>113</v>
      </c>
      <c r="E12" s="1628">
        <v>0</v>
      </c>
      <c r="F12" s="1628">
        <v>0</v>
      </c>
      <c r="G12" s="1628">
        <v>0</v>
      </c>
      <c r="H12" s="1628">
        <v>114</v>
      </c>
      <c r="I12" s="1628">
        <v>58</v>
      </c>
      <c r="J12" s="1628">
        <v>56</v>
      </c>
      <c r="K12" s="1628">
        <v>116</v>
      </c>
      <c r="L12" s="1628">
        <v>59</v>
      </c>
      <c r="M12" s="1628">
        <v>57</v>
      </c>
    </row>
    <row r="13" spans="1:16" s="104" customFormat="1" ht="15" customHeight="1">
      <c r="A13" s="92" t="s">
        <v>99</v>
      </c>
      <c r="B13" s="1628">
        <f t="shared" si="1"/>
        <v>92</v>
      </c>
      <c r="C13" s="1628">
        <f t="shared" si="2"/>
        <v>53</v>
      </c>
      <c r="D13" s="1628">
        <f t="shared" si="3"/>
        <v>39</v>
      </c>
      <c r="E13" s="1628">
        <v>0</v>
      </c>
      <c r="F13" s="1628">
        <v>0</v>
      </c>
      <c r="G13" s="1628">
        <v>0</v>
      </c>
      <c r="H13" s="1628">
        <v>42</v>
      </c>
      <c r="I13" s="1628">
        <v>21</v>
      </c>
      <c r="J13" s="1628">
        <v>21</v>
      </c>
      <c r="K13" s="1628">
        <v>50</v>
      </c>
      <c r="L13" s="1628">
        <v>32</v>
      </c>
      <c r="M13" s="1628">
        <v>18</v>
      </c>
    </row>
    <row r="14" spans="1:16" s="104" customFormat="1" ht="15" customHeight="1">
      <c r="A14" s="92" t="s">
        <v>281</v>
      </c>
      <c r="B14" s="1628">
        <f t="shared" si="1"/>
        <v>142</v>
      </c>
      <c r="C14" s="1628">
        <f t="shared" si="2"/>
        <v>69</v>
      </c>
      <c r="D14" s="1628">
        <f t="shared" si="3"/>
        <v>73</v>
      </c>
      <c r="E14" s="1628">
        <v>0</v>
      </c>
      <c r="F14" s="1628">
        <v>0</v>
      </c>
      <c r="G14" s="1628">
        <v>0</v>
      </c>
      <c r="H14" s="1628">
        <v>95</v>
      </c>
      <c r="I14" s="1628">
        <v>46</v>
      </c>
      <c r="J14" s="1628">
        <v>49</v>
      </c>
      <c r="K14" s="1628">
        <v>47</v>
      </c>
      <c r="L14" s="1628">
        <v>23</v>
      </c>
      <c r="M14" s="1628">
        <v>24</v>
      </c>
    </row>
    <row r="15" spans="1:16" s="104" customFormat="1" ht="15" customHeight="1">
      <c r="A15" s="92" t="s">
        <v>282</v>
      </c>
      <c r="B15" s="1628">
        <f t="shared" si="1"/>
        <v>236</v>
      </c>
      <c r="C15" s="1628">
        <f t="shared" si="2"/>
        <v>125</v>
      </c>
      <c r="D15" s="1628">
        <f t="shared" si="3"/>
        <v>111</v>
      </c>
      <c r="E15" s="1628">
        <v>0</v>
      </c>
      <c r="F15" s="1628">
        <v>0</v>
      </c>
      <c r="G15" s="1628">
        <v>0</v>
      </c>
      <c r="H15" s="1628">
        <v>141</v>
      </c>
      <c r="I15" s="1628">
        <v>73</v>
      </c>
      <c r="J15" s="1628">
        <v>68</v>
      </c>
      <c r="K15" s="1628">
        <v>95</v>
      </c>
      <c r="L15" s="1628">
        <v>52</v>
      </c>
      <c r="M15" s="1628">
        <v>43</v>
      </c>
    </row>
    <row r="16" spans="1:16" s="104" customFormat="1" ht="15" customHeight="1">
      <c r="A16" s="92" t="s">
        <v>653</v>
      </c>
      <c r="B16" s="1628">
        <f t="shared" si="1"/>
        <v>298</v>
      </c>
      <c r="C16" s="1628">
        <f t="shared" si="2"/>
        <v>165</v>
      </c>
      <c r="D16" s="1628">
        <f t="shared" si="3"/>
        <v>133</v>
      </c>
      <c r="E16" s="1628">
        <v>3</v>
      </c>
      <c r="F16" s="1628">
        <v>1</v>
      </c>
      <c r="G16" s="1628">
        <v>2</v>
      </c>
      <c r="H16" s="1628">
        <v>124</v>
      </c>
      <c r="I16" s="1628">
        <v>68</v>
      </c>
      <c r="J16" s="1628">
        <v>56</v>
      </c>
      <c r="K16" s="1628">
        <v>171</v>
      </c>
      <c r="L16" s="1628">
        <v>96</v>
      </c>
      <c r="M16" s="1628">
        <v>75</v>
      </c>
    </row>
    <row r="17" spans="1:13" s="104" customFormat="1" ht="15" customHeight="1">
      <c r="A17" s="92" t="s">
        <v>283</v>
      </c>
      <c r="B17" s="1628">
        <f t="shared" si="1"/>
        <v>118</v>
      </c>
      <c r="C17" s="1628">
        <f t="shared" si="2"/>
        <v>61</v>
      </c>
      <c r="D17" s="1628">
        <f t="shared" si="3"/>
        <v>57</v>
      </c>
      <c r="E17" s="1628">
        <v>0</v>
      </c>
      <c r="F17" s="1628">
        <v>0</v>
      </c>
      <c r="G17" s="1628">
        <v>0</v>
      </c>
      <c r="H17" s="1628">
        <v>48</v>
      </c>
      <c r="I17" s="1628">
        <v>27</v>
      </c>
      <c r="J17" s="1628">
        <v>21</v>
      </c>
      <c r="K17" s="1628">
        <v>70</v>
      </c>
      <c r="L17" s="1628">
        <v>34</v>
      </c>
      <c r="M17" s="1628">
        <v>36</v>
      </c>
    </row>
    <row r="18" spans="1:13" s="104" customFormat="1" ht="15" customHeight="1">
      <c r="A18" s="92" t="s">
        <v>654</v>
      </c>
      <c r="B18" s="1628">
        <f t="shared" si="1"/>
        <v>276</v>
      </c>
      <c r="C18" s="1628">
        <f t="shared" si="2"/>
        <v>148</v>
      </c>
      <c r="D18" s="1628">
        <f t="shared" si="3"/>
        <v>128</v>
      </c>
      <c r="E18" s="1628">
        <v>0</v>
      </c>
      <c r="F18" s="1628">
        <v>0</v>
      </c>
      <c r="G18" s="1628">
        <v>0</v>
      </c>
      <c r="H18" s="1628">
        <v>114</v>
      </c>
      <c r="I18" s="1628">
        <v>61</v>
      </c>
      <c r="J18" s="1628">
        <v>53</v>
      </c>
      <c r="K18" s="1628">
        <v>162</v>
      </c>
      <c r="L18" s="1628">
        <v>87</v>
      </c>
      <c r="M18" s="1628">
        <v>75</v>
      </c>
    </row>
    <row r="19" spans="1:13" s="104" customFormat="1" ht="15" customHeight="1">
      <c r="A19" s="92" t="s">
        <v>271</v>
      </c>
      <c r="B19" s="1628">
        <f t="shared" si="1"/>
        <v>323</v>
      </c>
      <c r="C19" s="1628">
        <f t="shared" si="2"/>
        <v>176</v>
      </c>
      <c r="D19" s="1628">
        <f t="shared" si="3"/>
        <v>147</v>
      </c>
      <c r="E19" s="1628">
        <v>0</v>
      </c>
      <c r="F19" s="1628">
        <v>0</v>
      </c>
      <c r="G19" s="1628">
        <v>0</v>
      </c>
      <c r="H19" s="1628">
        <v>135</v>
      </c>
      <c r="I19" s="1628">
        <v>75</v>
      </c>
      <c r="J19" s="1628">
        <v>60</v>
      </c>
      <c r="K19" s="1628">
        <v>188</v>
      </c>
      <c r="L19" s="1628">
        <v>101</v>
      </c>
      <c r="M19" s="1628">
        <v>87</v>
      </c>
    </row>
    <row r="20" spans="1:13" s="104" customFormat="1" ht="15" customHeight="1">
      <c r="A20" s="92" t="s">
        <v>295</v>
      </c>
      <c r="B20" s="1628">
        <f t="shared" si="1"/>
        <v>275</v>
      </c>
      <c r="C20" s="1628">
        <f t="shared" si="2"/>
        <v>137</v>
      </c>
      <c r="D20" s="1628">
        <f t="shared" si="3"/>
        <v>138</v>
      </c>
      <c r="E20" s="1628">
        <v>0</v>
      </c>
      <c r="F20" s="1628">
        <v>0</v>
      </c>
      <c r="G20" s="1628">
        <v>0</v>
      </c>
      <c r="H20" s="1628">
        <v>112</v>
      </c>
      <c r="I20" s="1628">
        <v>53</v>
      </c>
      <c r="J20" s="1628">
        <v>59</v>
      </c>
      <c r="K20" s="1628">
        <v>163</v>
      </c>
      <c r="L20" s="1628">
        <v>84</v>
      </c>
      <c r="M20" s="1628">
        <v>79</v>
      </c>
    </row>
    <row r="21" spans="1:13" s="104" customFormat="1" ht="21" customHeight="1">
      <c r="A21" s="107" t="s">
        <v>296</v>
      </c>
      <c r="B21" s="1628"/>
      <c r="C21" s="1628"/>
      <c r="D21" s="1628"/>
      <c r="E21" s="1628"/>
      <c r="F21" s="1628"/>
      <c r="G21" s="1628"/>
      <c r="H21" s="1628"/>
      <c r="I21" s="1628"/>
      <c r="J21" s="1628"/>
      <c r="K21" s="1628"/>
      <c r="L21" s="1628"/>
      <c r="M21" s="1628"/>
    </row>
    <row r="22" spans="1:13" s="104" customFormat="1" ht="15" customHeight="1">
      <c r="A22" s="92" t="s">
        <v>297</v>
      </c>
      <c r="B22" s="1628">
        <f t="shared" ref="B22:B31" si="4">SUM(E22,H22,K22)</f>
        <v>1517</v>
      </c>
      <c r="C22" s="305" t="s">
        <v>803</v>
      </c>
      <c r="D22" s="305" t="s">
        <v>803</v>
      </c>
      <c r="E22" s="305">
        <v>4</v>
      </c>
      <c r="F22" s="305" t="s">
        <v>803</v>
      </c>
      <c r="G22" s="305" t="s">
        <v>803</v>
      </c>
      <c r="H22" s="305">
        <v>716</v>
      </c>
      <c r="I22" s="305" t="s">
        <v>803</v>
      </c>
      <c r="J22" s="305" t="s">
        <v>803</v>
      </c>
      <c r="K22" s="305">
        <v>797</v>
      </c>
      <c r="L22" s="305" t="s">
        <v>803</v>
      </c>
      <c r="M22" s="305" t="s">
        <v>803</v>
      </c>
    </row>
    <row r="23" spans="1:13" s="104" customFormat="1" ht="15" customHeight="1">
      <c r="A23" s="92" t="s">
        <v>298</v>
      </c>
      <c r="B23" s="1628">
        <f t="shared" si="4"/>
        <v>89</v>
      </c>
      <c r="C23" s="305" t="s">
        <v>803</v>
      </c>
      <c r="D23" s="305" t="s">
        <v>803</v>
      </c>
      <c r="E23" s="305">
        <v>0</v>
      </c>
      <c r="F23" s="305" t="s">
        <v>803</v>
      </c>
      <c r="G23" s="305" t="s">
        <v>803</v>
      </c>
      <c r="H23" s="305">
        <v>61</v>
      </c>
      <c r="I23" s="305" t="s">
        <v>803</v>
      </c>
      <c r="J23" s="305" t="s">
        <v>803</v>
      </c>
      <c r="K23" s="305">
        <v>28</v>
      </c>
      <c r="L23" s="305" t="s">
        <v>803</v>
      </c>
      <c r="M23" s="305" t="s">
        <v>803</v>
      </c>
    </row>
    <row r="24" spans="1:13" s="104" customFormat="1" ht="15" customHeight="1">
      <c r="A24" s="92" t="s">
        <v>52</v>
      </c>
      <c r="B24" s="1628">
        <f t="shared" si="4"/>
        <v>72</v>
      </c>
      <c r="C24" s="305" t="s">
        <v>803</v>
      </c>
      <c r="D24" s="305" t="s">
        <v>803</v>
      </c>
      <c r="E24" s="305">
        <v>1</v>
      </c>
      <c r="F24" s="305" t="s">
        <v>803</v>
      </c>
      <c r="G24" s="305" t="s">
        <v>803</v>
      </c>
      <c r="H24" s="305">
        <v>25</v>
      </c>
      <c r="I24" s="305" t="s">
        <v>803</v>
      </c>
      <c r="J24" s="305" t="s">
        <v>803</v>
      </c>
      <c r="K24" s="305">
        <v>46</v>
      </c>
      <c r="L24" s="305" t="s">
        <v>803</v>
      </c>
      <c r="M24" s="305" t="s">
        <v>803</v>
      </c>
    </row>
    <row r="25" spans="1:13" s="104" customFormat="1" ht="15" customHeight="1">
      <c r="A25" s="92" t="s">
        <v>299</v>
      </c>
      <c r="B25" s="1628">
        <f t="shared" si="4"/>
        <v>25</v>
      </c>
      <c r="C25" s="305" t="s">
        <v>803</v>
      </c>
      <c r="D25" s="305" t="s">
        <v>803</v>
      </c>
      <c r="E25" s="305">
        <v>0</v>
      </c>
      <c r="F25" s="305" t="s">
        <v>803</v>
      </c>
      <c r="G25" s="305" t="s">
        <v>803</v>
      </c>
      <c r="H25" s="305">
        <v>17</v>
      </c>
      <c r="I25" s="305" t="s">
        <v>803</v>
      </c>
      <c r="J25" s="305" t="s">
        <v>803</v>
      </c>
      <c r="K25" s="305">
        <v>8</v>
      </c>
      <c r="L25" s="305" t="s">
        <v>803</v>
      </c>
      <c r="M25" s="305" t="s">
        <v>803</v>
      </c>
    </row>
    <row r="26" spans="1:13" s="104" customFormat="1" ht="15" customHeight="1">
      <c r="A26" s="92" t="s">
        <v>154</v>
      </c>
      <c r="B26" s="1628">
        <f t="shared" si="4"/>
        <v>24</v>
      </c>
      <c r="C26" s="305" t="s">
        <v>803</v>
      </c>
      <c r="D26" s="305" t="s">
        <v>803</v>
      </c>
      <c r="E26" s="305">
        <v>0</v>
      </c>
      <c r="F26" s="305" t="s">
        <v>803</v>
      </c>
      <c r="G26" s="305" t="s">
        <v>803</v>
      </c>
      <c r="H26" s="305">
        <v>11</v>
      </c>
      <c r="I26" s="305" t="s">
        <v>803</v>
      </c>
      <c r="J26" s="305" t="s">
        <v>803</v>
      </c>
      <c r="K26" s="305">
        <v>13</v>
      </c>
      <c r="L26" s="305" t="s">
        <v>803</v>
      </c>
      <c r="M26" s="305" t="s">
        <v>803</v>
      </c>
    </row>
    <row r="27" spans="1:13" s="104" customFormat="1" ht="15" customHeight="1">
      <c r="A27" s="92" t="s">
        <v>152</v>
      </c>
      <c r="B27" s="1628">
        <f t="shared" si="4"/>
        <v>29</v>
      </c>
      <c r="C27" s="305" t="s">
        <v>803</v>
      </c>
      <c r="D27" s="305" t="s">
        <v>803</v>
      </c>
      <c r="E27" s="305">
        <v>0</v>
      </c>
      <c r="F27" s="305" t="s">
        <v>803</v>
      </c>
      <c r="G27" s="305" t="s">
        <v>803</v>
      </c>
      <c r="H27" s="305">
        <v>14</v>
      </c>
      <c r="I27" s="305" t="s">
        <v>803</v>
      </c>
      <c r="J27" s="305" t="s">
        <v>803</v>
      </c>
      <c r="K27" s="305">
        <v>15</v>
      </c>
      <c r="L27" s="305" t="s">
        <v>803</v>
      </c>
      <c r="M27" s="305" t="s">
        <v>803</v>
      </c>
    </row>
    <row r="28" spans="1:13" s="104" customFormat="1" ht="15" customHeight="1">
      <c r="A28" s="92" t="s">
        <v>300</v>
      </c>
      <c r="B28" s="1628">
        <f t="shared" si="4"/>
        <v>1</v>
      </c>
      <c r="C28" s="305" t="s">
        <v>803</v>
      </c>
      <c r="D28" s="305" t="s">
        <v>803</v>
      </c>
      <c r="E28" s="305">
        <v>0</v>
      </c>
      <c r="F28" s="305" t="s">
        <v>803</v>
      </c>
      <c r="G28" s="305" t="s">
        <v>803</v>
      </c>
      <c r="H28" s="305">
        <v>0</v>
      </c>
      <c r="I28" s="305" t="s">
        <v>803</v>
      </c>
      <c r="J28" s="305" t="s">
        <v>803</v>
      </c>
      <c r="K28" s="305">
        <v>1</v>
      </c>
      <c r="L28" s="305" t="s">
        <v>803</v>
      </c>
      <c r="M28" s="305" t="s">
        <v>803</v>
      </c>
    </row>
    <row r="29" spans="1:13" s="104" customFormat="1" ht="15" customHeight="1">
      <c r="A29" s="92" t="s">
        <v>155</v>
      </c>
      <c r="B29" s="1628">
        <f t="shared" si="4"/>
        <v>333</v>
      </c>
      <c r="C29" s="305" t="s">
        <v>803</v>
      </c>
      <c r="D29" s="305" t="s">
        <v>803</v>
      </c>
      <c r="E29" s="305">
        <v>1</v>
      </c>
      <c r="F29" s="305" t="s">
        <v>803</v>
      </c>
      <c r="G29" s="305" t="s">
        <v>803</v>
      </c>
      <c r="H29" s="305">
        <v>172</v>
      </c>
      <c r="I29" s="305" t="s">
        <v>803</v>
      </c>
      <c r="J29" s="305" t="s">
        <v>803</v>
      </c>
      <c r="K29" s="305">
        <v>160</v>
      </c>
      <c r="L29" s="305" t="s">
        <v>803</v>
      </c>
      <c r="M29" s="305" t="s">
        <v>803</v>
      </c>
    </row>
    <row r="30" spans="1:13" s="104" customFormat="1" ht="15" customHeight="1">
      <c r="A30" s="92" t="s">
        <v>303</v>
      </c>
      <c r="B30" s="1628">
        <f t="shared" si="4"/>
        <v>14</v>
      </c>
      <c r="C30" s="305" t="s">
        <v>803</v>
      </c>
      <c r="D30" s="305" t="s">
        <v>803</v>
      </c>
      <c r="E30" s="305">
        <v>0</v>
      </c>
      <c r="F30" s="305" t="s">
        <v>803</v>
      </c>
      <c r="G30" s="305" t="s">
        <v>803</v>
      </c>
      <c r="H30" s="305">
        <v>1</v>
      </c>
      <c r="I30" s="305" t="s">
        <v>803</v>
      </c>
      <c r="J30" s="305" t="s">
        <v>803</v>
      </c>
      <c r="K30" s="305">
        <v>13</v>
      </c>
      <c r="L30" s="305" t="s">
        <v>803</v>
      </c>
      <c r="M30" s="305" t="s">
        <v>803</v>
      </c>
    </row>
    <row r="31" spans="1:13" s="104" customFormat="1" ht="15" customHeight="1">
      <c r="A31" s="91" t="s">
        <v>305</v>
      </c>
      <c r="B31" s="233">
        <f t="shared" si="4"/>
        <v>597</v>
      </c>
      <c r="C31" s="306" t="s">
        <v>803</v>
      </c>
      <c r="D31" s="306" t="s">
        <v>803</v>
      </c>
      <c r="E31" s="306">
        <v>5</v>
      </c>
      <c r="F31" s="306" t="s">
        <v>803</v>
      </c>
      <c r="G31" s="306" t="s">
        <v>803</v>
      </c>
      <c r="H31" s="306">
        <v>181</v>
      </c>
      <c r="I31" s="306" t="s">
        <v>803</v>
      </c>
      <c r="J31" s="306" t="s">
        <v>803</v>
      </c>
      <c r="K31" s="306">
        <v>411</v>
      </c>
      <c r="L31" s="306" t="s">
        <v>803</v>
      </c>
      <c r="M31" s="306" t="s">
        <v>803</v>
      </c>
    </row>
    <row r="32" spans="1:13" s="104" customFormat="1" ht="15" customHeight="1">
      <c r="A32" s="704"/>
      <c r="B32" s="1630"/>
      <c r="C32" s="703"/>
      <c r="D32" s="703"/>
      <c r="E32" s="703"/>
      <c r="F32" s="703"/>
      <c r="G32" s="703"/>
      <c r="H32" s="703"/>
      <c r="I32" s="703"/>
      <c r="J32" s="703"/>
      <c r="K32" s="703"/>
      <c r="L32" s="703"/>
      <c r="M32" s="703"/>
    </row>
    <row r="33" spans="1:14" s="104" customFormat="1" ht="15" customHeight="1">
      <c r="A33" s="93"/>
      <c r="B33" s="1628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5"/>
    </row>
    <row r="34" spans="1:14" s="104" customFormat="1" ht="15" customHeight="1">
      <c r="A34" s="93"/>
      <c r="B34" s="1628"/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</row>
    <row r="35" spans="1:14" s="104" customFormat="1" ht="15" customHeight="1">
      <c r="A35" s="93"/>
      <c r="B35" s="1628"/>
      <c r="C35" s="305"/>
      <c r="D35" s="305"/>
      <c r="E35" s="305"/>
      <c r="F35" s="305"/>
      <c r="G35" s="305"/>
      <c r="H35" s="305"/>
      <c r="I35" s="305"/>
      <c r="J35" s="305"/>
      <c r="K35" s="305"/>
      <c r="L35" s="305"/>
      <c r="M35" s="305"/>
    </row>
    <row r="36" spans="1:14" s="104" customFormat="1" ht="15" customHeight="1">
      <c r="A36" s="93"/>
      <c r="B36" s="1628"/>
      <c r="C36" s="305"/>
      <c r="D36" s="305"/>
      <c r="E36" s="305"/>
      <c r="F36" s="305"/>
      <c r="G36" s="305"/>
      <c r="H36" s="305"/>
      <c r="I36" s="305"/>
      <c r="J36" s="305"/>
      <c r="K36" s="305"/>
      <c r="L36" s="305"/>
      <c r="M36" s="305"/>
    </row>
    <row r="37" spans="1:14" s="104" customFormat="1" ht="18.95" customHeight="1">
      <c r="A37" s="1523" t="s">
        <v>143</v>
      </c>
      <c r="B37" s="1532"/>
      <c r="C37" s="1532"/>
      <c r="D37" s="1532"/>
      <c r="E37" s="1532"/>
      <c r="F37" s="1532"/>
      <c r="G37" s="1532"/>
      <c r="H37" s="1532"/>
      <c r="I37" s="1532"/>
      <c r="J37" s="1532"/>
      <c r="K37" s="1523" t="s">
        <v>139</v>
      </c>
      <c r="L37" s="1942" t="s">
        <v>393</v>
      </c>
      <c r="M37" s="2264"/>
    </row>
    <row r="38" spans="1:14" s="104" customFormat="1" ht="18.95" customHeight="1">
      <c r="A38" s="1523" t="s">
        <v>34</v>
      </c>
      <c r="B38" s="108" t="s">
        <v>292</v>
      </c>
      <c r="C38" s="1522"/>
      <c r="D38" s="1522"/>
      <c r="E38" s="1522"/>
      <c r="F38" s="1522"/>
      <c r="G38" s="1522"/>
      <c r="H38" s="1522"/>
      <c r="I38" s="1522"/>
      <c r="J38" s="1522"/>
      <c r="K38" s="1523" t="s">
        <v>208</v>
      </c>
      <c r="L38" s="1942" t="s">
        <v>802</v>
      </c>
      <c r="M38" s="2264"/>
    </row>
    <row r="39" spans="1:14" s="113" customFormat="1" ht="24" customHeight="1">
      <c r="B39" s="1943" t="s">
        <v>801</v>
      </c>
      <c r="C39" s="2266"/>
      <c r="D39" s="2266"/>
      <c r="E39" s="2266"/>
      <c r="F39" s="2266"/>
      <c r="G39" s="2266"/>
      <c r="H39" s="2266"/>
      <c r="I39" s="2266"/>
      <c r="J39" s="2266"/>
      <c r="K39" s="2266"/>
      <c r="L39" s="1524"/>
      <c r="M39" s="1524"/>
    </row>
    <row r="40" spans="1:14" s="104" customFormat="1" ht="21.95" customHeight="1">
      <c r="A40" s="1642" t="s">
        <v>309</v>
      </c>
      <c r="B40" s="1941" t="s">
        <v>800</v>
      </c>
      <c r="C40" s="2267"/>
      <c r="D40" s="2267"/>
      <c r="E40" s="2267"/>
      <c r="F40" s="2267"/>
      <c r="G40" s="2267"/>
      <c r="H40" s="2267"/>
      <c r="I40" s="2267"/>
      <c r="J40" s="2267"/>
      <c r="K40" s="2267"/>
      <c r="L40" s="1522"/>
      <c r="M40" s="1562" t="s">
        <v>224</v>
      </c>
    </row>
    <row r="41" spans="1:14" s="104" customFormat="1" ht="21.95" customHeight="1">
      <c r="A41" s="90" t="s">
        <v>799</v>
      </c>
      <c r="B41" s="1523" t="s">
        <v>798</v>
      </c>
      <c r="C41" s="2051" t="s">
        <v>297</v>
      </c>
      <c r="D41" s="2268"/>
      <c r="E41" s="1523" t="s">
        <v>797</v>
      </c>
      <c r="F41" s="1523" t="s">
        <v>796</v>
      </c>
      <c r="G41" s="1523" t="s">
        <v>795</v>
      </c>
      <c r="H41" s="1523" t="s">
        <v>794</v>
      </c>
      <c r="I41" s="1523" t="s">
        <v>793</v>
      </c>
      <c r="J41" s="1523" t="s">
        <v>792</v>
      </c>
      <c r="K41" s="1523" t="s">
        <v>791</v>
      </c>
      <c r="L41" s="1523" t="s">
        <v>790</v>
      </c>
      <c r="M41" s="1528" t="s">
        <v>789</v>
      </c>
    </row>
    <row r="42" spans="1:14" s="104" customFormat="1" ht="27" customHeight="1">
      <c r="A42" s="1527" t="s">
        <v>788</v>
      </c>
      <c r="B42" s="1628">
        <f>SUM(B43:B54)</f>
        <v>2701</v>
      </c>
      <c r="C42" s="1628"/>
      <c r="D42" s="1628">
        <f t="shared" ref="D42:M42" si="5">SUM(D43:D54)</f>
        <v>1517</v>
      </c>
      <c r="E42" s="1628">
        <f t="shared" si="5"/>
        <v>89</v>
      </c>
      <c r="F42" s="1628">
        <f t="shared" si="5"/>
        <v>72</v>
      </c>
      <c r="G42" s="1628">
        <f t="shared" si="5"/>
        <v>25</v>
      </c>
      <c r="H42" s="1628">
        <f t="shared" si="5"/>
        <v>24</v>
      </c>
      <c r="I42" s="1628">
        <f t="shared" si="5"/>
        <v>29</v>
      </c>
      <c r="J42" s="1628">
        <f t="shared" si="5"/>
        <v>1</v>
      </c>
      <c r="K42" s="1628">
        <f t="shared" si="5"/>
        <v>333</v>
      </c>
      <c r="L42" s="1628">
        <f t="shared" si="5"/>
        <v>14</v>
      </c>
      <c r="M42" s="1628">
        <f t="shared" si="5"/>
        <v>597</v>
      </c>
      <c r="N42" s="293"/>
    </row>
    <row r="43" spans="1:14" s="104" customFormat="1" ht="27" customHeight="1">
      <c r="A43" s="1533" t="s">
        <v>270</v>
      </c>
      <c r="B43" s="1628">
        <f t="shared" ref="B43:B54" si="6">SUM(D43:M43)</f>
        <v>173</v>
      </c>
      <c r="C43" s="1628"/>
      <c r="D43" s="1628">
        <v>89</v>
      </c>
      <c r="E43" s="1628">
        <v>5</v>
      </c>
      <c r="F43" s="1628">
        <v>9</v>
      </c>
      <c r="G43" s="1628">
        <v>0</v>
      </c>
      <c r="H43" s="1628">
        <v>2</v>
      </c>
      <c r="I43" s="1628">
        <v>3</v>
      </c>
      <c r="J43" s="1628">
        <v>0</v>
      </c>
      <c r="K43" s="1628">
        <v>10</v>
      </c>
      <c r="L43" s="1628">
        <v>3</v>
      </c>
      <c r="M43" s="1628">
        <v>52</v>
      </c>
      <c r="N43" s="293"/>
    </row>
    <row r="44" spans="1:14" s="104" customFormat="1" ht="27" customHeight="1">
      <c r="A44" s="1533" t="s">
        <v>96</v>
      </c>
      <c r="B44" s="1628">
        <f t="shared" si="6"/>
        <v>199</v>
      </c>
      <c r="C44" s="1628"/>
      <c r="D44" s="1628">
        <v>121</v>
      </c>
      <c r="E44" s="1628">
        <v>4</v>
      </c>
      <c r="F44" s="1628">
        <v>4</v>
      </c>
      <c r="G44" s="1628">
        <v>1</v>
      </c>
      <c r="H44" s="1628">
        <v>2</v>
      </c>
      <c r="I44" s="1628">
        <v>2</v>
      </c>
      <c r="J44" s="1628">
        <v>1</v>
      </c>
      <c r="K44" s="1628">
        <v>19</v>
      </c>
      <c r="L44" s="1628">
        <v>0</v>
      </c>
      <c r="M44" s="1628">
        <v>45</v>
      </c>
      <c r="N44" s="293"/>
    </row>
    <row r="45" spans="1:14" s="104" customFormat="1" ht="27" customHeight="1">
      <c r="A45" s="1533" t="s">
        <v>97</v>
      </c>
      <c r="B45" s="1628">
        <f t="shared" si="6"/>
        <v>339</v>
      </c>
      <c r="C45" s="1628"/>
      <c r="D45" s="1628">
        <v>161</v>
      </c>
      <c r="E45" s="1628">
        <v>8</v>
      </c>
      <c r="F45" s="1628">
        <v>11</v>
      </c>
      <c r="G45" s="1628">
        <v>2</v>
      </c>
      <c r="H45" s="1628">
        <v>0</v>
      </c>
      <c r="I45" s="1628">
        <v>4</v>
      </c>
      <c r="J45" s="1628">
        <v>0</v>
      </c>
      <c r="K45" s="1628">
        <v>22</v>
      </c>
      <c r="L45" s="1628">
        <v>5</v>
      </c>
      <c r="M45" s="1628">
        <v>126</v>
      </c>
      <c r="N45" s="293"/>
    </row>
    <row r="46" spans="1:14" s="104" customFormat="1" ht="27" customHeight="1">
      <c r="A46" s="1533" t="s">
        <v>98</v>
      </c>
      <c r="B46" s="1628">
        <f t="shared" si="6"/>
        <v>230</v>
      </c>
      <c r="C46" s="1628"/>
      <c r="D46" s="1628">
        <v>132</v>
      </c>
      <c r="E46" s="1628">
        <v>13</v>
      </c>
      <c r="F46" s="1628">
        <v>7</v>
      </c>
      <c r="G46" s="1628">
        <v>3</v>
      </c>
      <c r="H46" s="1628">
        <v>2</v>
      </c>
      <c r="I46" s="1628">
        <v>2</v>
      </c>
      <c r="J46" s="1628">
        <v>0</v>
      </c>
      <c r="K46" s="1628">
        <v>22</v>
      </c>
      <c r="L46" s="1628">
        <v>1</v>
      </c>
      <c r="M46" s="1628">
        <v>48</v>
      </c>
      <c r="N46" s="293"/>
    </row>
    <row r="47" spans="1:14" s="104" customFormat="1" ht="27" customHeight="1">
      <c r="A47" s="1533" t="s">
        <v>99</v>
      </c>
      <c r="B47" s="1628">
        <f t="shared" si="6"/>
        <v>92</v>
      </c>
      <c r="C47" s="1628"/>
      <c r="D47" s="1628">
        <v>59</v>
      </c>
      <c r="E47" s="1628">
        <v>1</v>
      </c>
      <c r="F47" s="1628">
        <v>1</v>
      </c>
      <c r="G47" s="1628">
        <v>1</v>
      </c>
      <c r="H47" s="1628">
        <v>3</v>
      </c>
      <c r="I47" s="1628">
        <v>1</v>
      </c>
      <c r="J47" s="1628">
        <v>0</v>
      </c>
      <c r="K47" s="1628">
        <v>6</v>
      </c>
      <c r="L47" s="1628">
        <v>1</v>
      </c>
      <c r="M47" s="1628">
        <v>19</v>
      </c>
      <c r="N47" s="293"/>
    </row>
    <row r="48" spans="1:14" s="104" customFormat="1" ht="27" customHeight="1">
      <c r="A48" s="1533" t="s">
        <v>281</v>
      </c>
      <c r="B48" s="1628">
        <f t="shared" si="6"/>
        <v>142</v>
      </c>
      <c r="C48" s="1628"/>
      <c r="D48" s="1628">
        <v>95</v>
      </c>
      <c r="E48" s="1628">
        <v>3</v>
      </c>
      <c r="F48" s="1628">
        <v>2</v>
      </c>
      <c r="G48" s="1628">
        <v>2</v>
      </c>
      <c r="H48" s="1628">
        <v>0</v>
      </c>
      <c r="I48" s="1628">
        <v>1</v>
      </c>
      <c r="J48" s="1628">
        <v>0</v>
      </c>
      <c r="K48" s="1628">
        <v>21</v>
      </c>
      <c r="L48" s="1628">
        <v>0</v>
      </c>
      <c r="M48" s="1628">
        <v>18</v>
      </c>
      <c r="N48" s="293"/>
    </row>
    <row r="49" spans="1:16" s="104" customFormat="1" ht="27" customHeight="1">
      <c r="A49" s="1533" t="s">
        <v>282</v>
      </c>
      <c r="B49" s="1628">
        <f t="shared" si="6"/>
        <v>236</v>
      </c>
      <c r="C49" s="1628"/>
      <c r="D49" s="1628">
        <v>152</v>
      </c>
      <c r="E49" s="1628">
        <v>10</v>
      </c>
      <c r="F49" s="1628">
        <v>3</v>
      </c>
      <c r="G49" s="1628">
        <v>1</v>
      </c>
      <c r="H49" s="1628">
        <v>3</v>
      </c>
      <c r="I49" s="1628">
        <v>1</v>
      </c>
      <c r="J49" s="1628">
        <v>0</v>
      </c>
      <c r="K49" s="1628">
        <v>48</v>
      </c>
      <c r="L49" s="1628">
        <v>0</v>
      </c>
      <c r="M49" s="1628">
        <v>18</v>
      </c>
      <c r="N49" s="293"/>
    </row>
    <row r="50" spans="1:16" s="104" customFormat="1" ht="27" customHeight="1">
      <c r="A50" s="1533" t="s">
        <v>653</v>
      </c>
      <c r="B50" s="1628">
        <f t="shared" si="6"/>
        <v>298</v>
      </c>
      <c r="C50" s="1628"/>
      <c r="D50" s="1628">
        <v>155</v>
      </c>
      <c r="E50" s="1628">
        <v>9</v>
      </c>
      <c r="F50" s="1628">
        <v>11</v>
      </c>
      <c r="G50" s="1628">
        <v>1</v>
      </c>
      <c r="H50" s="1628">
        <v>2</v>
      </c>
      <c r="I50" s="1628">
        <v>2</v>
      </c>
      <c r="J50" s="1628">
        <v>0</v>
      </c>
      <c r="K50" s="1628">
        <v>70</v>
      </c>
      <c r="L50" s="1628">
        <v>0</v>
      </c>
      <c r="M50" s="1628">
        <v>48</v>
      </c>
      <c r="N50" s="293"/>
    </row>
    <row r="51" spans="1:16" s="104" customFormat="1" ht="27" customHeight="1">
      <c r="A51" s="1533" t="s">
        <v>283</v>
      </c>
      <c r="B51" s="1628">
        <f t="shared" si="6"/>
        <v>118</v>
      </c>
      <c r="C51" s="1628"/>
      <c r="D51" s="1628">
        <v>75</v>
      </c>
      <c r="E51" s="1628">
        <v>6</v>
      </c>
      <c r="F51" s="1628">
        <v>3</v>
      </c>
      <c r="G51" s="1628">
        <v>2</v>
      </c>
      <c r="H51" s="1628">
        <v>0</v>
      </c>
      <c r="I51" s="1628">
        <v>3</v>
      </c>
      <c r="J51" s="1628">
        <v>0</v>
      </c>
      <c r="K51" s="1628">
        <v>17</v>
      </c>
      <c r="L51" s="1628">
        <v>0</v>
      </c>
      <c r="M51" s="1628">
        <v>12</v>
      </c>
      <c r="N51" s="293"/>
    </row>
    <row r="52" spans="1:16" s="104" customFormat="1" ht="27" customHeight="1">
      <c r="A52" s="1533" t="s">
        <v>654</v>
      </c>
      <c r="B52" s="1628">
        <f t="shared" si="6"/>
        <v>276</v>
      </c>
      <c r="C52" s="1628"/>
      <c r="D52" s="1628">
        <v>166</v>
      </c>
      <c r="E52" s="1628">
        <v>12</v>
      </c>
      <c r="F52" s="1628">
        <v>14</v>
      </c>
      <c r="G52" s="1628">
        <v>2</v>
      </c>
      <c r="H52" s="1628">
        <v>4</v>
      </c>
      <c r="I52" s="1628">
        <v>0</v>
      </c>
      <c r="J52" s="1628">
        <v>0</v>
      </c>
      <c r="K52" s="1628">
        <v>24</v>
      </c>
      <c r="L52" s="1628">
        <v>1</v>
      </c>
      <c r="M52" s="1628">
        <v>53</v>
      </c>
      <c r="N52" s="293"/>
    </row>
    <row r="53" spans="1:16" s="104" customFormat="1" ht="27" customHeight="1">
      <c r="A53" s="1533" t="s">
        <v>271</v>
      </c>
      <c r="B53" s="1628">
        <f t="shared" si="6"/>
        <v>323</v>
      </c>
      <c r="C53" s="1628"/>
      <c r="D53" s="1628">
        <v>145</v>
      </c>
      <c r="E53" s="1628">
        <v>13</v>
      </c>
      <c r="F53" s="1628">
        <v>5</v>
      </c>
      <c r="G53" s="1628">
        <v>5</v>
      </c>
      <c r="H53" s="1628">
        <v>4</v>
      </c>
      <c r="I53" s="1628">
        <v>5</v>
      </c>
      <c r="J53" s="1628">
        <v>0</v>
      </c>
      <c r="K53" s="1628">
        <v>38</v>
      </c>
      <c r="L53" s="1628">
        <v>1</v>
      </c>
      <c r="M53" s="1628">
        <v>107</v>
      </c>
      <c r="N53" s="293"/>
    </row>
    <row r="54" spans="1:16" s="104" customFormat="1" ht="27" customHeight="1">
      <c r="A54" s="1608" t="s">
        <v>295</v>
      </c>
      <c r="B54" s="233">
        <f t="shared" si="6"/>
        <v>275</v>
      </c>
      <c r="C54" s="234"/>
      <c r="D54" s="234">
        <v>167</v>
      </c>
      <c r="E54" s="234">
        <v>5</v>
      </c>
      <c r="F54" s="234">
        <v>2</v>
      </c>
      <c r="G54" s="234">
        <v>5</v>
      </c>
      <c r="H54" s="234">
        <v>2</v>
      </c>
      <c r="I54" s="234">
        <v>5</v>
      </c>
      <c r="J54" s="234">
        <v>0</v>
      </c>
      <c r="K54" s="234">
        <v>36</v>
      </c>
      <c r="L54" s="234">
        <v>2</v>
      </c>
      <c r="M54" s="234">
        <v>51</v>
      </c>
      <c r="N54" s="293"/>
    </row>
    <row r="55" spans="1:16" s="94" customFormat="1" ht="18" customHeight="1">
      <c r="A55" s="1469" t="s">
        <v>83</v>
      </c>
      <c r="B55" s="94" t="s">
        <v>84</v>
      </c>
      <c r="E55" s="157" t="s">
        <v>85</v>
      </c>
      <c r="H55" s="54" t="s">
        <v>331</v>
      </c>
      <c r="M55" s="99" t="s">
        <v>771</v>
      </c>
      <c r="N55" s="293"/>
    </row>
    <row r="56" spans="1:16" s="94" customFormat="1" ht="18" customHeight="1">
      <c r="E56" s="157" t="s">
        <v>86</v>
      </c>
      <c r="L56" s="99"/>
      <c r="M56" s="99"/>
      <c r="N56" s="293"/>
      <c r="O56" s="99"/>
      <c r="P56" s="99"/>
    </row>
    <row r="57" spans="1:16" s="94" customFormat="1" ht="12.2" customHeight="1">
      <c r="E57" s="157"/>
      <c r="L57" s="99"/>
      <c r="M57" s="99"/>
      <c r="N57" s="99"/>
      <c r="O57" s="99"/>
      <c r="P57" s="99"/>
    </row>
    <row r="58" spans="1:16" s="104" customFormat="1" ht="13.9" customHeight="1">
      <c r="A58" s="617" t="s">
        <v>141</v>
      </c>
      <c r="B58" s="617"/>
      <c r="C58" s="617"/>
      <c r="D58" s="617"/>
      <c r="E58" s="617"/>
      <c r="F58" s="617"/>
      <c r="G58" s="617"/>
      <c r="H58" s="617"/>
      <c r="I58" s="617"/>
      <c r="J58" s="617"/>
      <c r="K58" s="617"/>
      <c r="L58" s="617"/>
      <c r="M58" s="617"/>
    </row>
    <row r="59" spans="1:16" s="104" customFormat="1" ht="13.9" customHeight="1">
      <c r="A59" s="94" t="s">
        <v>272</v>
      </c>
    </row>
  </sheetData>
  <mergeCells count="14">
    <mergeCell ref="L38:M38"/>
    <mergeCell ref="B39:K39"/>
    <mergeCell ref="B40:K40"/>
    <mergeCell ref="C41:D41"/>
    <mergeCell ref="A5:A6"/>
    <mergeCell ref="B5:D5"/>
    <mergeCell ref="E5:G5"/>
    <mergeCell ref="H5:J5"/>
    <mergeCell ref="K5:M5"/>
    <mergeCell ref="L1:M1"/>
    <mergeCell ref="L2:M2"/>
    <mergeCell ref="B3:K3"/>
    <mergeCell ref="B4:K4"/>
    <mergeCell ref="L37:M3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rowBreaks count="1" manualBreakCount="1">
    <brk id="36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2"/>
  <sheetViews>
    <sheetView view="pageBreakPreview" topLeftCell="A37" zoomScale="120" zoomScaleNormal="100" zoomScaleSheetLayoutView="120" workbookViewId="0">
      <selection activeCell="I10" sqref="I10"/>
    </sheetView>
  </sheetViews>
  <sheetFormatPr defaultColWidth="9" defaultRowHeight="15.75"/>
  <cols>
    <col min="1" max="1" width="13.125" style="706" customWidth="1"/>
    <col min="2" max="2" width="5.625" style="706" customWidth="1"/>
    <col min="3" max="3" width="5.375" style="706" customWidth="1"/>
    <col min="4" max="4" width="5.625" style="706" customWidth="1"/>
    <col min="5" max="7" width="5.125" style="706" customWidth="1"/>
    <col min="8" max="10" width="5.25" style="706" customWidth="1"/>
    <col min="11" max="11" width="5.625" style="706" customWidth="1"/>
    <col min="12" max="12" width="5.375" style="706" customWidth="1"/>
    <col min="13" max="14" width="5.625" style="706" customWidth="1"/>
    <col min="15" max="15" width="5.375" style="706" customWidth="1"/>
    <col min="16" max="16" width="5.625" style="706" customWidth="1"/>
    <col min="17" max="17" width="5.125" style="707" customWidth="1"/>
    <col min="18" max="19" width="5.125" style="706" customWidth="1"/>
    <col min="20" max="20" width="5.625" style="706" customWidth="1"/>
    <col min="21" max="21" width="5.375" style="706" customWidth="1"/>
    <col min="22" max="22" width="5.625" style="706" customWidth="1"/>
    <col min="23" max="25" width="5.375" style="706" customWidth="1"/>
    <col min="26" max="16384" width="9" style="706"/>
  </cols>
  <sheetData>
    <row r="1" spans="1:25">
      <c r="A1" s="2131" t="s">
        <v>143</v>
      </c>
      <c r="B1" s="2132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0"/>
      <c r="R1" s="709"/>
      <c r="S1" s="2131" t="s">
        <v>139</v>
      </c>
      <c r="T1" s="2275"/>
      <c r="U1" s="2132"/>
      <c r="V1" s="2131" t="s">
        <v>89</v>
      </c>
      <c r="W1" s="2275"/>
      <c r="X1" s="2275"/>
      <c r="Y1" s="2132"/>
    </row>
    <row r="2" spans="1:25">
      <c r="A2" s="2131" t="s">
        <v>34</v>
      </c>
      <c r="B2" s="2132"/>
      <c r="C2" s="48" t="s">
        <v>238</v>
      </c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1591"/>
      <c r="P2" s="726"/>
      <c r="Q2" s="48"/>
      <c r="R2" s="659" t="s">
        <v>344</v>
      </c>
      <c r="S2" s="2131" t="s">
        <v>208</v>
      </c>
      <c r="T2" s="2275"/>
      <c r="U2" s="2132"/>
      <c r="V2" s="2131" t="s">
        <v>829</v>
      </c>
      <c r="W2" s="2275"/>
      <c r="X2" s="2275"/>
      <c r="Y2" s="2132"/>
    </row>
    <row r="3" spans="1:25" ht="19.5">
      <c r="A3" s="709"/>
      <c r="B3" s="719"/>
      <c r="C3" s="719"/>
      <c r="D3" s="2133" t="s">
        <v>832</v>
      </c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133"/>
      <c r="Q3" s="2133"/>
      <c r="R3" s="2133"/>
      <c r="S3" s="2133"/>
      <c r="T3" s="2133"/>
      <c r="U3" s="2133"/>
      <c r="V3" s="1633"/>
      <c r="W3" s="1633"/>
      <c r="X3" s="1633"/>
      <c r="Y3" s="1633"/>
    </row>
    <row r="4" spans="1:25">
      <c r="A4" s="709"/>
      <c r="B4" s="709"/>
      <c r="C4" s="717"/>
      <c r="D4" s="2127" t="s">
        <v>827</v>
      </c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716"/>
      <c r="W4" s="716"/>
      <c r="X4" s="716"/>
      <c r="Y4" s="715" t="s">
        <v>224</v>
      </c>
    </row>
    <row r="5" spans="1:25">
      <c r="A5" s="2272" t="s">
        <v>826</v>
      </c>
      <c r="B5" s="2131" t="s">
        <v>831</v>
      </c>
      <c r="C5" s="2275"/>
      <c r="D5" s="2275"/>
      <c r="E5" s="2275"/>
      <c r="F5" s="2275"/>
      <c r="G5" s="2275"/>
      <c r="H5" s="2275"/>
      <c r="I5" s="2275"/>
      <c r="J5" s="2275"/>
      <c r="K5" s="2275"/>
      <c r="L5" s="2275"/>
      <c r="M5" s="2132"/>
      <c r="N5" s="2131" t="s">
        <v>830</v>
      </c>
      <c r="O5" s="2275"/>
      <c r="P5" s="2275"/>
      <c r="Q5" s="2275"/>
      <c r="R5" s="2275"/>
      <c r="S5" s="2275"/>
      <c r="T5" s="2275"/>
      <c r="U5" s="2275"/>
      <c r="V5" s="2275"/>
      <c r="W5" s="2275"/>
      <c r="X5" s="2275"/>
      <c r="Y5" s="2132"/>
    </row>
    <row r="6" spans="1:25">
      <c r="A6" s="2279"/>
      <c r="B6" s="2131" t="s">
        <v>350</v>
      </c>
      <c r="C6" s="2275"/>
      <c r="D6" s="2132"/>
      <c r="E6" s="2131" t="s">
        <v>195</v>
      </c>
      <c r="F6" s="2275"/>
      <c r="G6" s="2132"/>
      <c r="H6" s="2131" t="s">
        <v>194</v>
      </c>
      <c r="I6" s="2275"/>
      <c r="J6" s="2132"/>
      <c r="K6" s="2131" t="s">
        <v>193</v>
      </c>
      <c r="L6" s="2275"/>
      <c r="M6" s="2132"/>
      <c r="N6" s="2131" t="s">
        <v>350</v>
      </c>
      <c r="O6" s="2275"/>
      <c r="P6" s="2132"/>
      <c r="Q6" s="2131" t="s">
        <v>195</v>
      </c>
      <c r="R6" s="2275"/>
      <c r="S6" s="2132"/>
      <c r="T6" s="2131" t="s">
        <v>194</v>
      </c>
      <c r="U6" s="2275"/>
      <c r="V6" s="2132"/>
      <c r="W6" s="2131" t="s">
        <v>193</v>
      </c>
      <c r="X6" s="2275"/>
      <c r="Y6" s="2132"/>
    </row>
    <row r="7" spans="1:25">
      <c r="A7" s="2280"/>
      <c r="B7" s="714" t="s">
        <v>391</v>
      </c>
      <c r="C7" s="713" t="s">
        <v>142</v>
      </c>
      <c r="D7" s="713" t="s">
        <v>68</v>
      </c>
      <c r="E7" s="714" t="s">
        <v>391</v>
      </c>
      <c r="F7" s="713" t="s">
        <v>142</v>
      </c>
      <c r="G7" s="713" t="s">
        <v>68</v>
      </c>
      <c r="H7" s="714" t="s">
        <v>391</v>
      </c>
      <c r="I7" s="713" t="s">
        <v>142</v>
      </c>
      <c r="J7" s="713" t="s">
        <v>68</v>
      </c>
      <c r="K7" s="714" t="s">
        <v>391</v>
      </c>
      <c r="L7" s="713" t="s">
        <v>142</v>
      </c>
      <c r="M7" s="1594" t="s">
        <v>68</v>
      </c>
      <c r="N7" s="714" t="s">
        <v>391</v>
      </c>
      <c r="O7" s="713" t="s">
        <v>142</v>
      </c>
      <c r="P7" s="713" t="s">
        <v>68</v>
      </c>
      <c r="Q7" s="714" t="s">
        <v>391</v>
      </c>
      <c r="R7" s="713" t="s">
        <v>142</v>
      </c>
      <c r="S7" s="713" t="s">
        <v>68</v>
      </c>
      <c r="T7" s="714" t="s">
        <v>391</v>
      </c>
      <c r="U7" s="713" t="s">
        <v>142</v>
      </c>
      <c r="V7" s="713" t="s">
        <v>68</v>
      </c>
      <c r="W7" s="714" t="s">
        <v>391</v>
      </c>
      <c r="X7" s="713" t="s">
        <v>142</v>
      </c>
      <c r="Y7" s="713" t="s">
        <v>68</v>
      </c>
    </row>
    <row r="8" spans="1:25">
      <c r="A8" s="1721" t="s">
        <v>350</v>
      </c>
      <c r="B8" s="712">
        <f t="shared" ref="B8:Y8" si="0">SUM(B11:B16)</f>
        <v>565</v>
      </c>
      <c r="C8" s="712">
        <f t="shared" si="0"/>
        <v>9</v>
      </c>
      <c r="D8" s="712">
        <f t="shared" si="0"/>
        <v>556</v>
      </c>
      <c r="E8" s="712">
        <f t="shared" si="0"/>
        <v>1</v>
      </c>
      <c r="F8" s="712">
        <f t="shared" si="0"/>
        <v>0</v>
      </c>
      <c r="G8" s="712">
        <f t="shared" si="0"/>
        <v>1</v>
      </c>
      <c r="H8" s="712">
        <f t="shared" si="0"/>
        <v>45</v>
      </c>
      <c r="I8" s="712">
        <f t="shared" si="0"/>
        <v>0</v>
      </c>
      <c r="J8" s="712">
        <f t="shared" si="0"/>
        <v>45</v>
      </c>
      <c r="K8" s="712">
        <f t="shared" si="0"/>
        <v>519</v>
      </c>
      <c r="L8" s="712">
        <f t="shared" si="0"/>
        <v>9</v>
      </c>
      <c r="M8" s="712">
        <f t="shared" si="0"/>
        <v>510</v>
      </c>
      <c r="N8" s="712">
        <f t="shared" si="0"/>
        <v>1974</v>
      </c>
      <c r="O8" s="712">
        <f t="shared" si="0"/>
        <v>41</v>
      </c>
      <c r="P8" s="712">
        <f t="shared" si="0"/>
        <v>1933</v>
      </c>
      <c r="Q8" s="712">
        <f t="shared" si="0"/>
        <v>14</v>
      </c>
      <c r="R8" s="712">
        <f t="shared" si="0"/>
        <v>0</v>
      </c>
      <c r="S8" s="712">
        <f t="shared" si="0"/>
        <v>14</v>
      </c>
      <c r="T8" s="712">
        <f t="shared" si="0"/>
        <v>1248</v>
      </c>
      <c r="U8" s="712">
        <f t="shared" si="0"/>
        <v>31</v>
      </c>
      <c r="V8" s="712">
        <f t="shared" si="0"/>
        <v>1217</v>
      </c>
      <c r="W8" s="712">
        <f t="shared" si="0"/>
        <v>712</v>
      </c>
      <c r="X8" s="712">
        <f t="shared" si="0"/>
        <v>10</v>
      </c>
      <c r="Y8" s="712">
        <f t="shared" si="0"/>
        <v>702</v>
      </c>
    </row>
    <row r="9" spans="1:25">
      <c r="A9" s="626"/>
      <c r="B9" s="712"/>
      <c r="C9" s="712"/>
      <c r="D9" s="712"/>
      <c r="E9" s="712"/>
      <c r="F9" s="712"/>
      <c r="G9" s="712"/>
      <c r="H9" s="712"/>
      <c r="I9" s="712"/>
      <c r="J9" s="712"/>
      <c r="K9" s="712"/>
      <c r="L9" s="712"/>
      <c r="M9" s="712"/>
      <c r="N9" s="712"/>
      <c r="O9" s="712"/>
      <c r="P9" s="712"/>
      <c r="Q9" s="712"/>
      <c r="R9" s="712"/>
      <c r="S9" s="712"/>
      <c r="T9" s="712"/>
      <c r="U9" s="712"/>
      <c r="V9" s="712"/>
      <c r="W9" s="712"/>
      <c r="X9" s="712"/>
      <c r="Y9" s="712"/>
    </row>
    <row r="10" spans="1:25">
      <c r="A10" s="626" t="s">
        <v>823</v>
      </c>
      <c r="B10" s="712"/>
      <c r="C10" s="712"/>
      <c r="D10" s="712"/>
      <c r="E10" s="712"/>
      <c r="F10" s="712"/>
      <c r="G10" s="712"/>
      <c r="H10" s="712"/>
      <c r="I10" s="712"/>
      <c r="J10" s="712"/>
      <c r="K10" s="712"/>
      <c r="L10" s="712"/>
      <c r="M10" s="712"/>
      <c r="N10" s="712"/>
      <c r="O10" s="712"/>
      <c r="P10" s="712"/>
      <c r="Q10" s="712"/>
      <c r="R10" s="712"/>
      <c r="S10" s="712"/>
      <c r="T10" s="712"/>
      <c r="U10" s="712"/>
      <c r="V10" s="712"/>
      <c r="W10" s="712"/>
      <c r="X10" s="712"/>
      <c r="Y10" s="712"/>
    </row>
    <row r="11" spans="1:25">
      <c r="A11" s="1721" t="s">
        <v>241</v>
      </c>
      <c r="B11" s="712">
        <f t="shared" ref="B11:B16" si="1">SUM(C11:D11)</f>
        <v>0</v>
      </c>
      <c r="C11" s="712">
        <f t="shared" ref="C11:D16" si="2">SUM(F11,I11,L11)</f>
        <v>0</v>
      </c>
      <c r="D11" s="712">
        <f t="shared" si="2"/>
        <v>0</v>
      </c>
      <c r="E11" s="712">
        <f t="shared" ref="E11:E16" si="3">SUM(F11:G11)</f>
        <v>0</v>
      </c>
      <c r="F11" s="712">
        <v>0</v>
      </c>
      <c r="G11" s="712">
        <v>0</v>
      </c>
      <c r="H11" s="712">
        <f t="shared" ref="H11:H16" si="4">SUM(I11:J11)</f>
        <v>0</v>
      </c>
      <c r="I11" s="712">
        <v>0</v>
      </c>
      <c r="J11" s="712">
        <v>0</v>
      </c>
      <c r="K11" s="712">
        <f t="shared" ref="K11:K16" si="5">SUM(L11:M11)</f>
        <v>0</v>
      </c>
      <c r="L11" s="712">
        <v>0</v>
      </c>
      <c r="M11" s="712">
        <v>0</v>
      </c>
      <c r="N11" s="712">
        <f t="shared" ref="N11:N16" si="6">O11+P11</f>
        <v>2</v>
      </c>
      <c r="O11" s="712">
        <f t="shared" ref="O11:O16" si="7">SUM(R11,U11,X11)</f>
        <v>0</v>
      </c>
      <c r="P11" s="712">
        <f>SUM(O11,S11,V11,Y11)</f>
        <v>2</v>
      </c>
      <c r="Q11" s="712">
        <f t="shared" ref="Q11:Q16" si="8">SUM(R11:S11)</f>
        <v>0</v>
      </c>
      <c r="R11" s="712">
        <v>0</v>
      </c>
      <c r="S11" s="712">
        <v>0</v>
      </c>
      <c r="T11" s="712">
        <f t="shared" ref="T11:T16" si="9">SUM(U11:V11)</f>
        <v>2</v>
      </c>
      <c r="U11" s="712">
        <v>0</v>
      </c>
      <c r="V11" s="712">
        <v>2</v>
      </c>
      <c r="W11" s="712">
        <f t="shared" ref="W11:W16" si="10">SUM(X11:Y11)</f>
        <v>0</v>
      </c>
      <c r="X11" s="712">
        <v>0</v>
      </c>
      <c r="Y11" s="712">
        <v>0</v>
      </c>
    </row>
    <row r="12" spans="1:25">
      <c r="A12" s="1721" t="s">
        <v>822</v>
      </c>
      <c r="B12" s="712">
        <f t="shared" si="1"/>
        <v>98</v>
      </c>
      <c r="C12" s="712">
        <f t="shared" si="2"/>
        <v>5</v>
      </c>
      <c r="D12" s="712">
        <f t="shared" si="2"/>
        <v>93</v>
      </c>
      <c r="E12" s="712">
        <f t="shared" si="3"/>
        <v>1</v>
      </c>
      <c r="F12" s="712">
        <v>0</v>
      </c>
      <c r="G12" s="712">
        <v>1</v>
      </c>
      <c r="H12" s="712">
        <f t="shared" si="4"/>
        <v>31</v>
      </c>
      <c r="I12" s="712">
        <v>0</v>
      </c>
      <c r="J12" s="712">
        <v>31</v>
      </c>
      <c r="K12" s="712">
        <f t="shared" si="5"/>
        <v>66</v>
      </c>
      <c r="L12" s="712">
        <v>5</v>
      </c>
      <c r="M12" s="712">
        <v>61</v>
      </c>
      <c r="N12" s="712">
        <f t="shared" si="6"/>
        <v>415</v>
      </c>
      <c r="O12" s="712">
        <f t="shared" si="7"/>
        <v>10</v>
      </c>
      <c r="P12" s="712">
        <f>SUM(S12,V12,Y12)</f>
        <v>405</v>
      </c>
      <c r="Q12" s="712">
        <f t="shared" si="8"/>
        <v>6</v>
      </c>
      <c r="R12" s="712">
        <v>0</v>
      </c>
      <c r="S12" s="712">
        <v>6</v>
      </c>
      <c r="T12" s="712">
        <f t="shared" si="9"/>
        <v>367</v>
      </c>
      <c r="U12" s="712">
        <v>9</v>
      </c>
      <c r="V12" s="712">
        <v>358</v>
      </c>
      <c r="W12" s="712">
        <f t="shared" si="10"/>
        <v>42</v>
      </c>
      <c r="X12" s="712">
        <v>1</v>
      </c>
      <c r="Y12" s="712">
        <v>41</v>
      </c>
    </row>
    <row r="13" spans="1:25">
      <c r="A13" s="1721" t="s">
        <v>821</v>
      </c>
      <c r="B13" s="712">
        <f t="shared" si="1"/>
        <v>324</v>
      </c>
      <c r="C13" s="712">
        <f t="shared" si="2"/>
        <v>2</v>
      </c>
      <c r="D13" s="712">
        <f t="shared" si="2"/>
        <v>322</v>
      </c>
      <c r="E13" s="712">
        <f t="shared" si="3"/>
        <v>0</v>
      </c>
      <c r="F13" s="712">
        <v>0</v>
      </c>
      <c r="G13" s="712">
        <v>0</v>
      </c>
      <c r="H13" s="712">
        <f t="shared" si="4"/>
        <v>13</v>
      </c>
      <c r="I13" s="712">
        <v>0</v>
      </c>
      <c r="J13" s="712">
        <v>13</v>
      </c>
      <c r="K13" s="712">
        <f t="shared" si="5"/>
        <v>311</v>
      </c>
      <c r="L13" s="712">
        <v>2</v>
      </c>
      <c r="M13" s="712">
        <v>309</v>
      </c>
      <c r="N13" s="712">
        <f t="shared" si="6"/>
        <v>1383</v>
      </c>
      <c r="O13" s="712">
        <f t="shared" si="7"/>
        <v>31</v>
      </c>
      <c r="P13" s="712">
        <f>SUM(S13,V13,Y13)</f>
        <v>1352</v>
      </c>
      <c r="Q13" s="712">
        <f t="shared" si="8"/>
        <v>8</v>
      </c>
      <c r="R13" s="712">
        <v>0</v>
      </c>
      <c r="S13" s="712">
        <v>8</v>
      </c>
      <c r="T13" s="712">
        <f t="shared" si="9"/>
        <v>865</v>
      </c>
      <c r="U13" s="712">
        <v>22</v>
      </c>
      <c r="V13" s="712">
        <v>843</v>
      </c>
      <c r="W13" s="712">
        <f t="shared" si="10"/>
        <v>510</v>
      </c>
      <c r="X13" s="712">
        <v>9</v>
      </c>
      <c r="Y13" s="712">
        <v>501</v>
      </c>
    </row>
    <row r="14" spans="1:25">
      <c r="A14" s="1721" t="s">
        <v>820</v>
      </c>
      <c r="B14" s="712">
        <f t="shared" si="1"/>
        <v>128</v>
      </c>
      <c r="C14" s="712">
        <f t="shared" si="2"/>
        <v>2</v>
      </c>
      <c r="D14" s="712">
        <f t="shared" si="2"/>
        <v>126</v>
      </c>
      <c r="E14" s="712">
        <f t="shared" si="3"/>
        <v>0</v>
      </c>
      <c r="F14" s="712">
        <v>0</v>
      </c>
      <c r="G14" s="712">
        <v>0</v>
      </c>
      <c r="H14" s="712">
        <f t="shared" si="4"/>
        <v>1</v>
      </c>
      <c r="I14" s="712">
        <v>0</v>
      </c>
      <c r="J14" s="712">
        <v>1</v>
      </c>
      <c r="K14" s="712">
        <f t="shared" si="5"/>
        <v>127</v>
      </c>
      <c r="L14" s="712">
        <v>2</v>
      </c>
      <c r="M14" s="712">
        <v>125</v>
      </c>
      <c r="N14" s="712">
        <f t="shared" si="6"/>
        <v>162</v>
      </c>
      <c r="O14" s="712">
        <f t="shared" si="7"/>
        <v>0</v>
      </c>
      <c r="P14" s="712">
        <f>SUM(S14,V14,Y14)</f>
        <v>162</v>
      </c>
      <c r="Q14" s="712">
        <f t="shared" si="8"/>
        <v>0</v>
      </c>
      <c r="R14" s="712">
        <v>0</v>
      </c>
      <c r="S14" s="712">
        <v>0</v>
      </c>
      <c r="T14" s="712">
        <f t="shared" si="9"/>
        <v>13</v>
      </c>
      <c r="U14" s="712">
        <v>0</v>
      </c>
      <c r="V14" s="712">
        <v>13</v>
      </c>
      <c r="W14" s="712">
        <f t="shared" si="10"/>
        <v>149</v>
      </c>
      <c r="X14" s="712">
        <v>0</v>
      </c>
      <c r="Y14" s="712">
        <v>149</v>
      </c>
    </row>
    <row r="15" spans="1:25">
      <c r="A15" s="1721" t="s">
        <v>819</v>
      </c>
      <c r="B15" s="712">
        <f t="shared" si="1"/>
        <v>15</v>
      </c>
      <c r="C15" s="712">
        <f t="shared" si="2"/>
        <v>0</v>
      </c>
      <c r="D15" s="712">
        <f t="shared" si="2"/>
        <v>15</v>
      </c>
      <c r="E15" s="712">
        <f t="shared" si="3"/>
        <v>0</v>
      </c>
      <c r="F15" s="712">
        <v>0</v>
      </c>
      <c r="G15" s="712">
        <v>0</v>
      </c>
      <c r="H15" s="712">
        <f t="shared" si="4"/>
        <v>0</v>
      </c>
      <c r="I15" s="712">
        <v>0</v>
      </c>
      <c r="J15" s="712">
        <v>0</v>
      </c>
      <c r="K15" s="712">
        <f t="shared" si="5"/>
        <v>15</v>
      </c>
      <c r="L15" s="712">
        <v>0</v>
      </c>
      <c r="M15" s="712">
        <v>15</v>
      </c>
      <c r="N15" s="712">
        <f t="shared" si="6"/>
        <v>12</v>
      </c>
      <c r="O15" s="712">
        <f t="shared" si="7"/>
        <v>0</v>
      </c>
      <c r="P15" s="712">
        <f>SUM(S15,V15,Y15)</f>
        <v>12</v>
      </c>
      <c r="Q15" s="712">
        <f t="shared" si="8"/>
        <v>0</v>
      </c>
      <c r="R15" s="712">
        <v>0</v>
      </c>
      <c r="S15" s="712">
        <v>0</v>
      </c>
      <c r="T15" s="712">
        <f t="shared" si="9"/>
        <v>1</v>
      </c>
      <c r="U15" s="712">
        <v>0</v>
      </c>
      <c r="V15" s="712">
        <v>1</v>
      </c>
      <c r="W15" s="712">
        <f t="shared" si="10"/>
        <v>11</v>
      </c>
      <c r="X15" s="712">
        <v>0</v>
      </c>
      <c r="Y15" s="712">
        <v>11</v>
      </c>
    </row>
    <row r="16" spans="1:25">
      <c r="A16" s="1721" t="s">
        <v>305</v>
      </c>
      <c r="B16" s="712">
        <f t="shared" si="1"/>
        <v>0</v>
      </c>
      <c r="C16" s="712">
        <f t="shared" si="2"/>
        <v>0</v>
      </c>
      <c r="D16" s="712">
        <f t="shared" si="2"/>
        <v>0</v>
      </c>
      <c r="E16" s="712">
        <f t="shared" si="3"/>
        <v>0</v>
      </c>
      <c r="F16" s="712">
        <v>0</v>
      </c>
      <c r="G16" s="712">
        <v>0</v>
      </c>
      <c r="H16" s="712">
        <f t="shared" si="4"/>
        <v>0</v>
      </c>
      <c r="I16" s="712">
        <v>0</v>
      </c>
      <c r="J16" s="712">
        <v>0</v>
      </c>
      <c r="K16" s="712">
        <f t="shared" si="5"/>
        <v>0</v>
      </c>
      <c r="L16" s="712">
        <v>0</v>
      </c>
      <c r="M16" s="712">
        <v>0</v>
      </c>
      <c r="N16" s="712">
        <f t="shared" si="6"/>
        <v>0</v>
      </c>
      <c r="O16" s="712">
        <f t="shared" si="7"/>
        <v>0</v>
      </c>
      <c r="P16" s="712">
        <f>SUM(S16,V16,Y16)</f>
        <v>0</v>
      </c>
      <c r="Q16" s="712">
        <f t="shared" si="8"/>
        <v>0</v>
      </c>
      <c r="R16" s="712">
        <v>0</v>
      </c>
      <c r="S16" s="712">
        <v>0</v>
      </c>
      <c r="T16" s="712">
        <f t="shared" si="9"/>
        <v>0</v>
      </c>
      <c r="U16" s="712">
        <v>0</v>
      </c>
      <c r="V16" s="712">
        <v>0</v>
      </c>
      <c r="W16" s="712">
        <f t="shared" si="10"/>
        <v>0</v>
      </c>
      <c r="X16" s="712">
        <v>0</v>
      </c>
      <c r="Y16" s="712">
        <v>0</v>
      </c>
    </row>
    <row r="17" spans="1:25">
      <c r="A17" s="653"/>
      <c r="B17" s="712"/>
      <c r="C17" s="712"/>
      <c r="D17" s="712"/>
      <c r="E17" s="712"/>
      <c r="F17" s="712"/>
      <c r="G17" s="712"/>
      <c r="H17" s="712"/>
      <c r="I17" s="712"/>
      <c r="J17" s="712"/>
      <c r="K17" s="712"/>
      <c r="L17" s="712"/>
      <c r="M17" s="712"/>
      <c r="N17" s="712"/>
      <c r="O17" s="712"/>
      <c r="P17" s="712"/>
      <c r="Q17" s="712"/>
      <c r="R17" s="712"/>
      <c r="S17" s="712"/>
      <c r="T17" s="712"/>
      <c r="U17" s="712"/>
      <c r="V17" s="712"/>
      <c r="W17" s="712"/>
      <c r="X17" s="712"/>
      <c r="Y17" s="712"/>
    </row>
    <row r="18" spans="1:25">
      <c r="A18" s="626" t="s">
        <v>280</v>
      </c>
      <c r="B18" s="712"/>
      <c r="C18" s="712"/>
      <c r="D18" s="712"/>
      <c r="E18" s="712"/>
      <c r="F18" s="712"/>
      <c r="G18" s="712"/>
      <c r="H18" s="712"/>
      <c r="I18" s="712"/>
      <c r="J18" s="712"/>
      <c r="K18" s="712"/>
      <c r="L18" s="712"/>
      <c r="M18" s="712"/>
      <c r="N18" s="712"/>
      <c r="O18" s="712"/>
      <c r="P18" s="712"/>
      <c r="Q18" s="712"/>
      <c r="R18" s="712"/>
      <c r="S18" s="712"/>
      <c r="T18" s="712"/>
      <c r="U18" s="712"/>
      <c r="V18" s="712"/>
      <c r="W18" s="712"/>
      <c r="X18" s="712"/>
      <c r="Y18" s="712"/>
    </row>
    <row r="19" spans="1:25">
      <c r="A19" s="1721" t="s">
        <v>818</v>
      </c>
      <c r="B19" s="725">
        <f t="shared" ref="B19:B30" si="11">SUM(C19:D19)</f>
        <v>53</v>
      </c>
      <c r="C19" s="712">
        <f t="shared" ref="C19:C30" si="12">SUM(F19,I19,L19)</f>
        <v>0</v>
      </c>
      <c r="D19" s="712">
        <f t="shared" ref="D19:D30" si="13">SUM(G19,J19,M19)</f>
        <v>53</v>
      </c>
      <c r="E19" s="712">
        <f t="shared" ref="E19:E30" si="14">SUM(F19:G19)</f>
        <v>0</v>
      </c>
      <c r="F19" s="712">
        <v>0</v>
      </c>
      <c r="G19" s="712">
        <v>0</v>
      </c>
      <c r="H19" s="712">
        <f t="shared" ref="H19:H30" si="15">SUM(I19:J19)</f>
        <v>5</v>
      </c>
      <c r="I19" s="712">
        <v>0</v>
      </c>
      <c r="J19" s="712">
        <v>5</v>
      </c>
      <c r="K19" s="712">
        <f t="shared" ref="K19:K30" si="16">SUM(L19:M19)</f>
        <v>48</v>
      </c>
      <c r="L19" s="712">
        <v>0</v>
      </c>
      <c r="M19" s="712">
        <v>48</v>
      </c>
      <c r="N19" s="712">
        <f t="shared" ref="N19:N30" si="17">SUM(O19:P19)</f>
        <v>135</v>
      </c>
      <c r="O19" s="712">
        <f t="shared" ref="O19:O30" si="18">SUM(R19,U19,X19)</f>
        <v>3</v>
      </c>
      <c r="P19" s="712">
        <f t="shared" ref="P19:P30" si="19">SUM(S19,V19,Y19)</f>
        <v>132</v>
      </c>
      <c r="Q19" s="712">
        <f t="shared" ref="Q19:Q30" si="20">SUM(R19:S19)</f>
        <v>0</v>
      </c>
      <c r="R19" s="712">
        <v>0</v>
      </c>
      <c r="S19" s="712">
        <v>0</v>
      </c>
      <c r="T19" s="712">
        <f t="shared" ref="T19:T30" si="21">SUM(U19:V19)</f>
        <v>82</v>
      </c>
      <c r="U19" s="712">
        <v>2</v>
      </c>
      <c r="V19" s="712">
        <v>80</v>
      </c>
      <c r="W19" s="712">
        <f t="shared" ref="W19:W30" si="22">SUM(X19:Y19)</f>
        <v>53</v>
      </c>
      <c r="X19" s="712">
        <v>1</v>
      </c>
      <c r="Y19" s="712">
        <v>52</v>
      </c>
    </row>
    <row r="20" spans="1:25">
      <c r="A20" s="1721" t="s">
        <v>817</v>
      </c>
      <c r="B20" s="725">
        <f t="shared" si="11"/>
        <v>36</v>
      </c>
      <c r="C20" s="712">
        <f t="shared" si="12"/>
        <v>1</v>
      </c>
      <c r="D20" s="712">
        <f t="shared" si="13"/>
        <v>35</v>
      </c>
      <c r="E20" s="712">
        <f t="shared" si="14"/>
        <v>0</v>
      </c>
      <c r="F20" s="712">
        <v>0</v>
      </c>
      <c r="G20" s="712">
        <v>0</v>
      </c>
      <c r="H20" s="712">
        <f t="shared" si="15"/>
        <v>4</v>
      </c>
      <c r="I20" s="712">
        <v>0</v>
      </c>
      <c r="J20" s="712">
        <v>4</v>
      </c>
      <c r="K20" s="712">
        <f t="shared" si="16"/>
        <v>32</v>
      </c>
      <c r="L20" s="712">
        <v>1</v>
      </c>
      <c r="M20" s="712">
        <v>31</v>
      </c>
      <c r="N20" s="712">
        <f t="shared" si="17"/>
        <v>151</v>
      </c>
      <c r="O20" s="712">
        <f t="shared" si="18"/>
        <v>2</v>
      </c>
      <c r="P20" s="712">
        <f t="shared" si="19"/>
        <v>149</v>
      </c>
      <c r="Q20" s="712">
        <f t="shared" si="20"/>
        <v>0</v>
      </c>
      <c r="R20" s="712">
        <v>0</v>
      </c>
      <c r="S20" s="712">
        <v>0</v>
      </c>
      <c r="T20" s="712">
        <f t="shared" si="21"/>
        <v>95</v>
      </c>
      <c r="U20" s="712">
        <v>2</v>
      </c>
      <c r="V20" s="712">
        <v>93</v>
      </c>
      <c r="W20" s="712">
        <f t="shared" si="22"/>
        <v>56</v>
      </c>
      <c r="X20" s="712">
        <v>0</v>
      </c>
      <c r="Y20" s="712">
        <v>56</v>
      </c>
    </row>
    <row r="21" spans="1:25">
      <c r="A21" s="1721" t="s">
        <v>816</v>
      </c>
      <c r="B21" s="725">
        <f t="shared" si="11"/>
        <v>94</v>
      </c>
      <c r="C21" s="712">
        <f t="shared" si="12"/>
        <v>1</v>
      </c>
      <c r="D21" s="712">
        <f t="shared" si="13"/>
        <v>93</v>
      </c>
      <c r="E21" s="712">
        <f t="shared" si="14"/>
        <v>0</v>
      </c>
      <c r="F21" s="712">
        <v>0</v>
      </c>
      <c r="G21" s="712">
        <v>0</v>
      </c>
      <c r="H21" s="712">
        <f t="shared" si="15"/>
        <v>4</v>
      </c>
      <c r="I21" s="712">
        <v>0</v>
      </c>
      <c r="J21" s="712">
        <v>4</v>
      </c>
      <c r="K21" s="712">
        <f t="shared" si="16"/>
        <v>90</v>
      </c>
      <c r="L21" s="712">
        <v>1</v>
      </c>
      <c r="M21" s="712">
        <v>89</v>
      </c>
      <c r="N21" s="712">
        <f t="shared" si="17"/>
        <v>224</v>
      </c>
      <c r="O21" s="712">
        <f t="shared" si="18"/>
        <v>4</v>
      </c>
      <c r="P21" s="712">
        <f t="shared" si="19"/>
        <v>220</v>
      </c>
      <c r="Q21" s="712">
        <f t="shared" si="20"/>
        <v>8</v>
      </c>
      <c r="R21" s="712">
        <v>0</v>
      </c>
      <c r="S21" s="712">
        <v>8</v>
      </c>
      <c r="T21" s="712">
        <f t="shared" si="21"/>
        <v>100</v>
      </c>
      <c r="U21" s="712">
        <v>3</v>
      </c>
      <c r="V21" s="712">
        <v>97</v>
      </c>
      <c r="W21" s="712">
        <f t="shared" si="22"/>
        <v>116</v>
      </c>
      <c r="X21" s="712">
        <v>1</v>
      </c>
      <c r="Y21" s="712">
        <v>115</v>
      </c>
    </row>
    <row r="22" spans="1:25">
      <c r="A22" s="1721" t="s">
        <v>815</v>
      </c>
      <c r="B22" s="725">
        <f t="shared" si="11"/>
        <v>45</v>
      </c>
      <c r="C22" s="712">
        <f t="shared" si="12"/>
        <v>0</v>
      </c>
      <c r="D22" s="712">
        <f t="shared" si="13"/>
        <v>45</v>
      </c>
      <c r="E22" s="712">
        <f t="shared" si="14"/>
        <v>0</v>
      </c>
      <c r="F22" s="712">
        <v>0</v>
      </c>
      <c r="G22" s="712">
        <v>0</v>
      </c>
      <c r="H22" s="712">
        <f t="shared" si="15"/>
        <v>5</v>
      </c>
      <c r="I22" s="712">
        <v>0</v>
      </c>
      <c r="J22" s="712">
        <v>5</v>
      </c>
      <c r="K22" s="712">
        <f t="shared" si="16"/>
        <v>40</v>
      </c>
      <c r="L22" s="712">
        <v>0</v>
      </c>
      <c r="M22" s="712">
        <v>40</v>
      </c>
      <c r="N22" s="712">
        <f t="shared" si="17"/>
        <v>187</v>
      </c>
      <c r="O22" s="712">
        <f t="shared" si="18"/>
        <v>3</v>
      </c>
      <c r="P22" s="712">
        <f t="shared" si="19"/>
        <v>184</v>
      </c>
      <c r="Q22" s="712">
        <f t="shared" si="20"/>
        <v>0</v>
      </c>
      <c r="R22" s="712">
        <v>0</v>
      </c>
      <c r="S22" s="712">
        <v>0</v>
      </c>
      <c r="T22" s="712">
        <f t="shared" si="21"/>
        <v>127</v>
      </c>
      <c r="U22" s="712">
        <v>3</v>
      </c>
      <c r="V22" s="712">
        <v>124</v>
      </c>
      <c r="W22" s="712">
        <f t="shared" si="22"/>
        <v>60</v>
      </c>
      <c r="X22" s="712">
        <v>0</v>
      </c>
      <c r="Y22" s="712">
        <v>60</v>
      </c>
    </row>
    <row r="23" spans="1:25">
      <c r="A23" s="1721" t="s">
        <v>814</v>
      </c>
      <c r="B23" s="725">
        <f t="shared" si="11"/>
        <v>26</v>
      </c>
      <c r="C23" s="712">
        <f t="shared" si="12"/>
        <v>0</v>
      </c>
      <c r="D23" s="712">
        <f t="shared" si="13"/>
        <v>26</v>
      </c>
      <c r="E23" s="712">
        <f t="shared" si="14"/>
        <v>0</v>
      </c>
      <c r="F23" s="712">
        <v>0</v>
      </c>
      <c r="G23" s="712">
        <v>0</v>
      </c>
      <c r="H23" s="712">
        <f t="shared" si="15"/>
        <v>3</v>
      </c>
      <c r="I23" s="712">
        <v>0</v>
      </c>
      <c r="J23" s="712">
        <v>3</v>
      </c>
      <c r="K23" s="712">
        <f t="shared" si="16"/>
        <v>23</v>
      </c>
      <c r="L23" s="712">
        <v>0</v>
      </c>
      <c r="M23" s="712">
        <v>23</v>
      </c>
      <c r="N23" s="712">
        <f t="shared" si="17"/>
        <v>105</v>
      </c>
      <c r="O23" s="712">
        <f t="shared" si="18"/>
        <v>3</v>
      </c>
      <c r="P23" s="712">
        <f t="shared" si="19"/>
        <v>102</v>
      </c>
      <c r="Q23" s="712">
        <f t="shared" si="20"/>
        <v>0</v>
      </c>
      <c r="R23" s="712">
        <v>0</v>
      </c>
      <c r="S23" s="712">
        <v>0</v>
      </c>
      <c r="T23" s="712">
        <f t="shared" si="21"/>
        <v>76</v>
      </c>
      <c r="U23" s="712">
        <v>2</v>
      </c>
      <c r="V23" s="712">
        <v>74</v>
      </c>
      <c r="W23" s="712">
        <f t="shared" si="22"/>
        <v>29</v>
      </c>
      <c r="X23" s="712">
        <v>1</v>
      </c>
      <c r="Y23" s="712">
        <v>28</v>
      </c>
    </row>
    <row r="24" spans="1:25">
      <c r="A24" s="1721" t="s">
        <v>813</v>
      </c>
      <c r="B24" s="725">
        <f t="shared" si="11"/>
        <v>16</v>
      </c>
      <c r="C24" s="712">
        <f t="shared" si="12"/>
        <v>0</v>
      </c>
      <c r="D24" s="712">
        <f t="shared" si="13"/>
        <v>16</v>
      </c>
      <c r="E24" s="712">
        <f t="shared" si="14"/>
        <v>0</v>
      </c>
      <c r="F24" s="712">
        <v>0</v>
      </c>
      <c r="G24" s="712">
        <v>0</v>
      </c>
      <c r="H24" s="712">
        <f t="shared" si="15"/>
        <v>2</v>
      </c>
      <c r="I24" s="712">
        <v>0</v>
      </c>
      <c r="J24" s="712">
        <v>2</v>
      </c>
      <c r="K24" s="712">
        <f t="shared" si="16"/>
        <v>14</v>
      </c>
      <c r="L24" s="712">
        <v>0</v>
      </c>
      <c r="M24" s="712">
        <v>14</v>
      </c>
      <c r="N24" s="712">
        <f t="shared" si="17"/>
        <v>101</v>
      </c>
      <c r="O24" s="712">
        <f t="shared" si="18"/>
        <v>2</v>
      </c>
      <c r="P24" s="712">
        <f t="shared" si="19"/>
        <v>99</v>
      </c>
      <c r="Q24" s="712">
        <f t="shared" si="20"/>
        <v>0</v>
      </c>
      <c r="R24" s="712">
        <v>0</v>
      </c>
      <c r="S24" s="712">
        <v>0</v>
      </c>
      <c r="T24" s="712">
        <f t="shared" si="21"/>
        <v>88</v>
      </c>
      <c r="U24" s="712">
        <v>2</v>
      </c>
      <c r="V24" s="712">
        <v>86</v>
      </c>
      <c r="W24" s="712">
        <f t="shared" si="22"/>
        <v>13</v>
      </c>
      <c r="X24" s="712">
        <v>0</v>
      </c>
      <c r="Y24" s="712">
        <v>13</v>
      </c>
    </row>
    <row r="25" spans="1:25">
      <c r="A25" s="1721" t="s">
        <v>812</v>
      </c>
      <c r="B25" s="725">
        <f t="shared" si="11"/>
        <v>27</v>
      </c>
      <c r="C25" s="712">
        <f t="shared" si="12"/>
        <v>0</v>
      </c>
      <c r="D25" s="712">
        <f t="shared" si="13"/>
        <v>27</v>
      </c>
      <c r="E25" s="712">
        <f t="shared" si="14"/>
        <v>0</v>
      </c>
      <c r="F25" s="712">
        <v>0</v>
      </c>
      <c r="G25" s="712">
        <v>0</v>
      </c>
      <c r="H25" s="712">
        <f t="shared" si="15"/>
        <v>3</v>
      </c>
      <c r="I25" s="712">
        <v>0</v>
      </c>
      <c r="J25" s="712">
        <v>3</v>
      </c>
      <c r="K25" s="712">
        <f t="shared" si="16"/>
        <v>24</v>
      </c>
      <c r="L25" s="712">
        <v>0</v>
      </c>
      <c r="M25" s="712">
        <v>24</v>
      </c>
      <c r="N25" s="712">
        <f t="shared" si="17"/>
        <v>153</v>
      </c>
      <c r="O25" s="712">
        <f t="shared" si="18"/>
        <v>5</v>
      </c>
      <c r="P25" s="712">
        <f t="shared" si="19"/>
        <v>148</v>
      </c>
      <c r="Q25" s="712">
        <f t="shared" si="20"/>
        <v>0</v>
      </c>
      <c r="R25" s="712">
        <v>0</v>
      </c>
      <c r="S25" s="712">
        <v>0</v>
      </c>
      <c r="T25" s="712">
        <f t="shared" si="21"/>
        <v>118</v>
      </c>
      <c r="U25" s="712">
        <v>4</v>
      </c>
      <c r="V25" s="712">
        <v>114</v>
      </c>
      <c r="W25" s="712">
        <f t="shared" si="22"/>
        <v>35</v>
      </c>
      <c r="X25" s="712">
        <v>1</v>
      </c>
      <c r="Y25" s="712">
        <v>34</v>
      </c>
    </row>
    <row r="26" spans="1:25">
      <c r="A26" s="1721" t="s">
        <v>811</v>
      </c>
      <c r="B26" s="725">
        <f t="shared" si="11"/>
        <v>53</v>
      </c>
      <c r="C26" s="712">
        <f t="shared" si="12"/>
        <v>1</v>
      </c>
      <c r="D26" s="712">
        <f t="shared" si="13"/>
        <v>52</v>
      </c>
      <c r="E26" s="712">
        <f t="shared" si="14"/>
        <v>1</v>
      </c>
      <c r="F26" s="712">
        <v>0</v>
      </c>
      <c r="G26" s="712">
        <v>1</v>
      </c>
      <c r="H26" s="712">
        <f t="shared" si="15"/>
        <v>3</v>
      </c>
      <c r="I26" s="712">
        <v>0</v>
      </c>
      <c r="J26" s="712">
        <v>3</v>
      </c>
      <c r="K26" s="712">
        <f t="shared" si="16"/>
        <v>49</v>
      </c>
      <c r="L26" s="712">
        <v>1</v>
      </c>
      <c r="M26" s="712">
        <v>48</v>
      </c>
      <c r="N26" s="712">
        <f t="shared" si="17"/>
        <v>221</v>
      </c>
      <c r="O26" s="712">
        <f t="shared" si="18"/>
        <v>4</v>
      </c>
      <c r="P26" s="712">
        <f t="shared" si="19"/>
        <v>217</v>
      </c>
      <c r="Q26" s="712">
        <f t="shared" si="20"/>
        <v>6</v>
      </c>
      <c r="R26" s="712">
        <v>0</v>
      </c>
      <c r="S26" s="712">
        <v>6</v>
      </c>
      <c r="T26" s="712">
        <f t="shared" si="21"/>
        <v>126</v>
      </c>
      <c r="U26" s="712">
        <v>3</v>
      </c>
      <c r="V26" s="712">
        <v>123</v>
      </c>
      <c r="W26" s="712">
        <f t="shared" si="22"/>
        <v>89</v>
      </c>
      <c r="X26" s="712">
        <v>1</v>
      </c>
      <c r="Y26" s="712">
        <v>88</v>
      </c>
    </row>
    <row r="27" spans="1:25">
      <c r="A27" s="1721" t="s">
        <v>810</v>
      </c>
      <c r="B27" s="725">
        <f t="shared" si="11"/>
        <v>28</v>
      </c>
      <c r="C27" s="712">
        <f t="shared" si="12"/>
        <v>2</v>
      </c>
      <c r="D27" s="712">
        <f t="shared" si="13"/>
        <v>26</v>
      </c>
      <c r="E27" s="712">
        <f t="shared" si="14"/>
        <v>0</v>
      </c>
      <c r="F27" s="712">
        <v>0</v>
      </c>
      <c r="G27" s="712">
        <v>0</v>
      </c>
      <c r="H27" s="712">
        <f t="shared" si="15"/>
        <v>3</v>
      </c>
      <c r="I27" s="712">
        <v>0</v>
      </c>
      <c r="J27" s="712">
        <v>3</v>
      </c>
      <c r="K27" s="712">
        <f t="shared" si="16"/>
        <v>25</v>
      </c>
      <c r="L27" s="712">
        <v>2</v>
      </c>
      <c r="M27" s="712">
        <v>23</v>
      </c>
      <c r="N27" s="712">
        <f t="shared" si="17"/>
        <v>100</v>
      </c>
      <c r="O27" s="712">
        <f t="shared" si="18"/>
        <v>4</v>
      </c>
      <c r="P27" s="712">
        <f t="shared" si="19"/>
        <v>96</v>
      </c>
      <c r="Q27" s="712">
        <f t="shared" si="20"/>
        <v>0</v>
      </c>
      <c r="R27" s="712">
        <v>0</v>
      </c>
      <c r="S27" s="712">
        <v>0</v>
      </c>
      <c r="T27" s="712">
        <f t="shared" si="21"/>
        <v>55</v>
      </c>
      <c r="U27" s="712">
        <v>2</v>
      </c>
      <c r="V27" s="712">
        <v>53</v>
      </c>
      <c r="W27" s="712">
        <f t="shared" si="22"/>
        <v>45</v>
      </c>
      <c r="X27" s="712">
        <v>2</v>
      </c>
      <c r="Y27" s="712">
        <v>43</v>
      </c>
    </row>
    <row r="28" spans="1:25">
      <c r="A28" s="1721" t="s">
        <v>809</v>
      </c>
      <c r="B28" s="725">
        <f t="shared" si="11"/>
        <v>71</v>
      </c>
      <c r="C28" s="712">
        <f t="shared" si="12"/>
        <v>3</v>
      </c>
      <c r="D28" s="712">
        <f t="shared" si="13"/>
        <v>68</v>
      </c>
      <c r="E28" s="712">
        <f t="shared" si="14"/>
        <v>0</v>
      </c>
      <c r="F28" s="712">
        <v>0</v>
      </c>
      <c r="G28" s="712">
        <v>0</v>
      </c>
      <c r="H28" s="712">
        <f t="shared" si="15"/>
        <v>6</v>
      </c>
      <c r="I28" s="712">
        <v>0</v>
      </c>
      <c r="J28" s="712">
        <v>6</v>
      </c>
      <c r="K28" s="712">
        <f t="shared" si="16"/>
        <v>65</v>
      </c>
      <c r="L28" s="712">
        <v>3</v>
      </c>
      <c r="M28" s="712">
        <v>62</v>
      </c>
      <c r="N28" s="712">
        <f t="shared" si="17"/>
        <v>176</v>
      </c>
      <c r="O28" s="712">
        <f t="shared" si="18"/>
        <v>5</v>
      </c>
      <c r="P28" s="712">
        <f t="shared" si="19"/>
        <v>171</v>
      </c>
      <c r="Q28" s="712">
        <f t="shared" si="20"/>
        <v>0</v>
      </c>
      <c r="R28" s="712">
        <v>0</v>
      </c>
      <c r="S28" s="712">
        <v>0</v>
      </c>
      <c r="T28" s="712">
        <f t="shared" si="21"/>
        <v>130</v>
      </c>
      <c r="U28" s="712">
        <v>4</v>
      </c>
      <c r="V28" s="712">
        <v>126</v>
      </c>
      <c r="W28" s="712">
        <f t="shared" si="22"/>
        <v>46</v>
      </c>
      <c r="X28" s="712">
        <v>1</v>
      </c>
      <c r="Y28" s="712">
        <v>45</v>
      </c>
    </row>
    <row r="29" spans="1:25">
      <c r="A29" s="1721" t="s">
        <v>808</v>
      </c>
      <c r="B29" s="725">
        <f t="shared" si="11"/>
        <v>66</v>
      </c>
      <c r="C29" s="712">
        <f t="shared" si="12"/>
        <v>1</v>
      </c>
      <c r="D29" s="712">
        <f t="shared" si="13"/>
        <v>65</v>
      </c>
      <c r="E29" s="712">
        <f t="shared" si="14"/>
        <v>0</v>
      </c>
      <c r="F29" s="712">
        <v>0</v>
      </c>
      <c r="G29" s="712">
        <v>0</v>
      </c>
      <c r="H29" s="712">
        <f t="shared" si="15"/>
        <v>4</v>
      </c>
      <c r="I29" s="712">
        <v>0</v>
      </c>
      <c r="J29" s="712">
        <v>4</v>
      </c>
      <c r="K29" s="712">
        <f t="shared" si="16"/>
        <v>62</v>
      </c>
      <c r="L29" s="712">
        <v>1</v>
      </c>
      <c r="M29" s="712">
        <v>61</v>
      </c>
      <c r="N29" s="712">
        <f t="shared" si="17"/>
        <v>204</v>
      </c>
      <c r="O29" s="712">
        <f t="shared" si="18"/>
        <v>5</v>
      </c>
      <c r="P29" s="712">
        <f t="shared" si="19"/>
        <v>199</v>
      </c>
      <c r="Q29" s="712">
        <f t="shared" si="20"/>
        <v>0</v>
      </c>
      <c r="R29" s="712">
        <v>0</v>
      </c>
      <c r="S29" s="712">
        <v>0</v>
      </c>
      <c r="T29" s="712">
        <f t="shared" si="21"/>
        <v>135</v>
      </c>
      <c r="U29" s="712">
        <v>3</v>
      </c>
      <c r="V29" s="712">
        <v>132</v>
      </c>
      <c r="W29" s="712">
        <f t="shared" si="22"/>
        <v>69</v>
      </c>
      <c r="X29" s="712">
        <v>2</v>
      </c>
      <c r="Y29" s="712">
        <v>67</v>
      </c>
    </row>
    <row r="30" spans="1:25">
      <c r="A30" s="1620" t="s">
        <v>807</v>
      </c>
      <c r="B30" s="711">
        <f t="shared" si="11"/>
        <v>50</v>
      </c>
      <c r="C30" s="710">
        <f t="shared" si="12"/>
        <v>0</v>
      </c>
      <c r="D30" s="710">
        <f t="shared" si="13"/>
        <v>50</v>
      </c>
      <c r="E30" s="710">
        <f t="shared" si="14"/>
        <v>0</v>
      </c>
      <c r="F30" s="710">
        <v>0</v>
      </c>
      <c r="G30" s="710">
        <v>0</v>
      </c>
      <c r="H30" s="710">
        <f t="shared" si="15"/>
        <v>3</v>
      </c>
      <c r="I30" s="710">
        <v>0</v>
      </c>
      <c r="J30" s="710">
        <v>3</v>
      </c>
      <c r="K30" s="710">
        <f t="shared" si="16"/>
        <v>47</v>
      </c>
      <c r="L30" s="710">
        <v>0</v>
      </c>
      <c r="M30" s="710">
        <v>47</v>
      </c>
      <c r="N30" s="710">
        <f t="shared" si="17"/>
        <v>217</v>
      </c>
      <c r="O30" s="710">
        <f t="shared" si="18"/>
        <v>1</v>
      </c>
      <c r="P30" s="710">
        <f t="shared" si="19"/>
        <v>216</v>
      </c>
      <c r="Q30" s="710">
        <f t="shared" si="20"/>
        <v>0</v>
      </c>
      <c r="R30" s="710">
        <v>0</v>
      </c>
      <c r="S30" s="710">
        <v>0</v>
      </c>
      <c r="T30" s="710">
        <f t="shared" si="21"/>
        <v>116</v>
      </c>
      <c r="U30" s="710">
        <v>1</v>
      </c>
      <c r="V30" s="710">
        <v>115</v>
      </c>
      <c r="W30" s="710">
        <f t="shared" si="22"/>
        <v>101</v>
      </c>
      <c r="X30" s="710">
        <v>0</v>
      </c>
      <c r="Y30" s="710">
        <v>101</v>
      </c>
    </row>
    <row r="31" spans="1:25" s="94" customFormat="1" ht="18" customHeight="1">
      <c r="A31" s="1469" t="s">
        <v>83</v>
      </c>
      <c r="D31" s="94" t="s">
        <v>84</v>
      </c>
      <c r="I31" s="157" t="s">
        <v>85</v>
      </c>
      <c r="N31" s="99"/>
      <c r="O31" s="54" t="s">
        <v>331</v>
      </c>
      <c r="Y31" s="99" t="s">
        <v>771</v>
      </c>
    </row>
    <row r="32" spans="1:25" s="94" customFormat="1" ht="18" customHeight="1">
      <c r="I32" s="157" t="s">
        <v>86</v>
      </c>
      <c r="L32" s="99"/>
      <c r="M32" s="99"/>
      <c r="N32" s="99"/>
      <c r="O32" s="99"/>
      <c r="P32" s="99"/>
    </row>
    <row r="33" spans="1:25" ht="15" customHeight="1">
      <c r="A33" s="709"/>
      <c r="B33" s="709"/>
      <c r="C33" s="709"/>
      <c r="D33" s="709"/>
      <c r="E33" s="724"/>
      <c r="F33" s="723"/>
      <c r="G33" s="723"/>
      <c r="H33" s="709"/>
      <c r="I33" s="709"/>
      <c r="J33" s="709"/>
      <c r="K33" s="709"/>
      <c r="L33" s="709"/>
      <c r="M33" s="715"/>
      <c r="N33" s="709"/>
      <c r="O33" s="709"/>
      <c r="P33" s="715"/>
      <c r="Q33" s="720"/>
      <c r="R33" s="709"/>
      <c r="S33" s="709"/>
      <c r="T33" s="709"/>
      <c r="U33" s="709"/>
      <c r="V33" s="709"/>
      <c r="W33" s="709"/>
      <c r="X33" s="722"/>
      <c r="Y33" s="709"/>
    </row>
    <row r="34" spans="1:25" ht="15" customHeight="1">
      <c r="A34" s="617" t="s">
        <v>141</v>
      </c>
      <c r="B34" s="646"/>
      <c r="C34" s="645"/>
      <c r="D34" s="645"/>
      <c r="E34" s="645"/>
      <c r="F34" s="645"/>
      <c r="G34" s="645"/>
      <c r="H34" s="645"/>
      <c r="I34" s="645"/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45"/>
      <c r="U34" s="645"/>
      <c r="V34" s="645"/>
      <c r="W34" s="645"/>
      <c r="X34" s="645"/>
      <c r="Y34" s="645"/>
    </row>
    <row r="35" spans="1:25" ht="15" customHeight="1">
      <c r="A35" s="94" t="s">
        <v>272</v>
      </c>
      <c r="B35" s="709"/>
      <c r="C35" s="709"/>
      <c r="D35" s="709"/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09"/>
      <c r="P35" s="709"/>
      <c r="Q35" s="720"/>
      <c r="R35" s="709"/>
      <c r="S35" s="709"/>
      <c r="T35" s="709"/>
      <c r="U35" s="709"/>
      <c r="V35" s="709"/>
      <c r="W35" s="709"/>
      <c r="X35" s="709"/>
      <c r="Y35" s="709"/>
    </row>
    <row r="36" spans="1:25" ht="15" customHeight="1">
      <c r="A36" s="94"/>
      <c r="B36" s="709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20"/>
      <c r="R36" s="709"/>
      <c r="S36" s="709"/>
      <c r="T36" s="709"/>
      <c r="U36" s="709"/>
      <c r="V36" s="709"/>
      <c r="W36" s="709"/>
      <c r="X36" s="709"/>
      <c r="Y36" s="709"/>
    </row>
    <row r="37" spans="1:25" s="709" customFormat="1" ht="19.5" customHeight="1">
      <c r="A37" s="2131" t="s">
        <v>143</v>
      </c>
      <c r="B37" s="2277"/>
      <c r="C37" s="721"/>
      <c r="D37" s="721"/>
      <c r="E37" s="721"/>
      <c r="F37" s="721"/>
      <c r="G37" s="721"/>
      <c r="H37" s="721"/>
      <c r="I37" s="721"/>
      <c r="J37" s="721"/>
      <c r="K37" s="721"/>
      <c r="L37" s="721"/>
      <c r="M37" s="721"/>
      <c r="N37" s="721"/>
      <c r="O37" s="721"/>
      <c r="P37" s="721"/>
      <c r="Q37" s="720"/>
      <c r="S37" s="2131" t="s">
        <v>139</v>
      </c>
      <c r="T37" s="2276"/>
      <c r="U37" s="2218"/>
      <c r="V37" s="2131" t="s">
        <v>89</v>
      </c>
      <c r="W37" s="2276"/>
      <c r="X37" s="2276"/>
      <c r="Y37" s="2218"/>
    </row>
    <row r="38" spans="1:25" s="709" customFormat="1" ht="20.100000000000001" customHeight="1">
      <c r="A38" s="2131" t="s">
        <v>34</v>
      </c>
      <c r="B38" s="2277"/>
      <c r="C38" s="48" t="s">
        <v>238</v>
      </c>
      <c r="D38" s="1591"/>
      <c r="E38" s="1591"/>
      <c r="F38" s="1591"/>
      <c r="G38" s="1591"/>
      <c r="H38" s="1591"/>
      <c r="I38" s="1591"/>
      <c r="J38" s="1591"/>
      <c r="K38" s="1591"/>
      <c r="L38" s="1591"/>
      <c r="M38" s="1591"/>
      <c r="N38" s="1591"/>
      <c r="O38" s="1591"/>
      <c r="P38" s="1591"/>
      <c r="Q38" s="48"/>
      <c r="R38" s="48"/>
      <c r="S38" s="2131" t="s">
        <v>208</v>
      </c>
      <c r="T38" s="2276"/>
      <c r="U38" s="2218"/>
      <c r="V38" s="2131" t="s">
        <v>829</v>
      </c>
      <c r="W38" s="2275"/>
      <c r="X38" s="2275"/>
      <c r="Y38" s="2132"/>
    </row>
    <row r="39" spans="1:25" s="718" customFormat="1" ht="21.2" customHeight="1">
      <c r="A39" s="709"/>
      <c r="B39" s="719"/>
      <c r="C39" s="719"/>
      <c r="D39" s="2133" t="s">
        <v>828</v>
      </c>
      <c r="E39" s="2278"/>
      <c r="F39" s="2278"/>
      <c r="G39" s="2278"/>
      <c r="H39" s="2278"/>
      <c r="I39" s="2278"/>
      <c r="J39" s="2278"/>
      <c r="K39" s="2278"/>
      <c r="L39" s="2278"/>
      <c r="M39" s="2278"/>
      <c r="N39" s="2278"/>
      <c r="O39" s="2278"/>
      <c r="P39" s="2278"/>
      <c r="Q39" s="2278"/>
      <c r="R39" s="2278"/>
      <c r="S39" s="2278"/>
      <c r="T39" s="2278"/>
      <c r="U39" s="2278"/>
      <c r="V39" s="1633"/>
      <c r="W39" s="1633"/>
      <c r="X39" s="1633"/>
      <c r="Y39" s="1633"/>
    </row>
    <row r="40" spans="1:25" s="709" customFormat="1" ht="21.2" customHeight="1">
      <c r="C40" s="717"/>
      <c r="D40" s="2127" t="s">
        <v>827</v>
      </c>
      <c r="E40" s="2127"/>
      <c r="F40" s="2127"/>
      <c r="G40" s="2127"/>
      <c r="H40" s="2127"/>
      <c r="I40" s="2127"/>
      <c r="J40" s="2127"/>
      <c r="K40" s="2127"/>
      <c r="L40" s="2127"/>
      <c r="M40" s="2127"/>
      <c r="N40" s="2127"/>
      <c r="O40" s="2127"/>
      <c r="P40" s="2127"/>
      <c r="Q40" s="2127"/>
      <c r="R40" s="2127"/>
      <c r="S40" s="2127"/>
      <c r="T40" s="2127"/>
      <c r="U40" s="2127"/>
      <c r="V40" s="716"/>
      <c r="W40" s="716"/>
      <c r="X40" s="716"/>
      <c r="Y40" s="715" t="s">
        <v>224</v>
      </c>
    </row>
    <row r="41" spans="1:25" s="709" customFormat="1" ht="21.2" customHeight="1">
      <c r="A41" s="2272" t="s">
        <v>826</v>
      </c>
      <c r="B41" s="2131" t="s">
        <v>825</v>
      </c>
      <c r="C41" s="2275"/>
      <c r="D41" s="2275"/>
      <c r="E41" s="2275"/>
      <c r="F41" s="2275"/>
      <c r="G41" s="2275"/>
      <c r="H41" s="2275"/>
      <c r="I41" s="2275"/>
      <c r="J41" s="2275"/>
      <c r="K41" s="2276"/>
      <c r="L41" s="2276"/>
      <c r="M41" s="2218"/>
      <c r="N41" s="2131" t="s">
        <v>824</v>
      </c>
      <c r="O41" s="2275"/>
      <c r="P41" s="2275"/>
      <c r="Q41" s="2275"/>
      <c r="R41" s="2275"/>
      <c r="S41" s="2275"/>
      <c r="T41" s="2275"/>
      <c r="U41" s="2275"/>
      <c r="V41" s="2275"/>
      <c r="W41" s="2276"/>
      <c r="X41" s="2276"/>
      <c r="Y41" s="2276"/>
    </row>
    <row r="42" spans="1:25" s="709" customFormat="1" ht="21.2" customHeight="1">
      <c r="A42" s="2273"/>
      <c r="B42" s="2131" t="s">
        <v>350</v>
      </c>
      <c r="C42" s="2275"/>
      <c r="D42" s="2132"/>
      <c r="E42" s="2131" t="s">
        <v>195</v>
      </c>
      <c r="F42" s="2275"/>
      <c r="G42" s="2132"/>
      <c r="H42" s="2131" t="s">
        <v>194</v>
      </c>
      <c r="I42" s="2275"/>
      <c r="J42" s="2132"/>
      <c r="K42" s="2131" t="s">
        <v>193</v>
      </c>
      <c r="L42" s="2275"/>
      <c r="M42" s="2132"/>
      <c r="N42" s="2131" t="s">
        <v>350</v>
      </c>
      <c r="O42" s="2275"/>
      <c r="P42" s="2132"/>
      <c r="Q42" s="2131" t="s">
        <v>195</v>
      </c>
      <c r="R42" s="2275"/>
      <c r="S42" s="2132"/>
      <c r="T42" s="2131" t="s">
        <v>194</v>
      </c>
      <c r="U42" s="2275"/>
      <c r="V42" s="2132"/>
      <c r="W42" s="2131" t="s">
        <v>193</v>
      </c>
      <c r="X42" s="2275"/>
      <c r="Y42" s="2275"/>
    </row>
    <row r="43" spans="1:25" s="709" customFormat="1" ht="21.2" customHeight="1">
      <c r="A43" s="2274"/>
      <c r="B43" s="714" t="s">
        <v>391</v>
      </c>
      <c r="C43" s="713" t="s">
        <v>142</v>
      </c>
      <c r="D43" s="713" t="s">
        <v>68</v>
      </c>
      <c r="E43" s="714" t="s">
        <v>391</v>
      </c>
      <c r="F43" s="713" t="s">
        <v>142</v>
      </c>
      <c r="G43" s="713" t="s">
        <v>68</v>
      </c>
      <c r="H43" s="714" t="s">
        <v>391</v>
      </c>
      <c r="I43" s="713" t="s">
        <v>142</v>
      </c>
      <c r="J43" s="713" t="s">
        <v>68</v>
      </c>
      <c r="K43" s="714" t="s">
        <v>391</v>
      </c>
      <c r="L43" s="713" t="s">
        <v>142</v>
      </c>
      <c r="M43" s="1594" t="s">
        <v>68</v>
      </c>
      <c r="N43" s="714" t="s">
        <v>391</v>
      </c>
      <c r="O43" s="713" t="s">
        <v>142</v>
      </c>
      <c r="P43" s="713" t="s">
        <v>68</v>
      </c>
      <c r="Q43" s="714" t="s">
        <v>391</v>
      </c>
      <c r="R43" s="713" t="s">
        <v>142</v>
      </c>
      <c r="S43" s="713" t="s">
        <v>68</v>
      </c>
      <c r="T43" s="714" t="s">
        <v>391</v>
      </c>
      <c r="U43" s="713" t="s">
        <v>142</v>
      </c>
      <c r="V43" s="713" t="s">
        <v>68</v>
      </c>
      <c r="W43" s="714" t="s">
        <v>391</v>
      </c>
      <c r="X43" s="713" t="s">
        <v>142</v>
      </c>
      <c r="Y43" s="1594" t="s">
        <v>68</v>
      </c>
    </row>
    <row r="44" spans="1:25" s="709" customFormat="1" ht="14.45" customHeight="1">
      <c r="A44" s="1721" t="s">
        <v>350</v>
      </c>
      <c r="B44" s="712">
        <f t="shared" ref="B44:Y44" si="23">SUM(B47:B52)</f>
        <v>2527</v>
      </c>
      <c r="C44" s="712">
        <f t="shared" si="23"/>
        <v>24</v>
      </c>
      <c r="D44" s="712">
        <f t="shared" si="23"/>
        <v>2503</v>
      </c>
      <c r="E44" s="712">
        <f t="shared" si="23"/>
        <v>1</v>
      </c>
      <c r="F44" s="712">
        <f t="shared" si="23"/>
        <v>0</v>
      </c>
      <c r="G44" s="712">
        <f t="shared" si="23"/>
        <v>1</v>
      </c>
      <c r="H44" s="712">
        <f t="shared" si="23"/>
        <v>308</v>
      </c>
      <c r="I44" s="712">
        <f t="shared" si="23"/>
        <v>3</v>
      </c>
      <c r="J44" s="712">
        <f t="shared" si="23"/>
        <v>305</v>
      </c>
      <c r="K44" s="712">
        <f t="shared" si="23"/>
        <v>2218</v>
      </c>
      <c r="L44" s="712">
        <f t="shared" si="23"/>
        <v>21</v>
      </c>
      <c r="M44" s="712">
        <f t="shared" si="23"/>
        <v>2197</v>
      </c>
      <c r="N44" s="712">
        <f t="shared" si="23"/>
        <v>176</v>
      </c>
      <c r="O44" s="712">
        <f t="shared" si="23"/>
        <v>0</v>
      </c>
      <c r="P44" s="712">
        <f t="shared" si="23"/>
        <v>176</v>
      </c>
      <c r="Q44" s="712">
        <f t="shared" si="23"/>
        <v>0</v>
      </c>
      <c r="R44" s="712">
        <f t="shared" si="23"/>
        <v>0</v>
      </c>
      <c r="S44" s="712">
        <f t="shared" si="23"/>
        <v>0</v>
      </c>
      <c r="T44" s="712">
        <f t="shared" si="23"/>
        <v>0</v>
      </c>
      <c r="U44" s="712">
        <f t="shared" si="23"/>
        <v>0</v>
      </c>
      <c r="V44" s="712">
        <f t="shared" si="23"/>
        <v>0</v>
      </c>
      <c r="W44" s="712">
        <f t="shared" si="23"/>
        <v>176</v>
      </c>
      <c r="X44" s="712">
        <f t="shared" si="23"/>
        <v>0</v>
      </c>
      <c r="Y44" s="712">
        <f t="shared" si="23"/>
        <v>176</v>
      </c>
    </row>
    <row r="45" spans="1:25" s="709" customFormat="1" ht="14.45" customHeight="1">
      <c r="A45" s="626"/>
      <c r="B45" s="712"/>
      <c r="C45" s="712"/>
      <c r="D45" s="712"/>
      <c r="E45" s="712"/>
      <c r="F45" s="712"/>
      <c r="G45" s="712"/>
      <c r="H45" s="712"/>
      <c r="I45" s="712"/>
      <c r="J45" s="712"/>
      <c r="K45" s="712"/>
      <c r="L45" s="712"/>
      <c r="M45" s="712"/>
      <c r="N45" s="712"/>
      <c r="O45" s="712"/>
      <c r="P45" s="712"/>
      <c r="Q45" s="712"/>
      <c r="R45" s="712"/>
      <c r="S45" s="712"/>
      <c r="T45" s="712"/>
      <c r="U45" s="712"/>
      <c r="V45" s="712"/>
      <c r="W45" s="712"/>
      <c r="X45" s="712"/>
      <c r="Y45" s="712"/>
    </row>
    <row r="46" spans="1:25" s="709" customFormat="1" ht="14.45" customHeight="1">
      <c r="A46" s="626" t="s">
        <v>823</v>
      </c>
      <c r="B46" s="712"/>
      <c r="C46" s="712"/>
      <c r="D46" s="712"/>
      <c r="E46" s="712"/>
      <c r="F46" s="712"/>
      <c r="G46" s="712"/>
      <c r="H46" s="712"/>
      <c r="I46" s="712"/>
      <c r="J46" s="712"/>
      <c r="K46" s="712"/>
      <c r="L46" s="712"/>
      <c r="M46" s="712"/>
      <c r="N46" s="712"/>
      <c r="O46" s="712"/>
      <c r="P46" s="712"/>
      <c r="Q46" s="712"/>
      <c r="R46" s="712"/>
      <c r="S46" s="712"/>
      <c r="T46" s="712"/>
      <c r="U46" s="712"/>
      <c r="V46" s="712"/>
      <c r="W46" s="712"/>
      <c r="X46" s="712"/>
      <c r="Y46" s="712"/>
    </row>
    <row r="47" spans="1:25" s="709" customFormat="1" ht="14.45" customHeight="1">
      <c r="A47" s="1721" t="s">
        <v>241</v>
      </c>
      <c r="B47" s="712">
        <f t="shared" ref="B47:B52" si="24">SUM(C47:D47)</f>
        <v>1</v>
      </c>
      <c r="C47" s="712">
        <f t="shared" ref="C47:D52" si="25">SUM(F47,I47,L47)</f>
        <v>0</v>
      </c>
      <c r="D47" s="712">
        <f t="shared" si="25"/>
        <v>1</v>
      </c>
      <c r="E47" s="712">
        <f t="shared" ref="E47:E52" si="26">SUM(F47:G47)</f>
        <v>0</v>
      </c>
      <c r="F47" s="712">
        <v>0</v>
      </c>
      <c r="G47" s="712">
        <v>0</v>
      </c>
      <c r="H47" s="712">
        <f t="shared" ref="H47:H52" si="27">SUM(I47:J47)</f>
        <v>0</v>
      </c>
      <c r="I47" s="712">
        <v>0</v>
      </c>
      <c r="J47" s="712">
        <v>0</v>
      </c>
      <c r="K47" s="712">
        <f t="shared" ref="K47:K52" si="28">SUM(L47:M47)</f>
        <v>1</v>
      </c>
      <c r="L47" s="712">
        <v>0</v>
      </c>
      <c r="M47" s="712">
        <v>1</v>
      </c>
      <c r="N47" s="712">
        <f t="shared" ref="N47:N52" si="29">SUM(O47:P47)</f>
        <v>0</v>
      </c>
      <c r="O47" s="712">
        <f t="shared" ref="O47:P52" si="30">SUM(R47,U47,X47)</f>
        <v>0</v>
      </c>
      <c r="P47" s="712">
        <f t="shared" si="30"/>
        <v>0</v>
      </c>
      <c r="Q47" s="712">
        <f t="shared" ref="Q47:Q52" si="31">SUM(R47:S47)</f>
        <v>0</v>
      </c>
      <c r="R47" s="712">
        <v>0</v>
      </c>
      <c r="S47" s="712">
        <v>0</v>
      </c>
      <c r="T47" s="712">
        <f t="shared" ref="T47:T52" si="32">SUM(U47:V47)</f>
        <v>0</v>
      </c>
      <c r="U47" s="712">
        <v>0</v>
      </c>
      <c r="V47" s="712">
        <v>0</v>
      </c>
      <c r="W47" s="712">
        <f t="shared" ref="W47:W52" si="33">SUM(X47:Y47)</f>
        <v>0</v>
      </c>
      <c r="X47" s="712">
        <v>0</v>
      </c>
      <c r="Y47" s="712">
        <v>0</v>
      </c>
    </row>
    <row r="48" spans="1:25" s="709" customFormat="1" ht="14.45" customHeight="1">
      <c r="A48" s="1721" t="s">
        <v>822</v>
      </c>
      <c r="B48" s="712">
        <f t="shared" si="24"/>
        <v>70</v>
      </c>
      <c r="C48" s="712">
        <f t="shared" si="25"/>
        <v>2</v>
      </c>
      <c r="D48" s="712">
        <f t="shared" si="25"/>
        <v>68</v>
      </c>
      <c r="E48" s="712">
        <f t="shared" si="26"/>
        <v>0</v>
      </c>
      <c r="F48" s="712">
        <v>0</v>
      </c>
      <c r="G48" s="712">
        <v>0</v>
      </c>
      <c r="H48" s="712">
        <f t="shared" si="27"/>
        <v>21</v>
      </c>
      <c r="I48" s="712">
        <v>0</v>
      </c>
      <c r="J48" s="712">
        <v>21</v>
      </c>
      <c r="K48" s="712">
        <f t="shared" si="28"/>
        <v>49</v>
      </c>
      <c r="L48" s="712">
        <v>2</v>
      </c>
      <c r="M48" s="712">
        <v>47</v>
      </c>
      <c r="N48" s="712">
        <f t="shared" si="29"/>
        <v>2</v>
      </c>
      <c r="O48" s="712">
        <f t="shared" si="30"/>
        <v>0</v>
      </c>
      <c r="P48" s="712">
        <f t="shared" si="30"/>
        <v>2</v>
      </c>
      <c r="Q48" s="712">
        <f t="shared" si="31"/>
        <v>0</v>
      </c>
      <c r="R48" s="712">
        <v>0</v>
      </c>
      <c r="S48" s="712">
        <v>0</v>
      </c>
      <c r="T48" s="712">
        <f t="shared" si="32"/>
        <v>0</v>
      </c>
      <c r="U48" s="712">
        <v>0</v>
      </c>
      <c r="V48" s="712">
        <v>0</v>
      </c>
      <c r="W48" s="712">
        <f t="shared" si="33"/>
        <v>2</v>
      </c>
      <c r="X48" s="712">
        <v>0</v>
      </c>
      <c r="Y48" s="712">
        <v>2</v>
      </c>
    </row>
    <row r="49" spans="1:25" s="709" customFormat="1" ht="14.45" customHeight="1">
      <c r="A49" s="1721" t="s">
        <v>821</v>
      </c>
      <c r="B49" s="712">
        <f t="shared" si="24"/>
        <v>1749</v>
      </c>
      <c r="C49" s="712">
        <f t="shared" si="25"/>
        <v>18</v>
      </c>
      <c r="D49" s="712">
        <f t="shared" si="25"/>
        <v>1731</v>
      </c>
      <c r="E49" s="712">
        <f t="shared" si="26"/>
        <v>1</v>
      </c>
      <c r="F49" s="712">
        <v>0</v>
      </c>
      <c r="G49" s="712">
        <v>1</v>
      </c>
      <c r="H49" s="712">
        <f t="shared" si="27"/>
        <v>268</v>
      </c>
      <c r="I49" s="712">
        <v>3</v>
      </c>
      <c r="J49" s="712">
        <v>265</v>
      </c>
      <c r="K49" s="712">
        <f t="shared" si="28"/>
        <v>1480</v>
      </c>
      <c r="L49" s="712">
        <v>15</v>
      </c>
      <c r="M49" s="712">
        <v>1465</v>
      </c>
      <c r="N49" s="712">
        <f t="shared" si="29"/>
        <v>15</v>
      </c>
      <c r="O49" s="712">
        <f t="shared" si="30"/>
        <v>0</v>
      </c>
      <c r="P49" s="712">
        <f t="shared" si="30"/>
        <v>15</v>
      </c>
      <c r="Q49" s="712">
        <f t="shared" si="31"/>
        <v>0</v>
      </c>
      <c r="R49" s="712">
        <v>0</v>
      </c>
      <c r="S49" s="712">
        <v>0</v>
      </c>
      <c r="T49" s="712">
        <f t="shared" si="32"/>
        <v>0</v>
      </c>
      <c r="U49" s="712">
        <v>0</v>
      </c>
      <c r="V49" s="712">
        <v>0</v>
      </c>
      <c r="W49" s="712">
        <f t="shared" si="33"/>
        <v>15</v>
      </c>
      <c r="X49" s="712">
        <v>0</v>
      </c>
      <c r="Y49" s="712">
        <v>15</v>
      </c>
    </row>
    <row r="50" spans="1:25" s="709" customFormat="1" ht="14.45" customHeight="1">
      <c r="A50" s="1721" t="s">
        <v>820</v>
      </c>
      <c r="B50" s="712">
        <f t="shared" si="24"/>
        <v>614</v>
      </c>
      <c r="C50" s="712">
        <f t="shared" si="25"/>
        <v>3</v>
      </c>
      <c r="D50" s="712">
        <f t="shared" si="25"/>
        <v>611</v>
      </c>
      <c r="E50" s="712">
        <f t="shared" si="26"/>
        <v>0</v>
      </c>
      <c r="F50" s="712">
        <v>0</v>
      </c>
      <c r="G50" s="712">
        <v>0</v>
      </c>
      <c r="H50" s="712">
        <f t="shared" si="27"/>
        <v>17</v>
      </c>
      <c r="I50" s="712">
        <v>0</v>
      </c>
      <c r="J50" s="712">
        <v>17</v>
      </c>
      <c r="K50" s="712">
        <f t="shared" si="28"/>
        <v>597</v>
      </c>
      <c r="L50" s="712">
        <v>3</v>
      </c>
      <c r="M50" s="712">
        <v>594</v>
      </c>
      <c r="N50" s="712">
        <f t="shared" si="29"/>
        <v>16</v>
      </c>
      <c r="O50" s="712">
        <f t="shared" si="30"/>
        <v>0</v>
      </c>
      <c r="P50" s="712">
        <f t="shared" si="30"/>
        <v>16</v>
      </c>
      <c r="Q50" s="712">
        <f t="shared" si="31"/>
        <v>0</v>
      </c>
      <c r="R50" s="712">
        <v>0</v>
      </c>
      <c r="S50" s="712">
        <v>0</v>
      </c>
      <c r="T50" s="712">
        <f t="shared" si="32"/>
        <v>0</v>
      </c>
      <c r="U50" s="712">
        <v>0</v>
      </c>
      <c r="V50" s="712">
        <v>0</v>
      </c>
      <c r="W50" s="712">
        <f t="shared" si="33"/>
        <v>16</v>
      </c>
      <c r="X50" s="712">
        <v>0</v>
      </c>
      <c r="Y50" s="712">
        <v>16</v>
      </c>
    </row>
    <row r="51" spans="1:25" s="709" customFormat="1" ht="14.45" customHeight="1">
      <c r="A51" s="1721" t="s">
        <v>819</v>
      </c>
      <c r="B51" s="712">
        <f t="shared" si="24"/>
        <v>92</v>
      </c>
      <c r="C51" s="712">
        <f t="shared" si="25"/>
        <v>1</v>
      </c>
      <c r="D51" s="712">
        <f t="shared" si="25"/>
        <v>91</v>
      </c>
      <c r="E51" s="712">
        <f t="shared" si="26"/>
        <v>0</v>
      </c>
      <c r="F51" s="712">
        <v>0</v>
      </c>
      <c r="G51" s="712">
        <v>0</v>
      </c>
      <c r="H51" s="712">
        <f t="shared" si="27"/>
        <v>2</v>
      </c>
      <c r="I51" s="712">
        <v>0</v>
      </c>
      <c r="J51" s="712">
        <v>2</v>
      </c>
      <c r="K51" s="712">
        <f t="shared" si="28"/>
        <v>90</v>
      </c>
      <c r="L51" s="712">
        <v>1</v>
      </c>
      <c r="M51" s="712">
        <v>89</v>
      </c>
      <c r="N51" s="712">
        <f t="shared" si="29"/>
        <v>143</v>
      </c>
      <c r="O51" s="712">
        <f t="shared" si="30"/>
        <v>0</v>
      </c>
      <c r="P51" s="712">
        <f t="shared" si="30"/>
        <v>143</v>
      </c>
      <c r="Q51" s="712">
        <f t="shared" si="31"/>
        <v>0</v>
      </c>
      <c r="R51" s="712">
        <v>0</v>
      </c>
      <c r="S51" s="712">
        <v>0</v>
      </c>
      <c r="T51" s="712">
        <f t="shared" si="32"/>
        <v>0</v>
      </c>
      <c r="U51" s="712">
        <v>0</v>
      </c>
      <c r="V51" s="712">
        <v>0</v>
      </c>
      <c r="W51" s="712">
        <f t="shared" si="33"/>
        <v>143</v>
      </c>
      <c r="X51" s="712">
        <v>0</v>
      </c>
      <c r="Y51" s="712">
        <v>143</v>
      </c>
    </row>
    <row r="52" spans="1:25" s="709" customFormat="1" ht="14.45" customHeight="1">
      <c r="A52" s="1721" t="s">
        <v>305</v>
      </c>
      <c r="B52" s="712">
        <f t="shared" si="24"/>
        <v>1</v>
      </c>
      <c r="C52" s="712">
        <f t="shared" si="25"/>
        <v>0</v>
      </c>
      <c r="D52" s="712">
        <f t="shared" si="25"/>
        <v>1</v>
      </c>
      <c r="E52" s="712">
        <f t="shared" si="26"/>
        <v>0</v>
      </c>
      <c r="F52" s="712">
        <v>0</v>
      </c>
      <c r="G52" s="712">
        <v>0</v>
      </c>
      <c r="H52" s="712">
        <f t="shared" si="27"/>
        <v>0</v>
      </c>
      <c r="I52" s="712">
        <v>0</v>
      </c>
      <c r="J52" s="712">
        <v>0</v>
      </c>
      <c r="K52" s="712">
        <f t="shared" si="28"/>
        <v>1</v>
      </c>
      <c r="L52" s="712">
        <v>0</v>
      </c>
      <c r="M52" s="712">
        <v>1</v>
      </c>
      <c r="N52" s="712">
        <f t="shared" si="29"/>
        <v>0</v>
      </c>
      <c r="O52" s="712">
        <f t="shared" si="30"/>
        <v>0</v>
      </c>
      <c r="P52" s="712">
        <f t="shared" si="30"/>
        <v>0</v>
      </c>
      <c r="Q52" s="712">
        <f t="shared" si="31"/>
        <v>0</v>
      </c>
      <c r="R52" s="712">
        <v>0</v>
      </c>
      <c r="S52" s="712">
        <v>0</v>
      </c>
      <c r="T52" s="712">
        <f t="shared" si="32"/>
        <v>0</v>
      </c>
      <c r="U52" s="712">
        <v>0</v>
      </c>
      <c r="V52" s="712">
        <v>0</v>
      </c>
      <c r="W52" s="712">
        <f t="shared" si="33"/>
        <v>0</v>
      </c>
      <c r="X52" s="712">
        <v>0</v>
      </c>
      <c r="Y52" s="712">
        <v>0</v>
      </c>
    </row>
    <row r="53" spans="1:25" s="709" customFormat="1" ht="14.45" customHeight="1">
      <c r="A53" s="653"/>
      <c r="B53" s="712"/>
      <c r="C53" s="712"/>
      <c r="D53" s="712"/>
      <c r="E53" s="712"/>
      <c r="F53" s="712"/>
      <c r="G53" s="712"/>
      <c r="H53" s="712"/>
      <c r="I53" s="712"/>
      <c r="J53" s="712"/>
      <c r="K53" s="712"/>
      <c r="L53" s="712"/>
      <c r="M53" s="712"/>
      <c r="N53" s="712"/>
      <c r="O53" s="712"/>
      <c r="P53" s="712"/>
      <c r="Q53" s="712"/>
      <c r="R53" s="712"/>
      <c r="S53" s="712"/>
      <c r="T53" s="712"/>
      <c r="U53" s="712"/>
      <c r="V53" s="712"/>
      <c r="W53" s="712"/>
      <c r="X53" s="712"/>
      <c r="Y53" s="712"/>
    </row>
    <row r="54" spans="1:25" s="709" customFormat="1" ht="14.45" customHeight="1">
      <c r="A54" s="626" t="s">
        <v>280</v>
      </c>
      <c r="B54" s="712"/>
      <c r="C54" s="712"/>
      <c r="D54" s="712"/>
      <c r="E54" s="712"/>
      <c r="F54" s="712"/>
      <c r="G54" s="712"/>
      <c r="H54" s="712"/>
      <c r="I54" s="712"/>
      <c r="J54" s="712"/>
      <c r="K54" s="712"/>
      <c r="L54" s="712"/>
      <c r="M54" s="712"/>
      <c r="N54" s="712"/>
      <c r="O54" s="712"/>
      <c r="P54" s="712"/>
      <c r="Q54" s="712"/>
      <c r="R54" s="712"/>
      <c r="S54" s="712"/>
      <c r="T54" s="712"/>
      <c r="U54" s="712"/>
      <c r="V54" s="712"/>
      <c r="W54" s="712"/>
      <c r="X54" s="712"/>
      <c r="Y54" s="712"/>
    </row>
    <row r="55" spans="1:25" s="709" customFormat="1" ht="14.45" customHeight="1">
      <c r="A55" s="1721" t="s">
        <v>818</v>
      </c>
      <c r="B55" s="712">
        <f t="shared" ref="B55:B66" si="34">SUM(C55:D55)</f>
        <v>208</v>
      </c>
      <c r="C55" s="712">
        <f t="shared" ref="C55:C66" si="35">SUM(F55,I55,L55)</f>
        <v>5</v>
      </c>
      <c r="D55" s="712">
        <f t="shared" ref="D55:D66" si="36">SUM(G55,J55,M55)</f>
        <v>203</v>
      </c>
      <c r="E55" s="712">
        <f t="shared" ref="E55:E66" si="37">SUM(F55:G55)</f>
        <v>0</v>
      </c>
      <c r="F55" s="712">
        <v>0</v>
      </c>
      <c r="G55" s="712">
        <v>0</v>
      </c>
      <c r="H55" s="712">
        <f t="shared" ref="H55:H66" si="38">SUM(I55:J55)</f>
        <v>18</v>
      </c>
      <c r="I55" s="712">
        <v>0</v>
      </c>
      <c r="J55" s="712">
        <v>18</v>
      </c>
      <c r="K55" s="712">
        <f t="shared" ref="K55:K66" si="39">SUM(L55:M55)</f>
        <v>190</v>
      </c>
      <c r="L55" s="712">
        <v>5</v>
      </c>
      <c r="M55" s="712">
        <v>185</v>
      </c>
      <c r="N55" s="712">
        <f t="shared" ref="N55:N66" si="40">SUM(O55:P55)</f>
        <v>12</v>
      </c>
      <c r="O55" s="712">
        <f t="shared" ref="O55:O66" si="41">SUM(R55,U55,X55)</f>
        <v>0</v>
      </c>
      <c r="P55" s="712">
        <f t="shared" ref="P55:P66" si="42">SUM(S55,V55,Y55)</f>
        <v>12</v>
      </c>
      <c r="Q55" s="712">
        <v>0</v>
      </c>
      <c r="R55" s="712">
        <v>0</v>
      </c>
      <c r="S55" s="712">
        <v>0</v>
      </c>
      <c r="T55" s="712">
        <f t="shared" ref="T55:T66" si="43">SUM(U55:V55)</f>
        <v>0</v>
      </c>
      <c r="U55" s="712">
        <v>0</v>
      </c>
      <c r="V55" s="712">
        <v>0</v>
      </c>
      <c r="W55" s="712">
        <f t="shared" ref="W55:W72" si="44">SUM(X55:Y55)</f>
        <v>12</v>
      </c>
      <c r="X55" s="712">
        <v>0</v>
      </c>
      <c r="Y55" s="712">
        <v>12</v>
      </c>
    </row>
    <row r="56" spans="1:25" s="709" customFormat="1" ht="14.45" customHeight="1">
      <c r="A56" s="1721" t="s">
        <v>817</v>
      </c>
      <c r="B56" s="712">
        <f t="shared" si="34"/>
        <v>168</v>
      </c>
      <c r="C56" s="712">
        <f t="shared" si="35"/>
        <v>0</v>
      </c>
      <c r="D56" s="712">
        <f t="shared" si="36"/>
        <v>168</v>
      </c>
      <c r="E56" s="712">
        <f t="shared" si="37"/>
        <v>0</v>
      </c>
      <c r="F56" s="712">
        <v>0</v>
      </c>
      <c r="G56" s="712">
        <v>0</v>
      </c>
      <c r="H56" s="712">
        <f t="shared" si="38"/>
        <v>28</v>
      </c>
      <c r="I56" s="712">
        <v>0</v>
      </c>
      <c r="J56" s="712">
        <v>28</v>
      </c>
      <c r="K56" s="712">
        <f t="shared" si="39"/>
        <v>140</v>
      </c>
      <c r="L56" s="712">
        <v>0</v>
      </c>
      <c r="M56" s="712">
        <v>140</v>
      </c>
      <c r="N56" s="712">
        <f t="shared" si="40"/>
        <v>4</v>
      </c>
      <c r="O56" s="712">
        <f t="shared" si="41"/>
        <v>0</v>
      </c>
      <c r="P56" s="712">
        <f t="shared" si="42"/>
        <v>4</v>
      </c>
      <c r="Q56" s="712">
        <v>0</v>
      </c>
      <c r="R56" s="712">
        <v>0</v>
      </c>
      <c r="S56" s="712">
        <v>0</v>
      </c>
      <c r="T56" s="712">
        <f t="shared" si="43"/>
        <v>0</v>
      </c>
      <c r="U56" s="712">
        <v>0</v>
      </c>
      <c r="V56" s="712">
        <v>0</v>
      </c>
      <c r="W56" s="712">
        <f t="shared" si="44"/>
        <v>4</v>
      </c>
      <c r="X56" s="712">
        <v>0</v>
      </c>
      <c r="Y56" s="712">
        <v>4</v>
      </c>
    </row>
    <row r="57" spans="1:25" s="709" customFormat="1" ht="14.45" customHeight="1">
      <c r="A57" s="1721" t="s">
        <v>816</v>
      </c>
      <c r="B57" s="712">
        <f t="shared" si="34"/>
        <v>372</v>
      </c>
      <c r="C57" s="712">
        <f t="shared" si="35"/>
        <v>3</v>
      </c>
      <c r="D57" s="712">
        <f t="shared" si="36"/>
        <v>369</v>
      </c>
      <c r="E57" s="712">
        <f t="shared" si="37"/>
        <v>1</v>
      </c>
      <c r="F57" s="712">
        <v>0</v>
      </c>
      <c r="G57" s="712">
        <v>1</v>
      </c>
      <c r="H57" s="712">
        <f t="shared" si="38"/>
        <v>17</v>
      </c>
      <c r="I57" s="712">
        <v>1</v>
      </c>
      <c r="J57" s="712">
        <v>16</v>
      </c>
      <c r="K57" s="712">
        <f t="shared" si="39"/>
        <v>354</v>
      </c>
      <c r="L57" s="712">
        <v>2</v>
      </c>
      <c r="M57" s="712">
        <v>352</v>
      </c>
      <c r="N57" s="712">
        <f t="shared" si="40"/>
        <v>17</v>
      </c>
      <c r="O57" s="712">
        <f t="shared" si="41"/>
        <v>0</v>
      </c>
      <c r="P57" s="712">
        <f t="shared" si="42"/>
        <v>17</v>
      </c>
      <c r="Q57" s="712">
        <v>0</v>
      </c>
      <c r="R57" s="712">
        <v>0</v>
      </c>
      <c r="S57" s="712">
        <v>0</v>
      </c>
      <c r="T57" s="712">
        <f t="shared" si="43"/>
        <v>0</v>
      </c>
      <c r="U57" s="712">
        <v>0</v>
      </c>
      <c r="V57" s="712">
        <v>0</v>
      </c>
      <c r="W57" s="712">
        <f t="shared" si="44"/>
        <v>17</v>
      </c>
      <c r="X57" s="712">
        <v>0</v>
      </c>
      <c r="Y57" s="712">
        <v>17</v>
      </c>
    </row>
    <row r="58" spans="1:25" s="709" customFormat="1" ht="14.45" customHeight="1">
      <c r="A58" s="1721" t="s">
        <v>815</v>
      </c>
      <c r="B58" s="712">
        <f t="shared" si="34"/>
        <v>200</v>
      </c>
      <c r="C58" s="712">
        <f t="shared" si="35"/>
        <v>4</v>
      </c>
      <c r="D58" s="712">
        <f t="shared" si="36"/>
        <v>196</v>
      </c>
      <c r="E58" s="712">
        <f t="shared" si="37"/>
        <v>0</v>
      </c>
      <c r="F58" s="712">
        <v>0</v>
      </c>
      <c r="G58" s="712">
        <v>0</v>
      </c>
      <c r="H58" s="712">
        <f t="shared" si="38"/>
        <v>27</v>
      </c>
      <c r="I58" s="712">
        <v>1</v>
      </c>
      <c r="J58" s="712">
        <v>26</v>
      </c>
      <c r="K58" s="712">
        <f t="shared" si="39"/>
        <v>173</v>
      </c>
      <c r="L58" s="712">
        <v>3</v>
      </c>
      <c r="M58" s="712">
        <v>170</v>
      </c>
      <c r="N58" s="712">
        <f t="shared" si="40"/>
        <v>8</v>
      </c>
      <c r="O58" s="712">
        <f t="shared" si="41"/>
        <v>0</v>
      </c>
      <c r="P58" s="712">
        <f t="shared" si="42"/>
        <v>8</v>
      </c>
      <c r="Q58" s="712">
        <v>0</v>
      </c>
      <c r="R58" s="712">
        <v>0</v>
      </c>
      <c r="S58" s="712">
        <v>0</v>
      </c>
      <c r="T58" s="712">
        <f t="shared" si="43"/>
        <v>0</v>
      </c>
      <c r="U58" s="712">
        <v>0</v>
      </c>
      <c r="V58" s="712">
        <v>0</v>
      </c>
      <c r="W58" s="712">
        <f t="shared" si="44"/>
        <v>8</v>
      </c>
      <c r="X58" s="712">
        <v>0</v>
      </c>
      <c r="Y58" s="712">
        <v>8</v>
      </c>
    </row>
    <row r="59" spans="1:25" s="709" customFormat="1" ht="14.45" customHeight="1">
      <c r="A59" s="1721" t="s">
        <v>814</v>
      </c>
      <c r="B59" s="712">
        <f t="shared" si="34"/>
        <v>130</v>
      </c>
      <c r="C59" s="712">
        <f t="shared" si="35"/>
        <v>1</v>
      </c>
      <c r="D59" s="712">
        <f t="shared" si="36"/>
        <v>129</v>
      </c>
      <c r="E59" s="712">
        <f t="shared" si="37"/>
        <v>0</v>
      </c>
      <c r="F59" s="712">
        <v>0</v>
      </c>
      <c r="G59" s="712">
        <v>0</v>
      </c>
      <c r="H59" s="712">
        <f t="shared" si="38"/>
        <v>15</v>
      </c>
      <c r="I59" s="712">
        <v>1</v>
      </c>
      <c r="J59" s="712">
        <v>14</v>
      </c>
      <c r="K59" s="712">
        <f t="shared" si="39"/>
        <v>115</v>
      </c>
      <c r="L59" s="712">
        <v>0</v>
      </c>
      <c r="M59" s="712">
        <v>115</v>
      </c>
      <c r="N59" s="712">
        <f t="shared" si="40"/>
        <v>13</v>
      </c>
      <c r="O59" s="712">
        <f t="shared" si="41"/>
        <v>0</v>
      </c>
      <c r="P59" s="712">
        <f t="shared" si="42"/>
        <v>13</v>
      </c>
      <c r="Q59" s="712">
        <v>0</v>
      </c>
      <c r="R59" s="712">
        <v>0</v>
      </c>
      <c r="S59" s="712">
        <v>0</v>
      </c>
      <c r="T59" s="712">
        <f t="shared" si="43"/>
        <v>0</v>
      </c>
      <c r="U59" s="712">
        <v>0</v>
      </c>
      <c r="V59" s="712">
        <v>0</v>
      </c>
      <c r="W59" s="712">
        <f t="shared" si="44"/>
        <v>13</v>
      </c>
      <c r="X59" s="712">
        <v>0</v>
      </c>
      <c r="Y59" s="712">
        <v>13</v>
      </c>
    </row>
    <row r="60" spans="1:25" s="709" customFormat="1" ht="14.45" customHeight="1">
      <c r="A60" s="1721" t="s">
        <v>813</v>
      </c>
      <c r="B60" s="712">
        <f t="shared" si="34"/>
        <v>82</v>
      </c>
      <c r="C60" s="712">
        <f t="shared" si="35"/>
        <v>0</v>
      </c>
      <c r="D60" s="712">
        <f t="shared" si="36"/>
        <v>82</v>
      </c>
      <c r="E60" s="712">
        <f t="shared" si="37"/>
        <v>0</v>
      </c>
      <c r="F60" s="712">
        <v>0</v>
      </c>
      <c r="G60" s="712">
        <v>0</v>
      </c>
      <c r="H60" s="712">
        <f t="shared" si="38"/>
        <v>21</v>
      </c>
      <c r="I60" s="712">
        <v>0</v>
      </c>
      <c r="J60" s="712">
        <v>21</v>
      </c>
      <c r="K60" s="712">
        <f t="shared" si="39"/>
        <v>61</v>
      </c>
      <c r="L60" s="712">
        <v>0</v>
      </c>
      <c r="M60" s="712">
        <v>61</v>
      </c>
      <c r="N60" s="712">
        <f t="shared" si="40"/>
        <v>4</v>
      </c>
      <c r="O60" s="712">
        <f t="shared" si="41"/>
        <v>0</v>
      </c>
      <c r="P60" s="712">
        <f t="shared" si="42"/>
        <v>4</v>
      </c>
      <c r="Q60" s="712">
        <v>0</v>
      </c>
      <c r="R60" s="712">
        <v>0</v>
      </c>
      <c r="S60" s="712">
        <v>0</v>
      </c>
      <c r="T60" s="712">
        <f t="shared" si="43"/>
        <v>0</v>
      </c>
      <c r="U60" s="712">
        <v>0</v>
      </c>
      <c r="V60" s="712">
        <v>0</v>
      </c>
      <c r="W60" s="712">
        <f t="shared" si="44"/>
        <v>4</v>
      </c>
      <c r="X60" s="712">
        <v>0</v>
      </c>
      <c r="Y60" s="712">
        <v>4</v>
      </c>
    </row>
    <row r="61" spans="1:25" s="709" customFormat="1" ht="14.45" customHeight="1">
      <c r="A61" s="1721" t="s">
        <v>812</v>
      </c>
      <c r="B61" s="712">
        <f t="shared" si="34"/>
        <v>106</v>
      </c>
      <c r="C61" s="712">
        <f t="shared" si="35"/>
        <v>1</v>
      </c>
      <c r="D61" s="712">
        <f t="shared" si="36"/>
        <v>105</v>
      </c>
      <c r="E61" s="712">
        <f t="shared" si="37"/>
        <v>0</v>
      </c>
      <c r="F61" s="712">
        <v>0</v>
      </c>
      <c r="G61" s="712">
        <v>0</v>
      </c>
      <c r="H61" s="712">
        <f t="shared" si="38"/>
        <v>28</v>
      </c>
      <c r="I61" s="712">
        <v>0</v>
      </c>
      <c r="J61" s="712">
        <v>28</v>
      </c>
      <c r="K61" s="712">
        <f t="shared" si="39"/>
        <v>78</v>
      </c>
      <c r="L61" s="712">
        <v>1</v>
      </c>
      <c r="M61" s="712">
        <v>77</v>
      </c>
      <c r="N61" s="712">
        <f t="shared" si="40"/>
        <v>7</v>
      </c>
      <c r="O61" s="712">
        <f t="shared" si="41"/>
        <v>0</v>
      </c>
      <c r="P61" s="712">
        <f t="shared" si="42"/>
        <v>7</v>
      </c>
      <c r="Q61" s="712">
        <v>0</v>
      </c>
      <c r="R61" s="712">
        <v>0</v>
      </c>
      <c r="S61" s="712">
        <v>0</v>
      </c>
      <c r="T61" s="712">
        <f t="shared" si="43"/>
        <v>0</v>
      </c>
      <c r="U61" s="712">
        <v>0</v>
      </c>
      <c r="V61" s="712">
        <v>0</v>
      </c>
      <c r="W61" s="712">
        <f t="shared" si="44"/>
        <v>7</v>
      </c>
      <c r="X61" s="712">
        <v>0</v>
      </c>
      <c r="Y61" s="712">
        <v>7</v>
      </c>
    </row>
    <row r="62" spans="1:25" s="709" customFormat="1" ht="14.45" customHeight="1">
      <c r="A62" s="1721" t="s">
        <v>811</v>
      </c>
      <c r="B62" s="712">
        <f t="shared" si="34"/>
        <v>262</v>
      </c>
      <c r="C62" s="712">
        <f t="shared" si="35"/>
        <v>2</v>
      </c>
      <c r="D62" s="712">
        <f t="shared" si="36"/>
        <v>260</v>
      </c>
      <c r="E62" s="712">
        <f t="shared" si="37"/>
        <v>0</v>
      </c>
      <c r="F62" s="712">
        <v>0</v>
      </c>
      <c r="G62" s="712">
        <v>0</v>
      </c>
      <c r="H62" s="712">
        <f t="shared" si="38"/>
        <v>37</v>
      </c>
      <c r="I62" s="712">
        <v>0</v>
      </c>
      <c r="J62" s="712">
        <v>37</v>
      </c>
      <c r="K62" s="712">
        <f t="shared" si="39"/>
        <v>225</v>
      </c>
      <c r="L62" s="712">
        <v>2</v>
      </c>
      <c r="M62" s="712">
        <v>223</v>
      </c>
      <c r="N62" s="712">
        <f t="shared" si="40"/>
        <v>14</v>
      </c>
      <c r="O62" s="712">
        <f t="shared" si="41"/>
        <v>0</v>
      </c>
      <c r="P62" s="712">
        <f t="shared" si="42"/>
        <v>14</v>
      </c>
      <c r="Q62" s="712">
        <v>0</v>
      </c>
      <c r="R62" s="712">
        <v>0</v>
      </c>
      <c r="S62" s="712">
        <v>0</v>
      </c>
      <c r="T62" s="712">
        <f t="shared" si="43"/>
        <v>0</v>
      </c>
      <c r="U62" s="712">
        <v>0</v>
      </c>
      <c r="V62" s="712">
        <v>0</v>
      </c>
      <c r="W62" s="712">
        <f t="shared" si="44"/>
        <v>14</v>
      </c>
      <c r="X62" s="712">
        <v>0</v>
      </c>
      <c r="Y62" s="712">
        <v>14</v>
      </c>
    </row>
    <row r="63" spans="1:25" s="709" customFormat="1" ht="14.45" customHeight="1">
      <c r="A63" s="1721" t="s">
        <v>810</v>
      </c>
      <c r="B63" s="712">
        <f t="shared" si="34"/>
        <v>141</v>
      </c>
      <c r="C63" s="712">
        <f t="shared" si="35"/>
        <v>1</v>
      </c>
      <c r="D63" s="712">
        <f t="shared" si="36"/>
        <v>140</v>
      </c>
      <c r="E63" s="712">
        <f t="shared" si="37"/>
        <v>0</v>
      </c>
      <c r="F63" s="712">
        <v>0</v>
      </c>
      <c r="G63" s="712">
        <v>0</v>
      </c>
      <c r="H63" s="712">
        <f t="shared" si="38"/>
        <v>24</v>
      </c>
      <c r="I63" s="712">
        <v>0</v>
      </c>
      <c r="J63" s="712">
        <v>24</v>
      </c>
      <c r="K63" s="712">
        <f t="shared" si="39"/>
        <v>117</v>
      </c>
      <c r="L63" s="712">
        <v>1</v>
      </c>
      <c r="M63" s="712">
        <v>116</v>
      </c>
      <c r="N63" s="712">
        <f t="shared" si="40"/>
        <v>10</v>
      </c>
      <c r="O63" s="712">
        <f t="shared" si="41"/>
        <v>0</v>
      </c>
      <c r="P63" s="712">
        <f t="shared" si="42"/>
        <v>10</v>
      </c>
      <c r="Q63" s="712">
        <v>0</v>
      </c>
      <c r="R63" s="712">
        <v>0</v>
      </c>
      <c r="S63" s="712">
        <v>0</v>
      </c>
      <c r="T63" s="712">
        <f t="shared" si="43"/>
        <v>0</v>
      </c>
      <c r="U63" s="712">
        <v>0</v>
      </c>
      <c r="V63" s="712">
        <v>0</v>
      </c>
      <c r="W63" s="712">
        <f t="shared" si="44"/>
        <v>10</v>
      </c>
      <c r="X63" s="712">
        <v>0</v>
      </c>
      <c r="Y63" s="712">
        <v>10</v>
      </c>
    </row>
    <row r="64" spans="1:25" s="709" customFormat="1" ht="14.45" customHeight="1">
      <c r="A64" s="1721" t="s">
        <v>809</v>
      </c>
      <c r="B64" s="712">
        <f t="shared" si="34"/>
        <v>308</v>
      </c>
      <c r="C64" s="712">
        <f t="shared" si="35"/>
        <v>1</v>
      </c>
      <c r="D64" s="712">
        <f t="shared" si="36"/>
        <v>307</v>
      </c>
      <c r="E64" s="712">
        <f t="shared" si="37"/>
        <v>0</v>
      </c>
      <c r="F64" s="712">
        <v>0</v>
      </c>
      <c r="G64" s="712">
        <v>0</v>
      </c>
      <c r="H64" s="712">
        <f t="shared" si="38"/>
        <v>29</v>
      </c>
      <c r="I64" s="712">
        <v>0</v>
      </c>
      <c r="J64" s="712">
        <v>29</v>
      </c>
      <c r="K64" s="712">
        <f t="shared" si="39"/>
        <v>279</v>
      </c>
      <c r="L64" s="712">
        <v>1</v>
      </c>
      <c r="M64" s="712">
        <v>278</v>
      </c>
      <c r="N64" s="712">
        <f t="shared" si="40"/>
        <v>31</v>
      </c>
      <c r="O64" s="712">
        <f t="shared" si="41"/>
        <v>0</v>
      </c>
      <c r="P64" s="712">
        <f t="shared" si="42"/>
        <v>31</v>
      </c>
      <c r="Q64" s="712">
        <v>0</v>
      </c>
      <c r="R64" s="712">
        <v>0</v>
      </c>
      <c r="S64" s="712">
        <v>0</v>
      </c>
      <c r="T64" s="712">
        <f t="shared" si="43"/>
        <v>0</v>
      </c>
      <c r="U64" s="712">
        <v>0</v>
      </c>
      <c r="V64" s="712">
        <v>0</v>
      </c>
      <c r="W64" s="712">
        <f t="shared" si="44"/>
        <v>31</v>
      </c>
      <c r="X64" s="712">
        <v>0</v>
      </c>
      <c r="Y64" s="712">
        <v>31</v>
      </c>
    </row>
    <row r="65" spans="1:25" s="709" customFormat="1" ht="14.45" customHeight="1">
      <c r="A65" s="1721" t="s">
        <v>808</v>
      </c>
      <c r="B65" s="712">
        <f t="shared" si="34"/>
        <v>329</v>
      </c>
      <c r="C65" s="712">
        <f t="shared" si="35"/>
        <v>4</v>
      </c>
      <c r="D65" s="712">
        <f t="shared" si="36"/>
        <v>325</v>
      </c>
      <c r="E65" s="712">
        <f t="shared" si="37"/>
        <v>0</v>
      </c>
      <c r="F65" s="712">
        <v>0</v>
      </c>
      <c r="G65" s="712">
        <v>0</v>
      </c>
      <c r="H65" s="712">
        <f t="shared" si="38"/>
        <v>42</v>
      </c>
      <c r="I65" s="712">
        <v>0</v>
      </c>
      <c r="J65" s="712">
        <v>42</v>
      </c>
      <c r="K65" s="712">
        <f t="shared" si="39"/>
        <v>287</v>
      </c>
      <c r="L65" s="712">
        <v>4</v>
      </c>
      <c r="M65" s="712">
        <v>283</v>
      </c>
      <c r="N65" s="712">
        <f t="shared" si="40"/>
        <v>33</v>
      </c>
      <c r="O65" s="712">
        <f t="shared" si="41"/>
        <v>0</v>
      </c>
      <c r="P65" s="712">
        <f t="shared" si="42"/>
        <v>33</v>
      </c>
      <c r="Q65" s="712">
        <v>0</v>
      </c>
      <c r="R65" s="712">
        <v>0</v>
      </c>
      <c r="S65" s="712">
        <v>0</v>
      </c>
      <c r="T65" s="712">
        <f t="shared" si="43"/>
        <v>0</v>
      </c>
      <c r="U65" s="712">
        <v>0</v>
      </c>
      <c r="V65" s="712">
        <v>0</v>
      </c>
      <c r="W65" s="712">
        <f t="shared" si="44"/>
        <v>33</v>
      </c>
      <c r="X65" s="712">
        <v>0</v>
      </c>
      <c r="Y65" s="712">
        <v>33</v>
      </c>
    </row>
    <row r="66" spans="1:25" s="709" customFormat="1" ht="14.45" customHeight="1">
      <c r="A66" s="1620" t="s">
        <v>807</v>
      </c>
      <c r="B66" s="711">
        <f t="shared" si="34"/>
        <v>221</v>
      </c>
      <c r="C66" s="710">
        <f t="shared" si="35"/>
        <v>2</v>
      </c>
      <c r="D66" s="710">
        <f t="shared" si="36"/>
        <v>219</v>
      </c>
      <c r="E66" s="710">
        <f t="shared" si="37"/>
        <v>0</v>
      </c>
      <c r="F66" s="710">
        <v>0</v>
      </c>
      <c r="G66" s="710">
        <v>0</v>
      </c>
      <c r="H66" s="710">
        <f t="shared" si="38"/>
        <v>22</v>
      </c>
      <c r="I66" s="710">
        <v>0</v>
      </c>
      <c r="J66" s="710">
        <v>22</v>
      </c>
      <c r="K66" s="710">
        <f t="shared" si="39"/>
        <v>199</v>
      </c>
      <c r="L66" s="710">
        <v>2</v>
      </c>
      <c r="M66" s="710">
        <v>197</v>
      </c>
      <c r="N66" s="710">
        <f t="shared" si="40"/>
        <v>23</v>
      </c>
      <c r="O66" s="710">
        <f t="shared" si="41"/>
        <v>0</v>
      </c>
      <c r="P66" s="710">
        <f t="shared" si="42"/>
        <v>23</v>
      </c>
      <c r="Q66" s="710">
        <v>0</v>
      </c>
      <c r="R66" s="710">
        <v>0</v>
      </c>
      <c r="S66" s="710">
        <v>0</v>
      </c>
      <c r="T66" s="710">
        <f t="shared" si="43"/>
        <v>0</v>
      </c>
      <c r="U66" s="710">
        <v>0</v>
      </c>
      <c r="V66" s="710">
        <v>0</v>
      </c>
      <c r="W66" s="710">
        <f t="shared" si="44"/>
        <v>23</v>
      </c>
      <c r="X66" s="710">
        <v>0</v>
      </c>
      <c r="Y66" s="710">
        <v>23</v>
      </c>
    </row>
    <row r="67" spans="1:25" hidden="1">
      <c r="W67" s="708">
        <f t="shared" si="44"/>
        <v>0</v>
      </c>
    </row>
    <row r="68" spans="1:25" ht="12" hidden="1" customHeight="1">
      <c r="W68" s="708">
        <f t="shared" si="44"/>
        <v>0</v>
      </c>
    </row>
    <row r="69" spans="1:25" hidden="1">
      <c r="W69" s="708">
        <f t="shared" si="44"/>
        <v>0</v>
      </c>
    </row>
    <row r="70" spans="1:25" hidden="1">
      <c r="W70" s="708">
        <f t="shared" si="44"/>
        <v>0</v>
      </c>
    </row>
    <row r="71" spans="1:25" hidden="1">
      <c r="W71" s="708">
        <f t="shared" si="44"/>
        <v>0</v>
      </c>
    </row>
    <row r="72" spans="1:25" hidden="1">
      <c r="W72" s="708">
        <f t="shared" si="44"/>
        <v>0</v>
      </c>
    </row>
  </sheetData>
  <mergeCells count="38">
    <mergeCell ref="D3:U3"/>
    <mergeCell ref="D4:U4"/>
    <mergeCell ref="A5:A7"/>
    <mergeCell ref="B5:M5"/>
    <mergeCell ref="N5:Y5"/>
    <mergeCell ref="B6:D6"/>
    <mergeCell ref="E6:G6"/>
    <mergeCell ref="H6:J6"/>
    <mergeCell ref="K6:M6"/>
    <mergeCell ref="N6:P6"/>
    <mergeCell ref="A1:B1"/>
    <mergeCell ref="S1:U1"/>
    <mergeCell ref="V1:Y1"/>
    <mergeCell ref="A2:B2"/>
    <mergeCell ref="S2:U2"/>
    <mergeCell ref="V2:Y2"/>
    <mergeCell ref="D40:U40"/>
    <mergeCell ref="D39:U39"/>
    <mergeCell ref="Q6:S6"/>
    <mergeCell ref="T6:V6"/>
    <mergeCell ref="W6:Y6"/>
    <mergeCell ref="A37:B37"/>
    <mergeCell ref="S37:U37"/>
    <mergeCell ref="V37:Y37"/>
    <mergeCell ref="A38:B38"/>
    <mergeCell ref="S38:U38"/>
    <mergeCell ref="V38:Y38"/>
    <mergeCell ref="A41:A43"/>
    <mergeCell ref="B41:M41"/>
    <mergeCell ref="N41:Y41"/>
    <mergeCell ref="B42:D42"/>
    <mergeCell ref="E42:G42"/>
    <mergeCell ref="H42:J42"/>
    <mergeCell ref="K42:M42"/>
    <mergeCell ref="N42:P42"/>
    <mergeCell ref="Q42:S42"/>
    <mergeCell ref="T42:V42"/>
    <mergeCell ref="W42:Y4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2" orientation="landscape" r:id="rId1"/>
  <headerFooter alignWithMargins="0">
    <oddFooter>&amp;C&amp;"Times New Roman,標準"&amp;8&amp;A</oddFooter>
  </headerFooter>
  <rowBreaks count="1" manualBreakCount="1">
    <brk id="36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0"/>
  <sheetViews>
    <sheetView view="pageBreakPreview" topLeftCell="A52" zoomScale="115" zoomScaleNormal="100" zoomScaleSheetLayoutView="115" workbookViewId="0">
      <selection activeCell="I10" sqref="I10"/>
    </sheetView>
  </sheetViews>
  <sheetFormatPr defaultRowHeight="15.75"/>
  <cols>
    <col min="1" max="1" width="13.125" style="706" customWidth="1"/>
    <col min="2" max="16" width="4.875" style="706" customWidth="1"/>
    <col min="17" max="17" width="4.875" style="707" customWidth="1"/>
    <col min="18" max="25" width="4.875" style="706" customWidth="1"/>
    <col min="26" max="256" width="8.875" style="706"/>
    <col min="257" max="257" width="13.125" style="706" customWidth="1"/>
    <col min="258" max="281" width="4.875" style="706" customWidth="1"/>
    <col min="282" max="512" width="8.875" style="706"/>
    <col min="513" max="513" width="13.125" style="706" customWidth="1"/>
    <col min="514" max="537" width="4.875" style="706" customWidth="1"/>
    <col min="538" max="768" width="8.875" style="706"/>
    <col min="769" max="769" width="13.125" style="706" customWidth="1"/>
    <col min="770" max="793" width="4.875" style="706" customWidth="1"/>
    <col min="794" max="1024" width="8.875" style="706"/>
    <col min="1025" max="1025" width="13.125" style="706" customWidth="1"/>
    <col min="1026" max="1049" width="4.875" style="706" customWidth="1"/>
    <col min="1050" max="1280" width="8.875" style="706"/>
    <col min="1281" max="1281" width="13.125" style="706" customWidth="1"/>
    <col min="1282" max="1305" width="4.875" style="706" customWidth="1"/>
    <col min="1306" max="1536" width="8.875" style="706"/>
    <col min="1537" max="1537" width="13.125" style="706" customWidth="1"/>
    <col min="1538" max="1561" width="4.875" style="706" customWidth="1"/>
    <col min="1562" max="1792" width="8.875" style="706"/>
    <col min="1793" max="1793" width="13.125" style="706" customWidth="1"/>
    <col min="1794" max="1817" width="4.875" style="706" customWidth="1"/>
    <col min="1818" max="2048" width="8.875" style="706"/>
    <col min="2049" max="2049" width="13.125" style="706" customWidth="1"/>
    <col min="2050" max="2073" width="4.875" style="706" customWidth="1"/>
    <col min="2074" max="2304" width="8.875" style="706"/>
    <col min="2305" max="2305" width="13.125" style="706" customWidth="1"/>
    <col min="2306" max="2329" width="4.875" style="706" customWidth="1"/>
    <col min="2330" max="2560" width="8.875" style="706"/>
    <col min="2561" max="2561" width="13.125" style="706" customWidth="1"/>
    <col min="2562" max="2585" width="4.875" style="706" customWidth="1"/>
    <col min="2586" max="2816" width="8.875" style="706"/>
    <col min="2817" max="2817" width="13.125" style="706" customWidth="1"/>
    <col min="2818" max="2841" width="4.875" style="706" customWidth="1"/>
    <col min="2842" max="3072" width="8.875" style="706"/>
    <col min="3073" max="3073" width="13.125" style="706" customWidth="1"/>
    <col min="3074" max="3097" width="4.875" style="706" customWidth="1"/>
    <col min="3098" max="3328" width="8.875" style="706"/>
    <col min="3329" max="3329" width="13.125" style="706" customWidth="1"/>
    <col min="3330" max="3353" width="4.875" style="706" customWidth="1"/>
    <col min="3354" max="3584" width="8.875" style="706"/>
    <col min="3585" max="3585" width="13.125" style="706" customWidth="1"/>
    <col min="3586" max="3609" width="4.875" style="706" customWidth="1"/>
    <col min="3610" max="3840" width="8.875" style="706"/>
    <col min="3841" max="3841" width="13.125" style="706" customWidth="1"/>
    <col min="3842" max="3865" width="4.875" style="706" customWidth="1"/>
    <col min="3866" max="4096" width="8.875" style="706"/>
    <col min="4097" max="4097" width="13.125" style="706" customWidth="1"/>
    <col min="4098" max="4121" width="4.875" style="706" customWidth="1"/>
    <col min="4122" max="4352" width="8.875" style="706"/>
    <col min="4353" max="4353" width="13.125" style="706" customWidth="1"/>
    <col min="4354" max="4377" width="4.875" style="706" customWidth="1"/>
    <col min="4378" max="4608" width="8.875" style="706"/>
    <col min="4609" max="4609" width="13.125" style="706" customWidth="1"/>
    <col min="4610" max="4633" width="4.875" style="706" customWidth="1"/>
    <col min="4634" max="4864" width="8.875" style="706"/>
    <col min="4865" max="4865" width="13.125" style="706" customWidth="1"/>
    <col min="4866" max="4889" width="4.875" style="706" customWidth="1"/>
    <col min="4890" max="5120" width="8.875" style="706"/>
    <col min="5121" max="5121" width="13.125" style="706" customWidth="1"/>
    <col min="5122" max="5145" width="4.875" style="706" customWidth="1"/>
    <col min="5146" max="5376" width="8.875" style="706"/>
    <col min="5377" max="5377" width="13.125" style="706" customWidth="1"/>
    <col min="5378" max="5401" width="4.875" style="706" customWidth="1"/>
    <col min="5402" max="5632" width="8.875" style="706"/>
    <col min="5633" max="5633" width="13.125" style="706" customWidth="1"/>
    <col min="5634" max="5657" width="4.875" style="706" customWidth="1"/>
    <col min="5658" max="5888" width="8.875" style="706"/>
    <col min="5889" max="5889" width="13.125" style="706" customWidth="1"/>
    <col min="5890" max="5913" width="4.875" style="706" customWidth="1"/>
    <col min="5914" max="6144" width="8.875" style="706"/>
    <col min="6145" max="6145" width="13.125" style="706" customWidth="1"/>
    <col min="6146" max="6169" width="4.875" style="706" customWidth="1"/>
    <col min="6170" max="6400" width="8.875" style="706"/>
    <col min="6401" max="6401" width="13.125" style="706" customWidth="1"/>
    <col min="6402" max="6425" width="4.875" style="706" customWidth="1"/>
    <col min="6426" max="6656" width="8.875" style="706"/>
    <col min="6657" max="6657" width="13.125" style="706" customWidth="1"/>
    <col min="6658" max="6681" width="4.875" style="706" customWidth="1"/>
    <col min="6682" max="6912" width="8.875" style="706"/>
    <col min="6913" max="6913" width="13.125" style="706" customWidth="1"/>
    <col min="6914" max="6937" width="4.875" style="706" customWidth="1"/>
    <col min="6938" max="7168" width="8.875" style="706"/>
    <col min="7169" max="7169" width="13.125" style="706" customWidth="1"/>
    <col min="7170" max="7193" width="4.875" style="706" customWidth="1"/>
    <col min="7194" max="7424" width="8.875" style="706"/>
    <col min="7425" max="7425" width="13.125" style="706" customWidth="1"/>
    <col min="7426" max="7449" width="4.875" style="706" customWidth="1"/>
    <col min="7450" max="7680" width="8.875" style="706"/>
    <col min="7681" max="7681" width="13.125" style="706" customWidth="1"/>
    <col min="7682" max="7705" width="4.875" style="706" customWidth="1"/>
    <col min="7706" max="7936" width="8.875" style="706"/>
    <col min="7937" max="7937" width="13.125" style="706" customWidth="1"/>
    <col min="7938" max="7961" width="4.875" style="706" customWidth="1"/>
    <col min="7962" max="8192" width="8.875" style="706"/>
    <col min="8193" max="8193" width="13.125" style="706" customWidth="1"/>
    <col min="8194" max="8217" width="4.875" style="706" customWidth="1"/>
    <col min="8218" max="8448" width="8.875" style="706"/>
    <col min="8449" max="8449" width="13.125" style="706" customWidth="1"/>
    <col min="8450" max="8473" width="4.875" style="706" customWidth="1"/>
    <col min="8474" max="8704" width="8.875" style="706"/>
    <col min="8705" max="8705" width="13.125" style="706" customWidth="1"/>
    <col min="8706" max="8729" width="4.875" style="706" customWidth="1"/>
    <col min="8730" max="8960" width="8.875" style="706"/>
    <col min="8961" max="8961" width="13.125" style="706" customWidth="1"/>
    <col min="8962" max="8985" width="4.875" style="706" customWidth="1"/>
    <col min="8986" max="9216" width="8.875" style="706"/>
    <col min="9217" max="9217" width="13.125" style="706" customWidth="1"/>
    <col min="9218" max="9241" width="4.875" style="706" customWidth="1"/>
    <col min="9242" max="9472" width="8.875" style="706"/>
    <col min="9473" max="9473" width="13.125" style="706" customWidth="1"/>
    <col min="9474" max="9497" width="4.875" style="706" customWidth="1"/>
    <col min="9498" max="9728" width="8.875" style="706"/>
    <col min="9729" max="9729" width="13.125" style="706" customWidth="1"/>
    <col min="9730" max="9753" width="4.875" style="706" customWidth="1"/>
    <col min="9754" max="9984" width="8.875" style="706"/>
    <col min="9985" max="9985" width="13.125" style="706" customWidth="1"/>
    <col min="9986" max="10009" width="4.875" style="706" customWidth="1"/>
    <col min="10010" max="10240" width="8.875" style="706"/>
    <col min="10241" max="10241" width="13.125" style="706" customWidth="1"/>
    <col min="10242" max="10265" width="4.875" style="706" customWidth="1"/>
    <col min="10266" max="10496" width="8.875" style="706"/>
    <col min="10497" max="10497" width="13.125" style="706" customWidth="1"/>
    <col min="10498" max="10521" width="4.875" style="706" customWidth="1"/>
    <col min="10522" max="10752" width="8.875" style="706"/>
    <col min="10753" max="10753" width="13.125" style="706" customWidth="1"/>
    <col min="10754" max="10777" width="4.875" style="706" customWidth="1"/>
    <col min="10778" max="11008" width="8.875" style="706"/>
    <col min="11009" max="11009" width="13.125" style="706" customWidth="1"/>
    <col min="11010" max="11033" width="4.875" style="706" customWidth="1"/>
    <col min="11034" max="11264" width="8.875" style="706"/>
    <col min="11265" max="11265" width="13.125" style="706" customWidth="1"/>
    <col min="11266" max="11289" width="4.875" style="706" customWidth="1"/>
    <col min="11290" max="11520" width="8.875" style="706"/>
    <col min="11521" max="11521" width="13.125" style="706" customWidth="1"/>
    <col min="11522" max="11545" width="4.875" style="706" customWidth="1"/>
    <col min="11546" max="11776" width="8.875" style="706"/>
    <col min="11777" max="11777" width="13.125" style="706" customWidth="1"/>
    <col min="11778" max="11801" width="4.875" style="706" customWidth="1"/>
    <col min="11802" max="12032" width="8.875" style="706"/>
    <col min="12033" max="12033" width="13.125" style="706" customWidth="1"/>
    <col min="12034" max="12057" width="4.875" style="706" customWidth="1"/>
    <col min="12058" max="12288" width="8.875" style="706"/>
    <col min="12289" max="12289" width="13.125" style="706" customWidth="1"/>
    <col min="12290" max="12313" width="4.875" style="706" customWidth="1"/>
    <col min="12314" max="12544" width="8.875" style="706"/>
    <col min="12545" max="12545" width="13.125" style="706" customWidth="1"/>
    <col min="12546" max="12569" width="4.875" style="706" customWidth="1"/>
    <col min="12570" max="12800" width="8.875" style="706"/>
    <col min="12801" max="12801" width="13.125" style="706" customWidth="1"/>
    <col min="12802" max="12825" width="4.875" style="706" customWidth="1"/>
    <col min="12826" max="13056" width="8.875" style="706"/>
    <col min="13057" max="13057" width="13.125" style="706" customWidth="1"/>
    <col min="13058" max="13081" width="4.875" style="706" customWidth="1"/>
    <col min="13082" max="13312" width="8.875" style="706"/>
    <col min="13313" max="13313" width="13.125" style="706" customWidth="1"/>
    <col min="13314" max="13337" width="4.875" style="706" customWidth="1"/>
    <col min="13338" max="13568" width="8.875" style="706"/>
    <col min="13569" max="13569" width="13.125" style="706" customWidth="1"/>
    <col min="13570" max="13593" width="4.875" style="706" customWidth="1"/>
    <col min="13594" max="13824" width="8.875" style="706"/>
    <col min="13825" max="13825" width="13.125" style="706" customWidth="1"/>
    <col min="13826" max="13849" width="4.875" style="706" customWidth="1"/>
    <col min="13850" max="14080" width="8.875" style="706"/>
    <col min="14081" max="14081" width="13.125" style="706" customWidth="1"/>
    <col min="14082" max="14105" width="4.875" style="706" customWidth="1"/>
    <col min="14106" max="14336" width="8.875" style="706"/>
    <col min="14337" max="14337" width="13.125" style="706" customWidth="1"/>
    <col min="14338" max="14361" width="4.875" style="706" customWidth="1"/>
    <col min="14362" max="14592" width="8.875" style="706"/>
    <col min="14593" max="14593" width="13.125" style="706" customWidth="1"/>
    <col min="14594" max="14617" width="4.875" style="706" customWidth="1"/>
    <col min="14618" max="14848" width="8.875" style="706"/>
    <col min="14849" max="14849" width="13.125" style="706" customWidth="1"/>
    <col min="14850" max="14873" width="4.875" style="706" customWidth="1"/>
    <col min="14874" max="15104" width="8.875" style="706"/>
    <col min="15105" max="15105" width="13.125" style="706" customWidth="1"/>
    <col min="15106" max="15129" width="4.875" style="706" customWidth="1"/>
    <col min="15130" max="15360" width="8.875" style="706"/>
    <col min="15361" max="15361" width="13.125" style="706" customWidth="1"/>
    <col min="15362" max="15385" width="4.875" style="706" customWidth="1"/>
    <col min="15386" max="15616" width="8.875" style="706"/>
    <col min="15617" max="15617" width="13.125" style="706" customWidth="1"/>
    <col min="15618" max="15641" width="4.875" style="706" customWidth="1"/>
    <col min="15642" max="15872" width="8.875" style="706"/>
    <col min="15873" max="15873" width="13.125" style="706" customWidth="1"/>
    <col min="15874" max="15897" width="4.875" style="706" customWidth="1"/>
    <col min="15898" max="16128" width="8.875" style="706"/>
    <col min="16129" max="16129" width="13.125" style="706" customWidth="1"/>
    <col min="16130" max="16153" width="4.875" style="706" customWidth="1"/>
    <col min="16154" max="16384" width="8.875" style="706"/>
  </cols>
  <sheetData>
    <row r="1" spans="1:25">
      <c r="A1" s="2131" t="s">
        <v>143</v>
      </c>
      <c r="B1" s="2132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0"/>
      <c r="R1" s="709"/>
      <c r="S1" s="2131" t="s">
        <v>139</v>
      </c>
      <c r="T1" s="2275"/>
      <c r="U1" s="2132"/>
      <c r="V1" s="2131" t="s">
        <v>89</v>
      </c>
      <c r="W1" s="2275"/>
      <c r="X1" s="2275"/>
      <c r="Y1" s="2132"/>
    </row>
    <row r="2" spans="1:25">
      <c r="A2" s="2131" t="s">
        <v>34</v>
      </c>
      <c r="B2" s="2132"/>
      <c r="C2" s="48" t="s">
        <v>88</v>
      </c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1591"/>
      <c r="P2" s="726"/>
      <c r="Q2" s="48"/>
      <c r="R2" s="659" t="s">
        <v>344</v>
      </c>
      <c r="S2" s="2131" t="s">
        <v>208</v>
      </c>
      <c r="T2" s="2275"/>
      <c r="U2" s="2132"/>
      <c r="V2" s="2163" t="s">
        <v>840</v>
      </c>
      <c r="W2" s="2164"/>
      <c r="X2" s="2281"/>
      <c r="Y2" s="2282"/>
    </row>
    <row r="3" spans="1:25" ht="19.5">
      <c r="A3" s="2133" t="s">
        <v>842</v>
      </c>
      <c r="B3" s="2133"/>
      <c r="C3" s="2133"/>
      <c r="D3" s="2133"/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133"/>
      <c r="Q3" s="2133"/>
      <c r="R3" s="2133"/>
      <c r="S3" s="2133"/>
      <c r="T3" s="2133"/>
      <c r="U3" s="2133"/>
      <c r="V3" s="2133"/>
      <c r="W3" s="2133"/>
      <c r="X3" s="2133"/>
      <c r="Y3" s="2133"/>
    </row>
    <row r="4" spans="1:25">
      <c r="A4" s="709"/>
      <c r="B4" s="709"/>
      <c r="C4" s="717"/>
      <c r="D4" s="2127" t="s">
        <v>827</v>
      </c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731"/>
      <c r="W4" s="731"/>
      <c r="X4" s="731"/>
      <c r="Y4" s="715" t="s">
        <v>224</v>
      </c>
    </row>
    <row r="5" spans="1:25">
      <c r="A5" s="2272" t="s">
        <v>225</v>
      </c>
      <c r="B5" s="2131" t="s">
        <v>831</v>
      </c>
      <c r="C5" s="2275"/>
      <c r="D5" s="2275"/>
      <c r="E5" s="2281"/>
      <c r="F5" s="2281"/>
      <c r="G5" s="2282"/>
      <c r="H5" s="2131" t="s">
        <v>830</v>
      </c>
      <c r="I5" s="2275"/>
      <c r="J5" s="2275"/>
      <c r="K5" s="2275"/>
      <c r="L5" s="2275"/>
      <c r="M5" s="2132"/>
      <c r="N5" s="2131" t="s">
        <v>825</v>
      </c>
      <c r="O5" s="2275"/>
      <c r="P5" s="2275"/>
      <c r="Q5" s="2281"/>
      <c r="R5" s="2281"/>
      <c r="S5" s="2282"/>
      <c r="T5" s="2131" t="s">
        <v>824</v>
      </c>
      <c r="U5" s="2275"/>
      <c r="V5" s="2275"/>
      <c r="W5" s="2281"/>
      <c r="X5" s="2281"/>
      <c r="Y5" s="2281"/>
    </row>
    <row r="6" spans="1:25">
      <c r="A6" s="2279"/>
      <c r="B6" s="2131" t="s">
        <v>195</v>
      </c>
      <c r="C6" s="2275"/>
      <c r="D6" s="2132"/>
      <c r="E6" s="2131" t="s">
        <v>194</v>
      </c>
      <c r="F6" s="2275"/>
      <c r="G6" s="2132"/>
      <c r="H6" s="2131" t="s">
        <v>195</v>
      </c>
      <c r="I6" s="2275"/>
      <c r="J6" s="2132"/>
      <c r="K6" s="2131" t="s">
        <v>194</v>
      </c>
      <c r="L6" s="2275"/>
      <c r="M6" s="2132"/>
      <c r="N6" s="2131" t="s">
        <v>195</v>
      </c>
      <c r="O6" s="2275"/>
      <c r="P6" s="2132"/>
      <c r="Q6" s="2131" t="s">
        <v>194</v>
      </c>
      <c r="R6" s="2275"/>
      <c r="S6" s="2132"/>
      <c r="T6" s="2131" t="s">
        <v>195</v>
      </c>
      <c r="U6" s="2275"/>
      <c r="V6" s="2132"/>
      <c r="W6" s="2131" t="s">
        <v>194</v>
      </c>
      <c r="X6" s="2275"/>
      <c r="Y6" s="2275"/>
    </row>
    <row r="7" spans="1:25">
      <c r="A7" s="2280"/>
      <c r="B7" s="714" t="s">
        <v>612</v>
      </c>
      <c r="C7" s="713" t="s">
        <v>142</v>
      </c>
      <c r="D7" s="713" t="s">
        <v>68</v>
      </c>
      <c r="E7" s="714" t="s">
        <v>612</v>
      </c>
      <c r="F7" s="713" t="s">
        <v>142</v>
      </c>
      <c r="G7" s="713" t="s">
        <v>68</v>
      </c>
      <c r="H7" s="714" t="s">
        <v>612</v>
      </c>
      <c r="I7" s="713" t="s">
        <v>142</v>
      </c>
      <c r="J7" s="713" t="s">
        <v>68</v>
      </c>
      <c r="K7" s="714" t="s">
        <v>612</v>
      </c>
      <c r="L7" s="713" t="s">
        <v>142</v>
      </c>
      <c r="M7" s="713" t="s">
        <v>68</v>
      </c>
      <c r="N7" s="714" t="s">
        <v>612</v>
      </c>
      <c r="O7" s="713" t="s">
        <v>142</v>
      </c>
      <c r="P7" s="713" t="s">
        <v>68</v>
      </c>
      <c r="Q7" s="714" t="s">
        <v>612</v>
      </c>
      <c r="R7" s="713" t="s">
        <v>142</v>
      </c>
      <c r="S7" s="713" t="s">
        <v>68</v>
      </c>
      <c r="T7" s="714" t="s">
        <v>612</v>
      </c>
      <c r="U7" s="713" t="s">
        <v>142</v>
      </c>
      <c r="V7" s="713" t="s">
        <v>68</v>
      </c>
      <c r="W7" s="714" t="s">
        <v>612</v>
      </c>
      <c r="X7" s="713" t="s">
        <v>142</v>
      </c>
      <c r="Y7" s="1594" t="s">
        <v>68</v>
      </c>
    </row>
    <row r="8" spans="1:25" ht="18" customHeight="1">
      <c r="A8" s="1721" t="s">
        <v>350</v>
      </c>
      <c r="B8" s="708">
        <f t="shared" ref="B8:Y8" si="0">SUM(B11:B16)</f>
        <v>0</v>
      </c>
      <c r="C8" s="708">
        <f t="shared" si="0"/>
        <v>0</v>
      </c>
      <c r="D8" s="708">
        <f t="shared" si="0"/>
        <v>0</v>
      </c>
      <c r="E8" s="708">
        <f t="shared" si="0"/>
        <v>0</v>
      </c>
      <c r="F8" s="708">
        <f t="shared" si="0"/>
        <v>0</v>
      </c>
      <c r="G8" s="708">
        <f t="shared" si="0"/>
        <v>0</v>
      </c>
      <c r="H8" s="708">
        <f t="shared" si="0"/>
        <v>0</v>
      </c>
      <c r="I8" s="708">
        <f t="shared" si="0"/>
        <v>0</v>
      </c>
      <c r="J8" s="708">
        <f t="shared" si="0"/>
        <v>0</v>
      </c>
      <c r="K8" s="708">
        <f t="shared" si="0"/>
        <v>5</v>
      </c>
      <c r="L8" s="708">
        <f t="shared" si="0"/>
        <v>1</v>
      </c>
      <c r="M8" s="708">
        <f t="shared" si="0"/>
        <v>4</v>
      </c>
      <c r="N8" s="708">
        <f t="shared" si="0"/>
        <v>0</v>
      </c>
      <c r="O8" s="708">
        <f t="shared" si="0"/>
        <v>0</v>
      </c>
      <c r="P8" s="708">
        <f t="shared" si="0"/>
        <v>0</v>
      </c>
      <c r="Q8" s="708">
        <f t="shared" si="0"/>
        <v>3</v>
      </c>
      <c r="R8" s="708">
        <f t="shared" si="0"/>
        <v>0</v>
      </c>
      <c r="S8" s="708">
        <f t="shared" si="0"/>
        <v>3</v>
      </c>
      <c r="T8" s="708">
        <f t="shared" si="0"/>
        <v>0</v>
      </c>
      <c r="U8" s="708">
        <f t="shared" si="0"/>
        <v>0</v>
      </c>
      <c r="V8" s="708">
        <f t="shared" si="0"/>
        <v>0</v>
      </c>
      <c r="W8" s="708">
        <f t="shared" si="0"/>
        <v>0</v>
      </c>
      <c r="X8" s="708">
        <f t="shared" si="0"/>
        <v>0</v>
      </c>
      <c r="Y8" s="708">
        <f t="shared" si="0"/>
        <v>0</v>
      </c>
    </row>
    <row r="9" spans="1:25" ht="18" customHeight="1">
      <c r="A9" s="626"/>
      <c r="B9" s="708"/>
      <c r="C9" s="708"/>
      <c r="D9" s="708"/>
      <c r="E9" s="708"/>
      <c r="F9" s="708"/>
      <c r="G9" s="708"/>
      <c r="H9" s="708"/>
      <c r="I9" s="708"/>
      <c r="J9" s="708"/>
      <c r="K9" s="708"/>
      <c r="L9" s="708"/>
      <c r="M9" s="708"/>
      <c r="N9" s="708"/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</row>
    <row r="10" spans="1:25" ht="18" customHeight="1">
      <c r="A10" s="626" t="s">
        <v>841</v>
      </c>
      <c r="B10" s="708"/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</row>
    <row r="11" spans="1:25" ht="18" customHeight="1">
      <c r="A11" s="1721" t="s">
        <v>241</v>
      </c>
      <c r="B11" s="708">
        <f t="shared" ref="B11:B16" si="1">SUM(C11:D11)</f>
        <v>0</v>
      </c>
      <c r="C11" s="708">
        <v>0</v>
      </c>
      <c r="D11" s="708">
        <v>0</v>
      </c>
      <c r="E11" s="708">
        <f>SUM(F11:G11)</f>
        <v>0</v>
      </c>
      <c r="F11" s="708">
        <v>0</v>
      </c>
      <c r="G11" s="708">
        <v>0</v>
      </c>
      <c r="H11" s="708">
        <f t="shared" ref="H11:H16" si="2">SUM(I11:J11)</f>
        <v>0</v>
      </c>
      <c r="I11" s="708">
        <v>0</v>
      </c>
      <c r="J11" s="708">
        <v>0</v>
      </c>
      <c r="K11" s="708">
        <f t="shared" ref="K11:K16" si="3">SUM(L11:M11)</f>
        <v>0</v>
      </c>
      <c r="L11" s="708">
        <v>0</v>
      </c>
      <c r="M11" s="708">
        <v>0</v>
      </c>
      <c r="N11" s="708">
        <f t="shared" ref="N11:N17" si="4">SUM(O11:P11)</f>
        <v>0</v>
      </c>
      <c r="O11" s="708">
        <v>0</v>
      </c>
      <c r="P11" s="708">
        <v>0</v>
      </c>
      <c r="Q11" s="708">
        <f t="shared" ref="Q11:Q16" si="5">SUM(R11:S11)</f>
        <v>0</v>
      </c>
      <c r="R11" s="708">
        <v>0</v>
      </c>
      <c r="S11" s="708">
        <v>0</v>
      </c>
      <c r="T11" s="708">
        <f t="shared" ref="T11:T16" si="6">SUM(U11:V11)</f>
        <v>0</v>
      </c>
      <c r="U11" s="708">
        <v>0</v>
      </c>
      <c r="V11" s="708">
        <v>0</v>
      </c>
      <c r="W11" s="708">
        <f t="shared" ref="W11:W16" si="7">SUM(X11:Y11)</f>
        <v>0</v>
      </c>
      <c r="X11" s="708">
        <v>0</v>
      </c>
      <c r="Y11" s="708">
        <v>0</v>
      </c>
    </row>
    <row r="12" spans="1:25" ht="18" customHeight="1">
      <c r="A12" s="1721" t="s">
        <v>822</v>
      </c>
      <c r="B12" s="708">
        <f t="shared" si="1"/>
        <v>0</v>
      </c>
      <c r="C12" s="708">
        <v>0</v>
      </c>
      <c r="D12" s="708">
        <v>0</v>
      </c>
      <c r="E12" s="708">
        <f>SUM(F12:G12)</f>
        <v>0</v>
      </c>
      <c r="F12" s="708">
        <v>0</v>
      </c>
      <c r="G12" s="708">
        <v>0</v>
      </c>
      <c r="H12" s="708">
        <f t="shared" si="2"/>
        <v>0</v>
      </c>
      <c r="I12" s="708">
        <v>0</v>
      </c>
      <c r="J12" s="708">
        <v>0</v>
      </c>
      <c r="K12" s="708">
        <f t="shared" si="3"/>
        <v>2</v>
      </c>
      <c r="L12" s="708"/>
      <c r="M12" s="708">
        <v>2</v>
      </c>
      <c r="N12" s="708">
        <f t="shared" si="4"/>
        <v>0</v>
      </c>
      <c r="O12" s="708">
        <v>0</v>
      </c>
      <c r="P12" s="708">
        <v>0</v>
      </c>
      <c r="Q12" s="708">
        <f t="shared" si="5"/>
        <v>0</v>
      </c>
      <c r="R12" s="708">
        <v>0</v>
      </c>
      <c r="S12" s="708">
        <v>0</v>
      </c>
      <c r="T12" s="708">
        <f t="shared" si="6"/>
        <v>0</v>
      </c>
      <c r="U12" s="708">
        <v>0</v>
      </c>
      <c r="V12" s="708">
        <v>0</v>
      </c>
      <c r="W12" s="708">
        <f t="shared" si="7"/>
        <v>0</v>
      </c>
      <c r="X12" s="708">
        <v>0</v>
      </c>
      <c r="Y12" s="708">
        <v>0</v>
      </c>
    </row>
    <row r="13" spans="1:25" ht="18" customHeight="1">
      <c r="A13" s="1721" t="s">
        <v>821</v>
      </c>
      <c r="B13" s="708">
        <f t="shared" si="1"/>
        <v>0</v>
      </c>
      <c r="C13" s="708">
        <v>0</v>
      </c>
      <c r="D13" s="708">
        <v>0</v>
      </c>
      <c r="E13" s="708">
        <v>0</v>
      </c>
      <c r="F13" s="708">
        <v>0</v>
      </c>
      <c r="G13" s="708">
        <v>0</v>
      </c>
      <c r="H13" s="708">
        <f t="shared" si="2"/>
        <v>0</v>
      </c>
      <c r="I13" s="708">
        <v>0</v>
      </c>
      <c r="J13" s="708">
        <v>0</v>
      </c>
      <c r="K13" s="708">
        <f t="shared" si="3"/>
        <v>3</v>
      </c>
      <c r="L13" s="708">
        <v>1</v>
      </c>
      <c r="M13" s="708">
        <v>2</v>
      </c>
      <c r="N13" s="708">
        <f t="shared" si="4"/>
        <v>0</v>
      </c>
      <c r="O13" s="708">
        <v>0</v>
      </c>
      <c r="P13" s="708">
        <v>0</v>
      </c>
      <c r="Q13" s="708">
        <f t="shared" si="5"/>
        <v>3</v>
      </c>
      <c r="R13" s="708">
        <v>0</v>
      </c>
      <c r="S13" s="708">
        <v>3</v>
      </c>
      <c r="T13" s="708">
        <f t="shared" si="6"/>
        <v>0</v>
      </c>
      <c r="U13" s="708">
        <v>0</v>
      </c>
      <c r="V13" s="708">
        <v>0</v>
      </c>
      <c r="W13" s="708">
        <f t="shared" si="7"/>
        <v>0</v>
      </c>
      <c r="X13" s="708">
        <v>0</v>
      </c>
      <c r="Y13" s="708">
        <v>0</v>
      </c>
    </row>
    <row r="14" spans="1:25" ht="18" customHeight="1">
      <c r="A14" s="1721" t="s">
        <v>820</v>
      </c>
      <c r="B14" s="708">
        <f t="shared" si="1"/>
        <v>0</v>
      </c>
      <c r="C14" s="708">
        <v>0</v>
      </c>
      <c r="D14" s="708">
        <v>0</v>
      </c>
      <c r="E14" s="708">
        <f>SUM(F14:G14)</f>
        <v>0</v>
      </c>
      <c r="F14" s="708">
        <v>0</v>
      </c>
      <c r="G14" s="708">
        <v>0</v>
      </c>
      <c r="H14" s="708">
        <f t="shared" si="2"/>
        <v>0</v>
      </c>
      <c r="I14" s="708">
        <v>0</v>
      </c>
      <c r="J14" s="708">
        <v>0</v>
      </c>
      <c r="K14" s="708">
        <f t="shared" si="3"/>
        <v>0</v>
      </c>
      <c r="L14" s="708">
        <v>0</v>
      </c>
      <c r="M14" s="708">
        <v>0</v>
      </c>
      <c r="N14" s="708">
        <f t="shared" si="4"/>
        <v>0</v>
      </c>
      <c r="O14" s="708">
        <v>0</v>
      </c>
      <c r="P14" s="708">
        <v>0</v>
      </c>
      <c r="Q14" s="708">
        <f t="shared" si="5"/>
        <v>0</v>
      </c>
      <c r="R14" s="708">
        <v>0</v>
      </c>
      <c r="S14" s="708">
        <v>0</v>
      </c>
      <c r="T14" s="708">
        <f t="shared" si="6"/>
        <v>0</v>
      </c>
      <c r="U14" s="708">
        <v>0</v>
      </c>
      <c r="V14" s="708">
        <v>0</v>
      </c>
      <c r="W14" s="708">
        <f t="shared" si="7"/>
        <v>0</v>
      </c>
      <c r="X14" s="708">
        <v>0</v>
      </c>
      <c r="Y14" s="708">
        <v>0</v>
      </c>
    </row>
    <row r="15" spans="1:25" ht="18" customHeight="1">
      <c r="A15" s="1721" t="s">
        <v>819</v>
      </c>
      <c r="B15" s="708">
        <f t="shared" si="1"/>
        <v>0</v>
      </c>
      <c r="C15" s="708">
        <v>0</v>
      </c>
      <c r="D15" s="708">
        <v>0</v>
      </c>
      <c r="E15" s="708">
        <f>SUM(F15:G15)</f>
        <v>0</v>
      </c>
      <c r="F15" s="708">
        <v>0</v>
      </c>
      <c r="G15" s="708">
        <v>0</v>
      </c>
      <c r="H15" s="708">
        <f t="shared" si="2"/>
        <v>0</v>
      </c>
      <c r="I15" s="708">
        <v>0</v>
      </c>
      <c r="J15" s="708">
        <v>0</v>
      </c>
      <c r="K15" s="708">
        <f t="shared" si="3"/>
        <v>0</v>
      </c>
      <c r="L15" s="708">
        <v>0</v>
      </c>
      <c r="M15" s="708">
        <v>0</v>
      </c>
      <c r="N15" s="708">
        <f t="shared" si="4"/>
        <v>0</v>
      </c>
      <c r="O15" s="708">
        <v>0</v>
      </c>
      <c r="P15" s="708">
        <v>0</v>
      </c>
      <c r="Q15" s="708">
        <f t="shared" si="5"/>
        <v>0</v>
      </c>
      <c r="R15" s="708">
        <v>0</v>
      </c>
      <c r="S15" s="708">
        <v>0</v>
      </c>
      <c r="T15" s="708">
        <f t="shared" si="6"/>
        <v>0</v>
      </c>
      <c r="U15" s="708">
        <v>0</v>
      </c>
      <c r="V15" s="708">
        <v>0</v>
      </c>
      <c r="W15" s="708">
        <f t="shared" si="7"/>
        <v>0</v>
      </c>
      <c r="X15" s="708">
        <v>0</v>
      </c>
      <c r="Y15" s="708">
        <v>0</v>
      </c>
    </row>
    <row r="16" spans="1:25" ht="18" customHeight="1">
      <c r="A16" s="1721" t="s">
        <v>305</v>
      </c>
      <c r="B16" s="708">
        <f t="shared" si="1"/>
        <v>0</v>
      </c>
      <c r="C16" s="708">
        <v>0</v>
      </c>
      <c r="D16" s="708">
        <v>0</v>
      </c>
      <c r="E16" s="708">
        <f>SUM(F16:G16)</f>
        <v>0</v>
      </c>
      <c r="F16" s="708">
        <v>0</v>
      </c>
      <c r="G16" s="708">
        <v>0</v>
      </c>
      <c r="H16" s="708">
        <f t="shared" si="2"/>
        <v>0</v>
      </c>
      <c r="I16" s="708">
        <v>0</v>
      </c>
      <c r="J16" s="708">
        <v>0</v>
      </c>
      <c r="K16" s="708">
        <f t="shared" si="3"/>
        <v>0</v>
      </c>
      <c r="L16" s="708">
        <v>0</v>
      </c>
      <c r="M16" s="708">
        <v>0</v>
      </c>
      <c r="N16" s="708">
        <f t="shared" si="4"/>
        <v>0</v>
      </c>
      <c r="O16" s="708">
        <v>0</v>
      </c>
      <c r="P16" s="708">
        <v>0</v>
      </c>
      <c r="Q16" s="708">
        <f t="shared" si="5"/>
        <v>0</v>
      </c>
      <c r="R16" s="708">
        <v>0</v>
      </c>
      <c r="S16" s="708">
        <v>0</v>
      </c>
      <c r="T16" s="708">
        <f t="shared" si="6"/>
        <v>0</v>
      </c>
      <c r="U16" s="708">
        <v>0</v>
      </c>
      <c r="V16" s="708">
        <v>0</v>
      </c>
      <c r="W16" s="708">
        <f t="shared" si="7"/>
        <v>0</v>
      </c>
      <c r="X16" s="708">
        <v>0</v>
      </c>
      <c r="Y16" s="708">
        <v>0</v>
      </c>
    </row>
    <row r="17" spans="1:25" ht="18" customHeight="1">
      <c r="A17" s="653"/>
      <c r="B17" s="708"/>
      <c r="C17" s="708"/>
      <c r="D17" s="708"/>
      <c r="E17" s="708"/>
      <c r="F17" s="708"/>
      <c r="G17" s="708"/>
      <c r="H17" s="708"/>
      <c r="I17" s="708"/>
      <c r="J17" s="708"/>
      <c r="K17" s="708"/>
      <c r="L17" s="708"/>
      <c r="M17" s="708"/>
      <c r="N17" s="708">
        <f t="shared" si="4"/>
        <v>0</v>
      </c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</row>
    <row r="18" spans="1:25" ht="18" customHeight="1">
      <c r="A18" s="626" t="s">
        <v>269</v>
      </c>
      <c r="B18" s="708"/>
      <c r="C18" s="708"/>
      <c r="D18" s="708"/>
      <c r="E18" s="708"/>
      <c r="F18" s="708"/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</row>
    <row r="19" spans="1:25" ht="18" customHeight="1">
      <c r="A19" s="1721" t="s">
        <v>818</v>
      </c>
      <c r="B19" s="708">
        <f t="shared" ref="B19:B30" si="8">SUM(C19:D19)</f>
        <v>0</v>
      </c>
      <c r="C19" s="708">
        <v>0</v>
      </c>
      <c r="D19" s="708">
        <v>0</v>
      </c>
      <c r="E19" s="708">
        <f t="shared" ref="E19:E26" si="9">SUM(F19:G19)</f>
        <v>0</v>
      </c>
      <c r="F19" s="708">
        <v>0</v>
      </c>
      <c r="G19" s="708">
        <v>0</v>
      </c>
      <c r="H19" s="708">
        <f t="shared" ref="H19:H30" si="10">SUM(I19:J19)</f>
        <v>0</v>
      </c>
      <c r="I19" s="708">
        <v>0</v>
      </c>
      <c r="J19" s="708">
        <v>0</v>
      </c>
      <c r="K19" s="708">
        <f t="shared" ref="K19:K30" si="11">SUM(L19:M19)</f>
        <v>0</v>
      </c>
      <c r="L19" s="708">
        <v>0</v>
      </c>
      <c r="M19" s="708">
        <v>0</v>
      </c>
      <c r="N19" s="708">
        <f t="shared" ref="N19:N30" si="12">SUM(O19:P19)</f>
        <v>0</v>
      </c>
      <c r="O19" s="708">
        <v>0</v>
      </c>
      <c r="P19" s="708">
        <v>0</v>
      </c>
      <c r="Q19" s="708">
        <f t="shared" ref="Q19:Q30" si="13">SUM(R19:S19)</f>
        <v>0</v>
      </c>
      <c r="R19" s="708">
        <v>0</v>
      </c>
      <c r="S19" s="708">
        <v>0</v>
      </c>
      <c r="T19" s="708">
        <f t="shared" ref="T19:T30" si="14">SUM(U19:V19)</f>
        <v>0</v>
      </c>
      <c r="U19" s="708">
        <v>0</v>
      </c>
      <c r="V19" s="708">
        <v>0</v>
      </c>
      <c r="W19" s="708">
        <f t="shared" ref="W19:W30" si="15">SUM(X19:Y19)</f>
        <v>0</v>
      </c>
      <c r="X19" s="708">
        <v>0</v>
      </c>
      <c r="Y19" s="708">
        <v>0</v>
      </c>
    </row>
    <row r="20" spans="1:25" ht="18" customHeight="1">
      <c r="A20" s="1721" t="s">
        <v>817</v>
      </c>
      <c r="B20" s="708">
        <f t="shared" si="8"/>
        <v>0</v>
      </c>
      <c r="C20" s="708">
        <v>0</v>
      </c>
      <c r="D20" s="708">
        <v>0</v>
      </c>
      <c r="E20" s="708">
        <f t="shared" si="9"/>
        <v>0</v>
      </c>
      <c r="F20" s="708">
        <v>0</v>
      </c>
      <c r="G20" s="708">
        <v>0</v>
      </c>
      <c r="H20" s="708">
        <f t="shared" si="10"/>
        <v>0</v>
      </c>
      <c r="I20" s="708">
        <v>0</v>
      </c>
      <c r="J20" s="708">
        <v>0</v>
      </c>
      <c r="K20" s="708">
        <f t="shared" si="11"/>
        <v>1</v>
      </c>
      <c r="L20" s="708">
        <v>0</v>
      </c>
      <c r="M20" s="708">
        <v>1</v>
      </c>
      <c r="N20" s="708">
        <f t="shared" si="12"/>
        <v>0</v>
      </c>
      <c r="O20" s="708">
        <v>0</v>
      </c>
      <c r="P20" s="708">
        <v>0</v>
      </c>
      <c r="Q20" s="708">
        <f t="shared" si="13"/>
        <v>0</v>
      </c>
      <c r="R20" s="708">
        <v>0</v>
      </c>
      <c r="S20" s="708">
        <v>0</v>
      </c>
      <c r="T20" s="708">
        <f t="shared" si="14"/>
        <v>0</v>
      </c>
      <c r="U20" s="708">
        <v>0</v>
      </c>
      <c r="V20" s="708">
        <v>0</v>
      </c>
      <c r="W20" s="708">
        <f t="shared" si="15"/>
        <v>0</v>
      </c>
      <c r="X20" s="708">
        <v>0</v>
      </c>
      <c r="Y20" s="708">
        <v>0</v>
      </c>
    </row>
    <row r="21" spans="1:25" ht="18" customHeight="1">
      <c r="A21" s="1721" t="s">
        <v>816</v>
      </c>
      <c r="B21" s="708">
        <f t="shared" si="8"/>
        <v>0</v>
      </c>
      <c r="C21" s="708">
        <v>0</v>
      </c>
      <c r="D21" s="708">
        <v>0</v>
      </c>
      <c r="E21" s="708">
        <f t="shared" si="9"/>
        <v>0</v>
      </c>
      <c r="F21" s="708">
        <v>0</v>
      </c>
      <c r="G21" s="708">
        <v>0</v>
      </c>
      <c r="H21" s="708">
        <f t="shared" si="10"/>
        <v>0</v>
      </c>
      <c r="I21" s="708">
        <v>0</v>
      </c>
      <c r="J21" s="708">
        <v>0</v>
      </c>
      <c r="K21" s="708">
        <f t="shared" si="11"/>
        <v>0</v>
      </c>
      <c r="L21" s="708">
        <v>0</v>
      </c>
      <c r="M21" s="708">
        <v>0</v>
      </c>
      <c r="N21" s="708">
        <f t="shared" si="12"/>
        <v>0</v>
      </c>
      <c r="O21" s="708">
        <v>0</v>
      </c>
      <c r="P21" s="708">
        <v>0</v>
      </c>
      <c r="Q21" s="708">
        <f t="shared" si="13"/>
        <v>0</v>
      </c>
      <c r="R21" s="708">
        <v>0</v>
      </c>
      <c r="S21" s="708">
        <v>0</v>
      </c>
      <c r="T21" s="708">
        <f t="shared" si="14"/>
        <v>0</v>
      </c>
      <c r="U21" s="708">
        <v>0</v>
      </c>
      <c r="V21" s="708">
        <v>0</v>
      </c>
      <c r="W21" s="708">
        <f t="shared" si="15"/>
        <v>0</v>
      </c>
      <c r="X21" s="708">
        <v>0</v>
      </c>
      <c r="Y21" s="708">
        <v>0</v>
      </c>
    </row>
    <row r="22" spans="1:25" ht="18" customHeight="1">
      <c r="A22" s="1721" t="s">
        <v>815</v>
      </c>
      <c r="B22" s="708">
        <f t="shared" si="8"/>
        <v>0</v>
      </c>
      <c r="C22" s="708">
        <v>0</v>
      </c>
      <c r="D22" s="708">
        <v>0</v>
      </c>
      <c r="E22" s="708">
        <f t="shared" si="9"/>
        <v>0</v>
      </c>
      <c r="F22" s="708">
        <v>0</v>
      </c>
      <c r="G22" s="708">
        <v>0</v>
      </c>
      <c r="H22" s="708">
        <f t="shared" si="10"/>
        <v>0</v>
      </c>
      <c r="I22" s="708">
        <v>0</v>
      </c>
      <c r="J22" s="708">
        <v>0</v>
      </c>
      <c r="K22" s="708">
        <f t="shared" si="11"/>
        <v>0</v>
      </c>
      <c r="L22" s="708">
        <v>0</v>
      </c>
      <c r="M22" s="708">
        <v>0</v>
      </c>
      <c r="N22" s="708">
        <f t="shared" si="12"/>
        <v>0</v>
      </c>
      <c r="O22" s="708">
        <v>0</v>
      </c>
      <c r="P22" s="708">
        <v>0</v>
      </c>
      <c r="Q22" s="708">
        <f t="shared" si="13"/>
        <v>0</v>
      </c>
      <c r="R22" s="708">
        <v>0</v>
      </c>
      <c r="S22" s="708">
        <v>0</v>
      </c>
      <c r="T22" s="708">
        <f t="shared" si="14"/>
        <v>0</v>
      </c>
      <c r="U22" s="708">
        <v>0</v>
      </c>
      <c r="V22" s="708">
        <v>0</v>
      </c>
      <c r="W22" s="708">
        <f t="shared" si="15"/>
        <v>0</v>
      </c>
      <c r="X22" s="708">
        <v>0</v>
      </c>
      <c r="Y22" s="708">
        <v>0</v>
      </c>
    </row>
    <row r="23" spans="1:25" ht="18" customHeight="1">
      <c r="A23" s="1721" t="s">
        <v>814</v>
      </c>
      <c r="B23" s="708">
        <f t="shared" si="8"/>
        <v>0</v>
      </c>
      <c r="C23" s="708">
        <v>0</v>
      </c>
      <c r="D23" s="708">
        <v>0</v>
      </c>
      <c r="E23" s="708">
        <f t="shared" si="9"/>
        <v>0</v>
      </c>
      <c r="F23" s="708">
        <v>0</v>
      </c>
      <c r="G23" s="708">
        <v>0</v>
      </c>
      <c r="H23" s="708">
        <f t="shared" si="10"/>
        <v>0</v>
      </c>
      <c r="I23" s="708">
        <v>0</v>
      </c>
      <c r="J23" s="708">
        <v>0</v>
      </c>
      <c r="K23" s="708">
        <f t="shared" si="11"/>
        <v>0</v>
      </c>
      <c r="L23" s="708">
        <v>0</v>
      </c>
      <c r="M23" s="708">
        <v>0</v>
      </c>
      <c r="N23" s="708">
        <f t="shared" si="12"/>
        <v>0</v>
      </c>
      <c r="O23" s="708">
        <v>0</v>
      </c>
      <c r="P23" s="708">
        <v>0</v>
      </c>
      <c r="Q23" s="708">
        <f t="shared" si="13"/>
        <v>1</v>
      </c>
      <c r="R23" s="708">
        <v>0</v>
      </c>
      <c r="S23" s="708">
        <v>1</v>
      </c>
      <c r="T23" s="708">
        <f t="shared" si="14"/>
        <v>0</v>
      </c>
      <c r="U23" s="708">
        <v>0</v>
      </c>
      <c r="V23" s="708">
        <v>0</v>
      </c>
      <c r="W23" s="708">
        <f t="shared" si="15"/>
        <v>0</v>
      </c>
      <c r="X23" s="708">
        <v>0</v>
      </c>
      <c r="Y23" s="708">
        <v>0</v>
      </c>
    </row>
    <row r="24" spans="1:25" ht="18" customHeight="1">
      <c r="A24" s="1721" t="s">
        <v>813</v>
      </c>
      <c r="B24" s="708">
        <f t="shared" si="8"/>
        <v>0</v>
      </c>
      <c r="C24" s="708">
        <v>0</v>
      </c>
      <c r="D24" s="708">
        <v>0</v>
      </c>
      <c r="E24" s="708">
        <f t="shared" si="9"/>
        <v>0</v>
      </c>
      <c r="F24" s="708">
        <v>0</v>
      </c>
      <c r="G24" s="708">
        <v>0</v>
      </c>
      <c r="H24" s="708">
        <f t="shared" si="10"/>
        <v>0</v>
      </c>
      <c r="I24" s="708">
        <v>0</v>
      </c>
      <c r="J24" s="708">
        <v>0</v>
      </c>
      <c r="K24" s="708">
        <f t="shared" si="11"/>
        <v>1</v>
      </c>
      <c r="L24" s="708">
        <v>1</v>
      </c>
      <c r="M24" s="708">
        <v>0</v>
      </c>
      <c r="N24" s="708">
        <f t="shared" si="12"/>
        <v>0</v>
      </c>
      <c r="O24" s="708">
        <v>0</v>
      </c>
      <c r="P24" s="708">
        <v>0</v>
      </c>
      <c r="Q24" s="708">
        <f t="shared" si="13"/>
        <v>0</v>
      </c>
      <c r="R24" s="708">
        <v>0</v>
      </c>
      <c r="S24" s="708">
        <v>0</v>
      </c>
      <c r="T24" s="708">
        <f t="shared" si="14"/>
        <v>0</v>
      </c>
      <c r="U24" s="708">
        <v>0</v>
      </c>
      <c r="V24" s="708">
        <v>0</v>
      </c>
      <c r="W24" s="708">
        <f t="shared" si="15"/>
        <v>0</v>
      </c>
      <c r="X24" s="708">
        <v>0</v>
      </c>
      <c r="Y24" s="708">
        <v>0</v>
      </c>
    </row>
    <row r="25" spans="1:25" ht="18" customHeight="1">
      <c r="A25" s="1721" t="s">
        <v>812</v>
      </c>
      <c r="B25" s="708">
        <f t="shared" si="8"/>
        <v>0</v>
      </c>
      <c r="C25" s="708">
        <v>0</v>
      </c>
      <c r="D25" s="708">
        <v>0</v>
      </c>
      <c r="E25" s="708">
        <f t="shared" si="9"/>
        <v>0</v>
      </c>
      <c r="F25" s="708">
        <v>0</v>
      </c>
      <c r="G25" s="708">
        <v>0</v>
      </c>
      <c r="H25" s="708">
        <f t="shared" si="10"/>
        <v>0</v>
      </c>
      <c r="I25" s="708">
        <v>0</v>
      </c>
      <c r="J25" s="708">
        <v>0</v>
      </c>
      <c r="K25" s="708">
        <f t="shared" si="11"/>
        <v>2</v>
      </c>
      <c r="L25" s="708">
        <v>0</v>
      </c>
      <c r="M25" s="708">
        <v>2</v>
      </c>
      <c r="N25" s="708">
        <f t="shared" si="12"/>
        <v>0</v>
      </c>
      <c r="O25" s="708">
        <v>0</v>
      </c>
      <c r="P25" s="708">
        <v>0</v>
      </c>
      <c r="Q25" s="708">
        <f t="shared" si="13"/>
        <v>1</v>
      </c>
      <c r="R25" s="708">
        <v>0</v>
      </c>
      <c r="S25" s="708">
        <v>1</v>
      </c>
      <c r="T25" s="708">
        <f t="shared" si="14"/>
        <v>0</v>
      </c>
      <c r="U25" s="708">
        <v>0</v>
      </c>
      <c r="V25" s="708">
        <v>0</v>
      </c>
      <c r="W25" s="708">
        <f t="shared" si="15"/>
        <v>0</v>
      </c>
      <c r="X25" s="708">
        <v>0</v>
      </c>
      <c r="Y25" s="708">
        <v>0</v>
      </c>
    </row>
    <row r="26" spans="1:25" ht="18" customHeight="1">
      <c r="A26" s="1721" t="s">
        <v>811</v>
      </c>
      <c r="B26" s="708">
        <f t="shared" si="8"/>
        <v>0</v>
      </c>
      <c r="C26" s="708">
        <v>0</v>
      </c>
      <c r="D26" s="708">
        <v>0</v>
      </c>
      <c r="E26" s="708">
        <f t="shared" si="9"/>
        <v>0</v>
      </c>
      <c r="F26" s="708">
        <v>0</v>
      </c>
      <c r="G26" s="708">
        <v>0</v>
      </c>
      <c r="H26" s="708">
        <f t="shared" si="10"/>
        <v>0</v>
      </c>
      <c r="I26" s="708">
        <v>0</v>
      </c>
      <c r="J26" s="708">
        <v>0</v>
      </c>
      <c r="K26" s="708">
        <f t="shared" si="11"/>
        <v>0</v>
      </c>
      <c r="L26" s="708">
        <v>0</v>
      </c>
      <c r="M26" s="708">
        <v>0</v>
      </c>
      <c r="N26" s="708">
        <f t="shared" si="12"/>
        <v>0</v>
      </c>
      <c r="O26" s="708">
        <v>0</v>
      </c>
      <c r="P26" s="708">
        <v>0</v>
      </c>
      <c r="Q26" s="708">
        <f t="shared" si="13"/>
        <v>0</v>
      </c>
      <c r="R26" s="708">
        <v>0</v>
      </c>
      <c r="S26" s="708">
        <v>0</v>
      </c>
      <c r="T26" s="708">
        <f t="shared" si="14"/>
        <v>0</v>
      </c>
      <c r="U26" s="708">
        <v>0</v>
      </c>
      <c r="V26" s="708">
        <v>0</v>
      </c>
      <c r="W26" s="708">
        <f t="shared" si="15"/>
        <v>0</v>
      </c>
      <c r="X26" s="708">
        <v>0</v>
      </c>
      <c r="Y26" s="708">
        <v>0</v>
      </c>
    </row>
    <row r="27" spans="1:25" ht="18" customHeight="1">
      <c r="A27" s="1721" t="s">
        <v>810</v>
      </c>
      <c r="B27" s="708">
        <f t="shared" si="8"/>
        <v>0</v>
      </c>
      <c r="C27" s="708">
        <v>0</v>
      </c>
      <c r="D27" s="708">
        <v>0</v>
      </c>
      <c r="E27" s="708">
        <v>0</v>
      </c>
      <c r="F27" s="708">
        <v>0</v>
      </c>
      <c r="G27" s="708">
        <v>0</v>
      </c>
      <c r="H27" s="708">
        <f t="shared" si="10"/>
        <v>0</v>
      </c>
      <c r="I27" s="708">
        <v>0</v>
      </c>
      <c r="J27" s="708">
        <v>0</v>
      </c>
      <c r="K27" s="708">
        <f t="shared" si="11"/>
        <v>0</v>
      </c>
      <c r="L27" s="708">
        <v>0</v>
      </c>
      <c r="M27" s="708">
        <v>0</v>
      </c>
      <c r="N27" s="708">
        <f t="shared" si="12"/>
        <v>0</v>
      </c>
      <c r="O27" s="708">
        <v>0</v>
      </c>
      <c r="P27" s="708">
        <v>0</v>
      </c>
      <c r="Q27" s="708">
        <f t="shared" si="13"/>
        <v>1</v>
      </c>
      <c r="R27" s="708">
        <v>0</v>
      </c>
      <c r="S27" s="708">
        <v>1</v>
      </c>
      <c r="T27" s="708">
        <f t="shared" si="14"/>
        <v>0</v>
      </c>
      <c r="U27" s="708">
        <v>0</v>
      </c>
      <c r="V27" s="708">
        <v>0</v>
      </c>
      <c r="W27" s="708">
        <f t="shared" si="15"/>
        <v>0</v>
      </c>
      <c r="X27" s="708">
        <v>0</v>
      </c>
      <c r="Y27" s="708">
        <v>0</v>
      </c>
    </row>
    <row r="28" spans="1:25" ht="18" customHeight="1">
      <c r="A28" s="1721" t="s">
        <v>809</v>
      </c>
      <c r="B28" s="708">
        <f t="shared" si="8"/>
        <v>0</v>
      </c>
      <c r="C28" s="708">
        <v>0</v>
      </c>
      <c r="D28" s="708">
        <v>0</v>
      </c>
      <c r="E28" s="708">
        <f>SUM(F28:G28)</f>
        <v>0</v>
      </c>
      <c r="F28" s="708">
        <v>0</v>
      </c>
      <c r="G28" s="708">
        <v>0</v>
      </c>
      <c r="H28" s="708">
        <f t="shared" si="10"/>
        <v>0</v>
      </c>
      <c r="I28" s="708">
        <v>0</v>
      </c>
      <c r="J28" s="708">
        <v>0</v>
      </c>
      <c r="K28" s="708">
        <f t="shared" si="11"/>
        <v>0</v>
      </c>
      <c r="L28" s="708">
        <v>0</v>
      </c>
      <c r="M28" s="708">
        <v>0</v>
      </c>
      <c r="N28" s="708">
        <f t="shared" si="12"/>
        <v>0</v>
      </c>
      <c r="O28" s="708">
        <v>0</v>
      </c>
      <c r="P28" s="708">
        <v>0</v>
      </c>
      <c r="Q28" s="708">
        <f t="shared" si="13"/>
        <v>0</v>
      </c>
      <c r="R28" s="708">
        <v>0</v>
      </c>
      <c r="S28" s="708">
        <v>0</v>
      </c>
      <c r="T28" s="708">
        <f t="shared" si="14"/>
        <v>0</v>
      </c>
      <c r="U28" s="708">
        <v>0</v>
      </c>
      <c r="V28" s="708">
        <v>0</v>
      </c>
      <c r="W28" s="708">
        <f t="shared" si="15"/>
        <v>0</v>
      </c>
      <c r="X28" s="708">
        <v>0</v>
      </c>
      <c r="Y28" s="708">
        <v>0</v>
      </c>
    </row>
    <row r="29" spans="1:25" ht="18" customHeight="1">
      <c r="A29" s="1721" t="s">
        <v>808</v>
      </c>
      <c r="B29" s="708">
        <f t="shared" si="8"/>
        <v>0</v>
      </c>
      <c r="C29" s="708">
        <v>0</v>
      </c>
      <c r="D29" s="708">
        <v>0</v>
      </c>
      <c r="E29" s="708">
        <f>SUM(F29:G29)</f>
        <v>0</v>
      </c>
      <c r="F29" s="708">
        <v>0</v>
      </c>
      <c r="G29" s="708">
        <v>0</v>
      </c>
      <c r="H29" s="708">
        <f t="shared" si="10"/>
        <v>0</v>
      </c>
      <c r="I29" s="708">
        <v>0</v>
      </c>
      <c r="J29" s="708">
        <v>0</v>
      </c>
      <c r="K29" s="708">
        <f t="shared" si="11"/>
        <v>0</v>
      </c>
      <c r="L29" s="708">
        <v>0</v>
      </c>
      <c r="M29" s="708">
        <v>0</v>
      </c>
      <c r="N29" s="708">
        <f t="shared" si="12"/>
        <v>0</v>
      </c>
      <c r="O29" s="708">
        <v>0</v>
      </c>
      <c r="P29" s="708">
        <v>0</v>
      </c>
      <c r="Q29" s="708">
        <f t="shared" si="13"/>
        <v>0</v>
      </c>
      <c r="R29" s="708">
        <v>0</v>
      </c>
      <c r="S29" s="708">
        <v>0</v>
      </c>
      <c r="T29" s="708">
        <f t="shared" si="14"/>
        <v>0</v>
      </c>
      <c r="U29" s="708">
        <v>0</v>
      </c>
      <c r="V29" s="708">
        <v>0</v>
      </c>
      <c r="W29" s="708">
        <f t="shared" si="15"/>
        <v>0</v>
      </c>
      <c r="X29" s="708">
        <v>0</v>
      </c>
      <c r="Y29" s="708">
        <v>0</v>
      </c>
    </row>
    <row r="30" spans="1:25" ht="18" customHeight="1">
      <c r="A30" s="1721" t="s">
        <v>807</v>
      </c>
      <c r="B30" s="708">
        <f t="shared" si="8"/>
        <v>0</v>
      </c>
      <c r="C30" s="708">
        <v>0</v>
      </c>
      <c r="D30" s="708">
        <v>0</v>
      </c>
      <c r="E30" s="708">
        <f>SUM(F30:G30)</f>
        <v>0</v>
      </c>
      <c r="F30" s="708">
        <v>0</v>
      </c>
      <c r="G30" s="708">
        <v>0</v>
      </c>
      <c r="H30" s="708">
        <f t="shared" si="10"/>
        <v>0</v>
      </c>
      <c r="I30" s="708">
        <v>0</v>
      </c>
      <c r="J30" s="708">
        <v>0</v>
      </c>
      <c r="K30" s="708">
        <f t="shared" si="11"/>
        <v>1</v>
      </c>
      <c r="L30" s="708">
        <v>0</v>
      </c>
      <c r="M30" s="708">
        <v>1</v>
      </c>
      <c r="N30" s="708">
        <f t="shared" si="12"/>
        <v>0</v>
      </c>
      <c r="O30" s="708">
        <v>0</v>
      </c>
      <c r="P30" s="708">
        <v>0</v>
      </c>
      <c r="Q30" s="708">
        <f t="shared" si="13"/>
        <v>0</v>
      </c>
      <c r="R30" s="708">
        <v>0</v>
      </c>
      <c r="S30" s="708">
        <v>0</v>
      </c>
      <c r="T30" s="708">
        <f t="shared" si="14"/>
        <v>0</v>
      </c>
      <c r="U30" s="708">
        <v>0</v>
      </c>
      <c r="V30" s="708">
        <v>0</v>
      </c>
      <c r="W30" s="708">
        <f t="shared" si="15"/>
        <v>0</v>
      </c>
      <c r="X30" s="708">
        <v>0</v>
      </c>
      <c r="Y30" s="708">
        <v>0</v>
      </c>
    </row>
    <row r="31" spans="1:25">
      <c r="A31" s="734"/>
      <c r="B31" s="720"/>
      <c r="C31" s="720"/>
      <c r="D31" s="720"/>
      <c r="E31" s="720"/>
      <c r="F31" s="734"/>
      <c r="G31" s="734"/>
      <c r="H31" s="734"/>
      <c r="I31" s="720"/>
      <c r="J31" s="720"/>
      <c r="K31" s="720"/>
      <c r="L31" s="734"/>
      <c r="M31" s="733"/>
      <c r="N31" s="720"/>
      <c r="O31" s="734"/>
      <c r="P31" s="733"/>
      <c r="Q31" s="720"/>
      <c r="R31" s="720"/>
      <c r="S31" s="720"/>
      <c r="T31" s="733"/>
      <c r="U31" s="720"/>
      <c r="V31" s="720"/>
      <c r="W31" s="720"/>
      <c r="X31" s="733"/>
      <c r="Y31" s="720"/>
    </row>
    <row r="32" spans="1:25">
      <c r="A32" s="709"/>
      <c r="B32" s="709"/>
      <c r="C32" s="709"/>
      <c r="D32" s="709"/>
      <c r="E32" s="724"/>
      <c r="F32" s="723"/>
      <c r="G32" s="723"/>
      <c r="H32" s="709"/>
      <c r="I32" s="709"/>
      <c r="J32" s="709"/>
      <c r="K32" s="709"/>
      <c r="L32" s="732"/>
      <c r="M32" s="715"/>
      <c r="N32" s="709"/>
      <c r="O32" s="732"/>
      <c r="P32" s="715"/>
      <c r="Q32" s="709"/>
      <c r="R32" s="709"/>
      <c r="S32" s="709"/>
      <c r="T32" s="709"/>
      <c r="U32" s="709"/>
      <c r="V32" s="709"/>
      <c r="W32" s="709"/>
      <c r="X32" s="722"/>
      <c r="Y32" s="709"/>
    </row>
    <row r="33" spans="1:25">
      <c r="A33" s="2131" t="s">
        <v>143</v>
      </c>
      <c r="B33" s="2132"/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0"/>
      <c r="R33" s="709"/>
      <c r="S33" s="2131" t="s">
        <v>139</v>
      </c>
      <c r="T33" s="2275"/>
      <c r="U33" s="2132"/>
      <c r="V33" s="2131" t="s">
        <v>89</v>
      </c>
      <c r="W33" s="2275"/>
      <c r="X33" s="2275"/>
      <c r="Y33" s="2132"/>
    </row>
    <row r="34" spans="1:25">
      <c r="A34" s="2131" t="s">
        <v>34</v>
      </c>
      <c r="B34" s="2132"/>
      <c r="C34" s="48" t="s">
        <v>88</v>
      </c>
      <c r="D34" s="1591"/>
      <c r="E34" s="1591"/>
      <c r="F34" s="1591"/>
      <c r="G34" s="1591"/>
      <c r="H34" s="1591"/>
      <c r="I34" s="1591"/>
      <c r="J34" s="1591"/>
      <c r="K34" s="1591"/>
      <c r="L34" s="1591"/>
      <c r="M34" s="1591"/>
      <c r="N34" s="1591"/>
      <c r="O34" s="1591"/>
      <c r="P34" s="1591"/>
      <c r="Q34" s="48"/>
      <c r="R34" s="48"/>
      <c r="S34" s="2131" t="s">
        <v>208</v>
      </c>
      <c r="T34" s="2275"/>
      <c r="U34" s="2132"/>
      <c r="V34" s="2163" t="s">
        <v>840</v>
      </c>
      <c r="W34" s="2164"/>
      <c r="X34" s="2281"/>
      <c r="Y34" s="2282"/>
    </row>
    <row r="35" spans="1:25" ht="19.5">
      <c r="A35" s="2133" t="s">
        <v>839</v>
      </c>
      <c r="B35" s="2133"/>
      <c r="C35" s="2133"/>
      <c r="D35" s="2133"/>
      <c r="E35" s="2133"/>
      <c r="F35" s="2133"/>
      <c r="G35" s="2133"/>
      <c r="H35" s="2133"/>
      <c r="I35" s="2133"/>
      <c r="J35" s="2133"/>
      <c r="K35" s="2133"/>
      <c r="L35" s="2133"/>
      <c r="M35" s="2133"/>
      <c r="N35" s="2133"/>
      <c r="O35" s="2133"/>
      <c r="P35" s="2133"/>
      <c r="Q35" s="2133"/>
      <c r="R35" s="2133"/>
      <c r="S35" s="2133"/>
      <c r="T35" s="2133"/>
      <c r="U35" s="2133"/>
      <c r="V35" s="2133"/>
      <c r="W35" s="2133"/>
      <c r="X35" s="2133"/>
      <c r="Y35" s="2133"/>
    </row>
    <row r="36" spans="1:25">
      <c r="A36" s="709"/>
      <c r="B36" s="709"/>
      <c r="C36" s="717"/>
      <c r="D36" s="2127" t="s">
        <v>827</v>
      </c>
      <c r="E36" s="2127"/>
      <c r="F36" s="2127"/>
      <c r="G36" s="2127"/>
      <c r="H36" s="2127"/>
      <c r="I36" s="2127"/>
      <c r="J36" s="2127"/>
      <c r="K36" s="2127"/>
      <c r="L36" s="2127"/>
      <c r="M36" s="2127"/>
      <c r="N36" s="2127"/>
      <c r="O36" s="2127"/>
      <c r="P36" s="2127"/>
      <c r="Q36" s="2127"/>
      <c r="R36" s="2127"/>
      <c r="S36" s="2127"/>
      <c r="T36" s="2127"/>
      <c r="U36" s="2127"/>
      <c r="V36" s="731"/>
      <c r="W36" s="731"/>
      <c r="X36" s="731"/>
      <c r="Y36" s="715" t="s">
        <v>224</v>
      </c>
    </row>
    <row r="37" spans="1:25" ht="16.5" customHeight="1">
      <c r="A37" s="2272" t="s">
        <v>225</v>
      </c>
      <c r="B37" s="2131" t="s">
        <v>831</v>
      </c>
      <c r="C37" s="2275"/>
      <c r="D37" s="2275"/>
      <c r="E37" s="2281"/>
      <c r="F37" s="2281"/>
      <c r="G37" s="2282"/>
      <c r="H37" s="2131" t="s">
        <v>830</v>
      </c>
      <c r="I37" s="2275"/>
      <c r="J37" s="2275"/>
      <c r="K37" s="2275"/>
      <c r="L37" s="2275"/>
      <c r="M37" s="2132"/>
      <c r="N37" s="2131" t="s">
        <v>825</v>
      </c>
      <c r="O37" s="2275"/>
      <c r="P37" s="2275"/>
      <c r="Q37" s="2281"/>
      <c r="R37" s="2281"/>
      <c r="S37" s="2282"/>
      <c r="T37" s="2131" t="s">
        <v>824</v>
      </c>
      <c r="U37" s="2275"/>
      <c r="V37" s="2275"/>
      <c r="W37" s="2281"/>
      <c r="X37" s="2281"/>
      <c r="Y37" s="2281"/>
    </row>
    <row r="38" spans="1:25">
      <c r="A38" s="2279"/>
      <c r="B38" s="2131" t="s">
        <v>195</v>
      </c>
      <c r="C38" s="2275"/>
      <c r="D38" s="2132"/>
      <c r="E38" s="2131" t="s">
        <v>194</v>
      </c>
      <c r="F38" s="2275"/>
      <c r="G38" s="2132"/>
      <c r="H38" s="2131" t="s">
        <v>195</v>
      </c>
      <c r="I38" s="2275"/>
      <c r="J38" s="2132"/>
      <c r="K38" s="2131" t="s">
        <v>194</v>
      </c>
      <c r="L38" s="2275"/>
      <c r="M38" s="2132"/>
      <c r="N38" s="2131" t="s">
        <v>195</v>
      </c>
      <c r="O38" s="2275"/>
      <c r="P38" s="2132"/>
      <c r="Q38" s="2131" t="s">
        <v>194</v>
      </c>
      <c r="R38" s="2275"/>
      <c r="S38" s="2132"/>
      <c r="T38" s="2131" t="s">
        <v>195</v>
      </c>
      <c r="U38" s="2275"/>
      <c r="V38" s="2132"/>
      <c r="W38" s="2131" t="s">
        <v>194</v>
      </c>
      <c r="X38" s="2275"/>
      <c r="Y38" s="2275"/>
    </row>
    <row r="39" spans="1:25">
      <c r="A39" s="2280"/>
      <c r="B39" s="714" t="s">
        <v>612</v>
      </c>
      <c r="C39" s="713" t="s">
        <v>142</v>
      </c>
      <c r="D39" s="713" t="s">
        <v>68</v>
      </c>
      <c r="E39" s="714" t="s">
        <v>612</v>
      </c>
      <c r="F39" s="713" t="s">
        <v>142</v>
      </c>
      <c r="G39" s="713" t="s">
        <v>68</v>
      </c>
      <c r="H39" s="714" t="s">
        <v>612</v>
      </c>
      <c r="I39" s="713" t="s">
        <v>142</v>
      </c>
      <c r="J39" s="713" t="s">
        <v>68</v>
      </c>
      <c r="K39" s="714" t="s">
        <v>612</v>
      </c>
      <c r="L39" s="713" t="s">
        <v>142</v>
      </c>
      <c r="M39" s="713" t="s">
        <v>68</v>
      </c>
      <c r="N39" s="714" t="s">
        <v>612</v>
      </c>
      <c r="O39" s="713" t="s">
        <v>142</v>
      </c>
      <c r="P39" s="713" t="s">
        <v>68</v>
      </c>
      <c r="Q39" s="714" t="s">
        <v>612</v>
      </c>
      <c r="R39" s="713" t="s">
        <v>142</v>
      </c>
      <c r="S39" s="713" t="s">
        <v>68</v>
      </c>
      <c r="T39" s="714" t="s">
        <v>612</v>
      </c>
      <c r="U39" s="713" t="s">
        <v>142</v>
      </c>
      <c r="V39" s="713" t="s">
        <v>68</v>
      </c>
      <c r="W39" s="714" t="s">
        <v>612</v>
      </c>
      <c r="X39" s="713" t="s">
        <v>142</v>
      </c>
      <c r="Y39" s="1594" t="s">
        <v>68</v>
      </c>
    </row>
    <row r="40" spans="1:25" ht="18" customHeight="1">
      <c r="A40" s="8" t="s">
        <v>838</v>
      </c>
      <c r="B40" s="730"/>
      <c r="C40" s="730"/>
      <c r="D40" s="730"/>
      <c r="E40" s="730"/>
      <c r="F40" s="730"/>
      <c r="G40" s="730"/>
      <c r="H40" s="730"/>
      <c r="I40" s="730"/>
      <c r="J40" s="730"/>
      <c r="K40" s="730"/>
      <c r="L40" s="730"/>
      <c r="M40" s="730"/>
      <c r="N40" s="730"/>
      <c r="O40" s="730"/>
      <c r="P40" s="730"/>
      <c r="Q40" s="730"/>
      <c r="R40" s="730"/>
      <c r="S40" s="730"/>
      <c r="T40" s="730"/>
      <c r="U40" s="730"/>
      <c r="V40" s="730"/>
      <c r="W40" s="730"/>
      <c r="X40" s="730"/>
      <c r="Y40" s="730"/>
    </row>
    <row r="41" spans="1:25" ht="18" customHeight="1">
      <c r="A41" s="1449" t="s">
        <v>417</v>
      </c>
      <c r="B41" s="708">
        <f t="shared" ref="B41:B57" si="16">SUM(C41:D41)</f>
        <v>0</v>
      </c>
      <c r="C41" s="708">
        <v>0</v>
      </c>
      <c r="D41" s="708">
        <v>0</v>
      </c>
      <c r="E41" s="708">
        <f t="shared" ref="E41:E57" si="17">SUM(F41:G41)</f>
        <v>0</v>
      </c>
      <c r="F41" s="708">
        <v>0</v>
      </c>
      <c r="G41" s="708">
        <v>0</v>
      </c>
      <c r="H41" s="708">
        <f t="shared" ref="H41:H57" si="18">SUM(I41:J41)</f>
        <v>0</v>
      </c>
      <c r="I41" s="708">
        <v>0</v>
      </c>
      <c r="J41" s="708">
        <v>0</v>
      </c>
      <c r="K41" s="708">
        <f t="shared" ref="K41:K57" si="19">SUM(L41:M41)</f>
        <v>1</v>
      </c>
      <c r="L41" s="708">
        <v>0</v>
      </c>
      <c r="M41" s="708">
        <v>1</v>
      </c>
      <c r="N41" s="708">
        <f t="shared" ref="N41:N57" si="20">SUM(O41:P41)</f>
        <v>0</v>
      </c>
      <c r="O41" s="708">
        <v>0</v>
      </c>
      <c r="P41" s="708">
        <v>0</v>
      </c>
      <c r="Q41" s="708">
        <f t="shared" ref="Q41:Q57" si="21">SUM(R41:S41)</f>
        <v>1</v>
      </c>
      <c r="R41" s="708">
        <v>0</v>
      </c>
      <c r="S41" s="708">
        <v>1</v>
      </c>
      <c r="T41" s="708">
        <f t="shared" ref="T41:T57" si="22">SUM(U41:V41)</f>
        <v>0</v>
      </c>
      <c r="U41" s="708">
        <v>0</v>
      </c>
      <c r="V41" s="708">
        <v>0</v>
      </c>
      <c r="W41" s="708">
        <f t="shared" ref="W41:W57" si="23">SUM(X41:Y41)</f>
        <v>0</v>
      </c>
      <c r="X41" s="708">
        <v>0</v>
      </c>
      <c r="Y41" s="708">
        <v>0</v>
      </c>
    </row>
    <row r="42" spans="1:25" ht="18" customHeight="1">
      <c r="A42" s="1449" t="s">
        <v>418</v>
      </c>
      <c r="B42" s="708">
        <f t="shared" si="16"/>
        <v>0</v>
      </c>
      <c r="C42" s="708">
        <v>0</v>
      </c>
      <c r="D42" s="708">
        <v>0</v>
      </c>
      <c r="E42" s="708">
        <f t="shared" si="17"/>
        <v>0</v>
      </c>
      <c r="F42" s="708">
        <v>0</v>
      </c>
      <c r="G42" s="708">
        <v>0</v>
      </c>
      <c r="H42" s="708">
        <f t="shared" si="18"/>
        <v>0</v>
      </c>
      <c r="I42" s="708">
        <v>0</v>
      </c>
      <c r="J42" s="708">
        <v>0</v>
      </c>
      <c r="K42" s="708">
        <f t="shared" si="19"/>
        <v>0</v>
      </c>
      <c r="L42" s="708">
        <v>0</v>
      </c>
      <c r="M42" s="708">
        <v>0</v>
      </c>
      <c r="N42" s="708">
        <f t="shared" si="20"/>
        <v>0</v>
      </c>
      <c r="O42" s="708">
        <v>0</v>
      </c>
      <c r="P42" s="708">
        <v>0</v>
      </c>
      <c r="Q42" s="708">
        <f t="shared" si="21"/>
        <v>0</v>
      </c>
      <c r="R42" s="708">
        <v>0</v>
      </c>
      <c r="S42" s="708">
        <v>0</v>
      </c>
      <c r="T42" s="708">
        <f t="shared" si="22"/>
        <v>0</v>
      </c>
      <c r="U42" s="708">
        <v>0</v>
      </c>
      <c r="V42" s="708">
        <v>0</v>
      </c>
      <c r="W42" s="708">
        <f t="shared" si="23"/>
        <v>0</v>
      </c>
      <c r="X42" s="708">
        <v>0</v>
      </c>
      <c r="Y42" s="708">
        <v>0</v>
      </c>
    </row>
    <row r="43" spans="1:25" ht="18" customHeight="1">
      <c r="A43" s="1449" t="s">
        <v>419</v>
      </c>
      <c r="B43" s="708">
        <f t="shared" si="16"/>
        <v>0</v>
      </c>
      <c r="C43" s="708">
        <v>0</v>
      </c>
      <c r="D43" s="708">
        <v>0</v>
      </c>
      <c r="E43" s="708">
        <f t="shared" si="17"/>
        <v>0</v>
      </c>
      <c r="F43" s="708">
        <v>0</v>
      </c>
      <c r="G43" s="708">
        <v>0</v>
      </c>
      <c r="H43" s="708">
        <f t="shared" si="18"/>
        <v>0</v>
      </c>
      <c r="I43" s="708">
        <v>0</v>
      </c>
      <c r="J43" s="708">
        <v>0</v>
      </c>
      <c r="K43" s="708">
        <f t="shared" si="19"/>
        <v>1</v>
      </c>
      <c r="L43" s="708">
        <v>0</v>
      </c>
      <c r="M43" s="708">
        <v>1</v>
      </c>
      <c r="N43" s="708">
        <f t="shared" si="20"/>
        <v>0</v>
      </c>
      <c r="O43" s="708">
        <v>0</v>
      </c>
      <c r="P43" s="708">
        <v>0</v>
      </c>
      <c r="Q43" s="708">
        <f t="shared" si="21"/>
        <v>1</v>
      </c>
      <c r="R43" s="708">
        <v>0</v>
      </c>
      <c r="S43" s="708">
        <v>1</v>
      </c>
      <c r="T43" s="708">
        <f t="shared" si="22"/>
        <v>0</v>
      </c>
      <c r="U43" s="708">
        <v>0</v>
      </c>
      <c r="V43" s="708">
        <v>0</v>
      </c>
      <c r="W43" s="708">
        <f t="shared" si="23"/>
        <v>0</v>
      </c>
      <c r="X43" s="708">
        <v>0</v>
      </c>
      <c r="Y43" s="708">
        <v>0</v>
      </c>
    </row>
    <row r="44" spans="1:25" ht="18" customHeight="1">
      <c r="A44" s="1449" t="s">
        <v>420</v>
      </c>
      <c r="B44" s="708">
        <f t="shared" si="16"/>
        <v>0</v>
      </c>
      <c r="C44" s="708">
        <v>0</v>
      </c>
      <c r="D44" s="708">
        <v>0</v>
      </c>
      <c r="E44" s="708">
        <f t="shared" si="17"/>
        <v>0</v>
      </c>
      <c r="F44" s="708">
        <v>0</v>
      </c>
      <c r="G44" s="708">
        <v>0</v>
      </c>
      <c r="H44" s="708">
        <f t="shared" si="18"/>
        <v>0</v>
      </c>
      <c r="I44" s="708">
        <v>0</v>
      </c>
      <c r="J44" s="708">
        <v>0</v>
      </c>
      <c r="K44" s="708">
        <f t="shared" si="19"/>
        <v>0</v>
      </c>
      <c r="L44" s="708">
        <v>0</v>
      </c>
      <c r="M44" s="708">
        <v>0</v>
      </c>
      <c r="N44" s="708">
        <f t="shared" si="20"/>
        <v>0</v>
      </c>
      <c r="O44" s="708">
        <v>0</v>
      </c>
      <c r="P44" s="708">
        <v>0</v>
      </c>
      <c r="Q44" s="708">
        <f t="shared" si="21"/>
        <v>0</v>
      </c>
      <c r="R44" s="708">
        <v>0</v>
      </c>
      <c r="S44" s="708">
        <v>0</v>
      </c>
      <c r="T44" s="708">
        <f t="shared" si="22"/>
        <v>0</v>
      </c>
      <c r="U44" s="708">
        <v>0</v>
      </c>
      <c r="V44" s="708">
        <v>0</v>
      </c>
      <c r="W44" s="708">
        <f t="shared" si="23"/>
        <v>0</v>
      </c>
      <c r="X44" s="708">
        <v>0</v>
      </c>
      <c r="Y44" s="708">
        <v>0</v>
      </c>
    </row>
    <row r="45" spans="1:25" ht="18" customHeight="1">
      <c r="A45" s="1449" t="s">
        <v>421</v>
      </c>
      <c r="B45" s="708">
        <f t="shared" si="16"/>
        <v>0</v>
      </c>
      <c r="C45" s="708">
        <v>0</v>
      </c>
      <c r="D45" s="708">
        <v>0</v>
      </c>
      <c r="E45" s="708">
        <f t="shared" si="17"/>
        <v>0</v>
      </c>
      <c r="F45" s="708">
        <v>0</v>
      </c>
      <c r="G45" s="708">
        <v>0</v>
      </c>
      <c r="H45" s="708">
        <f t="shared" si="18"/>
        <v>0</v>
      </c>
      <c r="I45" s="708">
        <v>0</v>
      </c>
      <c r="J45" s="708">
        <v>0</v>
      </c>
      <c r="K45" s="708">
        <f t="shared" si="19"/>
        <v>0</v>
      </c>
      <c r="L45" s="708">
        <v>0</v>
      </c>
      <c r="M45" s="708">
        <v>0</v>
      </c>
      <c r="N45" s="708">
        <f t="shared" si="20"/>
        <v>0</v>
      </c>
      <c r="O45" s="708">
        <v>0</v>
      </c>
      <c r="P45" s="708">
        <v>0</v>
      </c>
      <c r="Q45" s="708">
        <f t="shared" si="21"/>
        <v>0</v>
      </c>
      <c r="R45" s="708">
        <v>0</v>
      </c>
      <c r="S45" s="708">
        <v>0</v>
      </c>
      <c r="T45" s="708">
        <f t="shared" si="22"/>
        <v>0</v>
      </c>
      <c r="U45" s="708">
        <v>0</v>
      </c>
      <c r="V45" s="708">
        <v>0</v>
      </c>
      <c r="W45" s="708">
        <f t="shared" si="23"/>
        <v>0</v>
      </c>
      <c r="X45" s="708">
        <v>0</v>
      </c>
      <c r="Y45" s="708">
        <v>0</v>
      </c>
    </row>
    <row r="46" spans="1:25" ht="18" customHeight="1">
      <c r="A46" s="1449" t="s">
        <v>699</v>
      </c>
      <c r="B46" s="708">
        <f t="shared" si="16"/>
        <v>0</v>
      </c>
      <c r="C46" s="708">
        <v>0</v>
      </c>
      <c r="D46" s="708">
        <v>0</v>
      </c>
      <c r="E46" s="708">
        <f t="shared" si="17"/>
        <v>0</v>
      </c>
      <c r="F46" s="708">
        <v>0</v>
      </c>
      <c r="G46" s="708">
        <v>0</v>
      </c>
      <c r="H46" s="708">
        <f t="shared" si="18"/>
        <v>0</v>
      </c>
      <c r="I46" s="708">
        <v>0</v>
      </c>
      <c r="J46" s="708">
        <v>0</v>
      </c>
      <c r="K46" s="708">
        <f t="shared" si="19"/>
        <v>0</v>
      </c>
      <c r="L46" s="708">
        <v>0</v>
      </c>
      <c r="M46" s="708">
        <v>0</v>
      </c>
      <c r="N46" s="708">
        <f t="shared" si="20"/>
        <v>0</v>
      </c>
      <c r="O46" s="708">
        <v>0</v>
      </c>
      <c r="P46" s="708">
        <v>0</v>
      </c>
      <c r="Q46" s="708">
        <f t="shared" si="21"/>
        <v>0</v>
      </c>
      <c r="R46" s="708">
        <v>0</v>
      </c>
      <c r="S46" s="708">
        <v>0</v>
      </c>
      <c r="T46" s="708">
        <f t="shared" si="22"/>
        <v>0</v>
      </c>
      <c r="U46" s="708">
        <v>0</v>
      </c>
      <c r="V46" s="708">
        <v>0</v>
      </c>
      <c r="W46" s="708">
        <f t="shared" si="23"/>
        <v>0</v>
      </c>
      <c r="X46" s="708">
        <v>0</v>
      </c>
      <c r="Y46" s="708">
        <v>0</v>
      </c>
    </row>
    <row r="47" spans="1:25" ht="18" customHeight="1">
      <c r="A47" s="1449" t="s">
        <v>837</v>
      </c>
      <c r="B47" s="708">
        <f t="shared" si="16"/>
        <v>0</v>
      </c>
      <c r="C47" s="708">
        <v>0</v>
      </c>
      <c r="D47" s="708">
        <v>0</v>
      </c>
      <c r="E47" s="708">
        <f t="shared" si="17"/>
        <v>0</v>
      </c>
      <c r="F47" s="708">
        <v>0</v>
      </c>
      <c r="G47" s="708">
        <v>0</v>
      </c>
      <c r="H47" s="708">
        <f t="shared" si="18"/>
        <v>0</v>
      </c>
      <c r="I47" s="708">
        <v>0</v>
      </c>
      <c r="J47" s="708">
        <v>0</v>
      </c>
      <c r="K47" s="708">
        <f t="shared" si="19"/>
        <v>2</v>
      </c>
      <c r="L47" s="708">
        <v>1</v>
      </c>
      <c r="M47" s="708">
        <v>1</v>
      </c>
      <c r="N47" s="708">
        <f t="shared" si="20"/>
        <v>0</v>
      </c>
      <c r="O47" s="708">
        <v>0</v>
      </c>
      <c r="P47" s="708">
        <v>0</v>
      </c>
      <c r="Q47" s="708">
        <f t="shared" si="21"/>
        <v>0</v>
      </c>
      <c r="R47" s="708">
        <v>0</v>
      </c>
      <c r="S47" s="708">
        <v>0</v>
      </c>
      <c r="T47" s="708">
        <f t="shared" si="22"/>
        <v>0</v>
      </c>
      <c r="U47" s="708">
        <v>0</v>
      </c>
      <c r="V47" s="708">
        <v>0</v>
      </c>
      <c r="W47" s="708">
        <f t="shared" si="23"/>
        <v>0</v>
      </c>
      <c r="X47" s="708">
        <v>0</v>
      </c>
      <c r="Y47" s="708">
        <v>0</v>
      </c>
    </row>
    <row r="48" spans="1:25" ht="18" customHeight="1">
      <c r="A48" s="1449" t="s">
        <v>700</v>
      </c>
      <c r="B48" s="708">
        <f t="shared" si="16"/>
        <v>0</v>
      </c>
      <c r="C48" s="708">
        <v>0</v>
      </c>
      <c r="D48" s="708">
        <v>0</v>
      </c>
      <c r="E48" s="708">
        <f t="shared" si="17"/>
        <v>0</v>
      </c>
      <c r="F48" s="708">
        <v>0</v>
      </c>
      <c r="G48" s="708">
        <v>0</v>
      </c>
      <c r="H48" s="708">
        <f t="shared" si="18"/>
        <v>0</v>
      </c>
      <c r="I48" s="708">
        <v>0</v>
      </c>
      <c r="J48" s="708">
        <v>0</v>
      </c>
      <c r="K48" s="708">
        <f t="shared" si="19"/>
        <v>0</v>
      </c>
      <c r="L48" s="708">
        <v>0</v>
      </c>
      <c r="M48" s="708">
        <v>0</v>
      </c>
      <c r="N48" s="708">
        <f t="shared" si="20"/>
        <v>0</v>
      </c>
      <c r="O48" s="708">
        <v>0</v>
      </c>
      <c r="P48" s="708">
        <v>0</v>
      </c>
      <c r="Q48" s="708">
        <f t="shared" si="21"/>
        <v>0</v>
      </c>
      <c r="R48" s="708">
        <v>0</v>
      </c>
      <c r="S48" s="708">
        <v>0</v>
      </c>
      <c r="T48" s="708">
        <f t="shared" si="22"/>
        <v>0</v>
      </c>
      <c r="U48" s="708">
        <v>0</v>
      </c>
      <c r="V48" s="708">
        <v>0</v>
      </c>
      <c r="W48" s="708">
        <f t="shared" si="23"/>
        <v>0</v>
      </c>
      <c r="X48" s="708">
        <v>0</v>
      </c>
      <c r="Y48" s="708">
        <v>0</v>
      </c>
    </row>
    <row r="49" spans="1:25" ht="18" customHeight="1">
      <c r="A49" s="729" t="s">
        <v>836</v>
      </c>
      <c r="B49" s="708">
        <f t="shared" si="16"/>
        <v>0</v>
      </c>
      <c r="C49" s="708">
        <v>0</v>
      </c>
      <c r="D49" s="708">
        <v>0</v>
      </c>
      <c r="E49" s="708">
        <f t="shared" si="17"/>
        <v>0</v>
      </c>
      <c r="F49" s="708">
        <v>0</v>
      </c>
      <c r="G49" s="708">
        <v>0</v>
      </c>
      <c r="H49" s="708">
        <f t="shared" si="18"/>
        <v>0</v>
      </c>
      <c r="I49" s="708">
        <v>0</v>
      </c>
      <c r="J49" s="708">
        <v>0</v>
      </c>
      <c r="K49" s="708">
        <f t="shared" si="19"/>
        <v>0</v>
      </c>
      <c r="L49" s="708">
        <v>0</v>
      </c>
      <c r="M49" s="708">
        <v>0</v>
      </c>
      <c r="N49" s="708">
        <f t="shared" si="20"/>
        <v>0</v>
      </c>
      <c r="O49" s="708">
        <v>0</v>
      </c>
      <c r="P49" s="708">
        <v>0</v>
      </c>
      <c r="Q49" s="708">
        <f t="shared" si="21"/>
        <v>0</v>
      </c>
      <c r="R49" s="708">
        <v>0</v>
      </c>
      <c r="S49" s="708">
        <v>0</v>
      </c>
      <c r="T49" s="708">
        <f t="shared" si="22"/>
        <v>0</v>
      </c>
      <c r="U49" s="708">
        <v>0</v>
      </c>
      <c r="V49" s="708">
        <v>0</v>
      </c>
      <c r="W49" s="708">
        <f t="shared" si="23"/>
        <v>0</v>
      </c>
      <c r="X49" s="708">
        <v>0</v>
      </c>
      <c r="Y49" s="708">
        <v>0</v>
      </c>
    </row>
    <row r="50" spans="1:25" ht="18" customHeight="1">
      <c r="A50" s="1449" t="s">
        <v>835</v>
      </c>
      <c r="B50" s="708">
        <f t="shared" si="16"/>
        <v>0</v>
      </c>
      <c r="C50" s="708">
        <v>0</v>
      </c>
      <c r="D50" s="708">
        <v>0</v>
      </c>
      <c r="E50" s="708">
        <f t="shared" si="17"/>
        <v>0</v>
      </c>
      <c r="F50" s="708">
        <v>0</v>
      </c>
      <c r="G50" s="708">
        <v>0</v>
      </c>
      <c r="H50" s="708">
        <f t="shared" si="18"/>
        <v>0</v>
      </c>
      <c r="I50" s="708">
        <v>0</v>
      </c>
      <c r="J50" s="708">
        <v>0</v>
      </c>
      <c r="K50" s="708">
        <f t="shared" si="19"/>
        <v>0</v>
      </c>
      <c r="L50" s="708">
        <v>0</v>
      </c>
      <c r="M50" s="708">
        <v>0</v>
      </c>
      <c r="N50" s="708">
        <f t="shared" si="20"/>
        <v>0</v>
      </c>
      <c r="O50" s="708">
        <v>0</v>
      </c>
      <c r="P50" s="708">
        <v>0</v>
      </c>
      <c r="Q50" s="708">
        <f t="shared" si="21"/>
        <v>0</v>
      </c>
      <c r="R50" s="708">
        <v>0</v>
      </c>
      <c r="S50" s="708">
        <v>0</v>
      </c>
      <c r="T50" s="708">
        <f t="shared" si="22"/>
        <v>0</v>
      </c>
      <c r="U50" s="708">
        <v>0</v>
      </c>
      <c r="V50" s="708">
        <v>0</v>
      </c>
      <c r="W50" s="708">
        <f t="shared" si="23"/>
        <v>0</v>
      </c>
      <c r="X50" s="708">
        <v>0</v>
      </c>
      <c r="Y50" s="708">
        <v>0</v>
      </c>
    </row>
    <row r="51" spans="1:25" ht="18" customHeight="1">
      <c r="A51" s="729" t="s">
        <v>834</v>
      </c>
      <c r="B51" s="708">
        <f t="shared" si="16"/>
        <v>0</v>
      </c>
      <c r="C51" s="708">
        <v>0</v>
      </c>
      <c r="D51" s="708">
        <v>0</v>
      </c>
      <c r="E51" s="708">
        <f t="shared" si="17"/>
        <v>0</v>
      </c>
      <c r="F51" s="708">
        <v>0</v>
      </c>
      <c r="G51" s="708">
        <v>0</v>
      </c>
      <c r="H51" s="708">
        <f t="shared" si="18"/>
        <v>0</v>
      </c>
      <c r="I51" s="708">
        <v>0</v>
      </c>
      <c r="J51" s="708">
        <v>0</v>
      </c>
      <c r="K51" s="708">
        <f t="shared" si="19"/>
        <v>0</v>
      </c>
      <c r="L51" s="708">
        <v>0</v>
      </c>
      <c r="M51" s="708">
        <v>0</v>
      </c>
      <c r="N51" s="708">
        <f t="shared" si="20"/>
        <v>0</v>
      </c>
      <c r="O51" s="708">
        <v>0</v>
      </c>
      <c r="P51" s="708">
        <v>0</v>
      </c>
      <c r="Q51" s="708">
        <f t="shared" si="21"/>
        <v>0</v>
      </c>
      <c r="R51" s="708">
        <v>0</v>
      </c>
      <c r="S51" s="708">
        <v>0</v>
      </c>
      <c r="T51" s="708">
        <f t="shared" si="22"/>
        <v>0</v>
      </c>
      <c r="U51" s="708">
        <v>0</v>
      </c>
      <c r="V51" s="708">
        <v>0</v>
      </c>
      <c r="W51" s="708">
        <f t="shared" si="23"/>
        <v>0</v>
      </c>
      <c r="X51" s="708">
        <v>0</v>
      </c>
      <c r="Y51" s="708">
        <v>0</v>
      </c>
    </row>
    <row r="52" spans="1:25" ht="18" customHeight="1">
      <c r="A52" s="1449" t="s">
        <v>423</v>
      </c>
      <c r="B52" s="708">
        <f t="shared" si="16"/>
        <v>0</v>
      </c>
      <c r="C52" s="708">
        <v>0</v>
      </c>
      <c r="D52" s="708">
        <v>0</v>
      </c>
      <c r="E52" s="708">
        <f t="shared" si="17"/>
        <v>0</v>
      </c>
      <c r="F52" s="708">
        <v>0</v>
      </c>
      <c r="G52" s="708">
        <v>0</v>
      </c>
      <c r="H52" s="708">
        <f t="shared" si="18"/>
        <v>0</v>
      </c>
      <c r="I52" s="708">
        <v>0</v>
      </c>
      <c r="J52" s="708">
        <v>0</v>
      </c>
      <c r="K52" s="708">
        <f t="shared" si="19"/>
        <v>1</v>
      </c>
      <c r="L52" s="708">
        <v>0</v>
      </c>
      <c r="M52" s="708">
        <v>1</v>
      </c>
      <c r="N52" s="708">
        <f t="shared" si="20"/>
        <v>0</v>
      </c>
      <c r="O52" s="708">
        <v>0</v>
      </c>
      <c r="P52" s="708">
        <v>0</v>
      </c>
      <c r="Q52" s="708">
        <f t="shared" si="21"/>
        <v>0</v>
      </c>
      <c r="R52" s="708">
        <v>0</v>
      </c>
      <c r="S52" s="708">
        <v>0</v>
      </c>
      <c r="T52" s="708">
        <f t="shared" si="22"/>
        <v>0</v>
      </c>
      <c r="U52" s="708">
        <v>0</v>
      </c>
      <c r="V52" s="708">
        <v>0</v>
      </c>
      <c r="W52" s="708">
        <f t="shared" si="23"/>
        <v>0</v>
      </c>
      <c r="X52" s="708">
        <v>0</v>
      </c>
      <c r="Y52" s="708">
        <v>0</v>
      </c>
    </row>
    <row r="53" spans="1:25" ht="18" customHeight="1">
      <c r="A53" s="1449" t="s">
        <v>424</v>
      </c>
      <c r="B53" s="708">
        <f t="shared" si="16"/>
        <v>0</v>
      </c>
      <c r="C53" s="708">
        <v>0</v>
      </c>
      <c r="D53" s="708">
        <v>0</v>
      </c>
      <c r="E53" s="708">
        <f t="shared" si="17"/>
        <v>0</v>
      </c>
      <c r="F53" s="708">
        <v>0</v>
      </c>
      <c r="G53" s="708">
        <v>0</v>
      </c>
      <c r="H53" s="708">
        <f t="shared" si="18"/>
        <v>0</v>
      </c>
      <c r="I53" s="708">
        <v>0</v>
      </c>
      <c r="J53" s="708">
        <v>0</v>
      </c>
      <c r="K53" s="708">
        <f t="shared" si="19"/>
        <v>0</v>
      </c>
      <c r="L53" s="708">
        <v>0</v>
      </c>
      <c r="M53" s="708">
        <v>0</v>
      </c>
      <c r="N53" s="708">
        <f t="shared" si="20"/>
        <v>0</v>
      </c>
      <c r="O53" s="708">
        <v>0</v>
      </c>
      <c r="P53" s="708">
        <v>0</v>
      </c>
      <c r="Q53" s="708">
        <f t="shared" si="21"/>
        <v>0</v>
      </c>
      <c r="R53" s="708">
        <v>0</v>
      </c>
      <c r="S53" s="708">
        <v>0</v>
      </c>
      <c r="T53" s="708">
        <f t="shared" si="22"/>
        <v>0</v>
      </c>
      <c r="U53" s="708">
        <v>0</v>
      </c>
      <c r="V53" s="708">
        <v>0</v>
      </c>
      <c r="W53" s="708">
        <f t="shared" si="23"/>
        <v>0</v>
      </c>
      <c r="X53" s="708">
        <v>0</v>
      </c>
      <c r="Y53" s="708">
        <v>0</v>
      </c>
    </row>
    <row r="54" spans="1:25" ht="18" customHeight="1">
      <c r="A54" s="1449" t="s">
        <v>833</v>
      </c>
      <c r="B54" s="708">
        <f t="shared" si="16"/>
        <v>0</v>
      </c>
      <c r="C54" s="708">
        <v>0</v>
      </c>
      <c r="D54" s="708">
        <v>0</v>
      </c>
      <c r="E54" s="708">
        <f t="shared" si="17"/>
        <v>0</v>
      </c>
      <c r="F54" s="708">
        <v>0</v>
      </c>
      <c r="G54" s="708">
        <v>0</v>
      </c>
      <c r="H54" s="708">
        <f t="shared" si="18"/>
        <v>0</v>
      </c>
      <c r="I54" s="708">
        <v>0</v>
      </c>
      <c r="J54" s="708">
        <v>0</v>
      </c>
      <c r="K54" s="708">
        <f t="shared" si="19"/>
        <v>0</v>
      </c>
      <c r="L54" s="708">
        <v>0</v>
      </c>
      <c r="M54" s="708">
        <v>0</v>
      </c>
      <c r="N54" s="708">
        <f t="shared" si="20"/>
        <v>0</v>
      </c>
      <c r="O54" s="708">
        <v>0</v>
      </c>
      <c r="P54" s="708">
        <v>0</v>
      </c>
      <c r="Q54" s="708">
        <f t="shared" si="21"/>
        <v>1</v>
      </c>
      <c r="R54" s="708">
        <v>0</v>
      </c>
      <c r="S54" s="708">
        <v>1</v>
      </c>
      <c r="T54" s="708">
        <f t="shared" si="22"/>
        <v>0</v>
      </c>
      <c r="U54" s="708">
        <v>0</v>
      </c>
      <c r="V54" s="708">
        <v>0</v>
      </c>
      <c r="W54" s="708">
        <f t="shared" si="23"/>
        <v>0</v>
      </c>
      <c r="X54" s="708">
        <v>0</v>
      </c>
      <c r="Y54" s="708">
        <v>0</v>
      </c>
    </row>
    <row r="55" spans="1:25" ht="18" customHeight="1">
      <c r="A55" s="1449" t="s">
        <v>100</v>
      </c>
      <c r="B55" s="708">
        <f t="shared" si="16"/>
        <v>0</v>
      </c>
      <c r="C55" s="708">
        <v>0</v>
      </c>
      <c r="D55" s="708">
        <v>0</v>
      </c>
      <c r="E55" s="708">
        <f t="shared" si="17"/>
        <v>0</v>
      </c>
      <c r="F55" s="708">
        <v>0</v>
      </c>
      <c r="G55" s="708">
        <v>0</v>
      </c>
      <c r="H55" s="708">
        <f t="shared" si="18"/>
        <v>0</v>
      </c>
      <c r="I55" s="708">
        <v>0</v>
      </c>
      <c r="J55" s="708">
        <v>0</v>
      </c>
      <c r="K55" s="708">
        <f t="shared" si="19"/>
        <v>0</v>
      </c>
      <c r="L55" s="708">
        <v>0</v>
      </c>
      <c r="M55" s="708">
        <v>0</v>
      </c>
      <c r="N55" s="708">
        <f t="shared" si="20"/>
        <v>0</v>
      </c>
      <c r="O55" s="708">
        <v>0</v>
      </c>
      <c r="P55" s="708">
        <v>0</v>
      </c>
      <c r="Q55" s="708">
        <f t="shared" si="21"/>
        <v>0</v>
      </c>
      <c r="R55" s="708">
        <v>0</v>
      </c>
      <c r="S55" s="708">
        <v>0</v>
      </c>
      <c r="T55" s="708">
        <f t="shared" si="22"/>
        <v>0</v>
      </c>
      <c r="U55" s="708">
        <v>0</v>
      </c>
      <c r="V55" s="708">
        <v>0</v>
      </c>
      <c r="W55" s="708">
        <f t="shared" si="23"/>
        <v>0</v>
      </c>
      <c r="X55" s="708">
        <v>0</v>
      </c>
      <c r="Y55" s="708">
        <v>0</v>
      </c>
    </row>
    <row r="56" spans="1:25" ht="18" customHeight="1">
      <c r="A56" s="1449" t="s">
        <v>101</v>
      </c>
      <c r="B56" s="708">
        <f t="shared" si="16"/>
        <v>0</v>
      </c>
      <c r="C56" s="708">
        <v>0</v>
      </c>
      <c r="D56" s="708">
        <v>0</v>
      </c>
      <c r="E56" s="708">
        <f t="shared" si="17"/>
        <v>0</v>
      </c>
      <c r="F56" s="708">
        <v>0</v>
      </c>
      <c r="G56" s="708">
        <v>0</v>
      </c>
      <c r="H56" s="708">
        <f t="shared" si="18"/>
        <v>0</v>
      </c>
      <c r="I56" s="708">
        <v>0</v>
      </c>
      <c r="J56" s="708">
        <v>0</v>
      </c>
      <c r="K56" s="708">
        <f t="shared" si="19"/>
        <v>0</v>
      </c>
      <c r="L56" s="708">
        <v>0</v>
      </c>
      <c r="M56" s="708">
        <v>0</v>
      </c>
      <c r="N56" s="708">
        <f t="shared" si="20"/>
        <v>0</v>
      </c>
      <c r="O56" s="708">
        <v>0</v>
      </c>
      <c r="P56" s="708">
        <v>0</v>
      </c>
      <c r="Q56" s="708">
        <f t="shared" si="21"/>
        <v>0</v>
      </c>
      <c r="R56" s="708">
        <v>0</v>
      </c>
      <c r="S56" s="708">
        <v>0</v>
      </c>
      <c r="T56" s="708">
        <f t="shared" si="22"/>
        <v>0</v>
      </c>
      <c r="U56" s="708">
        <v>0</v>
      </c>
      <c r="V56" s="708">
        <v>0</v>
      </c>
      <c r="W56" s="708">
        <f t="shared" si="23"/>
        <v>0</v>
      </c>
      <c r="X56" s="708">
        <v>0</v>
      </c>
      <c r="Y56" s="708">
        <v>0</v>
      </c>
    </row>
    <row r="57" spans="1:25" ht="18" customHeight="1">
      <c r="A57" s="1620" t="s">
        <v>243</v>
      </c>
      <c r="B57" s="728">
        <f t="shared" si="16"/>
        <v>0</v>
      </c>
      <c r="C57" s="727">
        <v>0</v>
      </c>
      <c r="D57" s="727">
        <v>0</v>
      </c>
      <c r="E57" s="727">
        <f t="shared" si="17"/>
        <v>0</v>
      </c>
      <c r="F57" s="727">
        <v>0</v>
      </c>
      <c r="G57" s="727">
        <v>0</v>
      </c>
      <c r="H57" s="727">
        <f t="shared" si="18"/>
        <v>0</v>
      </c>
      <c r="I57" s="727">
        <v>0</v>
      </c>
      <c r="J57" s="727">
        <v>0</v>
      </c>
      <c r="K57" s="727">
        <f t="shared" si="19"/>
        <v>0</v>
      </c>
      <c r="L57" s="727">
        <v>0</v>
      </c>
      <c r="M57" s="727">
        <v>0</v>
      </c>
      <c r="N57" s="727">
        <f t="shared" si="20"/>
        <v>0</v>
      </c>
      <c r="O57" s="727">
        <v>0</v>
      </c>
      <c r="P57" s="727">
        <v>0</v>
      </c>
      <c r="Q57" s="727">
        <f t="shared" si="21"/>
        <v>0</v>
      </c>
      <c r="R57" s="727">
        <v>0</v>
      </c>
      <c r="S57" s="727">
        <v>0</v>
      </c>
      <c r="T57" s="727">
        <f t="shared" si="22"/>
        <v>0</v>
      </c>
      <c r="U57" s="727">
        <v>0</v>
      </c>
      <c r="V57" s="727">
        <v>0</v>
      </c>
      <c r="W57" s="727">
        <f t="shared" si="23"/>
        <v>0</v>
      </c>
      <c r="X57" s="727">
        <v>0</v>
      </c>
      <c r="Y57" s="727">
        <v>0</v>
      </c>
    </row>
    <row r="58" spans="1:25" s="94" customFormat="1" ht="18" customHeight="1">
      <c r="A58" s="1469" t="s">
        <v>83</v>
      </c>
      <c r="D58" s="94" t="s">
        <v>84</v>
      </c>
      <c r="I58" s="157" t="s">
        <v>85</v>
      </c>
      <c r="N58" s="99"/>
      <c r="O58" s="54" t="s">
        <v>331</v>
      </c>
      <c r="Y58" s="99" t="s">
        <v>771</v>
      </c>
    </row>
    <row r="59" spans="1:25" s="94" customFormat="1" ht="18" customHeight="1">
      <c r="I59" s="157" t="s">
        <v>86</v>
      </c>
      <c r="L59" s="99"/>
      <c r="M59" s="99"/>
      <c r="N59" s="99"/>
      <c r="O59" s="99"/>
      <c r="P59" s="99"/>
    </row>
    <row r="60" spans="1:25" s="94" customFormat="1" ht="12.2" customHeight="1">
      <c r="I60" s="157"/>
      <c r="L60" s="99"/>
      <c r="M60" s="99"/>
      <c r="N60" s="99"/>
      <c r="O60" s="99"/>
      <c r="P60" s="99"/>
    </row>
    <row r="61" spans="1:25" ht="15" customHeight="1">
      <c r="A61" s="617" t="s">
        <v>141</v>
      </c>
      <c r="B61" s="646"/>
      <c r="C61" s="645"/>
      <c r="D61" s="645"/>
      <c r="E61" s="645"/>
      <c r="F61" s="645"/>
      <c r="G61" s="645"/>
      <c r="H61" s="645"/>
      <c r="I61" s="645"/>
      <c r="J61" s="645"/>
      <c r="K61" s="645"/>
      <c r="L61" s="645"/>
      <c r="M61" s="645"/>
      <c r="N61" s="645"/>
      <c r="O61" s="645"/>
      <c r="P61" s="645"/>
      <c r="Q61" s="645"/>
      <c r="R61" s="645"/>
      <c r="S61" s="645"/>
      <c r="T61" s="645"/>
      <c r="U61" s="645"/>
      <c r="V61" s="645"/>
      <c r="W61" s="645"/>
      <c r="X61" s="645"/>
      <c r="Y61" s="645"/>
    </row>
    <row r="62" spans="1:25" ht="15" customHeight="1">
      <c r="A62" s="94" t="s">
        <v>272</v>
      </c>
      <c r="B62" s="709"/>
      <c r="C62" s="709"/>
      <c r="D62" s="709"/>
      <c r="E62" s="709"/>
      <c r="F62" s="709"/>
      <c r="G62" s="709"/>
      <c r="H62" s="709"/>
      <c r="I62" s="709"/>
      <c r="J62" s="709"/>
      <c r="K62" s="709"/>
      <c r="L62" s="709"/>
      <c r="M62" s="709"/>
      <c r="N62" s="709"/>
      <c r="O62" s="709"/>
      <c r="P62" s="709"/>
      <c r="Q62" s="720"/>
      <c r="R62" s="709"/>
      <c r="S62" s="709"/>
      <c r="T62" s="709"/>
      <c r="U62" s="709"/>
      <c r="V62" s="709"/>
      <c r="W62" s="709"/>
      <c r="X62" s="709"/>
      <c r="Y62" s="709"/>
    </row>
    <row r="63" spans="1:25" ht="15" customHeight="1">
      <c r="A63" s="94"/>
      <c r="B63" s="709"/>
      <c r="C63" s="709"/>
      <c r="D63" s="709"/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09"/>
      <c r="P63" s="709"/>
      <c r="Q63" s="720"/>
      <c r="R63" s="709"/>
      <c r="S63" s="709"/>
      <c r="T63" s="709"/>
      <c r="U63" s="709"/>
      <c r="V63" s="709"/>
      <c r="W63" s="709"/>
      <c r="X63" s="709"/>
      <c r="Y63" s="709"/>
    </row>
    <row r="64" spans="1:25" ht="11.25" hidden="1" customHeight="1"/>
    <row r="65" hidden="1"/>
    <row r="66" ht="9" hidden="1" customHeight="1"/>
    <row r="67" hidden="1"/>
    <row r="68" ht="3" hidden="1" customHeight="1"/>
    <row r="69" hidden="1"/>
    <row r="70" hidden="1"/>
  </sheetData>
  <mergeCells count="42">
    <mergeCell ref="A1:B1"/>
    <mergeCell ref="S1:U1"/>
    <mergeCell ref="V1:Y1"/>
    <mergeCell ref="A2:B2"/>
    <mergeCell ref="S2:U2"/>
    <mergeCell ref="V2:Y2"/>
    <mergeCell ref="A33:B33"/>
    <mergeCell ref="H38:J38"/>
    <mergeCell ref="K38:M38"/>
    <mergeCell ref="N38:P38"/>
    <mergeCell ref="Q38:S38"/>
    <mergeCell ref="A3:Y3"/>
    <mergeCell ref="D4:U4"/>
    <mergeCell ref="A5:A7"/>
    <mergeCell ref="B5:G5"/>
    <mergeCell ref="H5:M5"/>
    <mergeCell ref="N5:S5"/>
    <mergeCell ref="T5:Y5"/>
    <mergeCell ref="B6:D6"/>
    <mergeCell ref="E6:G6"/>
    <mergeCell ref="H6:J6"/>
    <mergeCell ref="K6:M6"/>
    <mergeCell ref="N6:P6"/>
    <mergeCell ref="Q6:S6"/>
    <mergeCell ref="W6:Y6"/>
    <mergeCell ref="T6:V6"/>
    <mergeCell ref="T37:Y37"/>
    <mergeCell ref="S33:U33"/>
    <mergeCell ref="A37:A39"/>
    <mergeCell ref="B37:G37"/>
    <mergeCell ref="A34:B34"/>
    <mergeCell ref="S34:U34"/>
    <mergeCell ref="V34:Y34"/>
    <mergeCell ref="A35:Y35"/>
    <mergeCell ref="D36:U36"/>
    <mergeCell ref="W38:Y38"/>
    <mergeCell ref="B38:D38"/>
    <mergeCell ref="E38:G38"/>
    <mergeCell ref="H37:M37"/>
    <mergeCell ref="N37:S37"/>
    <mergeCell ref="T38:V38"/>
    <mergeCell ref="V33:Y3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&amp;C&amp;"Times New Roman,標準"&amp;8&amp;A</oddFooter>
  </headerFooter>
  <rowBreaks count="1" manualBreakCount="1">
    <brk id="31" max="24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"/>
  <sheetViews>
    <sheetView view="pageBreakPreview" topLeftCell="A19" zoomScale="115" zoomScaleNormal="100" zoomScaleSheetLayoutView="115" workbookViewId="0">
      <selection activeCell="I10" sqref="I10"/>
    </sheetView>
  </sheetViews>
  <sheetFormatPr defaultRowHeight="15.75"/>
  <cols>
    <col min="1" max="1" width="15.125" style="735" customWidth="1"/>
    <col min="2" max="2" width="11.625" style="735" customWidth="1"/>
    <col min="3" max="4" width="11.625" style="736" customWidth="1"/>
    <col min="5" max="10" width="11.625" style="735" customWidth="1"/>
    <col min="11" max="256" width="8.875" style="735"/>
    <col min="257" max="257" width="25.5" style="735" customWidth="1"/>
    <col min="258" max="258" width="8.125" style="735" customWidth="1"/>
    <col min="259" max="264" width="11.875" style="735" customWidth="1"/>
    <col min="265" max="266" width="12.75" style="735" customWidth="1"/>
    <col min="267" max="512" width="8.875" style="735"/>
    <col min="513" max="513" width="25.5" style="735" customWidth="1"/>
    <col min="514" max="514" width="8.125" style="735" customWidth="1"/>
    <col min="515" max="520" width="11.875" style="735" customWidth="1"/>
    <col min="521" max="522" width="12.75" style="735" customWidth="1"/>
    <col min="523" max="768" width="8.875" style="735"/>
    <col min="769" max="769" width="25.5" style="735" customWidth="1"/>
    <col min="770" max="770" width="8.125" style="735" customWidth="1"/>
    <col min="771" max="776" width="11.875" style="735" customWidth="1"/>
    <col min="777" max="778" width="12.75" style="735" customWidth="1"/>
    <col min="779" max="1024" width="8.875" style="735"/>
    <col min="1025" max="1025" width="25.5" style="735" customWidth="1"/>
    <col min="1026" max="1026" width="8.125" style="735" customWidth="1"/>
    <col min="1027" max="1032" width="11.875" style="735" customWidth="1"/>
    <col min="1033" max="1034" width="12.75" style="735" customWidth="1"/>
    <col min="1035" max="1280" width="8.875" style="735"/>
    <col min="1281" max="1281" width="25.5" style="735" customWidth="1"/>
    <col min="1282" max="1282" width="8.125" style="735" customWidth="1"/>
    <col min="1283" max="1288" width="11.875" style="735" customWidth="1"/>
    <col min="1289" max="1290" width="12.75" style="735" customWidth="1"/>
    <col min="1291" max="1536" width="8.875" style="735"/>
    <col min="1537" max="1537" width="25.5" style="735" customWidth="1"/>
    <col min="1538" max="1538" width="8.125" style="735" customWidth="1"/>
    <col min="1539" max="1544" width="11.875" style="735" customWidth="1"/>
    <col min="1545" max="1546" width="12.75" style="735" customWidth="1"/>
    <col min="1547" max="1792" width="8.875" style="735"/>
    <col min="1793" max="1793" width="25.5" style="735" customWidth="1"/>
    <col min="1794" max="1794" width="8.125" style="735" customWidth="1"/>
    <col min="1795" max="1800" width="11.875" style="735" customWidth="1"/>
    <col min="1801" max="1802" width="12.75" style="735" customWidth="1"/>
    <col min="1803" max="2048" width="8.875" style="735"/>
    <col min="2049" max="2049" width="25.5" style="735" customWidth="1"/>
    <col min="2050" max="2050" width="8.125" style="735" customWidth="1"/>
    <col min="2051" max="2056" width="11.875" style="735" customWidth="1"/>
    <col min="2057" max="2058" width="12.75" style="735" customWidth="1"/>
    <col min="2059" max="2304" width="8.875" style="735"/>
    <col min="2305" max="2305" width="25.5" style="735" customWidth="1"/>
    <col min="2306" max="2306" width="8.125" style="735" customWidth="1"/>
    <col min="2307" max="2312" width="11.875" style="735" customWidth="1"/>
    <col min="2313" max="2314" width="12.75" style="735" customWidth="1"/>
    <col min="2315" max="2560" width="8.875" style="735"/>
    <col min="2561" max="2561" width="25.5" style="735" customWidth="1"/>
    <col min="2562" max="2562" width="8.125" style="735" customWidth="1"/>
    <col min="2563" max="2568" width="11.875" style="735" customWidth="1"/>
    <col min="2569" max="2570" width="12.75" style="735" customWidth="1"/>
    <col min="2571" max="2816" width="8.875" style="735"/>
    <col min="2817" max="2817" width="25.5" style="735" customWidth="1"/>
    <col min="2818" max="2818" width="8.125" style="735" customWidth="1"/>
    <col min="2819" max="2824" width="11.875" style="735" customWidth="1"/>
    <col min="2825" max="2826" width="12.75" style="735" customWidth="1"/>
    <col min="2827" max="3072" width="8.875" style="735"/>
    <col min="3073" max="3073" width="25.5" style="735" customWidth="1"/>
    <col min="3074" max="3074" width="8.125" style="735" customWidth="1"/>
    <col min="3075" max="3080" width="11.875" style="735" customWidth="1"/>
    <col min="3081" max="3082" width="12.75" style="735" customWidth="1"/>
    <col min="3083" max="3328" width="8.875" style="735"/>
    <col min="3329" max="3329" width="25.5" style="735" customWidth="1"/>
    <col min="3330" max="3330" width="8.125" style="735" customWidth="1"/>
    <col min="3331" max="3336" width="11.875" style="735" customWidth="1"/>
    <col min="3337" max="3338" width="12.75" style="735" customWidth="1"/>
    <col min="3339" max="3584" width="8.875" style="735"/>
    <col min="3585" max="3585" width="25.5" style="735" customWidth="1"/>
    <col min="3586" max="3586" width="8.125" style="735" customWidth="1"/>
    <col min="3587" max="3592" width="11.875" style="735" customWidth="1"/>
    <col min="3593" max="3594" width="12.75" style="735" customWidth="1"/>
    <col min="3595" max="3840" width="8.875" style="735"/>
    <col min="3841" max="3841" width="25.5" style="735" customWidth="1"/>
    <col min="3842" max="3842" width="8.125" style="735" customWidth="1"/>
    <col min="3843" max="3848" width="11.875" style="735" customWidth="1"/>
    <col min="3849" max="3850" width="12.75" style="735" customWidth="1"/>
    <col min="3851" max="4096" width="8.875" style="735"/>
    <col min="4097" max="4097" width="25.5" style="735" customWidth="1"/>
    <col min="4098" max="4098" width="8.125" style="735" customWidth="1"/>
    <col min="4099" max="4104" width="11.875" style="735" customWidth="1"/>
    <col min="4105" max="4106" width="12.75" style="735" customWidth="1"/>
    <col min="4107" max="4352" width="8.875" style="735"/>
    <col min="4353" max="4353" width="25.5" style="735" customWidth="1"/>
    <col min="4354" max="4354" width="8.125" style="735" customWidth="1"/>
    <col min="4355" max="4360" width="11.875" style="735" customWidth="1"/>
    <col min="4361" max="4362" width="12.75" style="735" customWidth="1"/>
    <col min="4363" max="4608" width="8.875" style="735"/>
    <col min="4609" max="4609" width="25.5" style="735" customWidth="1"/>
    <col min="4610" max="4610" width="8.125" style="735" customWidth="1"/>
    <col min="4611" max="4616" width="11.875" style="735" customWidth="1"/>
    <col min="4617" max="4618" width="12.75" style="735" customWidth="1"/>
    <col min="4619" max="4864" width="8.875" style="735"/>
    <col min="4865" max="4865" width="25.5" style="735" customWidth="1"/>
    <col min="4866" max="4866" width="8.125" style="735" customWidth="1"/>
    <col min="4867" max="4872" width="11.875" style="735" customWidth="1"/>
    <col min="4873" max="4874" width="12.75" style="735" customWidth="1"/>
    <col min="4875" max="5120" width="8.875" style="735"/>
    <col min="5121" max="5121" width="25.5" style="735" customWidth="1"/>
    <col min="5122" max="5122" width="8.125" style="735" customWidth="1"/>
    <col min="5123" max="5128" width="11.875" style="735" customWidth="1"/>
    <col min="5129" max="5130" width="12.75" style="735" customWidth="1"/>
    <col min="5131" max="5376" width="8.875" style="735"/>
    <col min="5377" max="5377" width="25.5" style="735" customWidth="1"/>
    <col min="5378" max="5378" width="8.125" style="735" customWidth="1"/>
    <col min="5379" max="5384" width="11.875" style="735" customWidth="1"/>
    <col min="5385" max="5386" width="12.75" style="735" customWidth="1"/>
    <col min="5387" max="5632" width="8.875" style="735"/>
    <col min="5633" max="5633" width="25.5" style="735" customWidth="1"/>
    <col min="5634" max="5634" width="8.125" style="735" customWidth="1"/>
    <col min="5635" max="5640" width="11.875" style="735" customWidth="1"/>
    <col min="5641" max="5642" width="12.75" style="735" customWidth="1"/>
    <col min="5643" max="5888" width="8.875" style="735"/>
    <col min="5889" max="5889" width="25.5" style="735" customWidth="1"/>
    <col min="5890" max="5890" width="8.125" style="735" customWidth="1"/>
    <col min="5891" max="5896" width="11.875" style="735" customWidth="1"/>
    <col min="5897" max="5898" width="12.75" style="735" customWidth="1"/>
    <col min="5899" max="6144" width="8.875" style="735"/>
    <col min="6145" max="6145" width="25.5" style="735" customWidth="1"/>
    <col min="6146" max="6146" width="8.125" style="735" customWidth="1"/>
    <col min="6147" max="6152" width="11.875" style="735" customWidth="1"/>
    <col min="6153" max="6154" width="12.75" style="735" customWidth="1"/>
    <col min="6155" max="6400" width="8.875" style="735"/>
    <col min="6401" max="6401" width="25.5" style="735" customWidth="1"/>
    <col min="6402" max="6402" width="8.125" style="735" customWidth="1"/>
    <col min="6403" max="6408" width="11.875" style="735" customWidth="1"/>
    <col min="6409" max="6410" width="12.75" style="735" customWidth="1"/>
    <col min="6411" max="6656" width="8.875" style="735"/>
    <col min="6657" max="6657" width="25.5" style="735" customWidth="1"/>
    <col min="6658" max="6658" width="8.125" style="735" customWidth="1"/>
    <col min="6659" max="6664" width="11.875" style="735" customWidth="1"/>
    <col min="6665" max="6666" width="12.75" style="735" customWidth="1"/>
    <col min="6667" max="6912" width="8.875" style="735"/>
    <col min="6913" max="6913" width="25.5" style="735" customWidth="1"/>
    <col min="6914" max="6914" width="8.125" style="735" customWidth="1"/>
    <col min="6915" max="6920" width="11.875" style="735" customWidth="1"/>
    <col min="6921" max="6922" width="12.75" style="735" customWidth="1"/>
    <col min="6923" max="7168" width="8.875" style="735"/>
    <col min="7169" max="7169" width="25.5" style="735" customWidth="1"/>
    <col min="7170" max="7170" width="8.125" style="735" customWidth="1"/>
    <col min="7171" max="7176" width="11.875" style="735" customWidth="1"/>
    <col min="7177" max="7178" width="12.75" style="735" customWidth="1"/>
    <col min="7179" max="7424" width="8.875" style="735"/>
    <col min="7425" max="7425" width="25.5" style="735" customWidth="1"/>
    <col min="7426" max="7426" width="8.125" style="735" customWidth="1"/>
    <col min="7427" max="7432" width="11.875" style="735" customWidth="1"/>
    <col min="7433" max="7434" width="12.75" style="735" customWidth="1"/>
    <col min="7435" max="7680" width="8.875" style="735"/>
    <col min="7681" max="7681" width="25.5" style="735" customWidth="1"/>
    <col min="7682" max="7682" width="8.125" style="735" customWidth="1"/>
    <col min="7683" max="7688" width="11.875" style="735" customWidth="1"/>
    <col min="7689" max="7690" width="12.75" style="735" customWidth="1"/>
    <col min="7691" max="7936" width="8.875" style="735"/>
    <col min="7937" max="7937" width="25.5" style="735" customWidth="1"/>
    <col min="7938" max="7938" width="8.125" style="735" customWidth="1"/>
    <col min="7939" max="7944" width="11.875" style="735" customWidth="1"/>
    <col min="7945" max="7946" width="12.75" style="735" customWidth="1"/>
    <col min="7947" max="8192" width="8.875" style="735"/>
    <col min="8193" max="8193" width="25.5" style="735" customWidth="1"/>
    <col min="8194" max="8194" width="8.125" style="735" customWidth="1"/>
    <col min="8195" max="8200" width="11.875" style="735" customWidth="1"/>
    <col min="8201" max="8202" width="12.75" style="735" customWidth="1"/>
    <col min="8203" max="8448" width="8.875" style="735"/>
    <col min="8449" max="8449" width="25.5" style="735" customWidth="1"/>
    <col min="8450" max="8450" width="8.125" style="735" customWidth="1"/>
    <col min="8451" max="8456" width="11.875" style="735" customWidth="1"/>
    <col min="8457" max="8458" width="12.75" style="735" customWidth="1"/>
    <col min="8459" max="8704" width="8.875" style="735"/>
    <col min="8705" max="8705" width="25.5" style="735" customWidth="1"/>
    <col min="8706" max="8706" width="8.125" style="735" customWidth="1"/>
    <col min="8707" max="8712" width="11.875" style="735" customWidth="1"/>
    <col min="8713" max="8714" width="12.75" style="735" customWidth="1"/>
    <col min="8715" max="8960" width="8.875" style="735"/>
    <col min="8961" max="8961" width="25.5" style="735" customWidth="1"/>
    <col min="8962" max="8962" width="8.125" style="735" customWidth="1"/>
    <col min="8963" max="8968" width="11.875" style="735" customWidth="1"/>
    <col min="8969" max="8970" width="12.75" style="735" customWidth="1"/>
    <col min="8971" max="9216" width="8.875" style="735"/>
    <col min="9217" max="9217" width="25.5" style="735" customWidth="1"/>
    <col min="9218" max="9218" width="8.125" style="735" customWidth="1"/>
    <col min="9219" max="9224" width="11.875" style="735" customWidth="1"/>
    <col min="9225" max="9226" width="12.75" style="735" customWidth="1"/>
    <col min="9227" max="9472" width="8.875" style="735"/>
    <col min="9473" max="9473" width="25.5" style="735" customWidth="1"/>
    <col min="9474" max="9474" width="8.125" style="735" customWidth="1"/>
    <col min="9475" max="9480" width="11.875" style="735" customWidth="1"/>
    <col min="9481" max="9482" width="12.75" style="735" customWidth="1"/>
    <col min="9483" max="9728" width="8.875" style="735"/>
    <col min="9729" max="9729" width="25.5" style="735" customWidth="1"/>
    <col min="9730" max="9730" width="8.125" style="735" customWidth="1"/>
    <col min="9731" max="9736" width="11.875" style="735" customWidth="1"/>
    <col min="9737" max="9738" width="12.75" style="735" customWidth="1"/>
    <col min="9739" max="9984" width="8.875" style="735"/>
    <col min="9985" max="9985" width="25.5" style="735" customWidth="1"/>
    <col min="9986" max="9986" width="8.125" style="735" customWidth="1"/>
    <col min="9987" max="9992" width="11.875" style="735" customWidth="1"/>
    <col min="9993" max="9994" width="12.75" style="735" customWidth="1"/>
    <col min="9995" max="10240" width="8.875" style="735"/>
    <col min="10241" max="10241" width="25.5" style="735" customWidth="1"/>
    <col min="10242" max="10242" width="8.125" style="735" customWidth="1"/>
    <col min="10243" max="10248" width="11.875" style="735" customWidth="1"/>
    <col min="10249" max="10250" width="12.75" style="735" customWidth="1"/>
    <col min="10251" max="10496" width="8.875" style="735"/>
    <col min="10497" max="10497" width="25.5" style="735" customWidth="1"/>
    <col min="10498" max="10498" width="8.125" style="735" customWidth="1"/>
    <col min="10499" max="10504" width="11.875" style="735" customWidth="1"/>
    <col min="10505" max="10506" width="12.75" style="735" customWidth="1"/>
    <col min="10507" max="10752" width="8.875" style="735"/>
    <col min="10753" max="10753" width="25.5" style="735" customWidth="1"/>
    <col min="10754" max="10754" width="8.125" style="735" customWidth="1"/>
    <col min="10755" max="10760" width="11.875" style="735" customWidth="1"/>
    <col min="10761" max="10762" width="12.75" style="735" customWidth="1"/>
    <col min="10763" max="11008" width="8.875" style="735"/>
    <col min="11009" max="11009" width="25.5" style="735" customWidth="1"/>
    <col min="11010" max="11010" width="8.125" style="735" customWidth="1"/>
    <col min="11011" max="11016" width="11.875" style="735" customWidth="1"/>
    <col min="11017" max="11018" width="12.75" style="735" customWidth="1"/>
    <col min="11019" max="11264" width="8.875" style="735"/>
    <col min="11265" max="11265" width="25.5" style="735" customWidth="1"/>
    <col min="11266" max="11266" width="8.125" style="735" customWidth="1"/>
    <col min="11267" max="11272" width="11.875" style="735" customWidth="1"/>
    <col min="11273" max="11274" width="12.75" style="735" customWidth="1"/>
    <col min="11275" max="11520" width="8.875" style="735"/>
    <col min="11521" max="11521" width="25.5" style="735" customWidth="1"/>
    <col min="11522" max="11522" width="8.125" style="735" customWidth="1"/>
    <col min="11523" max="11528" width="11.875" style="735" customWidth="1"/>
    <col min="11529" max="11530" width="12.75" style="735" customWidth="1"/>
    <col min="11531" max="11776" width="8.875" style="735"/>
    <col min="11777" max="11777" width="25.5" style="735" customWidth="1"/>
    <col min="11778" max="11778" width="8.125" style="735" customWidth="1"/>
    <col min="11779" max="11784" width="11.875" style="735" customWidth="1"/>
    <col min="11785" max="11786" width="12.75" style="735" customWidth="1"/>
    <col min="11787" max="12032" width="8.875" style="735"/>
    <col min="12033" max="12033" width="25.5" style="735" customWidth="1"/>
    <col min="12034" max="12034" width="8.125" style="735" customWidth="1"/>
    <col min="12035" max="12040" width="11.875" style="735" customWidth="1"/>
    <col min="12041" max="12042" width="12.75" style="735" customWidth="1"/>
    <col min="12043" max="12288" width="8.875" style="735"/>
    <col min="12289" max="12289" width="25.5" style="735" customWidth="1"/>
    <col min="12290" max="12290" width="8.125" style="735" customWidth="1"/>
    <col min="12291" max="12296" width="11.875" style="735" customWidth="1"/>
    <col min="12297" max="12298" width="12.75" style="735" customWidth="1"/>
    <col min="12299" max="12544" width="8.875" style="735"/>
    <col min="12545" max="12545" width="25.5" style="735" customWidth="1"/>
    <col min="12546" max="12546" width="8.125" style="735" customWidth="1"/>
    <col min="12547" max="12552" width="11.875" style="735" customWidth="1"/>
    <col min="12553" max="12554" width="12.75" style="735" customWidth="1"/>
    <col min="12555" max="12800" width="8.875" style="735"/>
    <col min="12801" max="12801" width="25.5" style="735" customWidth="1"/>
    <col min="12802" max="12802" width="8.125" style="735" customWidth="1"/>
    <col min="12803" max="12808" width="11.875" style="735" customWidth="1"/>
    <col min="12809" max="12810" width="12.75" style="735" customWidth="1"/>
    <col min="12811" max="13056" width="8.875" style="735"/>
    <col min="13057" max="13057" width="25.5" style="735" customWidth="1"/>
    <col min="13058" max="13058" width="8.125" style="735" customWidth="1"/>
    <col min="13059" max="13064" width="11.875" style="735" customWidth="1"/>
    <col min="13065" max="13066" width="12.75" style="735" customWidth="1"/>
    <col min="13067" max="13312" width="8.875" style="735"/>
    <col min="13313" max="13313" width="25.5" style="735" customWidth="1"/>
    <col min="13314" max="13314" width="8.125" style="735" customWidth="1"/>
    <col min="13315" max="13320" width="11.875" style="735" customWidth="1"/>
    <col min="13321" max="13322" width="12.75" style="735" customWidth="1"/>
    <col min="13323" max="13568" width="8.875" style="735"/>
    <col min="13569" max="13569" width="25.5" style="735" customWidth="1"/>
    <col min="13570" max="13570" width="8.125" style="735" customWidth="1"/>
    <col min="13571" max="13576" width="11.875" style="735" customWidth="1"/>
    <col min="13577" max="13578" width="12.75" style="735" customWidth="1"/>
    <col min="13579" max="13824" width="8.875" style="735"/>
    <col min="13825" max="13825" width="25.5" style="735" customWidth="1"/>
    <col min="13826" max="13826" width="8.125" style="735" customWidth="1"/>
    <col min="13827" max="13832" width="11.875" style="735" customWidth="1"/>
    <col min="13833" max="13834" width="12.75" style="735" customWidth="1"/>
    <col min="13835" max="14080" width="8.875" style="735"/>
    <col min="14081" max="14081" width="25.5" style="735" customWidth="1"/>
    <col min="14082" max="14082" width="8.125" style="735" customWidth="1"/>
    <col min="14083" max="14088" width="11.875" style="735" customWidth="1"/>
    <col min="14089" max="14090" width="12.75" style="735" customWidth="1"/>
    <col min="14091" max="14336" width="8.875" style="735"/>
    <col min="14337" max="14337" width="25.5" style="735" customWidth="1"/>
    <col min="14338" max="14338" width="8.125" style="735" customWidth="1"/>
    <col min="14339" max="14344" width="11.875" style="735" customWidth="1"/>
    <col min="14345" max="14346" width="12.75" style="735" customWidth="1"/>
    <col min="14347" max="14592" width="8.875" style="735"/>
    <col min="14593" max="14593" width="25.5" style="735" customWidth="1"/>
    <col min="14594" max="14594" width="8.125" style="735" customWidth="1"/>
    <col min="14595" max="14600" width="11.875" style="735" customWidth="1"/>
    <col min="14601" max="14602" width="12.75" style="735" customWidth="1"/>
    <col min="14603" max="14848" width="8.875" style="735"/>
    <col min="14849" max="14849" width="25.5" style="735" customWidth="1"/>
    <col min="14850" max="14850" width="8.125" style="735" customWidth="1"/>
    <col min="14851" max="14856" width="11.875" style="735" customWidth="1"/>
    <col min="14857" max="14858" width="12.75" style="735" customWidth="1"/>
    <col min="14859" max="15104" width="8.875" style="735"/>
    <col min="15105" max="15105" width="25.5" style="735" customWidth="1"/>
    <col min="15106" max="15106" width="8.125" style="735" customWidth="1"/>
    <col min="15107" max="15112" width="11.875" style="735" customWidth="1"/>
    <col min="15113" max="15114" width="12.75" style="735" customWidth="1"/>
    <col min="15115" max="15360" width="8.875" style="735"/>
    <col min="15361" max="15361" width="25.5" style="735" customWidth="1"/>
    <col min="15362" max="15362" width="8.125" style="735" customWidth="1"/>
    <col min="15363" max="15368" width="11.875" style="735" customWidth="1"/>
    <col min="15369" max="15370" width="12.75" style="735" customWidth="1"/>
    <col min="15371" max="15616" width="8.875" style="735"/>
    <col min="15617" max="15617" width="25.5" style="735" customWidth="1"/>
    <col min="15618" max="15618" width="8.125" style="735" customWidth="1"/>
    <col min="15619" max="15624" width="11.875" style="735" customWidth="1"/>
    <col min="15625" max="15626" width="12.75" style="735" customWidth="1"/>
    <col min="15627" max="15872" width="8.875" style="735"/>
    <col min="15873" max="15873" width="25.5" style="735" customWidth="1"/>
    <col min="15874" max="15874" width="8.125" style="735" customWidth="1"/>
    <col min="15875" max="15880" width="11.875" style="735" customWidth="1"/>
    <col min="15881" max="15882" width="12.75" style="735" customWidth="1"/>
    <col min="15883" max="16128" width="8.875" style="735"/>
    <col min="16129" max="16129" width="25.5" style="735" customWidth="1"/>
    <col min="16130" max="16130" width="8.125" style="735" customWidth="1"/>
    <col min="16131" max="16136" width="11.875" style="735" customWidth="1"/>
    <col min="16137" max="16138" width="12.75" style="735" customWidth="1"/>
    <col min="16139" max="16384" width="8.875" style="735"/>
  </cols>
  <sheetData>
    <row r="1" spans="1:28" s="755" customFormat="1" ht="18" customHeight="1">
      <c r="A1" s="761" t="s">
        <v>3032</v>
      </c>
      <c r="B1" s="764"/>
      <c r="C1" s="2288"/>
      <c r="D1" s="2288"/>
      <c r="E1" s="2288"/>
      <c r="F1" s="2288"/>
      <c r="G1" s="2288"/>
      <c r="H1" s="763"/>
      <c r="I1" s="758" t="s">
        <v>33</v>
      </c>
      <c r="J1" s="762" t="s">
        <v>3033</v>
      </c>
    </row>
    <row r="2" spans="1:28" s="755" customFormat="1" ht="18" customHeight="1">
      <c r="A2" s="761" t="s">
        <v>3034</v>
      </c>
      <c r="B2" s="760" t="s">
        <v>847</v>
      </c>
      <c r="C2" s="759"/>
      <c r="D2" s="759"/>
      <c r="E2" s="759"/>
      <c r="F2" s="759"/>
      <c r="G2" s="759"/>
      <c r="H2" s="659" t="s">
        <v>3035</v>
      </c>
      <c r="I2" s="758" t="s">
        <v>3036</v>
      </c>
      <c r="J2" s="757" t="s">
        <v>846</v>
      </c>
      <c r="P2" s="756"/>
    </row>
    <row r="3" spans="1:28" s="753" customFormat="1" ht="21.2" customHeight="1">
      <c r="A3" s="2133" t="s">
        <v>3037</v>
      </c>
      <c r="B3" s="2133"/>
      <c r="C3" s="2133"/>
      <c r="D3" s="2133"/>
      <c r="E3" s="2133"/>
      <c r="F3" s="2133"/>
      <c r="G3" s="2133"/>
      <c r="H3" s="2133"/>
      <c r="I3" s="2133"/>
      <c r="J3" s="2133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4"/>
      <c r="X3" s="754"/>
      <c r="Y3" s="754"/>
      <c r="Z3" s="754"/>
      <c r="AA3" s="754"/>
      <c r="AB3" s="754"/>
    </row>
    <row r="4" spans="1:28" s="751" customFormat="1" ht="21.2" customHeight="1">
      <c r="A4" s="1635"/>
      <c r="B4" s="1635"/>
      <c r="C4" s="1635"/>
      <c r="D4" s="2289" t="s">
        <v>3038</v>
      </c>
      <c r="E4" s="2289"/>
      <c r="F4" s="2289"/>
      <c r="G4" s="2289"/>
      <c r="H4" s="1635"/>
      <c r="I4" s="1635"/>
      <c r="J4" s="752" t="s">
        <v>844</v>
      </c>
    </row>
    <row r="5" spans="1:28" s="740" customFormat="1" ht="21.2" customHeight="1">
      <c r="A5" s="2126" t="s">
        <v>3039</v>
      </c>
      <c r="B5" s="2283" t="s">
        <v>3040</v>
      </c>
      <c r="C5" s="2284"/>
      <c r="D5" s="2285"/>
      <c r="E5" s="2286" t="s">
        <v>3041</v>
      </c>
      <c r="F5" s="2287"/>
      <c r="G5" s="2287"/>
      <c r="H5" s="2286" t="s">
        <v>3042</v>
      </c>
      <c r="I5" s="2287"/>
      <c r="J5" s="2287"/>
    </row>
    <row r="6" spans="1:28" s="740" customFormat="1" ht="21.2" customHeight="1">
      <c r="A6" s="2274"/>
      <c r="B6" s="1557" t="s">
        <v>3043</v>
      </c>
      <c r="C6" s="750" t="s">
        <v>3044</v>
      </c>
      <c r="D6" s="750" t="s">
        <v>3045</v>
      </c>
      <c r="E6" s="750" t="s">
        <v>3046</v>
      </c>
      <c r="F6" s="750" t="s">
        <v>3047</v>
      </c>
      <c r="G6" s="750" t="s">
        <v>3048</v>
      </c>
      <c r="H6" s="750" t="s">
        <v>3049</v>
      </c>
      <c r="I6" s="750" t="s">
        <v>3044</v>
      </c>
      <c r="J6" s="1638" t="s">
        <v>3050</v>
      </c>
    </row>
    <row r="7" spans="1:28" s="740" customFormat="1" ht="18" customHeight="1">
      <c r="A7" s="1449" t="s">
        <v>3051</v>
      </c>
      <c r="B7" s="749">
        <f t="shared" ref="B7:J7" si="0">SUM(B10:B12)</f>
        <v>89</v>
      </c>
      <c r="C7" s="748">
        <f t="shared" si="0"/>
        <v>16</v>
      </c>
      <c r="D7" s="747">
        <f t="shared" si="0"/>
        <v>73</v>
      </c>
      <c r="E7" s="747">
        <f t="shared" si="0"/>
        <v>838</v>
      </c>
      <c r="F7" s="747">
        <f t="shared" si="0"/>
        <v>57</v>
      </c>
      <c r="G7" s="747">
        <f t="shared" si="0"/>
        <v>781</v>
      </c>
      <c r="H7" s="747">
        <f t="shared" si="0"/>
        <v>270</v>
      </c>
      <c r="I7" s="747">
        <f t="shared" si="0"/>
        <v>259</v>
      </c>
      <c r="J7" s="747">
        <f t="shared" si="0"/>
        <v>11</v>
      </c>
    </row>
    <row r="8" spans="1:28" s="740" customFormat="1" ht="18" customHeight="1">
      <c r="A8" s="20"/>
      <c r="B8" s="744"/>
      <c r="C8" s="743"/>
      <c r="D8" s="743"/>
      <c r="E8" s="743"/>
      <c r="F8" s="743"/>
      <c r="G8" s="743"/>
      <c r="H8" s="743"/>
      <c r="I8" s="743"/>
      <c r="J8" s="743"/>
    </row>
    <row r="9" spans="1:28" s="740" customFormat="1" ht="18" customHeight="1">
      <c r="A9" s="20" t="s">
        <v>3052</v>
      </c>
      <c r="B9" s="744"/>
      <c r="C9" s="743"/>
      <c r="D9" s="743"/>
      <c r="E9" s="743"/>
      <c r="F9" s="743"/>
      <c r="G9" s="743"/>
      <c r="H9" s="743"/>
      <c r="I9" s="743"/>
      <c r="J9" s="743"/>
    </row>
    <row r="10" spans="1:28" s="740" customFormat="1" ht="18" customHeight="1">
      <c r="A10" s="1479" t="s">
        <v>3053</v>
      </c>
      <c r="B10" s="744">
        <f>SUM(C10:D10)</f>
        <v>0</v>
      </c>
      <c r="C10" s="743">
        <v>0</v>
      </c>
      <c r="D10" s="743">
        <v>0</v>
      </c>
      <c r="E10" s="743">
        <f>SUM(F10:G10)</f>
        <v>2</v>
      </c>
      <c r="F10" s="743">
        <v>1</v>
      </c>
      <c r="G10" s="743">
        <v>1</v>
      </c>
      <c r="H10" s="743">
        <f>SUM(I10:J10)</f>
        <v>0</v>
      </c>
      <c r="I10" s="743">
        <v>0</v>
      </c>
      <c r="J10" s="743">
        <v>0</v>
      </c>
    </row>
    <row r="11" spans="1:28" s="740" customFormat="1" ht="18" customHeight="1">
      <c r="A11" s="1479" t="s">
        <v>3054</v>
      </c>
      <c r="B11" s="744">
        <f>SUM(C11:D11)</f>
        <v>9</v>
      </c>
      <c r="C11" s="743">
        <v>2</v>
      </c>
      <c r="D11" s="743">
        <v>7</v>
      </c>
      <c r="E11" s="743">
        <f>SUM(F11:G11)</f>
        <v>267</v>
      </c>
      <c r="F11" s="745">
        <v>19</v>
      </c>
      <c r="G11" s="743">
        <v>248</v>
      </c>
      <c r="H11" s="743">
        <f>SUM(I11:J11)</f>
        <v>0</v>
      </c>
      <c r="I11" s="743">
        <v>0</v>
      </c>
      <c r="J11" s="743">
        <v>0</v>
      </c>
    </row>
    <row r="12" spans="1:28" s="740" customFormat="1" ht="18" customHeight="1">
      <c r="A12" s="1479" t="s">
        <v>3055</v>
      </c>
      <c r="B12" s="744">
        <f>SUM(C12:D12)</f>
        <v>80</v>
      </c>
      <c r="C12" s="743">
        <v>14</v>
      </c>
      <c r="D12" s="743">
        <v>66</v>
      </c>
      <c r="E12" s="743">
        <f>SUM(F12:G12)</f>
        <v>569</v>
      </c>
      <c r="F12" s="743">
        <v>37</v>
      </c>
      <c r="G12" s="743">
        <v>532</v>
      </c>
      <c r="H12" s="743">
        <f>SUM(I12:J12)</f>
        <v>270</v>
      </c>
      <c r="I12" s="743">
        <v>259</v>
      </c>
      <c r="J12" s="743">
        <v>11</v>
      </c>
    </row>
    <row r="13" spans="1:28" s="740" customFormat="1" ht="18" customHeight="1">
      <c r="A13" s="746"/>
      <c r="B13" s="744"/>
      <c r="C13" s="743"/>
      <c r="D13" s="743"/>
      <c r="E13" s="743"/>
      <c r="F13" s="743"/>
      <c r="G13" s="743"/>
      <c r="H13" s="743"/>
      <c r="I13" s="743"/>
      <c r="J13" s="743"/>
    </row>
    <row r="14" spans="1:28" s="740" customFormat="1" ht="18" customHeight="1">
      <c r="A14" s="20" t="s">
        <v>3056</v>
      </c>
      <c r="B14" s="744"/>
      <c r="C14" s="743"/>
      <c r="D14" s="743"/>
      <c r="E14" s="743"/>
      <c r="F14" s="743"/>
      <c r="G14" s="743"/>
      <c r="H14" s="743"/>
      <c r="I14" s="743"/>
      <c r="J14" s="743"/>
    </row>
    <row r="15" spans="1:28" s="740" customFormat="1" ht="18" customHeight="1">
      <c r="A15" s="1449" t="s">
        <v>3057</v>
      </c>
      <c r="B15" s="744">
        <f t="shared" ref="B15:B26" si="1">SUM(C15:D15)</f>
        <v>5</v>
      </c>
      <c r="C15" s="743">
        <v>1</v>
      </c>
      <c r="D15" s="743">
        <v>4</v>
      </c>
      <c r="E15" s="743">
        <f t="shared" ref="E15:E26" si="2">SUM(F15:G15)</f>
        <v>65</v>
      </c>
      <c r="F15" s="743">
        <v>6</v>
      </c>
      <c r="G15" s="743">
        <v>59</v>
      </c>
      <c r="H15" s="743">
        <f t="shared" ref="H15:H26" si="3">SUM(I15:J15)</f>
        <v>12</v>
      </c>
      <c r="I15" s="743">
        <v>12</v>
      </c>
      <c r="J15" s="743">
        <v>0</v>
      </c>
    </row>
    <row r="16" spans="1:28" s="740" customFormat="1" ht="18" customHeight="1">
      <c r="A16" s="1449" t="s">
        <v>3058</v>
      </c>
      <c r="B16" s="744">
        <f t="shared" si="1"/>
        <v>4</v>
      </c>
      <c r="C16" s="743">
        <v>1</v>
      </c>
      <c r="D16" s="743">
        <v>3</v>
      </c>
      <c r="E16" s="743">
        <f t="shared" si="2"/>
        <v>58</v>
      </c>
      <c r="F16" s="743">
        <v>3</v>
      </c>
      <c r="G16" s="743">
        <v>55</v>
      </c>
      <c r="H16" s="743">
        <f t="shared" si="3"/>
        <v>9</v>
      </c>
      <c r="I16" s="743">
        <v>9</v>
      </c>
      <c r="J16" s="743">
        <v>0</v>
      </c>
    </row>
    <row r="17" spans="1:16" s="740" customFormat="1" ht="18" customHeight="1">
      <c r="A17" s="1449" t="s">
        <v>3059</v>
      </c>
      <c r="B17" s="744">
        <f t="shared" si="1"/>
        <v>11</v>
      </c>
      <c r="C17" s="743">
        <v>0</v>
      </c>
      <c r="D17" s="743">
        <v>11</v>
      </c>
      <c r="E17" s="743">
        <f t="shared" si="2"/>
        <v>117</v>
      </c>
      <c r="F17" s="745">
        <v>6</v>
      </c>
      <c r="G17" s="743">
        <v>111</v>
      </c>
      <c r="H17" s="743">
        <f t="shared" si="3"/>
        <v>19</v>
      </c>
      <c r="I17" s="743">
        <v>19</v>
      </c>
      <c r="J17" s="743">
        <v>0</v>
      </c>
    </row>
    <row r="18" spans="1:16" s="740" customFormat="1" ht="18" customHeight="1">
      <c r="A18" s="1449" t="s">
        <v>3060</v>
      </c>
      <c r="B18" s="744">
        <f t="shared" si="1"/>
        <v>5</v>
      </c>
      <c r="C18" s="743">
        <v>2</v>
      </c>
      <c r="D18" s="743">
        <v>3</v>
      </c>
      <c r="E18" s="743">
        <f t="shared" si="2"/>
        <v>73</v>
      </c>
      <c r="F18" s="743">
        <v>5</v>
      </c>
      <c r="G18" s="743">
        <v>68</v>
      </c>
      <c r="H18" s="743">
        <f t="shared" si="3"/>
        <v>20</v>
      </c>
      <c r="I18" s="743">
        <v>19</v>
      </c>
      <c r="J18" s="743">
        <v>1</v>
      </c>
    </row>
    <row r="19" spans="1:16" s="740" customFormat="1" ht="18" customHeight="1">
      <c r="A19" s="1449" t="s">
        <v>3061</v>
      </c>
      <c r="B19" s="744">
        <f t="shared" si="1"/>
        <v>5</v>
      </c>
      <c r="C19" s="743">
        <v>1</v>
      </c>
      <c r="D19" s="743">
        <v>4</v>
      </c>
      <c r="E19" s="743">
        <f t="shared" si="2"/>
        <v>38</v>
      </c>
      <c r="F19" s="743">
        <v>5</v>
      </c>
      <c r="G19" s="743">
        <v>33</v>
      </c>
      <c r="H19" s="743">
        <f t="shared" si="3"/>
        <v>7</v>
      </c>
      <c r="I19" s="743">
        <v>7</v>
      </c>
      <c r="J19" s="743">
        <v>0</v>
      </c>
    </row>
    <row r="20" spans="1:16" s="740" customFormat="1" ht="18" customHeight="1">
      <c r="A20" s="1449" t="s">
        <v>3062</v>
      </c>
      <c r="B20" s="744">
        <f t="shared" si="1"/>
        <v>2</v>
      </c>
      <c r="C20" s="743">
        <v>1</v>
      </c>
      <c r="D20" s="743">
        <v>1</v>
      </c>
      <c r="E20" s="743">
        <f t="shared" si="2"/>
        <v>33</v>
      </c>
      <c r="F20" s="743">
        <v>4</v>
      </c>
      <c r="G20" s="743">
        <v>29</v>
      </c>
      <c r="H20" s="743">
        <f t="shared" si="3"/>
        <v>8</v>
      </c>
      <c r="I20" s="743">
        <v>8</v>
      </c>
      <c r="J20" s="743">
        <v>0</v>
      </c>
    </row>
    <row r="21" spans="1:16" s="740" customFormat="1" ht="18" customHeight="1">
      <c r="A21" s="1449" t="s">
        <v>3063</v>
      </c>
      <c r="B21" s="744">
        <f t="shared" si="1"/>
        <v>4</v>
      </c>
      <c r="C21" s="743">
        <v>0</v>
      </c>
      <c r="D21" s="743">
        <v>4</v>
      </c>
      <c r="E21" s="743">
        <f t="shared" si="2"/>
        <v>52</v>
      </c>
      <c r="F21" s="743">
        <v>3</v>
      </c>
      <c r="G21" s="743">
        <v>49</v>
      </c>
      <c r="H21" s="743">
        <f t="shared" si="3"/>
        <v>10</v>
      </c>
      <c r="I21" s="743">
        <v>10</v>
      </c>
      <c r="J21" s="743">
        <v>0</v>
      </c>
    </row>
    <row r="22" spans="1:16" s="740" customFormat="1" ht="18" customHeight="1">
      <c r="A22" s="1449" t="s">
        <v>3064</v>
      </c>
      <c r="B22" s="744">
        <f t="shared" si="1"/>
        <v>9</v>
      </c>
      <c r="C22" s="743">
        <v>0</v>
      </c>
      <c r="D22" s="743">
        <v>9</v>
      </c>
      <c r="E22" s="743">
        <f t="shared" si="2"/>
        <v>90</v>
      </c>
      <c r="F22" s="743">
        <v>6</v>
      </c>
      <c r="G22" s="743">
        <v>84</v>
      </c>
      <c r="H22" s="743">
        <f t="shared" si="3"/>
        <v>40</v>
      </c>
      <c r="I22" s="743">
        <v>35</v>
      </c>
      <c r="J22" s="743">
        <v>5</v>
      </c>
    </row>
    <row r="23" spans="1:16" s="740" customFormat="1" ht="18" customHeight="1">
      <c r="A23" s="1449" t="s">
        <v>3065</v>
      </c>
      <c r="B23" s="744">
        <f t="shared" si="1"/>
        <v>7</v>
      </c>
      <c r="C23" s="743">
        <v>1</v>
      </c>
      <c r="D23" s="743">
        <v>6</v>
      </c>
      <c r="E23" s="743">
        <f t="shared" si="2"/>
        <v>41</v>
      </c>
      <c r="F23" s="745">
        <v>2</v>
      </c>
      <c r="G23" s="743">
        <v>39</v>
      </c>
      <c r="H23" s="743">
        <f t="shared" si="3"/>
        <v>21</v>
      </c>
      <c r="I23" s="743">
        <v>20</v>
      </c>
      <c r="J23" s="743">
        <v>1</v>
      </c>
    </row>
    <row r="24" spans="1:16" s="740" customFormat="1" ht="18" customHeight="1">
      <c r="A24" s="1449" t="s">
        <v>3066</v>
      </c>
      <c r="B24" s="744">
        <f t="shared" si="1"/>
        <v>12</v>
      </c>
      <c r="C24" s="743">
        <v>2</v>
      </c>
      <c r="D24" s="743">
        <v>10</v>
      </c>
      <c r="E24" s="743">
        <f t="shared" si="2"/>
        <v>90</v>
      </c>
      <c r="F24" s="743">
        <v>3</v>
      </c>
      <c r="G24" s="743">
        <v>87</v>
      </c>
      <c r="H24" s="743">
        <f t="shared" si="3"/>
        <v>32</v>
      </c>
      <c r="I24" s="743">
        <v>31</v>
      </c>
      <c r="J24" s="743">
        <v>1</v>
      </c>
    </row>
    <row r="25" spans="1:16" s="740" customFormat="1" ht="18" customHeight="1">
      <c r="A25" s="1449" t="s">
        <v>3067</v>
      </c>
      <c r="B25" s="744">
        <f t="shared" si="1"/>
        <v>9</v>
      </c>
      <c r="C25" s="743">
        <v>2</v>
      </c>
      <c r="D25" s="743">
        <v>7</v>
      </c>
      <c r="E25" s="743">
        <f t="shared" si="2"/>
        <v>100</v>
      </c>
      <c r="F25" s="1636">
        <v>8</v>
      </c>
      <c r="G25" s="1636">
        <v>92</v>
      </c>
      <c r="H25" s="1636">
        <f t="shared" si="3"/>
        <v>51</v>
      </c>
      <c r="I25" s="1636">
        <v>49</v>
      </c>
      <c r="J25" s="1636">
        <v>2</v>
      </c>
    </row>
    <row r="26" spans="1:16" s="740" customFormat="1" ht="18" customHeight="1">
      <c r="A26" s="1450" t="s">
        <v>3068</v>
      </c>
      <c r="B26" s="742">
        <f t="shared" si="1"/>
        <v>16</v>
      </c>
      <c r="C26" s="741">
        <v>5</v>
      </c>
      <c r="D26" s="741">
        <v>11</v>
      </c>
      <c r="E26" s="741">
        <f t="shared" si="2"/>
        <v>81</v>
      </c>
      <c r="F26" s="741">
        <v>6</v>
      </c>
      <c r="G26" s="741">
        <v>75</v>
      </c>
      <c r="H26" s="741">
        <f t="shared" si="3"/>
        <v>41</v>
      </c>
      <c r="I26" s="741">
        <v>40</v>
      </c>
      <c r="J26" s="741">
        <v>1</v>
      </c>
    </row>
    <row r="27" spans="1:16" s="94" customFormat="1" ht="18" customHeight="1">
      <c r="A27" s="1469" t="s">
        <v>83</v>
      </c>
      <c r="B27" s="94" t="s">
        <v>84</v>
      </c>
      <c r="D27" s="99" t="s">
        <v>85</v>
      </c>
      <c r="G27" s="54" t="s">
        <v>331</v>
      </c>
      <c r="J27" s="99" t="s">
        <v>771</v>
      </c>
      <c r="N27" s="99"/>
    </row>
    <row r="28" spans="1:16" s="94" customFormat="1" ht="18" customHeight="1">
      <c r="D28" s="99" t="s">
        <v>86</v>
      </c>
      <c r="L28" s="99"/>
      <c r="M28" s="99"/>
      <c r="N28" s="99"/>
      <c r="O28" s="99"/>
      <c r="P28" s="99"/>
    </row>
    <row r="29" spans="1:16" s="737" customFormat="1" ht="13.9" customHeight="1">
      <c r="C29" s="739"/>
      <c r="D29" s="739"/>
      <c r="E29" s="738"/>
    </row>
    <row r="30" spans="1:16">
      <c r="A30" s="94" t="s">
        <v>141</v>
      </c>
      <c r="B30" s="94"/>
    </row>
    <row r="31" spans="1:16">
      <c r="A31" s="94" t="s">
        <v>272</v>
      </c>
      <c r="B31" s="94"/>
    </row>
  </sheetData>
  <mergeCells count="7">
    <mergeCell ref="B5:D5"/>
    <mergeCell ref="E5:G5"/>
    <mergeCell ref="H5:J5"/>
    <mergeCell ref="C1:G1"/>
    <mergeCell ref="A3:J3"/>
    <mergeCell ref="D4:G4"/>
    <mergeCell ref="A5:A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&amp;C&amp;8&amp;A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"/>
  <sheetViews>
    <sheetView view="pageBreakPreview" topLeftCell="A16" zoomScale="115" zoomScaleNormal="100" zoomScaleSheetLayoutView="115" workbookViewId="0">
      <selection activeCell="I10" sqref="I10"/>
    </sheetView>
  </sheetViews>
  <sheetFormatPr defaultRowHeight="15.75"/>
  <cols>
    <col min="1" max="1" width="15.125" style="735" customWidth="1"/>
    <col min="2" max="2" width="11.625" style="735" customWidth="1"/>
    <col min="3" max="4" width="11.625" style="736" customWidth="1"/>
    <col min="5" max="10" width="11.625" style="735" customWidth="1"/>
    <col min="11" max="256" width="8.875" style="735"/>
    <col min="257" max="257" width="25.5" style="735" customWidth="1"/>
    <col min="258" max="258" width="8.125" style="735" customWidth="1"/>
    <col min="259" max="264" width="11.875" style="735" customWidth="1"/>
    <col min="265" max="266" width="12.75" style="735" customWidth="1"/>
    <col min="267" max="512" width="8.875" style="735"/>
    <col min="513" max="513" width="25.5" style="735" customWidth="1"/>
    <col min="514" max="514" width="8.125" style="735" customWidth="1"/>
    <col min="515" max="520" width="11.875" style="735" customWidth="1"/>
    <col min="521" max="522" width="12.75" style="735" customWidth="1"/>
    <col min="523" max="768" width="8.875" style="735"/>
    <col min="769" max="769" width="25.5" style="735" customWidth="1"/>
    <col min="770" max="770" width="8.125" style="735" customWidth="1"/>
    <col min="771" max="776" width="11.875" style="735" customWidth="1"/>
    <col min="777" max="778" width="12.75" style="735" customWidth="1"/>
    <col min="779" max="1024" width="8.875" style="735"/>
    <col min="1025" max="1025" width="25.5" style="735" customWidth="1"/>
    <col min="1026" max="1026" width="8.125" style="735" customWidth="1"/>
    <col min="1027" max="1032" width="11.875" style="735" customWidth="1"/>
    <col min="1033" max="1034" width="12.75" style="735" customWidth="1"/>
    <col min="1035" max="1280" width="8.875" style="735"/>
    <col min="1281" max="1281" width="25.5" style="735" customWidth="1"/>
    <col min="1282" max="1282" width="8.125" style="735" customWidth="1"/>
    <col min="1283" max="1288" width="11.875" style="735" customWidth="1"/>
    <col min="1289" max="1290" width="12.75" style="735" customWidth="1"/>
    <col min="1291" max="1536" width="8.875" style="735"/>
    <col min="1537" max="1537" width="25.5" style="735" customWidth="1"/>
    <col min="1538" max="1538" width="8.125" style="735" customWidth="1"/>
    <col min="1539" max="1544" width="11.875" style="735" customWidth="1"/>
    <col min="1545" max="1546" width="12.75" style="735" customWidth="1"/>
    <col min="1547" max="1792" width="8.875" style="735"/>
    <col min="1793" max="1793" width="25.5" style="735" customWidth="1"/>
    <col min="1794" max="1794" width="8.125" style="735" customWidth="1"/>
    <col min="1795" max="1800" width="11.875" style="735" customWidth="1"/>
    <col min="1801" max="1802" width="12.75" style="735" customWidth="1"/>
    <col min="1803" max="2048" width="8.875" style="735"/>
    <col min="2049" max="2049" width="25.5" style="735" customWidth="1"/>
    <col min="2050" max="2050" width="8.125" style="735" customWidth="1"/>
    <col min="2051" max="2056" width="11.875" style="735" customWidth="1"/>
    <col min="2057" max="2058" width="12.75" style="735" customWidth="1"/>
    <col min="2059" max="2304" width="8.875" style="735"/>
    <col min="2305" max="2305" width="25.5" style="735" customWidth="1"/>
    <col min="2306" max="2306" width="8.125" style="735" customWidth="1"/>
    <col min="2307" max="2312" width="11.875" style="735" customWidth="1"/>
    <col min="2313" max="2314" width="12.75" style="735" customWidth="1"/>
    <col min="2315" max="2560" width="8.875" style="735"/>
    <col min="2561" max="2561" width="25.5" style="735" customWidth="1"/>
    <col min="2562" max="2562" width="8.125" style="735" customWidth="1"/>
    <col min="2563" max="2568" width="11.875" style="735" customWidth="1"/>
    <col min="2569" max="2570" width="12.75" style="735" customWidth="1"/>
    <col min="2571" max="2816" width="8.875" style="735"/>
    <col min="2817" max="2817" width="25.5" style="735" customWidth="1"/>
    <col min="2818" max="2818" width="8.125" style="735" customWidth="1"/>
    <col min="2819" max="2824" width="11.875" style="735" customWidth="1"/>
    <col min="2825" max="2826" width="12.75" style="735" customWidth="1"/>
    <col min="2827" max="3072" width="8.875" style="735"/>
    <col min="3073" max="3073" width="25.5" style="735" customWidth="1"/>
    <col min="3074" max="3074" width="8.125" style="735" customWidth="1"/>
    <col min="3075" max="3080" width="11.875" style="735" customWidth="1"/>
    <col min="3081" max="3082" width="12.75" style="735" customWidth="1"/>
    <col min="3083" max="3328" width="8.875" style="735"/>
    <col min="3329" max="3329" width="25.5" style="735" customWidth="1"/>
    <col min="3330" max="3330" width="8.125" style="735" customWidth="1"/>
    <col min="3331" max="3336" width="11.875" style="735" customWidth="1"/>
    <col min="3337" max="3338" width="12.75" style="735" customWidth="1"/>
    <col min="3339" max="3584" width="8.875" style="735"/>
    <col min="3585" max="3585" width="25.5" style="735" customWidth="1"/>
    <col min="3586" max="3586" width="8.125" style="735" customWidth="1"/>
    <col min="3587" max="3592" width="11.875" style="735" customWidth="1"/>
    <col min="3593" max="3594" width="12.75" style="735" customWidth="1"/>
    <col min="3595" max="3840" width="8.875" style="735"/>
    <col min="3841" max="3841" width="25.5" style="735" customWidth="1"/>
    <col min="3842" max="3842" width="8.125" style="735" customWidth="1"/>
    <col min="3843" max="3848" width="11.875" style="735" customWidth="1"/>
    <col min="3849" max="3850" width="12.75" style="735" customWidth="1"/>
    <col min="3851" max="4096" width="8.875" style="735"/>
    <col min="4097" max="4097" width="25.5" style="735" customWidth="1"/>
    <col min="4098" max="4098" width="8.125" style="735" customWidth="1"/>
    <col min="4099" max="4104" width="11.875" style="735" customWidth="1"/>
    <col min="4105" max="4106" width="12.75" style="735" customWidth="1"/>
    <col min="4107" max="4352" width="8.875" style="735"/>
    <col min="4353" max="4353" width="25.5" style="735" customWidth="1"/>
    <col min="4354" max="4354" width="8.125" style="735" customWidth="1"/>
    <col min="4355" max="4360" width="11.875" style="735" customWidth="1"/>
    <col min="4361" max="4362" width="12.75" style="735" customWidth="1"/>
    <col min="4363" max="4608" width="8.875" style="735"/>
    <col min="4609" max="4609" width="25.5" style="735" customWidth="1"/>
    <col min="4610" max="4610" width="8.125" style="735" customWidth="1"/>
    <col min="4611" max="4616" width="11.875" style="735" customWidth="1"/>
    <col min="4617" max="4618" width="12.75" style="735" customWidth="1"/>
    <col min="4619" max="4864" width="8.875" style="735"/>
    <col min="4865" max="4865" width="25.5" style="735" customWidth="1"/>
    <col min="4866" max="4866" width="8.125" style="735" customWidth="1"/>
    <col min="4867" max="4872" width="11.875" style="735" customWidth="1"/>
    <col min="4873" max="4874" width="12.75" style="735" customWidth="1"/>
    <col min="4875" max="5120" width="8.875" style="735"/>
    <col min="5121" max="5121" width="25.5" style="735" customWidth="1"/>
    <col min="5122" max="5122" width="8.125" style="735" customWidth="1"/>
    <col min="5123" max="5128" width="11.875" style="735" customWidth="1"/>
    <col min="5129" max="5130" width="12.75" style="735" customWidth="1"/>
    <col min="5131" max="5376" width="8.875" style="735"/>
    <col min="5377" max="5377" width="25.5" style="735" customWidth="1"/>
    <col min="5378" max="5378" width="8.125" style="735" customWidth="1"/>
    <col min="5379" max="5384" width="11.875" style="735" customWidth="1"/>
    <col min="5385" max="5386" width="12.75" style="735" customWidth="1"/>
    <col min="5387" max="5632" width="8.875" style="735"/>
    <col min="5633" max="5633" width="25.5" style="735" customWidth="1"/>
    <col min="5634" max="5634" width="8.125" style="735" customWidth="1"/>
    <col min="5635" max="5640" width="11.875" style="735" customWidth="1"/>
    <col min="5641" max="5642" width="12.75" style="735" customWidth="1"/>
    <col min="5643" max="5888" width="8.875" style="735"/>
    <col min="5889" max="5889" width="25.5" style="735" customWidth="1"/>
    <col min="5890" max="5890" width="8.125" style="735" customWidth="1"/>
    <col min="5891" max="5896" width="11.875" style="735" customWidth="1"/>
    <col min="5897" max="5898" width="12.75" style="735" customWidth="1"/>
    <col min="5899" max="6144" width="8.875" style="735"/>
    <col min="6145" max="6145" width="25.5" style="735" customWidth="1"/>
    <col min="6146" max="6146" width="8.125" style="735" customWidth="1"/>
    <col min="6147" max="6152" width="11.875" style="735" customWidth="1"/>
    <col min="6153" max="6154" width="12.75" style="735" customWidth="1"/>
    <col min="6155" max="6400" width="8.875" style="735"/>
    <col min="6401" max="6401" width="25.5" style="735" customWidth="1"/>
    <col min="6402" max="6402" width="8.125" style="735" customWidth="1"/>
    <col min="6403" max="6408" width="11.875" style="735" customWidth="1"/>
    <col min="6409" max="6410" width="12.75" style="735" customWidth="1"/>
    <col min="6411" max="6656" width="8.875" style="735"/>
    <col min="6657" max="6657" width="25.5" style="735" customWidth="1"/>
    <col min="6658" max="6658" width="8.125" style="735" customWidth="1"/>
    <col min="6659" max="6664" width="11.875" style="735" customWidth="1"/>
    <col min="6665" max="6666" width="12.75" style="735" customWidth="1"/>
    <col min="6667" max="6912" width="8.875" style="735"/>
    <col min="6913" max="6913" width="25.5" style="735" customWidth="1"/>
    <col min="6914" max="6914" width="8.125" style="735" customWidth="1"/>
    <col min="6915" max="6920" width="11.875" style="735" customWidth="1"/>
    <col min="6921" max="6922" width="12.75" style="735" customWidth="1"/>
    <col min="6923" max="7168" width="8.875" style="735"/>
    <col min="7169" max="7169" width="25.5" style="735" customWidth="1"/>
    <col min="7170" max="7170" width="8.125" style="735" customWidth="1"/>
    <col min="7171" max="7176" width="11.875" style="735" customWidth="1"/>
    <col min="7177" max="7178" width="12.75" style="735" customWidth="1"/>
    <col min="7179" max="7424" width="8.875" style="735"/>
    <col min="7425" max="7425" width="25.5" style="735" customWidth="1"/>
    <col min="7426" max="7426" width="8.125" style="735" customWidth="1"/>
    <col min="7427" max="7432" width="11.875" style="735" customWidth="1"/>
    <col min="7433" max="7434" width="12.75" style="735" customWidth="1"/>
    <col min="7435" max="7680" width="8.875" style="735"/>
    <col min="7681" max="7681" width="25.5" style="735" customWidth="1"/>
    <col min="7682" max="7682" width="8.125" style="735" customWidth="1"/>
    <col min="7683" max="7688" width="11.875" style="735" customWidth="1"/>
    <col min="7689" max="7690" width="12.75" style="735" customWidth="1"/>
    <col min="7691" max="7936" width="8.875" style="735"/>
    <col min="7937" max="7937" width="25.5" style="735" customWidth="1"/>
    <col min="7938" max="7938" width="8.125" style="735" customWidth="1"/>
    <col min="7939" max="7944" width="11.875" style="735" customWidth="1"/>
    <col min="7945" max="7946" width="12.75" style="735" customWidth="1"/>
    <col min="7947" max="8192" width="8.875" style="735"/>
    <col min="8193" max="8193" width="25.5" style="735" customWidth="1"/>
    <col min="8194" max="8194" width="8.125" style="735" customWidth="1"/>
    <col min="8195" max="8200" width="11.875" style="735" customWidth="1"/>
    <col min="8201" max="8202" width="12.75" style="735" customWidth="1"/>
    <col min="8203" max="8448" width="8.875" style="735"/>
    <col min="8449" max="8449" width="25.5" style="735" customWidth="1"/>
    <col min="8450" max="8450" width="8.125" style="735" customWidth="1"/>
    <col min="8451" max="8456" width="11.875" style="735" customWidth="1"/>
    <col min="8457" max="8458" width="12.75" style="735" customWidth="1"/>
    <col min="8459" max="8704" width="8.875" style="735"/>
    <col min="8705" max="8705" width="25.5" style="735" customWidth="1"/>
    <col min="8706" max="8706" width="8.125" style="735" customWidth="1"/>
    <col min="8707" max="8712" width="11.875" style="735" customWidth="1"/>
    <col min="8713" max="8714" width="12.75" style="735" customWidth="1"/>
    <col min="8715" max="8960" width="8.875" style="735"/>
    <col min="8961" max="8961" width="25.5" style="735" customWidth="1"/>
    <col min="8962" max="8962" width="8.125" style="735" customWidth="1"/>
    <col min="8963" max="8968" width="11.875" style="735" customWidth="1"/>
    <col min="8969" max="8970" width="12.75" style="735" customWidth="1"/>
    <col min="8971" max="9216" width="8.875" style="735"/>
    <col min="9217" max="9217" width="25.5" style="735" customWidth="1"/>
    <col min="9218" max="9218" width="8.125" style="735" customWidth="1"/>
    <col min="9219" max="9224" width="11.875" style="735" customWidth="1"/>
    <col min="9225" max="9226" width="12.75" style="735" customWidth="1"/>
    <col min="9227" max="9472" width="8.875" style="735"/>
    <col min="9473" max="9473" width="25.5" style="735" customWidth="1"/>
    <col min="9474" max="9474" width="8.125" style="735" customWidth="1"/>
    <col min="9475" max="9480" width="11.875" style="735" customWidth="1"/>
    <col min="9481" max="9482" width="12.75" style="735" customWidth="1"/>
    <col min="9483" max="9728" width="8.875" style="735"/>
    <col min="9729" max="9729" width="25.5" style="735" customWidth="1"/>
    <col min="9730" max="9730" width="8.125" style="735" customWidth="1"/>
    <col min="9731" max="9736" width="11.875" style="735" customWidth="1"/>
    <col min="9737" max="9738" width="12.75" style="735" customWidth="1"/>
    <col min="9739" max="9984" width="8.875" style="735"/>
    <col min="9985" max="9985" width="25.5" style="735" customWidth="1"/>
    <col min="9986" max="9986" width="8.125" style="735" customWidth="1"/>
    <col min="9987" max="9992" width="11.875" style="735" customWidth="1"/>
    <col min="9993" max="9994" width="12.75" style="735" customWidth="1"/>
    <col min="9995" max="10240" width="8.875" style="735"/>
    <col min="10241" max="10241" width="25.5" style="735" customWidth="1"/>
    <col min="10242" max="10242" width="8.125" style="735" customWidth="1"/>
    <col min="10243" max="10248" width="11.875" style="735" customWidth="1"/>
    <col min="10249" max="10250" width="12.75" style="735" customWidth="1"/>
    <col min="10251" max="10496" width="8.875" style="735"/>
    <col min="10497" max="10497" width="25.5" style="735" customWidth="1"/>
    <col min="10498" max="10498" width="8.125" style="735" customWidth="1"/>
    <col min="10499" max="10504" width="11.875" style="735" customWidth="1"/>
    <col min="10505" max="10506" width="12.75" style="735" customWidth="1"/>
    <col min="10507" max="10752" width="8.875" style="735"/>
    <col min="10753" max="10753" width="25.5" style="735" customWidth="1"/>
    <col min="10754" max="10754" width="8.125" style="735" customWidth="1"/>
    <col min="10755" max="10760" width="11.875" style="735" customWidth="1"/>
    <col min="10761" max="10762" width="12.75" style="735" customWidth="1"/>
    <col min="10763" max="11008" width="8.875" style="735"/>
    <col min="11009" max="11009" width="25.5" style="735" customWidth="1"/>
    <col min="11010" max="11010" width="8.125" style="735" customWidth="1"/>
    <col min="11011" max="11016" width="11.875" style="735" customWidth="1"/>
    <col min="11017" max="11018" width="12.75" style="735" customWidth="1"/>
    <col min="11019" max="11264" width="8.875" style="735"/>
    <col min="11265" max="11265" width="25.5" style="735" customWidth="1"/>
    <col min="11266" max="11266" width="8.125" style="735" customWidth="1"/>
    <col min="11267" max="11272" width="11.875" style="735" customWidth="1"/>
    <col min="11273" max="11274" width="12.75" style="735" customWidth="1"/>
    <col min="11275" max="11520" width="8.875" style="735"/>
    <col min="11521" max="11521" width="25.5" style="735" customWidth="1"/>
    <col min="11522" max="11522" width="8.125" style="735" customWidth="1"/>
    <col min="11523" max="11528" width="11.875" style="735" customWidth="1"/>
    <col min="11529" max="11530" width="12.75" style="735" customWidth="1"/>
    <col min="11531" max="11776" width="8.875" style="735"/>
    <col min="11777" max="11777" width="25.5" style="735" customWidth="1"/>
    <col min="11778" max="11778" width="8.125" style="735" customWidth="1"/>
    <col min="11779" max="11784" width="11.875" style="735" customWidth="1"/>
    <col min="11785" max="11786" width="12.75" style="735" customWidth="1"/>
    <col min="11787" max="12032" width="8.875" style="735"/>
    <col min="12033" max="12033" width="25.5" style="735" customWidth="1"/>
    <col min="12034" max="12034" width="8.125" style="735" customWidth="1"/>
    <col min="12035" max="12040" width="11.875" style="735" customWidth="1"/>
    <col min="12041" max="12042" width="12.75" style="735" customWidth="1"/>
    <col min="12043" max="12288" width="8.875" style="735"/>
    <col min="12289" max="12289" width="25.5" style="735" customWidth="1"/>
    <col min="12290" max="12290" width="8.125" style="735" customWidth="1"/>
    <col min="12291" max="12296" width="11.875" style="735" customWidth="1"/>
    <col min="12297" max="12298" width="12.75" style="735" customWidth="1"/>
    <col min="12299" max="12544" width="8.875" style="735"/>
    <col min="12545" max="12545" width="25.5" style="735" customWidth="1"/>
    <col min="12546" max="12546" width="8.125" style="735" customWidth="1"/>
    <col min="12547" max="12552" width="11.875" style="735" customWidth="1"/>
    <col min="12553" max="12554" width="12.75" style="735" customWidth="1"/>
    <col min="12555" max="12800" width="8.875" style="735"/>
    <col min="12801" max="12801" width="25.5" style="735" customWidth="1"/>
    <col min="12802" max="12802" width="8.125" style="735" customWidth="1"/>
    <col min="12803" max="12808" width="11.875" style="735" customWidth="1"/>
    <col min="12809" max="12810" width="12.75" style="735" customWidth="1"/>
    <col min="12811" max="13056" width="8.875" style="735"/>
    <col min="13057" max="13057" width="25.5" style="735" customWidth="1"/>
    <col min="13058" max="13058" width="8.125" style="735" customWidth="1"/>
    <col min="13059" max="13064" width="11.875" style="735" customWidth="1"/>
    <col min="13065" max="13066" width="12.75" style="735" customWidth="1"/>
    <col min="13067" max="13312" width="8.875" style="735"/>
    <col min="13313" max="13313" width="25.5" style="735" customWidth="1"/>
    <col min="13314" max="13314" width="8.125" style="735" customWidth="1"/>
    <col min="13315" max="13320" width="11.875" style="735" customWidth="1"/>
    <col min="13321" max="13322" width="12.75" style="735" customWidth="1"/>
    <col min="13323" max="13568" width="8.875" style="735"/>
    <col min="13569" max="13569" width="25.5" style="735" customWidth="1"/>
    <col min="13570" max="13570" width="8.125" style="735" customWidth="1"/>
    <col min="13571" max="13576" width="11.875" style="735" customWidth="1"/>
    <col min="13577" max="13578" width="12.75" style="735" customWidth="1"/>
    <col min="13579" max="13824" width="8.875" style="735"/>
    <col min="13825" max="13825" width="25.5" style="735" customWidth="1"/>
    <col min="13826" max="13826" width="8.125" style="735" customWidth="1"/>
    <col min="13827" max="13832" width="11.875" style="735" customWidth="1"/>
    <col min="13833" max="13834" width="12.75" style="735" customWidth="1"/>
    <col min="13835" max="14080" width="8.875" style="735"/>
    <col min="14081" max="14081" width="25.5" style="735" customWidth="1"/>
    <col min="14082" max="14082" width="8.125" style="735" customWidth="1"/>
    <col min="14083" max="14088" width="11.875" style="735" customWidth="1"/>
    <col min="14089" max="14090" width="12.75" style="735" customWidth="1"/>
    <col min="14091" max="14336" width="8.875" style="735"/>
    <col min="14337" max="14337" width="25.5" style="735" customWidth="1"/>
    <col min="14338" max="14338" width="8.125" style="735" customWidth="1"/>
    <col min="14339" max="14344" width="11.875" style="735" customWidth="1"/>
    <col min="14345" max="14346" width="12.75" style="735" customWidth="1"/>
    <col min="14347" max="14592" width="8.875" style="735"/>
    <col min="14593" max="14593" width="25.5" style="735" customWidth="1"/>
    <col min="14594" max="14594" width="8.125" style="735" customWidth="1"/>
    <col min="14595" max="14600" width="11.875" style="735" customWidth="1"/>
    <col min="14601" max="14602" width="12.75" style="735" customWidth="1"/>
    <col min="14603" max="14848" width="8.875" style="735"/>
    <col min="14849" max="14849" width="25.5" style="735" customWidth="1"/>
    <col min="14850" max="14850" width="8.125" style="735" customWidth="1"/>
    <col min="14851" max="14856" width="11.875" style="735" customWidth="1"/>
    <col min="14857" max="14858" width="12.75" style="735" customWidth="1"/>
    <col min="14859" max="15104" width="8.875" style="735"/>
    <col min="15105" max="15105" width="25.5" style="735" customWidth="1"/>
    <col min="15106" max="15106" width="8.125" style="735" customWidth="1"/>
    <col min="15107" max="15112" width="11.875" style="735" customWidth="1"/>
    <col min="15113" max="15114" width="12.75" style="735" customWidth="1"/>
    <col min="15115" max="15360" width="8.875" style="735"/>
    <col min="15361" max="15361" width="25.5" style="735" customWidth="1"/>
    <col min="15362" max="15362" width="8.125" style="735" customWidth="1"/>
    <col min="15363" max="15368" width="11.875" style="735" customWidth="1"/>
    <col min="15369" max="15370" width="12.75" style="735" customWidth="1"/>
    <col min="15371" max="15616" width="8.875" style="735"/>
    <col min="15617" max="15617" width="25.5" style="735" customWidth="1"/>
    <col min="15618" max="15618" width="8.125" style="735" customWidth="1"/>
    <col min="15619" max="15624" width="11.875" style="735" customWidth="1"/>
    <col min="15625" max="15626" width="12.75" style="735" customWidth="1"/>
    <col min="15627" max="15872" width="8.875" style="735"/>
    <col min="15873" max="15873" width="25.5" style="735" customWidth="1"/>
    <col min="15874" max="15874" width="8.125" style="735" customWidth="1"/>
    <col min="15875" max="15880" width="11.875" style="735" customWidth="1"/>
    <col min="15881" max="15882" width="12.75" style="735" customWidth="1"/>
    <col min="15883" max="16128" width="8.875" style="735"/>
    <col min="16129" max="16129" width="25.5" style="735" customWidth="1"/>
    <col min="16130" max="16130" width="8.125" style="735" customWidth="1"/>
    <col min="16131" max="16136" width="11.875" style="735" customWidth="1"/>
    <col min="16137" max="16138" width="12.75" style="735" customWidth="1"/>
    <col min="16139" max="16384" width="8.875" style="735"/>
  </cols>
  <sheetData>
    <row r="1" spans="1:28" s="755" customFormat="1" ht="18" customHeight="1">
      <c r="A1" s="761" t="s">
        <v>143</v>
      </c>
      <c r="B1" s="764"/>
      <c r="C1" s="2288"/>
      <c r="D1" s="2288"/>
      <c r="E1" s="2288"/>
      <c r="F1" s="2288"/>
      <c r="G1" s="2288"/>
      <c r="H1" s="763"/>
      <c r="I1" s="758" t="s">
        <v>33</v>
      </c>
      <c r="J1" s="762" t="s">
        <v>477</v>
      </c>
    </row>
    <row r="2" spans="1:28" s="755" customFormat="1" ht="18" customHeight="1">
      <c r="A2" s="761" t="s">
        <v>34</v>
      </c>
      <c r="B2" s="760" t="s">
        <v>847</v>
      </c>
      <c r="C2" s="759"/>
      <c r="D2" s="759"/>
      <c r="E2" s="759"/>
      <c r="F2" s="759"/>
      <c r="G2" s="759"/>
      <c r="H2" s="659" t="s">
        <v>344</v>
      </c>
      <c r="I2" s="758" t="s">
        <v>855</v>
      </c>
      <c r="J2" s="757" t="s">
        <v>854</v>
      </c>
      <c r="P2" s="756"/>
    </row>
    <row r="3" spans="1:28" s="753" customFormat="1" ht="21.2" customHeight="1">
      <c r="A3" s="2290" t="s">
        <v>853</v>
      </c>
      <c r="B3" s="2133"/>
      <c r="C3" s="2133"/>
      <c r="D3" s="2133"/>
      <c r="E3" s="2133"/>
      <c r="F3" s="2133"/>
      <c r="G3" s="2133"/>
      <c r="H3" s="2133"/>
      <c r="I3" s="2133"/>
      <c r="J3" s="2133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4"/>
      <c r="X3" s="754"/>
      <c r="Y3" s="754"/>
      <c r="Z3" s="754"/>
      <c r="AA3" s="754"/>
      <c r="AB3" s="754"/>
    </row>
    <row r="4" spans="1:28" s="751" customFormat="1" ht="21.2" customHeight="1">
      <c r="A4" s="1635"/>
      <c r="B4" s="1635"/>
      <c r="C4" s="1635"/>
      <c r="D4" s="2289" t="s">
        <v>845</v>
      </c>
      <c r="E4" s="2289"/>
      <c r="F4" s="2289"/>
      <c r="G4" s="2289"/>
      <c r="H4" s="1635"/>
      <c r="I4" s="1635"/>
      <c r="J4" s="752" t="s">
        <v>852</v>
      </c>
    </row>
    <row r="5" spans="1:28" s="740" customFormat="1" ht="21.2" customHeight="1">
      <c r="A5" s="2126" t="s">
        <v>843</v>
      </c>
      <c r="B5" s="2283" t="s">
        <v>851</v>
      </c>
      <c r="C5" s="2284"/>
      <c r="D5" s="2285"/>
      <c r="E5" s="2286" t="s">
        <v>850</v>
      </c>
      <c r="F5" s="2287"/>
      <c r="G5" s="2287"/>
      <c r="H5" s="2286" t="s">
        <v>849</v>
      </c>
      <c r="I5" s="2287"/>
      <c r="J5" s="2287"/>
    </row>
    <row r="6" spans="1:28" s="740" customFormat="1" ht="21.2" customHeight="1">
      <c r="A6" s="2274"/>
      <c r="B6" s="1557" t="s">
        <v>848</v>
      </c>
      <c r="C6" s="750" t="s">
        <v>142</v>
      </c>
      <c r="D6" s="750" t="s">
        <v>68</v>
      </c>
      <c r="E6" s="750" t="s">
        <v>67</v>
      </c>
      <c r="F6" s="750" t="s">
        <v>142</v>
      </c>
      <c r="G6" s="750" t="s">
        <v>68</v>
      </c>
      <c r="H6" s="750" t="s">
        <v>67</v>
      </c>
      <c r="I6" s="750" t="s">
        <v>142</v>
      </c>
      <c r="J6" s="1638" t="s">
        <v>68</v>
      </c>
    </row>
    <row r="7" spans="1:28" s="740" customFormat="1" ht="18" customHeight="1">
      <c r="A7" s="1449" t="s">
        <v>453</v>
      </c>
      <c r="B7" s="749">
        <f t="shared" ref="B7:J7" si="0">SUM(B10:B12)</f>
        <v>588</v>
      </c>
      <c r="C7" s="748">
        <f t="shared" si="0"/>
        <v>55</v>
      </c>
      <c r="D7" s="747">
        <f t="shared" si="0"/>
        <v>533</v>
      </c>
      <c r="E7" s="747">
        <f t="shared" si="0"/>
        <v>78</v>
      </c>
      <c r="F7" s="747">
        <f t="shared" si="0"/>
        <v>0</v>
      </c>
      <c r="G7" s="747">
        <f t="shared" si="0"/>
        <v>78</v>
      </c>
      <c r="H7" s="747">
        <f t="shared" si="0"/>
        <v>19</v>
      </c>
      <c r="I7" s="747">
        <f t="shared" si="0"/>
        <v>5</v>
      </c>
      <c r="J7" s="747">
        <f t="shared" si="0"/>
        <v>14</v>
      </c>
    </row>
    <row r="8" spans="1:28" s="740" customFormat="1" ht="18" customHeight="1">
      <c r="A8" s="20"/>
      <c r="B8" s="744"/>
      <c r="C8" s="743"/>
      <c r="D8" s="743"/>
      <c r="E8" s="743"/>
      <c r="F8" s="743"/>
      <c r="G8" s="743"/>
      <c r="H8" s="743"/>
      <c r="I8" s="743"/>
      <c r="J8" s="743"/>
    </row>
    <row r="9" spans="1:28" s="740" customFormat="1" ht="18" customHeight="1">
      <c r="A9" s="20" t="s">
        <v>414</v>
      </c>
      <c r="B9" s="744"/>
      <c r="C9" s="743"/>
      <c r="D9" s="743"/>
      <c r="E9" s="743"/>
      <c r="F9" s="743"/>
      <c r="G9" s="743"/>
      <c r="H9" s="743"/>
      <c r="I9" s="743"/>
      <c r="J9" s="743"/>
    </row>
    <row r="10" spans="1:28" s="740" customFormat="1" ht="18" customHeight="1">
      <c r="A10" s="1479" t="s">
        <v>461</v>
      </c>
      <c r="B10" s="744">
        <f>SUM(C10:D10)</f>
        <v>0</v>
      </c>
      <c r="C10" s="743">
        <v>0</v>
      </c>
      <c r="D10" s="743">
        <v>0</v>
      </c>
      <c r="E10" s="743">
        <f>SUM(F10:G10)</f>
        <v>0</v>
      </c>
      <c r="F10" s="743">
        <v>0</v>
      </c>
      <c r="G10" s="743">
        <v>0</v>
      </c>
      <c r="H10" s="743">
        <f>SUM(I10:J10)</f>
        <v>0</v>
      </c>
      <c r="I10" s="743">
        <v>0</v>
      </c>
      <c r="J10" s="743">
        <v>0</v>
      </c>
    </row>
    <row r="11" spans="1:28" s="740" customFormat="1" ht="18" customHeight="1">
      <c r="A11" s="1479" t="s">
        <v>782</v>
      </c>
      <c r="B11" s="744">
        <f>SUM(C11:D11)</f>
        <v>53</v>
      </c>
      <c r="C11" s="743">
        <v>11</v>
      </c>
      <c r="D11" s="743">
        <v>42</v>
      </c>
      <c r="E11" s="743">
        <f>SUM(F11:G11)</f>
        <v>17</v>
      </c>
      <c r="F11" s="745">
        <v>0</v>
      </c>
      <c r="G11" s="743">
        <v>17</v>
      </c>
      <c r="H11" s="743">
        <f>SUM(I11:J11)</f>
        <v>1</v>
      </c>
      <c r="I11" s="743">
        <v>0</v>
      </c>
      <c r="J11" s="743">
        <v>1</v>
      </c>
    </row>
    <row r="12" spans="1:28" s="740" customFormat="1" ht="18" customHeight="1">
      <c r="A12" s="1479" t="s">
        <v>463</v>
      </c>
      <c r="B12" s="744">
        <f>SUM(C12:D12)</f>
        <v>535</v>
      </c>
      <c r="C12" s="743">
        <v>44</v>
      </c>
      <c r="D12" s="743">
        <v>491</v>
      </c>
      <c r="E12" s="743">
        <f>SUM(F12:G12)</f>
        <v>61</v>
      </c>
      <c r="F12" s="743">
        <v>0</v>
      </c>
      <c r="G12" s="743">
        <v>61</v>
      </c>
      <c r="H12" s="743">
        <f>SUM(I12:J12)</f>
        <v>18</v>
      </c>
      <c r="I12" s="743">
        <v>5</v>
      </c>
      <c r="J12" s="743">
        <v>13</v>
      </c>
    </row>
    <row r="13" spans="1:28" s="740" customFormat="1" ht="18" customHeight="1">
      <c r="A13" s="746"/>
      <c r="B13" s="744"/>
      <c r="C13" s="743"/>
      <c r="D13" s="743"/>
      <c r="E13" s="743"/>
      <c r="F13" s="743"/>
      <c r="G13" s="743"/>
      <c r="H13" s="743"/>
      <c r="I13" s="743"/>
      <c r="J13" s="743"/>
    </row>
    <row r="14" spans="1:28" s="740" customFormat="1" ht="18" customHeight="1">
      <c r="A14" s="20" t="s">
        <v>280</v>
      </c>
      <c r="B14" s="744"/>
      <c r="C14" s="743"/>
      <c r="D14" s="743"/>
      <c r="E14" s="743"/>
      <c r="F14" s="743"/>
      <c r="G14" s="743"/>
      <c r="H14" s="743"/>
      <c r="I14" s="743"/>
      <c r="J14" s="743"/>
    </row>
    <row r="15" spans="1:28" s="740" customFormat="1" ht="18" customHeight="1">
      <c r="A15" s="1449" t="s">
        <v>270</v>
      </c>
      <c r="B15" s="744">
        <f t="shared" ref="B15:B26" si="1">SUM(C15:D15)</f>
        <v>46</v>
      </c>
      <c r="C15" s="743">
        <v>8</v>
      </c>
      <c r="D15" s="743">
        <v>38</v>
      </c>
      <c r="E15" s="743">
        <f t="shared" ref="E15:E26" si="2">SUM(F15:G15)</f>
        <v>5</v>
      </c>
      <c r="F15" s="743">
        <v>0</v>
      </c>
      <c r="G15" s="743">
        <v>5</v>
      </c>
      <c r="H15" s="743">
        <f t="shared" ref="H15:H26" si="3">SUM(I15:J15)</f>
        <v>2</v>
      </c>
      <c r="I15" s="743">
        <v>1</v>
      </c>
      <c r="J15" s="743">
        <v>1</v>
      </c>
    </row>
    <row r="16" spans="1:28" s="740" customFormat="1" ht="18" customHeight="1">
      <c r="A16" s="1449" t="s">
        <v>96</v>
      </c>
      <c r="B16" s="744">
        <f t="shared" si="1"/>
        <v>38</v>
      </c>
      <c r="C16" s="743">
        <v>3</v>
      </c>
      <c r="D16" s="743">
        <v>35</v>
      </c>
      <c r="E16" s="743">
        <f t="shared" si="2"/>
        <v>6</v>
      </c>
      <c r="F16" s="743">
        <v>0</v>
      </c>
      <c r="G16" s="743">
        <v>6</v>
      </c>
      <c r="H16" s="743">
        <f t="shared" si="3"/>
        <v>1</v>
      </c>
      <c r="I16" s="743">
        <v>1</v>
      </c>
      <c r="J16" s="743">
        <v>0</v>
      </c>
    </row>
    <row r="17" spans="1:16" s="740" customFormat="1" ht="18" customHeight="1">
      <c r="A17" s="1449" t="s">
        <v>97</v>
      </c>
      <c r="B17" s="744">
        <f t="shared" si="1"/>
        <v>73</v>
      </c>
      <c r="C17" s="743">
        <v>5</v>
      </c>
      <c r="D17" s="743">
        <v>68</v>
      </c>
      <c r="E17" s="743">
        <f t="shared" si="2"/>
        <v>9</v>
      </c>
      <c r="F17" s="745">
        <v>0</v>
      </c>
      <c r="G17" s="743">
        <v>9</v>
      </c>
      <c r="H17" s="743">
        <f t="shared" si="3"/>
        <v>3</v>
      </c>
      <c r="I17" s="743">
        <v>1</v>
      </c>
      <c r="J17" s="743">
        <v>2</v>
      </c>
    </row>
    <row r="18" spans="1:16" s="740" customFormat="1" ht="18" customHeight="1">
      <c r="A18" s="1449" t="s">
        <v>98</v>
      </c>
      <c r="B18" s="744">
        <f t="shared" si="1"/>
        <v>66</v>
      </c>
      <c r="C18" s="743">
        <v>6</v>
      </c>
      <c r="D18" s="743">
        <v>60</v>
      </c>
      <c r="E18" s="743">
        <f t="shared" si="2"/>
        <v>5</v>
      </c>
      <c r="F18" s="743">
        <v>0</v>
      </c>
      <c r="G18" s="743">
        <v>5</v>
      </c>
      <c r="H18" s="743">
        <f t="shared" si="3"/>
        <v>0</v>
      </c>
      <c r="I18" s="743">
        <v>0</v>
      </c>
      <c r="J18" s="743">
        <v>0</v>
      </c>
    </row>
    <row r="19" spans="1:16" s="740" customFormat="1" ht="18" customHeight="1">
      <c r="A19" s="1449" t="s">
        <v>99</v>
      </c>
      <c r="B19" s="744">
        <f t="shared" si="1"/>
        <v>24</v>
      </c>
      <c r="C19" s="743">
        <v>1</v>
      </c>
      <c r="D19" s="743">
        <v>23</v>
      </c>
      <c r="E19" s="743">
        <f t="shared" si="2"/>
        <v>2</v>
      </c>
      <c r="F19" s="743">
        <v>0</v>
      </c>
      <c r="G19" s="743">
        <v>2</v>
      </c>
      <c r="H19" s="743">
        <f t="shared" si="3"/>
        <v>0</v>
      </c>
      <c r="I19" s="743">
        <v>0</v>
      </c>
      <c r="J19" s="743">
        <v>0</v>
      </c>
    </row>
    <row r="20" spans="1:16" s="740" customFormat="1" ht="18" customHeight="1">
      <c r="A20" s="1449" t="s">
        <v>281</v>
      </c>
      <c r="B20" s="744">
        <f t="shared" si="1"/>
        <v>16</v>
      </c>
      <c r="C20" s="743">
        <v>1</v>
      </c>
      <c r="D20" s="743">
        <v>15</v>
      </c>
      <c r="E20" s="743">
        <f t="shared" si="2"/>
        <v>3</v>
      </c>
      <c r="F20" s="743">
        <v>0</v>
      </c>
      <c r="G20" s="743">
        <v>3</v>
      </c>
      <c r="H20" s="743">
        <f t="shared" si="3"/>
        <v>0</v>
      </c>
      <c r="I20" s="743">
        <v>0</v>
      </c>
      <c r="J20" s="743">
        <v>0</v>
      </c>
    </row>
    <row r="21" spans="1:16" s="740" customFormat="1" ht="18" customHeight="1">
      <c r="A21" s="1449" t="s">
        <v>282</v>
      </c>
      <c r="B21" s="744">
        <f t="shared" si="1"/>
        <v>30</v>
      </c>
      <c r="C21" s="743">
        <v>8</v>
      </c>
      <c r="D21" s="743">
        <v>22</v>
      </c>
      <c r="E21" s="743">
        <f t="shared" si="2"/>
        <v>5</v>
      </c>
      <c r="F21" s="743">
        <v>0</v>
      </c>
      <c r="G21" s="743">
        <v>5</v>
      </c>
      <c r="H21" s="743">
        <f t="shared" si="3"/>
        <v>2</v>
      </c>
      <c r="I21" s="743">
        <v>0</v>
      </c>
      <c r="J21" s="743">
        <v>2</v>
      </c>
    </row>
    <row r="22" spans="1:16" s="740" customFormat="1" ht="18" customHeight="1">
      <c r="A22" s="1449" t="s">
        <v>653</v>
      </c>
      <c r="B22" s="744">
        <f t="shared" si="1"/>
        <v>71</v>
      </c>
      <c r="C22" s="743">
        <v>6</v>
      </c>
      <c r="D22" s="743">
        <v>65</v>
      </c>
      <c r="E22" s="743">
        <f t="shared" si="2"/>
        <v>8</v>
      </c>
      <c r="F22" s="743">
        <v>0</v>
      </c>
      <c r="G22" s="743">
        <v>8</v>
      </c>
      <c r="H22" s="743">
        <f t="shared" si="3"/>
        <v>6</v>
      </c>
      <c r="I22" s="743">
        <v>0</v>
      </c>
      <c r="J22" s="743">
        <v>6</v>
      </c>
    </row>
    <row r="23" spans="1:16" s="740" customFormat="1" ht="18" customHeight="1">
      <c r="A23" s="1449" t="s">
        <v>283</v>
      </c>
      <c r="B23" s="744">
        <f t="shared" si="1"/>
        <v>26</v>
      </c>
      <c r="C23" s="743">
        <v>2</v>
      </c>
      <c r="D23" s="743">
        <v>24</v>
      </c>
      <c r="E23" s="743">
        <f t="shared" si="2"/>
        <v>9</v>
      </c>
      <c r="F23" s="745">
        <v>0</v>
      </c>
      <c r="G23" s="743">
        <v>9</v>
      </c>
      <c r="H23" s="743">
        <f t="shared" si="3"/>
        <v>0</v>
      </c>
      <c r="I23" s="743">
        <v>0</v>
      </c>
      <c r="J23" s="743">
        <v>0</v>
      </c>
    </row>
    <row r="24" spans="1:16" s="740" customFormat="1" ht="18" customHeight="1">
      <c r="A24" s="1449" t="s">
        <v>654</v>
      </c>
      <c r="B24" s="744">
        <f t="shared" si="1"/>
        <v>72</v>
      </c>
      <c r="C24" s="743">
        <v>8</v>
      </c>
      <c r="D24" s="743">
        <v>64</v>
      </c>
      <c r="E24" s="743">
        <f t="shared" si="2"/>
        <v>12</v>
      </c>
      <c r="F24" s="743">
        <v>0</v>
      </c>
      <c r="G24" s="743">
        <v>12</v>
      </c>
      <c r="H24" s="743">
        <f t="shared" si="3"/>
        <v>1</v>
      </c>
      <c r="I24" s="743">
        <v>0</v>
      </c>
      <c r="J24" s="743">
        <v>1</v>
      </c>
    </row>
    <row r="25" spans="1:16" s="740" customFormat="1" ht="18" customHeight="1">
      <c r="A25" s="1449" t="s">
        <v>271</v>
      </c>
      <c r="B25" s="744">
        <f t="shared" si="1"/>
        <v>79</v>
      </c>
      <c r="C25" s="743">
        <v>4</v>
      </c>
      <c r="D25" s="743">
        <v>75</v>
      </c>
      <c r="E25" s="743">
        <f t="shared" si="2"/>
        <v>8</v>
      </c>
      <c r="F25" s="1636">
        <v>0</v>
      </c>
      <c r="G25" s="1636">
        <v>8</v>
      </c>
      <c r="H25" s="1636">
        <f t="shared" si="3"/>
        <v>3</v>
      </c>
      <c r="I25" s="1636">
        <v>1</v>
      </c>
      <c r="J25" s="1636">
        <v>2</v>
      </c>
    </row>
    <row r="26" spans="1:16" s="740" customFormat="1" ht="18" customHeight="1">
      <c r="A26" s="1450" t="s">
        <v>295</v>
      </c>
      <c r="B26" s="742">
        <f t="shared" si="1"/>
        <v>47</v>
      </c>
      <c r="C26" s="741">
        <v>3</v>
      </c>
      <c r="D26" s="741">
        <v>44</v>
      </c>
      <c r="E26" s="741">
        <f t="shared" si="2"/>
        <v>6</v>
      </c>
      <c r="F26" s="741">
        <v>0</v>
      </c>
      <c r="G26" s="741">
        <v>6</v>
      </c>
      <c r="H26" s="741">
        <f t="shared" si="3"/>
        <v>1</v>
      </c>
      <c r="I26" s="741">
        <v>1</v>
      </c>
      <c r="J26" s="741">
        <v>0</v>
      </c>
    </row>
    <row r="27" spans="1:16" s="94" customFormat="1" ht="18" customHeight="1">
      <c r="A27" s="1469" t="s">
        <v>83</v>
      </c>
      <c r="B27" s="94" t="s">
        <v>84</v>
      </c>
      <c r="D27" s="99" t="s">
        <v>85</v>
      </c>
      <c r="G27" s="54" t="s">
        <v>331</v>
      </c>
      <c r="J27" s="99" t="s">
        <v>771</v>
      </c>
      <c r="N27" s="99"/>
    </row>
    <row r="28" spans="1:16" s="94" customFormat="1" ht="18" customHeight="1">
      <c r="D28" s="99" t="s">
        <v>86</v>
      </c>
      <c r="L28" s="99"/>
      <c r="M28" s="99"/>
      <c r="N28" s="99"/>
      <c r="O28" s="99"/>
      <c r="P28" s="99"/>
    </row>
    <row r="29" spans="1:16" s="737" customFormat="1" ht="13.9" customHeight="1">
      <c r="C29" s="739"/>
      <c r="D29" s="739"/>
      <c r="E29" s="738"/>
    </row>
    <row r="30" spans="1:16">
      <c r="A30" s="94" t="s">
        <v>141</v>
      </c>
      <c r="B30" s="94"/>
    </row>
    <row r="31" spans="1:16">
      <c r="A31" s="94" t="s">
        <v>272</v>
      </c>
      <c r="B31" s="94"/>
    </row>
  </sheetData>
  <mergeCells count="7">
    <mergeCell ref="C1:G1"/>
    <mergeCell ref="A3:J3"/>
    <mergeCell ref="D4:G4"/>
    <mergeCell ref="A5:A6"/>
    <mergeCell ref="B5:D5"/>
    <mergeCell ref="E5:G5"/>
    <mergeCell ref="H5:J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&amp;C&amp;8&amp;A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view="pageBreakPreview" zoomScale="115" zoomScaleNormal="100" zoomScaleSheetLayoutView="115" workbookViewId="0">
      <selection activeCell="I10" sqref="I10"/>
    </sheetView>
  </sheetViews>
  <sheetFormatPr defaultRowHeight="15.75"/>
  <cols>
    <col min="1" max="1" width="28.625" style="735" customWidth="1"/>
    <col min="2" max="2" width="8.125" style="735" customWidth="1"/>
    <col min="3" max="4" width="11.625" style="736" customWidth="1"/>
    <col min="5" max="10" width="11.625" style="735" customWidth="1"/>
    <col min="11" max="256" width="8.875" style="735"/>
    <col min="257" max="257" width="25.5" style="735" customWidth="1"/>
    <col min="258" max="258" width="8.125" style="735" customWidth="1"/>
    <col min="259" max="264" width="11.875" style="735" customWidth="1"/>
    <col min="265" max="266" width="12.75" style="735" customWidth="1"/>
    <col min="267" max="512" width="8.875" style="735"/>
    <col min="513" max="513" width="25.5" style="735" customWidth="1"/>
    <col min="514" max="514" width="8.125" style="735" customWidth="1"/>
    <col min="515" max="520" width="11.875" style="735" customWidth="1"/>
    <col min="521" max="522" width="12.75" style="735" customWidth="1"/>
    <col min="523" max="768" width="8.875" style="735"/>
    <col min="769" max="769" width="25.5" style="735" customWidth="1"/>
    <col min="770" max="770" width="8.125" style="735" customWidth="1"/>
    <col min="771" max="776" width="11.875" style="735" customWidth="1"/>
    <col min="777" max="778" width="12.75" style="735" customWidth="1"/>
    <col min="779" max="1024" width="8.875" style="735"/>
    <col min="1025" max="1025" width="25.5" style="735" customWidth="1"/>
    <col min="1026" max="1026" width="8.125" style="735" customWidth="1"/>
    <col min="1027" max="1032" width="11.875" style="735" customWidth="1"/>
    <col min="1033" max="1034" width="12.75" style="735" customWidth="1"/>
    <col min="1035" max="1280" width="8.875" style="735"/>
    <col min="1281" max="1281" width="25.5" style="735" customWidth="1"/>
    <col min="1282" max="1282" width="8.125" style="735" customWidth="1"/>
    <col min="1283" max="1288" width="11.875" style="735" customWidth="1"/>
    <col min="1289" max="1290" width="12.75" style="735" customWidth="1"/>
    <col min="1291" max="1536" width="8.875" style="735"/>
    <col min="1537" max="1537" width="25.5" style="735" customWidth="1"/>
    <col min="1538" max="1538" width="8.125" style="735" customWidth="1"/>
    <col min="1539" max="1544" width="11.875" style="735" customWidth="1"/>
    <col min="1545" max="1546" width="12.75" style="735" customWidth="1"/>
    <col min="1547" max="1792" width="8.875" style="735"/>
    <col min="1793" max="1793" width="25.5" style="735" customWidth="1"/>
    <col min="1794" max="1794" width="8.125" style="735" customWidth="1"/>
    <col min="1795" max="1800" width="11.875" style="735" customWidth="1"/>
    <col min="1801" max="1802" width="12.75" style="735" customWidth="1"/>
    <col min="1803" max="2048" width="8.875" style="735"/>
    <col min="2049" max="2049" width="25.5" style="735" customWidth="1"/>
    <col min="2050" max="2050" width="8.125" style="735" customWidth="1"/>
    <col min="2051" max="2056" width="11.875" style="735" customWidth="1"/>
    <col min="2057" max="2058" width="12.75" style="735" customWidth="1"/>
    <col min="2059" max="2304" width="8.875" style="735"/>
    <col min="2305" max="2305" width="25.5" style="735" customWidth="1"/>
    <col min="2306" max="2306" width="8.125" style="735" customWidth="1"/>
    <col min="2307" max="2312" width="11.875" style="735" customWidth="1"/>
    <col min="2313" max="2314" width="12.75" style="735" customWidth="1"/>
    <col min="2315" max="2560" width="8.875" style="735"/>
    <col min="2561" max="2561" width="25.5" style="735" customWidth="1"/>
    <col min="2562" max="2562" width="8.125" style="735" customWidth="1"/>
    <col min="2563" max="2568" width="11.875" style="735" customWidth="1"/>
    <col min="2569" max="2570" width="12.75" style="735" customWidth="1"/>
    <col min="2571" max="2816" width="8.875" style="735"/>
    <col min="2817" max="2817" width="25.5" style="735" customWidth="1"/>
    <col min="2818" max="2818" width="8.125" style="735" customWidth="1"/>
    <col min="2819" max="2824" width="11.875" style="735" customWidth="1"/>
    <col min="2825" max="2826" width="12.75" style="735" customWidth="1"/>
    <col min="2827" max="3072" width="8.875" style="735"/>
    <col min="3073" max="3073" width="25.5" style="735" customWidth="1"/>
    <col min="3074" max="3074" width="8.125" style="735" customWidth="1"/>
    <col min="3075" max="3080" width="11.875" style="735" customWidth="1"/>
    <col min="3081" max="3082" width="12.75" style="735" customWidth="1"/>
    <col min="3083" max="3328" width="8.875" style="735"/>
    <col min="3329" max="3329" width="25.5" style="735" customWidth="1"/>
    <col min="3330" max="3330" width="8.125" style="735" customWidth="1"/>
    <col min="3331" max="3336" width="11.875" style="735" customWidth="1"/>
    <col min="3337" max="3338" width="12.75" style="735" customWidth="1"/>
    <col min="3339" max="3584" width="8.875" style="735"/>
    <col min="3585" max="3585" width="25.5" style="735" customWidth="1"/>
    <col min="3586" max="3586" width="8.125" style="735" customWidth="1"/>
    <col min="3587" max="3592" width="11.875" style="735" customWidth="1"/>
    <col min="3593" max="3594" width="12.75" style="735" customWidth="1"/>
    <col min="3595" max="3840" width="8.875" style="735"/>
    <col min="3841" max="3841" width="25.5" style="735" customWidth="1"/>
    <col min="3842" max="3842" width="8.125" style="735" customWidth="1"/>
    <col min="3843" max="3848" width="11.875" style="735" customWidth="1"/>
    <col min="3849" max="3850" width="12.75" style="735" customWidth="1"/>
    <col min="3851" max="4096" width="8.875" style="735"/>
    <col min="4097" max="4097" width="25.5" style="735" customWidth="1"/>
    <col min="4098" max="4098" width="8.125" style="735" customWidth="1"/>
    <col min="4099" max="4104" width="11.875" style="735" customWidth="1"/>
    <col min="4105" max="4106" width="12.75" style="735" customWidth="1"/>
    <col min="4107" max="4352" width="8.875" style="735"/>
    <col min="4353" max="4353" width="25.5" style="735" customWidth="1"/>
    <col min="4354" max="4354" width="8.125" style="735" customWidth="1"/>
    <col min="4355" max="4360" width="11.875" style="735" customWidth="1"/>
    <col min="4361" max="4362" width="12.75" style="735" customWidth="1"/>
    <col min="4363" max="4608" width="8.875" style="735"/>
    <col min="4609" max="4609" width="25.5" style="735" customWidth="1"/>
    <col min="4610" max="4610" width="8.125" style="735" customWidth="1"/>
    <col min="4611" max="4616" width="11.875" style="735" customWidth="1"/>
    <col min="4617" max="4618" width="12.75" style="735" customWidth="1"/>
    <col min="4619" max="4864" width="8.875" style="735"/>
    <col min="4865" max="4865" width="25.5" style="735" customWidth="1"/>
    <col min="4866" max="4866" width="8.125" style="735" customWidth="1"/>
    <col min="4867" max="4872" width="11.875" style="735" customWidth="1"/>
    <col min="4873" max="4874" width="12.75" style="735" customWidth="1"/>
    <col min="4875" max="5120" width="8.875" style="735"/>
    <col min="5121" max="5121" width="25.5" style="735" customWidth="1"/>
    <col min="5122" max="5122" width="8.125" style="735" customWidth="1"/>
    <col min="5123" max="5128" width="11.875" style="735" customWidth="1"/>
    <col min="5129" max="5130" width="12.75" style="735" customWidth="1"/>
    <col min="5131" max="5376" width="8.875" style="735"/>
    <col min="5377" max="5377" width="25.5" style="735" customWidth="1"/>
    <col min="5378" max="5378" width="8.125" style="735" customWidth="1"/>
    <col min="5379" max="5384" width="11.875" style="735" customWidth="1"/>
    <col min="5385" max="5386" width="12.75" style="735" customWidth="1"/>
    <col min="5387" max="5632" width="8.875" style="735"/>
    <col min="5633" max="5633" width="25.5" style="735" customWidth="1"/>
    <col min="5634" max="5634" width="8.125" style="735" customWidth="1"/>
    <col min="5635" max="5640" width="11.875" style="735" customWidth="1"/>
    <col min="5641" max="5642" width="12.75" style="735" customWidth="1"/>
    <col min="5643" max="5888" width="8.875" style="735"/>
    <col min="5889" max="5889" width="25.5" style="735" customWidth="1"/>
    <col min="5890" max="5890" width="8.125" style="735" customWidth="1"/>
    <col min="5891" max="5896" width="11.875" style="735" customWidth="1"/>
    <col min="5897" max="5898" width="12.75" style="735" customWidth="1"/>
    <col min="5899" max="6144" width="8.875" style="735"/>
    <col min="6145" max="6145" width="25.5" style="735" customWidth="1"/>
    <col min="6146" max="6146" width="8.125" style="735" customWidth="1"/>
    <col min="6147" max="6152" width="11.875" style="735" customWidth="1"/>
    <col min="6153" max="6154" width="12.75" style="735" customWidth="1"/>
    <col min="6155" max="6400" width="8.875" style="735"/>
    <col min="6401" max="6401" width="25.5" style="735" customWidth="1"/>
    <col min="6402" max="6402" width="8.125" style="735" customWidth="1"/>
    <col min="6403" max="6408" width="11.875" style="735" customWidth="1"/>
    <col min="6409" max="6410" width="12.75" style="735" customWidth="1"/>
    <col min="6411" max="6656" width="8.875" style="735"/>
    <col min="6657" max="6657" width="25.5" style="735" customWidth="1"/>
    <col min="6658" max="6658" width="8.125" style="735" customWidth="1"/>
    <col min="6659" max="6664" width="11.875" style="735" customWidth="1"/>
    <col min="6665" max="6666" width="12.75" style="735" customWidth="1"/>
    <col min="6667" max="6912" width="8.875" style="735"/>
    <col min="6913" max="6913" width="25.5" style="735" customWidth="1"/>
    <col min="6914" max="6914" width="8.125" style="735" customWidth="1"/>
    <col min="6915" max="6920" width="11.875" style="735" customWidth="1"/>
    <col min="6921" max="6922" width="12.75" style="735" customWidth="1"/>
    <col min="6923" max="7168" width="8.875" style="735"/>
    <col min="7169" max="7169" width="25.5" style="735" customWidth="1"/>
    <col min="7170" max="7170" width="8.125" style="735" customWidth="1"/>
    <col min="7171" max="7176" width="11.875" style="735" customWidth="1"/>
    <col min="7177" max="7178" width="12.75" style="735" customWidth="1"/>
    <col min="7179" max="7424" width="8.875" style="735"/>
    <col min="7425" max="7425" width="25.5" style="735" customWidth="1"/>
    <col min="7426" max="7426" width="8.125" style="735" customWidth="1"/>
    <col min="7427" max="7432" width="11.875" style="735" customWidth="1"/>
    <col min="7433" max="7434" width="12.75" style="735" customWidth="1"/>
    <col min="7435" max="7680" width="8.875" style="735"/>
    <col min="7681" max="7681" width="25.5" style="735" customWidth="1"/>
    <col min="7682" max="7682" width="8.125" style="735" customWidth="1"/>
    <col min="7683" max="7688" width="11.875" style="735" customWidth="1"/>
    <col min="7689" max="7690" width="12.75" style="735" customWidth="1"/>
    <col min="7691" max="7936" width="8.875" style="735"/>
    <col min="7937" max="7937" width="25.5" style="735" customWidth="1"/>
    <col min="7938" max="7938" width="8.125" style="735" customWidth="1"/>
    <col min="7939" max="7944" width="11.875" style="735" customWidth="1"/>
    <col min="7945" max="7946" width="12.75" style="735" customWidth="1"/>
    <col min="7947" max="8192" width="8.875" style="735"/>
    <col min="8193" max="8193" width="25.5" style="735" customWidth="1"/>
    <col min="8194" max="8194" width="8.125" style="735" customWidth="1"/>
    <col min="8195" max="8200" width="11.875" style="735" customWidth="1"/>
    <col min="8201" max="8202" width="12.75" style="735" customWidth="1"/>
    <col min="8203" max="8448" width="8.875" style="735"/>
    <col min="8449" max="8449" width="25.5" style="735" customWidth="1"/>
    <col min="8450" max="8450" width="8.125" style="735" customWidth="1"/>
    <col min="8451" max="8456" width="11.875" style="735" customWidth="1"/>
    <col min="8457" max="8458" width="12.75" style="735" customWidth="1"/>
    <col min="8459" max="8704" width="8.875" style="735"/>
    <col min="8705" max="8705" width="25.5" style="735" customWidth="1"/>
    <col min="8706" max="8706" width="8.125" style="735" customWidth="1"/>
    <col min="8707" max="8712" width="11.875" style="735" customWidth="1"/>
    <col min="8713" max="8714" width="12.75" style="735" customWidth="1"/>
    <col min="8715" max="8960" width="8.875" style="735"/>
    <col min="8961" max="8961" width="25.5" style="735" customWidth="1"/>
    <col min="8962" max="8962" width="8.125" style="735" customWidth="1"/>
    <col min="8963" max="8968" width="11.875" style="735" customWidth="1"/>
    <col min="8969" max="8970" width="12.75" style="735" customWidth="1"/>
    <col min="8971" max="9216" width="8.875" style="735"/>
    <col min="9217" max="9217" width="25.5" style="735" customWidth="1"/>
    <col min="9218" max="9218" width="8.125" style="735" customWidth="1"/>
    <col min="9219" max="9224" width="11.875" style="735" customWidth="1"/>
    <col min="9225" max="9226" width="12.75" style="735" customWidth="1"/>
    <col min="9227" max="9472" width="8.875" style="735"/>
    <col min="9473" max="9473" width="25.5" style="735" customWidth="1"/>
    <col min="9474" max="9474" width="8.125" style="735" customWidth="1"/>
    <col min="9475" max="9480" width="11.875" style="735" customWidth="1"/>
    <col min="9481" max="9482" width="12.75" style="735" customWidth="1"/>
    <col min="9483" max="9728" width="8.875" style="735"/>
    <col min="9729" max="9729" width="25.5" style="735" customWidth="1"/>
    <col min="9730" max="9730" width="8.125" style="735" customWidth="1"/>
    <col min="9731" max="9736" width="11.875" style="735" customWidth="1"/>
    <col min="9737" max="9738" width="12.75" style="735" customWidth="1"/>
    <col min="9739" max="9984" width="8.875" style="735"/>
    <col min="9985" max="9985" width="25.5" style="735" customWidth="1"/>
    <col min="9986" max="9986" width="8.125" style="735" customWidth="1"/>
    <col min="9987" max="9992" width="11.875" style="735" customWidth="1"/>
    <col min="9993" max="9994" width="12.75" style="735" customWidth="1"/>
    <col min="9995" max="10240" width="8.875" style="735"/>
    <col min="10241" max="10241" width="25.5" style="735" customWidth="1"/>
    <col min="10242" max="10242" width="8.125" style="735" customWidth="1"/>
    <col min="10243" max="10248" width="11.875" style="735" customWidth="1"/>
    <col min="10249" max="10250" width="12.75" style="735" customWidth="1"/>
    <col min="10251" max="10496" width="8.875" style="735"/>
    <col min="10497" max="10497" width="25.5" style="735" customWidth="1"/>
    <col min="10498" max="10498" width="8.125" style="735" customWidth="1"/>
    <col min="10499" max="10504" width="11.875" style="735" customWidth="1"/>
    <col min="10505" max="10506" width="12.75" style="735" customWidth="1"/>
    <col min="10507" max="10752" width="8.875" style="735"/>
    <col min="10753" max="10753" width="25.5" style="735" customWidth="1"/>
    <col min="10754" max="10754" width="8.125" style="735" customWidth="1"/>
    <col min="10755" max="10760" width="11.875" style="735" customWidth="1"/>
    <col min="10761" max="10762" width="12.75" style="735" customWidth="1"/>
    <col min="10763" max="11008" width="8.875" style="735"/>
    <col min="11009" max="11009" width="25.5" style="735" customWidth="1"/>
    <col min="11010" max="11010" width="8.125" style="735" customWidth="1"/>
    <col min="11011" max="11016" width="11.875" style="735" customWidth="1"/>
    <col min="11017" max="11018" width="12.75" style="735" customWidth="1"/>
    <col min="11019" max="11264" width="8.875" style="735"/>
    <col min="11265" max="11265" width="25.5" style="735" customWidth="1"/>
    <col min="11266" max="11266" width="8.125" style="735" customWidth="1"/>
    <col min="11267" max="11272" width="11.875" style="735" customWidth="1"/>
    <col min="11273" max="11274" width="12.75" style="735" customWidth="1"/>
    <col min="11275" max="11520" width="8.875" style="735"/>
    <col min="11521" max="11521" width="25.5" style="735" customWidth="1"/>
    <col min="11522" max="11522" width="8.125" style="735" customWidth="1"/>
    <col min="11523" max="11528" width="11.875" style="735" customWidth="1"/>
    <col min="11529" max="11530" width="12.75" style="735" customWidth="1"/>
    <col min="11531" max="11776" width="8.875" style="735"/>
    <col min="11777" max="11777" width="25.5" style="735" customWidth="1"/>
    <col min="11778" max="11778" width="8.125" style="735" customWidth="1"/>
    <col min="11779" max="11784" width="11.875" style="735" customWidth="1"/>
    <col min="11785" max="11786" width="12.75" style="735" customWidth="1"/>
    <col min="11787" max="12032" width="8.875" style="735"/>
    <col min="12033" max="12033" width="25.5" style="735" customWidth="1"/>
    <col min="12034" max="12034" width="8.125" style="735" customWidth="1"/>
    <col min="12035" max="12040" width="11.875" style="735" customWidth="1"/>
    <col min="12041" max="12042" width="12.75" style="735" customWidth="1"/>
    <col min="12043" max="12288" width="8.875" style="735"/>
    <col min="12289" max="12289" width="25.5" style="735" customWidth="1"/>
    <col min="12290" max="12290" width="8.125" style="735" customWidth="1"/>
    <col min="12291" max="12296" width="11.875" style="735" customWidth="1"/>
    <col min="12297" max="12298" width="12.75" style="735" customWidth="1"/>
    <col min="12299" max="12544" width="8.875" style="735"/>
    <col min="12545" max="12545" width="25.5" style="735" customWidth="1"/>
    <col min="12546" max="12546" width="8.125" style="735" customWidth="1"/>
    <col min="12547" max="12552" width="11.875" style="735" customWidth="1"/>
    <col min="12553" max="12554" width="12.75" style="735" customWidth="1"/>
    <col min="12555" max="12800" width="8.875" style="735"/>
    <col min="12801" max="12801" width="25.5" style="735" customWidth="1"/>
    <col min="12802" max="12802" width="8.125" style="735" customWidth="1"/>
    <col min="12803" max="12808" width="11.875" style="735" customWidth="1"/>
    <col min="12809" max="12810" width="12.75" style="735" customWidth="1"/>
    <col min="12811" max="13056" width="8.875" style="735"/>
    <col min="13057" max="13057" width="25.5" style="735" customWidth="1"/>
    <col min="13058" max="13058" width="8.125" style="735" customWidth="1"/>
    <col min="13059" max="13064" width="11.875" style="735" customWidth="1"/>
    <col min="13065" max="13066" width="12.75" style="735" customWidth="1"/>
    <col min="13067" max="13312" width="8.875" style="735"/>
    <col min="13313" max="13313" width="25.5" style="735" customWidth="1"/>
    <col min="13314" max="13314" width="8.125" style="735" customWidth="1"/>
    <col min="13315" max="13320" width="11.875" style="735" customWidth="1"/>
    <col min="13321" max="13322" width="12.75" style="735" customWidth="1"/>
    <col min="13323" max="13568" width="8.875" style="735"/>
    <col min="13569" max="13569" width="25.5" style="735" customWidth="1"/>
    <col min="13570" max="13570" width="8.125" style="735" customWidth="1"/>
    <col min="13571" max="13576" width="11.875" style="735" customWidth="1"/>
    <col min="13577" max="13578" width="12.75" style="735" customWidth="1"/>
    <col min="13579" max="13824" width="8.875" style="735"/>
    <col min="13825" max="13825" width="25.5" style="735" customWidth="1"/>
    <col min="13826" max="13826" width="8.125" style="735" customWidth="1"/>
    <col min="13827" max="13832" width="11.875" style="735" customWidth="1"/>
    <col min="13833" max="13834" width="12.75" style="735" customWidth="1"/>
    <col min="13835" max="14080" width="8.875" style="735"/>
    <col min="14081" max="14081" width="25.5" style="735" customWidth="1"/>
    <col min="14082" max="14082" width="8.125" style="735" customWidth="1"/>
    <col min="14083" max="14088" width="11.875" style="735" customWidth="1"/>
    <col min="14089" max="14090" width="12.75" style="735" customWidth="1"/>
    <col min="14091" max="14336" width="8.875" style="735"/>
    <col min="14337" max="14337" width="25.5" style="735" customWidth="1"/>
    <col min="14338" max="14338" width="8.125" style="735" customWidth="1"/>
    <col min="14339" max="14344" width="11.875" style="735" customWidth="1"/>
    <col min="14345" max="14346" width="12.75" style="735" customWidth="1"/>
    <col min="14347" max="14592" width="8.875" style="735"/>
    <col min="14593" max="14593" width="25.5" style="735" customWidth="1"/>
    <col min="14594" max="14594" width="8.125" style="735" customWidth="1"/>
    <col min="14595" max="14600" width="11.875" style="735" customWidth="1"/>
    <col min="14601" max="14602" width="12.75" style="735" customWidth="1"/>
    <col min="14603" max="14848" width="8.875" style="735"/>
    <col min="14849" max="14849" width="25.5" style="735" customWidth="1"/>
    <col min="14850" max="14850" width="8.125" style="735" customWidth="1"/>
    <col min="14851" max="14856" width="11.875" style="735" customWidth="1"/>
    <col min="14857" max="14858" width="12.75" style="735" customWidth="1"/>
    <col min="14859" max="15104" width="8.875" style="735"/>
    <col min="15105" max="15105" width="25.5" style="735" customWidth="1"/>
    <col min="15106" max="15106" width="8.125" style="735" customWidth="1"/>
    <col min="15107" max="15112" width="11.875" style="735" customWidth="1"/>
    <col min="15113" max="15114" width="12.75" style="735" customWidth="1"/>
    <col min="15115" max="15360" width="8.875" style="735"/>
    <col min="15361" max="15361" width="25.5" style="735" customWidth="1"/>
    <col min="15362" max="15362" width="8.125" style="735" customWidth="1"/>
    <col min="15363" max="15368" width="11.875" style="735" customWidth="1"/>
    <col min="15369" max="15370" width="12.75" style="735" customWidth="1"/>
    <col min="15371" max="15616" width="8.875" style="735"/>
    <col min="15617" max="15617" width="25.5" style="735" customWidth="1"/>
    <col min="15618" max="15618" width="8.125" style="735" customWidth="1"/>
    <col min="15619" max="15624" width="11.875" style="735" customWidth="1"/>
    <col min="15625" max="15626" width="12.75" style="735" customWidth="1"/>
    <col min="15627" max="15872" width="8.875" style="735"/>
    <col min="15873" max="15873" width="25.5" style="735" customWidth="1"/>
    <col min="15874" max="15874" width="8.125" style="735" customWidth="1"/>
    <col min="15875" max="15880" width="11.875" style="735" customWidth="1"/>
    <col min="15881" max="15882" width="12.75" style="735" customWidth="1"/>
    <col min="15883" max="16128" width="8.875" style="735"/>
    <col min="16129" max="16129" width="25.5" style="735" customWidth="1"/>
    <col min="16130" max="16130" width="8.125" style="735" customWidth="1"/>
    <col min="16131" max="16136" width="11.875" style="735" customWidth="1"/>
    <col min="16137" max="16138" width="12.75" style="735" customWidth="1"/>
    <col min="16139" max="16384" width="8.875" style="735"/>
  </cols>
  <sheetData>
    <row r="1" spans="1:10" s="755" customFormat="1" ht="18" customHeight="1">
      <c r="A1" s="761" t="s">
        <v>143</v>
      </c>
      <c r="B1" s="764"/>
      <c r="C1" s="2288"/>
      <c r="D1" s="2288"/>
      <c r="E1" s="2288"/>
      <c r="F1" s="2288"/>
      <c r="G1" s="2288"/>
      <c r="H1" s="763"/>
      <c r="I1" s="758" t="s">
        <v>33</v>
      </c>
      <c r="J1" s="762" t="s">
        <v>477</v>
      </c>
    </row>
    <row r="2" spans="1:10" s="755" customFormat="1" ht="18" customHeight="1">
      <c r="A2" s="761" t="s">
        <v>34</v>
      </c>
      <c r="B2" s="776" t="s">
        <v>874</v>
      </c>
      <c r="C2" s="775"/>
      <c r="D2" s="775"/>
      <c r="E2" s="775"/>
      <c r="F2" s="775"/>
      <c r="G2" s="775"/>
      <c r="H2" s="7" t="s">
        <v>288</v>
      </c>
      <c r="I2" s="758" t="s">
        <v>855</v>
      </c>
      <c r="J2" s="757" t="s">
        <v>873</v>
      </c>
    </row>
    <row r="3" spans="1:10" s="753" customFormat="1" ht="24.75" customHeight="1">
      <c r="A3" s="2291" t="s">
        <v>872</v>
      </c>
      <c r="B3" s="2291"/>
      <c r="C3" s="2292"/>
      <c r="D3" s="2292"/>
      <c r="E3" s="2292"/>
      <c r="F3" s="2292"/>
      <c r="G3" s="2292"/>
      <c r="H3" s="2292"/>
      <c r="I3" s="2292"/>
      <c r="J3" s="2292"/>
    </row>
    <row r="4" spans="1:10" s="773" customFormat="1" ht="18" customHeight="1">
      <c r="A4" s="774"/>
      <c r="B4" s="774"/>
      <c r="C4" s="774"/>
      <c r="D4" s="2289" t="s">
        <v>871</v>
      </c>
      <c r="E4" s="2289"/>
      <c r="F4" s="2289"/>
      <c r="G4" s="2289"/>
      <c r="H4" s="774"/>
      <c r="I4" s="2293" t="s">
        <v>870</v>
      </c>
      <c r="J4" s="2293"/>
    </row>
    <row r="5" spans="1:10" s="740" customFormat="1" ht="20.100000000000001" customHeight="1">
      <c r="A5" s="2294" t="s">
        <v>366</v>
      </c>
      <c r="B5" s="2295"/>
      <c r="C5" s="2283" t="s">
        <v>350</v>
      </c>
      <c r="D5" s="2285"/>
      <c r="E5" s="2286" t="s">
        <v>195</v>
      </c>
      <c r="F5" s="2297"/>
      <c r="G5" s="2286" t="s">
        <v>194</v>
      </c>
      <c r="H5" s="2297"/>
      <c r="I5" s="2298" t="s">
        <v>193</v>
      </c>
      <c r="J5" s="2299"/>
    </row>
    <row r="6" spans="1:10" s="740" customFormat="1" ht="20.100000000000001" customHeight="1">
      <c r="A6" s="2296"/>
      <c r="B6" s="2251"/>
      <c r="C6" s="750" t="s">
        <v>2168</v>
      </c>
      <c r="D6" s="750" t="s">
        <v>869</v>
      </c>
      <c r="E6" s="750" t="s">
        <v>2168</v>
      </c>
      <c r="F6" s="750" t="s">
        <v>869</v>
      </c>
      <c r="G6" s="750" t="s">
        <v>2168</v>
      </c>
      <c r="H6" s="750" t="s">
        <v>869</v>
      </c>
      <c r="I6" s="750" t="s">
        <v>2168</v>
      </c>
      <c r="J6" s="1638" t="s">
        <v>869</v>
      </c>
    </row>
    <row r="7" spans="1:10" s="740" customFormat="1" ht="26.45" customHeight="1">
      <c r="A7" s="772" t="s">
        <v>868</v>
      </c>
      <c r="B7" s="769" t="s">
        <v>861</v>
      </c>
      <c r="C7" s="768">
        <f t="shared" ref="C7:J7" si="0">SUM(C8:C9)</f>
        <v>40078</v>
      </c>
      <c r="D7" s="768">
        <f t="shared" si="0"/>
        <v>532364099</v>
      </c>
      <c r="E7" s="768">
        <f t="shared" si="0"/>
        <v>260</v>
      </c>
      <c r="F7" s="768">
        <f t="shared" si="0"/>
        <v>1969292</v>
      </c>
      <c r="G7" s="768">
        <f t="shared" si="0"/>
        <v>17934</v>
      </c>
      <c r="H7" s="768">
        <f t="shared" si="0"/>
        <v>172939807</v>
      </c>
      <c r="I7" s="768">
        <f t="shared" si="0"/>
        <v>21884</v>
      </c>
      <c r="J7" s="768">
        <f t="shared" si="0"/>
        <v>357455000</v>
      </c>
    </row>
    <row r="8" spans="1:10" s="740" customFormat="1" ht="26.45" customHeight="1">
      <c r="A8" s="772"/>
      <c r="B8" s="769" t="s">
        <v>860</v>
      </c>
      <c r="C8" s="768">
        <v>20075</v>
      </c>
      <c r="D8" s="768">
        <v>265963685</v>
      </c>
      <c r="E8" s="768">
        <v>131</v>
      </c>
      <c r="F8" s="768">
        <v>987352</v>
      </c>
      <c r="G8" s="768">
        <v>9000</v>
      </c>
      <c r="H8" s="768">
        <v>86466333</v>
      </c>
      <c r="I8" s="768">
        <v>10944</v>
      </c>
      <c r="J8" s="768">
        <v>178510000</v>
      </c>
    </row>
    <row r="9" spans="1:10" s="740" customFormat="1" ht="26.45" customHeight="1">
      <c r="A9" s="770"/>
      <c r="B9" s="769" t="s">
        <v>859</v>
      </c>
      <c r="C9" s="768">
        <v>20003</v>
      </c>
      <c r="D9" s="768">
        <v>266400414</v>
      </c>
      <c r="E9" s="771">
        <v>129</v>
      </c>
      <c r="F9" s="771">
        <v>981940</v>
      </c>
      <c r="G9" s="768">
        <v>8934</v>
      </c>
      <c r="H9" s="768">
        <v>86473474</v>
      </c>
      <c r="I9" s="768">
        <v>10940</v>
      </c>
      <c r="J9" s="768">
        <v>178945000</v>
      </c>
    </row>
    <row r="10" spans="1:10" s="740" customFormat="1" ht="26.45" customHeight="1">
      <c r="A10" s="746" t="s">
        <v>867</v>
      </c>
      <c r="B10" s="769" t="s">
        <v>864</v>
      </c>
      <c r="C10" s="768">
        <f t="shared" ref="C10:J10" si="1">SUM(C11:C12)</f>
        <v>35098</v>
      </c>
      <c r="D10" s="768">
        <f t="shared" si="1"/>
        <v>151301690</v>
      </c>
      <c r="E10" s="768">
        <f t="shared" si="1"/>
        <v>241</v>
      </c>
      <c r="F10" s="768">
        <f t="shared" si="1"/>
        <v>1312783</v>
      </c>
      <c r="G10" s="768">
        <f t="shared" si="1"/>
        <v>13989</v>
      </c>
      <c r="H10" s="768">
        <f t="shared" si="1"/>
        <v>75901047</v>
      </c>
      <c r="I10" s="768">
        <f t="shared" si="1"/>
        <v>20868</v>
      </c>
      <c r="J10" s="768">
        <f t="shared" si="1"/>
        <v>74087860</v>
      </c>
    </row>
    <row r="11" spans="1:10" s="740" customFormat="1" ht="26.45" customHeight="1">
      <c r="A11" s="746"/>
      <c r="B11" s="769" t="s">
        <v>860</v>
      </c>
      <c r="C11" s="768">
        <v>17595</v>
      </c>
      <c r="D11" s="768">
        <v>75697909</v>
      </c>
      <c r="E11" s="768">
        <v>121</v>
      </c>
      <c r="F11" s="768">
        <v>656855</v>
      </c>
      <c r="G11" s="768">
        <v>7045</v>
      </c>
      <c r="H11" s="768">
        <v>38239943</v>
      </c>
      <c r="I11" s="768">
        <v>10429</v>
      </c>
      <c r="J11" s="768">
        <v>36801111</v>
      </c>
    </row>
    <row r="12" spans="1:10" s="740" customFormat="1" ht="26.45" customHeight="1">
      <c r="A12" s="772"/>
      <c r="B12" s="769" t="s">
        <v>863</v>
      </c>
      <c r="C12" s="768">
        <v>17503</v>
      </c>
      <c r="D12" s="768">
        <v>75603781</v>
      </c>
      <c r="E12" s="768">
        <v>120</v>
      </c>
      <c r="F12" s="768">
        <v>655928</v>
      </c>
      <c r="G12" s="768">
        <v>6944</v>
      </c>
      <c r="H12" s="768">
        <v>37661104</v>
      </c>
      <c r="I12" s="768">
        <v>10439</v>
      </c>
      <c r="J12" s="768">
        <v>37286749</v>
      </c>
    </row>
    <row r="13" spans="1:10" s="740" customFormat="1" ht="26.45" customHeight="1">
      <c r="A13" s="746" t="s">
        <v>866</v>
      </c>
      <c r="B13" s="769" t="s">
        <v>864</v>
      </c>
      <c r="C13" s="768">
        <f t="shared" ref="C13:J13" si="2">SUM(C14:C15)</f>
        <v>2163</v>
      </c>
      <c r="D13" s="768">
        <f t="shared" si="2"/>
        <v>9781846</v>
      </c>
      <c r="E13" s="768">
        <f t="shared" si="2"/>
        <v>0</v>
      </c>
      <c r="F13" s="768">
        <f t="shared" si="2"/>
        <v>0</v>
      </c>
      <c r="G13" s="768">
        <f t="shared" si="2"/>
        <v>67</v>
      </c>
      <c r="H13" s="768">
        <f t="shared" si="2"/>
        <v>369381</v>
      </c>
      <c r="I13" s="768">
        <f t="shared" si="2"/>
        <v>2096</v>
      </c>
      <c r="J13" s="768">
        <f t="shared" si="2"/>
        <v>9412465</v>
      </c>
    </row>
    <row r="14" spans="1:10" s="740" customFormat="1" ht="26.45" customHeight="1">
      <c r="A14" s="746"/>
      <c r="B14" s="769" t="s">
        <v>860</v>
      </c>
      <c r="C14" s="768">
        <v>1281</v>
      </c>
      <c r="D14" s="768">
        <v>5722437</v>
      </c>
      <c r="E14" s="768">
        <v>0</v>
      </c>
      <c r="F14" s="768">
        <v>0</v>
      </c>
      <c r="G14" s="768">
        <v>38</v>
      </c>
      <c r="H14" s="768">
        <v>208634</v>
      </c>
      <c r="I14" s="768">
        <v>1243</v>
      </c>
      <c r="J14" s="768">
        <v>5513803</v>
      </c>
    </row>
    <row r="15" spans="1:10" s="740" customFormat="1" ht="26.45" customHeight="1">
      <c r="A15" s="770"/>
      <c r="B15" s="769" t="s">
        <v>863</v>
      </c>
      <c r="C15" s="768">
        <v>882</v>
      </c>
      <c r="D15" s="768">
        <v>4059409</v>
      </c>
      <c r="E15" s="768">
        <v>0</v>
      </c>
      <c r="F15" s="768">
        <v>0</v>
      </c>
      <c r="G15" s="768">
        <v>29</v>
      </c>
      <c r="H15" s="768">
        <v>160747</v>
      </c>
      <c r="I15" s="768">
        <v>853</v>
      </c>
      <c r="J15" s="768">
        <v>3898662</v>
      </c>
    </row>
    <row r="16" spans="1:10" s="740" customFormat="1" ht="26.45" customHeight="1">
      <c r="A16" s="746" t="s">
        <v>865</v>
      </c>
      <c r="B16" s="769" t="s">
        <v>864</v>
      </c>
      <c r="C16" s="768">
        <f t="shared" ref="C16:J16" si="3">SUM(C17:C18)</f>
        <v>20583</v>
      </c>
      <c r="D16" s="768">
        <f t="shared" si="3"/>
        <v>52342569</v>
      </c>
      <c r="E16" s="771">
        <f t="shared" si="3"/>
        <v>0</v>
      </c>
      <c r="F16" s="771">
        <f t="shared" si="3"/>
        <v>0</v>
      </c>
      <c r="G16" s="768">
        <f t="shared" si="3"/>
        <v>0</v>
      </c>
      <c r="H16" s="768">
        <f t="shared" si="3"/>
        <v>0</v>
      </c>
      <c r="I16" s="768">
        <f t="shared" si="3"/>
        <v>20583</v>
      </c>
      <c r="J16" s="768">
        <f t="shared" si="3"/>
        <v>52342569</v>
      </c>
    </row>
    <row r="17" spans="1:16" s="740" customFormat="1" ht="26.45" customHeight="1">
      <c r="A17" s="746"/>
      <c r="B17" s="769" t="s">
        <v>860</v>
      </c>
      <c r="C17" s="768">
        <v>10192</v>
      </c>
      <c r="D17" s="768">
        <v>25918256</v>
      </c>
      <c r="E17" s="771">
        <v>0</v>
      </c>
      <c r="F17" s="771">
        <v>0</v>
      </c>
      <c r="G17" s="768">
        <v>0</v>
      </c>
      <c r="H17" s="768">
        <v>0</v>
      </c>
      <c r="I17" s="768">
        <v>10192</v>
      </c>
      <c r="J17" s="768">
        <v>25918256</v>
      </c>
    </row>
    <row r="18" spans="1:16" s="740" customFormat="1" ht="26.45" customHeight="1">
      <c r="A18" s="772"/>
      <c r="B18" s="769" t="s">
        <v>863</v>
      </c>
      <c r="C18" s="768">
        <v>10391</v>
      </c>
      <c r="D18" s="768">
        <v>26424313</v>
      </c>
      <c r="E18" s="771">
        <v>0</v>
      </c>
      <c r="F18" s="771">
        <v>0</v>
      </c>
      <c r="G18" s="768">
        <v>0</v>
      </c>
      <c r="H18" s="768">
        <v>0</v>
      </c>
      <c r="I18" s="768">
        <v>10391</v>
      </c>
      <c r="J18" s="768">
        <v>26424313</v>
      </c>
    </row>
    <row r="19" spans="1:16" s="740" customFormat="1" ht="26.45" customHeight="1">
      <c r="A19" s="770" t="s">
        <v>862</v>
      </c>
      <c r="B19" s="769" t="s">
        <v>861</v>
      </c>
      <c r="C19" s="768">
        <f t="shared" ref="C19:J19" si="4">SUM(C20:C21)</f>
        <v>520</v>
      </c>
      <c r="D19" s="768">
        <f t="shared" si="4"/>
        <v>3120000</v>
      </c>
      <c r="E19" s="767">
        <f t="shared" si="4"/>
        <v>0</v>
      </c>
      <c r="F19" s="767">
        <f t="shared" si="4"/>
        <v>0</v>
      </c>
      <c r="G19" s="767">
        <f t="shared" si="4"/>
        <v>392</v>
      </c>
      <c r="H19" s="767">
        <f t="shared" si="4"/>
        <v>2352000</v>
      </c>
      <c r="I19" s="767">
        <f t="shared" si="4"/>
        <v>128</v>
      </c>
      <c r="J19" s="767">
        <f t="shared" si="4"/>
        <v>768000</v>
      </c>
    </row>
    <row r="20" spans="1:16" s="740" customFormat="1" ht="26.45" customHeight="1">
      <c r="A20" s="770"/>
      <c r="B20" s="769" t="s">
        <v>860</v>
      </c>
      <c r="C20" s="768">
        <v>274</v>
      </c>
      <c r="D20" s="768">
        <v>1644000</v>
      </c>
      <c r="E20" s="767">
        <v>0</v>
      </c>
      <c r="F20" s="767">
        <v>0</v>
      </c>
      <c r="G20" s="767">
        <v>211</v>
      </c>
      <c r="H20" s="767">
        <v>1266000</v>
      </c>
      <c r="I20" s="767">
        <v>63</v>
      </c>
      <c r="J20" s="767">
        <v>378000</v>
      </c>
    </row>
    <row r="21" spans="1:16" s="740" customFormat="1" ht="26.45" customHeight="1">
      <c r="A21" s="766"/>
      <c r="B21" s="1637" t="s">
        <v>859</v>
      </c>
      <c r="C21" s="765">
        <v>246</v>
      </c>
      <c r="D21" s="765">
        <v>1476000</v>
      </c>
      <c r="E21" s="765">
        <v>0</v>
      </c>
      <c r="F21" s="765">
        <v>0</v>
      </c>
      <c r="G21" s="765">
        <v>181</v>
      </c>
      <c r="H21" s="765">
        <v>1086000</v>
      </c>
      <c r="I21" s="765">
        <v>65</v>
      </c>
      <c r="J21" s="765">
        <v>390000</v>
      </c>
    </row>
    <row r="22" spans="1:16" s="94" customFormat="1" ht="18" customHeight="1">
      <c r="A22" s="1469" t="s">
        <v>83</v>
      </c>
      <c r="B22" s="94" t="s">
        <v>84</v>
      </c>
      <c r="D22" s="99" t="s">
        <v>85</v>
      </c>
      <c r="G22" s="54" t="s">
        <v>331</v>
      </c>
      <c r="J22" s="99" t="s">
        <v>858</v>
      </c>
      <c r="N22" s="99"/>
    </row>
    <row r="23" spans="1:16" s="94" customFormat="1" ht="18" customHeight="1">
      <c r="D23" s="99" t="s">
        <v>86</v>
      </c>
      <c r="L23" s="99"/>
      <c r="M23" s="99"/>
      <c r="N23" s="99"/>
      <c r="O23" s="99"/>
      <c r="P23" s="99"/>
    </row>
    <row r="24" spans="1:16" s="737" customFormat="1" ht="13.9" customHeight="1">
      <c r="C24" s="739"/>
      <c r="D24" s="739"/>
      <c r="E24" s="738"/>
    </row>
    <row r="25" spans="1:16">
      <c r="A25" s="339" t="s">
        <v>857</v>
      </c>
      <c r="B25" s="94"/>
    </row>
    <row r="26" spans="1:16">
      <c r="A26" s="94" t="s">
        <v>856</v>
      </c>
      <c r="B26" s="94"/>
    </row>
  </sheetData>
  <mergeCells count="9">
    <mergeCell ref="C1:G1"/>
    <mergeCell ref="A3:J3"/>
    <mergeCell ref="D4:G4"/>
    <mergeCell ref="I4:J4"/>
    <mergeCell ref="A5:B6"/>
    <mergeCell ref="C5:D5"/>
    <mergeCell ref="E5:F5"/>
    <mergeCell ref="G5:H5"/>
    <mergeCell ref="I5:J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3" orientation="landscape" r:id="rId1"/>
  <headerFooter alignWithMargins="0">
    <oddFooter>&amp;C&amp;8&amp;A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view="pageBreakPreview" zoomScaleNormal="110" zoomScaleSheetLayoutView="100" workbookViewId="0">
      <selection activeCell="I10" sqref="I10"/>
    </sheetView>
  </sheetViews>
  <sheetFormatPr defaultRowHeight="15.75"/>
  <cols>
    <col min="1" max="1" width="25.5" style="735" customWidth="1"/>
    <col min="2" max="3" width="10.5" style="736" customWidth="1"/>
    <col min="4" max="11" width="10.5" style="735" customWidth="1"/>
    <col min="12" max="256" width="8.875" style="735"/>
    <col min="257" max="257" width="25.5" style="735" customWidth="1"/>
    <col min="258" max="267" width="10.5" style="735" customWidth="1"/>
    <col min="268" max="512" width="8.875" style="735"/>
    <col min="513" max="513" width="25.5" style="735" customWidth="1"/>
    <col min="514" max="523" width="10.5" style="735" customWidth="1"/>
    <col min="524" max="768" width="8.875" style="735"/>
    <col min="769" max="769" width="25.5" style="735" customWidth="1"/>
    <col min="770" max="779" width="10.5" style="735" customWidth="1"/>
    <col min="780" max="1024" width="8.875" style="735"/>
    <col min="1025" max="1025" width="25.5" style="735" customWidth="1"/>
    <col min="1026" max="1035" width="10.5" style="735" customWidth="1"/>
    <col min="1036" max="1280" width="8.875" style="735"/>
    <col min="1281" max="1281" width="25.5" style="735" customWidth="1"/>
    <col min="1282" max="1291" width="10.5" style="735" customWidth="1"/>
    <col min="1292" max="1536" width="8.875" style="735"/>
    <col min="1537" max="1537" width="25.5" style="735" customWidth="1"/>
    <col min="1538" max="1547" width="10.5" style="735" customWidth="1"/>
    <col min="1548" max="1792" width="8.875" style="735"/>
    <col min="1793" max="1793" width="25.5" style="735" customWidth="1"/>
    <col min="1794" max="1803" width="10.5" style="735" customWidth="1"/>
    <col min="1804" max="2048" width="8.875" style="735"/>
    <col min="2049" max="2049" width="25.5" style="735" customWidth="1"/>
    <col min="2050" max="2059" width="10.5" style="735" customWidth="1"/>
    <col min="2060" max="2304" width="8.875" style="735"/>
    <col min="2305" max="2305" width="25.5" style="735" customWidth="1"/>
    <col min="2306" max="2315" width="10.5" style="735" customWidth="1"/>
    <col min="2316" max="2560" width="8.875" style="735"/>
    <col min="2561" max="2561" width="25.5" style="735" customWidth="1"/>
    <col min="2562" max="2571" width="10.5" style="735" customWidth="1"/>
    <col min="2572" max="2816" width="8.875" style="735"/>
    <col min="2817" max="2817" width="25.5" style="735" customWidth="1"/>
    <col min="2818" max="2827" width="10.5" style="735" customWidth="1"/>
    <col min="2828" max="3072" width="8.875" style="735"/>
    <col min="3073" max="3073" width="25.5" style="735" customWidth="1"/>
    <col min="3074" max="3083" width="10.5" style="735" customWidth="1"/>
    <col min="3084" max="3328" width="8.875" style="735"/>
    <col min="3329" max="3329" width="25.5" style="735" customWidth="1"/>
    <col min="3330" max="3339" width="10.5" style="735" customWidth="1"/>
    <col min="3340" max="3584" width="8.875" style="735"/>
    <col min="3585" max="3585" width="25.5" style="735" customWidth="1"/>
    <col min="3586" max="3595" width="10.5" style="735" customWidth="1"/>
    <col min="3596" max="3840" width="8.875" style="735"/>
    <col min="3841" max="3841" width="25.5" style="735" customWidth="1"/>
    <col min="3842" max="3851" width="10.5" style="735" customWidth="1"/>
    <col min="3852" max="4096" width="8.875" style="735"/>
    <col min="4097" max="4097" width="25.5" style="735" customWidth="1"/>
    <col min="4098" max="4107" width="10.5" style="735" customWidth="1"/>
    <col min="4108" max="4352" width="8.875" style="735"/>
    <col min="4353" max="4353" width="25.5" style="735" customWidth="1"/>
    <col min="4354" max="4363" width="10.5" style="735" customWidth="1"/>
    <col min="4364" max="4608" width="8.875" style="735"/>
    <col min="4609" max="4609" width="25.5" style="735" customWidth="1"/>
    <col min="4610" max="4619" width="10.5" style="735" customWidth="1"/>
    <col min="4620" max="4864" width="8.875" style="735"/>
    <col min="4865" max="4865" width="25.5" style="735" customWidth="1"/>
    <col min="4866" max="4875" width="10.5" style="735" customWidth="1"/>
    <col min="4876" max="5120" width="8.875" style="735"/>
    <col min="5121" max="5121" width="25.5" style="735" customWidth="1"/>
    <col min="5122" max="5131" width="10.5" style="735" customWidth="1"/>
    <col min="5132" max="5376" width="8.875" style="735"/>
    <col min="5377" max="5377" width="25.5" style="735" customWidth="1"/>
    <col min="5378" max="5387" width="10.5" style="735" customWidth="1"/>
    <col min="5388" max="5632" width="8.875" style="735"/>
    <col min="5633" max="5633" width="25.5" style="735" customWidth="1"/>
    <col min="5634" max="5643" width="10.5" style="735" customWidth="1"/>
    <col min="5644" max="5888" width="8.875" style="735"/>
    <col min="5889" max="5889" width="25.5" style="735" customWidth="1"/>
    <col min="5890" max="5899" width="10.5" style="735" customWidth="1"/>
    <col min="5900" max="6144" width="8.875" style="735"/>
    <col min="6145" max="6145" width="25.5" style="735" customWidth="1"/>
    <col min="6146" max="6155" width="10.5" style="735" customWidth="1"/>
    <col min="6156" max="6400" width="8.875" style="735"/>
    <col min="6401" max="6401" width="25.5" style="735" customWidth="1"/>
    <col min="6402" max="6411" width="10.5" style="735" customWidth="1"/>
    <col min="6412" max="6656" width="8.875" style="735"/>
    <col min="6657" max="6657" width="25.5" style="735" customWidth="1"/>
    <col min="6658" max="6667" width="10.5" style="735" customWidth="1"/>
    <col min="6668" max="6912" width="8.875" style="735"/>
    <col min="6913" max="6913" width="25.5" style="735" customWidth="1"/>
    <col min="6914" max="6923" width="10.5" style="735" customWidth="1"/>
    <col min="6924" max="7168" width="8.875" style="735"/>
    <col min="7169" max="7169" width="25.5" style="735" customWidth="1"/>
    <col min="7170" max="7179" width="10.5" style="735" customWidth="1"/>
    <col min="7180" max="7424" width="8.875" style="735"/>
    <col min="7425" max="7425" width="25.5" style="735" customWidth="1"/>
    <col min="7426" max="7435" width="10.5" style="735" customWidth="1"/>
    <col min="7436" max="7680" width="8.875" style="735"/>
    <col min="7681" max="7681" width="25.5" style="735" customWidth="1"/>
    <col min="7682" max="7691" width="10.5" style="735" customWidth="1"/>
    <col min="7692" max="7936" width="8.875" style="735"/>
    <col min="7937" max="7937" width="25.5" style="735" customWidth="1"/>
    <col min="7938" max="7947" width="10.5" style="735" customWidth="1"/>
    <col min="7948" max="8192" width="8.875" style="735"/>
    <col min="8193" max="8193" width="25.5" style="735" customWidth="1"/>
    <col min="8194" max="8203" width="10.5" style="735" customWidth="1"/>
    <col min="8204" max="8448" width="8.875" style="735"/>
    <col min="8449" max="8449" width="25.5" style="735" customWidth="1"/>
    <col min="8450" max="8459" width="10.5" style="735" customWidth="1"/>
    <col min="8460" max="8704" width="8.875" style="735"/>
    <col min="8705" max="8705" width="25.5" style="735" customWidth="1"/>
    <col min="8706" max="8715" width="10.5" style="735" customWidth="1"/>
    <col min="8716" max="8960" width="8.875" style="735"/>
    <col min="8961" max="8961" width="25.5" style="735" customWidth="1"/>
    <col min="8962" max="8971" width="10.5" style="735" customWidth="1"/>
    <col min="8972" max="9216" width="8.875" style="735"/>
    <col min="9217" max="9217" width="25.5" style="735" customWidth="1"/>
    <col min="9218" max="9227" width="10.5" style="735" customWidth="1"/>
    <col min="9228" max="9472" width="8.875" style="735"/>
    <col min="9473" max="9473" width="25.5" style="735" customWidth="1"/>
    <col min="9474" max="9483" width="10.5" style="735" customWidth="1"/>
    <col min="9484" max="9728" width="8.875" style="735"/>
    <col min="9729" max="9729" width="25.5" style="735" customWidth="1"/>
    <col min="9730" max="9739" width="10.5" style="735" customWidth="1"/>
    <col min="9740" max="9984" width="8.875" style="735"/>
    <col min="9985" max="9985" width="25.5" style="735" customWidth="1"/>
    <col min="9986" max="9995" width="10.5" style="735" customWidth="1"/>
    <col min="9996" max="10240" width="8.875" style="735"/>
    <col min="10241" max="10241" width="25.5" style="735" customWidth="1"/>
    <col min="10242" max="10251" width="10.5" style="735" customWidth="1"/>
    <col min="10252" max="10496" width="8.875" style="735"/>
    <col min="10497" max="10497" width="25.5" style="735" customWidth="1"/>
    <col min="10498" max="10507" width="10.5" style="735" customWidth="1"/>
    <col min="10508" max="10752" width="8.875" style="735"/>
    <col min="10753" max="10753" width="25.5" style="735" customWidth="1"/>
    <col min="10754" max="10763" width="10.5" style="735" customWidth="1"/>
    <col min="10764" max="11008" width="8.875" style="735"/>
    <col min="11009" max="11009" width="25.5" style="735" customWidth="1"/>
    <col min="11010" max="11019" width="10.5" style="735" customWidth="1"/>
    <col min="11020" max="11264" width="8.875" style="735"/>
    <col min="11265" max="11265" width="25.5" style="735" customWidth="1"/>
    <col min="11266" max="11275" width="10.5" style="735" customWidth="1"/>
    <col min="11276" max="11520" width="8.875" style="735"/>
    <col min="11521" max="11521" width="25.5" style="735" customWidth="1"/>
    <col min="11522" max="11531" width="10.5" style="735" customWidth="1"/>
    <col min="11532" max="11776" width="8.875" style="735"/>
    <col min="11777" max="11777" width="25.5" style="735" customWidth="1"/>
    <col min="11778" max="11787" width="10.5" style="735" customWidth="1"/>
    <col min="11788" max="12032" width="8.875" style="735"/>
    <col min="12033" max="12033" width="25.5" style="735" customWidth="1"/>
    <col min="12034" max="12043" width="10.5" style="735" customWidth="1"/>
    <col min="12044" max="12288" width="8.875" style="735"/>
    <col min="12289" max="12289" width="25.5" style="735" customWidth="1"/>
    <col min="12290" max="12299" width="10.5" style="735" customWidth="1"/>
    <col min="12300" max="12544" width="8.875" style="735"/>
    <col min="12545" max="12545" width="25.5" style="735" customWidth="1"/>
    <col min="12546" max="12555" width="10.5" style="735" customWidth="1"/>
    <col min="12556" max="12800" width="8.875" style="735"/>
    <col min="12801" max="12801" width="25.5" style="735" customWidth="1"/>
    <col min="12802" max="12811" width="10.5" style="735" customWidth="1"/>
    <col min="12812" max="13056" width="8.875" style="735"/>
    <col min="13057" max="13057" width="25.5" style="735" customWidth="1"/>
    <col min="13058" max="13067" width="10.5" style="735" customWidth="1"/>
    <col min="13068" max="13312" width="8.875" style="735"/>
    <col min="13313" max="13313" width="25.5" style="735" customWidth="1"/>
    <col min="13314" max="13323" width="10.5" style="735" customWidth="1"/>
    <col min="13324" max="13568" width="8.875" style="735"/>
    <col min="13569" max="13569" width="25.5" style="735" customWidth="1"/>
    <col min="13570" max="13579" width="10.5" style="735" customWidth="1"/>
    <col min="13580" max="13824" width="8.875" style="735"/>
    <col min="13825" max="13825" width="25.5" style="735" customWidth="1"/>
    <col min="13826" max="13835" width="10.5" style="735" customWidth="1"/>
    <col min="13836" max="14080" width="8.875" style="735"/>
    <col min="14081" max="14081" width="25.5" style="735" customWidth="1"/>
    <col min="14082" max="14091" width="10.5" style="735" customWidth="1"/>
    <col min="14092" max="14336" width="8.875" style="735"/>
    <col min="14337" max="14337" width="25.5" style="735" customWidth="1"/>
    <col min="14338" max="14347" width="10.5" style="735" customWidth="1"/>
    <col min="14348" max="14592" width="8.875" style="735"/>
    <col min="14593" max="14593" width="25.5" style="735" customWidth="1"/>
    <col min="14594" max="14603" width="10.5" style="735" customWidth="1"/>
    <col min="14604" max="14848" width="8.875" style="735"/>
    <col min="14849" max="14849" width="25.5" style="735" customWidth="1"/>
    <col min="14850" max="14859" width="10.5" style="735" customWidth="1"/>
    <col min="14860" max="15104" width="8.875" style="735"/>
    <col min="15105" max="15105" width="25.5" style="735" customWidth="1"/>
    <col min="15106" max="15115" width="10.5" style="735" customWidth="1"/>
    <col min="15116" max="15360" width="8.875" style="735"/>
    <col min="15361" max="15361" width="25.5" style="735" customWidth="1"/>
    <col min="15362" max="15371" width="10.5" style="735" customWidth="1"/>
    <col min="15372" max="15616" width="8.875" style="735"/>
    <col min="15617" max="15617" width="25.5" style="735" customWidth="1"/>
    <col min="15618" max="15627" width="10.5" style="735" customWidth="1"/>
    <col min="15628" max="15872" width="8.875" style="735"/>
    <col min="15873" max="15873" width="25.5" style="735" customWidth="1"/>
    <col min="15874" max="15883" width="10.5" style="735" customWidth="1"/>
    <col min="15884" max="16128" width="8.875" style="735"/>
    <col min="16129" max="16129" width="25.5" style="735" customWidth="1"/>
    <col min="16130" max="16139" width="10.5" style="735" customWidth="1"/>
    <col min="16140" max="16384" width="8.875" style="735"/>
  </cols>
  <sheetData>
    <row r="1" spans="1:11" s="755" customFormat="1" ht="18" customHeight="1">
      <c r="A1" s="958" t="s">
        <v>143</v>
      </c>
      <c r="B1" s="2301"/>
      <c r="C1" s="2288"/>
      <c r="D1" s="2288"/>
      <c r="E1" s="2288"/>
      <c r="F1" s="2288"/>
      <c r="G1" s="2288"/>
      <c r="H1" s="2288"/>
      <c r="I1" s="761" t="s">
        <v>33</v>
      </c>
      <c r="J1" s="2163" t="s">
        <v>1024</v>
      </c>
      <c r="K1" s="2165" t="s">
        <v>89</v>
      </c>
    </row>
    <row r="2" spans="1:11" s="755" customFormat="1" ht="18" customHeight="1">
      <c r="A2" s="958" t="s">
        <v>732</v>
      </c>
      <c r="B2" s="959" t="s">
        <v>2154</v>
      </c>
      <c r="C2" s="1634"/>
      <c r="D2" s="1634"/>
      <c r="E2" s="1634"/>
      <c r="F2" s="1634"/>
      <c r="G2" s="1634"/>
      <c r="H2" s="7" t="s">
        <v>220</v>
      </c>
      <c r="I2" s="761" t="s">
        <v>855</v>
      </c>
      <c r="J2" s="2163" t="s">
        <v>1106</v>
      </c>
      <c r="K2" s="2165"/>
    </row>
    <row r="3" spans="1:11" s="753" customFormat="1" ht="24.75" customHeight="1">
      <c r="A3" s="2291" t="s">
        <v>2155</v>
      </c>
      <c r="B3" s="2292"/>
      <c r="C3" s="2292"/>
      <c r="D3" s="2292"/>
      <c r="E3" s="2292"/>
      <c r="F3" s="2292"/>
      <c r="G3" s="2292"/>
      <c r="H3" s="2292"/>
      <c r="I3" s="2292"/>
      <c r="J3" s="2292"/>
      <c r="K3" s="2292"/>
    </row>
    <row r="4" spans="1:11" s="773" customFormat="1" ht="18" customHeight="1">
      <c r="A4" s="774"/>
      <c r="B4" s="774"/>
      <c r="C4" s="2302" t="s">
        <v>2156</v>
      </c>
      <c r="D4" s="2302"/>
      <c r="E4" s="2302"/>
      <c r="F4" s="2302"/>
      <c r="G4" s="2302"/>
      <c r="H4" s="2302"/>
      <c r="I4" s="774"/>
      <c r="J4" s="774"/>
      <c r="K4" s="1635" t="s">
        <v>2157</v>
      </c>
    </row>
    <row r="5" spans="1:11" s="740" customFormat="1" ht="20.100000000000001" customHeight="1">
      <c r="A5" s="2303" t="s">
        <v>2158</v>
      </c>
      <c r="B5" s="2283" t="s">
        <v>2159</v>
      </c>
      <c r="C5" s="2284"/>
      <c r="D5" s="2281"/>
      <c r="E5" s="2281"/>
      <c r="F5" s="2281"/>
      <c r="G5" s="2282"/>
      <c r="H5" s="2283" t="s">
        <v>2160</v>
      </c>
      <c r="I5" s="2284"/>
      <c r="J5" s="2281" t="s">
        <v>2161</v>
      </c>
      <c r="K5" s="2281"/>
    </row>
    <row r="6" spans="1:11" s="740" customFormat="1" ht="20.100000000000001" customHeight="1">
      <c r="A6" s="2304"/>
      <c r="B6" s="2305" t="s">
        <v>82</v>
      </c>
      <c r="C6" s="2282"/>
      <c r="D6" s="2305" t="s">
        <v>2162</v>
      </c>
      <c r="E6" s="2282"/>
      <c r="F6" s="2305" t="s">
        <v>2163</v>
      </c>
      <c r="G6" s="2282" t="s">
        <v>869</v>
      </c>
      <c r="H6" s="2305" t="s">
        <v>2164</v>
      </c>
      <c r="I6" s="2282" t="s">
        <v>869</v>
      </c>
      <c r="J6" s="2305" t="s">
        <v>2165</v>
      </c>
      <c r="K6" s="2281" t="s">
        <v>869</v>
      </c>
    </row>
    <row r="7" spans="1:11" s="740" customFormat="1" ht="31.5" customHeight="1">
      <c r="A7" s="769"/>
      <c r="B7" s="960"/>
      <c r="C7" s="960"/>
      <c r="D7" s="960"/>
      <c r="E7" s="960"/>
      <c r="F7" s="960"/>
      <c r="G7" s="960"/>
      <c r="H7" s="960"/>
      <c r="I7" s="960"/>
      <c r="J7" s="960"/>
      <c r="K7" s="960"/>
    </row>
    <row r="8" spans="1:11" s="740" customFormat="1" ht="31.5" customHeight="1">
      <c r="A8" s="769" t="s">
        <v>150</v>
      </c>
      <c r="B8" s="2300">
        <f>SUM(D8:G8)</f>
        <v>657</v>
      </c>
      <c r="C8" s="2300"/>
      <c r="D8" s="2300">
        <v>303</v>
      </c>
      <c r="E8" s="2300"/>
      <c r="F8" s="2300">
        <v>354</v>
      </c>
      <c r="G8" s="2300"/>
      <c r="H8" s="2300" t="s">
        <v>1107</v>
      </c>
      <c r="I8" s="2300"/>
      <c r="J8" s="2300">
        <f>SUM(J11,J14)</f>
        <v>10074</v>
      </c>
      <c r="K8" s="2300"/>
    </row>
    <row r="9" spans="1:11" s="740" customFormat="1" ht="31.5" customHeight="1">
      <c r="A9" s="961"/>
      <c r="B9" s="743"/>
      <c r="C9" s="743"/>
      <c r="D9" s="745"/>
      <c r="E9" s="745"/>
      <c r="F9" s="745"/>
      <c r="G9" s="745"/>
      <c r="H9" s="743"/>
      <c r="I9" s="743"/>
      <c r="J9" s="743"/>
      <c r="K9" s="743"/>
    </row>
    <row r="10" spans="1:11" s="740" customFormat="1" ht="31.5" customHeight="1">
      <c r="A10" s="769"/>
      <c r="B10" s="743"/>
      <c r="C10" s="743"/>
      <c r="D10" s="745"/>
      <c r="E10" s="745"/>
      <c r="F10" s="745"/>
      <c r="G10" s="745"/>
      <c r="H10" s="743"/>
      <c r="I10" s="743"/>
      <c r="J10" s="743"/>
      <c r="K10" s="743"/>
    </row>
    <row r="11" spans="1:11" s="740" customFormat="1" ht="31.5" customHeight="1">
      <c r="A11" s="769" t="s">
        <v>2166</v>
      </c>
      <c r="B11" s="2300" t="s">
        <v>1107</v>
      </c>
      <c r="C11" s="2300"/>
      <c r="D11" s="2300" t="s">
        <v>1107</v>
      </c>
      <c r="E11" s="2300"/>
      <c r="F11" s="2300" t="s">
        <v>1107</v>
      </c>
      <c r="G11" s="2300"/>
      <c r="H11" s="2300">
        <v>146</v>
      </c>
      <c r="I11" s="2300"/>
      <c r="J11" s="2300">
        <v>4972</v>
      </c>
      <c r="K11" s="2300"/>
    </row>
    <row r="12" spans="1:11" s="740" customFormat="1" ht="31.5" customHeight="1">
      <c r="A12" s="769"/>
      <c r="B12" s="743"/>
      <c r="C12" s="743"/>
      <c r="D12" s="743"/>
      <c r="E12" s="743"/>
      <c r="F12" s="743"/>
      <c r="G12" s="743"/>
      <c r="H12" s="743"/>
      <c r="I12" s="743"/>
      <c r="J12" s="743"/>
      <c r="K12" s="743"/>
    </row>
    <row r="13" spans="1:11" s="740" customFormat="1" ht="31.5" customHeight="1">
      <c r="A13" s="961"/>
      <c r="B13" s="743"/>
      <c r="C13" s="743"/>
      <c r="D13" s="743"/>
      <c r="E13" s="743"/>
      <c r="F13" s="743"/>
      <c r="G13" s="743"/>
      <c r="H13" s="743"/>
      <c r="I13" s="743"/>
      <c r="J13" s="743"/>
      <c r="K13" s="743"/>
    </row>
    <row r="14" spans="1:11" s="740" customFormat="1" ht="31.5" customHeight="1">
      <c r="A14" s="769" t="s">
        <v>2167</v>
      </c>
      <c r="B14" s="2300" t="s">
        <v>1107</v>
      </c>
      <c r="C14" s="2300"/>
      <c r="D14" s="2300" t="s">
        <v>1107</v>
      </c>
      <c r="E14" s="2300"/>
      <c r="F14" s="2300" t="s">
        <v>1107</v>
      </c>
      <c r="G14" s="2300"/>
      <c r="H14" s="2300">
        <v>147</v>
      </c>
      <c r="I14" s="2300"/>
      <c r="J14" s="2300">
        <v>5102</v>
      </c>
      <c r="K14" s="2300"/>
    </row>
    <row r="15" spans="1:11" s="740" customFormat="1" ht="31.5" customHeight="1">
      <c r="A15" s="961"/>
      <c r="B15" s="743"/>
      <c r="C15" s="743"/>
      <c r="D15" s="1636"/>
      <c r="E15" s="1636"/>
      <c r="F15" s="1636"/>
      <c r="G15" s="1636"/>
      <c r="H15" s="1636"/>
      <c r="I15" s="1636"/>
      <c r="J15" s="1636"/>
      <c r="K15" s="1636"/>
    </row>
    <row r="16" spans="1:11" s="740" customFormat="1" ht="31.5" customHeight="1">
      <c r="A16" s="962"/>
      <c r="B16" s="741"/>
      <c r="C16" s="741"/>
      <c r="D16" s="741"/>
      <c r="E16" s="741"/>
      <c r="F16" s="741"/>
      <c r="G16" s="741"/>
      <c r="H16" s="741"/>
      <c r="I16" s="741"/>
      <c r="J16" s="741"/>
      <c r="K16" s="741"/>
    </row>
    <row r="17" spans="1:16" s="94" customFormat="1" ht="18" customHeight="1">
      <c r="A17" s="1469" t="s">
        <v>83</v>
      </c>
      <c r="B17" s="94" t="s">
        <v>84</v>
      </c>
      <c r="D17" s="99" t="s">
        <v>85</v>
      </c>
      <c r="G17" s="54" t="s">
        <v>331</v>
      </c>
      <c r="K17" s="99" t="s">
        <v>1867</v>
      </c>
      <c r="N17" s="99"/>
    </row>
    <row r="18" spans="1:16" s="94" customFormat="1" ht="18" customHeight="1">
      <c r="D18" s="99" t="s">
        <v>86</v>
      </c>
      <c r="L18" s="99"/>
      <c r="M18" s="99"/>
      <c r="N18" s="99"/>
      <c r="O18" s="99"/>
      <c r="P18" s="99"/>
    </row>
    <row r="19" spans="1:16" s="737" customFormat="1" ht="13.9" customHeight="1">
      <c r="B19" s="739"/>
      <c r="C19" s="739"/>
      <c r="D19" s="738"/>
      <c r="E19" s="738"/>
      <c r="F19" s="738"/>
    </row>
    <row r="20" spans="1:16">
      <c r="A20" s="94" t="s">
        <v>141</v>
      </c>
    </row>
    <row r="21" spans="1:16">
      <c r="A21" s="94" t="s">
        <v>272</v>
      </c>
    </row>
  </sheetData>
  <mergeCells count="28">
    <mergeCell ref="A5:A6"/>
    <mergeCell ref="B5:G5"/>
    <mergeCell ref="H5:K5"/>
    <mergeCell ref="B6:C6"/>
    <mergeCell ref="D6:E6"/>
    <mergeCell ref="F6:G6"/>
    <mergeCell ref="H6:I6"/>
    <mergeCell ref="J6:K6"/>
    <mergeCell ref="B1:H1"/>
    <mergeCell ref="J1:K1"/>
    <mergeCell ref="J2:K2"/>
    <mergeCell ref="A3:K3"/>
    <mergeCell ref="C4:H4"/>
    <mergeCell ref="B8:C8"/>
    <mergeCell ref="D8:E8"/>
    <mergeCell ref="F8:G8"/>
    <mergeCell ref="H8:I8"/>
    <mergeCell ref="J8:K8"/>
    <mergeCell ref="B14:C14"/>
    <mergeCell ref="D14:E14"/>
    <mergeCell ref="F14:G14"/>
    <mergeCell ref="H14:I14"/>
    <mergeCell ref="J14:K14"/>
    <mergeCell ref="B11:C11"/>
    <mergeCell ref="D11:E11"/>
    <mergeCell ref="F11:G11"/>
    <mergeCell ref="H11:I11"/>
    <mergeCell ref="J11:K11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0"/>
  <sheetViews>
    <sheetView view="pageBreakPreview" zoomScale="70" zoomScaleNormal="100" zoomScaleSheetLayoutView="70" workbookViewId="0">
      <selection activeCell="I10" sqref="I10"/>
    </sheetView>
  </sheetViews>
  <sheetFormatPr defaultColWidth="9" defaultRowHeight="12.75"/>
  <cols>
    <col min="1" max="1" width="19.5" style="94" customWidth="1"/>
    <col min="2" max="2" width="4.625" style="94" customWidth="1"/>
    <col min="3" max="8" width="4.5" style="94" customWidth="1"/>
    <col min="9" max="11" width="5.625" style="94" customWidth="1"/>
    <col min="12" max="22" width="6.125" style="94" customWidth="1"/>
    <col min="23" max="16384" width="9" style="94"/>
  </cols>
  <sheetData>
    <row r="1" spans="1:30" ht="18" customHeight="1">
      <c r="A1" s="1439" t="s">
        <v>143</v>
      </c>
      <c r="B1" s="10"/>
      <c r="C1" s="1462"/>
      <c r="D1" s="1462"/>
      <c r="E1" s="1469"/>
      <c r="F1" s="1469"/>
      <c r="G1" s="1469"/>
      <c r="H1" s="1469"/>
      <c r="I1" s="1469"/>
      <c r="J1" s="1469"/>
      <c r="K1" s="1469"/>
      <c r="L1" s="1469"/>
      <c r="M1" s="1469"/>
      <c r="N1" s="1469"/>
      <c r="O1" s="1469"/>
      <c r="P1" s="1470"/>
      <c r="Q1" s="1810" t="s">
        <v>139</v>
      </c>
      <c r="R1" s="1746"/>
      <c r="S1" s="1737"/>
      <c r="T1" s="1920" t="s">
        <v>273</v>
      </c>
      <c r="U1" s="1936"/>
      <c r="V1" s="1780"/>
    </row>
    <row r="2" spans="1:30" ht="18" customHeight="1">
      <c r="A2" s="1439" t="s">
        <v>34</v>
      </c>
      <c r="B2" s="11" t="s">
        <v>88</v>
      </c>
      <c r="C2" s="1447"/>
      <c r="D2" s="1450"/>
      <c r="E2" s="1471"/>
      <c r="F2" s="1471"/>
      <c r="G2" s="1471"/>
      <c r="H2" s="1471"/>
      <c r="I2" s="1471"/>
      <c r="J2" s="1471"/>
      <c r="K2" s="1471"/>
      <c r="L2" s="1471"/>
      <c r="M2" s="1471"/>
      <c r="N2" s="1457"/>
      <c r="O2" s="1471"/>
      <c r="P2" s="1457" t="s">
        <v>336</v>
      </c>
      <c r="Q2" s="1810" t="s">
        <v>208</v>
      </c>
      <c r="R2" s="1746"/>
      <c r="S2" s="1737"/>
      <c r="T2" s="2306" t="s">
        <v>877</v>
      </c>
      <c r="U2" s="1936"/>
      <c r="V2" s="1780"/>
    </row>
    <row r="3" spans="1:30" s="100" customFormat="1" ht="21" customHeight="1">
      <c r="A3" s="1853" t="s">
        <v>879</v>
      </c>
      <c r="B3" s="1853"/>
      <c r="C3" s="1853"/>
      <c r="D3" s="1853"/>
      <c r="E3" s="1853"/>
      <c r="F3" s="1853"/>
      <c r="G3" s="1853"/>
      <c r="H3" s="1853"/>
      <c r="I3" s="1853"/>
      <c r="J3" s="1853"/>
      <c r="K3" s="1853"/>
      <c r="L3" s="1853"/>
      <c r="M3" s="1853"/>
      <c r="N3" s="1853"/>
      <c r="O3" s="1853"/>
      <c r="P3" s="1853"/>
      <c r="Q3" s="1853"/>
      <c r="R3" s="1853"/>
      <c r="S3" s="1853"/>
      <c r="T3" s="1853"/>
      <c r="U3" s="1853"/>
      <c r="V3" s="1853"/>
    </row>
    <row r="4" spans="1:30" s="96" customFormat="1" ht="18" customHeight="1">
      <c r="A4" s="1471"/>
      <c r="B4" s="1471"/>
      <c r="C4" s="1471"/>
      <c r="D4" s="1471"/>
      <c r="E4" s="1471"/>
      <c r="F4" s="1471"/>
      <c r="G4" s="1471"/>
      <c r="H4" s="1471"/>
      <c r="I4" s="1471"/>
      <c r="J4" s="1471" t="s">
        <v>284</v>
      </c>
      <c r="K4" s="1471"/>
      <c r="L4" s="1471"/>
      <c r="M4" s="1471"/>
      <c r="N4" s="1471"/>
      <c r="O4" s="1471"/>
      <c r="P4" s="1471"/>
      <c r="Q4" s="1471"/>
      <c r="R4" s="1471"/>
      <c r="S4" s="1471"/>
      <c r="T4" s="1813" t="s">
        <v>888</v>
      </c>
      <c r="U4" s="1813"/>
      <c r="V4" s="1813"/>
    </row>
    <row r="5" spans="1:30" s="96" customFormat="1" ht="15">
      <c r="A5" s="1964" t="s">
        <v>876</v>
      </c>
      <c r="B5" s="1739" t="s">
        <v>672</v>
      </c>
      <c r="C5" s="1739" t="s">
        <v>659</v>
      </c>
      <c r="D5" s="1739"/>
      <c r="E5" s="1739"/>
      <c r="F5" s="1739" t="s">
        <v>660</v>
      </c>
      <c r="G5" s="1739"/>
      <c r="H5" s="1739"/>
      <c r="I5" s="1739" t="s">
        <v>661</v>
      </c>
      <c r="J5" s="1739"/>
      <c r="K5" s="1739"/>
      <c r="L5" s="1739" t="s">
        <v>381</v>
      </c>
      <c r="M5" s="1739"/>
      <c r="N5" s="1739"/>
      <c r="O5" s="1739"/>
      <c r="P5" s="1739"/>
      <c r="Q5" s="1808" t="s">
        <v>210</v>
      </c>
      <c r="R5" s="1808"/>
      <c r="S5" s="1808"/>
      <c r="T5" s="1825" t="s">
        <v>211</v>
      </c>
      <c r="U5" s="1808"/>
      <c r="V5" s="1808"/>
    </row>
    <row r="6" spans="1:30" s="1469" customFormat="1" ht="14.25">
      <c r="A6" s="1965"/>
      <c r="B6" s="1739"/>
      <c r="C6" s="1739"/>
      <c r="D6" s="1739"/>
      <c r="E6" s="1739"/>
      <c r="F6" s="1739"/>
      <c r="G6" s="1739"/>
      <c r="H6" s="1739"/>
      <c r="I6" s="1739"/>
      <c r="J6" s="1739"/>
      <c r="K6" s="1739"/>
      <c r="L6" s="2307" t="s">
        <v>67</v>
      </c>
      <c r="M6" s="1739" t="s">
        <v>928</v>
      </c>
      <c r="N6" s="1739"/>
      <c r="O6" s="1739" t="s">
        <v>2153</v>
      </c>
      <c r="P6" s="1739"/>
      <c r="Q6" s="1763"/>
      <c r="R6" s="1763"/>
      <c r="S6" s="1763"/>
      <c r="T6" s="1823"/>
      <c r="U6" s="1763"/>
      <c r="V6" s="1763"/>
    </row>
    <row r="7" spans="1:30" s="17" customFormat="1" ht="14.25">
      <c r="A7" s="1966"/>
      <c r="B7" s="1739"/>
      <c r="C7" s="1554" t="s">
        <v>67</v>
      </c>
      <c r="D7" s="1554" t="s">
        <v>875</v>
      </c>
      <c r="E7" s="1554" t="s">
        <v>663</v>
      </c>
      <c r="F7" s="1554" t="s">
        <v>67</v>
      </c>
      <c r="G7" s="1554" t="s">
        <v>875</v>
      </c>
      <c r="H7" s="1554" t="s">
        <v>663</v>
      </c>
      <c r="I7" s="1554" t="s">
        <v>67</v>
      </c>
      <c r="J7" s="1554" t="s">
        <v>573</v>
      </c>
      <c r="K7" s="1554" t="s">
        <v>575</v>
      </c>
      <c r="L7" s="2013"/>
      <c r="M7" s="1554" t="s">
        <v>142</v>
      </c>
      <c r="N7" s="1554" t="s">
        <v>68</v>
      </c>
      <c r="O7" s="1554" t="s">
        <v>573</v>
      </c>
      <c r="P7" s="1554" t="s">
        <v>575</v>
      </c>
      <c r="Q7" s="1521" t="s">
        <v>67</v>
      </c>
      <c r="R7" s="1554" t="s">
        <v>665</v>
      </c>
      <c r="S7" s="1520" t="s">
        <v>51</v>
      </c>
      <c r="T7" s="1554" t="s">
        <v>2931</v>
      </c>
      <c r="U7" s="1554" t="s">
        <v>2995</v>
      </c>
      <c r="V7" s="1520" t="s">
        <v>51</v>
      </c>
    </row>
    <row r="8" spans="1:30" ht="18" customHeight="1">
      <c r="A8" s="1449" t="s">
        <v>2996</v>
      </c>
      <c r="B8" s="181">
        <f t="shared" ref="B8:V8" si="0">B16+B21+B26+B31</f>
        <v>12</v>
      </c>
      <c r="C8" s="181">
        <f t="shared" si="0"/>
        <v>42</v>
      </c>
      <c r="D8" s="181">
        <f t="shared" si="0"/>
        <v>15</v>
      </c>
      <c r="E8" s="181">
        <f t="shared" si="0"/>
        <v>27</v>
      </c>
      <c r="F8" s="181">
        <f t="shared" si="0"/>
        <v>21</v>
      </c>
      <c r="G8" s="181">
        <f t="shared" si="0"/>
        <v>4</v>
      </c>
      <c r="H8" s="181">
        <f t="shared" si="0"/>
        <v>17</v>
      </c>
      <c r="I8" s="181">
        <f t="shared" si="0"/>
        <v>158</v>
      </c>
      <c r="J8" s="181">
        <f t="shared" si="0"/>
        <v>2</v>
      </c>
      <c r="K8" s="181">
        <f t="shared" si="0"/>
        <v>156</v>
      </c>
      <c r="L8" s="181">
        <f t="shared" si="0"/>
        <v>4712</v>
      </c>
      <c r="M8" s="181">
        <f t="shared" si="0"/>
        <v>2240</v>
      </c>
      <c r="N8" s="181">
        <f t="shared" si="0"/>
        <v>2472</v>
      </c>
      <c r="O8" s="181">
        <f t="shared" si="0"/>
        <v>61</v>
      </c>
      <c r="P8" s="181">
        <f t="shared" si="0"/>
        <v>4651</v>
      </c>
      <c r="Q8" s="181">
        <f t="shared" si="0"/>
        <v>1974</v>
      </c>
      <c r="R8" s="181">
        <f t="shared" si="0"/>
        <v>1010</v>
      </c>
      <c r="S8" s="181">
        <f t="shared" si="0"/>
        <v>964</v>
      </c>
      <c r="T8" s="181">
        <f t="shared" si="0"/>
        <v>61</v>
      </c>
      <c r="U8" s="181">
        <f t="shared" si="0"/>
        <v>23</v>
      </c>
      <c r="V8" s="181">
        <f t="shared" si="0"/>
        <v>38</v>
      </c>
      <c r="X8" s="21">
        <f>C8-D8-E8</f>
        <v>0</v>
      </c>
      <c r="Y8" s="21">
        <f>F8-G8-H8</f>
        <v>0</v>
      </c>
      <c r="Z8" s="21">
        <f>I8-J8-K8</f>
        <v>0</v>
      </c>
      <c r="AA8" s="21">
        <f>L8-M8-N8</f>
        <v>0</v>
      </c>
      <c r="AB8" s="21">
        <f>L8-O8-P8</f>
        <v>0</v>
      </c>
      <c r="AC8" s="21">
        <f>Q8-R8-S8</f>
        <v>0</v>
      </c>
      <c r="AD8" s="21">
        <f>T8-U8-V8</f>
        <v>0</v>
      </c>
    </row>
    <row r="9" spans="1:30" ht="6" customHeight="1">
      <c r="A9" s="2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</row>
    <row r="10" spans="1:30" ht="15.95" customHeight="1">
      <c r="A10" s="20" t="s">
        <v>2889</v>
      </c>
      <c r="B10" s="780"/>
      <c r="C10" s="780"/>
      <c r="D10" s="780"/>
      <c r="E10" s="780"/>
      <c r="F10" s="780"/>
      <c r="G10" s="780"/>
      <c r="H10" s="780"/>
      <c r="I10" s="780"/>
      <c r="J10" s="780"/>
      <c r="K10" s="780"/>
      <c r="L10" s="780"/>
      <c r="M10" s="780"/>
      <c r="N10" s="780"/>
      <c r="O10" s="780"/>
      <c r="P10" s="780"/>
      <c r="Q10" s="780"/>
      <c r="R10" s="780"/>
      <c r="S10" s="780"/>
      <c r="T10" s="780"/>
      <c r="U10" s="780"/>
      <c r="V10" s="780"/>
    </row>
    <row r="11" spans="1:30" ht="15.95" customHeight="1">
      <c r="A11" s="779" t="s">
        <v>2997</v>
      </c>
      <c r="B11" s="181">
        <f t="shared" ref="B11:V11" si="1">B17+B22+B27+B32</f>
        <v>0</v>
      </c>
      <c r="C11" s="181">
        <f t="shared" si="1"/>
        <v>0</v>
      </c>
      <c r="D11" s="181">
        <f t="shared" si="1"/>
        <v>0</v>
      </c>
      <c r="E11" s="181">
        <f t="shared" si="1"/>
        <v>0</v>
      </c>
      <c r="F11" s="181">
        <f t="shared" si="1"/>
        <v>0</v>
      </c>
      <c r="G11" s="181">
        <f t="shared" si="1"/>
        <v>0</v>
      </c>
      <c r="H11" s="181">
        <f t="shared" si="1"/>
        <v>0</v>
      </c>
      <c r="I11" s="181">
        <f t="shared" si="1"/>
        <v>0</v>
      </c>
      <c r="J11" s="181">
        <f t="shared" si="1"/>
        <v>0</v>
      </c>
      <c r="K11" s="181">
        <f t="shared" si="1"/>
        <v>0</v>
      </c>
      <c r="L11" s="181">
        <f t="shared" si="1"/>
        <v>0</v>
      </c>
      <c r="M11" s="181">
        <f t="shared" si="1"/>
        <v>0</v>
      </c>
      <c r="N11" s="181">
        <f t="shared" si="1"/>
        <v>0</v>
      </c>
      <c r="O11" s="181">
        <f t="shared" si="1"/>
        <v>0</v>
      </c>
      <c r="P11" s="181">
        <f t="shared" si="1"/>
        <v>0</v>
      </c>
      <c r="Q11" s="181">
        <f t="shared" si="1"/>
        <v>0</v>
      </c>
      <c r="R11" s="181">
        <f t="shared" si="1"/>
        <v>0</v>
      </c>
      <c r="S11" s="181">
        <f t="shared" si="1"/>
        <v>0</v>
      </c>
      <c r="T11" s="181">
        <f t="shared" si="1"/>
        <v>0</v>
      </c>
      <c r="U11" s="181">
        <f t="shared" si="1"/>
        <v>0</v>
      </c>
      <c r="V11" s="181">
        <f t="shared" si="1"/>
        <v>0</v>
      </c>
      <c r="X11" s="21">
        <f>C11-D11-E11</f>
        <v>0</v>
      </c>
      <c r="Y11" s="21">
        <f>F11-G11-H11</f>
        <v>0</v>
      </c>
      <c r="Z11" s="21">
        <f>I11-J11-K11</f>
        <v>0</v>
      </c>
      <c r="AA11" s="21">
        <f>L11-M11-N11</f>
        <v>0</v>
      </c>
      <c r="AB11" s="21">
        <f>L11-O11-P11</f>
        <v>0</v>
      </c>
      <c r="AC11" s="21">
        <f>Q11-R11-S11</f>
        <v>0</v>
      </c>
      <c r="AD11" s="21">
        <f>T11-U11-V11</f>
        <v>0</v>
      </c>
    </row>
    <row r="12" spans="1:30" ht="15.95" customHeight="1">
      <c r="A12" s="779" t="s">
        <v>2998</v>
      </c>
      <c r="B12" s="181">
        <f t="shared" ref="B12:V12" si="2">B18+B23+B28+B33</f>
        <v>2</v>
      </c>
      <c r="C12" s="181">
        <f t="shared" si="2"/>
        <v>0</v>
      </c>
      <c r="D12" s="181">
        <f t="shared" si="2"/>
        <v>0</v>
      </c>
      <c r="E12" s="181">
        <f t="shared" si="2"/>
        <v>0</v>
      </c>
      <c r="F12" s="181">
        <f t="shared" si="2"/>
        <v>0</v>
      </c>
      <c r="G12" s="181">
        <f t="shared" si="2"/>
        <v>0</v>
      </c>
      <c r="H12" s="181">
        <f t="shared" si="2"/>
        <v>0</v>
      </c>
      <c r="I12" s="181">
        <f t="shared" si="2"/>
        <v>43</v>
      </c>
      <c r="J12" s="181">
        <f t="shared" si="2"/>
        <v>0</v>
      </c>
      <c r="K12" s="181">
        <f t="shared" si="2"/>
        <v>43</v>
      </c>
      <c r="L12" s="181">
        <f t="shared" si="2"/>
        <v>982</v>
      </c>
      <c r="M12" s="181">
        <f t="shared" si="2"/>
        <v>669</v>
      </c>
      <c r="N12" s="181">
        <f t="shared" si="2"/>
        <v>313</v>
      </c>
      <c r="O12" s="181">
        <f t="shared" si="2"/>
        <v>0</v>
      </c>
      <c r="P12" s="181">
        <f t="shared" si="2"/>
        <v>982</v>
      </c>
      <c r="Q12" s="181">
        <f t="shared" si="2"/>
        <v>373</v>
      </c>
      <c r="R12" s="181">
        <f t="shared" si="2"/>
        <v>239</v>
      </c>
      <c r="S12" s="181">
        <f t="shared" si="2"/>
        <v>134</v>
      </c>
      <c r="T12" s="181">
        <f t="shared" si="2"/>
        <v>7</v>
      </c>
      <c r="U12" s="181">
        <f t="shared" si="2"/>
        <v>6</v>
      </c>
      <c r="V12" s="181">
        <f t="shared" si="2"/>
        <v>1</v>
      </c>
      <c r="X12" s="21">
        <f>C12-D12-E12</f>
        <v>0</v>
      </c>
      <c r="Y12" s="21">
        <f>F12-G12-H12</f>
        <v>0</v>
      </c>
      <c r="Z12" s="21">
        <f>I12-J12-K12</f>
        <v>0</v>
      </c>
      <c r="AA12" s="21">
        <f>L12-M12-N12</f>
        <v>0</v>
      </c>
      <c r="AB12" s="21">
        <f>L12-O12-P12</f>
        <v>0</v>
      </c>
      <c r="AC12" s="21">
        <f>Q12-R12-S12</f>
        <v>0</v>
      </c>
      <c r="AD12" s="21">
        <f>T12-U12-V12</f>
        <v>0</v>
      </c>
    </row>
    <row r="13" spans="1:30" ht="15.95" customHeight="1">
      <c r="A13" s="779" t="s">
        <v>2999</v>
      </c>
      <c r="B13" s="181">
        <f t="shared" ref="B13:V13" si="3">B19+B24+B29+B34</f>
        <v>10</v>
      </c>
      <c r="C13" s="181">
        <f t="shared" si="3"/>
        <v>42</v>
      </c>
      <c r="D13" s="181">
        <f t="shared" si="3"/>
        <v>15</v>
      </c>
      <c r="E13" s="181">
        <f t="shared" si="3"/>
        <v>27</v>
      </c>
      <c r="F13" s="181">
        <f t="shared" si="3"/>
        <v>21</v>
      </c>
      <c r="G13" s="181">
        <f t="shared" si="3"/>
        <v>4</v>
      </c>
      <c r="H13" s="181">
        <f t="shared" si="3"/>
        <v>17</v>
      </c>
      <c r="I13" s="181">
        <f t="shared" si="3"/>
        <v>115</v>
      </c>
      <c r="J13" s="181">
        <f t="shared" si="3"/>
        <v>2</v>
      </c>
      <c r="K13" s="181">
        <f t="shared" si="3"/>
        <v>113</v>
      </c>
      <c r="L13" s="181">
        <f t="shared" si="3"/>
        <v>3730</v>
      </c>
      <c r="M13" s="181">
        <f t="shared" si="3"/>
        <v>1571</v>
      </c>
      <c r="N13" s="181">
        <f t="shared" si="3"/>
        <v>2159</v>
      </c>
      <c r="O13" s="181">
        <f t="shared" si="3"/>
        <v>61</v>
      </c>
      <c r="P13" s="181">
        <f t="shared" si="3"/>
        <v>3669</v>
      </c>
      <c r="Q13" s="181">
        <f t="shared" si="3"/>
        <v>1601</v>
      </c>
      <c r="R13" s="181">
        <f t="shared" si="3"/>
        <v>771</v>
      </c>
      <c r="S13" s="181">
        <f t="shared" si="3"/>
        <v>830</v>
      </c>
      <c r="T13" s="181">
        <f t="shared" si="3"/>
        <v>54</v>
      </c>
      <c r="U13" s="181">
        <f t="shared" si="3"/>
        <v>17</v>
      </c>
      <c r="V13" s="181">
        <f t="shared" si="3"/>
        <v>37</v>
      </c>
      <c r="X13" s="21">
        <f>C13-D13-E13</f>
        <v>0</v>
      </c>
      <c r="Y13" s="21">
        <f>F13-G13-H13</f>
        <v>0</v>
      </c>
      <c r="Z13" s="21">
        <f>I13-J13-K13</f>
        <v>0</v>
      </c>
      <c r="AA13" s="21">
        <f>L13-M13-N13</f>
        <v>0</v>
      </c>
      <c r="AB13" s="21">
        <f>L13-O13-P13</f>
        <v>0</v>
      </c>
      <c r="AC13" s="21">
        <f>Q13-R13-S13</f>
        <v>0</v>
      </c>
      <c r="AD13" s="21">
        <f>T13-U13-V13</f>
        <v>0</v>
      </c>
    </row>
    <row r="14" spans="1:30" ht="6" customHeight="1">
      <c r="A14" s="779"/>
      <c r="B14" s="780"/>
      <c r="C14" s="780"/>
      <c r="D14" s="780"/>
      <c r="E14" s="780"/>
      <c r="F14" s="780"/>
      <c r="G14" s="780"/>
      <c r="H14" s="780"/>
      <c r="I14" s="780"/>
      <c r="J14" s="780"/>
      <c r="K14" s="780"/>
      <c r="L14" s="780"/>
      <c r="M14" s="780"/>
      <c r="N14" s="780"/>
      <c r="O14" s="780"/>
      <c r="P14" s="780"/>
      <c r="Q14" s="780"/>
      <c r="R14" s="780"/>
      <c r="S14" s="780"/>
      <c r="T14" s="780"/>
      <c r="U14" s="780"/>
      <c r="V14" s="780"/>
    </row>
    <row r="15" spans="1:30" ht="18" customHeight="1">
      <c r="A15" s="20" t="s">
        <v>3000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</row>
    <row r="16" spans="1:30" ht="18" customHeight="1">
      <c r="A16" s="55" t="s">
        <v>3001</v>
      </c>
      <c r="B16" s="181">
        <f t="shared" ref="B16:O16" si="4">SUM(B17:B19)</f>
        <v>2</v>
      </c>
      <c r="C16" s="181">
        <f t="shared" si="4"/>
        <v>42</v>
      </c>
      <c r="D16" s="181">
        <f t="shared" si="4"/>
        <v>15</v>
      </c>
      <c r="E16" s="181">
        <f t="shared" si="4"/>
        <v>27</v>
      </c>
      <c r="F16" s="181">
        <f t="shared" si="4"/>
        <v>21</v>
      </c>
      <c r="G16" s="181">
        <f t="shared" si="4"/>
        <v>4</v>
      </c>
      <c r="H16" s="181">
        <f t="shared" si="4"/>
        <v>17</v>
      </c>
      <c r="I16" s="181">
        <f t="shared" si="4"/>
        <v>67</v>
      </c>
      <c r="J16" s="181">
        <f t="shared" si="4"/>
        <v>1</v>
      </c>
      <c r="K16" s="181">
        <f t="shared" si="4"/>
        <v>66</v>
      </c>
      <c r="L16" s="181">
        <f t="shared" si="4"/>
        <v>2363</v>
      </c>
      <c r="M16" s="181">
        <f t="shared" si="4"/>
        <v>1202</v>
      </c>
      <c r="N16" s="181">
        <f t="shared" si="4"/>
        <v>1161</v>
      </c>
      <c r="O16" s="181">
        <f t="shared" si="4"/>
        <v>32</v>
      </c>
      <c r="P16" s="181">
        <f>L16-O16</f>
        <v>2331</v>
      </c>
      <c r="Q16" s="181">
        <f>SUM(R16:S16)</f>
        <v>1022</v>
      </c>
      <c r="R16" s="181">
        <f>SUM(R17:R19)</f>
        <v>543</v>
      </c>
      <c r="S16" s="181">
        <f>SUM(S17:S19)</f>
        <v>479</v>
      </c>
      <c r="T16" s="181">
        <f>SUM(U16:V16)</f>
        <v>20</v>
      </c>
      <c r="U16" s="181">
        <f>SUM(U17:U19)</f>
        <v>10</v>
      </c>
      <c r="V16" s="181">
        <f>SUM(V17:V19)</f>
        <v>10</v>
      </c>
      <c r="X16" s="21">
        <f>C16-D16-E16</f>
        <v>0</v>
      </c>
      <c r="Y16" s="21">
        <f>F16-G16-H16</f>
        <v>0</v>
      </c>
      <c r="Z16" s="21">
        <f>I16-J16-K16</f>
        <v>0</v>
      </c>
      <c r="AA16" s="21">
        <f>L16-M16-N16</f>
        <v>0</v>
      </c>
      <c r="AB16" s="21">
        <f>L16-O16-P16</f>
        <v>0</v>
      </c>
      <c r="AC16" s="21">
        <f>Q16-R16-S16</f>
        <v>0</v>
      </c>
      <c r="AD16" s="21">
        <f>T16-U16-V16</f>
        <v>0</v>
      </c>
    </row>
    <row r="17" spans="1:30" ht="18" customHeight="1">
      <c r="A17" s="779" t="s">
        <v>2997</v>
      </c>
      <c r="B17" s="181">
        <v>0</v>
      </c>
      <c r="C17" s="181">
        <f>SUM(D17:E17)</f>
        <v>0</v>
      </c>
      <c r="D17" s="181">
        <v>0</v>
      </c>
      <c r="E17" s="181">
        <v>0</v>
      </c>
      <c r="F17" s="181">
        <f>SUM(G17:H17)</f>
        <v>0</v>
      </c>
      <c r="G17" s="181">
        <v>0</v>
      </c>
      <c r="H17" s="181">
        <v>0</v>
      </c>
      <c r="I17" s="181">
        <f>SUM(J17:K17)</f>
        <v>0</v>
      </c>
      <c r="J17" s="181">
        <v>0</v>
      </c>
      <c r="K17" s="181">
        <v>0</v>
      </c>
      <c r="L17" s="181">
        <f>SUM(M17:N17)</f>
        <v>0</v>
      </c>
      <c r="M17" s="181">
        <v>0</v>
      </c>
      <c r="N17" s="181">
        <v>0</v>
      </c>
      <c r="O17" s="181">
        <v>0</v>
      </c>
      <c r="P17" s="181">
        <f>L17-O17</f>
        <v>0</v>
      </c>
      <c r="Q17" s="181">
        <f>SUM(R17:S17)</f>
        <v>0</v>
      </c>
      <c r="R17" s="181">
        <v>0</v>
      </c>
      <c r="S17" s="181">
        <v>0</v>
      </c>
      <c r="T17" s="181">
        <f>SUM(U17:V17)</f>
        <v>0</v>
      </c>
      <c r="U17" s="181">
        <v>0</v>
      </c>
      <c r="V17" s="181">
        <v>0</v>
      </c>
      <c r="X17" s="21">
        <f>C17-D17-E17</f>
        <v>0</v>
      </c>
      <c r="Y17" s="21">
        <f>F17-G17-H17</f>
        <v>0</v>
      </c>
      <c r="Z17" s="21">
        <f>I17-J17-K17</f>
        <v>0</v>
      </c>
      <c r="AA17" s="21">
        <f>L17-M17-N17</f>
        <v>0</v>
      </c>
      <c r="AB17" s="21">
        <f>L17-O17-P17</f>
        <v>0</v>
      </c>
      <c r="AC17" s="21">
        <f>Q17-R17-S17</f>
        <v>0</v>
      </c>
      <c r="AD17" s="21">
        <f>T17-U17-V17</f>
        <v>0</v>
      </c>
    </row>
    <row r="18" spans="1:30" ht="18" customHeight="1">
      <c r="A18" s="779" t="s">
        <v>2998</v>
      </c>
      <c r="B18" s="181">
        <v>0</v>
      </c>
      <c r="C18" s="181">
        <f>SUM(D18:E18)</f>
        <v>0</v>
      </c>
      <c r="D18" s="181">
        <v>0</v>
      </c>
      <c r="E18" s="181">
        <v>0</v>
      </c>
      <c r="F18" s="181">
        <f>SUM(G18:H18)</f>
        <v>0</v>
      </c>
      <c r="G18" s="181">
        <v>0</v>
      </c>
      <c r="H18" s="181">
        <v>0</v>
      </c>
      <c r="I18" s="181">
        <f>SUM(J18:K18)</f>
        <v>0</v>
      </c>
      <c r="J18" s="181">
        <v>0</v>
      </c>
      <c r="K18" s="181">
        <v>0</v>
      </c>
      <c r="L18" s="181">
        <f>SUM(M18:N18)</f>
        <v>0</v>
      </c>
      <c r="M18" s="181">
        <v>0</v>
      </c>
      <c r="N18" s="181">
        <v>0</v>
      </c>
      <c r="O18" s="181">
        <v>0</v>
      </c>
      <c r="P18" s="181">
        <f>L18-O18</f>
        <v>0</v>
      </c>
      <c r="Q18" s="181">
        <f>SUM(R18:S18)</f>
        <v>0</v>
      </c>
      <c r="R18" s="181">
        <v>0</v>
      </c>
      <c r="S18" s="181">
        <v>0</v>
      </c>
      <c r="T18" s="181">
        <f>SUM(U18:V18)</f>
        <v>0</v>
      </c>
      <c r="U18" s="181">
        <v>0</v>
      </c>
      <c r="V18" s="181">
        <v>0</v>
      </c>
      <c r="X18" s="21">
        <f>C18-D18-E18</f>
        <v>0</v>
      </c>
      <c r="Y18" s="21">
        <f>F18-G18-H18</f>
        <v>0</v>
      </c>
      <c r="Z18" s="21">
        <f>I18-J18-K18</f>
        <v>0</v>
      </c>
      <c r="AA18" s="21">
        <f>L18-M18-N18</f>
        <v>0</v>
      </c>
      <c r="AB18" s="21">
        <f>L18-O18-P18</f>
        <v>0</v>
      </c>
      <c r="AC18" s="21">
        <f>Q18-R18-S18</f>
        <v>0</v>
      </c>
      <c r="AD18" s="21">
        <f>T18-U18-V18</f>
        <v>0</v>
      </c>
    </row>
    <row r="19" spans="1:30" ht="18" customHeight="1">
      <c r="A19" s="779" t="s">
        <v>2999</v>
      </c>
      <c r="B19" s="778">
        <v>2</v>
      </c>
      <c r="C19" s="778">
        <f>SUM(D19:E19)</f>
        <v>42</v>
      </c>
      <c r="D19" s="778">
        <v>15</v>
      </c>
      <c r="E19" s="778">
        <v>27</v>
      </c>
      <c r="F19" s="778">
        <f>SUM(G19:H19)</f>
        <v>21</v>
      </c>
      <c r="G19" s="778">
        <v>4</v>
      </c>
      <c r="H19" s="778">
        <v>17</v>
      </c>
      <c r="I19" s="778">
        <v>67</v>
      </c>
      <c r="J19" s="778">
        <v>1</v>
      </c>
      <c r="K19" s="778">
        <f>I19-J19</f>
        <v>66</v>
      </c>
      <c r="L19" s="778">
        <f>SUM(M19:N19)</f>
        <v>2363</v>
      </c>
      <c r="M19" s="778">
        <v>1202</v>
      </c>
      <c r="N19" s="778">
        <v>1161</v>
      </c>
      <c r="O19" s="778">
        <v>32</v>
      </c>
      <c r="P19" s="778">
        <f>L19-O19</f>
        <v>2331</v>
      </c>
      <c r="Q19" s="778">
        <f>SUM(R19:S19)</f>
        <v>1022</v>
      </c>
      <c r="R19" s="778">
        <v>543</v>
      </c>
      <c r="S19" s="778">
        <v>479</v>
      </c>
      <c r="T19" s="778">
        <f>SUM(U19:V19)</f>
        <v>20</v>
      </c>
      <c r="U19" s="778">
        <v>10</v>
      </c>
      <c r="V19" s="778">
        <v>10</v>
      </c>
      <c r="X19" s="21">
        <f>C19-D19-E19</f>
        <v>0</v>
      </c>
      <c r="Y19" s="21">
        <f>F19-G19-H19</f>
        <v>0</v>
      </c>
      <c r="Z19" s="21">
        <f>I19-J19-K19</f>
        <v>0</v>
      </c>
      <c r="AA19" s="21">
        <f>L19-M19-N19</f>
        <v>0</v>
      </c>
      <c r="AB19" s="21">
        <f>L19-O19-P19</f>
        <v>0</v>
      </c>
      <c r="AC19" s="21">
        <f>Q19-R19-S19</f>
        <v>0</v>
      </c>
      <c r="AD19" s="21">
        <f>T19-U19-V19</f>
        <v>0</v>
      </c>
    </row>
    <row r="20" spans="1:30" ht="18" customHeight="1">
      <c r="A20" s="779"/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</row>
    <row r="21" spans="1:30" ht="18" customHeight="1">
      <c r="A21" s="55" t="s">
        <v>3002</v>
      </c>
      <c r="B21" s="181">
        <f t="shared" ref="B21:O21" si="5">SUM(B22:B24)</f>
        <v>4</v>
      </c>
      <c r="C21" s="181">
        <f t="shared" si="5"/>
        <v>0</v>
      </c>
      <c r="D21" s="181">
        <f t="shared" si="5"/>
        <v>0</v>
      </c>
      <c r="E21" s="181">
        <f t="shared" si="5"/>
        <v>0</v>
      </c>
      <c r="F21" s="181">
        <f t="shared" si="5"/>
        <v>0</v>
      </c>
      <c r="G21" s="181">
        <f t="shared" si="5"/>
        <v>0</v>
      </c>
      <c r="H21" s="181">
        <f t="shared" si="5"/>
        <v>0</v>
      </c>
      <c r="I21" s="181">
        <f t="shared" si="5"/>
        <v>23</v>
      </c>
      <c r="J21" s="181">
        <f t="shared" si="5"/>
        <v>1</v>
      </c>
      <c r="K21" s="181">
        <f t="shared" si="5"/>
        <v>22</v>
      </c>
      <c r="L21" s="181">
        <f t="shared" si="5"/>
        <v>689</v>
      </c>
      <c r="M21" s="181">
        <f t="shared" si="5"/>
        <v>147</v>
      </c>
      <c r="N21" s="181">
        <f t="shared" si="5"/>
        <v>542</v>
      </c>
      <c r="O21" s="181">
        <f t="shared" si="5"/>
        <v>29</v>
      </c>
      <c r="P21" s="181">
        <f>L21-O21</f>
        <v>660</v>
      </c>
      <c r="Q21" s="181">
        <f>SUM(R21:S21)</f>
        <v>296</v>
      </c>
      <c r="R21" s="181">
        <f>SUM(R22:R24)</f>
        <v>118</v>
      </c>
      <c r="S21" s="181">
        <f>SUM(S22:S24)</f>
        <v>178</v>
      </c>
      <c r="T21" s="181">
        <f>SUM(U21:V21)</f>
        <v>18</v>
      </c>
      <c r="U21" s="181">
        <f>SUM(U22:U24)</f>
        <v>0</v>
      </c>
      <c r="V21" s="181">
        <f>SUM(V22:V24)</f>
        <v>18</v>
      </c>
      <c r="X21" s="21">
        <f>C21-D21-E21</f>
        <v>0</v>
      </c>
      <c r="Y21" s="21">
        <f>F21-G21-H21</f>
        <v>0</v>
      </c>
      <c r="Z21" s="21">
        <f>I21-J21-K21</f>
        <v>0</v>
      </c>
      <c r="AA21" s="21">
        <f>L21-M21-N21</f>
        <v>0</v>
      </c>
      <c r="AB21" s="21">
        <f>L21-O21-P21</f>
        <v>0</v>
      </c>
      <c r="AC21" s="21">
        <f>Q21-R21-S21</f>
        <v>0</v>
      </c>
      <c r="AD21" s="21">
        <f>T21-U21-V21</f>
        <v>0</v>
      </c>
    </row>
    <row r="22" spans="1:30" ht="18" customHeight="1">
      <c r="A22" s="779" t="s">
        <v>2997</v>
      </c>
      <c r="B22" s="778">
        <v>0</v>
      </c>
      <c r="C22" s="181">
        <f>SUM(D22:E22)</f>
        <v>0</v>
      </c>
      <c r="D22" s="778">
        <v>0</v>
      </c>
      <c r="E22" s="778">
        <v>0</v>
      </c>
      <c r="F22" s="181">
        <f>SUM(G22:H22)</f>
        <v>0</v>
      </c>
      <c r="G22" s="778">
        <v>0</v>
      </c>
      <c r="H22" s="778">
        <v>0</v>
      </c>
      <c r="I22" s="778">
        <f>SUM(J22:K22)</f>
        <v>0</v>
      </c>
      <c r="J22" s="778">
        <v>0</v>
      </c>
      <c r="K22" s="778">
        <v>0</v>
      </c>
      <c r="L22" s="181">
        <f>SUM(M22:N22)</f>
        <v>0</v>
      </c>
      <c r="M22" s="778">
        <v>0</v>
      </c>
      <c r="N22" s="778">
        <v>0</v>
      </c>
      <c r="O22" s="778">
        <v>0</v>
      </c>
      <c r="P22" s="778">
        <f>L22-O22</f>
        <v>0</v>
      </c>
      <c r="Q22" s="181">
        <f>SUM(R22:S22)</f>
        <v>0</v>
      </c>
      <c r="R22" s="778">
        <v>0</v>
      </c>
      <c r="S22" s="778">
        <v>0</v>
      </c>
      <c r="T22" s="181">
        <f>SUM(U22:V22)</f>
        <v>0</v>
      </c>
      <c r="U22" s="778">
        <v>0</v>
      </c>
      <c r="V22" s="778">
        <v>0</v>
      </c>
      <c r="X22" s="21">
        <f>C22-D22-E22</f>
        <v>0</v>
      </c>
      <c r="Y22" s="21">
        <f>F22-G22-H22</f>
        <v>0</v>
      </c>
      <c r="Z22" s="21">
        <f>I22-J22-K22</f>
        <v>0</v>
      </c>
      <c r="AA22" s="21">
        <f>L22-M22-N22</f>
        <v>0</v>
      </c>
      <c r="AB22" s="21">
        <f>L22-O22-P22</f>
        <v>0</v>
      </c>
      <c r="AC22" s="21">
        <f>Q22-R22-S22</f>
        <v>0</v>
      </c>
      <c r="AD22" s="21">
        <f>T22-U22-V22</f>
        <v>0</v>
      </c>
    </row>
    <row r="23" spans="1:30" ht="18" customHeight="1">
      <c r="A23" s="779" t="s">
        <v>2998</v>
      </c>
      <c r="B23" s="778">
        <v>0</v>
      </c>
      <c r="C23" s="181">
        <f>SUM(D23:E23)</f>
        <v>0</v>
      </c>
      <c r="D23" s="778">
        <v>0</v>
      </c>
      <c r="E23" s="778">
        <v>0</v>
      </c>
      <c r="F23" s="181">
        <f>SUM(G23:H23)</f>
        <v>0</v>
      </c>
      <c r="G23" s="778">
        <v>0</v>
      </c>
      <c r="H23" s="778">
        <v>0</v>
      </c>
      <c r="I23" s="778">
        <f>SUM(J23:K23)</f>
        <v>0</v>
      </c>
      <c r="J23" s="778">
        <v>0</v>
      </c>
      <c r="K23" s="778">
        <v>0</v>
      </c>
      <c r="L23" s="181">
        <f>SUM(M23:N23)</f>
        <v>0</v>
      </c>
      <c r="M23" s="778">
        <v>0</v>
      </c>
      <c r="N23" s="778">
        <v>0</v>
      </c>
      <c r="O23" s="778">
        <v>0</v>
      </c>
      <c r="P23" s="778">
        <f>L23-O23</f>
        <v>0</v>
      </c>
      <c r="Q23" s="181">
        <f>SUM(R23:S23)</f>
        <v>0</v>
      </c>
      <c r="R23" s="778">
        <v>0</v>
      </c>
      <c r="S23" s="778">
        <v>0</v>
      </c>
      <c r="T23" s="181">
        <f>SUM(U23:V23)</f>
        <v>0</v>
      </c>
      <c r="U23" s="778">
        <v>0</v>
      </c>
      <c r="V23" s="778">
        <v>0</v>
      </c>
      <c r="X23" s="21">
        <f>C23-D23-E23</f>
        <v>0</v>
      </c>
      <c r="Y23" s="21">
        <f>F23-G23-H23</f>
        <v>0</v>
      </c>
      <c r="Z23" s="21">
        <f>I23-J23-K23</f>
        <v>0</v>
      </c>
      <c r="AA23" s="21">
        <f>L23-M23-N23</f>
        <v>0</v>
      </c>
      <c r="AB23" s="21">
        <f>L23-O23-P23</f>
        <v>0</v>
      </c>
      <c r="AC23" s="21">
        <f>Q23-R23-S23</f>
        <v>0</v>
      </c>
      <c r="AD23" s="21">
        <f>T23-U23-V23</f>
        <v>0</v>
      </c>
    </row>
    <row r="24" spans="1:30" ht="18" customHeight="1">
      <c r="A24" s="779" t="s">
        <v>2999</v>
      </c>
      <c r="B24" s="778">
        <v>4</v>
      </c>
      <c r="C24" s="181">
        <f>SUM(D24:E24)</f>
        <v>0</v>
      </c>
      <c r="D24" s="778">
        <v>0</v>
      </c>
      <c r="E24" s="778">
        <v>0</v>
      </c>
      <c r="F24" s="181">
        <f>SUM(G24:H24)</f>
        <v>0</v>
      </c>
      <c r="G24" s="778">
        <v>0</v>
      </c>
      <c r="H24" s="778">
        <v>0</v>
      </c>
      <c r="I24" s="778">
        <v>23</v>
      </c>
      <c r="J24" s="778">
        <v>1</v>
      </c>
      <c r="K24" s="778">
        <f>I24-J24</f>
        <v>22</v>
      </c>
      <c r="L24" s="181">
        <f>SUM(M24:N24)</f>
        <v>689</v>
      </c>
      <c r="M24" s="778">
        <v>147</v>
      </c>
      <c r="N24" s="778">
        <v>542</v>
      </c>
      <c r="O24" s="778">
        <v>29</v>
      </c>
      <c r="P24" s="778">
        <f>L24-O24</f>
        <v>660</v>
      </c>
      <c r="Q24" s="181">
        <f>SUM(R24:S24)</f>
        <v>296</v>
      </c>
      <c r="R24" s="778">
        <v>118</v>
      </c>
      <c r="S24" s="778">
        <v>178</v>
      </c>
      <c r="T24" s="181">
        <f>SUM(U24:V24)</f>
        <v>18</v>
      </c>
      <c r="U24" s="778">
        <v>0</v>
      </c>
      <c r="V24" s="778">
        <v>18</v>
      </c>
      <c r="X24" s="21">
        <f>C24-D24-E24</f>
        <v>0</v>
      </c>
      <c r="Y24" s="21">
        <f>F24-G24-H24</f>
        <v>0</v>
      </c>
      <c r="Z24" s="21">
        <f>I24-J24-K24</f>
        <v>0</v>
      </c>
      <c r="AA24" s="21">
        <f>L24-M24-N24</f>
        <v>0</v>
      </c>
      <c r="AB24" s="21">
        <f>L24-O24-P24</f>
        <v>0</v>
      </c>
      <c r="AC24" s="21">
        <f>Q24-R24-S24</f>
        <v>0</v>
      </c>
      <c r="AD24" s="21">
        <f>T24-U24-V24</f>
        <v>0</v>
      </c>
    </row>
    <row r="25" spans="1:30" ht="18" customHeight="1">
      <c r="A25" s="779"/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</row>
    <row r="26" spans="1:30" ht="18" customHeight="1">
      <c r="A26" s="55" t="s">
        <v>3003</v>
      </c>
      <c r="B26" s="181">
        <f t="shared" ref="B26:O26" si="6">SUM(B27:B29)</f>
        <v>6</v>
      </c>
      <c r="C26" s="181">
        <f t="shared" si="6"/>
        <v>0</v>
      </c>
      <c r="D26" s="181">
        <f t="shared" si="6"/>
        <v>0</v>
      </c>
      <c r="E26" s="181">
        <f t="shared" si="6"/>
        <v>0</v>
      </c>
      <c r="F26" s="181">
        <f t="shared" si="6"/>
        <v>0</v>
      </c>
      <c r="G26" s="181">
        <f t="shared" si="6"/>
        <v>0</v>
      </c>
      <c r="H26" s="181">
        <f t="shared" si="6"/>
        <v>0</v>
      </c>
      <c r="I26" s="181">
        <f t="shared" si="6"/>
        <v>68</v>
      </c>
      <c r="J26" s="181">
        <f t="shared" si="6"/>
        <v>0</v>
      </c>
      <c r="K26" s="181">
        <f t="shared" si="6"/>
        <v>68</v>
      </c>
      <c r="L26" s="181">
        <f t="shared" si="6"/>
        <v>1660</v>
      </c>
      <c r="M26" s="181">
        <f t="shared" si="6"/>
        <v>891</v>
      </c>
      <c r="N26" s="181">
        <f t="shared" si="6"/>
        <v>769</v>
      </c>
      <c r="O26" s="181">
        <f t="shared" si="6"/>
        <v>0</v>
      </c>
      <c r="P26" s="181">
        <f>L26-O26</f>
        <v>1660</v>
      </c>
      <c r="Q26" s="181">
        <f t="shared" ref="Q26:V26" si="7">SUM(Q27:Q29)</f>
        <v>656</v>
      </c>
      <c r="R26" s="181">
        <f t="shared" si="7"/>
        <v>349</v>
      </c>
      <c r="S26" s="181">
        <f t="shared" si="7"/>
        <v>307</v>
      </c>
      <c r="T26" s="181">
        <f t="shared" si="7"/>
        <v>23</v>
      </c>
      <c r="U26" s="181">
        <f t="shared" si="7"/>
        <v>13</v>
      </c>
      <c r="V26" s="181">
        <f t="shared" si="7"/>
        <v>10</v>
      </c>
      <c r="X26" s="21">
        <f>C26-D26-E26</f>
        <v>0</v>
      </c>
      <c r="Y26" s="21">
        <f>F26-G26-H26</f>
        <v>0</v>
      </c>
      <c r="Z26" s="21">
        <f>I26-J26-K26</f>
        <v>0</v>
      </c>
      <c r="AA26" s="21">
        <f>L26-M26-N26</f>
        <v>0</v>
      </c>
      <c r="AB26" s="21">
        <f>L26-O26-P26</f>
        <v>0</v>
      </c>
      <c r="AC26" s="21">
        <f>Q26-R26-S26</f>
        <v>0</v>
      </c>
      <c r="AD26" s="21">
        <f>T26-U26-V26</f>
        <v>0</v>
      </c>
    </row>
    <row r="27" spans="1:30" ht="18" customHeight="1">
      <c r="A27" s="779" t="s">
        <v>2997</v>
      </c>
      <c r="B27" s="778">
        <v>0</v>
      </c>
      <c r="C27" s="181">
        <f>SUM(D27:E27)</f>
        <v>0</v>
      </c>
      <c r="D27" s="778">
        <v>0</v>
      </c>
      <c r="E27" s="778">
        <v>0</v>
      </c>
      <c r="F27" s="181">
        <f>SUM(G27:H27)</f>
        <v>0</v>
      </c>
      <c r="G27" s="778">
        <v>0</v>
      </c>
      <c r="H27" s="778">
        <v>0</v>
      </c>
      <c r="I27" s="778">
        <v>0</v>
      </c>
      <c r="J27" s="778">
        <v>0</v>
      </c>
      <c r="K27" s="778">
        <v>0</v>
      </c>
      <c r="L27" s="181">
        <f>SUM(M27:N27)</f>
        <v>0</v>
      </c>
      <c r="M27" s="778">
        <v>0</v>
      </c>
      <c r="N27" s="778">
        <v>0</v>
      </c>
      <c r="O27" s="778">
        <v>0</v>
      </c>
      <c r="P27" s="778">
        <f>L27-O27</f>
        <v>0</v>
      </c>
      <c r="Q27" s="181">
        <f>SUM(R27:S27)</f>
        <v>0</v>
      </c>
      <c r="R27" s="778">
        <v>0</v>
      </c>
      <c r="S27" s="778">
        <v>0</v>
      </c>
      <c r="T27" s="181">
        <f>SUM(U27:V27)</f>
        <v>0</v>
      </c>
      <c r="U27" s="778">
        <v>0</v>
      </c>
      <c r="V27" s="778">
        <v>0</v>
      </c>
      <c r="X27" s="21">
        <f>C27-D27-E27</f>
        <v>0</v>
      </c>
      <c r="Y27" s="21">
        <f>F27-G27-H27</f>
        <v>0</v>
      </c>
      <c r="Z27" s="21">
        <f>I27-J27-K27</f>
        <v>0</v>
      </c>
      <c r="AA27" s="21">
        <f>L27-M27-N27</f>
        <v>0</v>
      </c>
      <c r="AB27" s="21">
        <f>L27-O27-P27</f>
        <v>0</v>
      </c>
      <c r="AC27" s="21">
        <f>Q27-R27-S27</f>
        <v>0</v>
      </c>
      <c r="AD27" s="21">
        <f>T27-U27-V27</f>
        <v>0</v>
      </c>
    </row>
    <row r="28" spans="1:30" ht="18" customHeight="1">
      <c r="A28" s="779" t="s">
        <v>2998</v>
      </c>
      <c r="B28" s="778">
        <v>2</v>
      </c>
      <c r="C28" s="181">
        <f>SUM(D28:E28)</f>
        <v>0</v>
      </c>
      <c r="D28" s="778">
        <v>0</v>
      </c>
      <c r="E28" s="778">
        <v>0</v>
      </c>
      <c r="F28" s="181">
        <f>SUM(G28:H28)</f>
        <v>0</v>
      </c>
      <c r="G28" s="778">
        <v>0</v>
      </c>
      <c r="H28" s="778">
        <v>0</v>
      </c>
      <c r="I28" s="778">
        <v>43</v>
      </c>
      <c r="J28" s="778">
        <v>0</v>
      </c>
      <c r="K28" s="778">
        <f>I28-J28</f>
        <v>43</v>
      </c>
      <c r="L28" s="181">
        <f>SUM(M28:N28)</f>
        <v>982</v>
      </c>
      <c r="M28" s="778">
        <v>669</v>
      </c>
      <c r="N28" s="778">
        <v>313</v>
      </c>
      <c r="O28" s="778">
        <v>0</v>
      </c>
      <c r="P28" s="778">
        <f>L28-O28</f>
        <v>982</v>
      </c>
      <c r="Q28" s="181">
        <f>SUM(R28:S28)</f>
        <v>373</v>
      </c>
      <c r="R28" s="778">
        <v>239</v>
      </c>
      <c r="S28" s="778">
        <v>134</v>
      </c>
      <c r="T28" s="181">
        <f>SUM(U28:V28)</f>
        <v>7</v>
      </c>
      <c r="U28" s="778">
        <v>6</v>
      </c>
      <c r="V28" s="778">
        <v>1</v>
      </c>
      <c r="X28" s="21">
        <f>C28-D28-E28</f>
        <v>0</v>
      </c>
      <c r="Y28" s="21">
        <f>F28-G28-H28</f>
        <v>0</v>
      </c>
      <c r="Z28" s="21">
        <f>I28-J28-K28</f>
        <v>0</v>
      </c>
      <c r="AA28" s="21">
        <f>L28-M28-N28</f>
        <v>0</v>
      </c>
      <c r="AB28" s="21">
        <f>L28-O28-P28</f>
        <v>0</v>
      </c>
      <c r="AC28" s="21">
        <f>Q28-R28-S28</f>
        <v>0</v>
      </c>
      <c r="AD28" s="21">
        <f>T28-U28-V28</f>
        <v>0</v>
      </c>
    </row>
    <row r="29" spans="1:30" ht="18" customHeight="1">
      <c r="A29" s="779" t="s">
        <v>2999</v>
      </c>
      <c r="B29" s="778">
        <v>4</v>
      </c>
      <c r="C29" s="181">
        <f>SUM(D29:E29)</f>
        <v>0</v>
      </c>
      <c r="D29" s="778">
        <v>0</v>
      </c>
      <c r="E29" s="778">
        <v>0</v>
      </c>
      <c r="F29" s="181">
        <f>SUM(G29:H29)</f>
        <v>0</v>
      </c>
      <c r="G29" s="778">
        <v>0</v>
      </c>
      <c r="H29" s="778">
        <v>0</v>
      </c>
      <c r="I29" s="778">
        <v>25</v>
      </c>
      <c r="J29" s="778">
        <v>0</v>
      </c>
      <c r="K29" s="778">
        <f>I29-J29</f>
        <v>25</v>
      </c>
      <c r="L29" s="181">
        <f>SUM(M29:N29)</f>
        <v>678</v>
      </c>
      <c r="M29" s="778">
        <v>222</v>
      </c>
      <c r="N29" s="778">
        <v>456</v>
      </c>
      <c r="O29" s="778">
        <v>0</v>
      </c>
      <c r="P29" s="778">
        <f>L29-O29</f>
        <v>678</v>
      </c>
      <c r="Q29" s="181">
        <f>SUM(R29:S29)</f>
        <v>283</v>
      </c>
      <c r="R29" s="778">
        <v>110</v>
      </c>
      <c r="S29" s="778">
        <v>173</v>
      </c>
      <c r="T29" s="181">
        <f>SUM(U29:V29)</f>
        <v>16</v>
      </c>
      <c r="U29" s="778">
        <v>7</v>
      </c>
      <c r="V29" s="778">
        <v>9</v>
      </c>
      <c r="X29" s="21">
        <f>C29-D29-E29</f>
        <v>0</v>
      </c>
      <c r="Y29" s="21">
        <f>F29-G29-H29</f>
        <v>0</v>
      </c>
      <c r="Z29" s="21">
        <f>I29-J29-K29</f>
        <v>0</v>
      </c>
      <c r="AA29" s="21">
        <f>L29-M29-N29</f>
        <v>0</v>
      </c>
      <c r="AB29" s="21">
        <f>L29-O29-P29</f>
        <v>0</v>
      </c>
      <c r="AC29" s="21">
        <f>Q29-R29-S29</f>
        <v>0</v>
      </c>
      <c r="AD29" s="21">
        <f>T29-U29-V29</f>
        <v>0</v>
      </c>
    </row>
    <row r="30" spans="1:30" ht="18" customHeight="1">
      <c r="A30" s="55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</row>
    <row r="31" spans="1:30" ht="18" customHeight="1">
      <c r="A31" s="55" t="s">
        <v>3004</v>
      </c>
      <c r="B31" s="181">
        <f t="shared" ref="B31:O31" si="8">SUM(B32:B34)</f>
        <v>0</v>
      </c>
      <c r="C31" s="181">
        <f t="shared" si="8"/>
        <v>0</v>
      </c>
      <c r="D31" s="181">
        <f t="shared" si="8"/>
        <v>0</v>
      </c>
      <c r="E31" s="181">
        <f t="shared" si="8"/>
        <v>0</v>
      </c>
      <c r="F31" s="181">
        <f t="shared" si="8"/>
        <v>0</v>
      </c>
      <c r="G31" s="181">
        <f t="shared" si="8"/>
        <v>0</v>
      </c>
      <c r="H31" s="181">
        <f t="shared" si="8"/>
        <v>0</v>
      </c>
      <c r="I31" s="181">
        <f t="shared" si="8"/>
        <v>0</v>
      </c>
      <c r="J31" s="181">
        <f t="shared" si="8"/>
        <v>0</v>
      </c>
      <c r="K31" s="181">
        <f t="shared" si="8"/>
        <v>0</v>
      </c>
      <c r="L31" s="181">
        <f t="shared" si="8"/>
        <v>0</v>
      </c>
      <c r="M31" s="181">
        <f t="shared" si="8"/>
        <v>0</v>
      </c>
      <c r="N31" s="181">
        <f t="shared" si="8"/>
        <v>0</v>
      </c>
      <c r="O31" s="181">
        <f t="shared" si="8"/>
        <v>0</v>
      </c>
      <c r="P31" s="181">
        <f>L31-O31</f>
        <v>0</v>
      </c>
      <c r="Q31" s="181">
        <f>SUM(R31:S31)</f>
        <v>0</v>
      </c>
      <c r="R31" s="181">
        <f>SUM(R32:R34)</f>
        <v>0</v>
      </c>
      <c r="S31" s="181">
        <f>SUM(S32:S34)</f>
        <v>0</v>
      </c>
      <c r="T31" s="181">
        <f>SUM(U31:V31)</f>
        <v>0</v>
      </c>
      <c r="U31" s="181">
        <f>SUM(U32:U34)</f>
        <v>0</v>
      </c>
      <c r="V31" s="181">
        <f>SUM(V32:V34)</f>
        <v>0</v>
      </c>
      <c r="X31" s="21">
        <f>C31-D31-E31</f>
        <v>0</v>
      </c>
      <c r="Y31" s="21">
        <f>F31-G31-H31</f>
        <v>0</v>
      </c>
      <c r="Z31" s="21">
        <f>I31-J31-K31</f>
        <v>0</v>
      </c>
      <c r="AA31" s="21">
        <f>L31-M31-N31</f>
        <v>0</v>
      </c>
      <c r="AB31" s="21">
        <f>L31-O31-P31</f>
        <v>0</v>
      </c>
      <c r="AC31" s="21">
        <f>Q31-R31-S31</f>
        <v>0</v>
      </c>
      <c r="AD31" s="21">
        <f>T31-U31-V31</f>
        <v>0</v>
      </c>
    </row>
    <row r="32" spans="1:30" ht="18" customHeight="1">
      <c r="A32" s="779" t="s">
        <v>2997</v>
      </c>
      <c r="B32" s="778">
        <v>0</v>
      </c>
      <c r="C32" s="181">
        <f>SUM(D32:E32)</f>
        <v>0</v>
      </c>
      <c r="D32" s="778">
        <v>0</v>
      </c>
      <c r="E32" s="778">
        <v>0</v>
      </c>
      <c r="F32" s="181">
        <f>SUM(G32:H32)</f>
        <v>0</v>
      </c>
      <c r="G32" s="778">
        <v>0</v>
      </c>
      <c r="H32" s="778">
        <v>0</v>
      </c>
      <c r="I32" s="778">
        <v>0</v>
      </c>
      <c r="J32" s="778">
        <v>0</v>
      </c>
      <c r="K32" s="778">
        <f>I32-J32</f>
        <v>0</v>
      </c>
      <c r="L32" s="181">
        <f>SUM(M32:N32)</f>
        <v>0</v>
      </c>
      <c r="M32" s="778">
        <v>0</v>
      </c>
      <c r="N32" s="778">
        <v>0</v>
      </c>
      <c r="O32" s="778">
        <v>0</v>
      </c>
      <c r="P32" s="778">
        <f>L32-O32</f>
        <v>0</v>
      </c>
      <c r="Q32" s="181">
        <f>SUM(R32:S32)</f>
        <v>0</v>
      </c>
      <c r="R32" s="778">
        <v>0</v>
      </c>
      <c r="S32" s="778">
        <v>0</v>
      </c>
      <c r="T32" s="181">
        <f>SUM(U32:V32)</f>
        <v>0</v>
      </c>
      <c r="U32" s="778">
        <v>0</v>
      </c>
      <c r="V32" s="778">
        <v>0</v>
      </c>
      <c r="X32" s="21">
        <f>C32-D32-E32</f>
        <v>0</v>
      </c>
      <c r="Y32" s="21">
        <f>F32-G32-H32</f>
        <v>0</v>
      </c>
      <c r="Z32" s="21">
        <f>I32-J32-K32</f>
        <v>0</v>
      </c>
      <c r="AA32" s="21">
        <f>L32-M32-N32</f>
        <v>0</v>
      </c>
      <c r="AB32" s="21">
        <f>L32-O32-P32</f>
        <v>0</v>
      </c>
      <c r="AC32" s="21">
        <f>Q32-R32-S32</f>
        <v>0</v>
      </c>
      <c r="AD32" s="21">
        <f>T32-U32-V32</f>
        <v>0</v>
      </c>
    </row>
    <row r="33" spans="1:30" ht="18" customHeight="1">
      <c r="A33" s="779" t="s">
        <v>2998</v>
      </c>
      <c r="B33" s="778">
        <v>0</v>
      </c>
      <c r="C33" s="181">
        <f>SUM(D33:E33)</f>
        <v>0</v>
      </c>
      <c r="D33" s="778">
        <v>0</v>
      </c>
      <c r="E33" s="778">
        <v>0</v>
      </c>
      <c r="F33" s="181">
        <f>SUM(G33:H33)</f>
        <v>0</v>
      </c>
      <c r="G33" s="778">
        <v>0</v>
      </c>
      <c r="H33" s="778">
        <v>0</v>
      </c>
      <c r="I33" s="778">
        <v>0</v>
      </c>
      <c r="J33" s="778">
        <v>0</v>
      </c>
      <c r="K33" s="778">
        <v>0</v>
      </c>
      <c r="L33" s="181">
        <f>SUM(M33:N33)</f>
        <v>0</v>
      </c>
      <c r="M33" s="778">
        <v>0</v>
      </c>
      <c r="N33" s="778">
        <v>0</v>
      </c>
      <c r="O33" s="778">
        <v>0</v>
      </c>
      <c r="P33" s="778">
        <f>L33-O33</f>
        <v>0</v>
      </c>
      <c r="Q33" s="181">
        <f>SUM(R33:S33)</f>
        <v>0</v>
      </c>
      <c r="R33" s="778">
        <v>0</v>
      </c>
      <c r="S33" s="778">
        <v>0</v>
      </c>
      <c r="T33" s="181">
        <f>SUM(U33:V33)</f>
        <v>0</v>
      </c>
      <c r="U33" s="778">
        <v>0</v>
      </c>
      <c r="V33" s="778">
        <v>0</v>
      </c>
      <c r="X33" s="21">
        <f>C33-D33-E33</f>
        <v>0</v>
      </c>
      <c r="Y33" s="21">
        <f>F33-G33-H33</f>
        <v>0</v>
      </c>
      <c r="Z33" s="21">
        <f>I33-J33-K33</f>
        <v>0</v>
      </c>
      <c r="AA33" s="21">
        <f>L33-M33-N33</f>
        <v>0</v>
      </c>
      <c r="AB33" s="21">
        <f>L33-O33-P33</f>
        <v>0</v>
      </c>
      <c r="AC33" s="21">
        <f>Q33-R33-S33</f>
        <v>0</v>
      </c>
      <c r="AD33" s="21">
        <f>T33-U33-V33</f>
        <v>0</v>
      </c>
    </row>
    <row r="34" spans="1:30" ht="18" customHeight="1">
      <c r="A34" s="779" t="s">
        <v>2999</v>
      </c>
      <c r="B34" s="778">
        <v>0</v>
      </c>
      <c r="C34" s="181">
        <f>SUM(D34:E34)</f>
        <v>0</v>
      </c>
      <c r="D34" s="778">
        <v>0</v>
      </c>
      <c r="E34" s="778">
        <v>0</v>
      </c>
      <c r="F34" s="181">
        <f>SUM(G34:H34)</f>
        <v>0</v>
      </c>
      <c r="G34" s="778">
        <v>0</v>
      </c>
      <c r="H34" s="778">
        <v>0</v>
      </c>
      <c r="I34" s="778">
        <v>0</v>
      </c>
      <c r="J34" s="778">
        <v>0</v>
      </c>
      <c r="K34" s="778">
        <v>0</v>
      </c>
      <c r="L34" s="181">
        <f>SUM(M34:N34)</f>
        <v>0</v>
      </c>
      <c r="M34" s="778">
        <v>0</v>
      </c>
      <c r="N34" s="778">
        <v>0</v>
      </c>
      <c r="O34" s="778">
        <v>0</v>
      </c>
      <c r="P34" s="778">
        <f>L34-O34</f>
        <v>0</v>
      </c>
      <c r="Q34" s="181">
        <f>SUM(R34:S34)</f>
        <v>0</v>
      </c>
      <c r="R34" s="778">
        <v>0</v>
      </c>
      <c r="S34" s="778">
        <v>0</v>
      </c>
      <c r="T34" s="181">
        <f>SUM(U34:V34)</f>
        <v>0</v>
      </c>
      <c r="U34" s="778">
        <v>0</v>
      </c>
      <c r="V34" s="778">
        <v>0</v>
      </c>
      <c r="X34" s="21">
        <f>C34-D34-E34</f>
        <v>0</v>
      </c>
      <c r="Y34" s="21">
        <f>F34-G34-H34</f>
        <v>0</v>
      </c>
      <c r="Z34" s="21">
        <f>I34-J34-K34</f>
        <v>0</v>
      </c>
      <c r="AA34" s="21">
        <f>L34-M34-N34</f>
        <v>0</v>
      </c>
      <c r="AB34" s="21">
        <f>L34-O34-P34</f>
        <v>0</v>
      </c>
      <c r="AC34" s="21">
        <f>Q34-R34-S34</f>
        <v>0</v>
      </c>
      <c r="AD34" s="21">
        <f>T34-U34-V34</f>
        <v>0</v>
      </c>
    </row>
    <row r="35" spans="1:30" ht="9.9499999999999993" customHeight="1">
      <c r="A35" s="20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</row>
    <row r="36" spans="1:30" ht="18" customHeight="1">
      <c r="A36" s="1439" t="s">
        <v>2903</v>
      </c>
      <c r="B36" s="10"/>
      <c r="C36" s="1462"/>
      <c r="D36" s="1462"/>
      <c r="E36" s="1469"/>
      <c r="F36" s="1469"/>
      <c r="G36" s="1469"/>
      <c r="H36" s="1469"/>
      <c r="I36" s="1469"/>
      <c r="J36" s="1469"/>
      <c r="K36" s="1469"/>
      <c r="L36" s="1469"/>
      <c r="M36" s="1469"/>
      <c r="N36" s="1469"/>
      <c r="O36" s="1469"/>
      <c r="P36" s="1470"/>
      <c r="Q36" s="1810" t="s">
        <v>2904</v>
      </c>
      <c r="R36" s="1746"/>
      <c r="S36" s="1737"/>
      <c r="T36" s="1920" t="s">
        <v>3005</v>
      </c>
      <c r="U36" s="1936"/>
      <c r="V36" s="1780"/>
    </row>
    <row r="37" spans="1:30" ht="18" customHeight="1">
      <c r="A37" s="1439" t="s">
        <v>2906</v>
      </c>
      <c r="B37" s="11" t="s">
        <v>2907</v>
      </c>
      <c r="C37" s="1447"/>
      <c r="D37" s="1450"/>
      <c r="E37" s="1471"/>
      <c r="F37" s="1471"/>
      <c r="G37" s="1471"/>
      <c r="H37" s="1471"/>
      <c r="I37" s="1471"/>
      <c r="J37" s="1471"/>
      <c r="K37" s="1471"/>
      <c r="L37" s="1471"/>
      <c r="M37" s="1471"/>
      <c r="N37" s="1466"/>
      <c r="O37" s="1471"/>
      <c r="P37" s="1472"/>
      <c r="Q37" s="1810" t="s">
        <v>2908</v>
      </c>
      <c r="R37" s="1746"/>
      <c r="S37" s="1737"/>
      <c r="T37" s="2306" t="s">
        <v>877</v>
      </c>
      <c r="U37" s="1936"/>
      <c r="V37" s="1780"/>
    </row>
    <row r="38" spans="1:30" s="100" customFormat="1" ht="21" customHeight="1">
      <c r="A38" s="1853" t="s">
        <v>3006</v>
      </c>
      <c r="B38" s="1853"/>
      <c r="C38" s="1853"/>
      <c r="D38" s="1853"/>
      <c r="E38" s="1853"/>
      <c r="F38" s="1853"/>
      <c r="G38" s="1853"/>
      <c r="H38" s="1853"/>
      <c r="I38" s="1853"/>
      <c r="J38" s="1853"/>
      <c r="K38" s="1853"/>
      <c r="L38" s="1853"/>
      <c r="M38" s="1853"/>
      <c r="N38" s="1853"/>
      <c r="O38" s="1853"/>
      <c r="P38" s="1853"/>
      <c r="Q38" s="1853"/>
      <c r="R38" s="1853"/>
      <c r="S38" s="1853"/>
      <c r="T38" s="1853"/>
      <c r="U38" s="1853"/>
      <c r="V38" s="1853"/>
    </row>
    <row r="39" spans="1:30" s="96" customFormat="1" ht="18" customHeight="1">
      <c r="A39" s="1586"/>
      <c r="B39" s="1471"/>
      <c r="C39" s="1471"/>
      <c r="D39" s="1471"/>
      <c r="E39" s="1471"/>
      <c r="F39" s="1471"/>
      <c r="G39" s="1471"/>
      <c r="H39" s="1471"/>
      <c r="I39" s="1471"/>
      <c r="J39" s="1471" t="s">
        <v>2910</v>
      </c>
      <c r="K39" s="1471"/>
      <c r="L39" s="1471"/>
      <c r="M39" s="1471"/>
      <c r="N39" s="1471"/>
      <c r="O39" s="1471"/>
      <c r="P39" s="1471"/>
      <c r="Q39" s="1471"/>
      <c r="R39" s="1471"/>
      <c r="S39" s="1471"/>
      <c r="T39" s="1813" t="s">
        <v>3007</v>
      </c>
      <c r="U39" s="1813"/>
      <c r="V39" s="1813"/>
    </row>
    <row r="40" spans="1:30" s="96" customFormat="1" ht="15">
      <c r="A40" s="1964" t="s">
        <v>3008</v>
      </c>
      <c r="B40" s="1739" t="s">
        <v>3009</v>
      </c>
      <c r="C40" s="1739" t="s">
        <v>3010</v>
      </c>
      <c r="D40" s="1739"/>
      <c r="E40" s="1739"/>
      <c r="F40" s="1739" t="s">
        <v>3011</v>
      </c>
      <c r="G40" s="1739"/>
      <c r="H40" s="1739"/>
      <c r="I40" s="1739" t="s">
        <v>3012</v>
      </c>
      <c r="J40" s="1739"/>
      <c r="K40" s="1739"/>
      <c r="L40" s="1739" t="s">
        <v>2913</v>
      </c>
      <c r="M40" s="1739"/>
      <c r="N40" s="1739"/>
      <c r="O40" s="1739"/>
      <c r="P40" s="1739"/>
      <c r="Q40" s="1808" t="s">
        <v>2914</v>
      </c>
      <c r="R40" s="1808"/>
      <c r="S40" s="1808"/>
      <c r="T40" s="1825" t="s">
        <v>2915</v>
      </c>
      <c r="U40" s="1808"/>
      <c r="V40" s="1808"/>
    </row>
    <row r="41" spans="1:30" s="1469" customFormat="1" ht="14.25">
      <c r="A41" s="1965"/>
      <c r="B41" s="1739"/>
      <c r="C41" s="1739"/>
      <c r="D41" s="1739"/>
      <c r="E41" s="1739"/>
      <c r="F41" s="1739"/>
      <c r="G41" s="1739"/>
      <c r="H41" s="1739"/>
      <c r="I41" s="1739"/>
      <c r="J41" s="1739"/>
      <c r="K41" s="1739"/>
      <c r="L41" s="2307" t="s">
        <v>2931</v>
      </c>
      <c r="M41" s="1739" t="s">
        <v>3013</v>
      </c>
      <c r="N41" s="1739"/>
      <c r="O41" s="1739" t="s">
        <v>3014</v>
      </c>
      <c r="P41" s="1739"/>
      <c r="Q41" s="1763"/>
      <c r="R41" s="1763"/>
      <c r="S41" s="1763"/>
      <c r="T41" s="1823"/>
      <c r="U41" s="1763"/>
      <c r="V41" s="1763"/>
    </row>
    <row r="42" spans="1:30" s="17" customFormat="1" ht="14.25">
      <c r="A42" s="1966"/>
      <c r="B42" s="1739"/>
      <c r="C42" s="1554" t="s">
        <v>2931</v>
      </c>
      <c r="D42" s="1554" t="s">
        <v>3015</v>
      </c>
      <c r="E42" s="1554" t="s">
        <v>3016</v>
      </c>
      <c r="F42" s="1554" t="s">
        <v>2931</v>
      </c>
      <c r="G42" s="1554" t="s">
        <v>3015</v>
      </c>
      <c r="H42" s="1554" t="s">
        <v>3016</v>
      </c>
      <c r="I42" s="1554" t="s">
        <v>2931</v>
      </c>
      <c r="J42" s="1554" t="s">
        <v>3017</v>
      </c>
      <c r="K42" s="1554" t="s">
        <v>3018</v>
      </c>
      <c r="L42" s="2013"/>
      <c r="M42" s="1554" t="s">
        <v>2716</v>
      </c>
      <c r="N42" s="1554" t="s">
        <v>2830</v>
      </c>
      <c r="O42" s="1554" t="s">
        <v>3017</v>
      </c>
      <c r="P42" s="1554" t="s">
        <v>3018</v>
      </c>
      <c r="Q42" s="1521" t="s">
        <v>2931</v>
      </c>
      <c r="R42" s="1554" t="s">
        <v>2995</v>
      </c>
      <c r="S42" s="1520" t="s">
        <v>51</v>
      </c>
      <c r="T42" s="1554" t="s">
        <v>2931</v>
      </c>
      <c r="U42" s="1554" t="s">
        <v>2995</v>
      </c>
      <c r="V42" s="1520" t="s">
        <v>51</v>
      </c>
    </row>
    <row r="43" spans="1:30" ht="9.9499999999999993" customHeight="1">
      <c r="A43" s="20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</row>
    <row r="44" spans="1:30" ht="24.95" customHeight="1">
      <c r="A44" s="20" t="s">
        <v>2890</v>
      </c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</row>
    <row r="45" spans="1:30" ht="24.95" customHeight="1">
      <c r="A45" s="1663" t="s">
        <v>3019</v>
      </c>
      <c r="B45" s="778">
        <v>0</v>
      </c>
      <c r="C45" s="181">
        <f t="shared" ref="C45:C56" si="9">D45+E45</f>
        <v>0</v>
      </c>
      <c r="D45" s="778">
        <v>0</v>
      </c>
      <c r="E45" s="778">
        <v>0</v>
      </c>
      <c r="F45" s="181">
        <f t="shared" ref="F45:F56" si="10">G45+H45</f>
        <v>0</v>
      </c>
      <c r="G45" s="778">
        <v>0</v>
      </c>
      <c r="H45" s="778">
        <v>0</v>
      </c>
      <c r="I45" s="778">
        <v>0</v>
      </c>
      <c r="J45" s="778">
        <v>0</v>
      </c>
      <c r="K45" s="778">
        <f t="shared" ref="K45:K50" si="11">I45-J45</f>
        <v>0</v>
      </c>
      <c r="L45" s="181">
        <f t="shared" ref="L45:L56" si="12">M45+N45</f>
        <v>0</v>
      </c>
      <c r="M45" s="778">
        <v>0</v>
      </c>
      <c r="N45" s="778">
        <v>0</v>
      </c>
      <c r="O45" s="778">
        <v>0</v>
      </c>
      <c r="P45" s="778">
        <f t="shared" ref="P45:P56" si="13">L45-O45</f>
        <v>0</v>
      </c>
      <c r="Q45" s="181">
        <f t="shared" ref="Q45:Q56" si="14">R45+S45</f>
        <v>0</v>
      </c>
      <c r="R45" s="778">
        <v>0</v>
      </c>
      <c r="S45" s="778">
        <v>0</v>
      </c>
      <c r="T45" s="181">
        <f t="shared" ref="T45:T56" si="15">U45+V45</f>
        <v>0</v>
      </c>
      <c r="U45" s="778">
        <v>0</v>
      </c>
      <c r="V45" s="778">
        <v>0</v>
      </c>
      <c r="X45" s="21">
        <f t="shared" ref="X45:X56" si="16">C45-D45-E45</f>
        <v>0</v>
      </c>
      <c r="Y45" s="21">
        <f t="shared" ref="Y45:Y56" si="17">F45-G45-H45</f>
        <v>0</v>
      </c>
      <c r="Z45" s="21">
        <f t="shared" ref="Z45:Z56" si="18">I45-J45-K45</f>
        <v>0</v>
      </c>
      <c r="AA45" s="21">
        <f t="shared" ref="AA45:AA56" si="19">L45-M45-N45</f>
        <v>0</v>
      </c>
      <c r="AB45" s="21">
        <f t="shared" ref="AB45:AB56" si="20">L45-O45-P45</f>
        <v>0</v>
      </c>
      <c r="AC45" s="21">
        <f t="shared" ref="AC45:AC56" si="21">Q45-R45-S45</f>
        <v>0</v>
      </c>
      <c r="AD45" s="21">
        <f t="shared" ref="AD45:AD56" si="22">T45-U45-V45</f>
        <v>0</v>
      </c>
    </row>
    <row r="46" spans="1:30" ht="24.95" customHeight="1">
      <c r="A46" s="1663" t="s">
        <v>3020</v>
      </c>
      <c r="B46" s="778">
        <v>0</v>
      </c>
      <c r="C46" s="181">
        <f t="shared" si="9"/>
        <v>0</v>
      </c>
      <c r="D46" s="778">
        <v>0</v>
      </c>
      <c r="E46" s="778">
        <v>0</v>
      </c>
      <c r="F46" s="181">
        <f t="shared" si="10"/>
        <v>0</v>
      </c>
      <c r="G46" s="778">
        <v>0</v>
      </c>
      <c r="H46" s="778">
        <v>0</v>
      </c>
      <c r="I46" s="778">
        <v>0</v>
      </c>
      <c r="J46" s="778">
        <v>0</v>
      </c>
      <c r="K46" s="778">
        <f t="shared" si="11"/>
        <v>0</v>
      </c>
      <c r="L46" s="181">
        <f t="shared" si="12"/>
        <v>0</v>
      </c>
      <c r="M46" s="778">
        <v>0</v>
      </c>
      <c r="N46" s="778">
        <v>0</v>
      </c>
      <c r="O46" s="778">
        <v>0</v>
      </c>
      <c r="P46" s="778">
        <f t="shared" si="13"/>
        <v>0</v>
      </c>
      <c r="Q46" s="181">
        <f t="shared" si="14"/>
        <v>55</v>
      </c>
      <c r="R46" s="778">
        <v>22</v>
      </c>
      <c r="S46" s="778">
        <v>33</v>
      </c>
      <c r="T46" s="181">
        <f t="shared" si="15"/>
        <v>2</v>
      </c>
      <c r="U46" s="778">
        <v>2</v>
      </c>
      <c r="V46" s="778">
        <v>0</v>
      </c>
      <c r="X46" s="21">
        <f t="shared" si="16"/>
        <v>0</v>
      </c>
      <c r="Y46" s="21">
        <f t="shared" si="17"/>
        <v>0</v>
      </c>
      <c r="Z46" s="21">
        <f t="shared" si="18"/>
        <v>0</v>
      </c>
      <c r="AA46" s="21">
        <f t="shared" si="19"/>
        <v>0</v>
      </c>
      <c r="AB46" s="21">
        <f t="shared" si="20"/>
        <v>0</v>
      </c>
      <c r="AC46" s="21">
        <f t="shared" si="21"/>
        <v>0</v>
      </c>
      <c r="AD46" s="21">
        <f t="shared" si="22"/>
        <v>0</v>
      </c>
    </row>
    <row r="47" spans="1:30" ht="24.95" customHeight="1">
      <c r="A47" s="1663" t="s">
        <v>3021</v>
      </c>
      <c r="B47" s="778">
        <v>4</v>
      </c>
      <c r="C47" s="181">
        <f t="shared" si="9"/>
        <v>0</v>
      </c>
      <c r="D47" s="778">
        <v>0</v>
      </c>
      <c r="E47" s="778">
        <v>0</v>
      </c>
      <c r="F47" s="181">
        <f t="shared" si="10"/>
        <v>0</v>
      </c>
      <c r="G47" s="778">
        <v>0</v>
      </c>
      <c r="H47" s="778">
        <v>0</v>
      </c>
      <c r="I47" s="778">
        <v>45</v>
      </c>
      <c r="J47" s="778">
        <v>0</v>
      </c>
      <c r="K47" s="778">
        <f t="shared" si="11"/>
        <v>45</v>
      </c>
      <c r="L47" s="181">
        <f t="shared" si="12"/>
        <v>1109</v>
      </c>
      <c r="M47" s="778">
        <v>660</v>
      </c>
      <c r="N47" s="778">
        <v>449</v>
      </c>
      <c r="O47" s="778">
        <v>0</v>
      </c>
      <c r="P47" s="778">
        <f t="shared" si="13"/>
        <v>1109</v>
      </c>
      <c r="Q47" s="181">
        <f t="shared" si="14"/>
        <v>390</v>
      </c>
      <c r="R47" s="778">
        <v>225</v>
      </c>
      <c r="S47" s="778">
        <v>165</v>
      </c>
      <c r="T47" s="181">
        <f t="shared" si="15"/>
        <v>24</v>
      </c>
      <c r="U47" s="778">
        <v>9</v>
      </c>
      <c r="V47" s="778">
        <v>15</v>
      </c>
      <c r="X47" s="21">
        <f t="shared" si="16"/>
        <v>0</v>
      </c>
      <c r="Y47" s="21">
        <f t="shared" si="17"/>
        <v>0</v>
      </c>
      <c r="Z47" s="21">
        <f t="shared" si="18"/>
        <v>0</v>
      </c>
      <c r="AA47" s="21">
        <f t="shared" si="19"/>
        <v>0</v>
      </c>
      <c r="AB47" s="21">
        <f t="shared" si="20"/>
        <v>0</v>
      </c>
      <c r="AC47" s="21">
        <f t="shared" si="21"/>
        <v>0</v>
      </c>
      <c r="AD47" s="21">
        <f t="shared" si="22"/>
        <v>0</v>
      </c>
    </row>
    <row r="48" spans="1:30" ht="24.95" customHeight="1">
      <c r="A48" s="1663" t="s">
        <v>3022</v>
      </c>
      <c r="B48" s="778">
        <v>1</v>
      </c>
      <c r="C48" s="181">
        <f t="shared" si="9"/>
        <v>0</v>
      </c>
      <c r="D48" s="778">
        <v>0</v>
      </c>
      <c r="E48" s="778">
        <v>0</v>
      </c>
      <c r="F48" s="181">
        <f t="shared" si="10"/>
        <v>0</v>
      </c>
      <c r="G48" s="778">
        <v>0</v>
      </c>
      <c r="H48" s="778">
        <v>0</v>
      </c>
      <c r="I48" s="778">
        <v>1</v>
      </c>
      <c r="J48" s="778">
        <v>1</v>
      </c>
      <c r="K48" s="778">
        <f t="shared" si="11"/>
        <v>0</v>
      </c>
      <c r="L48" s="181">
        <f t="shared" si="12"/>
        <v>29</v>
      </c>
      <c r="M48" s="778">
        <v>19</v>
      </c>
      <c r="N48" s="778">
        <v>10</v>
      </c>
      <c r="O48" s="778">
        <v>29</v>
      </c>
      <c r="P48" s="778">
        <f t="shared" si="13"/>
        <v>0</v>
      </c>
      <c r="Q48" s="181">
        <f t="shared" si="14"/>
        <v>40</v>
      </c>
      <c r="R48" s="778">
        <v>19</v>
      </c>
      <c r="S48" s="778">
        <v>21</v>
      </c>
      <c r="T48" s="181">
        <f t="shared" si="15"/>
        <v>0</v>
      </c>
      <c r="U48" s="778">
        <v>0</v>
      </c>
      <c r="V48" s="778">
        <v>0</v>
      </c>
      <c r="X48" s="21">
        <f t="shared" si="16"/>
        <v>0</v>
      </c>
      <c r="Y48" s="21">
        <f t="shared" si="17"/>
        <v>0</v>
      </c>
      <c r="Z48" s="21">
        <f t="shared" si="18"/>
        <v>0</v>
      </c>
      <c r="AA48" s="21">
        <f t="shared" si="19"/>
        <v>0</v>
      </c>
      <c r="AB48" s="21">
        <f t="shared" si="20"/>
        <v>0</v>
      </c>
      <c r="AC48" s="21">
        <f t="shared" si="21"/>
        <v>0</v>
      </c>
      <c r="AD48" s="21">
        <f t="shared" si="22"/>
        <v>0</v>
      </c>
    </row>
    <row r="49" spans="1:32" ht="24.95" customHeight="1">
      <c r="A49" s="1663" t="s">
        <v>3023</v>
      </c>
      <c r="B49" s="778">
        <v>2</v>
      </c>
      <c r="C49" s="181">
        <f t="shared" si="9"/>
        <v>24</v>
      </c>
      <c r="D49" s="778">
        <v>8</v>
      </c>
      <c r="E49" s="778">
        <v>16</v>
      </c>
      <c r="F49" s="181">
        <f t="shared" si="10"/>
        <v>14</v>
      </c>
      <c r="G49" s="778">
        <v>3</v>
      </c>
      <c r="H49" s="778">
        <v>11</v>
      </c>
      <c r="I49" s="778">
        <v>37</v>
      </c>
      <c r="J49" s="778">
        <v>1</v>
      </c>
      <c r="K49" s="778">
        <f t="shared" si="11"/>
        <v>36</v>
      </c>
      <c r="L49" s="181">
        <f t="shared" si="12"/>
        <v>1318</v>
      </c>
      <c r="M49" s="778">
        <v>464</v>
      </c>
      <c r="N49" s="778">
        <v>854</v>
      </c>
      <c r="O49" s="778">
        <v>32</v>
      </c>
      <c r="P49" s="778">
        <f t="shared" si="13"/>
        <v>1286</v>
      </c>
      <c r="Q49" s="181">
        <f t="shared" si="14"/>
        <v>549</v>
      </c>
      <c r="R49" s="778">
        <v>262</v>
      </c>
      <c r="S49" s="778">
        <v>287</v>
      </c>
      <c r="T49" s="181">
        <f t="shared" si="15"/>
        <v>25</v>
      </c>
      <c r="U49" s="778">
        <v>8</v>
      </c>
      <c r="V49" s="778">
        <v>17</v>
      </c>
      <c r="X49" s="21">
        <f t="shared" si="16"/>
        <v>0</v>
      </c>
      <c r="Y49" s="21">
        <f t="shared" si="17"/>
        <v>0</v>
      </c>
      <c r="Z49" s="21">
        <f t="shared" si="18"/>
        <v>0</v>
      </c>
      <c r="AA49" s="21">
        <f t="shared" si="19"/>
        <v>0</v>
      </c>
      <c r="AB49" s="21">
        <f t="shared" si="20"/>
        <v>0</v>
      </c>
      <c r="AC49" s="21">
        <f t="shared" si="21"/>
        <v>0</v>
      </c>
      <c r="AD49" s="21">
        <f t="shared" si="22"/>
        <v>0</v>
      </c>
    </row>
    <row r="50" spans="1:32" ht="24.95" customHeight="1">
      <c r="A50" s="1663" t="s">
        <v>3024</v>
      </c>
      <c r="B50" s="778">
        <v>2</v>
      </c>
      <c r="C50" s="181">
        <f t="shared" si="9"/>
        <v>18</v>
      </c>
      <c r="D50" s="778">
        <v>7</v>
      </c>
      <c r="E50" s="778">
        <v>11</v>
      </c>
      <c r="F50" s="181">
        <f t="shared" si="10"/>
        <v>7</v>
      </c>
      <c r="G50" s="778">
        <v>1</v>
      </c>
      <c r="H50" s="778">
        <v>6</v>
      </c>
      <c r="I50" s="778">
        <v>48</v>
      </c>
      <c r="J50" s="778">
        <v>0</v>
      </c>
      <c r="K50" s="778">
        <f t="shared" si="11"/>
        <v>48</v>
      </c>
      <c r="L50" s="181">
        <f t="shared" si="12"/>
        <v>1700</v>
      </c>
      <c r="M50" s="778">
        <v>863</v>
      </c>
      <c r="N50" s="778">
        <v>837</v>
      </c>
      <c r="O50" s="778">
        <v>0</v>
      </c>
      <c r="P50" s="778">
        <f t="shared" si="13"/>
        <v>1700</v>
      </c>
      <c r="Q50" s="181">
        <f t="shared" si="14"/>
        <v>688</v>
      </c>
      <c r="R50" s="778">
        <v>369</v>
      </c>
      <c r="S50" s="778">
        <v>319</v>
      </c>
      <c r="T50" s="181">
        <f t="shared" si="15"/>
        <v>7</v>
      </c>
      <c r="U50" s="778">
        <v>2</v>
      </c>
      <c r="V50" s="778">
        <v>5</v>
      </c>
      <c r="X50" s="21">
        <f t="shared" si="16"/>
        <v>0</v>
      </c>
      <c r="Y50" s="21">
        <f t="shared" si="17"/>
        <v>0</v>
      </c>
      <c r="Z50" s="21">
        <f t="shared" si="18"/>
        <v>0</v>
      </c>
      <c r="AA50" s="21">
        <f t="shared" si="19"/>
        <v>0</v>
      </c>
      <c r="AB50" s="21">
        <f t="shared" si="20"/>
        <v>0</v>
      </c>
      <c r="AC50" s="21">
        <f t="shared" si="21"/>
        <v>0</v>
      </c>
      <c r="AD50" s="21">
        <f t="shared" si="22"/>
        <v>0</v>
      </c>
    </row>
    <row r="51" spans="1:32" ht="24.95" customHeight="1">
      <c r="A51" s="1663" t="s">
        <v>3025</v>
      </c>
      <c r="B51" s="778">
        <v>0</v>
      </c>
      <c r="C51" s="181">
        <f t="shared" si="9"/>
        <v>0</v>
      </c>
      <c r="D51" s="778">
        <v>0</v>
      </c>
      <c r="E51" s="778">
        <v>0</v>
      </c>
      <c r="F51" s="181">
        <f t="shared" si="10"/>
        <v>0</v>
      </c>
      <c r="G51" s="778">
        <v>0</v>
      </c>
      <c r="H51" s="778">
        <v>0</v>
      </c>
      <c r="I51" s="778">
        <v>0</v>
      </c>
      <c r="J51" s="778">
        <v>0</v>
      </c>
      <c r="K51" s="778">
        <v>0</v>
      </c>
      <c r="L51" s="181">
        <f t="shared" si="12"/>
        <v>0</v>
      </c>
      <c r="M51" s="778">
        <v>0</v>
      </c>
      <c r="N51" s="778">
        <v>0</v>
      </c>
      <c r="O51" s="778">
        <v>0</v>
      </c>
      <c r="P51" s="778">
        <f t="shared" si="13"/>
        <v>0</v>
      </c>
      <c r="Q51" s="181">
        <f t="shared" si="14"/>
        <v>0</v>
      </c>
      <c r="R51" s="778">
        <v>0</v>
      </c>
      <c r="S51" s="778">
        <v>0</v>
      </c>
      <c r="T51" s="181">
        <f t="shared" si="15"/>
        <v>0</v>
      </c>
      <c r="U51" s="778">
        <v>0</v>
      </c>
      <c r="V51" s="778">
        <v>0</v>
      </c>
      <c r="X51" s="21">
        <f t="shared" si="16"/>
        <v>0</v>
      </c>
      <c r="Y51" s="21">
        <f t="shared" si="17"/>
        <v>0</v>
      </c>
      <c r="Z51" s="21">
        <f t="shared" si="18"/>
        <v>0</v>
      </c>
      <c r="AA51" s="21">
        <f t="shared" si="19"/>
        <v>0</v>
      </c>
      <c r="AB51" s="21">
        <f t="shared" si="20"/>
        <v>0</v>
      </c>
      <c r="AC51" s="21">
        <f t="shared" si="21"/>
        <v>0</v>
      </c>
      <c r="AD51" s="21">
        <f t="shared" si="22"/>
        <v>0</v>
      </c>
    </row>
    <row r="52" spans="1:32" ht="24.95" customHeight="1">
      <c r="A52" s="1663" t="s">
        <v>3026</v>
      </c>
      <c r="B52" s="778">
        <v>1</v>
      </c>
      <c r="C52" s="181">
        <f t="shared" si="9"/>
        <v>0</v>
      </c>
      <c r="D52" s="778">
        <v>0</v>
      </c>
      <c r="E52" s="778">
        <v>0</v>
      </c>
      <c r="F52" s="181">
        <f t="shared" si="10"/>
        <v>0</v>
      </c>
      <c r="G52" s="778">
        <v>0</v>
      </c>
      <c r="H52" s="778">
        <v>0</v>
      </c>
      <c r="I52" s="778">
        <v>3</v>
      </c>
      <c r="J52" s="778">
        <v>0</v>
      </c>
      <c r="K52" s="778">
        <f>I52-J52</f>
        <v>3</v>
      </c>
      <c r="L52" s="181">
        <f t="shared" si="12"/>
        <v>30</v>
      </c>
      <c r="M52" s="778">
        <v>14</v>
      </c>
      <c r="N52" s="778">
        <v>16</v>
      </c>
      <c r="O52" s="778">
        <v>0</v>
      </c>
      <c r="P52" s="778">
        <f t="shared" si="13"/>
        <v>30</v>
      </c>
      <c r="Q52" s="181">
        <f t="shared" si="14"/>
        <v>40</v>
      </c>
      <c r="R52" s="778">
        <v>27</v>
      </c>
      <c r="S52" s="778">
        <v>13</v>
      </c>
      <c r="T52" s="181">
        <f t="shared" si="15"/>
        <v>1</v>
      </c>
      <c r="U52" s="778">
        <v>0</v>
      </c>
      <c r="V52" s="778">
        <v>1</v>
      </c>
      <c r="X52" s="21">
        <f t="shared" si="16"/>
        <v>0</v>
      </c>
      <c r="Y52" s="21">
        <f t="shared" si="17"/>
        <v>0</v>
      </c>
      <c r="Z52" s="21">
        <f t="shared" si="18"/>
        <v>0</v>
      </c>
      <c r="AA52" s="21">
        <f t="shared" si="19"/>
        <v>0</v>
      </c>
      <c r="AB52" s="21">
        <f t="shared" si="20"/>
        <v>0</v>
      </c>
      <c r="AC52" s="21">
        <f t="shared" si="21"/>
        <v>0</v>
      </c>
      <c r="AD52" s="21">
        <f t="shared" si="22"/>
        <v>0</v>
      </c>
    </row>
    <row r="53" spans="1:32" ht="24.95" customHeight="1">
      <c r="A53" s="1663" t="s">
        <v>3027</v>
      </c>
      <c r="B53" s="778">
        <v>0</v>
      </c>
      <c r="C53" s="181">
        <f t="shared" si="9"/>
        <v>0</v>
      </c>
      <c r="D53" s="778">
        <v>0</v>
      </c>
      <c r="E53" s="778">
        <v>0</v>
      </c>
      <c r="F53" s="181">
        <f t="shared" si="10"/>
        <v>0</v>
      </c>
      <c r="G53" s="778">
        <v>0</v>
      </c>
      <c r="H53" s="778">
        <v>0</v>
      </c>
      <c r="I53" s="778">
        <v>0</v>
      </c>
      <c r="J53" s="778">
        <v>0</v>
      </c>
      <c r="K53" s="778">
        <f>I53-J53</f>
        <v>0</v>
      </c>
      <c r="L53" s="181">
        <f t="shared" si="12"/>
        <v>0</v>
      </c>
      <c r="M53" s="778">
        <v>0</v>
      </c>
      <c r="N53" s="778">
        <v>0</v>
      </c>
      <c r="O53" s="778">
        <v>0</v>
      </c>
      <c r="P53" s="778">
        <f t="shared" si="13"/>
        <v>0</v>
      </c>
      <c r="Q53" s="181">
        <f t="shared" si="14"/>
        <v>0</v>
      </c>
      <c r="R53" s="778">
        <v>0</v>
      </c>
      <c r="S53" s="778">
        <v>0</v>
      </c>
      <c r="T53" s="181">
        <f t="shared" si="15"/>
        <v>0</v>
      </c>
      <c r="U53" s="778">
        <v>0</v>
      </c>
      <c r="V53" s="778">
        <v>0</v>
      </c>
      <c r="X53" s="21">
        <f t="shared" si="16"/>
        <v>0</v>
      </c>
      <c r="Y53" s="21">
        <f t="shared" si="17"/>
        <v>0</v>
      </c>
      <c r="Z53" s="21">
        <f t="shared" si="18"/>
        <v>0</v>
      </c>
      <c r="AA53" s="21">
        <f t="shared" si="19"/>
        <v>0</v>
      </c>
      <c r="AB53" s="21">
        <f t="shared" si="20"/>
        <v>0</v>
      </c>
      <c r="AC53" s="21">
        <f t="shared" si="21"/>
        <v>0</v>
      </c>
      <c r="AD53" s="21">
        <f t="shared" si="22"/>
        <v>0</v>
      </c>
    </row>
    <row r="54" spans="1:32" ht="24.95" customHeight="1">
      <c r="A54" s="1663" t="s">
        <v>3028</v>
      </c>
      <c r="B54" s="778">
        <v>0</v>
      </c>
      <c r="C54" s="181">
        <f t="shared" si="9"/>
        <v>0</v>
      </c>
      <c r="D54" s="778">
        <v>0</v>
      </c>
      <c r="E54" s="778">
        <v>0</v>
      </c>
      <c r="F54" s="181">
        <f t="shared" si="10"/>
        <v>0</v>
      </c>
      <c r="G54" s="778">
        <v>0</v>
      </c>
      <c r="H54" s="778">
        <v>0</v>
      </c>
      <c r="I54" s="778">
        <v>0</v>
      </c>
      <c r="J54" s="778">
        <v>0</v>
      </c>
      <c r="K54" s="778">
        <f>I54-J54</f>
        <v>0</v>
      </c>
      <c r="L54" s="181">
        <f t="shared" si="12"/>
        <v>0</v>
      </c>
      <c r="M54" s="778">
        <v>0</v>
      </c>
      <c r="N54" s="778">
        <v>0</v>
      </c>
      <c r="O54" s="778">
        <v>0</v>
      </c>
      <c r="P54" s="778">
        <f t="shared" si="13"/>
        <v>0</v>
      </c>
      <c r="Q54" s="181">
        <f t="shared" si="14"/>
        <v>0</v>
      </c>
      <c r="R54" s="778">
        <v>0</v>
      </c>
      <c r="S54" s="778">
        <v>0</v>
      </c>
      <c r="T54" s="181">
        <f t="shared" si="15"/>
        <v>0</v>
      </c>
      <c r="U54" s="778">
        <v>0</v>
      </c>
      <c r="V54" s="778">
        <v>0</v>
      </c>
      <c r="X54" s="21">
        <f t="shared" si="16"/>
        <v>0</v>
      </c>
      <c r="Y54" s="21">
        <f t="shared" si="17"/>
        <v>0</v>
      </c>
      <c r="Z54" s="21">
        <f t="shared" si="18"/>
        <v>0</v>
      </c>
      <c r="AA54" s="21">
        <f t="shared" si="19"/>
        <v>0</v>
      </c>
      <c r="AB54" s="21">
        <f t="shared" si="20"/>
        <v>0</v>
      </c>
      <c r="AC54" s="21">
        <f t="shared" si="21"/>
        <v>0</v>
      </c>
      <c r="AD54" s="21">
        <f t="shared" si="22"/>
        <v>0</v>
      </c>
    </row>
    <row r="55" spans="1:32" ht="24.95" customHeight="1">
      <c r="A55" s="1663" t="s">
        <v>3029</v>
      </c>
      <c r="B55" s="778">
        <v>2</v>
      </c>
      <c r="C55" s="181">
        <f t="shared" si="9"/>
        <v>0</v>
      </c>
      <c r="D55" s="778">
        <v>0</v>
      </c>
      <c r="E55" s="778">
        <v>0</v>
      </c>
      <c r="F55" s="181">
        <f t="shared" si="10"/>
        <v>0</v>
      </c>
      <c r="G55" s="778">
        <v>0</v>
      </c>
      <c r="H55" s="778">
        <v>0</v>
      </c>
      <c r="I55" s="778">
        <v>24</v>
      </c>
      <c r="J55" s="778">
        <v>0</v>
      </c>
      <c r="K55" s="778">
        <f>I55-J55</f>
        <v>24</v>
      </c>
      <c r="L55" s="181">
        <f t="shared" si="12"/>
        <v>526</v>
      </c>
      <c r="M55" s="778">
        <v>220</v>
      </c>
      <c r="N55" s="778">
        <v>306</v>
      </c>
      <c r="O55" s="778">
        <v>0</v>
      </c>
      <c r="P55" s="778">
        <f t="shared" si="13"/>
        <v>526</v>
      </c>
      <c r="Q55" s="181">
        <f t="shared" si="14"/>
        <v>212</v>
      </c>
      <c r="R55" s="778">
        <v>86</v>
      </c>
      <c r="S55" s="778">
        <v>126</v>
      </c>
      <c r="T55" s="181">
        <f t="shared" si="15"/>
        <v>2</v>
      </c>
      <c r="U55" s="778">
        <v>2</v>
      </c>
      <c r="V55" s="778">
        <v>0</v>
      </c>
      <c r="X55" s="21">
        <f t="shared" si="16"/>
        <v>0</v>
      </c>
      <c r="Y55" s="21">
        <f t="shared" si="17"/>
        <v>0</v>
      </c>
      <c r="Z55" s="21">
        <f t="shared" si="18"/>
        <v>0</v>
      </c>
      <c r="AA55" s="21">
        <f t="shared" si="19"/>
        <v>0</v>
      </c>
      <c r="AB55" s="21">
        <f t="shared" si="20"/>
        <v>0</v>
      </c>
      <c r="AC55" s="21">
        <f t="shared" si="21"/>
        <v>0</v>
      </c>
      <c r="AD55" s="21">
        <f t="shared" si="22"/>
        <v>0</v>
      </c>
    </row>
    <row r="56" spans="1:32" ht="24.95" customHeight="1">
      <c r="A56" s="1663" t="s">
        <v>3030</v>
      </c>
      <c r="B56" s="777">
        <v>0</v>
      </c>
      <c r="C56" s="181">
        <f t="shared" si="9"/>
        <v>0</v>
      </c>
      <c r="D56" s="777">
        <v>0</v>
      </c>
      <c r="E56" s="777">
        <v>0</v>
      </c>
      <c r="F56" s="181">
        <f t="shared" si="10"/>
        <v>0</v>
      </c>
      <c r="G56" s="777">
        <v>0</v>
      </c>
      <c r="H56" s="777">
        <v>0</v>
      </c>
      <c r="I56" s="778">
        <v>0</v>
      </c>
      <c r="J56" s="777">
        <v>0</v>
      </c>
      <c r="K56" s="778">
        <f>I56-J56</f>
        <v>0</v>
      </c>
      <c r="L56" s="181">
        <f t="shared" si="12"/>
        <v>0</v>
      </c>
      <c r="M56" s="777">
        <v>0</v>
      </c>
      <c r="N56" s="777">
        <v>0</v>
      </c>
      <c r="O56" s="777">
        <v>0</v>
      </c>
      <c r="P56" s="778">
        <f t="shared" si="13"/>
        <v>0</v>
      </c>
      <c r="Q56" s="181">
        <f t="shared" si="14"/>
        <v>0</v>
      </c>
      <c r="R56" s="777">
        <v>0</v>
      </c>
      <c r="S56" s="777">
        <v>0</v>
      </c>
      <c r="T56" s="181">
        <f t="shared" si="15"/>
        <v>0</v>
      </c>
      <c r="U56" s="777">
        <v>0</v>
      </c>
      <c r="V56" s="777">
        <v>0</v>
      </c>
      <c r="X56" s="21">
        <f t="shared" si="16"/>
        <v>0</v>
      </c>
      <c r="Y56" s="21">
        <f t="shared" si="17"/>
        <v>0</v>
      </c>
      <c r="Z56" s="21">
        <f t="shared" si="18"/>
        <v>0</v>
      </c>
      <c r="AA56" s="21">
        <f t="shared" si="19"/>
        <v>0</v>
      </c>
      <c r="AB56" s="21">
        <f t="shared" si="20"/>
        <v>0</v>
      </c>
      <c r="AC56" s="21">
        <f t="shared" si="21"/>
        <v>0</v>
      </c>
      <c r="AD56" s="21">
        <f t="shared" si="22"/>
        <v>0</v>
      </c>
    </row>
    <row r="57" spans="1:32" ht="12.75" customHeight="1">
      <c r="A57" s="1665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1505"/>
      <c r="P57" s="1505"/>
      <c r="Q57" s="22"/>
      <c r="R57" s="22"/>
      <c r="S57" s="22"/>
      <c r="T57" s="1471"/>
      <c r="U57" s="1471"/>
      <c r="V57" s="1471"/>
    </row>
    <row r="58" spans="1:32" s="1469" customFormat="1" ht="13.9" customHeight="1">
      <c r="A58" s="94" t="s">
        <v>2919</v>
      </c>
      <c r="C58" s="1490" t="s">
        <v>2920</v>
      </c>
      <c r="D58" s="1490"/>
      <c r="E58" s="1462"/>
      <c r="G58" s="157"/>
      <c r="H58" s="157"/>
      <c r="I58" s="157" t="s">
        <v>2921</v>
      </c>
      <c r="N58" s="1469" t="s">
        <v>2922</v>
      </c>
      <c r="S58" s="99"/>
      <c r="V58" s="99" t="s">
        <v>333</v>
      </c>
    </row>
    <row r="59" spans="1:32" s="1469" customFormat="1" ht="13.9" customHeight="1">
      <c r="A59" s="1462"/>
      <c r="B59" s="1462"/>
      <c r="C59" s="1462"/>
      <c r="D59" s="1462"/>
      <c r="E59" s="1462"/>
      <c r="G59" s="157"/>
      <c r="H59" s="157"/>
      <c r="I59" s="157" t="s">
        <v>2923</v>
      </c>
      <c r="J59" s="94"/>
      <c r="K59" s="1462"/>
      <c r="L59" s="1462"/>
      <c r="M59" s="1462"/>
    </row>
    <row r="60" spans="1:32" s="1469" customFormat="1" ht="13.9" customHeight="1">
      <c r="A60" s="1462"/>
      <c r="B60" s="1462"/>
      <c r="C60" s="1462"/>
      <c r="D60" s="1462"/>
      <c r="E60" s="1462"/>
      <c r="F60" s="1462"/>
      <c r="G60" s="1462"/>
      <c r="H60" s="1462"/>
      <c r="I60" s="1462"/>
      <c r="J60" s="1462"/>
      <c r="K60" s="1462"/>
      <c r="L60" s="1462"/>
      <c r="M60" s="1462"/>
    </row>
    <row r="61" spans="1:32" s="1469" customFormat="1" ht="13.9" customHeight="1">
      <c r="A61" s="94" t="s">
        <v>2924</v>
      </c>
    </row>
    <row r="62" spans="1:32" ht="13.9" customHeight="1">
      <c r="A62" s="94" t="s">
        <v>3031</v>
      </c>
      <c r="B62" s="1469"/>
      <c r="C62" s="1469"/>
    </row>
    <row r="63" spans="1:32" ht="13.9" customHeight="1">
      <c r="A63" s="157"/>
      <c r="B63" s="157"/>
      <c r="AB63" s="1469"/>
      <c r="AC63" s="1469"/>
      <c r="AD63" s="1469"/>
      <c r="AE63" s="1469"/>
      <c r="AF63" s="1469"/>
    </row>
    <row r="64" spans="1:32">
      <c r="B64" s="21">
        <f t="shared" ref="B64:V64" si="23">B8-B11-B12-B13</f>
        <v>0</v>
      </c>
      <c r="C64" s="21">
        <f t="shared" si="23"/>
        <v>0</v>
      </c>
      <c r="D64" s="21">
        <f t="shared" si="23"/>
        <v>0</v>
      </c>
      <c r="E64" s="21">
        <f t="shared" si="23"/>
        <v>0</v>
      </c>
      <c r="F64" s="21">
        <f t="shared" si="23"/>
        <v>0</v>
      </c>
      <c r="G64" s="21">
        <f t="shared" si="23"/>
        <v>0</v>
      </c>
      <c r="H64" s="21">
        <f t="shared" si="23"/>
        <v>0</v>
      </c>
      <c r="I64" s="21">
        <f t="shared" si="23"/>
        <v>0</v>
      </c>
      <c r="J64" s="21">
        <f t="shared" si="23"/>
        <v>0</v>
      </c>
      <c r="K64" s="21">
        <f t="shared" si="23"/>
        <v>0</v>
      </c>
      <c r="L64" s="21">
        <f t="shared" si="23"/>
        <v>0</v>
      </c>
      <c r="M64" s="21">
        <f t="shared" si="23"/>
        <v>0</v>
      </c>
      <c r="N64" s="21">
        <f t="shared" si="23"/>
        <v>0</v>
      </c>
      <c r="O64" s="21">
        <f t="shared" si="23"/>
        <v>0</v>
      </c>
      <c r="P64" s="21">
        <f t="shared" si="23"/>
        <v>0</v>
      </c>
      <c r="Q64" s="21">
        <f t="shared" si="23"/>
        <v>0</v>
      </c>
      <c r="R64" s="21">
        <f t="shared" si="23"/>
        <v>0</v>
      </c>
      <c r="S64" s="21">
        <f t="shared" si="23"/>
        <v>0</v>
      </c>
      <c r="T64" s="21">
        <f t="shared" si="23"/>
        <v>0</v>
      </c>
      <c r="U64" s="21">
        <f t="shared" si="23"/>
        <v>0</v>
      </c>
      <c r="V64" s="21">
        <f t="shared" si="23"/>
        <v>0</v>
      </c>
    </row>
    <row r="65" spans="2:22">
      <c r="B65" s="21">
        <f t="shared" ref="B65:V65" si="24">B8-B16-B21-B26-B31</f>
        <v>0</v>
      </c>
      <c r="C65" s="21">
        <f t="shared" si="24"/>
        <v>0</v>
      </c>
      <c r="D65" s="21">
        <f t="shared" si="24"/>
        <v>0</v>
      </c>
      <c r="E65" s="21">
        <f t="shared" si="24"/>
        <v>0</v>
      </c>
      <c r="F65" s="21">
        <f t="shared" si="24"/>
        <v>0</v>
      </c>
      <c r="G65" s="21">
        <f t="shared" si="24"/>
        <v>0</v>
      </c>
      <c r="H65" s="21">
        <f t="shared" si="24"/>
        <v>0</v>
      </c>
      <c r="I65" s="21">
        <f t="shared" si="24"/>
        <v>0</v>
      </c>
      <c r="J65" s="21">
        <f t="shared" si="24"/>
        <v>0</v>
      </c>
      <c r="K65" s="21">
        <f t="shared" si="24"/>
        <v>0</v>
      </c>
      <c r="L65" s="21">
        <f t="shared" si="24"/>
        <v>0</v>
      </c>
      <c r="M65" s="21">
        <f t="shared" si="24"/>
        <v>0</v>
      </c>
      <c r="N65" s="21">
        <f t="shared" si="24"/>
        <v>0</v>
      </c>
      <c r="O65" s="21">
        <f t="shared" si="24"/>
        <v>0</v>
      </c>
      <c r="P65" s="21">
        <f t="shared" si="24"/>
        <v>0</v>
      </c>
      <c r="Q65" s="21">
        <f t="shared" si="24"/>
        <v>0</v>
      </c>
      <c r="R65" s="21">
        <f t="shared" si="24"/>
        <v>0</v>
      </c>
      <c r="S65" s="21">
        <f t="shared" si="24"/>
        <v>0</v>
      </c>
      <c r="T65" s="21">
        <f t="shared" si="24"/>
        <v>0</v>
      </c>
      <c r="U65" s="21">
        <f t="shared" si="24"/>
        <v>0</v>
      </c>
      <c r="V65" s="21">
        <f t="shared" si="24"/>
        <v>0</v>
      </c>
    </row>
    <row r="66" spans="2:22">
      <c r="B66" s="21">
        <f t="shared" ref="B66:V66" si="25">B8-SUM(B45:B56)</f>
        <v>0</v>
      </c>
      <c r="C66" s="21">
        <f t="shared" si="25"/>
        <v>0</v>
      </c>
      <c r="D66" s="21">
        <f t="shared" si="25"/>
        <v>0</v>
      </c>
      <c r="E66" s="21">
        <f t="shared" si="25"/>
        <v>0</v>
      </c>
      <c r="F66" s="21">
        <f t="shared" si="25"/>
        <v>0</v>
      </c>
      <c r="G66" s="21">
        <f t="shared" si="25"/>
        <v>0</v>
      </c>
      <c r="H66" s="21">
        <f t="shared" si="25"/>
        <v>0</v>
      </c>
      <c r="I66" s="21">
        <f t="shared" si="25"/>
        <v>0</v>
      </c>
      <c r="J66" s="21">
        <f t="shared" si="25"/>
        <v>0</v>
      </c>
      <c r="K66" s="21">
        <f t="shared" si="25"/>
        <v>0</v>
      </c>
      <c r="L66" s="21">
        <f t="shared" si="25"/>
        <v>0</v>
      </c>
      <c r="M66" s="21">
        <f t="shared" si="25"/>
        <v>0</v>
      </c>
      <c r="N66" s="21">
        <f t="shared" si="25"/>
        <v>0</v>
      </c>
      <c r="O66" s="21">
        <f t="shared" si="25"/>
        <v>0</v>
      </c>
      <c r="P66" s="21">
        <f t="shared" si="25"/>
        <v>0</v>
      </c>
      <c r="Q66" s="21">
        <f t="shared" si="25"/>
        <v>0</v>
      </c>
      <c r="R66" s="21">
        <f t="shared" si="25"/>
        <v>0</v>
      </c>
      <c r="S66" s="21">
        <f t="shared" si="25"/>
        <v>0</v>
      </c>
      <c r="T66" s="21">
        <f t="shared" si="25"/>
        <v>0</v>
      </c>
      <c r="U66" s="21">
        <f t="shared" si="25"/>
        <v>0</v>
      </c>
      <c r="V66" s="21">
        <f t="shared" si="25"/>
        <v>0</v>
      </c>
    </row>
    <row r="67" spans="2:22">
      <c r="B67" s="21">
        <f t="shared" ref="B67:V67" si="26">B16-B17-B18-B19</f>
        <v>0</v>
      </c>
      <c r="C67" s="21">
        <f t="shared" si="26"/>
        <v>0</v>
      </c>
      <c r="D67" s="21">
        <f t="shared" si="26"/>
        <v>0</v>
      </c>
      <c r="E67" s="21">
        <f t="shared" si="26"/>
        <v>0</v>
      </c>
      <c r="F67" s="21">
        <f t="shared" si="26"/>
        <v>0</v>
      </c>
      <c r="G67" s="21">
        <f t="shared" si="26"/>
        <v>0</v>
      </c>
      <c r="H67" s="21">
        <f t="shared" si="26"/>
        <v>0</v>
      </c>
      <c r="I67" s="21">
        <f t="shared" si="26"/>
        <v>0</v>
      </c>
      <c r="J67" s="21">
        <f t="shared" si="26"/>
        <v>0</v>
      </c>
      <c r="K67" s="21">
        <f t="shared" si="26"/>
        <v>0</v>
      </c>
      <c r="L67" s="21">
        <f t="shared" si="26"/>
        <v>0</v>
      </c>
      <c r="M67" s="21">
        <f t="shared" si="26"/>
        <v>0</v>
      </c>
      <c r="N67" s="21">
        <f t="shared" si="26"/>
        <v>0</v>
      </c>
      <c r="O67" s="21">
        <f t="shared" si="26"/>
        <v>0</v>
      </c>
      <c r="P67" s="21">
        <f t="shared" si="26"/>
        <v>0</v>
      </c>
      <c r="Q67" s="21">
        <f t="shared" si="26"/>
        <v>0</v>
      </c>
      <c r="R67" s="21">
        <f t="shared" si="26"/>
        <v>0</v>
      </c>
      <c r="S67" s="21">
        <f t="shared" si="26"/>
        <v>0</v>
      </c>
      <c r="T67" s="21">
        <f t="shared" si="26"/>
        <v>0</v>
      </c>
      <c r="U67" s="21">
        <f t="shared" si="26"/>
        <v>0</v>
      </c>
      <c r="V67" s="21">
        <f t="shared" si="26"/>
        <v>0</v>
      </c>
    </row>
    <row r="68" spans="2:22">
      <c r="B68" s="21">
        <f t="shared" ref="B68:V68" si="27">B21-B22-B23-B24</f>
        <v>0</v>
      </c>
      <c r="C68" s="21">
        <f t="shared" si="27"/>
        <v>0</v>
      </c>
      <c r="D68" s="21">
        <f t="shared" si="27"/>
        <v>0</v>
      </c>
      <c r="E68" s="21">
        <f t="shared" si="27"/>
        <v>0</v>
      </c>
      <c r="F68" s="21">
        <f t="shared" si="27"/>
        <v>0</v>
      </c>
      <c r="G68" s="21">
        <f t="shared" si="27"/>
        <v>0</v>
      </c>
      <c r="H68" s="21">
        <f t="shared" si="27"/>
        <v>0</v>
      </c>
      <c r="I68" s="21">
        <f t="shared" si="27"/>
        <v>0</v>
      </c>
      <c r="J68" s="21">
        <f t="shared" si="27"/>
        <v>0</v>
      </c>
      <c r="K68" s="21">
        <f t="shared" si="27"/>
        <v>0</v>
      </c>
      <c r="L68" s="21">
        <f t="shared" si="27"/>
        <v>0</v>
      </c>
      <c r="M68" s="21">
        <f t="shared" si="27"/>
        <v>0</v>
      </c>
      <c r="N68" s="21">
        <f t="shared" si="27"/>
        <v>0</v>
      </c>
      <c r="O68" s="21">
        <f t="shared" si="27"/>
        <v>0</v>
      </c>
      <c r="P68" s="21">
        <f t="shared" si="27"/>
        <v>0</v>
      </c>
      <c r="Q68" s="21">
        <f t="shared" si="27"/>
        <v>0</v>
      </c>
      <c r="R68" s="21">
        <f t="shared" si="27"/>
        <v>0</v>
      </c>
      <c r="S68" s="21">
        <f t="shared" si="27"/>
        <v>0</v>
      </c>
      <c r="T68" s="21">
        <f t="shared" si="27"/>
        <v>0</v>
      </c>
      <c r="U68" s="21">
        <f t="shared" si="27"/>
        <v>0</v>
      </c>
      <c r="V68" s="21">
        <f t="shared" si="27"/>
        <v>0</v>
      </c>
    </row>
    <row r="69" spans="2:22">
      <c r="B69" s="21">
        <f t="shared" ref="B69:V69" si="28">B26-B27-B28-B29</f>
        <v>0</v>
      </c>
      <c r="C69" s="21">
        <f t="shared" si="28"/>
        <v>0</v>
      </c>
      <c r="D69" s="21">
        <f t="shared" si="28"/>
        <v>0</v>
      </c>
      <c r="E69" s="21">
        <f t="shared" si="28"/>
        <v>0</v>
      </c>
      <c r="F69" s="21">
        <f t="shared" si="28"/>
        <v>0</v>
      </c>
      <c r="G69" s="21">
        <f t="shared" si="28"/>
        <v>0</v>
      </c>
      <c r="H69" s="21">
        <f t="shared" si="28"/>
        <v>0</v>
      </c>
      <c r="I69" s="21">
        <f t="shared" si="28"/>
        <v>0</v>
      </c>
      <c r="J69" s="21">
        <f t="shared" si="28"/>
        <v>0</v>
      </c>
      <c r="K69" s="21">
        <f t="shared" si="28"/>
        <v>0</v>
      </c>
      <c r="L69" s="21">
        <f t="shared" si="28"/>
        <v>0</v>
      </c>
      <c r="M69" s="21">
        <f t="shared" si="28"/>
        <v>0</v>
      </c>
      <c r="N69" s="21">
        <f t="shared" si="28"/>
        <v>0</v>
      </c>
      <c r="O69" s="21">
        <f t="shared" si="28"/>
        <v>0</v>
      </c>
      <c r="P69" s="21">
        <f t="shared" si="28"/>
        <v>0</v>
      </c>
      <c r="Q69" s="21">
        <f t="shared" si="28"/>
        <v>0</v>
      </c>
      <c r="R69" s="21">
        <f t="shared" si="28"/>
        <v>0</v>
      </c>
      <c r="S69" s="21">
        <f t="shared" si="28"/>
        <v>0</v>
      </c>
      <c r="T69" s="21">
        <f t="shared" si="28"/>
        <v>0</v>
      </c>
      <c r="U69" s="21">
        <f t="shared" si="28"/>
        <v>0</v>
      </c>
      <c r="V69" s="21">
        <f t="shared" si="28"/>
        <v>0</v>
      </c>
    </row>
    <row r="70" spans="2:22">
      <c r="B70" s="21">
        <f t="shared" ref="B70:V70" si="29">B31-B32-B33-B34</f>
        <v>0</v>
      </c>
      <c r="C70" s="21">
        <f t="shared" si="29"/>
        <v>0</v>
      </c>
      <c r="D70" s="21">
        <f t="shared" si="29"/>
        <v>0</v>
      </c>
      <c r="E70" s="21">
        <f t="shared" si="29"/>
        <v>0</v>
      </c>
      <c r="F70" s="21">
        <f t="shared" si="29"/>
        <v>0</v>
      </c>
      <c r="G70" s="21">
        <f t="shared" si="29"/>
        <v>0</v>
      </c>
      <c r="H70" s="21">
        <f t="shared" si="29"/>
        <v>0</v>
      </c>
      <c r="I70" s="21">
        <f t="shared" si="29"/>
        <v>0</v>
      </c>
      <c r="J70" s="21">
        <f t="shared" si="29"/>
        <v>0</v>
      </c>
      <c r="K70" s="21">
        <f t="shared" si="29"/>
        <v>0</v>
      </c>
      <c r="L70" s="21">
        <f t="shared" si="29"/>
        <v>0</v>
      </c>
      <c r="M70" s="21">
        <f t="shared" si="29"/>
        <v>0</v>
      </c>
      <c r="N70" s="21">
        <f t="shared" si="29"/>
        <v>0</v>
      </c>
      <c r="O70" s="21">
        <f t="shared" si="29"/>
        <v>0</v>
      </c>
      <c r="P70" s="21">
        <f t="shared" si="29"/>
        <v>0</v>
      </c>
      <c r="Q70" s="21">
        <f t="shared" si="29"/>
        <v>0</v>
      </c>
      <c r="R70" s="21">
        <f t="shared" si="29"/>
        <v>0</v>
      </c>
      <c r="S70" s="21">
        <f t="shared" si="29"/>
        <v>0</v>
      </c>
      <c r="T70" s="21">
        <f t="shared" si="29"/>
        <v>0</v>
      </c>
      <c r="U70" s="21">
        <f t="shared" si="29"/>
        <v>0</v>
      </c>
      <c r="V70" s="21">
        <f t="shared" si="29"/>
        <v>0</v>
      </c>
    </row>
  </sheetData>
  <mergeCells count="34">
    <mergeCell ref="F40:H41"/>
    <mergeCell ref="L40:P40"/>
    <mergeCell ref="O41:P41"/>
    <mergeCell ref="M6:N6"/>
    <mergeCell ref="Q40:S41"/>
    <mergeCell ref="Q37:S37"/>
    <mergeCell ref="Q5:S6"/>
    <mergeCell ref="L5:P5"/>
    <mergeCell ref="Q36:S36"/>
    <mergeCell ref="B5:B7"/>
    <mergeCell ref="A5:A7"/>
    <mergeCell ref="O6:P6"/>
    <mergeCell ref="C5:E6"/>
    <mergeCell ref="Q1:S1"/>
    <mergeCell ref="Q2:S2"/>
    <mergeCell ref="F5:H6"/>
    <mergeCell ref="I5:K6"/>
    <mergeCell ref="L6:L7"/>
    <mergeCell ref="T1:V1"/>
    <mergeCell ref="T2:V2"/>
    <mergeCell ref="T4:V4"/>
    <mergeCell ref="A3:V3"/>
    <mergeCell ref="A40:A42"/>
    <mergeCell ref="L41:L42"/>
    <mergeCell ref="I40:K41"/>
    <mergeCell ref="C40:E41"/>
    <mergeCell ref="M41:N41"/>
    <mergeCell ref="B40:B42"/>
    <mergeCell ref="T40:V41"/>
    <mergeCell ref="T36:V36"/>
    <mergeCell ref="T37:V37"/>
    <mergeCell ref="A38:V38"/>
    <mergeCell ref="T39:V39"/>
    <mergeCell ref="T5:V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&amp;C&amp;8&amp;A</oddFooter>
  </headerFooter>
  <rowBreaks count="1" manualBreakCount="1">
    <brk id="35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8"/>
  <sheetViews>
    <sheetView view="pageBreakPreview" topLeftCell="A4" zoomScale="90" zoomScaleNormal="80" zoomScaleSheetLayoutView="90" workbookViewId="0">
      <selection activeCell="I10" sqref="I10"/>
    </sheetView>
  </sheetViews>
  <sheetFormatPr defaultColWidth="8.875" defaultRowHeight="15.75"/>
  <cols>
    <col min="1" max="1" width="12.625" style="535" customWidth="1"/>
    <col min="2" max="2" width="4.625" style="535" customWidth="1"/>
    <col min="3" max="29" width="4.875" style="535" customWidth="1"/>
    <col min="30" max="30" width="8.875" style="535"/>
    <col min="31" max="34" width="5" style="535" bestFit="1" customWidth="1"/>
    <col min="35" max="16384" width="8.875" style="535"/>
  </cols>
  <sheetData>
    <row r="1" spans="1:34" ht="17.25" customHeight="1">
      <c r="A1" s="1439" t="s">
        <v>143</v>
      </c>
      <c r="B1" s="10"/>
      <c r="C1" s="1462"/>
      <c r="D1" s="1462"/>
      <c r="E1" s="1469"/>
      <c r="F1" s="1469"/>
      <c r="G1" s="1469"/>
      <c r="H1" s="1469"/>
      <c r="I1" s="1469"/>
      <c r="J1" s="1469"/>
      <c r="K1" s="1469"/>
      <c r="L1" s="1469"/>
      <c r="M1" s="1469"/>
      <c r="N1" s="1469"/>
      <c r="O1" s="1469"/>
      <c r="P1" s="1469"/>
      <c r="Q1" s="1469"/>
      <c r="R1" s="1469"/>
      <c r="S1" s="1469"/>
      <c r="T1" s="1469"/>
      <c r="U1" s="1469"/>
      <c r="V1" s="1469"/>
      <c r="W1" s="1640"/>
      <c r="X1" s="1810" t="s">
        <v>139</v>
      </c>
      <c r="Y1" s="1746"/>
      <c r="Z1" s="1737"/>
      <c r="AA1" s="1920" t="s">
        <v>273</v>
      </c>
      <c r="AB1" s="1936"/>
      <c r="AC1" s="1780"/>
    </row>
    <row r="2" spans="1:34" ht="17.25" customHeight="1">
      <c r="A2" s="1439" t="s">
        <v>34</v>
      </c>
      <c r="B2" s="11" t="s">
        <v>88</v>
      </c>
      <c r="C2" s="1447"/>
      <c r="D2" s="1450"/>
      <c r="E2" s="1471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71"/>
      <c r="Q2" s="1471"/>
      <c r="R2" s="1471"/>
      <c r="S2" s="1471"/>
      <c r="T2" s="1457"/>
      <c r="U2" s="1471"/>
      <c r="V2" s="1471"/>
      <c r="W2" s="1457" t="s">
        <v>336</v>
      </c>
      <c r="X2" s="1810" t="s">
        <v>208</v>
      </c>
      <c r="Y2" s="1746"/>
      <c r="Z2" s="1737"/>
      <c r="AA2" s="2306" t="s">
        <v>890</v>
      </c>
      <c r="AB2" s="1936"/>
      <c r="AC2" s="1780"/>
    </row>
    <row r="3" spans="1:34" ht="20.25" customHeight="1">
      <c r="A3" s="1853" t="s">
        <v>889</v>
      </c>
      <c r="B3" s="1853"/>
      <c r="C3" s="1853"/>
      <c r="D3" s="1853"/>
      <c r="E3" s="1853"/>
      <c r="F3" s="1853"/>
      <c r="G3" s="1853"/>
      <c r="H3" s="1853"/>
      <c r="I3" s="1853"/>
      <c r="J3" s="1853"/>
      <c r="K3" s="1853"/>
      <c r="L3" s="1853"/>
      <c r="M3" s="1853"/>
      <c r="N3" s="1853"/>
      <c r="O3" s="1853"/>
      <c r="P3" s="1853"/>
      <c r="Q3" s="1853"/>
      <c r="R3" s="1853"/>
      <c r="S3" s="1853"/>
      <c r="T3" s="1853"/>
      <c r="U3" s="1853"/>
      <c r="V3" s="1853"/>
      <c r="W3" s="1853"/>
      <c r="X3" s="1853"/>
      <c r="Y3" s="1853"/>
      <c r="Z3" s="1853"/>
      <c r="AA3" s="1853"/>
      <c r="AB3" s="1853"/>
      <c r="AC3" s="1853"/>
    </row>
    <row r="4" spans="1:34" ht="18" customHeight="1">
      <c r="A4" s="1586"/>
      <c r="B4" s="1471"/>
      <c r="C4" s="1471"/>
      <c r="D4" s="1471"/>
      <c r="E4" s="1471"/>
      <c r="F4" s="1471"/>
      <c r="G4" s="1471"/>
      <c r="H4" s="1471"/>
      <c r="I4" s="1471"/>
      <c r="J4" s="1471"/>
      <c r="K4" s="1471"/>
      <c r="L4" s="1471" t="s">
        <v>319</v>
      </c>
      <c r="M4" s="1471"/>
      <c r="N4" s="1471"/>
      <c r="O4" s="1471"/>
      <c r="P4" s="1471"/>
      <c r="Q4" s="1471"/>
      <c r="R4" s="1471"/>
      <c r="S4" s="1471"/>
      <c r="T4" s="1471"/>
      <c r="U4" s="1471"/>
      <c r="V4" s="1471"/>
      <c r="W4" s="1471"/>
      <c r="X4" s="1471"/>
      <c r="Y4" s="1471"/>
      <c r="AA4" s="2183" t="s">
        <v>888</v>
      </c>
      <c r="AB4" s="2183"/>
      <c r="AC4" s="2183"/>
    </row>
    <row r="5" spans="1:34" ht="21.75" customHeight="1">
      <c r="A5" s="1964" t="s">
        <v>349</v>
      </c>
      <c r="B5" s="1739" t="s">
        <v>672</v>
      </c>
      <c r="C5" s="1739"/>
      <c r="D5" s="1739"/>
      <c r="E5" s="1739"/>
      <c r="F5" s="1739" t="s">
        <v>380</v>
      </c>
      <c r="G5" s="1739"/>
      <c r="H5" s="1739"/>
      <c r="I5" s="1739"/>
      <c r="J5" s="1810" t="s">
        <v>381</v>
      </c>
      <c r="K5" s="1746"/>
      <c r="L5" s="1746"/>
      <c r="M5" s="1746"/>
      <c r="N5" s="1746"/>
      <c r="O5" s="1746"/>
      <c r="P5" s="1746"/>
      <c r="Q5" s="1746"/>
      <c r="R5" s="1746"/>
      <c r="S5" s="1746"/>
      <c r="T5" s="1746"/>
      <c r="U5" s="1737"/>
      <c r="V5" s="1746" t="s">
        <v>210</v>
      </c>
      <c r="W5" s="1746"/>
      <c r="X5" s="1746"/>
      <c r="Y5" s="1746"/>
      <c r="Z5" s="1810" t="s">
        <v>211</v>
      </c>
      <c r="AA5" s="1746"/>
      <c r="AB5" s="1746"/>
      <c r="AC5" s="1746"/>
    </row>
    <row r="6" spans="1:34" ht="43.5" customHeight="1">
      <c r="A6" s="1965"/>
      <c r="B6" s="2062" t="s">
        <v>883</v>
      </c>
      <c r="C6" s="2062" t="s">
        <v>882</v>
      </c>
      <c r="D6" s="2062" t="s">
        <v>881</v>
      </c>
      <c r="E6" s="2062" t="s">
        <v>880</v>
      </c>
      <c r="F6" s="2062" t="s">
        <v>883</v>
      </c>
      <c r="G6" s="2062" t="s">
        <v>882</v>
      </c>
      <c r="H6" s="2062" t="s">
        <v>881</v>
      </c>
      <c r="I6" s="2062" t="s">
        <v>880</v>
      </c>
      <c r="J6" s="1797" t="s">
        <v>887</v>
      </c>
      <c r="K6" s="1746"/>
      <c r="L6" s="1737"/>
      <c r="M6" s="2062" t="s">
        <v>886</v>
      </c>
      <c r="N6" s="1964"/>
      <c r="O6" s="1972"/>
      <c r="P6" s="2062" t="s">
        <v>885</v>
      </c>
      <c r="Q6" s="1964"/>
      <c r="R6" s="1972"/>
      <c r="S6" s="2062" t="s">
        <v>884</v>
      </c>
      <c r="T6" s="1964"/>
      <c r="U6" s="1972"/>
      <c r="V6" s="2062" t="s">
        <v>883</v>
      </c>
      <c r="W6" s="2062" t="s">
        <v>882</v>
      </c>
      <c r="X6" s="2062" t="s">
        <v>881</v>
      </c>
      <c r="Y6" s="2062" t="s">
        <v>880</v>
      </c>
      <c r="Z6" s="2062" t="s">
        <v>883</v>
      </c>
      <c r="AA6" s="2062" t="s">
        <v>882</v>
      </c>
      <c r="AB6" s="2062" t="s">
        <v>881</v>
      </c>
      <c r="AC6" s="2062" t="s">
        <v>880</v>
      </c>
    </row>
    <row r="7" spans="1:34" ht="21.75" customHeight="1">
      <c r="A7" s="1966"/>
      <c r="B7" s="2063"/>
      <c r="C7" s="2063"/>
      <c r="D7" s="2063"/>
      <c r="E7" s="2063"/>
      <c r="F7" s="2063"/>
      <c r="G7" s="2063"/>
      <c r="H7" s="2063"/>
      <c r="I7" s="2063"/>
      <c r="J7" s="1554" t="s">
        <v>67</v>
      </c>
      <c r="K7" s="1554" t="s">
        <v>142</v>
      </c>
      <c r="L7" s="1554" t="s">
        <v>68</v>
      </c>
      <c r="M7" s="1554" t="s">
        <v>67</v>
      </c>
      <c r="N7" s="1554" t="s">
        <v>142</v>
      </c>
      <c r="O7" s="1554" t="s">
        <v>68</v>
      </c>
      <c r="P7" s="1554" t="s">
        <v>67</v>
      </c>
      <c r="Q7" s="1554" t="s">
        <v>142</v>
      </c>
      <c r="R7" s="1554" t="s">
        <v>68</v>
      </c>
      <c r="S7" s="1554" t="s">
        <v>67</v>
      </c>
      <c r="T7" s="1554" t="s">
        <v>142</v>
      </c>
      <c r="U7" s="1554" t="s">
        <v>68</v>
      </c>
      <c r="V7" s="2063"/>
      <c r="W7" s="2063"/>
      <c r="X7" s="2063"/>
      <c r="Y7" s="2063"/>
      <c r="Z7" s="2063"/>
      <c r="AA7" s="2063"/>
      <c r="AB7" s="2063"/>
      <c r="AC7" s="2063"/>
    </row>
    <row r="8" spans="1:34" ht="7.5" customHeight="1">
      <c r="A8" s="20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34" ht="22.5" customHeight="1">
      <c r="A9" s="1663" t="s">
        <v>82</v>
      </c>
      <c r="B9" s="181">
        <f t="shared" ref="B9:AC9" si="0">SUM(B10:B21)</f>
        <v>2</v>
      </c>
      <c r="C9" s="181">
        <f t="shared" si="0"/>
        <v>4</v>
      </c>
      <c r="D9" s="181">
        <f t="shared" si="0"/>
        <v>6</v>
      </c>
      <c r="E9" s="181">
        <f t="shared" si="0"/>
        <v>0</v>
      </c>
      <c r="F9" s="181">
        <f t="shared" si="0"/>
        <v>67</v>
      </c>
      <c r="G9" s="181">
        <f t="shared" si="0"/>
        <v>23</v>
      </c>
      <c r="H9" s="181">
        <f t="shared" si="0"/>
        <v>68</v>
      </c>
      <c r="I9" s="181">
        <f t="shared" si="0"/>
        <v>0</v>
      </c>
      <c r="J9" s="181">
        <f t="shared" si="0"/>
        <v>2363</v>
      </c>
      <c r="K9" s="181">
        <f t="shared" si="0"/>
        <v>1202</v>
      </c>
      <c r="L9" s="181">
        <f t="shared" si="0"/>
        <v>1161</v>
      </c>
      <c r="M9" s="181">
        <f t="shared" si="0"/>
        <v>689</v>
      </c>
      <c r="N9" s="181">
        <f t="shared" si="0"/>
        <v>147</v>
      </c>
      <c r="O9" s="181">
        <f t="shared" si="0"/>
        <v>542</v>
      </c>
      <c r="P9" s="181">
        <f t="shared" si="0"/>
        <v>1660</v>
      </c>
      <c r="Q9" s="181">
        <f t="shared" si="0"/>
        <v>891</v>
      </c>
      <c r="R9" s="181">
        <f t="shared" si="0"/>
        <v>769</v>
      </c>
      <c r="S9" s="181">
        <f t="shared" si="0"/>
        <v>0</v>
      </c>
      <c r="T9" s="181">
        <f t="shared" si="0"/>
        <v>0</v>
      </c>
      <c r="U9" s="181">
        <f t="shared" si="0"/>
        <v>0</v>
      </c>
      <c r="V9" s="181">
        <f t="shared" si="0"/>
        <v>1022</v>
      </c>
      <c r="W9" s="181">
        <f t="shared" si="0"/>
        <v>296</v>
      </c>
      <c r="X9" s="181">
        <f t="shared" si="0"/>
        <v>656</v>
      </c>
      <c r="Y9" s="181">
        <f t="shared" si="0"/>
        <v>0</v>
      </c>
      <c r="Z9" s="181">
        <f t="shared" si="0"/>
        <v>20</v>
      </c>
      <c r="AA9" s="181">
        <f t="shared" si="0"/>
        <v>18</v>
      </c>
      <c r="AB9" s="181">
        <f t="shared" si="0"/>
        <v>23</v>
      </c>
      <c r="AC9" s="181">
        <f t="shared" si="0"/>
        <v>0</v>
      </c>
      <c r="AE9" s="781">
        <f t="shared" ref="AE9:AE21" si="1">J9-K9-L9</f>
        <v>0</v>
      </c>
      <c r="AF9" s="781">
        <f t="shared" ref="AF9:AF21" si="2">M9-N9-O9</f>
        <v>0</v>
      </c>
      <c r="AG9" s="781">
        <f t="shared" ref="AG9:AG21" si="3">P9-Q9-R9</f>
        <v>0</v>
      </c>
      <c r="AH9" s="781">
        <f t="shared" ref="AH9:AH21" si="4">S9-T9-U9</f>
        <v>0</v>
      </c>
    </row>
    <row r="10" spans="1:34" ht="24.75" customHeight="1">
      <c r="A10" s="1663" t="s">
        <v>270</v>
      </c>
      <c r="B10" s="181">
        <v>0</v>
      </c>
      <c r="C10" s="181">
        <v>0</v>
      </c>
      <c r="D10" s="181">
        <v>0</v>
      </c>
      <c r="E10" s="181">
        <v>0</v>
      </c>
      <c r="F10" s="181">
        <v>0</v>
      </c>
      <c r="G10" s="181">
        <v>0</v>
      </c>
      <c r="H10" s="181">
        <f>'進修-1'!I45-F10-G10-I10</f>
        <v>0</v>
      </c>
      <c r="I10" s="181">
        <v>0</v>
      </c>
      <c r="J10" s="181">
        <f t="shared" ref="J10:J21" si="5">K10+L10</f>
        <v>0</v>
      </c>
      <c r="K10" s="181">
        <v>0</v>
      </c>
      <c r="L10" s="181">
        <v>0</v>
      </c>
      <c r="M10" s="181">
        <f t="shared" ref="M10:M21" si="6">N10+O10</f>
        <v>0</v>
      </c>
      <c r="N10" s="181">
        <v>0</v>
      </c>
      <c r="O10" s="181">
        <v>0</v>
      </c>
      <c r="P10" s="181">
        <f t="shared" ref="P10:P21" si="7">Q10+R10</f>
        <v>0</v>
      </c>
      <c r="Q10" s="181">
        <f>'進修-1'!M45-K10-N10-T10</f>
        <v>0</v>
      </c>
      <c r="R10" s="181">
        <f>'進修-1'!N45-L10-O10-U10</f>
        <v>0</v>
      </c>
      <c r="S10" s="181">
        <f t="shared" ref="S10:S21" si="8">T10+U10</f>
        <v>0</v>
      </c>
      <c r="T10" s="181">
        <v>0</v>
      </c>
      <c r="U10" s="181">
        <v>0</v>
      </c>
      <c r="V10" s="181">
        <v>0</v>
      </c>
      <c r="W10" s="181">
        <v>0</v>
      </c>
      <c r="X10" s="181">
        <f>'進修-1'!Q45-V10-W10-Y10</f>
        <v>0</v>
      </c>
      <c r="Y10" s="181">
        <v>0</v>
      </c>
      <c r="Z10" s="181">
        <v>0</v>
      </c>
      <c r="AA10" s="181">
        <v>0</v>
      </c>
      <c r="AB10" s="181">
        <f>'進修-1'!T45-Z10-AA10-AC10</f>
        <v>0</v>
      </c>
      <c r="AC10" s="181">
        <v>0</v>
      </c>
      <c r="AE10" s="781">
        <f t="shared" si="1"/>
        <v>0</v>
      </c>
      <c r="AF10" s="781">
        <f t="shared" si="2"/>
        <v>0</v>
      </c>
      <c r="AG10" s="781">
        <f t="shared" si="3"/>
        <v>0</v>
      </c>
      <c r="AH10" s="781">
        <f t="shared" si="4"/>
        <v>0</v>
      </c>
    </row>
    <row r="11" spans="1:34" ht="24.75" customHeight="1">
      <c r="A11" s="1663" t="s">
        <v>96</v>
      </c>
      <c r="B11" s="181">
        <v>0</v>
      </c>
      <c r="C11" s="181">
        <v>0</v>
      </c>
      <c r="D11" s="181">
        <v>0</v>
      </c>
      <c r="E11" s="181">
        <v>0</v>
      </c>
      <c r="F11" s="181">
        <v>0</v>
      </c>
      <c r="G11" s="181">
        <v>0</v>
      </c>
      <c r="H11" s="181">
        <f>'進修-1'!I46-F11-G11-I11</f>
        <v>0</v>
      </c>
      <c r="I11" s="181">
        <v>0</v>
      </c>
      <c r="J11" s="181">
        <f t="shared" si="5"/>
        <v>0</v>
      </c>
      <c r="K11" s="181">
        <v>0</v>
      </c>
      <c r="L11" s="181">
        <v>0</v>
      </c>
      <c r="M11" s="181">
        <f t="shared" si="6"/>
        <v>0</v>
      </c>
      <c r="N11" s="181">
        <v>0</v>
      </c>
      <c r="O11" s="181">
        <v>0</v>
      </c>
      <c r="P11" s="181">
        <f t="shared" si="7"/>
        <v>0</v>
      </c>
      <c r="Q11" s="181">
        <f>'進修-1'!M46-K11-N11-T11</f>
        <v>0</v>
      </c>
      <c r="R11" s="181">
        <f>'進修-1'!N46-L11-O11-U11</f>
        <v>0</v>
      </c>
      <c r="S11" s="181">
        <f t="shared" si="8"/>
        <v>0</v>
      </c>
      <c r="T11" s="181">
        <v>0</v>
      </c>
      <c r="U11" s="181">
        <v>0</v>
      </c>
      <c r="V11" s="181">
        <v>0</v>
      </c>
      <c r="W11" s="181">
        <v>0</v>
      </c>
      <c r="X11" s="181">
        <f>'進修-1'!Q46-V11-W11-Y11</f>
        <v>55</v>
      </c>
      <c r="Y11" s="181">
        <v>0</v>
      </c>
      <c r="Z11" s="181">
        <v>0</v>
      </c>
      <c r="AA11" s="181">
        <v>0</v>
      </c>
      <c r="AB11" s="181">
        <f>'進修-1'!T46-Z11-AA11-AC11</f>
        <v>2</v>
      </c>
      <c r="AC11" s="181">
        <v>0</v>
      </c>
      <c r="AE11" s="781">
        <f t="shared" si="1"/>
        <v>0</v>
      </c>
      <c r="AF11" s="781">
        <f t="shared" si="2"/>
        <v>0</v>
      </c>
      <c r="AG11" s="781">
        <f t="shared" si="3"/>
        <v>0</v>
      </c>
      <c r="AH11" s="781">
        <f t="shared" si="4"/>
        <v>0</v>
      </c>
    </row>
    <row r="12" spans="1:34" ht="24.75" customHeight="1">
      <c r="A12" s="1663" t="s">
        <v>97</v>
      </c>
      <c r="B12" s="181">
        <v>0</v>
      </c>
      <c r="C12" s="181">
        <v>0</v>
      </c>
      <c r="D12" s="181">
        <v>4</v>
      </c>
      <c r="E12" s="181">
        <v>0</v>
      </c>
      <c r="F12" s="181">
        <v>0</v>
      </c>
      <c r="G12" s="181">
        <v>0</v>
      </c>
      <c r="H12" s="181">
        <f>'進修-1'!I47-F12-G12-I12</f>
        <v>45</v>
      </c>
      <c r="I12" s="181">
        <v>0</v>
      </c>
      <c r="J12" s="181">
        <f t="shared" si="5"/>
        <v>0</v>
      </c>
      <c r="K12" s="181">
        <v>0</v>
      </c>
      <c r="L12" s="181">
        <v>0</v>
      </c>
      <c r="M12" s="181">
        <f t="shared" si="6"/>
        <v>0</v>
      </c>
      <c r="N12" s="181">
        <v>0</v>
      </c>
      <c r="O12" s="181">
        <v>0</v>
      </c>
      <c r="P12" s="181">
        <f t="shared" si="7"/>
        <v>1109</v>
      </c>
      <c r="Q12" s="181">
        <f>'進修-1'!M47-K12-N12-T12</f>
        <v>660</v>
      </c>
      <c r="R12" s="181">
        <f>'進修-1'!N47-L12-O12-U12</f>
        <v>449</v>
      </c>
      <c r="S12" s="181">
        <f t="shared" si="8"/>
        <v>0</v>
      </c>
      <c r="T12" s="181">
        <v>0</v>
      </c>
      <c r="U12" s="181">
        <v>0</v>
      </c>
      <c r="V12" s="181">
        <v>0</v>
      </c>
      <c r="W12" s="181">
        <v>16</v>
      </c>
      <c r="X12" s="181">
        <f>'進修-1'!Q47-V12-W12-Y12</f>
        <v>374</v>
      </c>
      <c r="Y12" s="181">
        <v>0</v>
      </c>
      <c r="Z12" s="181">
        <v>0</v>
      </c>
      <c r="AA12" s="181">
        <v>5</v>
      </c>
      <c r="AB12" s="181">
        <f>'進修-1'!T47-Z12-AA12-AC12</f>
        <v>19</v>
      </c>
      <c r="AC12" s="181">
        <v>0</v>
      </c>
      <c r="AE12" s="781">
        <f t="shared" si="1"/>
        <v>0</v>
      </c>
      <c r="AF12" s="781">
        <f t="shared" si="2"/>
        <v>0</v>
      </c>
      <c r="AG12" s="781">
        <f t="shared" si="3"/>
        <v>0</v>
      </c>
      <c r="AH12" s="781">
        <f t="shared" si="4"/>
        <v>0</v>
      </c>
    </row>
    <row r="13" spans="1:34" ht="24.75" customHeight="1">
      <c r="A13" s="1663" t="s">
        <v>98</v>
      </c>
      <c r="B13" s="181">
        <v>0</v>
      </c>
      <c r="C13" s="181">
        <v>1</v>
      </c>
      <c r="D13" s="181">
        <v>0</v>
      </c>
      <c r="E13" s="181">
        <v>0</v>
      </c>
      <c r="F13" s="181">
        <v>0</v>
      </c>
      <c r="G13" s="181">
        <v>1</v>
      </c>
      <c r="H13" s="181">
        <f>'進修-1'!I48-F13-G13-I13</f>
        <v>0</v>
      </c>
      <c r="I13" s="181">
        <v>0</v>
      </c>
      <c r="J13" s="181">
        <f t="shared" si="5"/>
        <v>0</v>
      </c>
      <c r="K13" s="181">
        <v>0</v>
      </c>
      <c r="L13" s="181">
        <v>0</v>
      </c>
      <c r="M13" s="181">
        <f t="shared" si="6"/>
        <v>29</v>
      </c>
      <c r="N13" s="181">
        <v>19</v>
      </c>
      <c r="O13" s="181">
        <v>10</v>
      </c>
      <c r="P13" s="181">
        <f t="shared" si="7"/>
        <v>0</v>
      </c>
      <c r="Q13" s="181">
        <f>'進修-1'!M48-K13-N13-T13</f>
        <v>0</v>
      </c>
      <c r="R13" s="181">
        <f>'進修-1'!N48-L13-O13-U13</f>
        <v>0</v>
      </c>
      <c r="S13" s="181">
        <f t="shared" si="8"/>
        <v>0</v>
      </c>
      <c r="T13" s="181">
        <v>0</v>
      </c>
      <c r="U13" s="181">
        <v>0</v>
      </c>
      <c r="V13" s="181">
        <v>0</v>
      </c>
      <c r="W13" s="181">
        <v>40</v>
      </c>
      <c r="X13" s="181">
        <f>'進修-1'!Q48-V13-W13-Y13</f>
        <v>0</v>
      </c>
      <c r="Y13" s="181">
        <v>0</v>
      </c>
      <c r="Z13" s="181">
        <v>0</v>
      </c>
      <c r="AA13" s="181">
        <v>0</v>
      </c>
      <c r="AB13" s="181">
        <f>'進修-1'!T48-Z13-AA13-AC13</f>
        <v>0</v>
      </c>
      <c r="AC13" s="181">
        <v>0</v>
      </c>
      <c r="AE13" s="781">
        <f t="shared" si="1"/>
        <v>0</v>
      </c>
      <c r="AF13" s="781">
        <f t="shared" si="2"/>
        <v>0</v>
      </c>
      <c r="AG13" s="781">
        <f t="shared" si="3"/>
        <v>0</v>
      </c>
      <c r="AH13" s="781">
        <f t="shared" si="4"/>
        <v>0</v>
      </c>
    </row>
    <row r="14" spans="1:34" ht="24.75" customHeight="1">
      <c r="A14" s="1663" t="s">
        <v>99</v>
      </c>
      <c r="B14" s="181">
        <v>1</v>
      </c>
      <c r="C14" s="181">
        <v>1</v>
      </c>
      <c r="D14" s="181">
        <v>0</v>
      </c>
      <c r="E14" s="181">
        <v>0</v>
      </c>
      <c r="F14" s="181">
        <v>25</v>
      </c>
      <c r="G14" s="181">
        <v>12</v>
      </c>
      <c r="H14" s="181">
        <f>'進修-1'!I49-F14-G14-I14</f>
        <v>0</v>
      </c>
      <c r="I14" s="181">
        <v>0</v>
      </c>
      <c r="J14" s="181">
        <f t="shared" si="5"/>
        <v>839</v>
      </c>
      <c r="K14" s="181">
        <v>428</v>
      </c>
      <c r="L14" s="181">
        <v>411</v>
      </c>
      <c r="M14" s="181">
        <f t="shared" si="6"/>
        <v>479</v>
      </c>
      <c r="N14" s="181">
        <v>36</v>
      </c>
      <c r="O14" s="181">
        <v>443</v>
      </c>
      <c r="P14" s="181">
        <f t="shared" si="7"/>
        <v>0</v>
      </c>
      <c r="Q14" s="181">
        <f>'進修-1'!M49-K14-N14-T14</f>
        <v>0</v>
      </c>
      <c r="R14" s="181">
        <f>'進修-1'!N49-L14-O14-U14</f>
        <v>0</v>
      </c>
      <c r="S14" s="181">
        <f t="shared" si="8"/>
        <v>0</v>
      </c>
      <c r="T14" s="181">
        <v>0</v>
      </c>
      <c r="U14" s="181">
        <v>0</v>
      </c>
      <c r="V14" s="181">
        <v>426</v>
      </c>
      <c r="W14" s="181">
        <v>100</v>
      </c>
      <c r="X14" s="181">
        <f>'進修-1'!Q49-V14-W14-Y14</f>
        <v>23</v>
      </c>
      <c r="Y14" s="181">
        <v>0</v>
      </c>
      <c r="Z14" s="181">
        <v>13</v>
      </c>
      <c r="AA14" s="181">
        <v>12</v>
      </c>
      <c r="AB14" s="181">
        <f>'進修-1'!T49-Z14-AA14-AC14</f>
        <v>0</v>
      </c>
      <c r="AC14" s="181">
        <v>0</v>
      </c>
      <c r="AE14" s="781">
        <f t="shared" si="1"/>
        <v>0</v>
      </c>
      <c r="AF14" s="781">
        <f t="shared" si="2"/>
        <v>0</v>
      </c>
      <c r="AG14" s="781">
        <f t="shared" si="3"/>
        <v>0</v>
      </c>
      <c r="AH14" s="781">
        <f t="shared" si="4"/>
        <v>0</v>
      </c>
    </row>
    <row r="15" spans="1:34" ht="24.75" customHeight="1">
      <c r="A15" s="1663" t="s">
        <v>281</v>
      </c>
      <c r="B15" s="181">
        <v>1</v>
      </c>
      <c r="C15" s="181">
        <v>0</v>
      </c>
      <c r="D15" s="181">
        <v>1</v>
      </c>
      <c r="E15" s="181">
        <v>0</v>
      </c>
      <c r="F15" s="181">
        <v>42</v>
      </c>
      <c r="G15" s="181">
        <v>0</v>
      </c>
      <c r="H15" s="181">
        <f>'進修-1'!I50-F15-G15-I15</f>
        <v>6</v>
      </c>
      <c r="I15" s="181">
        <v>0</v>
      </c>
      <c r="J15" s="181">
        <f t="shared" si="5"/>
        <v>1524</v>
      </c>
      <c r="K15" s="181">
        <v>774</v>
      </c>
      <c r="L15" s="181">
        <v>750</v>
      </c>
      <c r="M15" s="181">
        <f t="shared" si="6"/>
        <v>0</v>
      </c>
      <c r="N15" s="181">
        <v>0</v>
      </c>
      <c r="O15" s="181">
        <v>0</v>
      </c>
      <c r="P15" s="181">
        <f t="shared" si="7"/>
        <v>176</v>
      </c>
      <c r="Q15" s="181">
        <f>'進修-1'!M50-K15-N15-T15</f>
        <v>89</v>
      </c>
      <c r="R15" s="181">
        <f>'進修-1'!N50-L15-O15-U15</f>
        <v>87</v>
      </c>
      <c r="S15" s="181">
        <f t="shared" si="8"/>
        <v>0</v>
      </c>
      <c r="T15" s="181">
        <v>0</v>
      </c>
      <c r="U15" s="181">
        <v>0</v>
      </c>
      <c r="V15" s="181">
        <v>596</v>
      </c>
      <c r="W15" s="181">
        <v>0</v>
      </c>
      <c r="X15" s="181">
        <f>'進修-1'!Q50-V15-W15-Y15</f>
        <v>92</v>
      </c>
      <c r="Y15" s="181">
        <v>0</v>
      </c>
      <c r="Z15" s="181">
        <v>7</v>
      </c>
      <c r="AA15" s="181">
        <v>0</v>
      </c>
      <c r="AB15" s="181">
        <f>'進修-1'!T50-Z15-AA15-AC15</f>
        <v>0</v>
      </c>
      <c r="AC15" s="181">
        <v>0</v>
      </c>
      <c r="AE15" s="781">
        <f t="shared" si="1"/>
        <v>0</v>
      </c>
      <c r="AF15" s="781">
        <f t="shared" si="2"/>
        <v>0</v>
      </c>
      <c r="AG15" s="781">
        <f t="shared" si="3"/>
        <v>0</v>
      </c>
      <c r="AH15" s="781">
        <f t="shared" si="4"/>
        <v>0</v>
      </c>
    </row>
    <row r="16" spans="1:34" ht="24.75" customHeight="1">
      <c r="A16" s="1663" t="s">
        <v>282</v>
      </c>
      <c r="B16" s="181">
        <v>0</v>
      </c>
      <c r="C16" s="181">
        <v>0</v>
      </c>
      <c r="D16" s="181">
        <v>0</v>
      </c>
      <c r="E16" s="181">
        <v>0</v>
      </c>
      <c r="F16" s="181">
        <v>0</v>
      </c>
      <c r="G16" s="181">
        <v>0</v>
      </c>
      <c r="H16" s="181">
        <f>'進修-1'!I51-F16-G16-I16</f>
        <v>0</v>
      </c>
      <c r="I16" s="181">
        <v>0</v>
      </c>
      <c r="J16" s="181">
        <f t="shared" si="5"/>
        <v>0</v>
      </c>
      <c r="K16" s="181">
        <v>0</v>
      </c>
      <c r="L16" s="181">
        <v>0</v>
      </c>
      <c r="M16" s="181">
        <f t="shared" si="6"/>
        <v>0</v>
      </c>
      <c r="N16" s="181">
        <v>0</v>
      </c>
      <c r="O16" s="181">
        <v>0</v>
      </c>
      <c r="P16" s="181">
        <f t="shared" si="7"/>
        <v>0</v>
      </c>
      <c r="Q16" s="181">
        <f>'進修-1'!M51-K16-N16-T16</f>
        <v>0</v>
      </c>
      <c r="R16" s="181">
        <f>'進修-1'!N51-L16-O16-U16</f>
        <v>0</v>
      </c>
      <c r="S16" s="181">
        <f t="shared" si="8"/>
        <v>0</v>
      </c>
      <c r="T16" s="181">
        <v>0</v>
      </c>
      <c r="U16" s="181">
        <v>0</v>
      </c>
      <c r="V16" s="181">
        <v>0</v>
      </c>
      <c r="W16" s="181">
        <v>0</v>
      </c>
      <c r="X16" s="181">
        <f>'進修-1'!Q51-V16-W16-Y16</f>
        <v>0</v>
      </c>
      <c r="Y16" s="181">
        <v>0</v>
      </c>
      <c r="Z16" s="181">
        <v>0</v>
      </c>
      <c r="AA16" s="181">
        <v>0</v>
      </c>
      <c r="AB16" s="181">
        <f>'進修-1'!T51-Z16-AA16-AC16</f>
        <v>0</v>
      </c>
      <c r="AC16" s="181">
        <v>0</v>
      </c>
      <c r="AE16" s="781">
        <f t="shared" si="1"/>
        <v>0</v>
      </c>
      <c r="AF16" s="781">
        <f t="shared" si="2"/>
        <v>0</v>
      </c>
      <c r="AG16" s="781">
        <f t="shared" si="3"/>
        <v>0</v>
      </c>
      <c r="AH16" s="781">
        <f t="shared" si="4"/>
        <v>0</v>
      </c>
    </row>
    <row r="17" spans="1:256" ht="24.75" customHeight="1">
      <c r="A17" s="1663" t="s">
        <v>653</v>
      </c>
      <c r="B17" s="181">
        <v>0</v>
      </c>
      <c r="C17" s="181">
        <v>1</v>
      </c>
      <c r="D17" s="181">
        <v>0</v>
      </c>
      <c r="E17" s="181">
        <v>0</v>
      </c>
      <c r="F17" s="181">
        <v>0</v>
      </c>
      <c r="G17" s="181">
        <v>3</v>
      </c>
      <c r="H17" s="181">
        <f>'進修-1'!I52-F17-G17-I17</f>
        <v>0</v>
      </c>
      <c r="I17" s="181">
        <v>0</v>
      </c>
      <c r="J17" s="181">
        <f t="shared" si="5"/>
        <v>0</v>
      </c>
      <c r="K17" s="181">
        <v>0</v>
      </c>
      <c r="L17" s="181">
        <v>0</v>
      </c>
      <c r="M17" s="181">
        <f t="shared" si="6"/>
        <v>30</v>
      </c>
      <c r="N17" s="181">
        <v>14</v>
      </c>
      <c r="O17" s="181">
        <v>16</v>
      </c>
      <c r="P17" s="181">
        <f t="shared" si="7"/>
        <v>0</v>
      </c>
      <c r="Q17" s="181">
        <f>'進修-1'!M52-K17-N17-T17</f>
        <v>0</v>
      </c>
      <c r="R17" s="181">
        <f>'進修-1'!N52-L17-O17-U17</f>
        <v>0</v>
      </c>
      <c r="S17" s="181">
        <f t="shared" si="8"/>
        <v>0</v>
      </c>
      <c r="T17" s="181">
        <v>0</v>
      </c>
      <c r="U17" s="181">
        <v>0</v>
      </c>
      <c r="V17" s="181">
        <v>0</v>
      </c>
      <c r="W17" s="181">
        <v>40</v>
      </c>
      <c r="X17" s="181">
        <f>'進修-1'!Q52-V17-W17-Y17</f>
        <v>0</v>
      </c>
      <c r="Y17" s="181">
        <v>0</v>
      </c>
      <c r="Z17" s="181">
        <v>0</v>
      </c>
      <c r="AA17" s="181">
        <v>1</v>
      </c>
      <c r="AB17" s="181">
        <f>'進修-1'!T52-Z17-AA17-AC17</f>
        <v>0</v>
      </c>
      <c r="AC17" s="181">
        <v>0</v>
      </c>
      <c r="AE17" s="781">
        <f t="shared" si="1"/>
        <v>0</v>
      </c>
      <c r="AF17" s="781">
        <f t="shared" si="2"/>
        <v>0</v>
      </c>
      <c r="AG17" s="781">
        <f t="shared" si="3"/>
        <v>0</v>
      </c>
      <c r="AH17" s="781">
        <f t="shared" si="4"/>
        <v>0</v>
      </c>
    </row>
    <row r="18" spans="1:256" ht="24.75" customHeight="1">
      <c r="A18" s="1663" t="s">
        <v>283</v>
      </c>
      <c r="B18" s="181">
        <v>0</v>
      </c>
      <c r="C18" s="181">
        <v>0</v>
      </c>
      <c r="D18" s="181">
        <v>0</v>
      </c>
      <c r="E18" s="181">
        <v>0</v>
      </c>
      <c r="F18" s="181">
        <v>0</v>
      </c>
      <c r="G18" s="181">
        <v>0</v>
      </c>
      <c r="H18" s="181">
        <f>'進修-1'!I53-F18-G18-I18</f>
        <v>0</v>
      </c>
      <c r="I18" s="181">
        <v>0</v>
      </c>
      <c r="J18" s="181">
        <f t="shared" si="5"/>
        <v>0</v>
      </c>
      <c r="K18" s="181">
        <v>0</v>
      </c>
      <c r="L18" s="181">
        <v>0</v>
      </c>
      <c r="M18" s="181">
        <f t="shared" si="6"/>
        <v>0</v>
      </c>
      <c r="N18" s="181">
        <v>0</v>
      </c>
      <c r="O18" s="181">
        <v>0</v>
      </c>
      <c r="P18" s="181">
        <f t="shared" si="7"/>
        <v>0</v>
      </c>
      <c r="Q18" s="181">
        <f>'進修-1'!M53-K18-N18-T18</f>
        <v>0</v>
      </c>
      <c r="R18" s="181">
        <f>'進修-1'!N53-L18-O18-U18</f>
        <v>0</v>
      </c>
      <c r="S18" s="181">
        <f t="shared" si="8"/>
        <v>0</v>
      </c>
      <c r="T18" s="181">
        <v>0</v>
      </c>
      <c r="U18" s="181">
        <v>0</v>
      </c>
      <c r="V18" s="181">
        <v>0</v>
      </c>
      <c r="W18" s="181">
        <v>0</v>
      </c>
      <c r="X18" s="181">
        <f>'進修-1'!Q53-V18-W18-Y18</f>
        <v>0</v>
      </c>
      <c r="Y18" s="181">
        <v>0</v>
      </c>
      <c r="Z18" s="181">
        <v>0</v>
      </c>
      <c r="AA18" s="181">
        <v>0</v>
      </c>
      <c r="AB18" s="181">
        <f>'進修-1'!T53-Z18-AA18-AC18</f>
        <v>0</v>
      </c>
      <c r="AC18" s="181">
        <v>0</v>
      </c>
      <c r="AE18" s="781">
        <f t="shared" si="1"/>
        <v>0</v>
      </c>
      <c r="AF18" s="781">
        <f t="shared" si="2"/>
        <v>0</v>
      </c>
      <c r="AG18" s="781">
        <f t="shared" si="3"/>
        <v>0</v>
      </c>
      <c r="AH18" s="781">
        <f t="shared" si="4"/>
        <v>0</v>
      </c>
    </row>
    <row r="19" spans="1:256" ht="24.75" customHeight="1">
      <c r="A19" s="1663" t="s">
        <v>654</v>
      </c>
      <c r="B19" s="181">
        <v>0</v>
      </c>
      <c r="C19" s="181">
        <v>0</v>
      </c>
      <c r="D19" s="181">
        <v>0</v>
      </c>
      <c r="E19" s="181">
        <v>0</v>
      </c>
      <c r="F19" s="181">
        <v>0</v>
      </c>
      <c r="G19" s="181">
        <v>0</v>
      </c>
      <c r="H19" s="181">
        <f>'進修-1'!I54-F19-G19-I19</f>
        <v>0</v>
      </c>
      <c r="I19" s="181">
        <v>0</v>
      </c>
      <c r="J19" s="181">
        <f t="shared" si="5"/>
        <v>0</v>
      </c>
      <c r="K19" s="181">
        <v>0</v>
      </c>
      <c r="L19" s="181">
        <v>0</v>
      </c>
      <c r="M19" s="181">
        <f t="shared" si="6"/>
        <v>0</v>
      </c>
      <c r="N19" s="181">
        <v>0</v>
      </c>
      <c r="O19" s="181">
        <v>0</v>
      </c>
      <c r="P19" s="181">
        <f t="shared" si="7"/>
        <v>0</v>
      </c>
      <c r="Q19" s="181">
        <f>'進修-1'!M54-K19-N19-T19</f>
        <v>0</v>
      </c>
      <c r="R19" s="181">
        <f>'進修-1'!N54-L19-O19-U19</f>
        <v>0</v>
      </c>
      <c r="S19" s="181">
        <f t="shared" si="8"/>
        <v>0</v>
      </c>
      <c r="T19" s="181">
        <v>0</v>
      </c>
      <c r="U19" s="181">
        <v>0</v>
      </c>
      <c r="V19" s="181">
        <v>0</v>
      </c>
      <c r="W19" s="181">
        <v>0</v>
      </c>
      <c r="X19" s="181">
        <f>'進修-1'!Q54-V19-W19-Y19</f>
        <v>0</v>
      </c>
      <c r="Y19" s="181">
        <v>0</v>
      </c>
      <c r="Z19" s="181">
        <v>0</v>
      </c>
      <c r="AA19" s="181">
        <v>0</v>
      </c>
      <c r="AB19" s="181">
        <f>'進修-1'!T54-Z19-AA19-AC19</f>
        <v>0</v>
      </c>
      <c r="AC19" s="181">
        <v>0</v>
      </c>
      <c r="AE19" s="781">
        <f t="shared" si="1"/>
        <v>0</v>
      </c>
      <c r="AF19" s="781">
        <f t="shared" si="2"/>
        <v>0</v>
      </c>
      <c r="AG19" s="781">
        <f t="shared" si="3"/>
        <v>0</v>
      </c>
      <c r="AH19" s="781">
        <f t="shared" si="4"/>
        <v>0</v>
      </c>
    </row>
    <row r="20" spans="1:256" ht="24.75" customHeight="1">
      <c r="A20" s="1663" t="s">
        <v>271</v>
      </c>
      <c r="B20" s="181">
        <v>0</v>
      </c>
      <c r="C20" s="181">
        <v>1</v>
      </c>
      <c r="D20" s="181">
        <v>1</v>
      </c>
      <c r="E20" s="181">
        <v>0</v>
      </c>
      <c r="F20" s="181">
        <v>0</v>
      </c>
      <c r="G20" s="181">
        <v>7</v>
      </c>
      <c r="H20" s="181">
        <f>'進修-1'!I55-F20-G20-I20</f>
        <v>17</v>
      </c>
      <c r="I20" s="181">
        <v>0</v>
      </c>
      <c r="J20" s="181">
        <f t="shared" si="5"/>
        <v>0</v>
      </c>
      <c r="K20" s="181">
        <v>0</v>
      </c>
      <c r="L20" s="181">
        <v>0</v>
      </c>
      <c r="M20" s="181">
        <f t="shared" si="6"/>
        <v>151</v>
      </c>
      <c r="N20" s="181">
        <v>78</v>
      </c>
      <c r="O20" s="181">
        <v>73</v>
      </c>
      <c r="P20" s="181">
        <f t="shared" si="7"/>
        <v>375</v>
      </c>
      <c r="Q20" s="181">
        <f>'進修-1'!M55-K20-N20-T20</f>
        <v>142</v>
      </c>
      <c r="R20" s="181">
        <f>'進修-1'!N55-L20-O20-U20</f>
        <v>233</v>
      </c>
      <c r="S20" s="181">
        <f t="shared" si="8"/>
        <v>0</v>
      </c>
      <c r="T20" s="181">
        <v>0</v>
      </c>
      <c r="U20" s="181">
        <v>0</v>
      </c>
      <c r="V20" s="181">
        <v>0</v>
      </c>
      <c r="W20" s="181">
        <v>100</v>
      </c>
      <c r="X20" s="181">
        <f>'進修-1'!Q55-V20-W20-Y20</f>
        <v>112</v>
      </c>
      <c r="Y20" s="181">
        <v>0</v>
      </c>
      <c r="Z20" s="181">
        <v>0</v>
      </c>
      <c r="AA20" s="181">
        <v>0</v>
      </c>
      <c r="AB20" s="181">
        <f>'進修-1'!T55-Z20-AA20-AC20</f>
        <v>2</v>
      </c>
      <c r="AC20" s="181">
        <v>0</v>
      </c>
      <c r="AE20" s="781">
        <f t="shared" si="1"/>
        <v>0</v>
      </c>
      <c r="AF20" s="781">
        <f t="shared" si="2"/>
        <v>0</v>
      </c>
      <c r="AG20" s="781">
        <f t="shared" si="3"/>
        <v>0</v>
      </c>
      <c r="AH20" s="781">
        <f t="shared" si="4"/>
        <v>0</v>
      </c>
    </row>
    <row r="21" spans="1:256" ht="24.75" customHeight="1">
      <c r="A21" s="1663" t="s">
        <v>295</v>
      </c>
      <c r="B21" s="185">
        <v>0</v>
      </c>
      <c r="C21" s="185">
        <v>0</v>
      </c>
      <c r="D21" s="185">
        <v>0</v>
      </c>
      <c r="E21" s="185">
        <v>0</v>
      </c>
      <c r="F21" s="185">
        <v>0</v>
      </c>
      <c r="G21" s="185">
        <v>0</v>
      </c>
      <c r="H21" s="181">
        <f>'進修-1'!I56-F21-G21-I21</f>
        <v>0</v>
      </c>
      <c r="I21" s="185">
        <v>0</v>
      </c>
      <c r="J21" s="181">
        <f t="shared" si="5"/>
        <v>0</v>
      </c>
      <c r="K21" s="181">
        <v>0</v>
      </c>
      <c r="L21" s="181">
        <v>0</v>
      </c>
      <c r="M21" s="181">
        <f t="shared" si="6"/>
        <v>0</v>
      </c>
      <c r="N21" s="181">
        <v>0</v>
      </c>
      <c r="O21" s="181">
        <v>0</v>
      </c>
      <c r="P21" s="181">
        <f t="shared" si="7"/>
        <v>0</v>
      </c>
      <c r="Q21" s="181">
        <f>'進修-1'!M56-K21-N21-T21</f>
        <v>0</v>
      </c>
      <c r="R21" s="181">
        <f>'進修-1'!N56-L21-O21-U21</f>
        <v>0</v>
      </c>
      <c r="S21" s="181">
        <f t="shared" si="8"/>
        <v>0</v>
      </c>
      <c r="T21" s="185">
        <v>0</v>
      </c>
      <c r="U21" s="185">
        <v>0</v>
      </c>
      <c r="V21" s="185">
        <v>0</v>
      </c>
      <c r="W21" s="185">
        <v>0</v>
      </c>
      <c r="X21" s="181">
        <f>'進修-1'!Q56-V21-W21-Y21</f>
        <v>0</v>
      </c>
      <c r="Y21" s="185">
        <v>0</v>
      </c>
      <c r="Z21" s="185">
        <v>0</v>
      </c>
      <c r="AA21" s="185">
        <v>0</v>
      </c>
      <c r="AB21" s="181">
        <f>'進修-1'!T56-Z21-AA21-AC21</f>
        <v>0</v>
      </c>
      <c r="AC21" s="185">
        <v>0</v>
      </c>
      <c r="AE21" s="781">
        <f t="shared" si="1"/>
        <v>0</v>
      </c>
      <c r="AF21" s="781">
        <f t="shared" si="2"/>
        <v>0</v>
      </c>
      <c r="AG21" s="781">
        <f t="shared" si="3"/>
        <v>0</v>
      </c>
      <c r="AH21" s="781">
        <f t="shared" si="4"/>
        <v>0</v>
      </c>
    </row>
    <row r="22" spans="1:256" ht="7.5" customHeight="1">
      <c r="A22" s="1665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1505"/>
      <c r="V22" s="1505"/>
      <c r="W22" s="22"/>
      <c r="X22" s="22"/>
      <c r="Y22" s="22"/>
      <c r="Z22" s="783"/>
      <c r="AA22" s="783"/>
      <c r="AB22" s="783"/>
      <c r="AC22" s="783"/>
    </row>
    <row r="23" spans="1:256" s="782" customFormat="1" ht="14.25">
      <c r="A23" s="94" t="s">
        <v>328</v>
      </c>
      <c r="B23" s="1469"/>
      <c r="C23" s="1607"/>
      <c r="D23" s="1490"/>
      <c r="E23" s="1462"/>
      <c r="F23" s="1490" t="s">
        <v>329</v>
      </c>
      <c r="G23" s="1469"/>
      <c r="H23" s="1469"/>
      <c r="I23" s="157"/>
      <c r="J23" s="1469"/>
      <c r="K23" s="1469"/>
      <c r="L23" s="157" t="s">
        <v>330</v>
      </c>
      <c r="M23" s="1469"/>
      <c r="N23" s="157"/>
      <c r="O23" s="1469"/>
      <c r="P23" s="1469"/>
      <c r="Q23" s="1469"/>
      <c r="R23" s="1462"/>
      <c r="S23" s="1469" t="s">
        <v>332</v>
      </c>
      <c r="T23" s="1469"/>
      <c r="U23" s="1469"/>
      <c r="V23" s="1469"/>
      <c r="W23" s="1469"/>
      <c r="X23" s="1469"/>
      <c r="Y23" s="99"/>
      <c r="Z23" s="1469"/>
      <c r="AA23" s="1469"/>
      <c r="AB23" s="1469"/>
      <c r="AC23" s="99" t="s">
        <v>333</v>
      </c>
      <c r="AD23" s="1469"/>
      <c r="AE23" s="1469"/>
      <c r="AF23" s="1469"/>
      <c r="AG23" s="1469"/>
      <c r="AH23" s="1469"/>
      <c r="AI23" s="1469"/>
      <c r="AJ23" s="1469"/>
      <c r="AK23" s="1469"/>
      <c r="AL23" s="1469"/>
      <c r="AM23" s="1469"/>
      <c r="AN23" s="1469"/>
      <c r="AO23" s="1469"/>
      <c r="AP23" s="1469"/>
      <c r="AQ23" s="1469"/>
      <c r="AR23" s="1469"/>
      <c r="AS23" s="1469"/>
      <c r="AT23" s="1469"/>
      <c r="AU23" s="1469"/>
      <c r="AV23" s="1469"/>
      <c r="AW23" s="1469"/>
      <c r="AX23" s="1469"/>
      <c r="AY23" s="1469"/>
      <c r="AZ23" s="1469"/>
      <c r="BA23" s="1469"/>
      <c r="BB23" s="1469"/>
      <c r="BC23" s="1469"/>
      <c r="BD23" s="1469"/>
      <c r="BE23" s="1469"/>
      <c r="BF23" s="1469"/>
      <c r="BG23" s="1469"/>
      <c r="BH23" s="1469"/>
      <c r="BI23" s="1469"/>
      <c r="BJ23" s="1469"/>
      <c r="BK23" s="1469"/>
      <c r="BL23" s="1469"/>
      <c r="BM23" s="1469"/>
      <c r="BN23" s="1469"/>
      <c r="BO23" s="1469"/>
      <c r="BP23" s="1469"/>
      <c r="BQ23" s="1469"/>
      <c r="BR23" s="1469"/>
      <c r="BS23" s="1469"/>
      <c r="BT23" s="1469"/>
      <c r="BU23" s="1469"/>
      <c r="BV23" s="1469"/>
      <c r="BW23" s="1469"/>
      <c r="BX23" s="1469"/>
      <c r="BY23" s="1469"/>
      <c r="BZ23" s="1469"/>
      <c r="CA23" s="1469"/>
      <c r="CB23" s="1469"/>
      <c r="CC23" s="1469"/>
      <c r="CD23" s="1469"/>
      <c r="CE23" s="1469"/>
      <c r="CF23" s="1469"/>
      <c r="CG23" s="1469"/>
      <c r="CH23" s="1469"/>
      <c r="CI23" s="1469"/>
      <c r="CJ23" s="1469"/>
      <c r="CK23" s="1469"/>
      <c r="CL23" s="1469"/>
      <c r="CM23" s="1469"/>
      <c r="CN23" s="1469"/>
      <c r="CO23" s="1469"/>
      <c r="CP23" s="1469"/>
      <c r="CQ23" s="1469"/>
      <c r="CR23" s="1469"/>
      <c r="CS23" s="1469"/>
      <c r="CT23" s="1469"/>
      <c r="CU23" s="1469"/>
      <c r="CV23" s="1469"/>
      <c r="CW23" s="1469"/>
      <c r="CX23" s="1469"/>
      <c r="CY23" s="1469"/>
      <c r="CZ23" s="1469"/>
      <c r="DA23" s="1469"/>
      <c r="DB23" s="1469"/>
      <c r="DC23" s="1469"/>
      <c r="DD23" s="1469"/>
      <c r="DE23" s="1469"/>
      <c r="DF23" s="1469"/>
      <c r="DG23" s="1469"/>
      <c r="DH23" s="1469"/>
      <c r="DI23" s="1469"/>
      <c r="DJ23" s="1469"/>
      <c r="DK23" s="1469"/>
      <c r="DL23" s="1469"/>
      <c r="DM23" s="1469"/>
      <c r="DN23" s="1469"/>
      <c r="DO23" s="1469"/>
      <c r="DP23" s="1469"/>
      <c r="DQ23" s="1469"/>
      <c r="DR23" s="1469"/>
      <c r="DS23" s="1469"/>
      <c r="DT23" s="1469"/>
      <c r="DU23" s="1469"/>
      <c r="DV23" s="1469"/>
      <c r="DW23" s="1469"/>
      <c r="DX23" s="1469"/>
      <c r="DY23" s="1469"/>
      <c r="DZ23" s="1469"/>
      <c r="EA23" s="1469"/>
      <c r="EB23" s="1469"/>
      <c r="EC23" s="1469"/>
      <c r="ED23" s="1469"/>
      <c r="EE23" s="1469"/>
      <c r="EF23" s="1469"/>
      <c r="EG23" s="1469"/>
      <c r="EH23" s="1469"/>
      <c r="EI23" s="1469"/>
      <c r="EJ23" s="1469"/>
      <c r="EK23" s="1469"/>
      <c r="EL23" s="1469"/>
      <c r="EM23" s="1469"/>
      <c r="EN23" s="1469"/>
      <c r="EO23" s="1469"/>
      <c r="EP23" s="1469"/>
      <c r="EQ23" s="1469"/>
      <c r="ER23" s="1469"/>
      <c r="ES23" s="1469"/>
      <c r="ET23" s="1469"/>
      <c r="EU23" s="1469"/>
      <c r="EV23" s="1469"/>
      <c r="EW23" s="1469"/>
      <c r="EX23" s="1469"/>
      <c r="EY23" s="1469"/>
      <c r="EZ23" s="1469"/>
      <c r="FA23" s="1469"/>
      <c r="FB23" s="1469"/>
      <c r="FC23" s="1469"/>
      <c r="FD23" s="1469"/>
      <c r="FE23" s="1469"/>
      <c r="FF23" s="1469"/>
      <c r="FG23" s="1469"/>
      <c r="FH23" s="1469"/>
      <c r="FI23" s="1469"/>
      <c r="FJ23" s="1469"/>
      <c r="FK23" s="1469"/>
      <c r="FL23" s="1469"/>
      <c r="FM23" s="1469"/>
      <c r="FN23" s="1469"/>
      <c r="FO23" s="1469"/>
      <c r="FP23" s="1469"/>
      <c r="FQ23" s="1469"/>
      <c r="FR23" s="1469"/>
      <c r="FS23" s="1469"/>
      <c r="FT23" s="1469"/>
      <c r="FU23" s="1469"/>
      <c r="FV23" s="1469"/>
      <c r="FW23" s="1469"/>
      <c r="FX23" s="1469"/>
      <c r="FY23" s="1469"/>
      <c r="FZ23" s="1469"/>
      <c r="GA23" s="1469"/>
      <c r="GB23" s="1469"/>
      <c r="GC23" s="1469"/>
      <c r="GD23" s="1469"/>
      <c r="GE23" s="1469"/>
      <c r="GF23" s="1469"/>
      <c r="GG23" s="1469"/>
      <c r="GH23" s="1469"/>
      <c r="GI23" s="1469"/>
      <c r="GJ23" s="1469"/>
      <c r="GK23" s="1469"/>
      <c r="GL23" s="1469"/>
      <c r="GM23" s="1469"/>
      <c r="GN23" s="1469"/>
      <c r="GO23" s="1469"/>
      <c r="GP23" s="1469"/>
      <c r="GQ23" s="1469"/>
      <c r="GR23" s="1469"/>
      <c r="GS23" s="1469"/>
      <c r="GT23" s="1469"/>
      <c r="GU23" s="1469"/>
      <c r="GV23" s="1469"/>
      <c r="GW23" s="1469"/>
      <c r="GX23" s="1469"/>
      <c r="GY23" s="1469"/>
      <c r="GZ23" s="1469"/>
      <c r="HA23" s="1469"/>
      <c r="HB23" s="1469"/>
      <c r="HC23" s="1469"/>
      <c r="HD23" s="1469"/>
      <c r="HE23" s="1469"/>
      <c r="HF23" s="1469"/>
      <c r="HG23" s="1469"/>
      <c r="HH23" s="1469"/>
      <c r="HI23" s="1469"/>
      <c r="HJ23" s="1469"/>
      <c r="HK23" s="1469"/>
      <c r="HL23" s="1469"/>
      <c r="HM23" s="1469"/>
      <c r="HN23" s="1469"/>
      <c r="HO23" s="1469"/>
      <c r="HP23" s="1469"/>
      <c r="HQ23" s="1469"/>
      <c r="HR23" s="1469"/>
      <c r="HS23" s="1469"/>
      <c r="HT23" s="1469"/>
      <c r="HU23" s="1469"/>
      <c r="HV23" s="1469"/>
      <c r="HW23" s="1469"/>
      <c r="HX23" s="1469"/>
      <c r="HY23" s="1469"/>
      <c r="HZ23" s="1469"/>
      <c r="IA23" s="1469"/>
      <c r="IB23" s="1469"/>
      <c r="IC23" s="1469"/>
      <c r="ID23" s="1469"/>
      <c r="IE23" s="1469"/>
      <c r="IF23" s="1469"/>
      <c r="IG23" s="1469"/>
      <c r="IH23" s="1469"/>
      <c r="II23" s="1469"/>
      <c r="IJ23" s="1469"/>
      <c r="IK23" s="1469"/>
      <c r="IL23" s="1469"/>
      <c r="IM23" s="1469"/>
      <c r="IN23" s="1469"/>
      <c r="IO23" s="1469"/>
      <c r="IP23" s="1469"/>
      <c r="IQ23" s="1469"/>
      <c r="IR23" s="1469"/>
      <c r="IS23" s="1469"/>
      <c r="IT23" s="1469"/>
      <c r="IU23" s="1469"/>
      <c r="IV23" s="1469"/>
    </row>
    <row r="24" spans="1:256" s="782" customFormat="1" ht="14.25">
      <c r="A24" s="1462"/>
      <c r="B24" s="1462"/>
      <c r="C24" s="1462"/>
      <c r="D24" s="1462"/>
      <c r="E24" s="1462"/>
      <c r="F24" s="1469"/>
      <c r="G24" s="1469"/>
      <c r="H24" s="1469"/>
      <c r="I24" s="157"/>
      <c r="J24" s="1469"/>
      <c r="K24" s="1469"/>
      <c r="L24" s="157" t="s">
        <v>334</v>
      </c>
      <c r="M24" s="1469"/>
      <c r="N24" s="157"/>
      <c r="O24" s="1469"/>
      <c r="P24" s="94"/>
      <c r="Q24" s="1462"/>
      <c r="R24" s="1462"/>
      <c r="S24" s="1462"/>
      <c r="T24" s="1469"/>
      <c r="U24" s="1469"/>
      <c r="V24" s="1469"/>
      <c r="W24" s="1469"/>
      <c r="X24" s="1469"/>
      <c r="Y24" s="1469"/>
      <c r="Z24" s="1469"/>
      <c r="AA24" s="1469"/>
      <c r="AB24" s="1469"/>
      <c r="AC24" s="1469"/>
      <c r="AD24" s="1469"/>
      <c r="AE24" s="1469"/>
      <c r="AF24" s="1469"/>
      <c r="AG24" s="1469"/>
      <c r="AH24" s="1469"/>
      <c r="AI24" s="1469"/>
      <c r="AJ24" s="1469"/>
      <c r="AK24" s="1469"/>
      <c r="AL24" s="1469"/>
      <c r="AM24" s="1469"/>
      <c r="AN24" s="1469"/>
      <c r="AO24" s="1469"/>
      <c r="AP24" s="1469"/>
      <c r="AQ24" s="1469"/>
      <c r="AR24" s="1469"/>
      <c r="AS24" s="1469"/>
      <c r="AT24" s="1469"/>
      <c r="AU24" s="1469"/>
      <c r="AV24" s="1469"/>
      <c r="AW24" s="1469"/>
      <c r="AX24" s="1469"/>
      <c r="AY24" s="1469"/>
      <c r="AZ24" s="1469"/>
      <c r="BA24" s="1469"/>
      <c r="BB24" s="1469"/>
      <c r="BC24" s="1469"/>
      <c r="BD24" s="1469"/>
      <c r="BE24" s="1469"/>
      <c r="BF24" s="1469"/>
      <c r="BG24" s="1469"/>
      <c r="BH24" s="1469"/>
      <c r="BI24" s="1469"/>
      <c r="BJ24" s="1469"/>
      <c r="BK24" s="1469"/>
      <c r="BL24" s="1469"/>
      <c r="BM24" s="1469"/>
      <c r="BN24" s="1469"/>
      <c r="BO24" s="1469"/>
      <c r="BP24" s="1469"/>
      <c r="BQ24" s="1469"/>
      <c r="BR24" s="1469"/>
      <c r="BS24" s="1469"/>
      <c r="BT24" s="1469"/>
      <c r="BU24" s="1469"/>
      <c r="BV24" s="1469"/>
      <c r="BW24" s="1469"/>
      <c r="BX24" s="1469"/>
      <c r="BY24" s="1469"/>
      <c r="BZ24" s="1469"/>
      <c r="CA24" s="1469"/>
      <c r="CB24" s="1469"/>
      <c r="CC24" s="1469"/>
      <c r="CD24" s="1469"/>
      <c r="CE24" s="1469"/>
      <c r="CF24" s="1469"/>
      <c r="CG24" s="1469"/>
      <c r="CH24" s="1469"/>
      <c r="CI24" s="1469"/>
      <c r="CJ24" s="1469"/>
      <c r="CK24" s="1469"/>
      <c r="CL24" s="1469"/>
      <c r="CM24" s="1469"/>
      <c r="CN24" s="1469"/>
      <c r="CO24" s="1469"/>
      <c r="CP24" s="1469"/>
      <c r="CQ24" s="1469"/>
      <c r="CR24" s="1469"/>
      <c r="CS24" s="1469"/>
      <c r="CT24" s="1469"/>
      <c r="CU24" s="1469"/>
      <c r="CV24" s="1469"/>
      <c r="CW24" s="1469"/>
      <c r="CX24" s="1469"/>
      <c r="CY24" s="1469"/>
      <c r="CZ24" s="1469"/>
      <c r="DA24" s="1469"/>
      <c r="DB24" s="1469"/>
      <c r="DC24" s="1469"/>
      <c r="DD24" s="1469"/>
      <c r="DE24" s="1469"/>
      <c r="DF24" s="1469"/>
      <c r="DG24" s="1469"/>
      <c r="DH24" s="1469"/>
      <c r="DI24" s="1469"/>
      <c r="DJ24" s="1469"/>
      <c r="DK24" s="1469"/>
      <c r="DL24" s="1469"/>
      <c r="DM24" s="1469"/>
      <c r="DN24" s="1469"/>
      <c r="DO24" s="1469"/>
      <c r="DP24" s="1469"/>
      <c r="DQ24" s="1469"/>
      <c r="DR24" s="1469"/>
      <c r="DS24" s="1469"/>
      <c r="DT24" s="1469"/>
      <c r="DU24" s="1469"/>
      <c r="DV24" s="1469"/>
      <c r="DW24" s="1469"/>
      <c r="DX24" s="1469"/>
      <c r="DY24" s="1469"/>
      <c r="DZ24" s="1469"/>
      <c r="EA24" s="1469"/>
      <c r="EB24" s="1469"/>
      <c r="EC24" s="1469"/>
      <c r="ED24" s="1469"/>
      <c r="EE24" s="1469"/>
      <c r="EF24" s="1469"/>
      <c r="EG24" s="1469"/>
      <c r="EH24" s="1469"/>
      <c r="EI24" s="1469"/>
      <c r="EJ24" s="1469"/>
      <c r="EK24" s="1469"/>
      <c r="EL24" s="1469"/>
      <c r="EM24" s="1469"/>
      <c r="EN24" s="1469"/>
      <c r="EO24" s="1469"/>
      <c r="EP24" s="1469"/>
      <c r="EQ24" s="1469"/>
      <c r="ER24" s="1469"/>
      <c r="ES24" s="1469"/>
      <c r="ET24" s="1469"/>
      <c r="EU24" s="1469"/>
      <c r="EV24" s="1469"/>
      <c r="EW24" s="1469"/>
      <c r="EX24" s="1469"/>
      <c r="EY24" s="1469"/>
      <c r="EZ24" s="1469"/>
      <c r="FA24" s="1469"/>
      <c r="FB24" s="1469"/>
      <c r="FC24" s="1469"/>
      <c r="FD24" s="1469"/>
      <c r="FE24" s="1469"/>
      <c r="FF24" s="1469"/>
      <c r="FG24" s="1469"/>
      <c r="FH24" s="1469"/>
      <c r="FI24" s="1469"/>
      <c r="FJ24" s="1469"/>
      <c r="FK24" s="1469"/>
      <c r="FL24" s="1469"/>
      <c r="FM24" s="1469"/>
      <c r="FN24" s="1469"/>
      <c r="FO24" s="1469"/>
      <c r="FP24" s="1469"/>
      <c r="FQ24" s="1469"/>
      <c r="FR24" s="1469"/>
      <c r="FS24" s="1469"/>
      <c r="FT24" s="1469"/>
      <c r="FU24" s="1469"/>
      <c r="FV24" s="1469"/>
      <c r="FW24" s="1469"/>
      <c r="FX24" s="1469"/>
      <c r="FY24" s="1469"/>
      <c r="FZ24" s="1469"/>
      <c r="GA24" s="1469"/>
      <c r="GB24" s="1469"/>
      <c r="GC24" s="1469"/>
      <c r="GD24" s="1469"/>
      <c r="GE24" s="1469"/>
      <c r="GF24" s="1469"/>
      <c r="GG24" s="1469"/>
      <c r="GH24" s="1469"/>
      <c r="GI24" s="1469"/>
      <c r="GJ24" s="1469"/>
      <c r="GK24" s="1469"/>
      <c r="GL24" s="1469"/>
      <c r="GM24" s="1469"/>
      <c r="GN24" s="1469"/>
      <c r="GO24" s="1469"/>
      <c r="GP24" s="1469"/>
      <c r="GQ24" s="1469"/>
      <c r="GR24" s="1469"/>
      <c r="GS24" s="1469"/>
      <c r="GT24" s="1469"/>
      <c r="GU24" s="1469"/>
      <c r="GV24" s="1469"/>
      <c r="GW24" s="1469"/>
      <c r="GX24" s="1469"/>
      <c r="GY24" s="1469"/>
      <c r="GZ24" s="1469"/>
      <c r="HA24" s="1469"/>
      <c r="HB24" s="1469"/>
      <c r="HC24" s="1469"/>
      <c r="HD24" s="1469"/>
      <c r="HE24" s="1469"/>
      <c r="HF24" s="1469"/>
      <c r="HG24" s="1469"/>
      <c r="HH24" s="1469"/>
      <c r="HI24" s="1469"/>
      <c r="HJ24" s="1469"/>
      <c r="HK24" s="1469"/>
      <c r="HL24" s="1469"/>
      <c r="HM24" s="1469"/>
      <c r="HN24" s="1469"/>
      <c r="HO24" s="1469"/>
      <c r="HP24" s="1469"/>
      <c r="HQ24" s="1469"/>
      <c r="HR24" s="1469"/>
      <c r="HS24" s="1469"/>
      <c r="HT24" s="1469"/>
      <c r="HU24" s="1469"/>
      <c r="HV24" s="1469"/>
      <c r="HW24" s="1469"/>
      <c r="HX24" s="1469"/>
      <c r="HY24" s="1469"/>
      <c r="HZ24" s="1469"/>
      <c r="IA24" s="1469"/>
      <c r="IB24" s="1469"/>
      <c r="IC24" s="1469"/>
      <c r="ID24" s="1469"/>
      <c r="IE24" s="1469"/>
      <c r="IF24" s="1469"/>
      <c r="IG24" s="1469"/>
      <c r="IH24" s="1469"/>
      <c r="II24" s="1469"/>
      <c r="IJ24" s="1469"/>
      <c r="IK24" s="1469"/>
      <c r="IL24" s="1469"/>
      <c r="IM24" s="1469"/>
      <c r="IN24" s="1469"/>
      <c r="IO24" s="1469"/>
      <c r="IP24" s="1469"/>
      <c r="IQ24" s="1469"/>
      <c r="IR24" s="1469"/>
      <c r="IS24" s="1469"/>
      <c r="IT24" s="1469"/>
      <c r="IU24" s="1469"/>
      <c r="IV24" s="1469"/>
    </row>
    <row r="25" spans="1:256" ht="13.5" customHeight="1">
      <c r="A25" s="94" t="s">
        <v>141</v>
      </c>
      <c r="B25" s="1469"/>
      <c r="C25" s="1469"/>
      <c r="D25" s="1469"/>
      <c r="E25" s="1469"/>
      <c r="F25" s="1469"/>
      <c r="G25" s="1469"/>
      <c r="H25" s="1469"/>
      <c r="I25" s="1469"/>
      <c r="J25" s="1469"/>
      <c r="K25" s="1469"/>
      <c r="L25" s="1469"/>
      <c r="M25" s="1469"/>
      <c r="N25" s="1469"/>
      <c r="O25" s="1469"/>
      <c r="P25" s="1469"/>
      <c r="Q25" s="1469"/>
      <c r="R25" s="1469"/>
      <c r="S25" s="1469"/>
      <c r="T25" s="1469"/>
      <c r="U25" s="1469"/>
      <c r="V25" s="1469"/>
      <c r="W25" s="1469"/>
      <c r="X25" s="1469"/>
      <c r="Y25" s="1469"/>
      <c r="Z25" s="1469"/>
      <c r="AA25" s="1469"/>
      <c r="AB25" s="1469"/>
      <c r="AC25" s="1469"/>
      <c r="AD25" s="1469"/>
      <c r="AE25" s="1469"/>
      <c r="AF25" s="1469"/>
      <c r="AG25" s="1469"/>
      <c r="AH25" s="1469"/>
      <c r="AI25" s="1469"/>
      <c r="AJ25" s="1469"/>
      <c r="AK25" s="1469"/>
      <c r="AL25" s="1469"/>
      <c r="AM25" s="1469"/>
      <c r="AN25" s="1469"/>
      <c r="AO25" s="1469"/>
      <c r="AP25" s="1469"/>
      <c r="AQ25" s="1469"/>
      <c r="AR25" s="1469"/>
      <c r="AS25" s="1469"/>
      <c r="AT25" s="1469"/>
      <c r="AU25" s="1469"/>
      <c r="AV25" s="1469"/>
      <c r="AW25" s="1469"/>
      <c r="AX25" s="1469"/>
      <c r="AY25" s="1469"/>
      <c r="AZ25" s="1469"/>
      <c r="BA25" s="1469"/>
      <c r="BB25" s="1469"/>
      <c r="BC25" s="1469"/>
      <c r="BD25" s="1469"/>
      <c r="BE25" s="1469"/>
      <c r="BF25" s="1469"/>
      <c r="BG25" s="1469"/>
      <c r="BH25" s="1469"/>
      <c r="BI25" s="1469"/>
      <c r="BJ25" s="1469"/>
      <c r="BK25" s="1469"/>
      <c r="BL25" s="1469"/>
      <c r="BM25" s="1469"/>
      <c r="BN25" s="1469"/>
      <c r="BO25" s="1469"/>
      <c r="BP25" s="1469"/>
      <c r="BQ25" s="1469"/>
      <c r="BR25" s="1469"/>
      <c r="BS25" s="1469"/>
      <c r="BT25" s="1469"/>
      <c r="BU25" s="1469"/>
      <c r="BV25" s="1469"/>
      <c r="BW25" s="1469"/>
      <c r="BX25" s="1469"/>
      <c r="BY25" s="1469"/>
      <c r="BZ25" s="1469"/>
      <c r="CA25" s="1469"/>
      <c r="CB25" s="1469"/>
      <c r="CC25" s="1469"/>
      <c r="CD25" s="1469"/>
      <c r="CE25" s="1469"/>
      <c r="CF25" s="1469"/>
      <c r="CG25" s="1469"/>
      <c r="CH25" s="1469"/>
      <c r="CI25" s="1469"/>
      <c r="CJ25" s="1469"/>
      <c r="CK25" s="1469"/>
      <c r="CL25" s="1469"/>
      <c r="CM25" s="1469"/>
      <c r="CN25" s="1469"/>
      <c r="CO25" s="1469"/>
      <c r="CP25" s="1469"/>
      <c r="CQ25" s="1469"/>
      <c r="CR25" s="1469"/>
      <c r="CS25" s="1469"/>
      <c r="CT25" s="1469"/>
      <c r="CU25" s="1469"/>
      <c r="CV25" s="1469"/>
      <c r="CW25" s="1469"/>
      <c r="CX25" s="1469"/>
      <c r="CY25" s="1469"/>
      <c r="CZ25" s="1469"/>
      <c r="DA25" s="1469"/>
      <c r="DB25" s="1469"/>
      <c r="DC25" s="1469"/>
      <c r="DD25" s="1469"/>
      <c r="DE25" s="1469"/>
      <c r="DF25" s="1469"/>
      <c r="DG25" s="1469"/>
      <c r="DH25" s="1469"/>
      <c r="DI25" s="1469"/>
      <c r="DJ25" s="1469"/>
      <c r="DK25" s="1469"/>
      <c r="DL25" s="1469"/>
      <c r="DM25" s="1469"/>
      <c r="DN25" s="1469"/>
      <c r="DO25" s="1469"/>
      <c r="DP25" s="1469"/>
      <c r="DQ25" s="1469"/>
      <c r="DR25" s="1469"/>
      <c r="DS25" s="1469"/>
      <c r="DT25" s="1469"/>
      <c r="DU25" s="1469"/>
      <c r="DV25" s="1469"/>
      <c r="DW25" s="1469"/>
      <c r="DX25" s="1469"/>
      <c r="DY25" s="1469"/>
      <c r="DZ25" s="1469"/>
      <c r="EA25" s="1469"/>
      <c r="EB25" s="1469"/>
      <c r="EC25" s="1469"/>
      <c r="ED25" s="1469"/>
      <c r="EE25" s="1469"/>
      <c r="EF25" s="1469"/>
      <c r="EG25" s="1469"/>
      <c r="EH25" s="1469"/>
      <c r="EI25" s="1469"/>
      <c r="EJ25" s="1469"/>
      <c r="EK25" s="1469"/>
      <c r="EL25" s="1469"/>
      <c r="EM25" s="1469"/>
      <c r="EN25" s="1469"/>
      <c r="EO25" s="1469"/>
      <c r="EP25" s="1469"/>
      <c r="EQ25" s="1469"/>
      <c r="ER25" s="1469"/>
      <c r="ES25" s="1469"/>
      <c r="ET25" s="1469"/>
      <c r="EU25" s="1469"/>
      <c r="EV25" s="1469"/>
      <c r="EW25" s="1469"/>
      <c r="EX25" s="1469"/>
      <c r="EY25" s="1469"/>
      <c r="EZ25" s="1469"/>
      <c r="FA25" s="1469"/>
      <c r="FB25" s="1469"/>
      <c r="FC25" s="1469"/>
      <c r="FD25" s="1469"/>
      <c r="FE25" s="1469"/>
      <c r="FF25" s="1469"/>
      <c r="FG25" s="1469"/>
      <c r="FH25" s="1469"/>
      <c r="FI25" s="1469"/>
      <c r="FJ25" s="1469"/>
      <c r="FK25" s="1469"/>
      <c r="FL25" s="1469"/>
      <c r="FM25" s="1469"/>
      <c r="FN25" s="1469"/>
      <c r="FO25" s="1469"/>
      <c r="FP25" s="1469"/>
      <c r="FQ25" s="1469"/>
      <c r="FR25" s="1469"/>
      <c r="FS25" s="1469"/>
      <c r="FT25" s="1469"/>
      <c r="FU25" s="1469"/>
      <c r="FV25" s="1469"/>
      <c r="FW25" s="1469"/>
      <c r="FX25" s="1469"/>
      <c r="FY25" s="1469"/>
      <c r="FZ25" s="1469"/>
      <c r="GA25" s="1469"/>
      <c r="GB25" s="1469"/>
      <c r="GC25" s="1469"/>
      <c r="GD25" s="1469"/>
      <c r="GE25" s="1469"/>
      <c r="GF25" s="1469"/>
      <c r="GG25" s="1469"/>
      <c r="GH25" s="1469"/>
      <c r="GI25" s="1469"/>
      <c r="GJ25" s="1469"/>
      <c r="GK25" s="1469"/>
      <c r="GL25" s="1469"/>
      <c r="GM25" s="1469"/>
      <c r="GN25" s="1469"/>
      <c r="GO25" s="1469"/>
      <c r="GP25" s="1469"/>
      <c r="GQ25" s="1469"/>
      <c r="GR25" s="1469"/>
      <c r="GS25" s="1469"/>
      <c r="GT25" s="1469"/>
      <c r="GU25" s="1469"/>
      <c r="GV25" s="1469"/>
      <c r="GW25" s="1469"/>
      <c r="GX25" s="1469"/>
      <c r="GY25" s="1469"/>
      <c r="GZ25" s="1469"/>
      <c r="HA25" s="1469"/>
      <c r="HB25" s="1469"/>
      <c r="HC25" s="1469"/>
      <c r="HD25" s="1469"/>
      <c r="HE25" s="1469"/>
      <c r="HF25" s="1469"/>
      <c r="HG25" s="1469"/>
      <c r="HH25" s="1469"/>
      <c r="HI25" s="1469"/>
      <c r="HJ25" s="1469"/>
      <c r="HK25" s="1469"/>
      <c r="HL25" s="1469"/>
      <c r="HM25" s="1469"/>
      <c r="HN25" s="1469"/>
      <c r="HO25" s="1469"/>
      <c r="HP25" s="1469"/>
      <c r="HQ25" s="1469"/>
      <c r="HR25" s="1469"/>
      <c r="HS25" s="1469"/>
      <c r="HT25" s="1469"/>
      <c r="HU25" s="1469"/>
      <c r="HV25" s="1469"/>
      <c r="HW25" s="1469"/>
      <c r="HX25" s="1469"/>
      <c r="HY25" s="1469"/>
      <c r="HZ25" s="1469"/>
      <c r="IA25" s="1469"/>
      <c r="IB25" s="1469"/>
      <c r="IC25" s="1469"/>
      <c r="ID25" s="1469"/>
      <c r="IE25" s="1469"/>
      <c r="IF25" s="1469"/>
      <c r="IG25" s="1469"/>
      <c r="IH25" s="1469"/>
      <c r="II25" s="1469"/>
      <c r="IJ25" s="1469"/>
      <c r="IK25" s="1469"/>
      <c r="IL25" s="1469"/>
      <c r="IM25" s="1469"/>
      <c r="IN25" s="1469"/>
      <c r="IO25" s="1469"/>
      <c r="IP25" s="1469"/>
      <c r="IQ25" s="1469"/>
      <c r="IR25" s="1469"/>
      <c r="IS25" s="1469"/>
      <c r="IT25" s="1469"/>
      <c r="IU25" s="1469"/>
      <c r="IV25" s="1469"/>
    </row>
    <row r="26" spans="1:256" ht="13.5" customHeight="1">
      <c r="A26" s="94" t="s">
        <v>272</v>
      </c>
      <c r="B26" s="1469"/>
      <c r="C26" s="1469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</row>
    <row r="27" spans="1:256" ht="13.5" customHeight="1">
      <c r="A27" s="157"/>
      <c r="B27" s="157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</row>
    <row r="28" spans="1:256">
      <c r="B28" s="781">
        <f t="shared" ref="B28:AC28" si="9">B9-SUM(B10:B21)</f>
        <v>0</v>
      </c>
      <c r="C28" s="781">
        <f t="shared" si="9"/>
        <v>0</v>
      </c>
      <c r="D28" s="781">
        <f t="shared" si="9"/>
        <v>0</v>
      </c>
      <c r="E28" s="781">
        <f t="shared" si="9"/>
        <v>0</v>
      </c>
      <c r="F28" s="781">
        <f t="shared" si="9"/>
        <v>0</v>
      </c>
      <c r="G28" s="781">
        <f t="shared" si="9"/>
        <v>0</v>
      </c>
      <c r="H28" s="781">
        <f t="shared" si="9"/>
        <v>0</v>
      </c>
      <c r="I28" s="781">
        <f t="shared" si="9"/>
        <v>0</v>
      </c>
      <c r="J28" s="781">
        <f t="shared" si="9"/>
        <v>0</v>
      </c>
      <c r="K28" s="781">
        <f t="shared" si="9"/>
        <v>0</v>
      </c>
      <c r="L28" s="781">
        <f t="shared" si="9"/>
        <v>0</v>
      </c>
      <c r="M28" s="781">
        <f t="shared" si="9"/>
        <v>0</v>
      </c>
      <c r="N28" s="781">
        <f t="shared" si="9"/>
        <v>0</v>
      </c>
      <c r="O28" s="781">
        <f t="shared" si="9"/>
        <v>0</v>
      </c>
      <c r="P28" s="781">
        <f t="shared" si="9"/>
        <v>0</v>
      </c>
      <c r="Q28" s="781">
        <f t="shared" si="9"/>
        <v>0</v>
      </c>
      <c r="R28" s="781">
        <f t="shared" si="9"/>
        <v>0</v>
      </c>
      <c r="S28" s="781">
        <f t="shared" si="9"/>
        <v>0</v>
      </c>
      <c r="T28" s="781">
        <f t="shared" si="9"/>
        <v>0</v>
      </c>
      <c r="U28" s="781">
        <f t="shared" si="9"/>
        <v>0</v>
      </c>
      <c r="V28" s="781">
        <f t="shared" si="9"/>
        <v>0</v>
      </c>
      <c r="W28" s="781">
        <f t="shared" si="9"/>
        <v>0</v>
      </c>
      <c r="X28" s="781">
        <f t="shared" si="9"/>
        <v>0</v>
      </c>
      <c r="Y28" s="781">
        <f t="shared" si="9"/>
        <v>0</v>
      </c>
      <c r="Z28" s="781">
        <f t="shared" si="9"/>
        <v>0</v>
      </c>
      <c r="AA28" s="781">
        <f t="shared" si="9"/>
        <v>0</v>
      </c>
      <c r="AB28" s="781">
        <f t="shared" si="9"/>
        <v>0</v>
      </c>
      <c r="AC28" s="781">
        <f t="shared" si="9"/>
        <v>0</v>
      </c>
    </row>
  </sheetData>
  <mergeCells count="32">
    <mergeCell ref="V5:Y5"/>
    <mergeCell ref="Z6:Z7"/>
    <mergeCell ref="AC6:AC7"/>
    <mergeCell ref="F6:F7"/>
    <mergeCell ref="P6:R6"/>
    <mergeCell ref="W6:W7"/>
    <mergeCell ref="X6:X7"/>
    <mergeCell ref="Y6:Y7"/>
    <mergeCell ref="AA6:AA7"/>
    <mergeCell ref="AB6:AB7"/>
    <mergeCell ref="Z5:AC5"/>
    <mergeCell ref="D6:D7"/>
    <mergeCell ref="E6:E7"/>
    <mergeCell ref="J6:L6"/>
    <mergeCell ref="M6:O6"/>
    <mergeCell ref="S6:U6"/>
    <mergeCell ref="AA4:AC4"/>
    <mergeCell ref="V6:V7"/>
    <mergeCell ref="X1:Z1"/>
    <mergeCell ref="AA1:AC1"/>
    <mergeCell ref="X2:Z2"/>
    <mergeCell ref="AA2:AC2"/>
    <mergeCell ref="A3:AC3"/>
    <mergeCell ref="A5:A7"/>
    <mergeCell ref="B5:E5"/>
    <mergeCell ref="F5:I5"/>
    <mergeCell ref="J5:U5"/>
    <mergeCell ref="B6:B7"/>
    <mergeCell ref="C6:C7"/>
    <mergeCell ref="G6:G7"/>
    <mergeCell ref="H6:H7"/>
    <mergeCell ref="I6:I7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87" orientation="landscape" r:id="rId1"/>
  <headerFooter>
    <oddFooter>&amp;C&amp;8&amp;A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8.375" style="97" bestFit="1" customWidth="1"/>
    <col min="2" max="2" width="8.125" style="97" customWidth="1"/>
    <col min="3" max="14" width="8.5" style="97" customWidth="1"/>
    <col min="15" max="15" width="9" style="97"/>
    <col min="16" max="22" width="4" style="97" bestFit="1" customWidth="1"/>
    <col min="23" max="16384" width="9" style="97"/>
  </cols>
  <sheetData>
    <row r="1" spans="1:22" s="94" customFormat="1" ht="14.25">
      <c r="A1" s="1439" t="s">
        <v>143</v>
      </c>
      <c r="K1" s="1739" t="s">
        <v>139</v>
      </c>
      <c r="L1" s="1739"/>
      <c r="M1" s="1739" t="s">
        <v>89</v>
      </c>
      <c r="N1" s="1739"/>
    </row>
    <row r="2" spans="1:22" s="94" customFormat="1" ht="14.25">
      <c r="A2" s="1439" t="s">
        <v>34</v>
      </c>
      <c r="B2" s="11" t="s">
        <v>88</v>
      </c>
      <c r="C2" s="1471"/>
      <c r="D2" s="1471"/>
      <c r="E2" s="1471"/>
      <c r="F2" s="1471"/>
      <c r="G2" s="1471"/>
      <c r="H2" s="1471"/>
      <c r="I2" s="1471"/>
      <c r="J2" s="7" t="s">
        <v>336</v>
      </c>
      <c r="K2" s="1739" t="s">
        <v>208</v>
      </c>
      <c r="L2" s="1739"/>
      <c r="M2" s="1739" t="s">
        <v>906</v>
      </c>
      <c r="N2" s="1739"/>
    </row>
    <row r="3" spans="1:22" s="100" customFormat="1" ht="26.1" customHeight="1">
      <c r="A3" s="1762" t="s">
        <v>905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</row>
    <row r="4" spans="1:22" s="94" customFormat="1" ht="13.5" customHeight="1">
      <c r="B4" s="1447"/>
      <c r="C4" s="1447"/>
      <c r="D4" s="1447"/>
      <c r="E4" s="1763" t="s">
        <v>284</v>
      </c>
      <c r="F4" s="1763"/>
      <c r="G4" s="1763"/>
      <c r="H4" s="1763"/>
      <c r="I4" s="1763"/>
      <c r="J4" s="1447"/>
      <c r="K4" s="1447"/>
      <c r="L4" s="1447"/>
      <c r="M4" s="1813" t="s">
        <v>377</v>
      </c>
      <c r="N4" s="1813"/>
    </row>
    <row r="5" spans="1:22" s="94" customFormat="1" ht="17.25" customHeight="1">
      <c r="A5" s="1808" t="s">
        <v>366</v>
      </c>
      <c r="B5" s="1795"/>
      <c r="C5" s="1810" t="s">
        <v>350</v>
      </c>
      <c r="D5" s="1746"/>
      <c r="E5" s="1746"/>
      <c r="F5" s="1737"/>
      <c r="G5" s="1810" t="s">
        <v>573</v>
      </c>
      <c r="H5" s="1746"/>
      <c r="I5" s="1746"/>
      <c r="J5" s="1737"/>
      <c r="K5" s="1810" t="s">
        <v>575</v>
      </c>
      <c r="L5" s="1746"/>
      <c r="M5" s="1746"/>
      <c r="N5" s="1746"/>
    </row>
    <row r="6" spans="1:22" s="94" customFormat="1" ht="15.75" customHeight="1">
      <c r="A6" s="1763"/>
      <c r="B6" s="1767"/>
      <c r="C6" s="1439" t="s">
        <v>352</v>
      </c>
      <c r="D6" s="1439" t="s">
        <v>679</v>
      </c>
      <c r="E6" s="1439" t="s">
        <v>194</v>
      </c>
      <c r="F6" s="1439" t="s">
        <v>193</v>
      </c>
      <c r="G6" s="1439" t="s">
        <v>352</v>
      </c>
      <c r="H6" s="1439" t="s">
        <v>195</v>
      </c>
      <c r="I6" s="1439" t="s">
        <v>677</v>
      </c>
      <c r="J6" s="1439" t="s">
        <v>193</v>
      </c>
      <c r="K6" s="1439" t="s">
        <v>678</v>
      </c>
      <c r="L6" s="1439" t="s">
        <v>679</v>
      </c>
      <c r="M6" s="1463" t="s">
        <v>677</v>
      </c>
      <c r="N6" s="1463" t="s">
        <v>667</v>
      </c>
    </row>
    <row r="7" spans="1:22" s="519" customFormat="1" ht="10.9" customHeight="1">
      <c r="A7" s="2308" t="s">
        <v>904</v>
      </c>
      <c r="B7" s="2309"/>
      <c r="C7" s="787">
        <f>SUM(D7:F7)</f>
        <v>158</v>
      </c>
      <c r="D7" s="575">
        <f>SUM(D8:D10)</f>
        <v>0</v>
      </c>
      <c r="E7" s="575">
        <f>SUM(E8:E10)</f>
        <v>43</v>
      </c>
      <c r="F7" s="527">
        <f>SUM(F8:F10)</f>
        <v>115</v>
      </c>
      <c r="G7" s="527">
        <f>SUM(H7:J7)</f>
        <v>2</v>
      </c>
      <c r="H7" s="575">
        <f>SUM(H8:H10)</f>
        <v>0</v>
      </c>
      <c r="I7" s="575">
        <f>SUM(I8:I10)</f>
        <v>0</v>
      </c>
      <c r="J7" s="575">
        <f>SUM(J8:J10)</f>
        <v>2</v>
      </c>
      <c r="K7" s="575">
        <f>SUM(L7:N7)</f>
        <v>156</v>
      </c>
      <c r="L7" s="575">
        <f>SUM(L8:L10)</f>
        <v>0</v>
      </c>
      <c r="M7" s="575">
        <f>SUM(M8:M10)</f>
        <v>43</v>
      </c>
      <c r="N7" s="575">
        <f>SUM(N8:N10)</f>
        <v>113</v>
      </c>
      <c r="P7" s="521">
        <f>C7-D7-E7-F7</f>
        <v>0</v>
      </c>
      <c r="Q7" s="521">
        <f>G7-H7-I7-J7</f>
        <v>0</v>
      </c>
      <c r="R7" s="521">
        <f>K7-L7-M7-N7</f>
        <v>0</v>
      </c>
      <c r="S7" s="521">
        <f t="shared" ref="S7:V10" si="0">C7-G7-K7</f>
        <v>0</v>
      </c>
      <c r="T7" s="521">
        <f t="shared" si="0"/>
        <v>0</v>
      </c>
      <c r="U7" s="521">
        <f t="shared" si="0"/>
        <v>0</v>
      </c>
      <c r="V7" s="521">
        <f t="shared" si="0"/>
        <v>0</v>
      </c>
    </row>
    <row r="8" spans="1:22" s="519" customFormat="1" ht="10.9" customHeight="1">
      <c r="A8" s="2310" t="s">
        <v>903</v>
      </c>
      <c r="B8" s="2311"/>
      <c r="C8" s="580">
        <f>SUM(D8:F8)</f>
        <v>48</v>
      </c>
      <c r="D8" s="523">
        <v>0</v>
      </c>
      <c r="E8" s="523">
        <v>13</v>
      </c>
      <c r="F8" s="523">
        <v>35</v>
      </c>
      <c r="G8" s="527">
        <f>SUM(H8:J8)</f>
        <v>0</v>
      </c>
      <c r="H8" s="527">
        <v>0</v>
      </c>
      <c r="I8" s="527">
        <v>0</v>
      </c>
      <c r="J8" s="523">
        <v>0</v>
      </c>
      <c r="K8" s="527">
        <f>SUM(L8:N8)</f>
        <v>48</v>
      </c>
      <c r="L8" s="527">
        <f t="shared" ref="L8:N10" si="1">D8-H8</f>
        <v>0</v>
      </c>
      <c r="M8" s="527">
        <f t="shared" si="1"/>
        <v>13</v>
      </c>
      <c r="N8" s="527">
        <f t="shared" si="1"/>
        <v>35</v>
      </c>
      <c r="P8" s="521">
        <f>C8-D8-E8-F8</f>
        <v>0</v>
      </c>
      <c r="Q8" s="521">
        <f>G8-H8-I8-J8</f>
        <v>0</v>
      </c>
      <c r="R8" s="521">
        <f>K8-L8-M8-N8</f>
        <v>0</v>
      </c>
      <c r="S8" s="521">
        <f t="shared" si="0"/>
        <v>0</v>
      </c>
      <c r="T8" s="521">
        <f t="shared" si="0"/>
        <v>0</v>
      </c>
      <c r="U8" s="521">
        <f t="shared" si="0"/>
        <v>0</v>
      </c>
      <c r="V8" s="521">
        <f t="shared" si="0"/>
        <v>0</v>
      </c>
    </row>
    <row r="9" spans="1:22" s="519" customFormat="1" ht="10.9" customHeight="1">
      <c r="A9" s="2310" t="s">
        <v>902</v>
      </c>
      <c r="B9" s="2311"/>
      <c r="C9" s="580">
        <f>SUM(D9:F9)</f>
        <v>50</v>
      </c>
      <c r="D9" s="523">
        <v>0</v>
      </c>
      <c r="E9" s="523">
        <v>14</v>
      </c>
      <c r="F9" s="523">
        <v>36</v>
      </c>
      <c r="G9" s="527">
        <f>SUM(H9:J9)</f>
        <v>0</v>
      </c>
      <c r="H9" s="527">
        <v>0</v>
      </c>
      <c r="I9" s="527">
        <v>0</v>
      </c>
      <c r="J9" s="523">
        <v>0</v>
      </c>
      <c r="K9" s="527">
        <f>SUM(L9:N9)</f>
        <v>50</v>
      </c>
      <c r="L9" s="527">
        <f t="shared" si="1"/>
        <v>0</v>
      </c>
      <c r="M9" s="527">
        <f t="shared" si="1"/>
        <v>14</v>
      </c>
      <c r="N9" s="527">
        <f t="shared" si="1"/>
        <v>36</v>
      </c>
      <c r="P9" s="521">
        <f>C9-D9-E9-F9</f>
        <v>0</v>
      </c>
      <c r="Q9" s="521">
        <f>G9-H9-I9-J9</f>
        <v>0</v>
      </c>
      <c r="R9" s="521">
        <f>K9-L9-M9-N9</f>
        <v>0</v>
      </c>
      <c r="S9" s="521">
        <f t="shared" si="0"/>
        <v>0</v>
      </c>
      <c r="T9" s="521">
        <f t="shared" si="0"/>
        <v>0</v>
      </c>
      <c r="U9" s="521">
        <f t="shared" si="0"/>
        <v>0</v>
      </c>
      <c r="V9" s="521">
        <f t="shared" si="0"/>
        <v>0</v>
      </c>
    </row>
    <row r="10" spans="1:22" s="519" customFormat="1" ht="10.9" customHeight="1">
      <c r="A10" s="2310" t="s">
        <v>901</v>
      </c>
      <c r="B10" s="2311"/>
      <c r="C10" s="580">
        <f>SUM(D10:F10)</f>
        <v>60</v>
      </c>
      <c r="D10" s="523">
        <v>0</v>
      </c>
      <c r="E10" s="523">
        <v>16</v>
      </c>
      <c r="F10" s="523">
        <v>44</v>
      </c>
      <c r="G10" s="527">
        <f>SUM(H10:J10)</f>
        <v>2</v>
      </c>
      <c r="H10" s="527">
        <v>0</v>
      </c>
      <c r="I10" s="527">
        <v>0</v>
      </c>
      <c r="J10" s="523">
        <v>2</v>
      </c>
      <c r="K10" s="527">
        <f>SUM(L10:N10)</f>
        <v>58</v>
      </c>
      <c r="L10" s="527">
        <f t="shared" si="1"/>
        <v>0</v>
      </c>
      <c r="M10" s="527">
        <f t="shared" si="1"/>
        <v>16</v>
      </c>
      <c r="N10" s="527">
        <f t="shared" si="1"/>
        <v>42</v>
      </c>
      <c r="P10" s="521">
        <f>C10-D10-E10-F10</f>
        <v>0</v>
      </c>
      <c r="Q10" s="521">
        <f>G10-H10-I10-J10</f>
        <v>0</v>
      </c>
      <c r="R10" s="521">
        <f>K10-L10-M10-N10</f>
        <v>0</v>
      </c>
      <c r="S10" s="521">
        <f t="shared" si="0"/>
        <v>0</v>
      </c>
      <c r="T10" s="521">
        <f t="shared" si="0"/>
        <v>0</v>
      </c>
      <c r="U10" s="521">
        <f t="shared" si="0"/>
        <v>0</v>
      </c>
      <c r="V10" s="521">
        <f t="shared" si="0"/>
        <v>0</v>
      </c>
    </row>
    <row r="11" spans="1:22" s="519" customFormat="1" ht="6" customHeight="1">
      <c r="A11" s="1639"/>
      <c r="B11" s="1640"/>
      <c r="C11" s="580"/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</row>
    <row r="12" spans="1:22" s="519" customFormat="1" ht="10.9" customHeight="1">
      <c r="A12" s="2310" t="s">
        <v>900</v>
      </c>
      <c r="B12" s="786" t="s">
        <v>104</v>
      </c>
      <c r="C12" s="580">
        <f t="shared" ref="C12:C26" si="2">SUM(D12:F12)</f>
        <v>4712</v>
      </c>
      <c r="D12" s="527">
        <f>SUM(D13:D14)</f>
        <v>0</v>
      </c>
      <c r="E12" s="527">
        <f>SUM(E13:E14)</f>
        <v>982</v>
      </c>
      <c r="F12" s="527">
        <f>SUM(F13:F14)</f>
        <v>3730</v>
      </c>
      <c r="G12" s="527">
        <f t="shared" ref="G12:G26" si="3">SUM(H12:J12)</f>
        <v>61</v>
      </c>
      <c r="H12" s="527">
        <f>SUM(H13:H14)</f>
        <v>0</v>
      </c>
      <c r="I12" s="527">
        <f>SUM(I13:I14)</f>
        <v>0</v>
      </c>
      <c r="J12" s="527">
        <f>SUM(J13:J14)</f>
        <v>61</v>
      </c>
      <c r="K12" s="527">
        <f t="shared" ref="K12:K26" si="4">SUM(L12:N12)</f>
        <v>4651</v>
      </c>
      <c r="L12" s="527">
        <f>SUM(L13:L14)</f>
        <v>0</v>
      </c>
      <c r="M12" s="527">
        <f>SUM(M13:M14)</f>
        <v>982</v>
      </c>
      <c r="N12" s="527">
        <f>SUM(N13:N14)</f>
        <v>3669</v>
      </c>
      <c r="P12" s="521">
        <f t="shared" ref="P12:P26" si="5">C12-D12-E12-F12</f>
        <v>0</v>
      </c>
      <c r="Q12" s="521">
        <f t="shared" ref="Q12:Q26" si="6">G12-H12-I12-J12</f>
        <v>0</v>
      </c>
      <c r="R12" s="521">
        <f t="shared" ref="R12:R26" si="7">K12-L12-M12-N12</f>
        <v>0</v>
      </c>
      <c r="S12" s="521">
        <f t="shared" ref="S12:S26" si="8">C12-G12-K12</f>
        <v>0</v>
      </c>
      <c r="T12" s="521">
        <f t="shared" ref="T12:T26" si="9">D12-H12-L12</f>
        <v>0</v>
      </c>
      <c r="U12" s="521">
        <f t="shared" ref="U12:U26" si="10">E12-I12-M12</f>
        <v>0</v>
      </c>
      <c r="V12" s="521">
        <f t="shared" ref="V12:V26" si="11">F12-J12-N12</f>
        <v>0</v>
      </c>
    </row>
    <row r="13" spans="1:22" s="519" customFormat="1" ht="10.9" customHeight="1">
      <c r="A13" s="2310"/>
      <c r="B13" s="786" t="s">
        <v>583</v>
      </c>
      <c r="C13" s="580">
        <f t="shared" si="2"/>
        <v>2240</v>
      </c>
      <c r="D13" s="527">
        <f t="shared" ref="D13:F14" si="12">D16+D19+D22+D25</f>
        <v>0</v>
      </c>
      <c r="E13" s="527">
        <f t="shared" si="12"/>
        <v>669</v>
      </c>
      <c r="F13" s="527">
        <f t="shared" si="12"/>
        <v>1571</v>
      </c>
      <c r="G13" s="527">
        <f t="shared" si="3"/>
        <v>36</v>
      </c>
      <c r="H13" s="527">
        <f t="shared" ref="H13:J14" si="13">H16+H19+H22+H25</f>
        <v>0</v>
      </c>
      <c r="I13" s="527">
        <f t="shared" si="13"/>
        <v>0</v>
      </c>
      <c r="J13" s="527">
        <f t="shared" si="13"/>
        <v>36</v>
      </c>
      <c r="K13" s="527">
        <f t="shared" si="4"/>
        <v>2204</v>
      </c>
      <c r="L13" s="527">
        <f t="shared" ref="L13:N14" si="14">L16+L19+L22+L25</f>
        <v>0</v>
      </c>
      <c r="M13" s="527">
        <f t="shared" si="14"/>
        <v>669</v>
      </c>
      <c r="N13" s="527">
        <f t="shared" si="14"/>
        <v>1535</v>
      </c>
      <c r="P13" s="521">
        <f t="shared" si="5"/>
        <v>0</v>
      </c>
      <c r="Q13" s="521">
        <f t="shared" si="6"/>
        <v>0</v>
      </c>
      <c r="R13" s="521">
        <f t="shared" si="7"/>
        <v>0</v>
      </c>
      <c r="S13" s="521">
        <f t="shared" si="8"/>
        <v>0</v>
      </c>
      <c r="T13" s="521">
        <f t="shared" si="9"/>
        <v>0</v>
      </c>
      <c r="U13" s="521">
        <f t="shared" si="10"/>
        <v>0</v>
      </c>
      <c r="V13" s="521">
        <f t="shared" si="11"/>
        <v>0</v>
      </c>
    </row>
    <row r="14" spans="1:22" s="519" customFormat="1" ht="10.9" customHeight="1">
      <c r="A14" s="2310"/>
      <c r="B14" s="786" t="s">
        <v>584</v>
      </c>
      <c r="C14" s="580">
        <f t="shared" si="2"/>
        <v>2472</v>
      </c>
      <c r="D14" s="527">
        <f t="shared" si="12"/>
        <v>0</v>
      </c>
      <c r="E14" s="527">
        <f t="shared" si="12"/>
        <v>313</v>
      </c>
      <c r="F14" s="527">
        <f t="shared" si="12"/>
        <v>2159</v>
      </c>
      <c r="G14" s="527">
        <f t="shared" si="3"/>
        <v>25</v>
      </c>
      <c r="H14" s="527">
        <f t="shared" si="13"/>
        <v>0</v>
      </c>
      <c r="I14" s="527">
        <f t="shared" si="13"/>
        <v>0</v>
      </c>
      <c r="J14" s="527">
        <f t="shared" si="13"/>
        <v>25</v>
      </c>
      <c r="K14" s="527">
        <f t="shared" si="4"/>
        <v>2447</v>
      </c>
      <c r="L14" s="527">
        <f t="shared" si="14"/>
        <v>0</v>
      </c>
      <c r="M14" s="527">
        <f t="shared" si="14"/>
        <v>313</v>
      </c>
      <c r="N14" s="527">
        <f t="shared" si="14"/>
        <v>2134</v>
      </c>
      <c r="P14" s="521">
        <f t="shared" si="5"/>
        <v>0</v>
      </c>
      <c r="Q14" s="521">
        <f t="shared" si="6"/>
        <v>0</v>
      </c>
      <c r="R14" s="521">
        <f t="shared" si="7"/>
        <v>0</v>
      </c>
      <c r="S14" s="521">
        <f t="shared" si="8"/>
        <v>0</v>
      </c>
      <c r="T14" s="521">
        <f t="shared" si="9"/>
        <v>0</v>
      </c>
      <c r="U14" s="521">
        <f t="shared" si="10"/>
        <v>0</v>
      </c>
      <c r="V14" s="521">
        <f t="shared" si="11"/>
        <v>0</v>
      </c>
    </row>
    <row r="15" spans="1:22" s="519" customFormat="1" ht="10.9" customHeight="1">
      <c r="A15" s="2310" t="s">
        <v>899</v>
      </c>
      <c r="B15" s="786" t="s">
        <v>104</v>
      </c>
      <c r="C15" s="580">
        <f t="shared" si="2"/>
        <v>1301</v>
      </c>
      <c r="D15" s="527">
        <f>SUM(D16:D17)</f>
        <v>0</v>
      </c>
      <c r="E15" s="527">
        <f>SUM(E16:E17)</f>
        <v>352</v>
      </c>
      <c r="F15" s="527">
        <f>SUM(F16:F17)</f>
        <v>949</v>
      </c>
      <c r="G15" s="527">
        <f t="shared" si="3"/>
        <v>0</v>
      </c>
      <c r="H15" s="527">
        <f>SUM(H16:H17)</f>
        <v>0</v>
      </c>
      <c r="I15" s="527">
        <f>SUM(I16:I17)</f>
        <v>0</v>
      </c>
      <c r="J15" s="527">
        <f>SUM(J16:J17)</f>
        <v>0</v>
      </c>
      <c r="K15" s="527">
        <f t="shared" si="4"/>
        <v>1301</v>
      </c>
      <c r="L15" s="527">
        <f>SUM(L16:L17)</f>
        <v>0</v>
      </c>
      <c r="M15" s="527">
        <f>SUM(M16:M17)</f>
        <v>352</v>
      </c>
      <c r="N15" s="527">
        <f>SUM(N16:N17)</f>
        <v>949</v>
      </c>
      <c r="P15" s="521">
        <f t="shared" si="5"/>
        <v>0</v>
      </c>
      <c r="Q15" s="521">
        <f t="shared" si="6"/>
        <v>0</v>
      </c>
      <c r="R15" s="521">
        <f t="shared" si="7"/>
        <v>0</v>
      </c>
      <c r="S15" s="521">
        <f t="shared" si="8"/>
        <v>0</v>
      </c>
      <c r="T15" s="521">
        <f t="shared" si="9"/>
        <v>0</v>
      </c>
      <c r="U15" s="521">
        <f t="shared" si="10"/>
        <v>0</v>
      </c>
      <c r="V15" s="521">
        <f t="shared" si="11"/>
        <v>0</v>
      </c>
    </row>
    <row r="16" spans="1:22" s="519" customFormat="1" ht="10.9" customHeight="1">
      <c r="A16" s="2310"/>
      <c r="B16" s="786" t="s">
        <v>583</v>
      </c>
      <c r="C16" s="580">
        <f t="shared" si="2"/>
        <v>608</v>
      </c>
      <c r="D16" s="523">
        <v>0</v>
      </c>
      <c r="E16" s="523">
        <v>259</v>
      </c>
      <c r="F16" s="523">
        <v>349</v>
      </c>
      <c r="G16" s="527">
        <f t="shared" si="3"/>
        <v>0</v>
      </c>
      <c r="H16" s="527">
        <v>0</v>
      </c>
      <c r="I16" s="527">
        <v>0</v>
      </c>
      <c r="J16" s="523">
        <v>0</v>
      </c>
      <c r="K16" s="527">
        <f t="shared" si="4"/>
        <v>608</v>
      </c>
      <c r="L16" s="527">
        <f t="shared" ref="L16:N17" si="15">D16-H16</f>
        <v>0</v>
      </c>
      <c r="M16" s="527">
        <f t="shared" si="15"/>
        <v>259</v>
      </c>
      <c r="N16" s="527">
        <f t="shared" si="15"/>
        <v>349</v>
      </c>
      <c r="P16" s="521">
        <f t="shared" si="5"/>
        <v>0</v>
      </c>
      <c r="Q16" s="521">
        <f t="shared" si="6"/>
        <v>0</v>
      </c>
      <c r="R16" s="521">
        <f t="shared" si="7"/>
        <v>0</v>
      </c>
      <c r="S16" s="521">
        <f t="shared" si="8"/>
        <v>0</v>
      </c>
      <c r="T16" s="521">
        <f t="shared" si="9"/>
        <v>0</v>
      </c>
      <c r="U16" s="521">
        <f t="shared" si="10"/>
        <v>0</v>
      </c>
      <c r="V16" s="521">
        <f t="shared" si="11"/>
        <v>0</v>
      </c>
    </row>
    <row r="17" spans="1:22" s="519" customFormat="1" ht="10.9" customHeight="1">
      <c r="A17" s="2310"/>
      <c r="B17" s="786" t="s">
        <v>584</v>
      </c>
      <c r="C17" s="580">
        <f t="shared" si="2"/>
        <v>693</v>
      </c>
      <c r="D17" s="523">
        <v>0</v>
      </c>
      <c r="E17" s="523">
        <v>93</v>
      </c>
      <c r="F17" s="523">
        <v>600</v>
      </c>
      <c r="G17" s="527">
        <f t="shared" si="3"/>
        <v>0</v>
      </c>
      <c r="H17" s="527">
        <v>0</v>
      </c>
      <c r="I17" s="527">
        <v>0</v>
      </c>
      <c r="J17" s="523">
        <v>0</v>
      </c>
      <c r="K17" s="527">
        <f t="shared" si="4"/>
        <v>693</v>
      </c>
      <c r="L17" s="527">
        <f t="shared" si="15"/>
        <v>0</v>
      </c>
      <c r="M17" s="527">
        <f t="shared" si="15"/>
        <v>93</v>
      </c>
      <c r="N17" s="527">
        <f t="shared" si="15"/>
        <v>600</v>
      </c>
      <c r="P17" s="521">
        <f t="shared" si="5"/>
        <v>0</v>
      </c>
      <c r="Q17" s="521">
        <f t="shared" si="6"/>
        <v>0</v>
      </c>
      <c r="R17" s="521">
        <f t="shared" si="7"/>
        <v>0</v>
      </c>
      <c r="S17" s="521">
        <f t="shared" si="8"/>
        <v>0</v>
      </c>
      <c r="T17" s="521">
        <f t="shared" si="9"/>
        <v>0</v>
      </c>
      <c r="U17" s="521">
        <f t="shared" si="10"/>
        <v>0</v>
      </c>
      <c r="V17" s="521">
        <f t="shared" si="11"/>
        <v>0</v>
      </c>
    </row>
    <row r="18" spans="1:22" s="519" customFormat="1" ht="10.9" customHeight="1">
      <c r="A18" s="2310" t="s">
        <v>898</v>
      </c>
      <c r="B18" s="786" t="s">
        <v>104</v>
      </c>
      <c r="C18" s="580">
        <f t="shared" si="2"/>
        <v>1542</v>
      </c>
      <c r="D18" s="527">
        <f>SUM(D19:D20)</f>
        <v>0</v>
      </c>
      <c r="E18" s="527">
        <f>SUM(E19:E20)</f>
        <v>314</v>
      </c>
      <c r="F18" s="527">
        <f>SUM(F19:F20)</f>
        <v>1228</v>
      </c>
      <c r="G18" s="527">
        <f t="shared" si="3"/>
        <v>0</v>
      </c>
      <c r="H18" s="527">
        <f>SUM(H19:H20)</f>
        <v>0</v>
      </c>
      <c r="I18" s="527">
        <f>SUM(I19:I20)</f>
        <v>0</v>
      </c>
      <c r="J18" s="527">
        <f>SUM(J19:J20)</f>
        <v>0</v>
      </c>
      <c r="K18" s="527">
        <f t="shared" si="4"/>
        <v>1542</v>
      </c>
      <c r="L18" s="527">
        <f>SUM(L19:L20)</f>
        <v>0</v>
      </c>
      <c r="M18" s="527">
        <f>SUM(M19:M20)</f>
        <v>314</v>
      </c>
      <c r="N18" s="527">
        <f>SUM(N19:N20)</f>
        <v>1228</v>
      </c>
      <c r="P18" s="521">
        <f t="shared" si="5"/>
        <v>0</v>
      </c>
      <c r="Q18" s="521">
        <f t="shared" si="6"/>
        <v>0</v>
      </c>
      <c r="R18" s="521">
        <f t="shared" si="7"/>
        <v>0</v>
      </c>
      <c r="S18" s="521">
        <f t="shared" si="8"/>
        <v>0</v>
      </c>
      <c r="T18" s="521">
        <f t="shared" si="9"/>
        <v>0</v>
      </c>
      <c r="U18" s="521">
        <f t="shared" si="10"/>
        <v>0</v>
      </c>
      <c r="V18" s="521">
        <f t="shared" si="11"/>
        <v>0</v>
      </c>
    </row>
    <row r="19" spans="1:22" s="519" customFormat="1" ht="10.9" customHeight="1">
      <c r="A19" s="2310"/>
      <c r="B19" s="786" t="s">
        <v>583</v>
      </c>
      <c r="C19" s="580">
        <f t="shared" si="2"/>
        <v>722</v>
      </c>
      <c r="D19" s="523">
        <v>0</v>
      </c>
      <c r="E19" s="523">
        <v>210</v>
      </c>
      <c r="F19" s="523">
        <v>512</v>
      </c>
      <c r="G19" s="527">
        <f t="shared" si="3"/>
        <v>0</v>
      </c>
      <c r="H19" s="527">
        <v>0</v>
      </c>
      <c r="I19" s="527">
        <v>0</v>
      </c>
      <c r="J19" s="523">
        <v>0</v>
      </c>
      <c r="K19" s="527">
        <f t="shared" si="4"/>
        <v>722</v>
      </c>
      <c r="L19" s="527">
        <f t="shared" ref="L19:N20" si="16">D19-H19</f>
        <v>0</v>
      </c>
      <c r="M19" s="527">
        <f t="shared" si="16"/>
        <v>210</v>
      </c>
      <c r="N19" s="527">
        <f t="shared" si="16"/>
        <v>512</v>
      </c>
      <c r="P19" s="521">
        <f t="shared" si="5"/>
        <v>0</v>
      </c>
      <c r="Q19" s="521">
        <f t="shared" si="6"/>
        <v>0</v>
      </c>
      <c r="R19" s="521">
        <f t="shared" si="7"/>
        <v>0</v>
      </c>
      <c r="S19" s="521">
        <f t="shared" si="8"/>
        <v>0</v>
      </c>
      <c r="T19" s="521">
        <f t="shared" si="9"/>
        <v>0</v>
      </c>
      <c r="U19" s="521">
        <f t="shared" si="10"/>
        <v>0</v>
      </c>
      <c r="V19" s="521">
        <f t="shared" si="11"/>
        <v>0</v>
      </c>
    </row>
    <row r="20" spans="1:22" s="519" customFormat="1" ht="10.9" customHeight="1">
      <c r="A20" s="2310"/>
      <c r="B20" s="786" t="s">
        <v>584</v>
      </c>
      <c r="C20" s="580">
        <f t="shared" si="2"/>
        <v>820</v>
      </c>
      <c r="D20" s="523">
        <v>0</v>
      </c>
      <c r="E20" s="523">
        <v>104</v>
      </c>
      <c r="F20" s="523">
        <v>716</v>
      </c>
      <c r="G20" s="527">
        <f t="shared" si="3"/>
        <v>0</v>
      </c>
      <c r="H20" s="527">
        <v>0</v>
      </c>
      <c r="I20" s="527">
        <v>0</v>
      </c>
      <c r="J20" s="523">
        <v>0</v>
      </c>
      <c r="K20" s="527">
        <f t="shared" si="4"/>
        <v>820</v>
      </c>
      <c r="L20" s="527">
        <f t="shared" si="16"/>
        <v>0</v>
      </c>
      <c r="M20" s="527">
        <f t="shared" si="16"/>
        <v>104</v>
      </c>
      <c r="N20" s="527">
        <f t="shared" si="16"/>
        <v>716</v>
      </c>
      <c r="P20" s="521">
        <f t="shared" si="5"/>
        <v>0</v>
      </c>
      <c r="Q20" s="521">
        <f t="shared" si="6"/>
        <v>0</v>
      </c>
      <c r="R20" s="521">
        <f t="shared" si="7"/>
        <v>0</v>
      </c>
      <c r="S20" s="521">
        <f t="shared" si="8"/>
        <v>0</v>
      </c>
      <c r="T20" s="521">
        <f t="shared" si="9"/>
        <v>0</v>
      </c>
      <c r="U20" s="521">
        <f t="shared" si="10"/>
        <v>0</v>
      </c>
      <c r="V20" s="521">
        <f t="shared" si="11"/>
        <v>0</v>
      </c>
    </row>
    <row r="21" spans="1:22" s="519" customFormat="1" ht="10.9" customHeight="1">
      <c r="A21" s="2310" t="s">
        <v>897</v>
      </c>
      <c r="B21" s="786" t="s">
        <v>104</v>
      </c>
      <c r="C21" s="580">
        <f t="shared" si="2"/>
        <v>1869</v>
      </c>
      <c r="D21" s="527">
        <f>SUM(D22:D23)</f>
        <v>0</v>
      </c>
      <c r="E21" s="527">
        <f>SUM(E22:E23)</f>
        <v>316</v>
      </c>
      <c r="F21" s="527">
        <f>SUM(F22:F23)</f>
        <v>1553</v>
      </c>
      <c r="G21" s="527">
        <f t="shared" si="3"/>
        <v>61</v>
      </c>
      <c r="H21" s="527">
        <f>SUM(H22:H23)</f>
        <v>0</v>
      </c>
      <c r="I21" s="527">
        <f>SUM(I22:I23)</f>
        <v>0</v>
      </c>
      <c r="J21" s="527">
        <f>SUM(J22:J23)</f>
        <v>61</v>
      </c>
      <c r="K21" s="527">
        <f t="shared" si="4"/>
        <v>1808</v>
      </c>
      <c r="L21" s="527">
        <f>SUM(L22:L23)</f>
        <v>0</v>
      </c>
      <c r="M21" s="527">
        <f>SUM(M22:M23)</f>
        <v>316</v>
      </c>
      <c r="N21" s="527">
        <f>SUM(N22:N23)</f>
        <v>1492</v>
      </c>
      <c r="P21" s="521">
        <f t="shared" si="5"/>
        <v>0</v>
      </c>
      <c r="Q21" s="521">
        <f t="shared" si="6"/>
        <v>0</v>
      </c>
      <c r="R21" s="521">
        <f t="shared" si="7"/>
        <v>0</v>
      </c>
      <c r="S21" s="521">
        <f t="shared" si="8"/>
        <v>0</v>
      </c>
      <c r="T21" s="521">
        <f t="shared" si="9"/>
        <v>0</v>
      </c>
      <c r="U21" s="521">
        <f t="shared" si="10"/>
        <v>0</v>
      </c>
      <c r="V21" s="521">
        <f t="shared" si="11"/>
        <v>0</v>
      </c>
    </row>
    <row r="22" spans="1:22" s="519" customFormat="1" ht="10.9" customHeight="1">
      <c r="A22" s="2310"/>
      <c r="B22" s="786" t="s">
        <v>583</v>
      </c>
      <c r="C22" s="580">
        <f t="shared" si="2"/>
        <v>910</v>
      </c>
      <c r="D22" s="523">
        <v>0</v>
      </c>
      <c r="E22" s="523">
        <v>200</v>
      </c>
      <c r="F22" s="523">
        <v>710</v>
      </c>
      <c r="G22" s="527">
        <f t="shared" si="3"/>
        <v>36</v>
      </c>
      <c r="H22" s="527">
        <v>0</v>
      </c>
      <c r="I22" s="527">
        <v>0</v>
      </c>
      <c r="J22" s="523">
        <v>36</v>
      </c>
      <c r="K22" s="527">
        <f t="shared" si="4"/>
        <v>874</v>
      </c>
      <c r="L22" s="527">
        <f t="shared" ref="L22:N23" si="17">D22-H22</f>
        <v>0</v>
      </c>
      <c r="M22" s="527">
        <f t="shared" si="17"/>
        <v>200</v>
      </c>
      <c r="N22" s="527">
        <f t="shared" si="17"/>
        <v>674</v>
      </c>
      <c r="P22" s="521">
        <f t="shared" si="5"/>
        <v>0</v>
      </c>
      <c r="Q22" s="521">
        <f t="shared" si="6"/>
        <v>0</v>
      </c>
      <c r="R22" s="521">
        <f t="shared" si="7"/>
        <v>0</v>
      </c>
      <c r="S22" s="521">
        <f t="shared" si="8"/>
        <v>0</v>
      </c>
      <c r="T22" s="521">
        <f t="shared" si="9"/>
        <v>0</v>
      </c>
      <c r="U22" s="521">
        <f t="shared" si="10"/>
        <v>0</v>
      </c>
      <c r="V22" s="521">
        <f t="shared" si="11"/>
        <v>0</v>
      </c>
    </row>
    <row r="23" spans="1:22" s="519" customFormat="1" ht="10.9" customHeight="1">
      <c r="A23" s="2310"/>
      <c r="B23" s="786" t="s">
        <v>584</v>
      </c>
      <c r="C23" s="580">
        <f t="shared" si="2"/>
        <v>959</v>
      </c>
      <c r="D23" s="523">
        <v>0</v>
      </c>
      <c r="E23" s="523">
        <v>116</v>
      </c>
      <c r="F23" s="523">
        <v>843</v>
      </c>
      <c r="G23" s="527">
        <f t="shared" si="3"/>
        <v>25</v>
      </c>
      <c r="H23" s="527">
        <v>0</v>
      </c>
      <c r="I23" s="527">
        <v>0</v>
      </c>
      <c r="J23" s="523">
        <v>25</v>
      </c>
      <c r="K23" s="527">
        <f t="shared" si="4"/>
        <v>934</v>
      </c>
      <c r="L23" s="527">
        <f t="shared" si="17"/>
        <v>0</v>
      </c>
      <c r="M23" s="527">
        <f t="shared" si="17"/>
        <v>116</v>
      </c>
      <c r="N23" s="527">
        <f t="shared" si="17"/>
        <v>818</v>
      </c>
      <c r="P23" s="521">
        <f t="shared" si="5"/>
        <v>0</v>
      </c>
      <c r="Q23" s="521">
        <f t="shared" si="6"/>
        <v>0</v>
      </c>
      <c r="R23" s="521">
        <f t="shared" si="7"/>
        <v>0</v>
      </c>
      <c r="S23" s="521">
        <f t="shared" si="8"/>
        <v>0</v>
      </c>
      <c r="T23" s="521">
        <f t="shared" si="9"/>
        <v>0</v>
      </c>
      <c r="U23" s="521">
        <f t="shared" si="10"/>
        <v>0</v>
      </c>
      <c r="V23" s="521">
        <f t="shared" si="11"/>
        <v>0</v>
      </c>
    </row>
    <row r="24" spans="1:22" s="519" customFormat="1" ht="10.9" customHeight="1">
      <c r="A24" s="2310" t="s">
        <v>896</v>
      </c>
      <c r="B24" s="786" t="s">
        <v>104</v>
      </c>
      <c r="C24" s="580">
        <f t="shared" si="2"/>
        <v>0</v>
      </c>
      <c r="D24" s="527">
        <f>SUM(D25:D26)</f>
        <v>0</v>
      </c>
      <c r="E24" s="527">
        <f>SUM(E25:E26)</f>
        <v>0</v>
      </c>
      <c r="F24" s="527">
        <f>SUM(F25:F26)</f>
        <v>0</v>
      </c>
      <c r="G24" s="527">
        <f t="shared" si="3"/>
        <v>0</v>
      </c>
      <c r="H24" s="527">
        <f>SUM(H25:H26)</f>
        <v>0</v>
      </c>
      <c r="I24" s="527">
        <f>SUM(I25:I26)</f>
        <v>0</v>
      </c>
      <c r="J24" s="527">
        <f>SUM(J25:J26)</f>
        <v>0</v>
      </c>
      <c r="K24" s="527">
        <f t="shared" si="4"/>
        <v>0</v>
      </c>
      <c r="L24" s="527">
        <f>SUM(L25:L26)</f>
        <v>0</v>
      </c>
      <c r="M24" s="527">
        <f>SUM(M25:M26)</f>
        <v>0</v>
      </c>
      <c r="N24" s="527">
        <f>SUM(N25:N26)</f>
        <v>0</v>
      </c>
      <c r="P24" s="521">
        <f t="shared" si="5"/>
        <v>0</v>
      </c>
      <c r="Q24" s="521">
        <f t="shared" si="6"/>
        <v>0</v>
      </c>
      <c r="R24" s="521">
        <f t="shared" si="7"/>
        <v>0</v>
      </c>
      <c r="S24" s="521">
        <f t="shared" si="8"/>
        <v>0</v>
      </c>
      <c r="T24" s="521">
        <f t="shared" si="9"/>
        <v>0</v>
      </c>
      <c r="U24" s="521">
        <f t="shared" si="10"/>
        <v>0</v>
      </c>
      <c r="V24" s="521">
        <f t="shared" si="11"/>
        <v>0</v>
      </c>
    </row>
    <row r="25" spans="1:22" s="519" customFormat="1" ht="10.9" customHeight="1">
      <c r="A25" s="2310"/>
      <c r="B25" s="786" t="s">
        <v>583</v>
      </c>
      <c r="C25" s="580">
        <f t="shared" si="2"/>
        <v>0</v>
      </c>
      <c r="D25" s="523">
        <v>0</v>
      </c>
      <c r="E25" s="523">
        <v>0</v>
      </c>
      <c r="F25" s="523">
        <v>0</v>
      </c>
      <c r="G25" s="527">
        <f t="shared" si="3"/>
        <v>0</v>
      </c>
      <c r="H25" s="527">
        <v>0</v>
      </c>
      <c r="I25" s="527">
        <v>0</v>
      </c>
      <c r="J25" s="523">
        <v>0</v>
      </c>
      <c r="K25" s="527">
        <f t="shared" si="4"/>
        <v>0</v>
      </c>
      <c r="L25" s="527">
        <f t="shared" ref="L25:N26" si="18">D25-H25</f>
        <v>0</v>
      </c>
      <c r="M25" s="527">
        <f t="shared" si="18"/>
        <v>0</v>
      </c>
      <c r="N25" s="527">
        <f t="shared" si="18"/>
        <v>0</v>
      </c>
      <c r="P25" s="521">
        <f t="shared" si="5"/>
        <v>0</v>
      </c>
      <c r="Q25" s="521">
        <f t="shared" si="6"/>
        <v>0</v>
      </c>
      <c r="R25" s="521">
        <f t="shared" si="7"/>
        <v>0</v>
      </c>
      <c r="S25" s="521">
        <f t="shared" si="8"/>
        <v>0</v>
      </c>
      <c r="T25" s="521">
        <f t="shared" si="9"/>
        <v>0</v>
      </c>
      <c r="U25" s="521">
        <f t="shared" si="10"/>
        <v>0</v>
      </c>
      <c r="V25" s="521">
        <f t="shared" si="11"/>
        <v>0</v>
      </c>
    </row>
    <row r="26" spans="1:22" s="519" customFormat="1" ht="10.9" customHeight="1">
      <c r="A26" s="2310"/>
      <c r="B26" s="786" t="s">
        <v>584</v>
      </c>
      <c r="C26" s="580">
        <f t="shared" si="2"/>
        <v>0</v>
      </c>
      <c r="D26" s="523">
        <v>0</v>
      </c>
      <c r="E26" s="523">
        <v>0</v>
      </c>
      <c r="F26" s="523">
        <v>0</v>
      </c>
      <c r="G26" s="527">
        <f t="shared" si="3"/>
        <v>0</v>
      </c>
      <c r="H26" s="527">
        <v>0</v>
      </c>
      <c r="I26" s="527">
        <v>0</v>
      </c>
      <c r="J26" s="523">
        <v>0</v>
      </c>
      <c r="K26" s="527">
        <f t="shared" si="4"/>
        <v>0</v>
      </c>
      <c r="L26" s="527">
        <f t="shared" si="18"/>
        <v>0</v>
      </c>
      <c r="M26" s="527">
        <f t="shared" si="18"/>
        <v>0</v>
      </c>
      <c r="N26" s="527">
        <f t="shared" si="18"/>
        <v>0</v>
      </c>
      <c r="P26" s="521">
        <f t="shared" si="5"/>
        <v>0</v>
      </c>
      <c r="Q26" s="521">
        <f t="shared" si="6"/>
        <v>0</v>
      </c>
      <c r="R26" s="521">
        <f t="shared" si="7"/>
        <v>0</v>
      </c>
      <c r="S26" s="521">
        <f t="shared" si="8"/>
        <v>0</v>
      </c>
      <c r="T26" s="521">
        <f t="shared" si="9"/>
        <v>0</v>
      </c>
      <c r="U26" s="521">
        <f t="shared" si="10"/>
        <v>0</v>
      </c>
      <c r="V26" s="521">
        <f t="shared" si="11"/>
        <v>0</v>
      </c>
    </row>
    <row r="27" spans="1:22" s="519" customFormat="1" ht="6" customHeight="1">
      <c r="A27" s="1639"/>
      <c r="B27" s="786"/>
      <c r="C27" s="580"/>
      <c r="D27" s="527"/>
      <c r="E27" s="527"/>
      <c r="F27" s="527"/>
      <c r="G27" s="527"/>
      <c r="H27" s="527"/>
      <c r="I27" s="527"/>
      <c r="J27" s="527"/>
      <c r="K27" s="527"/>
      <c r="L27" s="527"/>
      <c r="M27" s="527"/>
      <c r="N27" s="527"/>
    </row>
    <row r="28" spans="1:22" s="519" customFormat="1" ht="10.9" customHeight="1">
      <c r="A28" s="2310" t="s">
        <v>449</v>
      </c>
      <c r="B28" s="786" t="s">
        <v>104</v>
      </c>
      <c r="C28" s="580">
        <f>SUM(D28:F28)</f>
        <v>1974</v>
      </c>
      <c r="D28" s="527">
        <f>SUM(D29:D30)</f>
        <v>0</v>
      </c>
      <c r="E28" s="527">
        <f>SUM(E29:E30)</f>
        <v>373</v>
      </c>
      <c r="F28" s="527">
        <f>SUM(F29:F30)</f>
        <v>1601</v>
      </c>
      <c r="G28" s="527">
        <f>SUM(H28:J28)</f>
        <v>79</v>
      </c>
      <c r="H28" s="527">
        <f>SUM(H29:H30)</f>
        <v>0</v>
      </c>
      <c r="I28" s="527">
        <f>SUM(I29:I30)</f>
        <v>0</v>
      </c>
      <c r="J28" s="527">
        <f>SUM(J29:J30)</f>
        <v>79</v>
      </c>
      <c r="K28" s="527">
        <f>SUM(L28:N28)</f>
        <v>1895</v>
      </c>
      <c r="L28" s="527">
        <f>SUM(L29:L30)</f>
        <v>0</v>
      </c>
      <c r="M28" s="527">
        <f>SUM(M29:M30)</f>
        <v>373</v>
      </c>
      <c r="N28" s="527">
        <f>SUM(N29:N30)</f>
        <v>1522</v>
      </c>
      <c r="P28" s="521">
        <f>C28-D28-E28-F28</f>
        <v>0</v>
      </c>
      <c r="Q28" s="521">
        <f>G28-H28-I28-J28</f>
        <v>0</v>
      </c>
      <c r="R28" s="521">
        <f>K28-L28-M28-N28</f>
        <v>0</v>
      </c>
      <c r="S28" s="521">
        <f t="shared" ref="S28:V30" si="19">C28-G28-K28</f>
        <v>0</v>
      </c>
      <c r="T28" s="521">
        <f t="shared" si="19"/>
        <v>0</v>
      </c>
      <c r="U28" s="521">
        <f t="shared" si="19"/>
        <v>0</v>
      </c>
      <c r="V28" s="521">
        <f t="shared" si="19"/>
        <v>0</v>
      </c>
    </row>
    <row r="29" spans="1:22" s="519" customFormat="1" ht="10.9" customHeight="1">
      <c r="A29" s="2310"/>
      <c r="B29" s="786" t="s">
        <v>583</v>
      </c>
      <c r="C29" s="580">
        <f>SUM(D29:F29)</f>
        <v>1010</v>
      </c>
      <c r="D29" s="523">
        <v>0</v>
      </c>
      <c r="E29" s="523">
        <v>239</v>
      </c>
      <c r="F29" s="523">
        <v>771</v>
      </c>
      <c r="G29" s="527">
        <f>SUM(H29:J29)</f>
        <v>42</v>
      </c>
      <c r="H29" s="527">
        <v>0</v>
      </c>
      <c r="I29" s="527">
        <v>0</v>
      </c>
      <c r="J29" s="523">
        <v>42</v>
      </c>
      <c r="K29" s="527">
        <f>SUM(L29:N29)</f>
        <v>968</v>
      </c>
      <c r="L29" s="527">
        <f t="shared" ref="L29:N30" si="20">D29-H29</f>
        <v>0</v>
      </c>
      <c r="M29" s="527">
        <f t="shared" si="20"/>
        <v>239</v>
      </c>
      <c r="N29" s="527">
        <f t="shared" si="20"/>
        <v>729</v>
      </c>
      <c r="P29" s="521">
        <f>C29-D29-E29-F29</f>
        <v>0</v>
      </c>
      <c r="Q29" s="521">
        <f>G29-H29-I29-J29</f>
        <v>0</v>
      </c>
      <c r="R29" s="521">
        <f>K29-L29-M29-N29</f>
        <v>0</v>
      </c>
      <c r="S29" s="521">
        <f t="shared" si="19"/>
        <v>0</v>
      </c>
      <c r="T29" s="521">
        <f t="shared" si="19"/>
        <v>0</v>
      </c>
      <c r="U29" s="521">
        <f t="shared" si="19"/>
        <v>0</v>
      </c>
      <c r="V29" s="521">
        <f t="shared" si="19"/>
        <v>0</v>
      </c>
    </row>
    <row r="30" spans="1:22" s="519" customFormat="1" ht="10.9" customHeight="1">
      <c r="A30" s="2310"/>
      <c r="B30" s="786" t="s">
        <v>584</v>
      </c>
      <c r="C30" s="580">
        <f>SUM(D30:F30)</f>
        <v>964</v>
      </c>
      <c r="D30" s="523">
        <v>0</v>
      </c>
      <c r="E30" s="523">
        <v>134</v>
      </c>
      <c r="F30" s="523">
        <v>830</v>
      </c>
      <c r="G30" s="527">
        <f>SUM(H30:J30)</f>
        <v>37</v>
      </c>
      <c r="H30" s="527">
        <v>0</v>
      </c>
      <c r="I30" s="527">
        <v>0</v>
      </c>
      <c r="J30" s="523">
        <v>37</v>
      </c>
      <c r="K30" s="527">
        <f>SUM(L30:N30)</f>
        <v>927</v>
      </c>
      <c r="L30" s="527">
        <f t="shared" si="20"/>
        <v>0</v>
      </c>
      <c r="M30" s="527">
        <f t="shared" si="20"/>
        <v>134</v>
      </c>
      <c r="N30" s="527">
        <f t="shared" si="20"/>
        <v>793</v>
      </c>
      <c r="P30" s="521">
        <f>C30-D30-E30-F30</f>
        <v>0</v>
      </c>
      <c r="Q30" s="521">
        <f>G30-H30-I30-J30</f>
        <v>0</v>
      </c>
      <c r="R30" s="521">
        <f>K30-L30-M30-N30</f>
        <v>0</v>
      </c>
      <c r="S30" s="521">
        <f t="shared" si="19"/>
        <v>0</v>
      </c>
      <c r="T30" s="521">
        <f t="shared" si="19"/>
        <v>0</v>
      </c>
      <c r="U30" s="521">
        <f t="shared" si="19"/>
        <v>0</v>
      </c>
      <c r="V30" s="521">
        <f t="shared" si="19"/>
        <v>0</v>
      </c>
    </row>
    <row r="31" spans="1:22" s="519" customFormat="1" ht="6" customHeight="1">
      <c r="A31" s="1639"/>
      <c r="B31" s="786"/>
      <c r="C31" s="580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</row>
    <row r="32" spans="1:22" s="519" customFormat="1" ht="10.9" customHeight="1">
      <c r="A32" s="2310" t="s">
        <v>207</v>
      </c>
      <c r="B32" s="786" t="s">
        <v>104</v>
      </c>
      <c r="C32" s="580">
        <f>SUM(D32:F32)</f>
        <v>61</v>
      </c>
      <c r="D32" s="527">
        <f>SUM(D33:D34)</f>
        <v>0</v>
      </c>
      <c r="E32" s="527">
        <f>SUM(E33:E34)</f>
        <v>7</v>
      </c>
      <c r="F32" s="527">
        <f>SUM(F33:F34)</f>
        <v>54</v>
      </c>
      <c r="G32" s="527">
        <f>SUM(H32:J32)</f>
        <v>0</v>
      </c>
      <c r="H32" s="527">
        <f>SUM(H33:H34)</f>
        <v>0</v>
      </c>
      <c r="I32" s="527">
        <f>SUM(I33:I34)</f>
        <v>0</v>
      </c>
      <c r="J32" s="527">
        <f>SUM(J33:J34)</f>
        <v>0</v>
      </c>
      <c r="K32" s="527">
        <f>SUM(L32:N32)</f>
        <v>61</v>
      </c>
      <c r="L32" s="527">
        <f>SUM(L33:L34)</f>
        <v>0</v>
      </c>
      <c r="M32" s="527">
        <f>SUM(M33:M34)</f>
        <v>7</v>
      </c>
      <c r="N32" s="527">
        <f>SUM(N33:N34)</f>
        <v>54</v>
      </c>
      <c r="P32" s="521">
        <f>C32-D32-E32-F32</f>
        <v>0</v>
      </c>
      <c r="Q32" s="521">
        <f>G32-H32-I32-J32</f>
        <v>0</v>
      </c>
      <c r="R32" s="521">
        <f>K32-L32-M32-N32</f>
        <v>0</v>
      </c>
      <c r="S32" s="521">
        <f t="shared" ref="S32:V34" si="21">C32-G32-K32</f>
        <v>0</v>
      </c>
      <c r="T32" s="521">
        <f t="shared" si="21"/>
        <v>0</v>
      </c>
      <c r="U32" s="521">
        <f t="shared" si="21"/>
        <v>0</v>
      </c>
      <c r="V32" s="521">
        <f t="shared" si="21"/>
        <v>0</v>
      </c>
    </row>
    <row r="33" spans="1:22" s="519" customFormat="1" ht="10.9" customHeight="1">
      <c r="A33" s="2310"/>
      <c r="B33" s="786" t="s">
        <v>583</v>
      </c>
      <c r="C33" s="580">
        <f>SUM(D33:F33)</f>
        <v>23</v>
      </c>
      <c r="D33" s="523">
        <v>0</v>
      </c>
      <c r="E33" s="523">
        <v>6</v>
      </c>
      <c r="F33" s="523">
        <v>17</v>
      </c>
      <c r="G33" s="527">
        <f>SUM(H33:J33)</f>
        <v>0</v>
      </c>
      <c r="H33" s="527">
        <v>0</v>
      </c>
      <c r="I33" s="527">
        <v>0</v>
      </c>
      <c r="J33" s="523">
        <v>0</v>
      </c>
      <c r="K33" s="527">
        <f>SUM(L33:N33)</f>
        <v>23</v>
      </c>
      <c r="L33" s="527">
        <f t="shared" ref="L33:N34" si="22">D33-H33</f>
        <v>0</v>
      </c>
      <c r="M33" s="527">
        <f t="shared" si="22"/>
        <v>6</v>
      </c>
      <c r="N33" s="527">
        <f t="shared" si="22"/>
        <v>17</v>
      </c>
      <c r="P33" s="521">
        <f>C33-D33-E33-F33</f>
        <v>0</v>
      </c>
      <c r="Q33" s="521">
        <f>G33-H33-I33-J33</f>
        <v>0</v>
      </c>
      <c r="R33" s="521">
        <f>K33-L33-M33-N33</f>
        <v>0</v>
      </c>
      <c r="S33" s="521">
        <f t="shared" si="21"/>
        <v>0</v>
      </c>
      <c r="T33" s="521">
        <f t="shared" si="21"/>
        <v>0</v>
      </c>
      <c r="U33" s="521">
        <f t="shared" si="21"/>
        <v>0</v>
      </c>
      <c r="V33" s="521">
        <f t="shared" si="21"/>
        <v>0</v>
      </c>
    </row>
    <row r="34" spans="1:22" s="519" customFormat="1" ht="10.9" customHeight="1">
      <c r="A34" s="2310"/>
      <c r="B34" s="786" t="s">
        <v>584</v>
      </c>
      <c r="C34" s="580">
        <f>SUM(D34:F34)</f>
        <v>38</v>
      </c>
      <c r="D34" s="523">
        <v>0</v>
      </c>
      <c r="E34" s="523">
        <v>1</v>
      </c>
      <c r="F34" s="523">
        <v>37</v>
      </c>
      <c r="G34" s="527">
        <f>SUM(H34:J34)</f>
        <v>0</v>
      </c>
      <c r="H34" s="527">
        <v>0</v>
      </c>
      <c r="I34" s="527">
        <v>0</v>
      </c>
      <c r="J34" s="523">
        <v>0</v>
      </c>
      <c r="K34" s="527">
        <f>SUM(L34:N34)</f>
        <v>38</v>
      </c>
      <c r="L34" s="527">
        <f t="shared" si="22"/>
        <v>0</v>
      </c>
      <c r="M34" s="527">
        <f t="shared" si="22"/>
        <v>1</v>
      </c>
      <c r="N34" s="527">
        <f t="shared" si="22"/>
        <v>37</v>
      </c>
      <c r="P34" s="521">
        <f>C34-D34-E34-F34</f>
        <v>0</v>
      </c>
      <c r="Q34" s="521">
        <f>G34-H34-I34-J34</f>
        <v>0</v>
      </c>
      <c r="R34" s="521">
        <f>K34-L34-M34-N34</f>
        <v>0</v>
      </c>
      <c r="S34" s="521">
        <f t="shared" si="21"/>
        <v>0</v>
      </c>
      <c r="T34" s="521">
        <f t="shared" si="21"/>
        <v>0</v>
      </c>
      <c r="U34" s="521">
        <f t="shared" si="21"/>
        <v>0</v>
      </c>
      <c r="V34" s="521">
        <f t="shared" si="21"/>
        <v>0</v>
      </c>
    </row>
    <row r="35" spans="1:22" s="519" customFormat="1" ht="6" customHeight="1">
      <c r="A35" s="1639"/>
      <c r="B35" s="786"/>
      <c r="C35" s="580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</row>
    <row r="36" spans="1:22" s="519" customFormat="1" ht="10.9" customHeight="1">
      <c r="A36" s="2310" t="s">
        <v>895</v>
      </c>
      <c r="B36" s="786" t="s">
        <v>104</v>
      </c>
      <c r="C36" s="580">
        <f t="shared" ref="C36:C44" si="23">SUM(D36:F36)</f>
        <v>1230</v>
      </c>
      <c r="D36" s="527">
        <f>SUM(D37:D38)</f>
        <v>0</v>
      </c>
      <c r="E36" s="527">
        <f>SUM(E37:E38)</f>
        <v>280</v>
      </c>
      <c r="F36" s="527">
        <f>SUM(F37:F38)</f>
        <v>950</v>
      </c>
      <c r="G36" s="527">
        <f>SUM(H36:J36)</f>
        <v>0</v>
      </c>
      <c r="H36" s="527">
        <f>SUM(H37:H38)</f>
        <v>0</v>
      </c>
      <c r="I36" s="527">
        <f>SUM(I37:I38)</f>
        <v>0</v>
      </c>
      <c r="J36" s="527">
        <f>SUM(J37:J38)</f>
        <v>0</v>
      </c>
      <c r="K36" s="527">
        <f>SUM(L36:N36)</f>
        <v>1230</v>
      </c>
      <c r="L36" s="527">
        <f>SUM(L37:L38)</f>
        <v>0</v>
      </c>
      <c r="M36" s="527">
        <f>SUM(M37:M38)</f>
        <v>280</v>
      </c>
      <c r="N36" s="527">
        <f>SUM(N37:N38)</f>
        <v>950</v>
      </c>
      <c r="P36" s="521">
        <f t="shared" ref="P36:P44" si="24">C36-D36-E36-F36</f>
        <v>0</v>
      </c>
      <c r="Q36" s="521">
        <f>G36-H36-I36-J36</f>
        <v>0</v>
      </c>
      <c r="R36" s="521">
        <f>K36-L36-M36-N36</f>
        <v>0</v>
      </c>
      <c r="S36" s="521">
        <f t="shared" ref="S36:V38" si="25">C36-G36-K36</f>
        <v>0</v>
      </c>
      <c r="T36" s="521">
        <f t="shared" si="25"/>
        <v>0</v>
      </c>
      <c r="U36" s="521">
        <f t="shared" si="25"/>
        <v>0</v>
      </c>
      <c r="V36" s="521">
        <f t="shared" si="25"/>
        <v>0</v>
      </c>
    </row>
    <row r="37" spans="1:22" s="519" customFormat="1" ht="10.9" customHeight="1">
      <c r="A37" s="2310"/>
      <c r="B37" s="786" t="s">
        <v>583</v>
      </c>
      <c r="C37" s="580">
        <f t="shared" si="23"/>
        <v>547</v>
      </c>
      <c r="D37" s="523">
        <f>D39+D43</f>
        <v>0</v>
      </c>
      <c r="E37" s="523">
        <f>E39+E41+E43</f>
        <v>197</v>
      </c>
      <c r="F37" s="523">
        <f>F39+F41+F43</f>
        <v>350</v>
      </c>
      <c r="G37" s="527">
        <f>SUM(H37:J37)</f>
        <v>0</v>
      </c>
      <c r="H37" s="527">
        <v>0</v>
      </c>
      <c r="I37" s="527">
        <v>0</v>
      </c>
      <c r="J37" s="523">
        <v>0</v>
      </c>
      <c r="K37" s="527">
        <f>SUM(L37:N37)</f>
        <v>547</v>
      </c>
      <c r="L37" s="527">
        <f t="shared" ref="L37:N38" si="26">D37-H37</f>
        <v>0</v>
      </c>
      <c r="M37" s="527">
        <f t="shared" si="26"/>
        <v>197</v>
      </c>
      <c r="N37" s="527">
        <f t="shared" si="26"/>
        <v>350</v>
      </c>
      <c r="P37" s="521">
        <f t="shared" si="24"/>
        <v>0</v>
      </c>
      <c r="Q37" s="521">
        <f>G37-H37-I37-J37</f>
        <v>0</v>
      </c>
      <c r="R37" s="521">
        <f>K37-L37-M37-N37</f>
        <v>0</v>
      </c>
      <c r="S37" s="521">
        <f t="shared" si="25"/>
        <v>0</v>
      </c>
      <c r="T37" s="521">
        <f t="shared" si="25"/>
        <v>0</v>
      </c>
      <c r="U37" s="521">
        <f t="shared" si="25"/>
        <v>0</v>
      </c>
      <c r="V37" s="521">
        <f t="shared" si="25"/>
        <v>0</v>
      </c>
    </row>
    <row r="38" spans="1:22" s="519" customFormat="1" ht="10.9" customHeight="1">
      <c r="A38" s="2310"/>
      <c r="B38" s="786" t="s">
        <v>584</v>
      </c>
      <c r="C38" s="580">
        <f t="shared" si="23"/>
        <v>683</v>
      </c>
      <c r="D38" s="523">
        <f>D40+D44</f>
        <v>0</v>
      </c>
      <c r="E38" s="523">
        <f>E40+E42+E44</f>
        <v>83</v>
      </c>
      <c r="F38" s="523">
        <f>F40+F42+F44</f>
        <v>600</v>
      </c>
      <c r="G38" s="527">
        <f>SUM(H38:J38)</f>
        <v>0</v>
      </c>
      <c r="H38" s="527">
        <v>0</v>
      </c>
      <c r="I38" s="527">
        <v>0</v>
      </c>
      <c r="J38" s="523">
        <v>0</v>
      </c>
      <c r="K38" s="527">
        <f>SUM(L38:N38)</f>
        <v>683</v>
      </c>
      <c r="L38" s="527">
        <f t="shared" si="26"/>
        <v>0</v>
      </c>
      <c r="M38" s="527">
        <f t="shared" si="26"/>
        <v>83</v>
      </c>
      <c r="N38" s="527">
        <f t="shared" si="26"/>
        <v>600</v>
      </c>
      <c r="P38" s="521">
        <f t="shared" si="24"/>
        <v>0</v>
      </c>
      <c r="Q38" s="521">
        <f>G38-H38-I38-J38</f>
        <v>0</v>
      </c>
      <c r="R38" s="521">
        <f>K38-L38-M38-N38</f>
        <v>0</v>
      </c>
      <c r="S38" s="521">
        <f t="shared" si="25"/>
        <v>0</v>
      </c>
      <c r="T38" s="521">
        <f t="shared" si="25"/>
        <v>0</v>
      </c>
      <c r="U38" s="521">
        <f t="shared" si="25"/>
        <v>0</v>
      </c>
      <c r="V38" s="521">
        <f t="shared" si="25"/>
        <v>0</v>
      </c>
    </row>
    <row r="39" spans="1:22" s="519" customFormat="1" ht="10.9" customHeight="1">
      <c r="A39" s="2310" t="s">
        <v>894</v>
      </c>
      <c r="B39" s="786" t="s">
        <v>583</v>
      </c>
      <c r="C39" s="580">
        <f t="shared" si="23"/>
        <v>280</v>
      </c>
      <c r="D39" s="523">
        <v>0</v>
      </c>
      <c r="E39" s="523">
        <v>159</v>
      </c>
      <c r="F39" s="523">
        <v>121</v>
      </c>
      <c r="G39" s="584" t="s">
        <v>891</v>
      </c>
      <c r="H39" s="584" t="s">
        <v>891</v>
      </c>
      <c r="I39" s="584" t="s">
        <v>891</v>
      </c>
      <c r="J39" s="584" t="s">
        <v>891</v>
      </c>
      <c r="K39" s="584" t="s">
        <v>891</v>
      </c>
      <c r="L39" s="584" t="s">
        <v>891</v>
      </c>
      <c r="M39" s="584" t="s">
        <v>891</v>
      </c>
      <c r="N39" s="584" t="s">
        <v>891</v>
      </c>
      <c r="P39" s="521">
        <f t="shared" si="24"/>
        <v>0</v>
      </c>
      <c r="Q39" s="521"/>
      <c r="R39" s="521"/>
      <c r="S39" s="521"/>
      <c r="T39" s="521"/>
      <c r="U39" s="521"/>
      <c r="V39" s="521"/>
    </row>
    <row r="40" spans="1:22" s="519" customFormat="1" ht="10.9" customHeight="1">
      <c r="A40" s="2310"/>
      <c r="B40" s="786" t="s">
        <v>584</v>
      </c>
      <c r="C40" s="580">
        <f t="shared" si="23"/>
        <v>447</v>
      </c>
      <c r="D40" s="523">
        <v>0</v>
      </c>
      <c r="E40" s="523">
        <v>72</v>
      </c>
      <c r="F40" s="523">
        <v>375</v>
      </c>
      <c r="G40" s="584" t="s">
        <v>891</v>
      </c>
      <c r="H40" s="584" t="s">
        <v>891</v>
      </c>
      <c r="I40" s="584" t="s">
        <v>891</v>
      </c>
      <c r="J40" s="584" t="s">
        <v>891</v>
      </c>
      <c r="K40" s="584" t="s">
        <v>891</v>
      </c>
      <c r="L40" s="584" t="s">
        <v>891</v>
      </c>
      <c r="M40" s="584" t="s">
        <v>891</v>
      </c>
      <c r="N40" s="584" t="s">
        <v>891</v>
      </c>
      <c r="P40" s="521">
        <f t="shared" si="24"/>
        <v>0</v>
      </c>
      <c r="Q40" s="521"/>
      <c r="R40" s="521"/>
      <c r="S40" s="521"/>
      <c r="T40" s="521"/>
      <c r="U40" s="521"/>
      <c r="V40" s="521"/>
    </row>
    <row r="41" spans="1:22" s="519" customFormat="1" ht="10.9" customHeight="1">
      <c r="A41" s="2310" t="s">
        <v>893</v>
      </c>
      <c r="B41" s="786" t="s">
        <v>583</v>
      </c>
      <c r="C41" s="580">
        <f t="shared" si="23"/>
        <v>73</v>
      </c>
      <c r="D41" s="523">
        <v>0</v>
      </c>
      <c r="E41" s="523">
        <v>0</v>
      </c>
      <c r="F41" s="523">
        <v>73</v>
      </c>
      <c r="G41" s="584" t="s">
        <v>891</v>
      </c>
      <c r="H41" s="584" t="s">
        <v>891</v>
      </c>
      <c r="I41" s="584" t="s">
        <v>891</v>
      </c>
      <c r="J41" s="584" t="s">
        <v>891</v>
      </c>
      <c r="K41" s="584" t="s">
        <v>891</v>
      </c>
      <c r="L41" s="584" t="s">
        <v>891</v>
      </c>
      <c r="M41" s="584" t="s">
        <v>891</v>
      </c>
      <c r="N41" s="584" t="s">
        <v>891</v>
      </c>
      <c r="P41" s="521">
        <f t="shared" si="24"/>
        <v>0</v>
      </c>
      <c r="Q41" s="521"/>
      <c r="R41" s="521"/>
      <c r="S41" s="521"/>
      <c r="T41" s="521"/>
      <c r="U41" s="521"/>
      <c r="V41" s="521"/>
    </row>
    <row r="42" spans="1:22" s="519" customFormat="1" ht="10.9" customHeight="1">
      <c r="A42" s="2310"/>
      <c r="B42" s="786" t="s">
        <v>584</v>
      </c>
      <c r="C42" s="580">
        <f t="shared" si="23"/>
        <v>62</v>
      </c>
      <c r="D42" s="523">
        <v>0</v>
      </c>
      <c r="E42" s="523">
        <v>0</v>
      </c>
      <c r="F42" s="523">
        <v>62</v>
      </c>
      <c r="G42" s="584" t="s">
        <v>891</v>
      </c>
      <c r="H42" s="584" t="s">
        <v>891</v>
      </c>
      <c r="I42" s="584" t="s">
        <v>891</v>
      </c>
      <c r="J42" s="584" t="s">
        <v>891</v>
      </c>
      <c r="K42" s="584" t="s">
        <v>891</v>
      </c>
      <c r="L42" s="584" t="s">
        <v>891</v>
      </c>
      <c r="M42" s="584" t="s">
        <v>891</v>
      </c>
      <c r="N42" s="584" t="s">
        <v>891</v>
      </c>
      <c r="P42" s="521">
        <f t="shared" si="24"/>
        <v>0</v>
      </c>
      <c r="Q42" s="521"/>
      <c r="R42" s="521"/>
      <c r="S42" s="521"/>
      <c r="T42" s="521"/>
      <c r="U42" s="521"/>
      <c r="V42" s="521"/>
    </row>
    <row r="43" spans="1:22" s="519" customFormat="1" ht="10.9" customHeight="1">
      <c r="A43" s="2310" t="s">
        <v>892</v>
      </c>
      <c r="B43" s="786" t="s">
        <v>583</v>
      </c>
      <c r="C43" s="580">
        <f t="shared" si="23"/>
        <v>194</v>
      </c>
      <c r="D43" s="523">
        <v>0</v>
      </c>
      <c r="E43" s="523">
        <v>38</v>
      </c>
      <c r="F43" s="523">
        <v>156</v>
      </c>
      <c r="G43" s="584" t="s">
        <v>891</v>
      </c>
      <c r="H43" s="584" t="s">
        <v>891</v>
      </c>
      <c r="I43" s="584" t="s">
        <v>891</v>
      </c>
      <c r="J43" s="584" t="s">
        <v>891</v>
      </c>
      <c r="K43" s="584" t="s">
        <v>891</v>
      </c>
      <c r="L43" s="584" t="s">
        <v>891</v>
      </c>
      <c r="M43" s="584" t="s">
        <v>891</v>
      </c>
      <c r="N43" s="584" t="s">
        <v>891</v>
      </c>
      <c r="P43" s="521">
        <f t="shared" si="24"/>
        <v>0</v>
      </c>
      <c r="Q43" s="521"/>
      <c r="R43" s="521"/>
      <c r="S43" s="521"/>
      <c r="T43" s="521"/>
      <c r="U43" s="521"/>
      <c r="V43" s="521"/>
    </row>
    <row r="44" spans="1:22" s="519" customFormat="1" ht="10.9" customHeight="1">
      <c r="A44" s="2312"/>
      <c r="B44" s="1667" t="s">
        <v>584</v>
      </c>
      <c r="C44" s="785">
        <f t="shared" si="23"/>
        <v>174</v>
      </c>
      <c r="D44" s="589">
        <v>0</v>
      </c>
      <c r="E44" s="589">
        <v>11</v>
      </c>
      <c r="F44" s="589">
        <v>163</v>
      </c>
      <c r="G44" s="784" t="s">
        <v>891</v>
      </c>
      <c r="H44" s="784" t="s">
        <v>891</v>
      </c>
      <c r="I44" s="784" t="s">
        <v>891</v>
      </c>
      <c r="J44" s="784" t="s">
        <v>891</v>
      </c>
      <c r="K44" s="784" t="s">
        <v>891</v>
      </c>
      <c r="L44" s="784" t="s">
        <v>891</v>
      </c>
      <c r="M44" s="784" t="s">
        <v>891</v>
      </c>
      <c r="N44" s="784" t="s">
        <v>891</v>
      </c>
      <c r="P44" s="521">
        <f t="shared" si="24"/>
        <v>0</v>
      </c>
      <c r="Q44" s="521"/>
      <c r="R44" s="521"/>
      <c r="S44" s="521"/>
      <c r="T44" s="521"/>
      <c r="U44" s="521"/>
      <c r="V44" s="521"/>
    </row>
    <row r="45" spans="1:22" s="1469" customFormat="1" ht="13.9" customHeight="1">
      <c r="A45" s="94" t="s">
        <v>328</v>
      </c>
      <c r="B45" s="1607" t="s">
        <v>329</v>
      </c>
      <c r="D45" s="1490"/>
      <c r="F45" s="99" t="s">
        <v>330</v>
      </c>
      <c r="I45" s="1469" t="s">
        <v>332</v>
      </c>
      <c r="L45" s="1462"/>
      <c r="M45" s="1462"/>
      <c r="N45" s="99" t="s">
        <v>333</v>
      </c>
    </row>
    <row r="46" spans="1:22" s="1469" customFormat="1" ht="13.9" customHeight="1">
      <c r="A46" s="1462"/>
      <c r="B46" s="1462"/>
      <c r="C46" s="1462"/>
      <c r="D46" s="1462"/>
      <c r="F46" s="99" t="s">
        <v>334</v>
      </c>
      <c r="I46" s="94"/>
      <c r="J46" s="94"/>
      <c r="K46" s="1462"/>
      <c r="L46" s="1462"/>
      <c r="M46" s="1462"/>
    </row>
    <row r="47" spans="1:22" s="94" customFormat="1" ht="13.9" customHeight="1">
      <c r="A47" s="1469"/>
      <c r="B47" s="1462"/>
      <c r="C47" s="1500"/>
      <c r="D47" s="1500"/>
      <c r="E47" s="1500"/>
      <c r="F47" s="1500"/>
      <c r="G47" s="1500"/>
      <c r="H47" s="1500"/>
      <c r="I47" s="1500"/>
      <c r="J47" s="1500"/>
      <c r="K47" s="1500"/>
      <c r="L47" s="1500"/>
      <c r="M47" s="1546"/>
      <c r="N47" s="1500"/>
    </row>
    <row r="48" spans="1:22" s="1469" customFormat="1" ht="13.9" customHeight="1">
      <c r="A48" s="94" t="s">
        <v>141</v>
      </c>
      <c r="B48" s="94"/>
      <c r="C48" s="94"/>
      <c r="D48" s="94"/>
      <c r="E48" s="94"/>
      <c r="F48" s="94"/>
      <c r="H48" s="94"/>
      <c r="I48" s="94"/>
      <c r="J48" s="94"/>
      <c r="K48" s="94"/>
      <c r="L48" s="94"/>
      <c r="M48" s="94"/>
      <c r="N48" s="94"/>
      <c r="O48" s="94"/>
      <c r="P48" s="94"/>
    </row>
    <row r="49" spans="1:32" s="94" customFormat="1" ht="13.9" customHeight="1">
      <c r="A49" s="1469" t="s">
        <v>272</v>
      </c>
      <c r="B49" s="1462"/>
      <c r="C49" s="1469"/>
      <c r="D49" s="1469"/>
      <c r="E49" s="1469"/>
      <c r="F49" s="1469"/>
      <c r="G49" s="1469"/>
      <c r="H49" s="1469"/>
      <c r="I49" s="1469"/>
      <c r="J49" s="1469"/>
      <c r="K49" s="1469"/>
      <c r="L49" s="1469"/>
      <c r="M49" s="1607"/>
      <c r="N49" s="1469"/>
    </row>
    <row r="50" spans="1:32" s="94" customFormat="1" ht="13.9" customHeight="1">
      <c r="A50" s="157"/>
      <c r="B50" s="157"/>
      <c r="AB50" s="1469"/>
      <c r="AC50" s="1469"/>
      <c r="AD50" s="1469"/>
      <c r="AE50" s="1469"/>
      <c r="AF50" s="1469"/>
    </row>
    <row r="51" spans="1:32">
      <c r="C51" s="372">
        <f t="shared" ref="C51:N51" si="27">C7-C8-C9-C10</f>
        <v>0</v>
      </c>
      <c r="D51" s="372">
        <f t="shared" si="27"/>
        <v>0</v>
      </c>
      <c r="E51" s="372">
        <f t="shared" si="27"/>
        <v>0</v>
      </c>
      <c r="F51" s="372">
        <f t="shared" si="27"/>
        <v>0</v>
      </c>
      <c r="G51" s="372">
        <f t="shared" si="27"/>
        <v>0</v>
      </c>
      <c r="H51" s="372">
        <f t="shared" si="27"/>
        <v>0</v>
      </c>
      <c r="I51" s="372">
        <f t="shared" si="27"/>
        <v>0</v>
      </c>
      <c r="J51" s="372">
        <f t="shared" si="27"/>
        <v>0</v>
      </c>
      <c r="K51" s="372">
        <f t="shared" si="27"/>
        <v>0</v>
      </c>
      <c r="L51" s="372">
        <f t="shared" si="27"/>
        <v>0</v>
      </c>
      <c r="M51" s="372">
        <f t="shared" si="27"/>
        <v>0</v>
      </c>
      <c r="N51" s="372">
        <f t="shared" si="27"/>
        <v>0</v>
      </c>
    </row>
    <row r="52" spans="1:32">
      <c r="C52" s="372">
        <f t="shared" ref="C52:N52" si="28">C12-C13-C14</f>
        <v>0</v>
      </c>
      <c r="D52" s="372">
        <f t="shared" si="28"/>
        <v>0</v>
      </c>
      <c r="E52" s="372">
        <f t="shared" si="28"/>
        <v>0</v>
      </c>
      <c r="F52" s="372">
        <f t="shared" si="28"/>
        <v>0</v>
      </c>
      <c r="G52" s="372">
        <f t="shared" si="28"/>
        <v>0</v>
      </c>
      <c r="H52" s="372">
        <f t="shared" si="28"/>
        <v>0</v>
      </c>
      <c r="I52" s="372">
        <f t="shared" si="28"/>
        <v>0</v>
      </c>
      <c r="J52" s="372">
        <f t="shared" si="28"/>
        <v>0</v>
      </c>
      <c r="K52" s="372">
        <f t="shared" si="28"/>
        <v>0</v>
      </c>
      <c r="L52" s="372">
        <f t="shared" si="28"/>
        <v>0</v>
      </c>
      <c r="M52" s="372">
        <f t="shared" si="28"/>
        <v>0</v>
      </c>
      <c r="N52" s="372">
        <f t="shared" si="28"/>
        <v>0</v>
      </c>
    </row>
    <row r="53" spans="1:32">
      <c r="C53" s="372">
        <f t="shared" ref="C53:N53" si="29">C15-C16-C17</f>
        <v>0</v>
      </c>
      <c r="D53" s="372">
        <f t="shared" si="29"/>
        <v>0</v>
      </c>
      <c r="E53" s="372">
        <f t="shared" si="29"/>
        <v>0</v>
      </c>
      <c r="F53" s="372">
        <f t="shared" si="29"/>
        <v>0</v>
      </c>
      <c r="G53" s="372">
        <f t="shared" si="29"/>
        <v>0</v>
      </c>
      <c r="H53" s="372">
        <f t="shared" si="29"/>
        <v>0</v>
      </c>
      <c r="I53" s="372">
        <f t="shared" si="29"/>
        <v>0</v>
      </c>
      <c r="J53" s="372">
        <f t="shared" si="29"/>
        <v>0</v>
      </c>
      <c r="K53" s="372">
        <f t="shared" si="29"/>
        <v>0</v>
      </c>
      <c r="L53" s="372">
        <f t="shared" si="29"/>
        <v>0</v>
      </c>
      <c r="M53" s="372">
        <f t="shared" si="29"/>
        <v>0</v>
      </c>
      <c r="N53" s="372">
        <f t="shared" si="29"/>
        <v>0</v>
      </c>
    </row>
    <row r="54" spans="1:32">
      <c r="C54" s="372">
        <f t="shared" ref="C54:N54" si="30">C18-C19-C20</f>
        <v>0</v>
      </c>
      <c r="D54" s="372">
        <f t="shared" si="30"/>
        <v>0</v>
      </c>
      <c r="E54" s="372">
        <f t="shared" si="30"/>
        <v>0</v>
      </c>
      <c r="F54" s="372">
        <f t="shared" si="30"/>
        <v>0</v>
      </c>
      <c r="G54" s="372">
        <f t="shared" si="30"/>
        <v>0</v>
      </c>
      <c r="H54" s="372">
        <f t="shared" si="30"/>
        <v>0</v>
      </c>
      <c r="I54" s="372">
        <f t="shared" si="30"/>
        <v>0</v>
      </c>
      <c r="J54" s="372">
        <f t="shared" si="30"/>
        <v>0</v>
      </c>
      <c r="K54" s="372">
        <f t="shared" si="30"/>
        <v>0</v>
      </c>
      <c r="L54" s="372">
        <f t="shared" si="30"/>
        <v>0</v>
      </c>
      <c r="M54" s="372">
        <f t="shared" si="30"/>
        <v>0</v>
      </c>
      <c r="N54" s="372">
        <f t="shared" si="30"/>
        <v>0</v>
      </c>
    </row>
    <row r="55" spans="1:32">
      <c r="C55" s="372">
        <f t="shared" ref="C55:N55" si="31">C21-C22-C23</f>
        <v>0</v>
      </c>
      <c r="D55" s="372">
        <f t="shared" si="31"/>
        <v>0</v>
      </c>
      <c r="E55" s="372">
        <f t="shared" si="31"/>
        <v>0</v>
      </c>
      <c r="F55" s="372">
        <f t="shared" si="31"/>
        <v>0</v>
      </c>
      <c r="G55" s="372">
        <f t="shared" si="31"/>
        <v>0</v>
      </c>
      <c r="H55" s="372">
        <f t="shared" si="31"/>
        <v>0</v>
      </c>
      <c r="I55" s="372">
        <f t="shared" si="31"/>
        <v>0</v>
      </c>
      <c r="J55" s="372">
        <f t="shared" si="31"/>
        <v>0</v>
      </c>
      <c r="K55" s="372">
        <f t="shared" si="31"/>
        <v>0</v>
      </c>
      <c r="L55" s="372">
        <f t="shared" si="31"/>
        <v>0</v>
      </c>
      <c r="M55" s="372">
        <f t="shared" si="31"/>
        <v>0</v>
      </c>
      <c r="N55" s="372">
        <f t="shared" si="31"/>
        <v>0</v>
      </c>
    </row>
    <row r="56" spans="1:32">
      <c r="C56" s="372">
        <f t="shared" ref="C56:N56" si="32">C24-C25-C26</f>
        <v>0</v>
      </c>
      <c r="D56" s="372">
        <f t="shared" si="32"/>
        <v>0</v>
      </c>
      <c r="E56" s="372">
        <f t="shared" si="32"/>
        <v>0</v>
      </c>
      <c r="F56" s="372">
        <f t="shared" si="32"/>
        <v>0</v>
      </c>
      <c r="G56" s="372">
        <f t="shared" si="32"/>
        <v>0</v>
      </c>
      <c r="H56" s="372">
        <f t="shared" si="32"/>
        <v>0</v>
      </c>
      <c r="I56" s="372">
        <f t="shared" si="32"/>
        <v>0</v>
      </c>
      <c r="J56" s="372">
        <f t="shared" si="32"/>
        <v>0</v>
      </c>
      <c r="K56" s="372">
        <f t="shared" si="32"/>
        <v>0</v>
      </c>
      <c r="L56" s="372">
        <f t="shared" si="32"/>
        <v>0</v>
      </c>
      <c r="M56" s="372">
        <f t="shared" si="32"/>
        <v>0</v>
      </c>
      <c r="N56" s="372">
        <f t="shared" si="32"/>
        <v>0</v>
      </c>
    </row>
    <row r="57" spans="1:32">
      <c r="C57" s="372">
        <f t="shared" ref="C57:N57" si="33">C12-C15-C18-C21-C24</f>
        <v>0</v>
      </c>
      <c r="D57" s="372">
        <f t="shared" si="33"/>
        <v>0</v>
      </c>
      <c r="E57" s="372">
        <f t="shared" si="33"/>
        <v>0</v>
      </c>
      <c r="F57" s="372">
        <f t="shared" si="33"/>
        <v>0</v>
      </c>
      <c r="G57" s="372">
        <f t="shared" si="33"/>
        <v>0</v>
      </c>
      <c r="H57" s="372">
        <f t="shared" si="33"/>
        <v>0</v>
      </c>
      <c r="I57" s="372">
        <f t="shared" si="33"/>
        <v>0</v>
      </c>
      <c r="J57" s="372">
        <f t="shared" si="33"/>
        <v>0</v>
      </c>
      <c r="K57" s="372">
        <f t="shared" si="33"/>
        <v>0</v>
      </c>
      <c r="L57" s="372">
        <f t="shared" si="33"/>
        <v>0</v>
      </c>
      <c r="M57" s="372">
        <f t="shared" si="33"/>
        <v>0</v>
      </c>
      <c r="N57" s="372">
        <f t="shared" si="33"/>
        <v>0</v>
      </c>
    </row>
    <row r="58" spans="1:32">
      <c r="C58" s="372">
        <f t="shared" ref="C58:N58" si="34">C13-C16-C19-C22-C25</f>
        <v>0</v>
      </c>
      <c r="D58" s="372">
        <f t="shared" si="34"/>
        <v>0</v>
      </c>
      <c r="E58" s="372">
        <f t="shared" si="34"/>
        <v>0</v>
      </c>
      <c r="F58" s="372">
        <f t="shared" si="34"/>
        <v>0</v>
      </c>
      <c r="G58" s="372">
        <f t="shared" si="34"/>
        <v>0</v>
      </c>
      <c r="H58" s="372">
        <f t="shared" si="34"/>
        <v>0</v>
      </c>
      <c r="I58" s="372">
        <f t="shared" si="34"/>
        <v>0</v>
      </c>
      <c r="J58" s="372">
        <f t="shared" si="34"/>
        <v>0</v>
      </c>
      <c r="K58" s="372">
        <f t="shared" si="34"/>
        <v>0</v>
      </c>
      <c r="L58" s="372">
        <f t="shared" si="34"/>
        <v>0</v>
      </c>
      <c r="M58" s="372">
        <f t="shared" si="34"/>
        <v>0</v>
      </c>
      <c r="N58" s="372">
        <f t="shared" si="34"/>
        <v>0</v>
      </c>
    </row>
    <row r="59" spans="1:32">
      <c r="C59" s="372">
        <f t="shared" ref="C59:N59" si="35">C14-C17-C20-C23-C26</f>
        <v>0</v>
      </c>
      <c r="D59" s="372">
        <f t="shared" si="35"/>
        <v>0</v>
      </c>
      <c r="E59" s="372">
        <f t="shared" si="35"/>
        <v>0</v>
      </c>
      <c r="F59" s="372">
        <f t="shared" si="35"/>
        <v>0</v>
      </c>
      <c r="G59" s="372">
        <f t="shared" si="35"/>
        <v>0</v>
      </c>
      <c r="H59" s="372">
        <f t="shared" si="35"/>
        <v>0</v>
      </c>
      <c r="I59" s="372">
        <f t="shared" si="35"/>
        <v>0</v>
      </c>
      <c r="J59" s="372">
        <f t="shared" si="35"/>
        <v>0</v>
      </c>
      <c r="K59" s="372">
        <f t="shared" si="35"/>
        <v>0</v>
      </c>
      <c r="L59" s="372">
        <f t="shared" si="35"/>
        <v>0</v>
      </c>
      <c r="M59" s="372">
        <f t="shared" si="35"/>
        <v>0</v>
      </c>
      <c r="N59" s="372">
        <f t="shared" si="35"/>
        <v>0</v>
      </c>
    </row>
    <row r="60" spans="1:32">
      <c r="C60" s="372">
        <f t="shared" ref="C60:N60" si="36">C28-C29-C30</f>
        <v>0</v>
      </c>
      <c r="D60" s="372">
        <f t="shared" si="36"/>
        <v>0</v>
      </c>
      <c r="E60" s="372">
        <f t="shared" si="36"/>
        <v>0</v>
      </c>
      <c r="F60" s="372">
        <f t="shared" si="36"/>
        <v>0</v>
      </c>
      <c r="G60" s="372">
        <f t="shared" si="36"/>
        <v>0</v>
      </c>
      <c r="H60" s="372">
        <f t="shared" si="36"/>
        <v>0</v>
      </c>
      <c r="I60" s="372">
        <f t="shared" si="36"/>
        <v>0</v>
      </c>
      <c r="J60" s="372">
        <f t="shared" si="36"/>
        <v>0</v>
      </c>
      <c r="K60" s="372">
        <f t="shared" si="36"/>
        <v>0</v>
      </c>
      <c r="L60" s="372">
        <f t="shared" si="36"/>
        <v>0</v>
      </c>
      <c r="M60" s="372">
        <f t="shared" si="36"/>
        <v>0</v>
      </c>
      <c r="N60" s="372">
        <f t="shared" si="36"/>
        <v>0</v>
      </c>
    </row>
    <row r="61" spans="1:32">
      <c r="C61" s="372">
        <f t="shared" ref="C61:N61" si="37">C32-C33-C34</f>
        <v>0</v>
      </c>
      <c r="D61" s="372">
        <f t="shared" si="37"/>
        <v>0</v>
      </c>
      <c r="E61" s="372">
        <f t="shared" si="37"/>
        <v>0</v>
      </c>
      <c r="F61" s="372">
        <f t="shared" si="37"/>
        <v>0</v>
      </c>
      <c r="G61" s="372">
        <f t="shared" si="37"/>
        <v>0</v>
      </c>
      <c r="H61" s="372">
        <f t="shared" si="37"/>
        <v>0</v>
      </c>
      <c r="I61" s="372">
        <f t="shared" si="37"/>
        <v>0</v>
      </c>
      <c r="J61" s="372">
        <f t="shared" si="37"/>
        <v>0</v>
      </c>
      <c r="K61" s="372">
        <f t="shared" si="37"/>
        <v>0</v>
      </c>
      <c r="L61" s="372">
        <f t="shared" si="37"/>
        <v>0</v>
      </c>
      <c r="M61" s="372">
        <f t="shared" si="37"/>
        <v>0</v>
      </c>
      <c r="N61" s="372">
        <f t="shared" si="37"/>
        <v>0</v>
      </c>
    </row>
    <row r="62" spans="1:32">
      <c r="C62" s="372">
        <f t="shared" ref="C62:N62" si="38">C36-C37-C38</f>
        <v>0</v>
      </c>
      <c r="D62" s="372">
        <f t="shared" si="38"/>
        <v>0</v>
      </c>
      <c r="E62" s="372">
        <f t="shared" si="38"/>
        <v>0</v>
      </c>
      <c r="F62" s="372">
        <f t="shared" si="38"/>
        <v>0</v>
      </c>
      <c r="G62" s="372">
        <f t="shared" si="38"/>
        <v>0</v>
      </c>
      <c r="H62" s="372">
        <f t="shared" si="38"/>
        <v>0</v>
      </c>
      <c r="I62" s="372">
        <f t="shared" si="38"/>
        <v>0</v>
      </c>
      <c r="J62" s="372">
        <f t="shared" si="38"/>
        <v>0</v>
      </c>
      <c r="K62" s="372">
        <f t="shared" si="38"/>
        <v>0</v>
      </c>
      <c r="L62" s="372">
        <f t="shared" si="38"/>
        <v>0</v>
      </c>
      <c r="M62" s="372">
        <f t="shared" si="38"/>
        <v>0</v>
      </c>
      <c r="N62" s="372">
        <f t="shared" si="38"/>
        <v>0</v>
      </c>
    </row>
    <row r="63" spans="1:32">
      <c r="C63" s="372">
        <f>C36-C39-C40-C41-C42-C43-C44</f>
        <v>0</v>
      </c>
      <c r="D63" s="372">
        <f>D36-D39-D40-D41-D42-D43-D44</f>
        <v>0</v>
      </c>
      <c r="E63" s="372">
        <f>E36-E39-E40-E41-E42-E43-E44</f>
        <v>0</v>
      </c>
      <c r="F63" s="372">
        <f>F36-F39-F40-F41-F42-F43-F44</f>
        <v>0</v>
      </c>
      <c r="G63" s="372"/>
      <c r="H63" s="372"/>
      <c r="I63" s="372"/>
      <c r="J63" s="372"/>
      <c r="K63" s="372"/>
      <c r="L63" s="372"/>
      <c r="M63" s="372"/>
      <c r="N63" s="372"/>
    </row>
    <row r="64" spans="1:32">
      <c r="C64" s="372">
        <f t="shared" ref="C64:F65" si="39">C37-C39-C41-C43</f>
        <v>0</v>
      </c>
      <c r="D64" s="372">
        <f t="shared" si="39"/>
        <v>0</v>
      </c>
      <c r="E64" s="372">
        <f t="shared" si="39"/>
        <v>0</v>
      </c>
      <c r="F64" s="372">
        <f t="shared" si="39"/>
        <v>0</v>
      </c>
      <c r="G64" s="372"/>
      <c r="H64" s="372"/>
      <c r="I64" s="372"/>
      <c r="J64" s="372"/>
      <c r="K64" s="372"/>
      <c r="L64" s="372"/>
      <c r="M64" s="372"/>
      <c r="N64" s="372"/>
    </row>
    <row r="65" spans="3:14">
      <c r="C65" s="372">
        <f t="shared" si="39"/>
        <v>0</v>
      </c>
      <c r="D65" s="372">
        <f t="shared" si="39"/>
        <v>0</v>
      </c>
      <c r="E65" s="372">
        <f t="shared" si="39"/>
        <v>0</v>
      </c>
      <c r="F65" s="372">
        <f t="shared" si="39"/>
        <v>0</v>
      </c>
      <c r="G65" s="372"/>
      <c r="H65" s="372"/>
      <c r="I65" s="372"/>
      <c r="J65" s="372"/>
      <c r="K65" s="372"/>
      <c r="L65" s="372"/>
      <c r="M65" s="372"/>
      <c r="N65" s="372"/>
    </row>
  </sheetData>
  <mergeCells count="26">
    <mergeCell ref="G5:J5"/>
    <mergeCell ref="K5:N5"/>
    <mergeCell ref="M4:N4"/>
    <mergeCell ref="E4:I4"/>
    <mergeCell ref="M1:N1"/>
    <mergeCell ref="K2:L2"/>
    <mergeCell ref="M2:N2"/>
    <mergeCell ref="K1:L1"/>
    <mergeCell ref="A3:N3"/>
    <mergeCell ref="A5:B6"/>
    <mergeCell ref="C5:F5"/>
    <mergeCell ref="A43:A44"/>
    <mergeCell ref="A36:A38"/>
    <mergeCell ref="A15:A17"/>
    <mergeCell ref="A18:A20"/>
    <mergeCell ref="A21:A23"/>
    <mergeCell ref="A28:A30"/>
    <mergeCell ref="A24:A26"/>
    <mergeCell ref="A7:B7"/>
    <mergeCell ref="A8:B8"/>
    <mergeCell ref="A41:A42"/>
    <mergeCell ref="A32:A34"/>
    <mergeCell ref="A39:A40"/>
    <mergeCell ref="A9:B9"/>
    <mergeCell ref="A10:B10"/>
    <mergeCell ref="A12:A1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4" orientation="landscape" r:id="rId1"/>
  <headerFooter alignWithMargins="0">
    <oddFooter>&amp;C&amp;8&amp;A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1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7.625" style="6" customWidth="1"/>
    <col min="2" max="2" width="5.875" style="6" customWidth="1"/>
    <col min="3" max="14" width="8.625" style="6" customWidth="1"/>
    <col min="15" max="15" width="9" style="6"/>
    <col min="16" max="18" width="4.5" style="6" bestFit="1" customWidth="1"/>
    <col min="19" max="256" width="9" style="6"/>
    <col min="257" max="257" width="17.625" style="6" customWidth="1"/>
    <col min="258" max="258" width="5.875" style="6" customWidth="1"/>
    <col min="259" max="270" width="8.625" style="6" customWidth="1"/>
    <col min="271" max="271" width="9" style="6"/>
    <col min="272" max="274" width="4.5" style="6" bestFit="1" customWidth="1"/>
    <col min="275" max="512" width="9" style="6"/>
    <col min="513" max="513" width="17.625" style="6" customWidth="1"/>
    <col min="514" max="514" width="5.875" style="6" customWidth="1"/>
    <col min="515" max="526" width="8.625" style="6" customWidth="1"/>
    <col min="527" max="527" width="9" style="6"/>
    <col min="528" max="530" width="4.5" style="6" bestFit="1" customWidth="1"/>
    <col min="531" max="768" width="9" style="6"/>
    <col min="769" max="769" width="17.625" style="6" customWidth="1"/>
    <col min="770" max="770" width="5.875" style="6" customWidth="1"/>
    <col min="771" max="782" width="8.625" style="6" customWidth="1"/>
    <col min="783" max="783" width="9" style="6"/>
    <col min="784" max="786" width="4.5" style="6" bestFit="1" customWidth="1"/>
    <col min="787" max="1024" width="9" style="6"/>
    <col min="1025" max="1025" width="17.625" style="6" customWidth="1"/>
    <col min="1026" max="1026" width="5.875" style="6" customWidth="1"/>
    <col min="1027" max="1038" width="8.625" style="6" customWidth="1"/>
    <col min="1039" max="1039" width="9" style="6"/>
    <col min="1040" max="1042" width="4.5" style="6" bestFit="1" customWidth="1"/>
    <col min="1043" max="1280" width="9" style="6"/>
    <col min="1281" max="1281" width="17.625" style="6" customWidth="1"/>
    <col min="1282" max="1282" width="5.875" style="6" customWidth="1"/>
    <col min="1283" max="1294" width="8.625" style="6" customWidth="1"/>
    <col min="1295" max="1295" width="9" style="6"/>
    <col min="1296" max="1298" width="4.5" style="6" bestFit="1" customWidth="1"/>
    <col min="1299" max="1536" width="9" style="6"/>
    <col min="1537" max="1537" width="17.625" style="6" customWidth="1"/>
    <col min="1538" max="1538" width="5.875" style="6" customWidth="1"/>
    <col min="1539" max="1550" width="8.625" style="6" customWidth="1"/>
    <col min="1551" max="1551" width="9" style="6"/>
    <col min="1552" max="1554" width="4.5" style="6" bestFit="1" customWidth="1"/>
    <col min="1555" max="1792" width="9" style="6"/>
    <col min="1793" max="1793" width="17.625" style="6" customWidth="1"/>
    <col min="1794" max="1794" width="5.875" style="6" customWidth="1"/>
    <col min="1795" max="1806" width="8.625" style="6" customWidth="1"/>
    <col min="1807" max="1807" width="9" style="6"/>
    <col min="1808" max="1810" width="4.5" style="6" bestFit="1" customWidth="1"/>
    <col min="1811" max="2048" width="9" style="6"/>
    <col min="2049" max="2049" width="17.625" style="6" customWidth="1"/>
    <col min="2050" max="2050" width="5.875" style="6" customWidth="1"/>
    <col min="2051" max="2062" width="8.625" style="6" customWidth="1"/>
    <col min="2063" max="2063" width="9" style="6"/>
    <col min="2064" max="2066" width="4.5" style="6" bestFit="1" customWidth="1"/>
    <col min="2067" max="2304" width="9" style="6"/>
    <col min="2305" max="2305" width="17.625" style="6" customWidth="1"/>
    <col min="2306" max="2306" width="5.875" style="6" customWidth="1"/>
    <col min="2307" max="2318" width="8.625" style="6" customWidth="1"/>
    <col min="2319" max="2319" width="9" style="6"/>
    <col min="2320" max="2322" width="4.5" style="6" bestFit="1" customWidth="1"/>
    <col min="2323" max="2560" width="9" style="6"/>
    <col min="2561" max="2561" width="17.625" style="6" customWidth="1"/>
    <col min="2562" max="2562" width="5.875" style="6" customWidth="1"/>
    <col min="2563" max="2574" width="8.625" style="6" customWidth="1"/>
    <col min="2575" max="2575" width="9" style="6"/>
    <col min="2576" max="2578" width="4.5" style="6" bestFit="1" customWidth="1"/>
    <col min="2579" max="2816" width="9" style="6"/>
    <col min="2817" max="2817" width="17.625" style="6" customWidth="1"/>
    <col min="2818" max="2818" width="5.875" style="6" customWidth="1"/>
    <col min="2819" max="2830" width="8.625" style="6" customWidth="1"/>
    <col min="2831" max="2831" width="9" style="6"/>
    <col min="2832" max="2834" width="4.5" style="6" bestFit="1" customWidth="1"/>
    <col min="2835" max="3072" width="9" style="6"/>
    <col min="3073" max="3073" width="17.625" style="6" customWidth="1"/>
    <col min="3074" max="3074" width="5.875" style="6" customWidth="1"/>
    <col min="3075" max="3086" width="8.625" style="6" customWidth="1"/>
    <col min="3087" max="3087" width="9" style="6"/>
    <col min="3088" max="3090" width="4.5" style="6" bestFit="1" customWidth="1"/>
    <col min="3091" max="3328" width="9" style="6"/>
    <col min="3329" max="3329" width="17.625" style="6" customWidth="1"/>
    <col min="3330" max="3330" width="5.875" style="6" customWidth="1"/>
    <col min="3331" max="3342" width="8.625" style="6" customWidth="1"/>
    <col min="3343" max="3343" width="9" style="6"/>
    <col min="3344" max="3346" width="4.5" style="6" bestFit="1" customWidth="1"/>
    <col min="3347" max="3584" width="9" style="6"/>
    <col min="3585" max="3585" width="17.625" style="6" customWidth="1"/>
    <col min="3586" max="3586" width="5.875" style="6" customWidth="1"/>
    <col min="3587" max="3598" width="8.625" style="6" customWidth="1"/>
    <col min="3599" max="3599" width="9" style="6"/>
    <col min="3600" max="3602" width="4.5" style="6" bestFit="1" customWidth="1"/>
    <col min="3603" max="3840" width="9" style="6"/>
    <col min="3841" max="3841" width="17.625" style="6" customWidth="1"/>
    <col min="3842" max="3842" width="5.875" style="6" customWidth="1"/>
    <col min="3843" max="3854" width="8.625" style="6" customWidth="1"/>
    <col min="3855" max="3855" width="9" style="6"/>
    <col min="3856" max="3858" width="4.5" style="6" bestFit="1" customWidth="1"/>
    <col min="3859" max="4096" width="9" style="6"/>
    <col min="4097" max="4097" width="17.625" style="6" customWidth="1"/>
    <col min="4098" max="4098" width="5.875" style="6" customWidth="1"/>
    <col min="4099" max="4110" width="8.625" style="6" customWidth="1"/>
    <col min="4111" max="4111" width="9" style="6"/>
    <col min="4112" max="4114" width="4.5" style="6" bestFit="1" customWidth="1"/>
    <col min="4115" max="4352" width="9" style="6"/>
    <col min="4353" max="4353" width="17.625" style="6" customWidth="1"/>
    <col min="4354" max="4354" width="5.875" style="6" customWidth="1"/>
    <col min="4355" max="4366" width="8.625" style="6" customWidth="1"/>
    <col min="4367" max="4367" width="9" style="6"/>
    <col min="4368" max="4370" width="4.5" style="6" bestFit="1" customWidth="1"/>
    <col min="4371" max="4608" width="9" style="6"/>
    <col min="4609" max="4609" width="17.625" style="6" customWidth="1"/>
    <col min="4610" max="4610" width="5.875" style="6" customWidth="1"/>
    <col min="4611" max="4622" width="8.625" style="6" customWidth="1"/>
    <col min="4623" max="4623" width="9" style="6"/>
    <col min="4624" max="4626" width="4.5" style="6" bestFit="1" customWidth="1"/>
    <col min="4627" max="4864" width="9" style="6"/>
    <col min="4865" max="4865" width="17.625" style="6" customWidth="1"/>
    <col min="4866" max="4866" width="5.875" style="6" customWidth="1"/>
    <col min="4867" max="4878" width="8.625" style="6" customWidth="1"/>
    <col min="4879" max="4879" width="9" style="6"/>
    <col min="4880" max="4882" width="4.5" style="6" bestFit="1" customWidth="1"/>
    <col min="4883" max="5120" width="9" style="6"/>
    <col min="5121" max="5121" width="17.625" style="6" customWidth="1"/>
    <col min="5122" max="5122" width="5.875" style="6" customWidth="1"/>
    <col min="5123" max="5134" width="8.625" style="6" customWidth="1"/>
    <col min="5135" max="5135" width="9" style="6"/>
    <col min="5136" max="5138" width="4.5" style="6" bestFit="1" customWidth="1"/>
    <col min="5139" max="5376" width="9" style="6"/>
    <col min="5377" max="5377" width="17.625" style="6" customWidth="1"/>
    <col min="5378" max="5378" width="5.875" style="6" customWidth="1"/>
    <col min="5379" max="5390" width="8.625" style="6" customWidth="1"/>
    <col min="5391" max="5391" width="9" style="6"/>
    <col min="5392" max="5394" width="4.5" style="6" bestFit="1" customWidth="1"/>
    <col min="5395" max="5632" width="9" style="6"/>
    <col min="5633" max="5633" width="17.625" style="6" customWidth="1"/>
    <col min="5634" max="5634" width="5.875" style="6" customWidth="1"/>
    <col min="5635" max="5646" width="8.625" style="6" customWidth="1"/>
    <col min="5647" max="5647" width="9" style="6"/>
    <col min="5648" max="5650" width="4.5" style="6" bestFit="1" customWidth="1"/>
    <col min="5651" max="5888" width="9" style="6"/>
    <col min="5889" max="5889" width="17.625" style="6" customWidth="1"/>
    <col min="5890" max="5890" width="5.875" style="6" customWidth="1"/>
    <col min="5891" max="5902" width="8.625" style="6" customWidth="1"/>
    <col min="5903" max="5903" width="9" style="6"/>
    <col min="5904" max="5906" width="4.5" style="6" bestFit="1" customWidth="1"/>
    <col min="5907" max="6144" width="9" style="6"/>
    <col min="6145" max="6145" width="17.625" style="6" customWidth="1"/>
    <col min="6146" max="6146" width="5.875" style="6" customWidth="1"/>
    <col min="6147" max="6158" width="8.625" style="6" customWidth="1"/>
    <col min="6159" max="6159" width="9" style="6"/>
    <col min="6160" max="6162" width="4.5" style="6" bestFit="1" customWidth="1"/>
    <col min="6163" max="6400" width="9" style="6"/>
    <col min="6401" max="6401" width="17.625" style="6" customWidth="1"/>
    <col min="6402" max="6402" width="5.875" style="6" customWidth="1"/>
    <col min="6403" max="6414" width="8.625" style="6" customWidth="1"/>
    <col min="6415" max="6415" width="9" style="6"/>
    <col min="6416" max="6418" width="4.5" style="6" bestFit="1" customWidth="1"/>
    <col min="6419" max="6656" width="9" style="6"/>
    <col min="6657" max="6657" width="17.625" style="6" customWidth="1"/>
    <col min="6658" max="6658" width="5.875" style="6" customWidth="1"/>
    <col min="6659" max="6670" width="8.625" style="6" customWidth="1"/>
    <col min="6671" max="6671" width="9" style="6"/>
    <col min="6672" max="6674" width="4.5" style="6" bestFit="1" customWidth="1"/>
    <col min="6675" max="6912" width="9" style="6"/>
    <col min="6913" max="6913" width="17.625" style="6" customWidth="1"/>
    <col min="6914" max="6914" width="5.875" style="6" customWidth="1"/>
    <col min="6915" max="6926" width="8.625" style="6" customWidth="1"/>
    <col min="6927" max="6927" width="9" style="6"/>
    <col min="6928" max="6930" width="4.5" style="6" bestFit="1" customWidth="1"/>
    <col min="6931" max="7168" width="9" style="6"/>
    <col min="7169" max="7169" width="17.625" style="6" customWidth="1"/>
    <col min="7170" max="7170" width="5.875" style="6" customWidth="1"/>
    <col min="7171" max="7182" width="8.625" style="6" customWidth="1"/>
    <col min="7183" max="7183" width="9" style="6"/>
    <col min="7184" max="7186" width="4.5" style="6" bestFit="1" customWidth="1"/>
    <col min="7187" max="7424" width="9" style="6"/>
    <col min="7425" max="7425" width="17.625" style="6" customWidth="1"/>
    <col min="7426" max="7426" width="5.875" style="6" customWidth="1"/>
    <col min="7427" max="7438" width="8.625" style="6" customWidth="1"/>
    <col min="7439" max="7439" width="9" style="6"/>
    <col min="7440" max="7442" width="4.5" style="6" bestFit="1" customWidth="1"/>
    <col min="7443" max="7680" width="9" style="6"/>
    <col min="7681" max="7681" width="17.625" style="6" customWidth="1"/>
    <col min="7682" max="7682" width="5.875" style="6" customWidth="1"/>
    <col min="7683" max="7694" width="8.625" style="6" customWidth="1"/>
    <col min="7695" max="7695" width="9" style="6"/>
    <col min="7696" max="7698" width="4.5" style="6" bestFit="1" customWidth="1"/>
    <col min="7699" max="7936" width="9" style="6"/>
    <col min="7937" max="7937" width="17.625" style="6" customWidth="1"/>
    <col min="7938" max="7938" width="5.875" style="6" customWidth="1"/>
    <col min="7939" max="7950" width="8.625" style="6" customWidth="1"/>
    <col min="7951" max="7951" width="9" style="6"/>
    <col min="7952" max="7954" width="4.5" style="6" bestFit="1" customWidth="1"/>
    <col min="7955" max="8192" width="9" style="6"/>
    <col min="8193" max="8193" width="17.625" style="6" customWidth="1"/>
    <col min="8194" max="8194" width="5.875" style="6" customWidth="1"/>
    <col min="8195" max="8206" width="8.625" style="6" customWidth="1"/>
    <col min="8207" max="8207" width="9" style="6"/>
    <col min="8208" max="8210" width="4.5" style="6" bestFit="1" customWidth="1"/>
    <col min="8211" max="8448" width="9" style="6"/>
    <col min="8449" max="8449" width="17.625" style="6" customWidth="1"/>
    <col min="8450" max="8450" width="5.875" style="6" customWidth="1"/>
    <col min="8451" max="8462" width="8.625" style="6" customWidth="1"/>
    <col min="8463" max="8463" width="9" style="6"/>
    <col min="8464" max="8466" width="4.5" style="6" bestFit="1" customWidth="1"/>
    <col min="8467" max="8704" width="9" style="6"/>
    <col min="8705" max="8705" width="17.625" style="6" customWidth="1"/>
    <col min="8706" max="8706" width="5.875" style="6" customWidth="1"/>
    <col min="8707" max="8718" width="8.625" style="6" customWidth="1"/>
    <col min="8719" max="8719" width="9" style="6"/>
    <col min="8720" max="8722" width="4.5" style="6" bestFit="1" customWidth="1"/>
    <col min="8723" max="8960" width="9" style="6"/>
    <col min="8961" max="8961" width="17.625" style="6" customWidth="1"/>
    <col min="8962" max="8962" width="5.875" style="6" customWidth="1"/>
    <col min="8963" max="8974" width="8.625" style="6" customWidth="1"/>
    <col min="8975" max="8975" width="9" style="6"/>
    <col min="8976" max="8978" width="4.5" style="6" bestFit="1" customWidth="1"/>
    <col min="8979" max="9216" width="9" style="6"/>
    <col min="9217" max="9217" width="17.625" style="6" customWidth="1"/>
    <col min="9218" max="9218" width="5.875" style="6" customWidth="1"/>
    <col min="9219" max="9230" width="8.625" style="6" customWidth="1"/>
    <col min="9231" max="9231" width="9" style="6"/>
    <col min="9232" max="9234" width="4.5" style="6" bestFit="1" customWidth="1"/>
    <col min="9235" max="9472" width="9" style="6"/>
    <col min="9473" max="9473" width="17.625" style="6" customWidth="1"/>
    <col min="9474" max="9474" width="5.875" style="6" customWidth="1"/>
    <col min="9475" max="9486" width="8.625" style="6" customWidth="1"/>
    <col min="9487" max="9487" width="9" style="6"/>
    <col min="9488" max="9490" width="4.5" style="6" bestFit="1" customWidth="1"/>
    <col min="9491" max="9728" width="9" style="6"/>
    <col min="9729" max="9729" width="17.625" style="6" customWidth="1"/>
    <col min="9730" max="9730" width="5.875" style="6" customWidth="1"/>
    <col min="9731" max="9742" width="8.625" style="6" customWidth="1"/>
    <col min="9743" max="9743" width="9" style="6"/>
    <col min="9744" max="9746" width="4.5" style="6" bestFit="1" customWidth="1"/>
    <col min="9747" max="9984" width="9" style="6"/>
    <col min="9985" max="9985" width="17.625" style="6" customWidth="1"/>
    <col min="9986" max="9986" width="5.875" style="6" customWidth="1"/>
    <col min="9987" max="9998" width="8.625" style="6" customWidth="1"/>
    <col min="9999" max="9999" width="9" style="6"/>
    <col min="10000" max="10002" width="4.5" style="6" bestFit="1" customWidth="1"/>
    <col min="10003" max="10240" width="9" style="6"/>
    <col min="10241" max="10241" width="17.625" style="6" customWidth="1"/>
    <col min="10242" max="10242" width="5.875" style="6" customWidth="1"/>
    <col min="10243" max="10254" width="8.625" style="6" customWidth="1"/>
    <col min="10255" max="10255" width="9" style="6"/>
    <col min="10256" max="10258" width="4.5" style="6" bestFit="1" customWidth="1"/>
    <col min="10259" max="10496" width="9" style="6"/>
    <col min="10497" max="10497" width="17.625" style="6" customWidth="1"/>
    <col min="10498" max="10498" width="5.875" style="6" customWidth="1"/>
    <col min="10499" max="10510" width="8.625" style="6" customWidth="1"/>
    <col min="10511" max="10511" width="9" style="6"/>
    <col min="10512" max="10514" width="4.5" style="6" bestFit="1" customWidth="1"/>
    <col min="10515" max="10752" width="9" style="6"/>
    <col min="10753" max="10753" width="17.625" style="6" customWidth="1"/>
    <col min="10754" max="10754" width="5.875" style="6" customWidth="1"/>
    <col min="10755" max="10766" width="8.625" style="6" customWidth="1"/>
    <col min="10767" max="10767" width="9" style="6"/>
    <col min="10768" max="10770" width="4.5" style="6" bestFit="1" customWidth="1"/>
    <col min="10771" max="11008" width="9" style="6"/>
    <col min="11009" max="11009" width="17.625" style="6" customWidth="1"/>
    <col min="11010" max="11010" width="5.875" style="6" customWidth="1"/>
    <col min="11011" max="11022" width="8.625" style="6" customWidth="1"/>
    <col min="11023" max="11023" width="9" style="6"/>
    <col min="11024" max="11026" width="4.5" style="6" bestFit="1" customWidth="1"/>
    <col min="11027" max="11264" width="9" style="6"/>
    <col min="11265" max="11265" width="17.625" style="6" customWidth="1"/>
    <col min="11266" max="11266" width="5.875" style="6" customWidth="1"/>
    <col min="11267" max="11278" width="8.625" style="6" customWidth="1"/>
    <col min="11279" max="11279" width="9" style="6"/>
    <col min="11280" max="11282" width="4.5" style="6" bestFit="1" customWidth="1"/>
    <col min="11283" max="11520" width="9" style="6"/>
    <col min="11521" max="11521" width="17.625" style="6" customWidth="1"/>
    <col min="11522" max="11522" width="5.875" style="6" customWidth="1"/>
    <col min="11523" max="11534" width="8.625" style="6" customWidth="1"/>
    <col min="11535" max="11535" width="9" style="6"/>
    <col min="11536" max="11538" width="4.5" style="6" bestFit="1" customWidth="1"/>
    <col min="11539" max="11776" width="9" style="6"/>
    <col min="11777" max="11777" width="17.625" style="6" customWidth="1"/>
    <col min="11778" max="11778" width="5.875" style="6" customWidth="1"/>
    <col min="11779" max="11790" width="8.625" style="6" customWidth="1"/>
    <col min="11791" max="11791" width="9" style="6"/>
    <col min="11792" max="11794" width="4.5" style="6" bestFit="1" customWidth="1"/>
    <col min="11795" max="12032" width="9" style="6"/>
    <col min="12033" max="12033" width="17.625" style="6" customWidth="1"/>
    <col min="12034" max="12034" width="5.875" style="6" customWidth="1"/>
    <col min="12035" max="12046" width="8.625" style="6" customWidth="1"/>
    <col min="12047" max="12047" width="9" style="6"/>
    <col min="12048" max="12050" width="4.5" style="6" bestFit="1" customWidth="1"/>
    <col min="12051" max="12288" width="9" style="6"/>
    <col min="12289" max="12289" width="17.625" style="6" customWidth="1"/>
    <col min="12290" max="12290" width="5.875" style="6" customWidth="1"/>
    <col min="12291" max="12302" width="8.625" style="6" customWidth="1"/>
    <col min="12303" max="12303" width="9" style="6"/>
    <col min="12304" max="12306" width="4.5" style="6" bestFit="1" customWidth="1"/>
    <col min="12307" max="12544" width="9" style="6"/>
    <col min="12545" max="12545" width="17.625" style="6" customWidth="1"/>
    <col min="12546" max="12546" width="5.875" style="6" customWidth="1"/>
    <col min="12547" max="12558" width="8.625" style="6" customWidth="1"/>
    <col min="12559" max="12559" width="9" style="6"/>
    <col min="12560" max="12562" width="4.5" style="6" bestFit="1" customWidth="1"/>
    <col min="12563" max="12800" width="9" style="6"/>
    <col min="12801" max="12801" width="17.625" style="6" customWidth="1"/>
    <col min="12802" max="12802" width="5.875" style="6" customWidth="1"/>
    <col min="12803" max="12814" width="8.625" style="6" customWidth="1"/>
    <col min="12815" max="12815" width="9" style="6"/>
    <col min="12816" max="12818" width="4.5" style="6" bestFit="1" customWidth="1"/>
    <col min="12819" max="13056" width="9" style="6"/>
    <col min="13057" max="13057" width="17.625" style="6" customWidth="1"/>
    <col min="13058" max="13058" width="5.875" style="6" customWidth="1"/>
    <col min="13059" max="13070" width="8.625" style="6" customWidth="1"/>
    <col min="13071" max="13071" width="9" style="6"/>
    <col min="13072" max="13074" width="4.5" style="6" bestFit="1" customWidth="1"/>
    <col min="13075" max="13312" width="9" style="6"/>
    <col min="13313" max="13313" width="17.625" style="6" customWidth="1"/>
    <col min="13314" max="13314" width="5.875" style="6" customWidth="1"/>
    <col min="13315" max="13326" width="8.625" style="6" customWidth="1"/>
    <col min="13327" max="13327" width="9" style="6"/>
    <col min="13328" max="13330" width="4.5" style="6" bestFit="1" customWidth="1"/>
    <col min="13331" max="13568" width="9" style="6"/>
    <col min="13569" max="13569" width="17.625" style="6" customWidth="1"/>
    <col min="13570" max="13570" width="5.875" style="6" customWidth="1"/>
    <col min="13571" max="13582" width="8.625" style="6" customWidth="1"/>
    <col min="13583" max="13583" width="9" style="6"/>
    <col min="13584" max="13586" width="4.5" style="6" bestFit="1" customWidth="1"/>
    <col min="13587" max="13824" width="9" style="6"/>
    <col min="13825" max="13825" width="17.625" style="6" customWidth="1"/>
    <col min="13826" max="13826" width="5.875" style="6" customWidth="1"/>
    <col min="13827" max="13838" width="8.625" style="6" customWidth="1"/>
    <col min="13839" max="13839" width="9" style="6"/>
    <col min="13840" max="13842" width="4.5" style="6" bestFit="1" customWidth="1"/>
    <col min="13843" max="14080" width="9" style="6"/>
    <col min="14081" max="14081" width="17.625" style="6" customWidth="1"/>
    <col min="14082" max="14082" width="5.875" style="6" customWidth="1"/>
    <col min="14083" max="14094" width="8.625" style="6" customWidth="1"/>
    <col min="14095" max="14095" width="9" style="6"/>
    <col min="14096" max="14098" width="4.5" style="6" bestFit="1" customWidth="1"/>
    <col min="14099" max="14336" width="9" style="6"/>
    <col min="14337" max="14337" width="17.625" style="6" customWidth="1"/>
    <col min="14338" max="14338" width="5.875" style="6" customWidth="1"/>
    <col min="14339" max="14350" width="8.625" style="6" customWidth="1"/>
    <col min="14351" max="14351" width="9" style="6"/>
    <col min="14352" max="14354" width="4.5" style="6" bestFit="1" customWidth="1"/>
    <col min="14355" max="14592" width="9" style="6"/>
    <col min="14593" max="14593" width="17.625" style="6" customWidth="1"/>
    <col min="14594" max="14594" width="5.875" style="6" customWidth="1"/>
    <col min="14595" max="14606" width="8.625" style="6" customWidth="1"/>
    <col min="14607" max="14607" width="9" style="6"/>
    <col min="14608" max="14610" width="4.5" style="6" bestFit="1" customWidth="1"/>
    <col min="14611" max="14848" width="9" style="6"/>
    <col min="14849" max="14849" width="17.625" style="6" customWidth="1"/>
    <col min="14850" max="14850" width="5.875" style="6" customWidth="1"/>
    <col min="14851" max="14862" width="8.625" style="6" customWidth="1"/>
    <col min="14863" max="14863" width="9" style="6"/>
    <col min="14864" max="14866" width="4.5" style="6" bestFit="1" customWidth="1"/>
    <col min="14867" max="15104" width="9" style="6"/>
    <col min="15105" max="15105" width="17.625" style="6" customWidth="1"/>
    <col min="15106" max="15106" width="5.875" style="6" customWidth="1"/>
    <col min="15107" max="15118" width="8.625" style="6" customWidth="1"/>
    <col min="15119" max="15119" width="9" style="6"/>
    <col min="15120" max="15122" width="4.5" style="6" bestFit="1" customWidth="1"/>
    <col min="15123" max="15360" width="9" style="6"/>
    <col min="15361" max="15361" width="17.625" style="6" customWidth="1"/>
    <col min="15362" max="15362" width="5.875" style="6" customWidth="1"/>
    <col min="15363" max="15374" width="8.625" style="6" customWidth="1"/>
    <col min="15375" max="15375" width="9" style="6"/>
    <col min="15376" max="15378" width="4.5" style="6" bestFit="1" customWidth="1"/>
    <col min="15379" max="15616" width="9" style="6"/>
    <col min="15617" max="15617" width="17.625" style="6" customWidth="1"/>
    <col min="15618" max="15618" width="5.875" style="6" customWidth="1"/>
    <col min="15619" max="15630" width="8.625" style="6" customWidth="1"/>
    <col min="15631" max="15631" width="9" style="6"/>
    <col min="15632" max="15634" width="4.5" style="6" bestFit="1" customWidth="1"/>
    <col min="15635" max="15872" width="9" style="6"/>
    <col min="15873" max="15873" width="17.625" style="6" customWidth="1"/>
    <col min="15874" max="15874" width="5.875" style="6" customWidth="1"/>
    <col min="15875" max="15886" width="8.625" style="6" customWidth="1"/>
    <col min="15887" max="15887" width="9" style="6"/>
    <col min="15888" max="15890" width="4.5" style="6" bestFit="1" customWidth="1"/>
    <col min="15891" max="16128" width="9" style="6"/>
    <col min="16129" max="16129" width="17.625" style="6" customWidth="1"/>
    <col min="16130" max="16130" width="5.875" style="6" customWidth="1"/>
    <col min="16131" max="16142" width="8.625" style="6" customWidth="1"/>
    <col min="16143" max="16143" width="9" style="6"/>
    <col min="16144" max="16146" width="4.5" style="6" bestFit="1" customWidth="1"/>
    <col min="16147" max="16384" width="9" style="6"/>
  </cols>
  <sheetData>
    <row r="1" spans="1:18" s="1" customFormat="1" ht="18.95" customHeight="1">
      <c r="A1" s="1831" t="s">
        <v>3092</v>
      </c>
      <c r="B1" s="1832"/>
      <c r="C1" s="1614"/>
      <c r="D1" s="1614"/>
      <c r="E1" s="1614"/>
      <c r="F1" s="1614"/>
      <c r="G1" s="1614"/>
      <c r="H1" s="1614"/>
      <c r="I1" s="1614"/>
      <c r="J1" s="1614"/>
      <c r="K1" s="1833" t="s">
        <v>3093</v>
      </c>
      <c r="L1" s="1833"/>
      <c r="M1" s="1833" t="s">
        <v>3367</v>
      </c>
      <c r="N1" s="1833"/>
    </row>
    <row r="2" spans="1:18" s="1" customFormat="1" ht="18.95" customHeight="1">
      <c r="A2" s="1831" t="s">
        <v>3095</v>
      </c>
      <c r="B2" s="1832"/>
      <c r="C2" s="1485" t="s">
        <v>4186</v>
      </c>
      <c r="D2" s="1485"/>
      <c r="E2" s="1485"/>
      <c r="F2" s="1485"/>
      <c r="G2" s="1485"/>
      <c r="H2" s="1485"/>
      <c r="I2" s="1485"/>
      <c r="J2" s="7" t="s">
        <v>3883</v>
      </c>
      <c r="K2" s="1833" t="s">
        <v>3242</v>
      </c>
      <c r="L2" s="1833"/>
      <c r="M2" s="1833" t="s">
        <v>428</v>
      </c>
      <c r="N2" s="1833"/>
    </row>
    <row r="3" spans="1:18" s="2" customFormat="1" ht="24" customHeight="1">
      <c r="A3" s="1834" t="s">
        <v>4195</v>
      </c>
      <c r="B3" s="1834"/>
      <c r="C3" s="1834"/>
      <c r="D3" s="1834"/>
      <c r="E3" s="1834"/>
      <c r="F3" s="1834"/>
      <c r="G3" s="1834"/>
      <c r="H3" s="1834"/>
      <c r="I3" s="1834"/>
      <c r="J3" s="1834"/>
      <c r="K3" s="1834"/>
      <c r="L3" s="1834"/>
      <c r="M3" s="1834"/>
      <c r="N3" s="1835"/>
    </row>
    <row r="4" spans="1:18" s="1" customFormat="1" ht="18.95" customHeight="1">
      <c r="C4" s="1483"/>
      <c r="D4" s="1483"/>
      <c r="E4" s="1836" t="s">
        <v>4196</v>
      </c>
      <c r="F4" s="1836"/>
      <c r="G4" s="1836"/>
      <c r="H4" s="1836"/>
      <c r="I4" s="1836"/>
      <c r="J4" s="1483"/>
      <c r="M4" s="1837" t="s">
        <v>3099</v>
      </c>
      <c r="N4" s="1837"/>
    </row>
    <row r="5" spans="1:18" s="158" customFormat="1" ht="14.25">
      <c r="A5" s="1838" t="s">
        <v>4190</v>
      </c>
      <c r="B5" s="1839"/>
      <c r="C5" s="1831" t="s">
        <v>4197</v>
      </c>
      <c r="D5" s="1841"/>
      <c r="E5" s="1841"/>
      <c r="F5" s="1841"/>
      <c r="G5" s="1831" t="s">
        <v>4198</v>
      </c>
      <c r="H5" s="1841"/>
      <c r="I5" s="1841"/>
      <c r="J5" s="1841"/>
      <c r="K5" s="1831" t="s">
        <v>4199</v>
      </c>
      <c r="L5" s="1841"/>
      <c r="M5" s="1841"/>
      <c r="N5" s="1841"/>
    </row>
    <row r="6" spans="1:18" s="1" customFormat="1" ht="14.25">
      <c r="A6" s="1836"/>
      <c r="B6" s="1840"/>
      <c r="C6" s="1484" t="s">
        <v>3046</v>
      </c>
      <c r="D6" s="1482" t="s">
        <v>3379</v>
      </c>
      <c r="E6" s="1482" t="s">
        <v>3380</v>
      </c>
      <c r="F6" s="1482" t="s">
        <v>3381</v>
      </c>
      <c r="G6" s="1484" t="s">
        <v>3046</v>
      </c>
      <c r="H6" s="1482" t="s">
        <v>3379</v>
      </c>
      <c r="I6" s="1482" t="s">
        <v>3380</v>
      </c>
      <c r="J6" s="1482" t="s">
        <v>3381</v>
      </c>
      <c r="K6" s="1484" t="s">
        <v>53</v>
      </c>
      <c r="L6" s="1482" t="s">
        <v>429</v>
      </c>
      <c r="M6" s="1482" t="s">
        <v>430</v>
      </c>
      <c r="N6" s="1481" t="s">
        <v>69</v>
      </c>
    </row>
    <row r="7" spans="1:18" s="1" customFormat="1" ht="15.6" customHeight="1">
      <c r="A7" s="116" t="s">
        <v>150</v>
      </c>
      <c r="B7" s="1533" t="s">
        <v>49</v>
      </c>
      <c r="C7" s="199">
        <f>C8+C9</f>
        <v>5</v>
      </c>
      <c r="D7" s="199">
        <f t="shared" ref="D7:N7" si="0">D8+D9</f>
        <v>2</v>
      </c>
      <c r="E7" s="199">
        <f t="shared" si="0"/>
        <v>3</v>
      </c>
      <c r="F7" s="199">
        <f t="shared" si="0"/>
        <v>0</v>
      </c>
      <c r="G7" s="199">
        <f t="shared" si="0"/>
        <v>15</v>
      </c>
      <c r="H7" s="199">
        <f t="shared" si="0"/>
        <v>0</v>
      </c>
      <c r="I7" s="199">
        <f t="shared" si="0"/>
        <v>4</v>
      </c>
      <c r="J7" s="199">
        <f t="shared" si="0"/>
        <v>11</v>
      </c>
      <c r="K7" s="1543">
        <f t="shared" si="0"/>
        <v>0</v>
      </c>
      <c r="L7" s="1543">
        <f t="shared" si="0"/>
        <v>0</v>
      </c>
      <c r="M7" s="1542">
        <f t="shared" si="0"/>
        <v>0</v>
      </c>
      <c r="N7" s="1542">
        <f t="shared" si="0"/>
        <v>0</v>
      </c>
      <c r="P7" s="1543">
        <f>C7-D7-E7-F7</f>
        <v>0</v>
      </c>
      <c r="Q7" s="1543">
        <f>G7-H7-I7-J7</f>
        <v>0</v>
      </c>
      <c r="R7" s="1543">
        <f>K7-L7-M7-N7</f>
        <v>0</v>
      </c>
    </row>
    <row r="8" spans="1:18" s="1" customFormat="1" ht="15.6" customHeight="1">
      <c r="A8" s="1532"/>
      <c r="B8" s="1533" t="s">
        <v>142</v>
      </c>
      <c r="C8" s="199">
        <f>C12+C15+C18+C21</f>
        <v>0</v>
      </c>
      <c r="D8" s="199">
        <f t="shared" ref="D8:N9" si="1">D12+D15+D18+D21</f>
        <v>0</v>
      </c>
      <c r="E8" s="199">
        <f t="shared" si="1"/>
        <v>0</v>
      </c>
      <c r="F8" s="199">
        <f t="shared" si="1"/>
        <v>0</v>
      </c>
      <c r="G8" s="199">
        <f t="shared" si="1"/>
        <v>1</v>
      </c>
      <c r="H8" s="199">
        <f t="shared" si="1"/>
        <v>0</v>
      </c>
      <c r="I8" s="199">
        <f t="shared" si="1"/>
        <v>1</v>
      </c>
      <c r="J8" s="199">
        <f t="shared" si="1"/>
        <v>0</v>
      </c>
      <c r="K8" s="1543">
        <f t="shared" si="1"/>
        <v>0</v>
      </c>
      <c r="L8" s="1543">
        <f t="shared" si="1"/>
        <v>0</v>
      </c>
      <c r="M8" s="1543">
        <f t="shared" si="1"/>
        <v>0</v>
      </c>
      <c r="N8" s="1543">
        <f t="shared" si="1"/>
        <v>0</v>
      </c>
      <c r="P8" s="1543">
        <f t="shared" ref="P8:P29" si="2">C8-D8-E8-F8</f>
        <v>0</v>
      </c>
      <c r="Q8" s="1543">
        <f t="shared" ref="Q8:Q30" si="3">G8-H8-I8-J8</f>
        <v>0</v>
      </c>
      <c r="R8" s="1543">
        <f t="shared" ref="R8:R30" si="4">K8-L8-M8-N8</f>
        <v>0</v>
      </c>
    </row>
    <row r="9" spans="1:18" s="1" customFormat="1" ht="15.6" customHeight="1">
      <c r="A9" s="1532"/>
      <c r="B9" s="1533" t="s">
        <v>68</v>
      </c>
      <c r="C9" s="199">
        <f>C13+C16+C19+C22</f>
        <v>5</v>
      </c>
      <c r="D9" s="199">
        <f t="shared" si="1"/>
        <v>2</v>
      </c>
      <c r="E9" s="199">
        <f t="shared" si="1"/>
        <v>3</v>
      </c>
      <c r="F9" s="199">
        <f t="shared" si="1"/>
        <v>0</v>
      </c>
      <c r="G9" s="199">
        <f t="shared" si="1"/>
        <v>14</v>
      </c>
      <c r="H9" s="199">
        <f t="shared" si="1"/>
        <v>0</v>
      </c>
      <c r="I9" s="199">
        <f t="shared" si="1"/>
        <v>3</v>
      </c>
      <c r="J9" s="199">
        <f t="shared" si="1"/>
        <v>11</v>
      </c>
      <c r="K9" s="1543">
        <f t="shared" si="1"/>
        <v>0</v>
      </c>
      <c r="L9" s="1543">
        <f t="shared" si="1"/>
        <v>0</v>
      </c>
      <c r="M9" s="1543">
        <f t="shared" si="1"/>
        <v>0</v>
      </c>
      <c r="N9" s="1543">
        <f t="shared" si="1"/>
        <v>0</v>
      </c>
      <c r="P9" s="1543">
        <f t="shared" si="2"/>
        <v>0</v>
      </c>
      <c r="Q9" s="1543">
        <f t="shared" si="3"/>
        <v>0</v>
      </c>
      <c r="R9" s="1543">
        <f t="shared" si="4"/>
        <v>0</v>
      </c>
    </row>
    <row r="10" spans="1:18" s="1" customFormat="1" ht="15.6" customHeight="1">
      <c r="A10" s="108" t="s">
        <v>431</v>
      </c>
      <c r="B10" s="107"/>
      <c r="C10" s="199"/>
      <c r="D10" s="199"/>
      <c r="E10" s="199"/>
      <c r="F10" s="199"/>
      <c r="G10" s="199"/>
      <c r="H10" s="199"/>
      <c r="I10" s="199"/>
      <c r="J10" s="199"/>
      <c r="K10" s="1543"/>
      <c r="L10" s="1543"/>
      <c r="M10" s="1543"/>
      <c r="N10" s="1543"/>
      <c r="P10" s="1543"/>
      <c r="Q10" s="1543"/>
      <c r="R10" s="1543"/>
    </row>
    <row r="11" spans="1:18" s="1" customFormat="1" ht="15.6" customHeight="1">
      <c r="A11" s="1532" t="s">
        <v>432</v>
      </c>
      <c r="B11" s="1533" t="s">
        <v>49</v>
      </c>
      <c r="C11" s="199">
        <f>C12+C13</f>
        <v>1</v>
      </c>
      <c r="D11" s="199">
        <f t="shared" ref="D11:N11" si="5">D12+D13</f>
        <v>1</v>
      </c>
      <c r="E11" s="199">
        <f t="shared" si="5"/>
        <v>0</v>
      </c>
      <c r="F11" s="199">
        <f t="shared" si="5"/>
        <v>0</v>
      </c>
      <c r="G11" s="199">
        <f t="shared" si="5"/>
        <v>6</v>
      </c>
      <c r="H11" s="199">
        <f t="shared" si="5"/>
        <v>0</v>
      </c>
      <c r="I11" s="199">
        <f t="shared" si="5"/>
        <v>2</v>
      </c>
      <c r="J11" s="199">
        <f t="shared" si="5"/>
        <v>4</v>
      </c>
      <c r="K11" s="1543">
        <f t="shared" si="5"/>
        <v>0</v>
      </c>
      <c r="L11" s="1543">
        <f t="shared" si="5"/>
        <v>0</v>
      </c>
      <c r="M11" s="1543">
        <f t="shared" si="5"/>
        <v>0</v>
      </c>
      <c r="N11" s="1543">
        <f t="shared" si="5"/>
        <v>0</v>
      </c>
      <c r="P11" s="1543">
        <f t="shared" si="2"/>
        <v>0</v>
      </c>
      <c r="Q11" s="1543">
        <f t="shared" si="3"/>
        <v>0</v>
      </c>
      <c r="R11" s="1543">
        <f t="shared" si="4"/>
        <v>0</v>
      </c>
    </row>
    <row r="12" spans="1:18" s="1" customFormat="1" ht="15.6" customHeight="1">
      <c r="A12" s="1532"/>
      <c r="B12" s="1533" t="s">
        <v>142</v>
      </c>
      <c r="C12" s="199">
        <f>D12+E12+F12</f>
        <v>0</v>
      </c>
      <c r="D12" s="199">
        <v>0</v>
      </c>
      <c r="E12" s="199">
        <v>0</v>
      </c>
      <c r="F12" s="199">
        <v>0</v>
      </c>
      <c r="G12" s="199">
        <f>H12+I12+J12</f>
        <v>0</v>
      </c>
      <c r="H12" s="199">
        <v>0</v>
      </c>
      <c r="I12" s="199">
        <v>0</v>
      </c>
      <c r="J12" s="199">
        <v>0</v>
      </c>
      <c r="K12" s="199">
        <f>L12+M12+N12</f>
        <v>0</v>
      </c>
      <c r="L12" s="1543">
        <v>0</v>
      </c>
      <c r="M12" s="1543">
        <v>0</v>
      </c>
      <c r="N12" s="1543">
        <v>0</v>
      </c>
      <c r="P12" s="1543">
        <f t="shared" si="2"/>
        <v>0</v>
      </c>
      <c r="Q12" s="1543">
        <f t="shared" si="3"/>
        <v>0</v>
      </c>
      <c r="R12" s="1543">
        <f t="shared" si="4"/>
        <v>0</v>
      </c>
    </row>
    <row r="13" spans="1:18" s="1" customFormat="1" ht="15.6" customHeight="1">
      <c r="A13" s="1532"/>
      <c r="B13" s="1533" t="s">
        <v>68</v>
      </c>
      <c r="C13" s="199">
        <f>D13+E13+F13</f>
        <v>1</v>
      </c>
      <c r="D13" s="199">
        <v>1</v>
      </c>
      <c r="E13" s="199">
        <v>0</v>
      </c>
      <c r="F13" s="199">
        <v>0</v>
      </c>
      <c r="G13" s="199">
        <f>H13+I13+J13</f>
        <v>6</v>
      </c>
      <c r="H13" s="199">
        <v>0</v>
      </c>
      <c r="I13" s="199">
        <v>2</v>
      </c>
      <c r="J13" s="199">
        <v>4</v>
      </c>
      <c r="K13" s="199">
        <f>L13+M13+N13</f>
        <v>0</v>
      </c>
      <c r="L13" s="1543">
        <v>0</v>
      </c>
      <c r="M13" s="1543">
        <v>0</v>
      </c>
      <c r="N13" s="1543">
        <v>0</v>
      </c>
      <c r="P13" s="1543">
        <f>C13-D13-E13-F13</f>
        <v>0</v>
      </c>
      <c r="Q13" s="1543">
        <f t="shared" si="3"/>
        <v>0</v>
      </c>
      <c r="R13" s="1543">
        <f t="shared" si="4"/>
        <v>0</v>
      </c>
    </row>
    <row r="14" spans="1:18" s="1" customFormat="1" ht="15.6" customHeight="1">
      <c r="A14" s="1532" t="s">
        <v>433</v>
      </c>
      <c r="B14" s="1533" t="s">
        <v>49</v>
      </c>
      <c r="C14" s="199">
        <f t="shared" ref="C14:N14" si="6">C15+C16</f>
        <v>3</v>
      </c>
      <c r="D14" s="199">
        <f t="shared" si="6"/>
        <v>1</v>
      </c>
      <c r="E14" s="199">
        <f t="shared" si="6"/>
        <v>2</v>
      </c>
      <c r="F14" s="199">
        <f t="shared" si="6"/>
        <v>0</v>
      </c>
      <c r="G14" s="199">
        <f t="shared" si="6"/>
        <v>5</v>
      </c>
      <c r="H14" s="199">
        <f t="shared" si="6"/>
        <v>0</v>
      </c>
      <c r="I14" s="199">
        <f t="shared" si="6"/>
        <v>1</v>
      </c>
      <c r="J14" s="199">
        <f t="shared" si="6"/>
        <v>4</v>
      </c>
      <c r="K14" s="1543">
        <f t="shared" si="6"/>
        <v>0</v>
      </c>
      <c r="L14" s="1543">
        <f t="shared" si="6"/>
        <v>0</v>
      </c>
      <c r="M14" s="1543">
        <f t="shared" si="6"/>
        <v>0</v>
      </c>
      <c r="N14" s="1543">
        <f t="shared" si="6"/>
        <v>0</v>
      </c>
      <c r="P14" s="1543">
        <f t="shared" si="2"/>
        <v>0</v>
      </c>
      <c r="Q14" s="1543">
        <f t="shared" si="3"/>
        <v>0</v>
      </c>
      <c r="R14" s="1543">
        <f t="shared" si="4"/>
        <v>0</v>
      </c>
    </row>
    <row r="15" spans="1:18" s="1" customFormat="1" ht="15.6" customHeight="1">
      <c r="A15" s="1532"/>
      <c r="B15" s="1533" t="s">
        <v>142</v>
      </c>
      <c r="C15" s="199">
        <f>D15+E15+F15</f>
        <v>0</v>
      </c>
      <c r="D15" s="199">
        <v>0</v>
      </c>
      <c r="E15" s="199">
        <v>0</v>
      </c>
      <c r="F15" s="199">
        <v>0</v>
      </c>
      <c r="G15" s="199">
        <f>H15+I15+J15</f>
        <v>1</v>
      </c>
      <c r="H15" s="199">
        <v>0</v>
      </c>
      <c r="I15" s="199">
        <v>1</v>
      </c>
      <c r="J15" s="199">
        <v>0</v>
      </c>
      <c r="K15" s="199">
        <f>L15+M15+N15</f>
        <v>0</v>
      </c>
      <c r="L15" s="1543">
        <v>0</v>
      </c>
      <c r="M15" s="1543">
        <v>0</v>
      </c>
      <c r="N15" s="1543">
        <v>0</v>
      </c>
      <c r="P15" s="1543">
        <f t="shared" si="2"/>
        <v>0</v>
      </c>
      <c r="Q15" s="1543">
        <f t="shared" si="3"/>
        <v>0</v>
      </c>
      <c r="R15" s="1543">
        <f t="shared" si="4"/>
        <v>0</v>
      </c>
    </row>
    <row r="16" spans="1:18" s="1" customFormat="1" ht="15.6" customHeight="1">
      <c r="A16" s="1532"/>
      <c r="B16" s="1533" t="s">
        <v>68</v>
      </c>
      <c r="C16" s="199">
        <f>D16+E16+F16</f>
        <v>3</v>
      </c>
      <c r="D16" s="199">
        <v>1</v>
      </c>
      <c r="E16" s="199">
        <v>2</v>
      </c>
      <c r="F16" s="199">
        <v>0</v>
      </c>
      <c r="G16" s="199">
        <f>H16+I16+J16</f>
        <v>4</v>
      </c>
      <c r="H16" s="199">
        <v>0</v>
      </c>
      <c r="I16" s="199">
        <v>0</v>
      </c>
      <c r="J16" s="199">
        <v>4</v>
      </c>
      <c r="K16" s="199">
        <f>L16+M16+N16</f>
        <v>0</v>
      </c>
      <c r="L16" s="1543">
        <v>0</v>
      </c>
      <c r="M16" s="1543">
        <v>0</v>
      </c>
      <c r="N16" s="1543">
        <v>0</v>
      </c>
      <c r="P16" s="1543">
        <f t="shared" si="2"/>
        <v>0</v>
      </c>
      <c r="Q16" s="1543">
        <f t="shared" si="3"/>
        <v>0</v>
      </c>
      <c r="R16" s="1543">
        <f t="shared" si="4"/>
        <v>0</v>
      </c>
    </row>
    <row r="17" spans="1:18" s="1" customFormat="1" ht="15.6" customHeight="1">
      <c r="A17" s="1532" t="s">
        <v>434</v>
      </c>
      <c r="B17" s="1533" t="s">
        <v>49</v>
      </c>
      <c r="C17" s="199">
        <f t="shared" ref="C17:N17" si="7">C18+C19</f>
        <v>1</v>
      </c>
      <c r="D17" s="199">
        <f t="shared" si="7"/>
        <v>0</v>
      </c>
      <c r="E17" s="199">
        <f t="shared" si="7"/>
        <v>1</v>
      </c>
      <c r="F17" s="199">
        <f t="shared" si="7"/>
        <v>0</v>
      </c>
      <c r="G17" s="199">
        <f t="shared" si="7"/>
        <v>4</v>
      </c>
      <c r="H17" s="199">
        <f t="shared" si="7"/>
        <v>0</v>
      </c>
      <c r="I17" s="199">
        <f t="shared" si="7"/>
        <v>1</v>
      </c>
      <c r="J17" s="199">
        <f t="shared" si="7"/>
        <v>3</v>
      </c>
      <c r="K17" s="1543">
        <f t="shared" si="7"/>
        <v>0</v>
      </c>
      <c r="L17" s="1543">
        <f t="shared" si="7"/>
        <v>0</v>
      </c>
      <c r="M17" s="1543">
        <f t="shared" si="7"/>
        <v>0</v>
      </c>
      <c r="N17" s="1543">
        <f t="shared" si="7"/>
        <v>0</v>
      </c>
      <c r="P17" s="1543">
        <f t="shared" si="2"/>
        <v>0</v>
      </c>
      <c r="Q17" s="1543">
        <f t="shared" si="3"/>
        <v>0</v>
      </c>
      <c r="R17" s="1543">
        <f t="shared" si="4"/>
        <v>0</v>
      </c>
    </row>
    <row r="18" spans="1:18" s="1" customFormat="1" ht="15.6" customHeight="1">
      <c r="A18" s="1532"/>
      <c r="B18" s="1533" t="s">
        <v>142</v>
      </c>
      <c r="C18" s="199">
        <f>D18+E18+F18</f>
        <v>0</v>
      </c>
      <c r="D18" s="199">
        <v>0</v>
      </c>
      <c r="E18" s="199">
        <v>0</v>
      </c>
      <c r="F18" s="199">
        <v>0</v>
      </c>
      <c r="G18" s="199">
        <f>H18+I18+J18</f>
        <v>0</v>
      </c>
      <c r="H18" s="199">
        <v>0</v>
      </c>
      <c r="I18" s="199">
        <v>0</v>
      </c>
      <c r="J18" s="199">
        <v>0</v>
      </c>
      <c r="K18" s="199">
        <f>L18+M18+N18</f>
        <v>0</v>
      </c>
      <c r="L18" s="1543">
        <v>0</v>
      </c>
      <c r="M18" s="1543">
        <v>0</v>
      </c>
      <c r="N18" s="1543">
        <v>0</v>
      </c>
      <c r="P18" s="1543">
        <f t="shared" si="2"/>
        <v>0</v>
      </c>
      <c r="Q18" s="1543">
        <f t="shared" si="3"/>
        <v>0</v>
      </c>
      <c r="R18" s="1543">
        <f t="shared" si="4"/>
        <v>0</v>
      </c>
    </row>
    <row r="19" spans="1:18" s="1" customFormat="1" ht="15.6" customHeight="1">
      <c r="A19" s="1532"/>
      <c r="B19" s="1533" t="s">
        <v>68</v>
      </c>
      <c r="C19" s="199">
        <f>D19+E19+F19</f>
        <v>1</v>
      </c>
      <c r="D19" s="199">
        <v>0</v>
      </c>
      <c r="E19" s="199">
        <v>1</v>
      </c>
      <c r="F19" s="199">
        <v>0</v>
      </c>
      <c r="G19" s="199">
        <f>H19+I19+J19</f>
        <v>4</v>
      </c>
      <c r="H19" s="199">
        <v>0</v>
      </c>
      <c r="I19" s="199">
        <v>1</v>
      </c>
      <c r="J19" s="199">
        <v>3</v>
      </c>
      <c r="K19" s="199">
        <f>L19+M19+N19</f>
        <v>0</v>
      </c>
      <c r="L19" s="1543">
        <v>0</v>
      </c>
      <c r="M19" s="1543">
        <v>0</v>
      </c>
      <c r="N19" s="1543">
        <v>0</v>
      </c>
      <c r="P19" s="1543">
        <f t="shared" si="2"/>
        <v>0</v>
      </c>
      <c r="Q19" s="1543">
        <f t="shared" si="3"/>
        <v>0</v>
      </c>
      <c r="R19" s="1543">
        <f t="shared" si="4"/>
        <v>0</v>
      </c>
    </row>
    <row r="20" spans="1:18" s="1" customFormat="1" ht="15.6" customHeight="1">
      <c r="A20" s="1532" t="s">
        <v>435</v>
      </c>
      <c r="B20" s="1533" t="s">
        <v>49</v>
      </c>
      <c r="C20" s="199">
        <f t="shared" ref="C20:N20" si="8">C21+C22</f>
        <v>0</v>
      </c>
      <c r="D20" s="199">
        <f t="shared" si="8"/>
        <v>0</v>
      </c>
      <c r="E20" s="199">
        <f t="shared" si="8"/>
        <v>0</v>
      </c>
      <c r="F20" s="199">
        <f t="shared" si="8"/>
        <v>0</v>
      </c>
      <c r="G20" s="199">
        <f t="shared" si="8"/>
        <v>0</v>
      </c>
      <c r="H20" s="199">
        <f t="shared" si="8"/>
        <v>0</v>
      </c>
      <c r="I20" s="199">
        <f t="shared" si="8"/>
        <v>0</v>
      </c>
      <c r="J20" s="199">
        <f t="shared" si="8"/>
        <v>0</v>
      </c>
      <c r="K20" s="1543">
        <f t="shared" si="8"/>
        <v>0</v>
      </c>
      <c r="L20" s="1543">
        <f t="shared" si="8"/>
        <v>0</v>
      </c>
      <c r="M20" s="1543">
        <f t="shared" si="8"/>
        <v>0</v>
      </c>
      <c r="N20" s="1543">
        <f t="shared" si="8"/>
        <v>0</v>
      </c>
      <c r="P20" s="1543">
        <f t="shared" si="2"/>
        <v>0</v>
      </c>
      <c r="Q20" s="1543">
        <f t="shared" si="3"/>
        <v>0</v>
      </c>
      <c r="R20" s="1543">
        <f t="shared" si="4"/>
        <v>0</v>
      </c>
    </row>
    <row r="21" spans="1:18" s="1" customFormat="1" ht="15.6" customHeight="1">
      <c r="A21" s="1532"/>
      <c r="B21" s="1533" t="s">
        <v>142</v>
      </c>
      <c r="C21" s="199">
        <f>D21+E21+F21</f>
        <v>0</v>
      </c>
      <c r="D21" s="199">
        <v>0</v>
      </c>
      <c r="E21" s="199">
        <v>0</v>
      </c>
      <c r="F21" s="199">
        <v>0</v>
      </c>
      <c r="G21" s="199">
        <f>H21+I21+J21</f>
        <v>0</v>
      </c>
      <c r="H21" s="199">
        <v>0</v>
      </c>
      <c r="I21" s="199">
        <v>0</v>
      </c>
      <c r="J21" s="199">
        <v>0</v>
      </c>
      <c r="K21" s="199">
        <f>L21+M21+N21</f>
        <v>0</v>
      </c>
      <c r="L21" s="1543">
        <v>0</v>
      </c>
      <c r="M21" s="1543">
        <v>0</v>
      </c>
      <c r="N21" s="1543">
        <v>0</v>
      </c>
      <c r="P21" s="1543">
        <f t="shared" si="2"/>
        <v>0</v>
      </c>
      <c r="Q21" s="1543">
        <f t="shared" si="3"/>
        <v>0</v>
      </c>
      <c r="R21" s="1543">
        <f t="shared" si="4"/>
        <v>0</v>
      </c>
    </row>
    <row r="22" spans="1:18" s="1" customFormat="1" ht="15.6" customHeight="1">
      <c r="A22" s="1532"/>
      <c r="B22" s="1533" t="s">
        <v>68</v>
      </c>
      <c r="C22" s="199">
        <f>D22+E22+F22</f>
        <v>0</v>
      </c>
      <c r="D22" s="199">
        <v>0</v>
      </c>
      <c r="E22" s="199">
        <v>0</v>
      </c>
      <c r="F22" s="199">
        <v>0</v>
      </c>
      <c r="G22" s="199">
        <f>H22+I22+J22</f>
        <v>0</v>
      </c>
      <c r="H22" s="199">
        <v>0</v>
      </c>
      <c r="I22" s="199">
        <v>0</v>
      </c>
      <c r="J22" s="199">
        <v>0</v>
      </c>
      <c r="K22" s="199">
        <f>L22+M22+N22</f>
        <v>0</v>
      </c>
      <c r="L22" s="1543">
        <v>0</v>
      </c>
      <c r="M22" s="1543">
        <v>0</v>
      </c>
      <c r="N22" s="1543">
        <v>0</v>
      </c>
      <c r="P22" s="1543">
        <f t="shared" si="2"/>
        <v>0</v>
      </c>
      <c r="Q22" s="1543">
        <f t="shared" si="3"/>
        <v>0</v>
      </c>
      <c r="R22" s="1543">
        <f t="shared" si="4"/>
        <v>0</v>
      </c>
    </row>
    <row r="23" spans="1:18" s="1" customFormat="1" ht="6" customHeight="1">
      <c r="B23" s="107"/>
      <c r="C23" s="199"/>
      <c r="D23" s="199"/>
      <c r="E23" s="199"/>
      <c r="F23" s="199"/>
      <c r="G23" s="199"/>
      <c r="H23" s="199"/>
      <c r="I23" s="199"/>
      <c r="J23" s="199"/>
      <c r="K23" s="1543"/>
      <c r="L23" s="1543"/>
      <c r="M23" s="1543"/>
      <c r="N23" s="1543"/>
      <c r="P23" s="1543"/>
      <c r="Q23" s="1543"/>
      <c r="R23" s="1543"/>
    </row>
    <row r="24" spans="1:18" s="1" customFormat="1" ht="14.25">
      <c r="A24" s="108" t="s">
        <v>2519</v>
      </c>
      <c r="B24" s="1533"/>
      <c r="C24" s="199">
        <f t="shared" ref="C24:N24" si="9">C25+C26</f>
        <v>5</v>
      </c>
      <c r="D24" s="199">
        <f t="shared" si="9"/>
        <v>2</v>
      </c>
      <c r="E24" s="199">
        <f t="shared" si="9"/>
        <v>3</v>
      </c>
      <c r="F24" s="199">
        <f t="shared" si="9"/>
        <v>0</v>
      </c>
      <c r="G24" s="199">
        <f t="shared" si="9"/>
        <v>15</v>
      </c>
      <c r="H24" s="199">
        <f t="shared" si="9"/>
        <v>0</v>
      </c>
      <c r="I24" s="199">
        <f t="shared" si="9"/>
        <v>4</v>
      </c>
      <c r="J24" s="199">
        <f t="shared" si="9"/>
        <v>11</v>
      </c>
      <c r="K24" s="1543">
        <f t="shared" si="9"/>
        <v>0</v>
      </c>
      <c r="L24" s="1543">
        <f t="shared" si="9"/>
        <v>0</v>
      </c>
      <c r="M24" s="1543">
        <f t="shared" si="9"/>
        <v>0</v>
      </c>
      <c r="N24" s="1543">
        <f t="shared" si="9"/>
        <v>0</v>
      </c>
      <c r="P24" s="1543">
        <f t="shared" si="2"/>
        <v>0</v>
      </c>
      <c r="Q24" s="1543">
        <f t="shared" si="3"/>
        <v>0</v>
      </c>
      <c r="R24" s="1543">
        <f t="shared" si="4"/>
        <v>0</v>
      </c>
    </row>
    <row r="25" spans="1:18" s="1" customFormat="1" ht="14.25">
      <c r="A25" s="1532" t="s">
        <v>436</v>
      </c>
      <c r="B25" s="1533"/>
      <c r="C25" s="199">
        <f>D25+E25+F25</f>
        <v>1</v>
      </c>
      <c r="D25" s="199">
        <v>1</v>
      </c>
      <c r="E25" s="199">
        <v>0</v>
      </c>
      <c r="F25" s="199">
        <v>0</v>
      </c>
      <c r="G25" s="199">
        <f>H25+I25+J25</f>
        <v>6</v>
      </c>
      <c r="H25" s="199">
        <v>0</v>
      </c>
      <c r="I25" s="199">
        <v>2</v>
      </c>
      <c r="J25" s="199">
        <v>4</v>
      </c>
      <c r="K25" s="199">
        <f>L25+M25+N25</f>
        <v>0</v>
      </c>
      <c r="L25" s="1543">
        <v>0</v>
      </c>
      <c r="M25" s="1543">
        <v>0</v>
      </c>
      <c r="N25" s="1543">
        <v>0</v>
      </c>
      <c r="P25" s="1543">
        <f t="shared" si="2"/>
        <v>0</v>
      </c>
      <c r="Q25" s="1543">
        <f t="shared" si="3"/>
        <v>0</v>
      </c>
      <c r="R25" s="1543">
        <f t="shared" si="4"/>
        <v>0</v>
      </c>
    </row>
    <row r="26" spans="1:18" s="1" customFormat="1" ht="14.25">
      <c r="A26" s="1532" t="s">
        <v>437</v>
      </c>
      <c r="B26" s="4"/>
      <c r="C26" s="199">
        <f>D26+E26+F26</f>
        <v>4</v>
      </c>
      <c r="D26" s="199">
        <v>1</v>
      </c>
      <c r="E26" s="199">
        <v>3</v>
      </c>
      <c r="F26" s="199">
        <v>0</v>
      </c>
      <c r="G26" s="199">
        <f>H26+I26+J26</f>
        <v>9</v>
      </c>
      <c r="H26" s="199">
        <v>0</v>
      </c>
      <c r="I26" s="199">
        <v>2</v>
      </c>
      <c r="J26" s="199">
        <v>7</v>
      </c>
      <c r="K26" s="199">
        <f>L26+M26+N26</f>
        <v>0</v>
      </c>
      <c r="L26" s="1543">
        <v>0</v>
      </c>
      <c r="M26" s="1543">
        <v>0</v>
      </c>
      <c r="N26" s="1543">
        <v>0</v>
      </c>
      <c r="P26" s="1543">
        <f>C26-D26-E26-F26</f>
        <v>0</v>
      </c>
      <c r="Q26" s="1543">
        <f>G26-H26-I26-J26</f>
        <v>0</v>
      </c>
      <c r="R26" s="1543">
        <f>K26-L26-M26-N26</f>
        <v>0</v>
      </c>
    </row>
    <row r="27" spans="1:18" s="1" customFormat="1" ht="6" customHeight="1">
      <c r="B27" s="107"/>
      <c r="C27" s="199"/>
      <c r="D27" s="199"/>
      <c r="E27" s="199"/>
      <c r="F27" s="199"/>
      <c r="G27" s="199"/>
      <c r="H27" s="199"/>
      <c r="I27" s="199"/>
      <c r="J27" s="199"/>
      <c r="K27" s="1543"/>
      <c r="L27" s="1543"/>
      <c r="M27" s="1543"/>
      <c r="N27" s="1543"/>
      <c r="P27" s="1543"/>
      <c r="Q27" s="1543"/>
      <c r="R27" s="1543"/>
    </row>
    <row r="28" spans="1:18" s="1" customFormat="1" ht="13.9" customHeight="1">
      <c r="A28" s="116" t="s">
        <v>438</v>
      </c>
      <c r="B28" s="1533" t="s">
        <v>67</v>
      </c>
      <c r="C28" s="199">
        <f t="shared" ref="C28:N28" si="10">C29+C30</f>
        <v>1</v>
      </c>
      <c r="D28" s="199">
        <f t="shared" si="10"/>
        <v>1</v>
      </c>
      <c r="E28" s="199">
        <f t="shared" si="10"/>
        <v>0</v>
      </c>
      <c r="F28" s="199">
        <f t="shared" si="10"/>
        <v>0</v>
      </c>
      <c r="G28" s="199">
        <f t="shared" si="10"/>
        <v>7</v>
      </c>
      <c r="H28" s="199">
        <f t="shared" si="10"/>
        <v>0</v>
      </c>
      <c r="I28" s="199">
        <f t="shared" si="10"/>
        <v>1</v>
      </c>
      <c r="J28" s="199">
        <f t="shared" si="10"/>
        <v>6</v>
      </c>
      <c r="K28" s="1543">
        <f t="shared" si="10"/>
        <v>0</v>
      </c>
      <c r="L28" s="1543">
        <f t="shared" si="10"/>
        <v>0</v>
      </c>
      <c r="M28" s="1543">
        <f t="shared" si="10"/>
        <v>0</v>
      </c>
      <c r="N28" s="1543">
        <f t="shared" si="10"/>
        <v>0</v>
      </c>
      <c r="P28" s="1543">
        <f t="shared" si="2"/>
        <v>0</v>
      </c>
      <c r="Q28" s="1543">
        <f t="shared" si="3"/>
        <v>0</v>
      </c>
      <c r="R28" s="1543">
        <f t="shared" si="4"/>
        <v>0</v>
      </c>
    </row>
    <row r="29" spans="1:18" s="94" customFormat="1" ht="13.9" customHeight="1">
      <c r="A29" s="1532"/>
      <c r="B29" s="1533" t="s">
        <v>142</v>
      </c>
      <c r="C29" s="199">
        <f>D29+E29+F29</f>
        <v>0</v>
      </c>
      <c r="D29" s="199">
        <v>0</v>
      </c>
      <c r="E29" s="199">
        <v>0</v>
      </c>
      <c r="F29" s="199">
        <v>0</v>
      </c>
      <c r="G29" s="199">
        <f>H29+I29+J29</f>
        <v>2</v>
      </c>
      <c r="H29" s="199">
        <v>0</v>
      </c>
      <c r="I29" s="199">
        <v>1</v>
      </c>
      <c r="J29" s="199">
        <v>1</v>
      </c>
      <c r="K29" s="199">
        <f>L29+M29+N29</f>
        <v>0</v>
      </c>
      <c r="L29" s="199">
        <v>0</v>
      </c>
      <c r="M29" s="199">
        <v>0</v>
      </c>
      <c r="N29" s="199">
        <v>0</v>
      </c>
      <c r="P29" s="1543">
        <f t="shared" si="2"/>
        <v>0</v>
      </c>
      <c r="Q29" s="1543">
        <f t="shared" si="3"/>
        <v>0</v>
      </c>
      <c r="R29" s="1543">
        <f t="shared" si="4"/>
        <v>0</v>
      </c>
    </row>
    <row r="30" spans="1:18" s="104" customFormat="1" ht="13.9" customHeight="1">
      <c r="A30" s="1532"/>
      <c r="B30" s="1533" t="s">
        <v>68</v>
      </c>
      <c r="C30" s="202">
        <f>D30+E30+F30</f>
        <v>1</v>
      </c>
      <c r="D30" s="199">
        <v>1</v>
      </c>
      <c r="E30" s="199">
        <v>0</v>
      </c>
      <c r="F30" s="199">
        <v>0</v>
      </c>
      <c r="G30" s="199">
        <f>H30+I30+J30</f>
        <v>5</v>
      </c>
      <c r="H30" s="199">
        <v>0</v>
      </c>
      <c r="I30" s="199">
        <v>0</v>
      </c>
      <c r="J30" s="199">
        <v>5</v>
      </c>
      <c r="K30" s="199">
        <f>L30+M30+N30</f>
        <v>0</v>
      </c>
      <c r="L30" s="199">
        <v>0</v>
      </c>
      <c r="M30" s="199">
        <v>0</v>
      </c>
      <c r="N30" s="199">
        <v>0</v>
      </c>
      <c r="O30" s="105"/>
      <c r="P30" s="1543">
        <f>C30-D30-E30-F30</f>
        <v>0</v>
      </c>
      <c r="Q30" s="1543">
        <f t="shared" si="3"/>
        <v>0</v>
      </c>
      <c r="R30" s="1543">
        <f t="shared" si="4"/>
        <v>0</v>
      </c>
    </row>
    <row r="31" spans="1:18" s="104" customFormat="1" ht="13.9" customHeight="1">
      <c r="A31" s="116" t="s">
        <v>439</v>
      </c>
      <c r="B31" s="1533" t="s">
        <v>67</v>
      </c>
      <c r="C31" s="199">
        <f t="shared" ref="C31:N31" si="11">C32+C33</f>
        <v>0</v>
      </c>
      <c r="D31" s="199">
        <f t="shared" si="11"/>
        <v>0</v>
      </c>
      <c r="E31" s="199">
        <f t="shared" si="11"/>
        <v>0</v>
      </c>
      <c r="F31" s="199">
        <f t="shared" si="11"/>
        <v>0</v>
      </c>
      <c r="G31" s="199">
        <f t="shared" si="11"/>
        <v>0</v>
      </c>
      <c r="H31" s="199">
        <f t="shared" si="11"/>
        <v>0</v>
      </c>
      <c r="I31" s="199">
        <f t="shared" si="11"/>
        <v>0</v>
      </c>
      <c r="J31" s="199">
        <f t="shared" si="11"/>
        <v>0</v>
      </c>
      <c r="K31" s="1543">
        <f t="shared" si="11"/>
        <v>0</v>
      </c>
      <c r="L31" s="1543">
        <f t="shared" si="11"/>
        <v>0</v>
      </c>
      <c r="M31" s="1543">
        <f t="shared" si="11"/>
        <v>0</v>
      </c>
      <c r="N31" s="1543">
        <f t="shared" si="11"/>
        <v>0</v>
      </c>
      <c r="O31" s="105"/>
      <c r="P31" s="1543">
        <f>C31-D31-E31-F31</f>
        <v>0</v>
      </c>
      <c r="Q31" s="1543">
        <f>G31-H31-I31-J31</f>
        <v>0</v>
      </c>
      <c r="R31" s="1543">
        <f>K31-L31-M31-N31</f>
        <v>0</v>
      </c>
    </row>
    <row r="32" spans="1:18" s="104" customFormat="1" ht="13.9" customHeight="1">
      <c r="A32" s="1532"/>
      <c r="B32" s="1533" t="s">
        <v>142</v>
      </c>
      <c r="C32" s="199">
        <f>D32+E32+F32</f>
        <v>0</v>
      </c>
      <c r="D32" s="199">
        <v>0</v>
      </c>
      <c r="E32" s="199">
        <v>0</v>
      </c>
      <c r="F32" s="199">
        <v>0</v>
      </c>
      <c r="G32" s="199">
        <f>H32+I32+J32</f>
        <v>0</v>
      </c>
      <c r="H32" s="199">
        <v>0</v>
      </c>
      <c r="I32" s="199">
        <v>0</v>
      </c>
      <c r="J32" s="199">
        <v>0</v>
      </c>
      <c r="K32" s="199">
        <f>L32+M32+N32</f>
        <v>0</v>
      </c>
      <c r="L32" s="199">
        <v>0</v>
      </c>
      <c r="M32" s="199">
        <v>0</v>
      </c>
      <c r="N32" s="199">
        <v>0</v>
      </c>
      <c r="O32" s="105"/>
      <c r="P32" s="1543">
        <f>C32-D32-E32-F32</f>
        <v>0</v>
      </c>
      <c r="Q32" s="1543">
        <f>G32-H32-I32-J32</f>
        <v>0</v>
      </c>
      <c r="R32" s="1543">
        <f>K32-L32-M32-N32</f>
        <v>0</v>
      </c>
    </row>
    <row r="33" spans="1:256" s="104" customFormat="1" ht="13.9" customHeight="1">
      <c r="A33" s="1522"/>
      <c r="B33" s="1608" t="s">
        <v>68</v>
      </c>
      <c r="C33" s="203">
        <f>D33+E33+F33</f>
        <v>0</v>
      </c>
      <c r="D33" s="1544">
        <v>0</v>
      </c>
      <c r="E33" s="1544">
        <v>0</v>
      </c>
      <c r="F33" s="1544">
        <v>0</v>
      </c>
      <c r="G33" s="1544">
        <f>H33+I33+J33</f>
        <v>0</v>
      </c>
      <c r="H33" s="1544">
        <v>0</v>
      </c>
      <c r="I33" s="1544">
        <v>0</v>
      </c>
      <c r="J33" s="1544">
        <v>0</v>
      </c>
      <c r="K33" s="1544">
        <f>L33+M33+N33</f>
        <v>0</v>
      </c>
      <c r="L33" s="1544">
        <v>0</v>
      </c>
      <c r="M33" s="1544">
        <v>0</v>
      </c>
      <c r="N33" s="1544">
        <v>0</v>
      </c>
      <c r="O33" s="105"/>
      <c r="P33" s="1543">
        <f>C33-D33-E33-F33</f>
        <v>0</v>
      </c>
      <c r="Q33" s="1543">
        <f>G33-H33-I33-J33</f>
        <v>0</v>
      </c>
      <c r="R33" s="1543">
        <f>K33-L33-M33-N33</f>
        <v>0</v>
      </c>
    </row>
    <row r="34" spans="1:256" s="94" customFormat="1" ht="13.9" customHeight="1">
      <c r="A34" s="122" t="s">
        <v>328</v>
      </c>
      <c r="B34" s="122"/>
      <c r="C34" s="1" t="s">
        <v>329</v>
      </c>
      <c r="D34" s="319"/>
      <c r="E34" s="319"/>
      <c r="F34" s="1462" t="s">
        <v>330</v>
      </c>
      <c r="G34" s="1"/>
      <c r="H34" s="319"/>
      <c r="I34" s="51" t="s">
        <v>332</v>
      </c>
      <c r="J34" s="319"/>
      <c r="K34" s="1"/>
      <c r="L34" s="51"/>
      <c r="M34" s="1"/>
      <c r="N34" s="99" t="s">
        <v>333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1" customFormat="1" ht="14.25">
      <c r="F35" s="158" t="s">
        <v>334</v>
      </c>
      <c r="K35" s="158"/>
    </row>
    <row r="36" spans="1:256">
      <c r="A36" s="1469" t="s">
        <v>141</v>
      </c>
      <c r="B36" s="164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</row>
    <row r="37" spans="1:256">
      <c r="A37" s="104" t="s">
        <v>272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6"/>
      <c r="M37" s="104"/>
      <c r="N37" s="106"/>
      <c r="O37" s="104"/>
      <c r="P37" s="104"/>
      <c r="Q37" s="104"/>
      <c r="R37" s="105"/>
      <c r="S37" s="105"/>
      <c r="T37" s="105"/>
      <c r="U37" s="105"/>
      <c r="V37" s="105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</row>
    <row r="38" spans="1:256">
      <c r="A38" s="157"/>
      <c r="B38" s="157"/>
      <c r="C38" s="157"/>
      <c r="D38" s="157"/>
      <c r="E38" s="157"/>
      <c r="F38" s="157"/>
      <c r="G38" s="157"/>
      <c r="H38" s="157"/>
      <c r="I38" s="157"/>
      <c r="J38" s="157"/>
      <c r="K38" s="94"/>
      <c r="L38" s="94"/>
      <c r="M38" s="94"/>
      <c r="N38" s="94"/>
    </row>
    <row r="40" spans="1:256">
      <c r="C40" s="392">
        <f>C7-C8-C9</f>
        <v>0</v>
      </c>
    </row>
    <row r="41" spans="1:256">
      <c r="C41" s="392">
        <f>C11-C12-C13</f>
        <v>0</v>
      </c>
      <c r="D41" s="392">
        <f t="shared" ref="D41:N41" si="12">D11-D12-D13</f>
        <v>0</v>
      </c>
      <c r="E41" s="392">
        <f t="shared" si="12"/>
        <v>0</v>
      </c>
      <c r="F41" s="392">
        <f t="shared" si="12"/>
        <v>0</v>
      </c>
      <c r="G41" s="392">
        <f t="shared" si="12"/>
        <v>0</v>
      </c>
      <c r="H41" s="392">
        <f t="shared" si="12"/>
        <v>0</v>
      </c>
      <c r="I41" s="392">
        <f t="shared" si="12"/>
        <v>0</v>
      </c>
      <c r="J41" s="392">
        <f t="shared" si="12"/>
        <v>0</v>
      </c>
      <c r="K41" s="392">
        <f t="shared" si="12"/>
        <v>0</v>
      </c>
      <c r="L41" s="392">
        <f t="shared" si="12"/>
        <v>0</v>
      </c>
      <c r="M41" s="392">
        <f t="shared" si="12"/>
        <v>0</v>
      </c>
      <c r="N41" s="392">
        <f t="shared" si="12"/>
        <v>0</v>
      </c>
    </row>
    <row r="42" spans="1:256">
      <c r="C42" s="392">
        <f>C14-C15-C16</f>
        <v>0</v>
      </c>
      <c r="D42" s="392">
        <f t="shared" ref="D42:N42" si="13">D14-D15-D16</f>
        <v>0</v>
      </c>
      <c r="E42" s="392">
        <f t="shared" si="13"/>
        <v>0</v>
      </c>
      <c r="F42" s="392">
        <f t="shared" si="13"/>
        <v>0</v>
      </c>
      <c r="G42" s="392">
        <f t="shared" si="13"/>
        <v>0</v>
      </c>
      <c r="H42" s="392">
        <f t="shared" si="13"/>
        <v>0</v>
      </c>
      <c r="I42" s="392">
        <f t="shared" si="13"/>
        <v>0</v>
      </c>
      <c r="J42" s="392">
        <f t="shared" si="13"/>
        <v>0</v>
      </c>
      <c r="K42" s="392">
        <f t="shared" si="13"/>
        <v>0</v>
      </c>
      <c r="L42" s="392">
        <f t="shared" si="13"/>
        <v>0</v>
      </c>
      <c r="M42" s="392">
        <f t="shared" si="13"/>
        <v>0</v>
      </c>
      <c r="N42" s="392">
        <f t="shared" si="13"/>
        <v>0</v>
      </c>
    </row>
    <row r="43" spans="1:256">
      <c r="C43" s="392">
        <f>C17-C18-C19</f>
        <v>0</v>
      </c>
      <c r="D43" s="392">
        <f t="shared" ref="D43:N43" si="14">D17-D18-D19</f>
        <v>0</v>
      </c>
      <c r="E43" s="392">
        <f t="shared" si="14"/>
        <v>0</v>
      </c>
      <c r="F43" s="392">
        <f t="shared" si="14"/>
        <v>0</v>
      </c>
      <c r="G43" s="392">
        <f t="shared" si="14"/>
        <v>0</v>
      </c>
      <c r="H43" s="392">
        <f t="shared" si="14"/>
        <v>0</v>
      </c>
      <c r="I43" s="392">
        <f t="shared" si="14"/>
        <v>0</v>
      </c>
      <c r="J43" s="392">
        <f t="shared" si="14"/>
        <v>0</v>
      </c>
      <c r="K43" s="392">
        <f t="shared" si="14"/>
        <v>0</v>
      </c>
      <c r="L43" s="392">
        <f t="shared" si="14"/>
        <v>0</v>
      </c>
      <c r="M43" s="392">
        <f t="shared" si="14"/>
        <v>0</v>
      </c>
      <c r="N43" s="392">
        <f t="shared" si="14"/>
        <v>0</v>
      </c>
    </row>
    <row r="44" spans="1:256">
      <c r="C44" s="392">
        <f>C20-C21-C22</f>
        <v>0</v>
      </c>
      <c r="D44" s="392">
        <f t="shared" ref="D44:N44" si="15">D20-D21-D22</f>
        <v>0</v>
      </c>
      <c r="E44" s="392">
        <f t="shared" si="15"/>
        <v>0</v>
      </c>
      <c r="F44" s="392">
        <f t="shared" si="15"/>
        <v>0</v>
      </c>
      <c r="G44" s="392">
        <f t="shared" si="15"/>
        <v>0</v>
      </c>
      <c r="H44" s="392">
        <f t="shared" si="15"/>
        <v>0</v>
      </c>
      <c r="I44" s="392">
        <f t="shared" si="15"/>
        <v>0</v>
      </c>
      <c r="J44" s="392">
        <f t="shared" si="15"/>
        <v>0</v>
      </c>
      <c r="K44" s="392">
        <f t="shared" si="15"/>
        <v>0</v>
      </c>
      <c r="L44" s="392">
        <f t="shared" si="15"/>
        <v>0</v>
      </c>
      <c r="M44" s="392">
        <f t="shared" si="15"/>
        <v>0</v>
      </c>
      <c r="N44" s="392">
        <f t="shared" si="15"/>
        <v>0</v>
      </c>
    </row>
    <row r="45" spans="1:256">
      <c r="C45" s="392">
        <f>C7-C11-C14-C17-C20</f>
        <v>0</v>
      </c>
      <c r="D45" s="392">
        <f t="shared" ref="D45:N45" si="16">D7-D11-D14-D17-D20</f>
        <v>0</v>
      </c>
      <c r="E45" s="392">
        <f t="shared" si="16"/>
        <v>0</v>
      </c>
      <c r="F45" s="392">
        <f t="shared" si="16"/>
        <v>0</v>
      </c>
      <c r="G45" s="392">
        <f t="shared" si="16"/>
        <v>0</v>
      </c>
      <c r="H45" s="392">
        <f t="shared" si="16"/>
        <v>0</v>
      </c>
      <c r="I45" s="392">
        <f t="shared" si="16"/>
        <v>0</v>
      </c>
      <c r="J45" s="392">
        <f t="shared" si="16"/>
        <v>0</v>
      </c>
      <c r="K45" s="392">
        <f t="shared" si="16"/>
        <v>0</v>
      </c>
      <c r="L45" s="392">
        <f t="shared" si="16"/>
        <v>0</v>
      </c>
      <c r="M45" s="392">
        <f t="shared" si="16"/>
        <v>0</v>
      </c>
      <c r="N45" s="392">
        <f t="shared" si="16"/>
        <v>0</v>
      </c>
    </row>
    <row r="46" spans="1:256">
      <c r="C46" s="392">
        <f t="shared" ref="C46:N47" si="17">C8-C12-C15-C18-C21</f>
        <v>0</v>
      </c>
      <c r="D46" s="392">
        <f t="shared" si="17"/>
        <v>0</v>
      </c>
      <c r="E46" s="392">
        <f t="shared" si="17"/>
        <v>0</v>
      </c>
      <c r="F46" s="392">
        <f t="shared" si="17"/>
        <v>0</v>
      </c>
      <c r="G46" s="392">
        <f t="shared" si="17"/>
        <v>0</v>
      </c>
      <c r="H46" s="392">
        <f t="shared" si="17"/>
        <v>0</v>
      </c>
      <c r="I46" s="392">
        <f t="shared" si="17"/>
        <v>0</v>
      </c>
      <c r="J46" s="392">
        <f t="shared" si="17"/>
        <v>0</v>
      </c>
      <c r="K46" s="392">
        <f t="shared" si="17"/>
        <v>0</v>
      </c>
      <c r="L46" s="392">
        <f t="shared" si="17"/>
        <v>0</v>
      </c>
      <c r="M46" s="392">
        <f t="shared" si="17"/>
        <v>0</v>
      </c>
      <c r="N46" s="392">
        <f t="shared" si="17"/>
        <v>0</v>
      </c>
    </row>
    <row r="47" spans="1:256">
      <c r="C47" s="392">
        <f t="shared" si="17"/>
        <v>0</v>
      </c>
      <c r="D47" s="392">
        <f t="shared" si="17"/>
        <v>0</v>
      </c>
      <c r="E47" s="392">
        <f t="shared" si="17"/>
        <v>0</v>
      </c>
      <c r="F47" s="392">
        <f t="shared" si="17"/>
        <v>0</v>
      </c>
      <c r="G47" s="392">
        <f t="shared" si="17"/>
        <v>0</v>
      </c>
      <c r="H47" s="392">
        <f t="shared" si="17"/>
        <v>0</v>
      </c>
      <c r="I47" s="392">
        <f t="shared" si="17"/>
        <v>0</v>
      </c>
      <c r="J47" s="392">
        <f t="shared" si="17"/>
        <v>0</v>
      </c>
      <c r="K47" s="392">
        <f t="shared" si="17"/>
        <v>0</v>
      </c>
      <c r="L47" s="392">
        <f t="shared" si="17"/>
        <v>0</v>
      </c>
      <c r="M47" s="392">
        <f t="shared" si="17"/>
        <v>0</v>
      </c>
      <c r="N47" s="392">
        <f t="shared" si="17"/>
        <v>0</v>
      </c>
    </row>
    <row r="48" spans="1:256">
      <c r="C48" s="392">
        <f>C24-C25-C26</f>
        <v>0</v>
      </c>
      <c r="D48" s="392">
        <f t="shared" ref="D48:N48" si="18">D24-D25-D26</f>
        <v>0</v>
      </c>
      <c r="E48" s="392">
        <f t="shared" si="18"/>
        <v>0</v>
      </c>
      <c r="F48" s="392">
        <f t="shared" si="18"/>
        <v>0</v>
      </c>
      <c r="G48" s="392">
        <f t="shared" si="18"/>
        <v>0</v>
      </c>
      <c r="H48" s="392">
        <f t="shared" si="18"/>
        <v>0</v>
      </c>
      <c r="I48" s="392">
        <f t="shared" si="18"/>
        <v>0</v>
      </c>
      <c r="J48" s="392">
        <f t="shared" si="18"/>
        <v>0</v>
      </c>
      <c r="K48" s="392">
        <f t="shared" si="18"/>
        <v>0</v>
      </c>
      <c r="L48" s="392">
        <f t="shared" si="18"/>
        <v>0</v>
      </c>
      <c r="M48" s="392">
        <f t="shared" si="18"/>
        <v>0</v>
      </c>
      <c r="N48" s="392">
        <f t="shared" si="18"/>
        <v>0</v>
      </c>
    </row>
    <row r="49" spans="3:14">
      <c r="C49" s="392">
        <f>C7-C24</f>
        <v>0</v>
      </c>
      <c r="D49" s="392">
        <f t="shared" ref="D49:N49" si="19">D7-D24</f>
        <v>0</v>
      </c>
      <c r="E49" s="392">
        <f t="shared" si="19"/>
        <v>0</v>
      </c>
      <c r="F49" s="392">
        <f t="shared" si="19"/>
        <v>0</v>
      </c>
      <c r="G49" s="392">
        <f>G7-G24</f>
        <v>0</v>
      </c>
      <c r="H49" s="392">
        <f t="shared" si="19"/>
        <v>0</v>
      </c>
      <c r="I49" s="392">
        <f>I7-I24</f>
        <v>0</v>
      </c>
      <c r="J49" s="392">
        <f t="shared" si="19"/>
        <v>0</v>
      </c>
      <c r="K49" s="392">
        <f t="shared" si="19"/>
        <v>0</v>
      </c>
      <c r="L49" s="392">
        <f t="shared" si="19"/>
        <v>0</v>
      </c>
      <c r="M49" s="392">
        <f t="shared" si="19"/>
        <v>0</v>
      </c>
      <c r="N49" s="392">
        <f t="shared" si="19"/>
        <v>0</v>
      </c>
    </row>
    <row r="50" spans="3:14">
      <c r="C50" s="392">
        <f>C28-C29-C30</f>
        <v>0</v>
      </c>
      <c r="D50" s="392">
        <f t="shared" ref="D50:N50" si="20">D28-D29-D30</f>
        <v>0</v>
      </c>
      <c r="E50" s="392">
        <f t="shared" si="20"/>
        <v>0</v>
      </c>
      <c r="F50" s="392">
        <f t="shared" si="20"/>
        <v>0</v>
      </c>
      <c r="G50" s="392">
        <f t="shared" si="20"/>
        <v>0</v>
      </c>
      <c r="H50" s="392">
        <f t="shared" si="20"/>
        <v>0</v>
      </c>
      <c r="I50" s="392">
        <f>I28-I29-I30</f>
        <v>0</v>
      </c>
      <c r="J50" s="392">
        <f t="shared" si="20"/>
        <v>0</v>
      </c>
      <c r="K50" s="392">
        <f t="shared" si="20"/>
        <v>0</v>
      </c>
      <c r="L50" s="392">
        <f t="shared" si="20"/>
        <v>0</v>
      </c>
      <c r="M50" s="392">
        <f t="shared" si="20"/>
        <v>0</v>
      </c>
      <c r="N50" s="392">
        <f t="shared" si="20"/>
        <v>0</v>
      </c>
    </row>
    <row r="51" spans="3:14">
      <c r="C51" s="392">
        <f>C31-C32-C33</f>
        <v>0</v>
      </c>
      <c r="D51" s="392">
        <f t="shared" ref="D51:N51" si="21">D31-D32-D33</f>
        <v>0</v>
      </c>
      <c r="E51" s="392">
        <f t="shared" si="21"/>
        <v>0</v>
      </c>
      <c r="F51" s="392">
        <f t="shared" si="21"/>
        <v>0</v>
      </c>
      <c r="G51" s="392">
        <f t="shared" si="21"/>
        <v>0</v>
      </c>
      <c r="H51" s="392">
        <f t="shared" si="21"/>
        <v>0</v>
      </c>
      <c r="I51" s="392">
        <f>I31-I32-I33</f>
        <v>0</v>
      </c>
      <c r="J51" s="392">
        <f t="shared" si="21"/>
        <v>0</v>
      </c>
      <c r="K51" s="392">
        <f t="shared" si="21"/>
        <v>0</v>
      </c>
      <c r="L51" s="392">
        <f t="shared" si="21"/>
        <v>0</v>
      </c>
      <c r="M51" s="392">
        <f t="shared" si="21"/>
        <v>0</v>
      </c>
      <c r="N51" s="392">
        <f t="shared" si="21"/>
        <v>0</v>
      </c>
    </row>
  </sheetData>
  <mergeCells count="13">
    <mergeCell ref="A3:N3"/>
    <mergeCell ref="E4:I4"/>
    <mergeCell ref="M4:N4"/>
    <mergeCell ref="A5:B6"/>
    <mergeCell ref="C5:F5"/>
    <mergeCell ref="G5:J5"/>
    <mergeCell ref="K5:N5"/>
    <mergeCell ref="A1:B1"/>
    <mergeCell ref="K1:L1"/>
    <mergeCell ref="M1:N1"/>
    <mergeCell ref="A2:B2"/>
    <mergeCell ref="K2:L2"/>
    <mergeCell ref="M2:N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&amp;C&amp;8&amp;A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5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0.875" style="97" customWidth="1"/>
    <col min="2" max="2" width="10" style="97" customWidth="1"/>
    <col min="3" max="13" width="9.625" style="97" customWidth="1"/>
    <col min="14" max="16384" width="9" style="97"/>
  </cols>
  <sheetData>
    <row r="1" spans="1:18" s="94" customFormat="1" ht="16.5" customHeight="1">
      <c r="A1" s="1810" t="s">
        <v>143</v>
      </c>
      <c r="B1" s="1737"/>
      <c r="J1" s="1810" t="s">
        <v>139</v>
      </c>
      <c r="K1" s="2313"/>
      <c r="L1" s="1810" t="s">
        <v>89</v>
      </c>
      <c r="M1" s="2313"/>
    </row>
    <row r="2" spans="1:18" s="94" customFormat="1" ht="16.5" customHeight="1">
      <c r="A2" s="1810" t="s">
        <v>34</v>
      </c>
      <c r="B2" s="1737"/>
      <c r="C2" s="11" t="s">
        <v>88</v>
      </c>
      <c r="D2" s="1471"/>
      <c r="E2" s="1471"/>
      <c r="F2" s="1471"/>
      <c r="G2" s="1471"/>
      <c r="H2" s="1471"/>
      <c r="I2" s="7" t="s">
        <v>345</v>
      </c>
      <c r="J2" s="1810" t="s">
        <v>208</v>
      </c>
      <c r="K2" s="2313"/>
      <c r="L2" s="1810" t="s">
        <v>910</v>
      </c>
      <c r="M2" s="1737"/>
    </row>
    <row r="3" spans="1:18" s="100" customFormat="1" ht="30" customHeight="1">
      <c r="A3" s="1762" t="s">
        <v>909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</row>
    <row r="4" spans="1:18" s="94" customFormat="1" ht="20.25" customHeight="1">
      <c r="B4" s="1447"/>
      <c r="C4" s="1447"/>
      <c r="D4" s="1447"/>
      <c r="E4" s="1763" t="s">
        <v>284</v>
      </c>
      <c r="F4" s="1763"/>
      <c r="G4" s="1763"/>
      <c r="H4" s="1763"/>
      <c r="I4" s="1763"/>
      <c r="J4" s="1447"/>
      <c r="K4" s="1447"/>
      <c r="L4" s="1447"/>
      <c r="M4" s="99" t="s">
        <v>224</v>
      </c>
    </row>
    <row r="5" spans="1:18" s="1643" customFormat="1" ht="36" customHeight="1">
      <c r="A5" s="1737" t="s">
        <v>397</v>
      </c>
      <c r="B5" s="1739"/>
      <c r="C5" s="1439" t="s">
        <v>67</v>
      </c>
      <c r="D5" s="1439" t="s">
        <v>398</v>
      </c>
      <c r="E5" s="1439" t="s">
        <v>399</v>
      </c>
      <c r="F5" s="1439" t="s">
        <v>400</v>
      </c>
      <c r="G5" s="1439" t="s">
        <v>401</v>
      </c>
      <c r="H5" s="1439" t="s">
        <v>402</v>
      </c>
      <c r="I5" s="1439" t="s">
        <v>403</v>
      </c>
      <c r="J5" s="1439" t="s">
        <v>404</v>
      </c>
      <c r="K5" s="1439" t="s">
        <v>405</v>
      </c>
      <c r="L5" s="1439" t="s">
        <v>908</v>
      </c>
      <c r="M5" s="1456" t="s">
        <v>907</v>
      </c>
      <c r="N5" s="1462"/>
    </row>
    <row r="6" spans="1:18" s="1643" customFormat="1" ht="24" customHeight="1">
      <c r="A6" s="1461" t="s">
        <v>350</v>
      </c>
      <c r="B6" s="1454" t="s">
        <v>49</v>
      </c>
      <c r="C6" s="477">
        <f t="shared" ref="C6:M6" si="0">C7+C8</f>
        <v>4712</v>
      </c>
      <c r="D6" s="479">
        <f t="shared" si="0"/>
        <v>0</v>
      </c>
      <c r="E6" s="479">
        <f t="shared" si="0"/>
        <v>1</v>
      </c>
      <c r="F6" s="479">
        <f t="shared" si="0"/>
        <v>730</v>
      </c>
      <c r="G6" s="479">
        <f t="shared" si="0"/>
        <v>975</v>
      </c>
      <c r="H6" s="479">
        <f t="shared" si="0"/>
        <v>1331</v>
      </c>
      <c r="I6" s="479">
        <f t="shared" si="0"/>
        <v>593</v>
      </c>
      <c r="J6" s="479">
        <f t="shared" si="0"/>
        <v>237</v>
      </c>
      <c r="K6" s="479">
        <f t="shared" si="0"/>
        <v>154</v>
      </c>
      <c r="L6" s="479">
        <f t="shared" si="0"/>
        <v>81</v>
      </c>
      <c r="M6" s="479">
        <f t="shared" si="0"/>
        <v>610</v>
      </c>
      <c r="N6" s="1462"/>
      <c r="O6" s="1518">
        <f t="shared" ref="O6:O20" si="1">C6-D6-E6-F6-G6-H6-I6-J6-K6-L6-M6</f>
        <v>0</v>
      </c>
      <c r="R6" s="1518"/>
    </row>
    <row r="7" spans="1:18" s="1643" customFormat="1" ht="24" customHeight="1">
      <c r="A7" s="1462"/>
      <c r="B7" s="1449" t="s">
        <v>142</v>
      </c>
      <c r="C7" s="434">
        <f t="shared" ref="C7:M7" si="2">C10+C13+C16+C19</f>
        <v>2240</v>
      </c>
      <c r="D7" s="1546">
        <f t="shared" si="2"/>
        <v>0</v>
      </c>
      <c r="E7" s="1546">
        <f t="shared" si="2"/>
        <v>0</v>
      </c>
      <c r="F7" s="1546">
        <f t="shared" si="2"/>
        <v>280</v>
      </c>
      <c r="G7" s="1546">
        <f t="shared" si="2"/>
        <v>432</v>
      </c>
      <c r="H7" s="1546">
        <f t="shared" si="2"/>
        <v>694</v>
      </c>
      <c r="I7" s="1546">
        <f t="shared" si="2"/>
        <v>324</v>
      </c>
      <c r="J7" s="1546">
        <f t="shared" si="2"/>
        <v>135</v>
      </c>
      <c r="K7" s="1546">
        <f t="shared" si="2"/>
        <v>94</v>
      </c>
      <c r="L7" s="1546">
        <f t="shared" si="2"/>
        <v>49</v>
      </c>
      <c r="M7" s="1546">
        <f t="shared" si="2"/>
        <v>232</v>
      </c>
      <c r="N7" s="1462"/>
      <c r="O7" s="1518">
        <f t="shared" si="1"/>
        <v>0</v>
      </c>
      <c r="R7" s="1518"/>
    </row>
    <row r="8" spans="1:18" s="1643" customFormat="1" ht="24" customHeight="1">
      <c r="A8" s="1462"/>
      <c r="B8" s="1449" t="s">
        <v>68</v>
      </c>
      <c r="C8" s="434">
        <f t="shared" ref="C8:M8" si="3">C11+C14+C17+C20</f>
        <v>2472</v>
      </c>
      <c r="D8" s="1546">
        <f t="shared" si="3"/>
        <v>0</v>
      </c>
      <c r="E8" s="1546">
        <f t="shared" si="3"/>
        <v>1</v>
      </c>
      <c r="F8" s="1546">
        <f t="shared" si="3"/>
        <v>450</v>
      </c>
      <c r="G8" s="1546">
        <f t="shared" si="3"/>
        <v>543</v>
      </c>
      <c r="H8" s="1546">
        <f t="shared" si="3"/>
        <v>637</v>
      </c>
      <c r="I8" s="1546">
        <f t="shared" si="3"/>
        <v>269</v>
      </c>
      <c r="J8" s="1546">
        <f t="shared" si="3"/>
        <v>102</v>
      </c>
      <c r="K8" s="1546">
        <f t="shared" si="3"/>
        <v>60</v>
      </c>
      <c r="L8" s="1546">
        <f t="shared" si="3"/>
        <v>32</v>
      </c>
      <c r="M8" s="1546">
        <f t="shared" si="3"/>
        <v>378</v>
      </c>
      <c r="N8" s="1462"/>
      <c r="O8" s="1518">
        <f t="shared" si="1"/>
        <v>0</v>
      </c>
      <c r="R8" s="1518"/>
    </row>
    <row r="9" spans="1:18" s="1643" customFormat="1" ht="24" customHeight="1">
      <c r="A9" s="1462" t="s">
        <v>180</v>
      </c>
      <c r="B9" s="1449" t="s">
        <v>49</v>
      </c>
      <c r="C9" s="434">
        <f t="shared" ref="C9:M9" si="4">C10+C11</f>
        <v>1301</v>
      </c>
      <c r="D9" s="1546">
        <f t="shared" si="4"/>
        <v>0</v>
      </c>
      <c r="E9" s="1546">
        <f t="shared" si="4"/>
        <v>1</v>
      </c>
      <c r="F9" s="1546">
        <f t="shared" si="4"/>
        <v>726</v>
      </c>
      <c r="G9" s="1546">
        <f t="shared" si="4"/>
        <v>227</v>
      </c>
      <c r="H9" s="1546">
        <f t="shared" si="4"/>
        <v>94</v>
      </c>
      <c r="I9" s="1546">
        <f t="shared" si="4"/>
        <v>53</v>
      </c>
      <c r="J9" s="1546">
        <f t="shared" si="4"/>
        <v>19</v>
      </c>
      <c r="K9" s="1546">
        <f t="shared" si="4"/>
        <v>18</v>
      </c>
      <c r="L9" s="1546">
        <f t="shared" si="4"/>
        <v>16</v>
      </c>
      <c r="M9" s="1546">
        <f t="shared" si="4"/>
        <v>147</v>
      </c>
      <c r="N9" s="1462"/>
      <c r="O9" s="1518">
        <f t="shared" si="1"/>
        <v>0</v>
      </c>
      <c r="R9" s="1518"/>
    </row>
    <row r="10" spans="1:18" s="1643" customFormat="1" ht="24" customHeight="1">
      <c r="A10" s="1462"/>
      <c r="B10" s="1449" t="s">
        <v>142</v>
      </c>
      <c r="C10" s="434">
        <f>SUM(D10:M10)</f>
        <v>608</v>
      </c>
      <c r="D10" s="407">
        <v>0</v>
      </c>
      <c r="E10" s="407">
        <v>0</v>
      </c>
      <c r="F10" s="407">
        <v>279</v>
      </c>
      <c r="G10" s="407">
        <v>144</v>
      </c>
      <c r="H10" s="407">
        <v>64</v>
      </c>
      <c r="I10" s="407">
        <v>39</v>
      </c>
      <c r="J10" s="407">
        <v>13</v>
      </c>
      <c r="K10" s="407">
        <v>13</v>
      </c>
      <c r="L10" s="407">
        <v>5</v>
      </c>
      <c r="M10" s="407">
        <v>51</v>
      </c>
      <c r="N10" s="1462"/>
      <c r="O10" s="1518">
        <f t="shared" si="1"/>
        <v>0</v>
      </c>
      <c r="R10" s="1518"/>
    </row>
    <row r="11" spans="1:18" s="1643" customFormat="1" ht="24" customHeight="1">
      <c r="A11" s="1462"/>
      <c r="B11" s="1449" t="s">
        <v>68</v>
      </c>
      <c r="C11" s="434">
        <f>SUM(D11:M11)</f>
        <v>693</v>
      </c>
      <c r="D11" s="407">
        <v>0</v>
      </c>
      <c r="E11" s="407">
        <v>1</v>
      </c>
      <c r="F11" s="407">
        <v>447</v>
      </c>
      <c r="G11" s="407">
        <v>83</v>
      </c>
      <c r="H11" s="407">
        <v>30</v>
      </c>
      <c r="I11" s="407">
        <v>14</v>
      </c>
      <c r="J11" s="407">
        <v>6</v>
      </c>
      <c r="K11" s="407">
        <v>5</v>
      </c>
      <c r="L11" s="407">
        <v>11</v>
      </c>
      <c r="M11" s="407">
        <v>96</v>
      </c>
      <c r="N11" s="1462"/>
      <c r="O11" s="1518">
        <f t="shared" si="1"/>
        <v>0</v>
      </c>
      <c r="R11" s="1518"/>
    </row>
    <row r="12" spans="1:18" s="1643" customFormat="1" ht="24" customHeight="1">
      <c r="A12" s="1462" t="s">
        <v>179</v>
      </c>
      <c r="B12" s="1449" t="s">
        <v>49</v>
      </c>
      <c r="C12" s="434">
        <f t="shared" ref="C12:M12" si="5">C13+C14</f>
        <v>1542</v>
      </c>
      <c r="D12" s="1546">
        <f t="shared" si="5"/>
        <v>0</v>
      </c>
      <c r="E12" s="1546">
        <f t="shared" si="5"/>
        <v>0</v>
      </c>
      <c r="F12" s="1546">
        <f t="shared" si="5"/>
        <v>4</v>
      </c>
      <c r="G12" s="1546">
        <f t="shared" si="5"/>
        <v>747</v>
      </c>
      <c r="H12" s="1546">
        <f t="shared" si="5"/>
        <v>316</v>
      </c>
      <c r="I12" s="1546">
        <f t="shared" si="5"/>
        <v>164</v>
      </c>
      <c r="J12" s="1546">
        <f t="shared" si="5"/>
        <v>56</v>
      </c>
      <c r="K12" s="1546">
        <f t="shared" si="5"/>
        <v>39</v>
      </c>
      <c r="L12" s="1546">
        <f t="shared" si="5"/>
        <v>25</v>
      </c>
      <c r="M12" s="1546">
        <f t="shared" si="5"/>
        <v>191</v>
      </c>
      <c r="N12" s="1462"/>
      <c r="O12" s="1518">
        <f t="shared" si="1"/>
        <v>0</v>
      </c>
      <c r="R12" s="1518"/>
    </row>
    <row r="13" spans="1:18" s="1643" customFormat="1" ht="24" customHeight="1">
      <c r="A13" s="1462"/>
      <c r="B13" s="1449" t="s">
        <v>142</v>
      </c>
      <c r="C13" s="434">
        <f>SUM(D13:M13)</f>
        <v>722</v>
      </c>
      <c r="D13" s="407">
        <v>0</v>
      </c>
      <c r="E13" s="407">
        <v>0</v>
      </c>
      <c r="F13" s="407">
        <v>1</v>
      </c>
      <c r="G13" s="407">
        <v>288</v>
      </c>
      <c r="H13" s="407">
        <v>188</v>
      </c>
      <c r="I13" s="407">
        <v>87</v>
      </c>
      <c r="J13" s="407">
        <v>37</v>
      </c>
      <c r="K13" s="407">
        <v>24</v>
      </c>
      <c r="L13" s="407">
        <v>18</v>
      </c>
      <c r="M13" s="407">
        <v>79</v>
      </c>
      <c r="N13" s="1462"/>
      <c r="O13" s="1518">
        <f t="shared" si="1"/>
        <v>0</v>
      </c>
      <c r="R13" s="1518"/>
    </row>
    <row r="14" spans="1:18" s="1643" customFormat="1" ht="24" customHeight="1">
      <c r="A14" s="1462"/>
      <c r="B14" s="1449" t="s">
        <v>68</v>
      </c>
      <c r="C14" s="434">
        <f>SUM(D14:M14)</f>
        <v>820</v>
      </c>
      <c r="D14" s="407">
        <v>0</v>
      </c>
      <c r="E14" s="407">
        <v>0</v>
      </c>
      <c r="F14" s="407">
        <v>3</v>
      </c>
      <c r="G14" s="407">
        <v>459</v>
      </c>
      <c r="H14" s="407">
        <v>128</v>
      </c>
      <c r="I14" s="407">
        <v>77</v>
      </c>
      <c r="J14" s="407">
        <v>19</v>
      </c>
      <c r="K14" s="407">
        <v>15</v>
      </c>
      <c r="L14" s="407">
        <v>7</v>
      </c>
      <c r="M14" s="407">
        <v>112</v>
      </c>
      <c r="N14" s="1462"/>
      <c r="O14" s="1518">
        <f t="shared" si="1"/>
        <v>0</v>
      </c>
      <c r="R14" s="1518"/>
    </row>
    <row r="15" spans="1:18" s="1643" customFormat="1" ht="24" customHeight="1">
      <c r="A15" s="1462" t="s">
        <v>178</v>
      </c>
      <c r="B15" s="1449" t="s">
        <v>49</v>
      </c>
      <c r="C15" s="434">
        <f t="shared" ref="C15:M15" si="6">C16+C17</f>
        <v>1869</v>
      </c>
      <c r="D15" s="1546">
        <f t="shared" si="6"/>
        <v>0</v>
      </c>
      <c r="E15" s="1546">
        <f t="shared" si="6"/>
        <v>0</v>
      </c>
      <c r="F15" s="1546">
        <f t="shared" si="6"/>
        <v>0</v>
      </c>
      <c r="G15" s="1546">
        <f t="shared" si="6"/>
        <v>1</v>
      </c>
      <c r="H15" s="1546">
        <f t="shared" si="6"/>
        <v>921</v>
      </c>
      <c r="I15" s="1546">
        <f t="shared" si="6"/>
        <v>376</v>
      </c>
      <c r="J15" s="1546">
        <f t="shared" si="6"/>
        <v>162</v>
      </c>
      <c r="K15" s="1546">
        <f t="shared" si="6"/>
        <v>97</v>
      </c>
      <c r="L15" s="1546">
        <f t="shared" si="6"/>
        <v>40</v>
      </c>
      <c r="M15" s="1546">
        <f t="shared" si="6"/>
        <v>272</v>
      </c>
      <c r="N15" s="1462"/>
      <c r="O15" s="1518">
        <f t="shared" si="1"/>
        <v>0</v>
      </c>
      <c r="R15" s="1518"/>
    </row>
    <row r="16" spans="1:18" s="1643" customFormat="1" ht="24" customHeight="1">
      <c r="A16" s="1462"/>
      <c r="B16" s="1449" t="s">
        <v>142</v>
      </c>
      <c r="C16" s="434">
        <f>SUM(D16:M16)</f>
        <v>910</v>
      </c>
      <c r="D16" s="407">
        <v>0</v>
      </c>
      <c r="E16" s="407">
        <v>0</v>
      </c>
      <c r="F16" s="407">
        <v>0</v>
      </c>
      <c r="G16" s="407">
        <v>0</v>
      </c>
      <c r="H16" s="407">
        <v>442</v>
      </c>
      <c r="I16" s="407">
        <v>198</v>
      </c>
      <c r="J16" s="407">
        <v>85</v>
      </c>
      <c r="K16" s="407">
        <v>57</v>
      </c>
      <c r="L16" s="407">
        <v>26</v>
      </c>
      <c r="M16" s="407">
        <v>102</v>
      </c>
      <c r="N16" s="1462"/>
      <c r="O16" s="1518">
        <f t="shared" si="1"/>
        <v>0</v>
      </c>
      <c r="R16" s="1518"/>
    </row>
    <row r="17" spans="1:30" s="1643" customFormat="1" ht="24" customHeight="1">
      <c r="A17" s="1462"/>
      <c r="B17" s="1449" t="s">
        <v>68</v>
      </c>
      <c r="C17" s="434">
        <f>SUM(D17:M17)</f>
        <v>959</v>
      </c>
      <c r="D17" s="407">
        <v>0</v>
      </c>
      <c r="E17" s="407">
        <v>0</v>
      </c>
      <c r="F17" s="407">
        <v>0</v>
      </c>
      <c r="G17" s="407">
        <v>1</v>
      </c>
      <c r="H17" s="407">
        <v>479</v>
      </c>
      <c r="I17" s="407">
        <v>178</v>
      </c>
      <c r="J17" s="407">
        <v>77</v>
      </c>
      <c r="K17" s="407">
        <v>40</v>
      </c>
      <c r="L17" s="407">
        <v>14</v>
      </c>
      <c r="M17" s="407">
        <v>170</v>
      </c>
      <c r="N17" s="1462"/>
      <c r="O17" s="1518">
        <f t="shared" si="1"/>
        <v>0</v>
      </c>
      <c r="R17" s="1518"/>
    </row>
    <row r="18" spans="1:30" s="1643" customFormat="1" ht="24" customHeight="1">
      <c r="A18" s="1462" t="s">
        <v>407</v>
      </c>
      <c r="B18" s="1449" t="s">
        <v>49</v>
      </c>
      <c r="C18" s="434">
        <f t="shared" ref="C18:M18" si="7">C19+C20</f>
        <v>0</v>
      </c>
      <c r="D18" s="1546">
        <f t="shared" si="7"/>
        <v>0</v>
      </c>
      <c r="E18" s="1546">
        <f t="shared" si="7"/>
        <v>0</v>
      </c>
      <c r="F18" s="1546">
        <f t="shared" si="7"/>
        <v>0</v>
      </c>
      <c r="G18" s="1546">
        <f t="shared" si="7"/>
        <v>0</v>
      </c>
      <c r="H18" s="1546">
        <f t="shared" si="7"/>
        <v>0</v>
      </c>
      <c r="I18" s="1546">
        <f t="shared" si="7"/>
        <v>0</v>
      </c>
      <c r="J18" s="1546">
        <f t="shared" si="7"/>
        <v>0</v>
      </c>
      <c r="K18" s="1546">
        <f t="shared" si="7"/>
        <v>0</v>
      </c>
      <c r="L18" s="1546">
        <f t="shared" si="7"/>
        <v>0</v>
      </c>
      <c r="M18" s="1546">
        <f t="shared" si="7"/>
        <v>0</v>
      </c>
      <c r="N18" s="1462"/>
      <c r="O18" s="1518">
        <f t="shared" si="1"/>
        <v>0</v>
      </c>
      <c r="R18" s="1518"/>
    </row>
    <row r="19" spans="1:30" s="1643" customFormat="1" ht="24" customHeight="1">
      <c r="B19" s="1449" t="s">
        <v>142</v>
      </c>
      <c r="C19" s="434">
        <f>SUM(D19:M19)</f>
        <v>0</v>
      </c>
      <c r="D19" s="407">
        <v>0</v>
      </c>
      <c r="E19" s="407">
        <v>0</v>
      </c>
      <c r="F19" s="407">
        <v>0</v>
      </c>
      <c r="G19" s="407">
        <v>0</v>
      </c>
      <c r="H19" s="407">
        <v>0</v>
      </c>
      <c r="I19" s="407">
        <v>0</v>
      </c>
      <c r="J19" s="407">
        <v>0</v>
      </c>
      <c r="K19" s="407">
        <v>0</v>
      </c>
      <c r="L19" s="407">
        <v>0</v>
      </c>
      <c r="M19" s="407">
        <v>0</v>
      </c>
      <c r="N19" s="1462"/>
      <c r="O19" s="1518">
        <f t="shared" si="1"/>
        <v>0</v>
      </c>
      <c r="R19" s="1518"/>
    </row>
    <row r="20" spans="1:30" s="1643" customFormat="1" ht="24" customHeight="1">
      <c r="A20" s="1471"/>
      <c r="B20" s="1450" t="s">
        <v>68</v>
      </c>
      <c r="C20" s="482">
        <f>SUM(D20:M20)</f>
        <v>0</v>
      </c>
      <c r="D20" s="416">
        <v>0</v>
      </c>
      <c r="E20" s="416">
        <v>0</v>
      </c>
      <c r="F20" s="416">
        <v>0</v>
      </c>
      <c r="G20" s="416">
        <v>0</v>
      </c>
      <c r="H20" s="416">
        <v>0</v>
      </c>
      <c r="I20" s="416">
        <v>0</v>
      </c>
      <c r="J20" s="416">
        <v>0</v>
      </c>
      <c r="K20" s="416">
        <v>0</v>
      </c>
      <c r="L20" s="416">
        <v>0</v>
      </c>
      <c r="M20" s="416">
        <v>0</v>
      </c>
      <c r="N20" s="1462"/>
      <c r="O20" s="1518">
        <f t="shared" si="1"/>
        <v>0</v>
      </c>
      <c r="R20" s="1518"/>
    </row>
    <row r="21" spans="1:30" s="1469" customFormat="1" ht="13.9" customHeight="1">
      <c r="A21" s="94" t="s">
        <v>328</v>
      </c>
      <c r="B21" s="1467"/>
      <c r="C21" s="1489" t="s">
        <v>329</v>
      </c>
      <c r="D21" s="1462"/>
      <c r="F21" s="99" t="s">
        <v>330</v>
      </c>
      <c r="H21" s="94"/>
      <c r="I21" s="1490" t="s">
        <v>332</v>
      </c>
      <c r="M21" s="99" t="s">
        <v>333</v>
      </c>
    </row>
    <row r="22" spans="1:30" s="1469" customFormat="1" ht="13.9" customHeight="1">
      <c r="A22" s="1462"/>
      <c r="B22" s="1462"/>
      <c r="C22" s="1462"/>
      <c r="D22" s="1462"/>
      <c r="E22" s="1462"/>
      <c r="F22" s="99" t="s">
        <v>334</v>
      </c>
      <c r="I22" s="94"/>
      <c r="J22" s="1462"/>
      <c r="K22" s="1462"/>
    </row>
    <row r="23" spans="1:30" s="1643" customFormat="1" ht="13.9" customHeight="1">
      <c r="A23" s="1462"/>
      <c r="B23" s="1462"/>
      <c r="C23" s="1499"/>
      <c r="D23" s="1499"/>
      <c r="E23" s="1499"/>
      <c r="F23" s="1499"/>
      <c r="G23" s="1499"/>
      <c r="H23" s="1499"/>
      <c r="I23" s="1499"/>
      <c r="J23" s="1499"/>
      <c r="K23" s="1499"/>
      <c r="L23" s="1499"/>
      <c r="M23" s="1499"/>
      <c r="N23" s="1462"/>
    </row>
    <row r="24" spans="1:30" s="94" customFormat="1" ht="13.9" customHeight="1">
      <c r="A24" s="94" t="s">
        <v>141</v>
      </c>
      <c r="K24" s="1469"/>
    </row>
    <row r="25" spans="1:30" s="94" customFormat="1" ht="13.9" customHeight="1">
      <c r="A25" s="94" t="s">
        <v>272</v>
      </c>
      <c r="B25" s="1469"/>
      <c r="C25" s="1469"/>
    </row>
    <row r="26" spans="1:30" s="94" customFormat="1" ht="13.9" customHeight="1">
      <c r="A26" s="157"/>
      <c r="B26" s="157"/>
      <c r="Z26" s="1469"/>
      <c r="AA26" s="1469"/>
      <c r="AB26" s="1469"/>
      <c r="AC26" s="1469"/>
      <c r="AD26" s="1469"/>
    </row>
    <row r="28" spans="1:30">
      <c r="C28" s="372">
        <f t="shared" ref="C28:M28" si="8">C6-C7-C8</f>
        <v>0</v>
      </c>
      <c r="D28" s="372">
        <f t="shared" si="8"/>
        <v>0</v>
      </c>
      <c r="E28" s="372">
        <f t="shared" si="8"/>
        <v>0</v>
      </c>
      <c r="F28" s="372">
        <f t="shared" si="8"/>
        <v>0</v>
      </c>
      <c r="G28" s="372">
        <f t="shared" si="8"/>
        <v>0</v>
      </c>
      <c r="H28" s="372">
        <f t="shared" si="8"/>
        <v>0</v>
      </c>
      <c r="I28" s="372">
        <f t="shared" si="8"/>
        <v>0</v>
      </c>
      <c r="J28" s="372">
        <f t="shared" si="8"/>
        <v>0</v>
      </c>
      <c r="K28" s="372">
        <f t="shared" si="8"/>
        <v>0</v>
      </c>
      <c r="L28" s="372">
        <f t="shared" si="8"/>
        <v>0</v>
      </c>
      <c r="M28" s="372">
        <f t="shared" si="8"/>
        <v>0</v>
      </c>
    </row>
    <row r="29" spans="1:30">
      <c r="C29" s="372">
        <f t="shared" ref="C29:M29" si="9">C9-C10-C11</f>
        <v>0</v>
      </c>
      <c r="D29" s="372">
        <f t="shared" si="9"/>
        <v>0</v>
      </c>
      <c r="E29" s="372">
        <f t="shared" si="9"/>
        <v>0</v>
      </c>
      <c r="F29" s="372">
        <f t="shared" si="9"/>
        <v>0</v>
      </c>
      <c r="G29" s="372">
        <f t="shared" si="9"/>
        <v>0</v>
      </c>
      <c r="H29" s="372">
        <f t="shared" si="9"/>
        <v>0</v>
      </c>
      <c r="I29" s="372">
        <f t="shared" si="9"/>
        <v>0</v>
      </c>
      <c r="J29" s="372">
        <f t="shared" si="9"/>
        <v>0</v>
      </c>
      <c r="K29" s="372">
        <f t="shared" si="9"/>
        <v>0</v>
      </c>
      <c r="L29" s="372">
        <f t="shared" si="9"/>
        <v>0</v>
      </c>
      <c r="M29" s="372">
        <f t="shared" si="9"/>
        <v>0</v>
      </c>
    </row>
    <row r="30" spans="1:30">
      <c r="C30" s="372">
        <f t="shared" ref="C30:M30" si="10">C12-C13-C14</f>
        <v>0</v>
      </c>
      <c r="D30" s="372">
        <f t="shared" si="10"/>
        <v>0</v>
      </c>
      <c r="E30" s="372">
        <f t="shared" si="10"/>
        <v>0</v>
      </c>
      <c r="F30" s="372">
        <f t="shared" si="10"/>
        <v>0</v>
      </c>
      <c r="G30" s="372">
        <f t="shared" si="10"/>
        <v>0</v>
      </c>
      <c r="H30" s="372">
        <f t="shared" si="10"/>
        <v>0</v>
      </c>
      <c r="I30" s="372">
        <f t="shared" si="10"/>
        <v>0</v>
      </c>
      <c r="J30" s="372">
        <f t="shared" si="10"/>
        <v>0</v>
      </c>
      <c r="K30" s="372">
        <f t="shared" si="10"/>
        <v>0</v>
      </c>
      <c r="L30" s="372">
        <f t="shared" si="10"/>
        <v>0</v>
      </c>
      <c r="M30" s="372">
        <f t="shared" si="10"/>
        <v>0</v>
      </c>
    </row>
    <row r="31" spans="1:30">
      <c r="C31" s="372">
        <f t="shared" ref="C31:M31" si="11">C15-C16-C17</f>
        <v>0</v>
      </c>
      <c r="D31" s="372">
        <f t="shared" si="11"/>
        <v>0</v>
      </c>
      <c r="E31" s="372">
        <f t="shared" si="11"/>
        <v>0</v>
      </c>
      <c r="F31" s="372">
        <f t="shared" si="11"/>
        <v>0</v>
      </c>
      <c r="G31" s="372">
        <f t="shared" si="11"/>
        <v>0</v>
      </c>
      <c r="H31" s="372">
        <f t="shared" si="11"/>
        <v>0</v>
      </c>
      <c r="I31" s="372">
        <f t="shared" si="11"/>
        <v>0</v>
      </c>
      <c r="J31" s="372">
        <f t="shared" si="11"/>
        <v>0</v>
      </c>
      <c r="K31" s="372">
        <f t="shared" si="11"/>
        <v>0</v>
      </c>
      <c r="L31" s="372">
        <f t="shared" si="11"/>
        <v>0</v>
      </c>
      <c r="M31" s="372">
        <f t="shared" si="11"/>
        <v>0</v>
      </c>
    </row>
    <row r="32" spans="1:30">
      <c r="C32" s="372">
        <f t="shared" ref="C32:M32" si="12">C18-C19-C20</f>
        <v>0</v>
      </c>
      <c r="D32" s="372">
        <f t="shared" si="12"/>
        <v>0</v>
      </c>
      <c r="E32" s="372">
        <f t="shared" si="12"/>
        <v>0</v>
      </c>
      <c r="F32" s="372">
        <f t="shared" si="12"/>
        <v>0</v>
      </c>
      <c r="G32" s="372">
        <f t="shared" si="12"/>
        <v>0</v>
      </c>
      <c r="H32" s="372">
        <f t="shared" si="12"/>
        <v>0</v>
      </c>
      <c r="I32" s="372">
        <f t="shared" si="12"/>
        <v>0</v>
      </c>
      <c r="J32" s="372">
        <f t="shared" si="12"/>
        <v>0</v>
      </c>
      <c r="K32" s="372">
        <f t="shared" si="12"/>
        <v>0</v>
      </c>
      <c r="L32" s="372">
        <f t="shared" si="12"/>
        <v>0</v>
      </c>
      <c r="M32" s="372">
        <f t="shared" si="12"/>
        <v>0</v>
      </c>
    </row>
    <row r="33" spans="3:13">
      <c r="C33" s="372">
        <f t="shared" ref="C33:M33" si="13">C6-C9-C12-C15-C18</f>
        <v>0</v>
      </c>
      <c r="D33" s="372">
        <f t="shared" si="13"/>
        <v>0</v>
      </c>
      <c r="E33" s="372">
        <f t="shared" si="13"/>
        <v>0</v>
      </c>
      <c r="F33" s="372">
        <f t="shared" si="13"/>
        <v>0</v>
      </c>
      <c r="G33" s="372">
        <f t="shared" si="13"/>
        <v>0</v>
      </c>
      <c r="H33" s="372">
        <f t="shared" si="13"/>
        <v>0</v>
      </c>
      <c r="I33" s="372">
        <f t="shared" si="13"/>
        <v>0</v>
      </c>
      <c r="J33" s="372">
        <f t="shared" si="13"/>
        <v>0</v>
      </c>
      <c r="K33" s="372">
        <f t="shared" si="13"/>
        <v>0</v>
      </c>
      <c r="L33" s="372">
        <f t="shared" si="13"/>
        <v>0</v>
      </c>
      <c r="M33" s="372">
        <f t="shared" si="13"/>
        <v>0</v>
      </c>
    </row>
    <row r="34" spans="3:13">
      <c r="C34" s="372">
        <f t="shared" ref="C34:M34" si="14">C7-C10-C13-C16-C19</f>
        <v>0</v>
      </c>
      <c r="D34" s="372">
        <f t="shared" si="14"/>
        <v>0</v>
      </c>
      <c r="E34" s="372">
        <f t="shared" si="14"/>
        <v>0</v>
      </c>
      <c r="F34" s="372">
        <f t="shared" si="14"/>
        <v>0</v>
      </c>
      <c r="G34" s="372">
        <f t="shared" si="14"/>
        <v>0</v>
      </c>
      <c r="H34" s="372">
        <f t="shared" si="14"/>
        <v>0</v>
      </c>
      <c r="I34" s="372">
        <f t="shared" si="14"/>
        <v>0</v>
      </c>
      <c r="J34" s="372">
        <f t="shared" si="14"/>
        <v>0</v>
      </c>
      <c r="K34" s="372">
        <f t="shared" si="14"/>
        <v>0</v>
      </c>
      <c r="L34" s="372">
        <f t="shared" si="14"/>
        <v>0</v>
      </c>
      <c r="M34" s="372">
        <f t="shared" si="14"/>
        <v>0</v>
      </c>
    </row>
    <row r="35" spans="3:13">
      <c r="C35" s="372">
        <f t="shared" ref="C35:M35" si="15">C8-C11-C14-C17-C20</f>
        <v>0</v>
      </c>
      <c r="D35" s="372">
        <f t="shared" si="15"/>
        <v>0</v>
      </c>
      <c r="E35" s="372">
        <f t="shared" si="15"/>
        <v>0</v>
      </c>
      <c r="F35" s="372">
        <f t="shared" si="15"/>
        <v>0</v>
      </c>
      <c r="G35" s="372">
        <f t="shared" si="15"/>
        <v>0</v>
      </c>
      <c r="H35" s="372">
        <f t="shared" si="15"/>
        <v>0</v>
      </c>
      <c r="I35" s="372">
        <f t="shared" si="15"/>
        <v>0</v>
      </c>
      <c r="J35" s="372">
        <f t="shared" si="15"/>
        <v>0</v>
      </c>
      <c r="K35" s="372">
        <f t="shared" si="15"/>
        <v>0</v>
      </c>
      <c r="L35" s="372">
        <f t="shared" si="15"/>
        <v>0</v>
      </c>
      <c r="M35" s="372">
        <f t="shared" si="15"/>
        <v>0</v>
      </c>
    </row>
  </sheetData>
  <mergeCells count="9">
    <mergeCell ref="A5:B5"/>
    <mergeCell ref="A3:M3"/>
    <mergeCell ref="E4:I4"/>
    <mergeCell ref="A1:B1"/>
    <mergeCell ref="L1:M1"/>
    <mergeCell ref="L2:M2"/>
    <mergeCell ref="J1:K1"/>
    <mergeCell ref="J2:K2"/>
    <mergeCell ref="A2:B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orientation="landscape" r:id="rId1"/>
  <headerFooter alignWithMargins="0">
    <oddFooter>&amp;C&amp;8&amp;A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9"/>
  <sheetViews>
    <sheetView view="pageBreakPreview" zoomScale="70" zoomScaleNormal="80" zoomScaleSheetLayoutView="70" workbookViewId="0">
      <selection activeCell="I10" sqref="I10"/>
    </sheetView>
  </sheetViews>
  <sheetFormatPr defaultColWidth="9" defaultRowHeight="15.75"/>
  <cols>
    <col min="1" max="1" width="13.875" style="9" customWidth="1"/>
    <col min="2" max="22" width="5.625" style="97" customWidth="1"/>
    <col min="23" max="23" width="3.75" style="97" bestFit="1" customWidth="1"/>
    <col min="24" max="33" width="4.5" style="97" bestFit="1" customWidth="1"/>
    <col min="34" max="16384" width="9" style="97"/>
  </cols>
  <sheetData>
    <row r="1" spans="1:37" s="94" customFormat="1" ht="14.25">
      <c r="A1" s="1463" t="s">
        <v>2983</v>
      </c>
      <c r="B1" s="10"/>
      <c r="L1" s="1469"/>
      <c r="M1" s="1469"/>
      <c r="N1" s="1469"/>
      <c r="O1" s="1469"/>
      <c r="P1" s="1470"/>
      <c r="Q1" s="1810" t="s">
        <v>2984</v>
      </c>
      <c r="R1" s="1746"/>
      <c r="S1" s="1737"/>
      <c r="T1" s="1739" t="s">
        <v>2985</v>
      </c>
      <c r="U1" s="1739"/>
      <c r="V1" s="1739"/>
    </row>
    <row r="2" spans="1:37" s="94" customFormat="1" ht="14.25">
      <c r="A2" s="1463" t="s">
        <v>2986</v>
      </c>
      <c r="B2" s="11" t="s">
        <v>2987</v>
      </c>
      <c r="D2" s="1471"/>
      <c r="E2" s="1471"/>
      <c r="F2" s="1471"/>
      <c r="G2" s="1471"/>
      <c r="H2" s="1471"/>
      <c r="I2" s="1471"/>
      <c r="J2" s="1471"/>
      <c r="K2" s="1457"/>
      <c r="L2" s="1471"/>
      <c r="M2" s="1471"/>
      <c r="N2" s="1471"/>
      <c r="O2" s="1471"/>
      <c r="P2" s="1457" t="s">
        <v>2988</v>
      </c>
      <c r="Q2" s="1810" t="s">
        <v>2817</v>
      </c>
      <c r="R2" s="1746"/>
      <c r="S2" s="1737"/>
      <c r="T2" s="1739" t="s">
        <v>911</v>
      </c>
      <c r="U2" s="1739"/>
      <c r="V2" s="1739"/>
    </row>
    <row r="3" spans="1:37" s="100" customFormat="1" ht="30" customHeight="1">
      <c r="A3" s="1748" t="s">
        <v>2989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7" s="94" customFormat="1" ht="17.25" customHeight="1">
      <c r="A4" s="1471"/>
      <c r="B4" s="1471"/>
      <c r="C4" s="1471"/>
      <c r="D4" s="1471"/>
      <c r="E4" s="1471"/>
      <c r="F4" s="1471"/>
      <c r="G4" s="1471"/>
      <c r="H4" s="1471"/>
      <c r="I4" s="1471" t="s">
        <v>2990</v>
      </c>
      <c r="J4" s="1471"/>
      <c r="K4" s="1471"/>
      <c r="L4" s="1471"/>
      <c r="M4" s="1471"/>
      <c r="N4" s="1471"/>
      <c r="O4" s="1471"/>
      <c r="P4" s="1471"/>
      <c r="U4" s="1813" t="s">
        <v>2819</v>
      </c>
      <c r="V4" s="1813"/>
    </row>
    <row r="5" spans="1:37" s="94" customFormat="1" ht="17.25" customHeight="1">
      <c r="A5" s="1826" t="s">
        <v>2991</v>
      </c>
      <c r="B5" s="1739" t="s">
        <v>2864</v>
      </c>
      <c r="C5" s="1739"/>
      <c r="D5" s="1739"/>
      <c r="E5" s="1739"/>
      <c r="F5" s="1739"/>
      <c r="G5" s="1739"/>
      <c r="H5" s="1739"/>
      <c r="I5" s="1739"/>
      <c r="J5" s="1739"/>
      <c r="K5" s="1739"/>
      <c r="L5" s="1739"/>
      <c r="M5" s="1739"/>
      <c r="N5" s="1739"/>
      <c r="O5" s="1739"/>
      <c r="P5" s="1739"/>
      <c r="Q5" s="1739" t="s">
        <v>2975</v>
      </c>
      <c r="R5" s="1739"/>
      <c r="S5" s="1739"/>
      <c r="T5" s="1739" t="s">
        <v>2866</v>
      </c>
      <c r="U5" s="1739"/>
      <c r="V5" s="1810"/>
    </row>
    <row r="6" spans="1:37" s="94" customFormat="1" ht="15.6" customHeight="1">
      <c r="A6" s="1827"/>
      <c r="B6" s="390" t="s">
        <v>410</v>
      </c>
      <c r="C6" s="390"/>
      <c r="D6" s="390"/>
      <c r="E6" s="390" t="s">
        <v>411</v>
      </c>
      <c r="F6" s="390"/>
      <c r="G6" s="390"/>
      <c r="H6" s="390" t="s">
        <v>412</v>
      </c>
      <c r="I6" s="390"/>
      <c r="J6" s="390"/>
      <c r="K6" s="390" t="s">
        <v>413</v>
      </c>
      <c r="L6" s="390"/>
      <c r="M6" s="390"/>
      <c r="N6" s="390" t="s">
        <v>2992</v>
      </c>
      <c r="O6" s="390"/>
      <c r="P6" s="391"/>
      <c r="Q6" s="1739"/>
      <c r="R6" s="1739"/>
      <c r="S6" s="1739"/>
      <c r="T6" s="1739"/>
      <c r="U6" s="1739"/>
      <c r="V6" s="1810"/>
    </row>
    <row r="7" spans="1:37" s="94" customFormat="1" ht="15" customHeight="1">
      <c r="A7" s="1773"/>
      <c r="B7" s="1439" t="s">
        <v>49</v>
      </c>
      <c r="C7" s="1439" t="s">
        <v>50</v>
      </c>
      <c r="D7" s="1439" t="s">
        <v>51</v>
      </c>
      <c r="E7" s="1439" t="s">
        <v>49</v>
      </c>
      <c r="F7" s="1439" t="s">
        <v>50</v>
      </c>
      <c r="G7" s="1439" t="s">
        <v>51</v>
      </c>
      <c r="H7" s="1439" t="s">
        <v>49</v>
      </c>
      <c r="I7" s="1439" t="s">
        <v>50</v>
      </c>
      <c r="J7" s="1439" t="s">
        <v>51</v>
      </c>
      <c r="K7" s="1439" t="s">
        <v>49</v>
      </c>
      <c r="L7" s="1439" t="s">
        <v>50</v>
      </c>
      <c r="M7" s="1439" t="s">
        <v>51</v>
      </c>
      <c r="N7" s="1439" t="s">
        <v>49</v>
      </c>
      <c r="O7" s="1439" t="s">
        <v>50</v>
      </c>
      <c r="P7" s="1463" t="s">
        <v>51</v>
      </c>
      <c r="Q7" s="1439" t="s">
        <v>49</v>
      </c>
      <c r="R7" s="1439" t="s">
        <v>50</v>
      </c>
      <c r="S7" s="1463" t="s">
        <v>51</v>
      </c>
      <c r="T7" s="1439" t="s">
        <v>49</v>
      </c>
      <c r="U7" s="1439" t="s">
        <v>50</v>
      </c>
      <c r="V7" s="1463" t="s">
        <v>51</v>
      </c>
    </row>
    <row r="8" spans="1:37" s="94" customFormat="1" ht="21.95" customHeight="1">
      <c r="A8" s="1461" t="s">
        <v>2888</v>
      </c>
      <c r="B8" s="191">
        <f t="shared" ref="B8:V8" si="0">SUM(B10:B12)</f>
        <v>208</v>
      </c>
      <c r="C8" s="1500">
        <f t="shared" si="0"/>
        <v>69</v>
      </c>
      <c r="D8" s="1500">
        <f t="shared" si="0"/>
        <v>139</v>
      </c>
      <c r="E8" s="1500">
        <f t="shared" si="0"/>
        <v>67</v>
      </c>
      <c r="F8" s="1500">
        <f t="shared" si="0"/>
        <v>16</v>
      </c>
      <c r="G8" s="1500">
        <f t="shared" si="0"/>
        <v>51</v>
      </c>
      <c r="H8" s="1500">
        <f t="shared" si="0"/>
        <v>64</v>
      </c>
      <c r="I8" s="1500">
        <f t="shared" si="0"/>
        <v>26</v>
      </c>
      <c r="J8" s="1500">
        <f t="shared" si="0"/>
        <v>38</v>
      </c>
      <c r="K8" s="1500">
        <f t="shared" si="0"/>
        <v>77</v>
      </c>
      <c r="L8" s="1500">
        <f t="shared" si="0"/>
        <v>27</v>
      </c>
      <c r="M8" s="1500">
        <f t="shared" si="0"/>
        <v>50</v>
      </c>
      <c r="N8" s="1500">
        <f t="shared" si="0"/>
        <v>0</v>
      </c>
      <c r="O8" s="1500">
        <f t="shared" si="0"/>
        <v>0</v>
      </c>
      <c r="P8" s="1500">
        <f t="shared" si="0"/>
        <v>0</v>
      </c>
      <c r="Q8" s="1500">
        <f t="shared" si="0"/>
        <v>71</v>
      </c>
      <c r="R8" s="1500">
        <f t="shared" si="0"/>
        <v>26</v>
      </c>
      <c r="S8" s="1500">
        <f t="shared" si="0"/>
        <v>45</v>
      </c>
      <c r="T8" s="1500">
        <f t="shared" si="0"/>
        <v>2</v>
      </c>
      <c r="U8" s="1500">
        <f t="shared" si="0"/>
        <v>1</v>
      </c>
      <c r="V8" s="1500">
        <f t="shared" si="0"/>
        <v>1</v>
      </c>
      <c r="X8" s="21">
        <f>B8-C8-D8</f>
        <v>0</v>
      </c>
      <c r="Y8" s="21">
        <f>E8-F8-G8</f>
        <v>0</v>
      </c>
      <c r="Z8" s="21">
        <f>H8-I8-J8</f>
        <v>0</v>
      </c>
      <c r="AA8" s="21">
        <f>K8-L8-M8</f>
        <v>0</v>
      </c>
      <c r="AB8" s="21">
        <f>N8-O8-P8</f>
        <v>0</v>
      </c>
      <c r="AC8" s="21">
        <f>B8-E8-H8-K8-N8</f>
        <v>0</v>
      </c>
      <c r="AD8" s="21">
        <f>C8-F8-I8-L8-O8</f>
        <v>0</v>
      </c>
      <c r="AE8" s="21">
        <f>D8-G8-J8-M8-P8</f>
        <v>0</v>
      </c>
      <c r="AF8" s="21">
        <f>Q8-R8-S8</f>
        <v>0</v>
      </c>
      <c r="AG8" s="21">
        <f>T8-U8-V8</f>
        <v>0</v>
      </c>
    </row>
    <row r="9" spans="1:37" s="94" customFormat="1" ht="21.95" customHeight="1">
      <c r="A9" s="1490" t="s">
        <v>2889</v>
      </c>
      <c r="B9" s="191"/>
      <c r="C9" s="1500"/>
      <c r="D9" s="1500"/>
      <c r="E9" s="1500"/>
      <c r="F9" s="1500"/>
      <c r="G9" s="1500"/>
      <c r="H9" s="1500"/>
      <c r="I9" s="1500"/>
      <c r="J9" s="1500"/>
      <c r="K9" s="1500"/>
      <c r="L9" s="1500"/>
      <c r="M9" s="1500"/>
      <c r="N9" s="1500"/>
      <c r="O9" s="1500"/>
      <c r="P9" s="1500"/>
      <c r="Q9" s="1500"/>
      <c r="R9" s="1500"/>
      <c r="S9" s="1500"/>
      <c r="T9" s="1500"/>
      <c r="U9" s="1500"/>
      <c r="V9" s="1500"/>
    </row>
    <row r="10" spans="1:37" s="94" customFormat="1" ht="21.95" customHeight="1">
      <c r="A10" s="1462" t="s">
        <v>2743</v>
      </c>
      <c r="B10" s="191">
        <f>C10+D10</f>
        <v>0</v>
      </c>
      <c r="C10" s="1500">
        <f t="shared" ref="C10:D12" si="1">F10+I10+L10+O10</f>
        <v>0</v>
      </c>
      <c r="D10" s="1500">
        <f t="shared" si="1"/>
        <v>0</v>
      </c>
      <c r="E10" s="1500">
        <f>SUM(F10:G10)</f>
        <v>0</v>
      </c>
      <c r="F10" s="1502">
        <v>0</v>
      </c>
      <c r="G10" s="1502">
        <v>0</v>
      </c>
      <c r="H10" s="1500">
        <f>SUM(I10:J10)</f>
        <v>0</v>
      </c>
      <c r="I10" s="1502">
        <v>0</v>
      </c>
      <c r="J10" s="1502">
        <v>0</v>
      </c>
      <c r="K10" s="1500">
        <f>SUM(L10:M10)</f>
        <v>0</v>
      </c>
      <c r="L10" s="1502">
        <v>0</v>
      </c>
      <c r="M10" s="1502">
        <v>0</v>
      </c>
      <c r="N10" s="1500">
        <f>SUM(O10:P10)</f>
        <v>0</v>
      </c>
      <c r="O10" s="1502">
        <v>0</v>
      </c>
      <c r="P10" s="1502">
        <v>0</v>
      </c>
      <c r="Q10" s="1500">
        <f>SUM(R10:S10)</f>
        <v>0</v>
      </c>
      <c r="R10" s="1502">
        <v>0</v>
      </c>
      <c r="S10" s="1502">
        <v>0</v>
      </c>
      <c r="T10" s="1500">
        <f>SUM(U10:V10)</f>
        <v>0</v>
      </c>
      <c r="U10" s="1502">
        <v>0</v>
      </c>
      <c r="V10" s="1502">
        <v>0</v>
      </c>
      <c r="X10" s="21">
        <f>B10-C10-D10</f>
        <v>0</v>
      </c>
      <c r="Y10" s="21">
        <f>E10-F10-G10</f>
        <v>0</v>
      </c>
      <c r="Z10" s="21">
        <f>H10-I10-J10</f>
        <v>0</v>
      </c>
      <c r="AA10" s="21">
        <f>K10-L10-M10</f>
        <v>0</v>
      </c>
      <c r="AB10" s="21">
        <f>N10-O10-P10</f>
        <v>0</v>
      </c>
      <c r="AC10" s="21">
        <f t="shared" ref="AC10:AE12" si="2">B10-E10-H10-K10-N10</f>
        <v>0</v>
      </c>
      <c r="AD10" s="21">
        <f t="shared" si="2"/>
        <v>0</v>
      </c>
      <c r="AE10" s="21">
        <f t="shared" si="2"/>
        <v>0</v>
      </c>
      <c r="AF10" s="21">
        <f>Q10-R10-S10</f>
        <v>0</v>
      </c>
      <c r="AG10" s="21">
        <f>T10-U10-V10</f>
        <v>0</v>
      </c>
    </row>
    <row r="11" spans="1:37" s="94" customFormat="1" ht="21.95" customHeight="1">
      <c r="A11" s="1462" t="s">
        <v>2744</v>
      </c>
      <c r="B11" s="191">
        <f>C11+D11</f>
        <v>12</v>
      </c>
      <c r="C11" s="1500">
        <f t="shared" si="1"/>
        <v>8</v>
      </c>
      <c r="D11" s="1500">
        <f t="shared" si="1"/>
        <v>4</v>
      </c>
      <c r="E11" s="1500">
        <f>SUM(F11:G11)</f>
        <v>2</v>
      </c>
      <c r="F11" s="1502">
        <v>0</v>
      </c>
      <c r="G11" s="1502">
        <v>2</v>
      </c>
      <c r="H11" s="1500">
        <f>SUM(I11:J11)</f>
        <v>8</v>
      </c>
      <c r="I11" s="1502">
        <v>6</v>
      </c>
      <c r="J11" s="1502">
        <v>2</v>
      </c>
      <c r="K11" s="1500">
        <f>SUM(L11:M11)</f>
        <v>2</v>
      </c>
      <c r="L11" s="1502">
        <v>2</v>
      </c>
      <c r="M11" s="1502">
        <v>0</v>
      </c>
      <c r="N11" s="1500">
        <f>SUM(O11:P11)</f>
        <v>0</v>
      </c>
      <c r="O11" s="1502">
        <v>0</v>
      </c>
      <c r="P11" s="1502">
        <v>0</v>
      </c>
      <c r="Q11" s="1500">
        <f>SUM(R11:S11)</f>
        <v>2</v>
      </c>
      <c r="R11" s="1502">
        <v>2</v>
      </c>
      <c r="S11" s="1502">
        <v>0</v>
      </c>
      <c r="T11" s="1500">
        <f>SUM(U11:V11)</f>
        <v>0</v>
      </c>
      <c r="U11" s="1502">
        <v>0</v>
      </c>
      <c r="V11" s="1502">
        <v>0</v>
      </c>
      <c r="X11" s="21">
        <f>B11-C11-D11</f>
        <v>0</v>
      </c>
      <c r="Y11" s="21">
        <f>E11-F11-G11</f>
        <v>0</v>
      </c>
      <c r="Z11" s="21">
        <f>H11-I11-J11</f>
        <v>0</v>
      </c>
      <c r="AA11" s="21">
        <f>K11-L11-M11</f>
        <v>0</v>
      </c>
      <c r="AB11" s="21">
        <f>N11-O11-P11</f>
        <v>0</v>
      </c>
      <c r="AC11" s="21">
        <f t="shared" si="2"/>
        <v>0</v>
      </c>
      <c r="AD11" s="21">
        <f t="shared" si="2"/>
        <v>0</v>
      </c>
      <c r="AE11" s="21">
        <f t="shared" si="2"/>
        <v>0</v>
      </c>
      <c r="AF11" s="21">
        <f>Q11-R11-S11</f>
        <v>0</v>
      </c>
      <c r="AG11" s="21">
        <f>T11-U11-V11</f>
        <v>0</v>
      </c>
    </row>
    <row r="12" spans="1:37" s="94" customFormat="1" ht="21.95" customHeight="1">
      <c r="A12" s="1462" t="s">
        <v>2745</v>
      </c>
      <c r="B12" s="191">
        <f>C12+D12</f>
        <v>196</v>
      </c>
      <c r="C12" s="1500">
        <f t="shared" si="1"/>
        <v>61</v>
      </c>
      <c r="D12" s="1500">
        <f t="shared" si="1"/>
        <v>135</v>
      </c>
      <c r="E12" s="1500">
        <f>SUM(F12:G12)</f>
        <v>65</v>
      </c>
      <c r="F12" s="1502">
        <v>16</v>
      </c>
      <c r="G12" s="1502">
        <v>49</v>
      </c>
      <c r="H12" s="1500">
        <f>SUM(I12:J12)</f>
        <v>56</v>
      </c>
      <c r="I12" s="1502">
        <v>20</v>
      </c>
      <c r="J12" s="1502">
        <v>36</v>
      </c>
      <c r="K12" s="1500">
        <f>SUM(L12:M12)</f>
        <v>75</v>
      </c>
      <c r="L12" s="1502">
        <v>25</v>
      </c>
      <c r="M12" s="1502">
        <v>50</v>
      </c>
      <c r="N12" s="1500">
        <f>SUM(O12:P12)</f>
        <v>0</v>
      </c>
      <c r="O12" s="1502">
        <v>0</v>
      </c>
      <c r="P12" s="1502">
        <v>0</v>
      </c>
      <c r="Q12" s="1500">
        <f>SUM(R12:S12)</f>
        <v>69</v>
      </c>
      <c r="R12" s="1502">
        <v>24</v>
      </c>
      <c r="S12" s="1502">
        <v>45</v>
      </c>
      <c r="T12" s="1500">
        <f>SUM(U12:V12)</f>
        <v>2</v>
      </c>
      <c r="U12" s="1502">
        <v>1</v>
      </c>
      <c r="V12" s="1502">
        <v>1</v>
      </c>
      <c r="X12" s="21">
        <f>B12-C12-D12</f>
        <v>0</v>
      </c>
      <c r="Y12" s="21">
        <f>E12-F12-G12</f>
        <v>0</v>
      </c>
      <c r="Z12" s="21">
        <f>H12-I12-J12</f>
        <v>0</v>
      </c>
      <c r="AA12" s="21">
        <f>K12-L12-M12</f>
        <v>0</v>
      </c>
      <c r="AB12" s="21">
        <f>N12-O12-P12</f>
        <v>0</v>
      </c>
      <c r="AC12" s="21">
        <f t="shared" si="2"/>
        <v>0</v>
      </c>
      <c r="AD12" s="21">
        <f t="shared" si="2"/>
        <v>0</v>
      </c>
      <c r="AE12" s="21">
        <f t="shared" si="2"/>
        <v>0</v>
      </c>
      <c r="AF12" s="21">
        <f>Q12-R12-S12</f>
        <v>0</v>
      </c>
      <c r="AG12" s="21">
        <f>T12-U12-V12</f>
        <v>0</v>
      </c>
    </row>
    <row r="13" spans="1:37" s="94" customFormat="1" ht="21.95" customHeight="1">
      <c r="A13" s="1490" t="s">
        <v>2890</v>
      </c>
      <c r="B13" s="191"/>
      <c r="C13" s="1500"/>
      <c r="D13" s="1500"/>
      <c r="E13" s="1500"/>
      <c r="F13" s="1502"/>
      <c r="G13" s="1502"/>
      <c r="H13" s="1500"/>
      <c r="I13" s="1502"/>
      <c r="J13" s="1502"/>
      <c r="K13" s="1500"/>
      <c r="L13" s="1502"/>
      <c r="M13" s="1502"/>
      <c r="N13" s="1500"/>
      <c r="O13" s="1502"/>
      <c r="P13" s="1502"/>
      <c r="Q13" s="1500"/>
      <c r="R13" s="1502"/>
      <c r="S13" s="1502"/>
      <c r="T13" s="1500"/>
      <c r="U13" s="1502"/>
      <c r="V13" s="1502"/>
    </row>
    <row r="14" spans="1:37" s="94" customFormat="1" ht="21.95" customHeight="1">
      <c r="A14" s="1462" t="s">
        <v>2891</v>
      </c>
      <c r="B14" s="191">
        <f t="shared" ref="B14:B25" si="3">C14+D14</f>
        <v>0</v>
      </c>
      <c r="C14" s="1500">
        <f t="shared" ref="C14:C25" si="4">F14+I14+L14+O14</f>
        <v>0</v>
      </c>
      <c r="D14" s="1500">
        <f t="shared" ref="D14:D25" si="5">G14+J14+M14+P14</f>
        <v>0</v>
      </c>
      <c r="E14" s="1500">
        <f t="shared" ref="E14:E25" si="6">SUM(F14:G14)</f>
        <v>0</v>
      </c>
      <c r="F14" s="1502">
        <v>0</v>
      </c>
      <c r="G14" s="1502">
        <v>0</v>
      </c>
      <c r="H14" s="1500">
        <f t="shared" ref="H14:H25" si="7">SUM(I14:J14)</f>
        <v>0</v>
      </c>
      <c r="I14" s="1502">
        <v>0</v>
      </c>
      <c r="J14" s="1502">
        <v>0</v>
      </c>
      <c r="K14" s="1500">
        <f t="shared" ref="K14:K25" si="8">SUM(L14:M14)</f>
        <v>0</v>
      </c>
      <c r="L14" s="1502">
        <v>0</v>
      </c>
      <c r="M14" s="1502">
        <v>0</v>
      </c>
      <c r="N14" s="1500">
        <f t="shared" ref="N14:N25" si="9">SUM(O14:P14)</f>
        <v>0</v>
      </c>
      <c r="O14" s="1502">
        <v>0</v>
      </c>
      <c r="P14" s="1502">
        <v>0</v>
      </c>
      <c r="Q14" s="1500">
        <f t="shared" ref="Q14:Q25" si="10">SUM(R14:S14)</f>
        <v>0</v>
      </c>
      <c r="R14" s="1502">
        <v>0</v>
      </c>
      <c r="S14" s="1502">
        <v>0</v>
      </c>
      <c r="T14" s="1500">
        <f t="shared" ref="T14:T25" si="11">SUM(U14:V14)</f>
        <v>0</v>
      </c>
      <c r="U14" s="1502">
        <v>0</v>
      </c>
      <c r="V14" s="1502">
        <v>0</v>
      </c>
      <c r="X14" s="21">
        <f t="shared" ref="X14:X25" si="12">B14-C14-D14</f>
        <v>0</v>
      </c>
      <c r="Y14" s="21">
        <f t="shared" ref="Y14:Y25" si="13">E14-F14-G14</f>
        <v>0</v>
      </c>
      <c r="Z14" s="21">
        <f t="shared" ref="Z14:Z25" si="14">H14-I14-J14</f>
        <v>0</v>
      </c>
      <c r="AA14" s="21">
        <f t="shared" ref="AA14:AA25" si="15">K14-L14-M14</f>
        <v>0</v>
      </c>
      <c r="AB14" s="21">
        <f t="shared" ref="AB14:AB25" si="16">N14-O14-P14</f>
        <v>0</v>
      </c>
      <c r="AC14" s="21">
        <f t="shared" ref="AC14:AC25" si="17">B14-E14-H14-K14-N14</f>
        <v>0</v>
      </c>
      <c r="AD14" s="21">
        <f t="shared" ref="AD14:AD25" si="18">C14-F14-I14-L14-O14</f>
        <v>0</v>
      </c>
      <c r="AE14" s="21">
        <f t="shared" ref="AE14:AE25" si="19">D14-G14-J14-M14-P14</f>
        <v>0</v>
      </c>
      <c r="AF14" s="21">
        <f t="shared" ref="AF14:AF25" si="20">Q14-R14-S14</f>
        <v>0</v>
      </c>
      <c r="AG14" s="21">
        <f t="shared" ref="AG14:AG25" si="21">T14-U14-V14</f>
        <v>0</v>
      </c>
      <c r="AJ14" s="21"/>
      <c r="AK14" s="21"/>
    </row>
    <row r="15" spans="1:37" s="94" customFormat="1" ht="21.95" customHeight="1">
      <c r="A15" s="1462" t="s">
        <v>2892</v>
      </c>
      <c r="B15" s="191">
        <f t="shared" si="3"/>
        <v>0</v>
      </c>
      <c r="C15" s="1500">
        <f t="shared" si="4"/>
        <v>0</v>
      </c>
      <c r="D15" s="1500">
        <f t="shared" si="5"/>
        <v>0</v>
      </c>
      <c r="E15" s="1500">
        <f t="shared" si="6"/>
        <v>0</v>
      </c>
      <c r="F15" s="1502">
        <v>0</v>
      </c>
      <c r="G15" s="1502">
        <v>0</v>
      </c>
      <c r="H15" s="1500">
        <f t="shared" si="7"/>
        <v>0</v>
      </c>
      <c r="I15" s="1502">
        <v>0</v>
      </c>
      <c r="J15" s="1502">
        <v>0</v>
      </c>
      <c r="K15" s="1500">
        <f t="shared" si="8"/>
        <v>0</v>
      </c>
      <c r="L15" s="1502">
        <v>0</v>
      </c>
      <c r="M15" s="1502">
        <v>0</v>
      </c>
      <c r="N15" s="1500">
        <f t="shared" si="9"/>
        <v>0</v>
      </c>
      <c r="O15" s="1502">
        <v>0</v>
      </c>
      <c r="P15" s="1502">
        <v>0</v>
      </c>
      <c r="Q15" s="1500">
        <f t="shared" si="10"/>
        <v>0</v>
      </c>
      <c r="R15" s="1502">
        <v>0</v>
      </c>
      <c r="S15" s="1502">
        <v>0</v>
      </c>
      <c r="T15" s="1500">
        <f t="shared" si="11"/>
        <v>0</v>
      </c>
      <c r="U15" s="1502">
        <v>0</v>
      </c>
      <c r="V15" s="1502">
        <v>0</v>
      </c>
      <c r="X15" s="21">
        <f t="shared" si="12"/>
        <v>0</v>
      </c>
      <c r="Y15" s="21">
        <f t="shared" si="13"/>
        <v>0</v>
      </c>
      <c r="Z15" s="21">
        <f t="shared" si="14"/>
        <v>0</v>
      </c>
      <c r="AA15" s="21">
        <f t="shared" si="15"/>
        <v>0</v>
      </c>
      <c r="AB15" s="21">
        <f t="shared" si="16"/>
        <v>0</v>
      </c>
      <c r="AC15" s="21">
        <f t="shared" si="17"/>
        <v>0</v>
      </c>
      <c r="AD15" s="21">
        <f t="shared" si="18"/>
        <v>0</v>
      </c>
      <c r="AE15" s="21">
        <f t="shared" si="19"/>
        <v>0</v>
      </c>
      <c r="AF15" s="21">
        <f t="shared" si="20"/>
        <v>0</v>
      </c>
      <c r="AG15" s="21">
        <f t="shared" si="21"/>
        <v>0</v>
      </c>
      <c r="AJ15" s="21"/>
      <c r="AK15" s="21"/>
    </row>
    <row r="16" spans="1:37" s="94" customFormat="1" ht="21.95" customHeight="1">
      <c r="A16" s="1462" t="s">
        <v>2893</v>
      </c>
      <c r="B16" s="191">
        <f t="shared" si="3"/>
        <v>65</v>
      </c>
      <c r="C16" s="1500">
        <f t="shared" si="4"/>
        <v>23</v>
      </c>
      <c r="D16" s="1500">
        <f t="shared" si="5"/>
        <v>42</v>
      </c>
      <c r="E16" s="1500">
        <f t="shared" si="6"/>
        <v>28</v>
      </c>
      <c r="F16" s="1502">
        <v>5</v>
      </c>
      <c r="G16" s="1502">
        <v>23</v>
      </c>
      <c r="H16" s="1500">
        <f t="shared" si="7"/>
        <v>22</v>
      </c>
      <c r="I16" s="1502">
        <v>12</v>
      </c>
      <c r="J16" s="1502">
        <v>10</v>
      </c>
      <c r="K16" s="1500">
        <f t="shared" si="8"/>
        <v>15</v>
      </c>
      <c r="L16" s="1502">
        <v>6</v>
      </c>
      <c r="M16" s="1502">
        <v>9</v>
      </c>
      <c r="N16" s="1500">
        <f t="shared" si="9"/>
        <v>0</v>
      </c>
      <c r="O16" s="1502">
        <v>0</v>
      </c>
      <c r="P16" s="1502">
        <v>0</v>
      </c>
      <c r="Q16" s="1500">
        <f t="shared" si="10"/>
        <v>16</v>
      </c>
      <c r="R16" s="1502">
        <v>3</v>
      </c>
      <c r="S16" s="1502">
        <v>13</v>
      </c>
      <c r="T16" s="1500">
        <f t="shared" si="11"/>
        <v>0</v>
      </c>
      <c r="U16" s="1502">
        <v>0</v>
      </c>
      <c r="V16" s="1502">
        <v>0</v>
      </c>
      <c r="X16" s="21">
        <f t="shared" si="12"/>
        <v>0</v>
      </c>
      <c r="Y16" s="21">
        <f t="shared" si="13"/>
        <v>0</v>
      </c>
      <c r="Z16" s="21">
        <f t="shared" si="14"/>
        <v>0</v>
      </c>
      <c r="AA16" s="21">
        <f t="shared" si="15"/>
        <v>0</v>
      </c>
      <c r="AB16" s="21">
        <f t="shared" si="16"/>
        <v>0</v>
      </c>
      <c r="AC16" s="21">
        <f t="shared" si="17"/>
        <v>0</v>
      </c>
      <c r="AD16" s="21">
        <f t="shared" si="18"/>
        <v>0</v>
      </c>
      <c r="AE16" s="21">
        <f t="shared" si="19"/>
        <v>0</v>
      </c>
      <c r="AF16" s="21">
        <f t="shared" si="20"/>
        <v>0</v>
      </c>
      <c r="AG16" s="21">
        <f t="shared" si="21"/>
        <v>0</v>
      </c>
      <c r="AJ16" s="21"/>
      <c r="AK16" s="21"/>
    </row>
    <row r="17" spans="1:37" s="94" customFormat="1" ht="21.95" customHeight="1">
      <c r="A17" s="1462" t="s">
        <v>2894</v>
      </c>
      <c r="B17" s="191">
        <f t="shared" si="3"/>
        <v>1</v>
      </c>
      <c r="C17" s="1500">
        <f t="shared" si="4"/>
        <v>1</v>
      </c>
      <c r="D17" s="1500">
        <f t="shared" si="5"/>
        <v>0</v>
      </c>
      <c r="E17" s="1500">
        <f t="shared" si="6"/>
        <v>0</v>
      </c>
      <c r="F17" s="1502">
        <v>0</v>
      </c>
      <c r="G17" s="1502">
        <v>0</v>
      </c>
      <c r="H17" s="1500">
        <f t="shared" si="7"/>
        <v>0</v>
      </c>
      <c r="I17" s="1502">
        <v>0</v>
      </c>
      <c r="J17" s="1502">
        <v>0</v>
      </c>
      <c r="K17" s="1500">
        <f t="shared" si="8"/>
        <v>1</v>
      </c>
      <c r="L17" s="1502">
        <v>1</v>
      </c>
      <c r="M17" s="1502">
        <v>0</v>
      </c>
      <c r="N17" s="1500">
        <f t="shared" si="9"/>
        <v>0</v>
      </c>
      <c r="O17" s="1502">
        <v>0</v>
      </c>
      <c r="P17" s="1502">
        <v>0</v>
      </c>
      <c r="Q17" s="1500">
        <f t="shared" si="10"/>
        <v>4</v>
      </c>
      <c r="R17" s="1502">
        <v>1</v>
      </c>
      <c r="S17" s="1502">
        <v>3</v>
      </c>
      <c r="T17" s="1500">
        <f t="shared" si="11"/>
        <v>0</v>
      </c>
      <c r="U17" s="1502">
        <v>0</v>
      </c>
      <c r="V17" s="1502">
        <v>0</v>
      </c>
      <c r="X17" s="21">
        <f t="shared" si="12"/>
        <v>0</v>
      </c>
      <c r="Y17" s="21">
        <f t="shared" si="13"/>
        <v>0</v>
      </c>
      <c r="Z17" s="21">
        <f t="shared" si="14"/>
        <v>0</v>
      </c>
      <c r="AA17" s="21">
        <f t="shared" si="15"/>
        <v>0</v>
      </c>
      <c r="AB17" s="21">
        <f t="shared" si="16"/>
        <v>0</v>
      </c>
      <c r="AC17" s="21">
        <f t="shared" si="17"/>
        <v>0</v>
      </c>
      <c r="AD17" s="21">
        <f t="shared" si="18"/>
        <v>0</v>
      </c>
      <c r="AE17" s="21">
        <f t="shared" si="19"/>
        <v>0</v>
      </c>
      <c r="AF17" s="21">
        <f t="shared" si="20"/>
        <v>0</v>
      </c>
      <c r="AG17" s="21">
        <f t="shared" si="21"/>
        <v>0</v>
      </c>
      <c r="AJ17" s="21"/>
      <c r="AK17" s="21"/>
    </row>
    <row r="18" spans="1:37" s="94" customFormat="1" ht="21.95" customHeight="1">
      <c r="A18" s="1462" t="s">
        <v>2895</v>
      </c>
      <c r="B18" s="191">
        <f t="shared" si="3"/>
        <v>77</v>
      </c>
      <c r="C18" s="1500">
        <f t="shared" si="4"/>
        <v>17</v>
      </c>
      <c r="D18" s="1500">
        <f t="shared" si="5"/>
        <v>60</v>
      </c>
      <c r="E18" s="1500">
        <f t="shared" si="6"/>
        <v>22</v>
      </c>
      <c r="F18" s="1502">
        <v>4</v>
      </c>
      <c r="G18" s="1502">
        <v>18</v>
      </c>
      <c r="H18" s="1500">
        <f t="shared" si="7"/>
        <v>23</v>
      </c>
      <c r="I18" s="1502">
        <v>6</v>
      </c>
      <c r="J18" s="1502">
        <v>17</v>
      </c>
      <c r="K18" s="1500">
        <f t="shared" si="8"/>
        <v>32</v>
      </c>
      <c r="L18" s="1502">
        <v>7</v>
      </c>
      <c r="M18" s="1502">
        <v>25</v>
      </c>
      <c r="N18" s="1500">
        <f t="shared" si="9"/>
        <v>0</v>
      </c>
      <c r="O18" s="1502">
        <v>0</v>
      </c>
      <c r="P18" s="1502">
        <v>0</v>
      </c>
      <c r="Q18" s="1500">
        <f t="shared" si="10"/>
        <v>21</v>
      </c>
      <c r="R18" s="1502">
        <v>7</v>
      </c>
      <c r="S18" s="1502">
        <v>14</v>
      </c>
      <c r="T18" s="1500">
        <f t="shared" si="11"/>
        <v>2</v>
      </c>
      <c r="U18" s="1502">
        <v>1</v>
      </c>
      <c r="V18" s="1502">
        <v>1</v>
      </c>
      <c r="X18" s="21">
        <f t="shared" si="12"/>
        <v>0</v>
      </c>
      <c r="Y18" s="21">
        <f t="shared" si="13"/>
        <v>0</v>
      </c>
      <c r="Z18" s="21">
        <f t="shared" si="14"/>
        <v>0</v>
      </c>
      <c r="AA18" s="21">
        <f t="shared" si="15"/>
        <v>0</v>
      </c>
      <c r="AB18" s="21">
        <f t="shared" si="16"/>
        <v>0</v>
      </c>
      <c r="AC18" s="21">
        <f t="shared" si="17"/>
        <v>0</v>
      </c>
      <c r="AD18" s="21">
        <f t="shared" si="18"/>
        <v>0</v>
      </c>
      <c r="AE18" s="21">
        <f t="shared" si="19"/>
        <v>0</v>
      </c>
      <c r="AF18" s="21">
        <f t="shared" si="20"/>
        <v>0</v>
      </c>
      <c r="AG18" s="21">
        <f t="shared" si="21"/>
        <v>0</v>
      </c>
      <c r="AJ18" s="21"/>
      <c r="AK18" s="21"/>
    </row>
    <row r="19" spans="1:37" s="94" customFormat="1" ht="21.95" customHeight="1">
      <c r="A19" s="1462" t="s">
        <v>2896</v>
      </c>
      <c r="B19" s="191">
        <f t="shared" si="3"/>
        <v>58</v>
      </c>
      <c r="C19" s="1500">
        <f t="shared" si="4"/>
        <v>25</v>
      </c>
      <c r="D19" s="1500">
        <f t="shared" si="5"/>
        <v>33</v>
      </c>
      <c r="E19" s="1500">
        <f t="shared" si="6"/>
        <v>15</v>
      </c>
      <c r="F19" s="1502">
        <v>6</v>
      </c>
      <c r="G19" s="1502">
        <v>9</v>
      </c>
      <c r="H19" s="1500">
        <f t="shared" si="7"/>
        <v>18</v>
      </c>
      <c r="I19" s="1502">
        <v>8</v>
      </c>
      <c r="J19" s="1502">
        <v>10</v>
      </c>
      <c r="K19" s="1500">
        <f t="shared" si="8"/>
        <v>25</v>
      </c>
      <c r="L19" s="1502">
        <v>11</v>
      </c>
      <c r="M19" s="1502">
        <v>14</v>
      </c>
      <c r="N19" s="1500">
        <f t="shared" si="9"/>
        <v>0</v>
      </c>
      <c r="O19" s="1502">
        <v>0</v>
      </c>
      <c r="P19" s="1502">
        <v>0</v>
      </c>
      <c r="Q19" s="1500">
        <f t="shared" si="10"/>
        <v>24</v>
      </c>
      <c r="R19" s="1502">
        <v>10</v>
      </c>
      <c r="S19" s="1502">
        <v>14</v>
      </c>
      <c r="T19" s="1500">
        <f t="shared" si="11"/>
        <v>0</v>
      </c>
      <c r="U19" s="1502">
        <v>0</v>
      </c>
      <c r="V19" s="1502">
        <v>0</v>
      </c>
      <c r="X19" s="21">
        <f t="shared" si="12"/>
        <v>0</v>
      </c>
      <c r="Y19" s="21">
        <f t="shared" si="13"/>
        <v>0</v>
      </c>
      <c r="Z19" s="21">
        <f t="shared" si="14"/>
        <v>0</v>
      </c>
      <c r="AA19" s="21">
        <f t="shared" si="15"/>
        <v>0</v>
      </c>
      <c r="AB19" s="21">
        <f t="shared" si="16"/>
        <v>0</v>
      </c>
      <c r="AC19" s="21">
        <f t="shared" si="17"/>
        <v>0</v>
      </c>
      <c r="AD19" s="21">
        <f t="shared" si="18"/>
        <v>0</v>
      </c>
      <c r="AE19" s="21">
        <f t="shared" si="19"/>
        <v>0</v>
      </c>
      <c r="AF19" s="21">
        <f t="shared" si="20"/>
        <v>0</v>
      </c>
      <c r="AG19" s="21">
        <f t="shared" si="21"/>
        <v>0</v>
      </c>
      <c r="AJ19" s="21"/>
      <c r="AK19" s="21"/>
    </row>
    <row r="20" spans="1:37" s="46" customFormat="1" ht="21.95" customHeight="1">
      <c r="A20" s="1477" t="s">
        <v>2897</v>
      </c>
      <c r="B20" s="476">
        <f t="shared" si="3"/>
        <v>0</v>
      </c>
      <c r="C20" s="1502">
        <f t="shared" si="4"/>
        <v>0</v>
      </c>
      <c r="D20" s="1502">
        <f t="shared" si="5"/>
        <v>0</v>
      </c>
      <c r="E20" s="1502">
        <f t="shared" si="6"/>
        <v>0</v>
      </c>
      <c r="F20" s="1502">
        <v>0</v>
      </c>
      <c r="G20" s="1502">
        <v>0</v>
      </c>
      <c r="H20" s="1502">
        <f t="shared" si="7"/>
        <v>0</v>
      </c>
      <c r="I20" s="1502">
        <v>0</v>
      </c>
      <c r="J20" s="1502">
        <v>0</v>
      </c>
      <c r="K20" s="1502">
        <f t="shared" si="8"/>
        <v>0</v>
      </c>
      <c r="L20" s="1502">
        <v>0</v>
      </c>
      <c r="M20" s="1502">
        <v>0</v>
      </c>
      <c r="N20" s="1502">
        <f t="shared" si="9"/>
        <v>0</v>
      </c>
      <c r="O20" s="1502">
        <v>0</v>
      </c>
      <c r="P20" s="1502">
        <v>0</v>
      </c>
      <c r="Q20" s="1502">
        <f t="shared" si="10"/>
        <v>0</v>
      </c>
      <c r="R20" s="1502">
        <v>0</v>
      </c>
      <c r="S20" s="1502">
        <v>0</v>
      </c>
      <c r="T20" s="1502">
        <f t="shared" si="11"/>
        <v>0</v>
      </c>
      <c r="U20" s="1502">
        <v>0</v>
      </c>
      <c r="V20" s="1502">
        <v>0</v>
      </c>
      <c r="X20" s="424">
        <f t="shared" si="12"/>
        <v>0</v>
      </c>
      <c r="Y20" s="424">
        <f t="shared" si="13"/>
        <v>0</v>
      </c>
      <c r="Z20" s="424">
        <f t="shared" si="14"/>
        <v>0</v>
      </c>
      <c r="AA20" s="424">
        <f t="shared" si="15"/>
        <v>0</v>
      </c>
      <c r="AB20" s="424">
        <f t="shared" si="16"/>
        <v>0</v>
      </c>
      <c r="AC20" s="424">
        <f t="shared" si="17"/>
        <v>0</v>
      </c>
      <c r="AD20" s="424">
        <f t="shared" si="18"/>
        <v>0</v>
      </c>
      <c r="AE20" s="424">
        <f t="shared" si="19"/>
        <v>0</v>
      </c>
      <c r="AF20" s="424">
        <f t="shared" si="20"/>
        <v>0</v>
      </c>
      <c r="AG20" s="424">
        <f t="shared" si="21"/>
        <v>0</v>
      </c>
      <c r="AJ20" s="424"/>
      <c r="AK20" s="424"/>
    </row>
    <row r="21" spans="1:37" s="46" customFormat="1" ht="21.95" customHeight="1">
      <c r="A21" s="1477" t="s">
        <v>2898</v>
      </c>
      <c r="B21" s="476">
        <f t="shared" si="3"/>
        <v>3</v>
      </c>
      <c r="C21" s="1502">
        <f t="shared" si="4"/>
        <v>2</v>
      </c>
      <c r="D21" s="1502">
        <f t="shared" si="5"/>
        <v>1</v>
      </c>
      <c r="E21" s="1502">
        <f t="shared" si="6"/>
        <v>0</v>
      </c>
      <c r="F21" s="1502">
        <v>0</v>
      </c>
      <c r="G21" s="1502">
        <v>0</v>
      </c>
      <c r="H21" s="1502">
        <f t="shared" si="7"/>
        <v>0</v>
      </c>
      <c r="I21" s="1502">
        <v>0</v>
      </c>
      <c r="J21" s="1502">
        <v>0</v>
      </c>
      <c r="K21" s="1502">
        <f t="shared" si="8"/>
        <v>3</v>
      </c>
      <c r="L21" s="1502">
        <v>2</v>
      </c>
      <c r="M21" s="1502">
        <v>1</v>
      </c>
      <c r="N21" s="1502">
        <f t="shared" si="9"/>
        <v>0</v>
      </c>
      <c r="O21" s="1502">
        <v>0</v>
      </c>
      <c r="P21" s="1502">
        <v>0</v>
      </c>
      <c r="Q21" s="1502">
        <f t="shared" si="10"/>
        <v>5</v>
      </c>
      <c r="R21" s="1502">
        <v>4</v>
      </c>
      <c r="S21" s="1502">
        <v>1</v>
      </c>
      <c r="T21" s="1502">
        <f t="shared" si="11"/>
        <v>0</v>
      </c>
      <c r="U21" s="1502">
        <v>0</v>
      </c>
      <c r="V21" s="1502">
        <v>0</v>
      </c>
      <c r="X21" s="424">
        <f t="shared" si="12"/>
        <v>0</v>
      </c>
      <c r="Y21" s="424">
        <f t="shared" si="13"/>
        <v>0</v>
      </c>
      <c r="Z21" s="424">
        <f t="shared" si="14"/>
        <v>0</v>
      </c>
      <c r="AA21" s="424">
        <f t="shared" si="15"/>
        <v>0</v>
      </c>
      <c r="AB21" s="424">
        <f t="shared" si="16"/>
        <v>0</v>
      </c>
      <c r="AC21" s="424">
        <f t="shared" si="17"/>
        <v>0</v>
      </c>
      <c r="AD21" s="424">
        <f t="shared" si="18"/>
        <v>0</v>
      </c>
      <c r="AE21" s="424">
        <f t="shared" si="19"/>
        <v>0</v>
      </c>
      <c r="AF21" s="424">
        <f t="shared" si="20"/>
        <v>0</v>
      </c>
      <c r="AG21" s="424">
        <f t="shared" si="21"/>
        <v>0</v>
      </c>
      <c r="AJ21" s="424"/>
      <c r="AK21" s="424"/>
    </row>
    <row r="22" spans="1:37" s="46" customFormat="1" ht="21.95" customHeight="1">
      <c r="A22" s="1477" t="s">
        <v>2899</v>
      </c>
      <c r="B22" s="476">
        <f t="shared" si="3"/>
        <v>0</v>
      </c>
      <c r="C22" s="1502">
        <f t="shared" si="4"/>
        <v>0</v>
      </c>
      <c r="D22" s="1502">
        <f t="shared" si="5"/>
        <v>0</v>
      </c>
      <c r="E22" s="1502">
        <f t="shared" si="6"/>
        <v>0</v>
      </c>
      <c r="F22" s="1502">
        <v>0</v>
      </c>
      <c r="G22" s="1502">
        <v>0</v>
      </c>
      <c r="H22" s="1502">
        <f t="shared" si="7"/>
        <v>0</v>
      </c>
      <c r="I22" s="1502">
        <v>0</v>
      </c>
      <c r="J22" s="1502">
        <v>0</v>
      </c>
      <c r="K22" s="1502">
        <f t="shared" si="8"/>
        <v>0</v>
      </c>
      <c r="L22" s="1502">
        <v>0</v>
      </c>
      <c r="M22" s="1502">
        <v>0</v>
      </c>
      <c r="N22" s="1502">
        <f t="shared" si="9"/>
        <v>0</v>
      </c>
      <c r="O22" s="1502">
        <v>0</v>
      </c>
      <c r="P22" s="1502">
        <v>0</v>
      </c>
      <c r="Q22" s="1502">
        <f t="shared" si="10"/>
        <v>0</v>
      </c>
      <c r="R22" s="1502">
        <v>0</v>
      </c>
      <c r="S22" s="1502">
        <v>0</v>
      </c>
      <c r="T22" s="1502">
        <f t="shared" si="11"/>
        <v>0</v>
      </c>
      <c r="U22" s="1502">
        <v>0</v>
      </c>
      <c r="V22" s="1502">
        <v>0</v>
      </c>
      <c r="X22" s="424">
        <f t="shared" si="12"/>
        <v>0</v>
      </c>
      <c r="Y22" s="424">
        <f t="shared" si="13"/>
        <v>0</v>
      </c>
      <c r="Z22" s="424">
        <f t="shared" si="14"/>
        <v>0</v>
      </c>
      <c r="AA22" s="424">
        <f t="shared" si="15"/>
        <v>0</v>
      </c>
      <c r="AB22" s="424">
        <f t="shared" si="16"/>
        <v>0</v>
      </c>
      <c r="AC22" s="424">
        <f t="shared" si="17"/>
        <v>0</v>
      </c>
      <c r="AD22" s="424">
        <f t="shared" si="18"/>
        <v>0</v>
      </c>
      <c r="AE22" s="424">
        <f t="shared" si="19"/>
        <v>0</v>
      </c>
      <c r="AF22" s="424">
        <f t="shared" si="20"/>
        <v>0</v>
      </c>
      <c r="AG22" s="424">
        <f t="shared" si="21"/>
        <v>0</v>
      </c>
      <c r="AJ22" s="424"/>
      <c r="AK22" s="424"/>
    </row>
    <row r="23" spans="1:37" s="46" customFormat="1" ht="21.95" customHeight="1">
      <c r="A23" s="1477" t="s">
        <v>2900</v>
      </c>
      <c r="B23" s="476">
        <f t="shared" si="3"/>
        <v>0</v>
      </c>
      <c r="C23" s="1502">
        <f t="shared" si="4"/>
        <v>0</v>
      </c>
      <c r="D23" s="1502">
        <f t="shared" si="5"/>
        <v>0</v>
      </c>
      <c r="E23" s="1502">
        <f t="shared" si="6"/>
        <v>0</v>
      </c>
      <c r="F23" s="1502">
        <v>0</v>
      </c>
      <c r="G23" s="1502">
        <v>0</v>
      </c>
      <c r="H23" s="1502">
        <f t="shared" si="7"/>
        <v>0</v>
      </c>
      <c r="I23" s="1502">
        <v>0</v>
      </c>
      <c r="J23" s="1502">
        <v>0</v>
      </c>
      <c r="K23" s="1502">
        <f t="shared" si="8"/>
        <v>0</v>
      </c>
      <c r="L23" s="1502">
        <v>0</v>
      </c>
      <c r="M23" s="1502">
        <v>0</v>
      </c>
      <c r="N23" s="1502">
        <f t="shared" si="9"/>
        <v>0</v>
      </c>
      <c r="O23" s="1502">
        <v>0</v>
      </c>
      <c r="P23" s="1502">
        <v>0</v>
      </c>
      <c r="Q23" s="1502">
        <f t="shared" si="10"/>
        <v>0</v>
      </c>
      <c r="R23" s="1502">
        <v>0</v>
      </c>
      <c r="S23" s="1502">
        <v>0</v>
      </c>
      <c r="T23" s="1502">
        <f t="shared" si="11"/>
        <v>0</v>
      </c>
      <c r="U23" s="1502">
        <v>0</v>
      </c>
      <c r="V23" s="1502">
        <v>0</v>
      </c>
      <c r="X23" s="424">
        <f t="shared" si="12"/>
        <v>0</v>
      </c>
      <c r="Y23" s="424">
        <f t="shared" si="13"/>
        <v>0</v>
      </c>
      <c r="Z23" s="424">
        <f t="shared" si="14"/>
        <v>0</v>
      </c>
      <c r="AA23" s="424">
        <f t="shared" si="15"/>
        <v>0</v>
      </c>
      <c r="AB23" s="424">
        <f t="shared" si="16"/>
        <v>0</v>
      </c>
      <c r="AC23" s="424">
        <f t="shared" si="17"/>
        <v>0</v>
      </c>
      <c r="AD23" s="424">
        <f t="shared" si="18"/>
        <v>0</v>
      </c>
      <c r="AE23" s="424">
        <f t="shared" si="19"/>
        <v>0</v>
      </c>
      <c r="AF23" s="424">
        <f t="shared" si="20"/>
        <v>0</v>
      </c>
      <c r="AG23" s="424">
        <f t="shared" si="21"/>
        <v>0</v>
      </c>
      <c r="AJ23" s="424"/>
      <c r="AK23" s="424"/>
    </row>
    <row r="24" spans="1:37" s="46" customFormat="1" ht="21.95" customHeight="1">
      <c r="A24" s="1477" t="s">
        <v>2901</v>
      </c>
      <c r="B24" s="789">
        <f t="shared" si="3"/>
        <v>4</v>
      </c>
      <c r="C24" s="788">
        <f t="shared" si="4"/>
        <v>1</v>
      </c>
      <c r="D24" s="788">
        <f t="shared" si="5"/>
        <v>3</v>
      </c>
      <c r="E24" s="1502">
        <f t="shared" si="6"/>
        <v>2</v>
      </c>
      <c r="F24" s="788">
        <v>1</v>
      </c>
      <c r="G24" s="788">
        <v>1</v>
      </c>
      <c r="H24" s="1502">
        <f t="shared" si="7"/>
        <v>1</v>
      </c>
      <c r="I24" s="788">
        <v>0</v>
      </c>
      <c r="J24" s="788">
        <v>1</v>
      </c>
      <c r="K24" s="1502">
        <f t="shared" si="8"/>
        <v>1</v>
      </c>
      <c r="L24" s="788">
        <v>0</v>
      </c>
      <c r="M24" s="788">
        <v>1</v>
      </c>
      <c r="N24" s="1502">
        <f t="shared" si="9"/>
        <v>0</v>
      </c>
      <c r="O24" s="788">
        <v>0</v>
      </c>
      <c r="P24" s="788">
        <v>0</v>
      </c>
      <c r="Q24" s="1502">
        <f t="shared" si="10"/>
        <v>1</v>
      </c>
      <c r="R24" s="788">
        <v>1</v>
      </c>
      <c r="S24" s="788">
        <v>0</v>
      </c>
      <c r="T24" s="1502">
        <f t="shared" si="11"/>
        <v>0</v>
      </c>
      <c r="U24" s="788">
        <v>0</v>
      </c>
      <c r="V24" s="788">
        <v>0</v>
      </c>
      <c r="X24" s="424">
        <f t="shared" si="12"/>
        <v>0</v>
      </c>
      <c r="Y24" s="424">
        <f t="shared" si="13"/>
        <v>0</v>
      </c>
      <c r="Z24" s="424">
        <f t="shared" si="14"/>
        <v>0</v>
      </c>
      <c r="AA24" s="424">
        <f t="shared" si="15"/>
        <v>0</v>
      </c>
      <c r="AB24" s="424">
        <f t="shared" si="16"/>
        <v>0</v>
      </c>
      <c r="AC24" s="424">
        <f t="shared" si="17"/>
        <v>0</v>
      </c>
      <c r="AD24" s="424">
        <f t="shared" si="18"/>
        <v>0</v>
      </c>
      <c r="AE24" s="424">
        <f t="shared" si="19"/>
        <v>0</v>
      </c>
      <c r="AF24" s="424">
        <f t="shared" si="20"/>
        <v>0</v>
      </c>
      <c r="AG24" s="424">
        <f t="shared" si="21"/>
        <v>0</v>
      </c>
      <c r="AJ24" s="424"/>
      <c r="AK24" s="424"/>
    </row>
    <row r="25" spans="1:37" s="46" customFormat="1" ht="21.95" customHeight="1">
      <c r="A25" s="1477" t="s">
        <v>2902</v>
      </c>
      <c r="B25" s="789">
        <f t="shared" si="3"/>
        <v>0</v>
      </c>
      <c r="C25" s="788">
        <f t="shared" si="4"/>
        <v>0</v>
      </c>
      <c r="D25" s="788">
        <f t="shared" si="5"/>
        <v>0</v>
      </c>
      <c r="E25" s="1502">
        <f t="shared" si="6"/>
        <v>0</v>
      </c>
      <c r="F25" s="788">
        <v>0</v>
      </c>
      <c r="G25" s="788">
        <v>0</v>
      </c>
      <c r="H25" s="1502">
        <f t="shared" si="7"/>
        <v>0</v>
      </c>
      <c r="I25" s="788">
        <v>0</v>
      </c>
      <c r="J25" s="788">
        <v>0</v>
      </c>
      <c r="K25" s="1502">
        <f t="shared" si="8"/>
        <v>0</v>
      </c>
      <c r="L25" s="788">
        <v>0</v>
      </c>
      <c r="M25" s="788">
        <v>0</v>
      </c>
      <c r="N25" s="1502">
        <f t="shared" si="9"/>
        <v>0</v>
      </c>
      <c r="O25" s="788">
        <v>0</v>
      </c>
      <c r="P25" s="788">
        <v>0</v>
      </c>
      <c r="Q25" s="1502">
        <f t="shared" si="10"/>
        <v>0</v>
      </c>
      <c r="R25" s="788">
        <v>0</v>
      </c>
      <c r="S25" s="788">
        <v>0</v>
      </c>
      <c r="T25" s="1502">
        <f t="shared" si="11"/>
        <v>0</v>
      </c>
      <c r="U25" s="788">
        <v>0</v>
      </c>
      <c r="V25" s="788">
        <v>0</v>
      </c>
      <c r="X25" s="424">
        <f t="shared" si="12"/>
        <v>0</v>
      </c>
      <c r="Y25" s="424">
        <f t="shared" si="13"/>
        <v>0</v>
      </c>
      <c r="Z25" s="424">
        <f t="shared" si="14"/>
        <v>0</v>
      </c>
      <c r="AA25" s="424">
        <f t="shared" si="15"/>
        <v>0</v>
      </c>
      <c r="AB25" s="424">
        <f t="shared" si="16"/>
        <v>0</v>
      </c>
      <c r="AC25" s="424">
        <f t="shared" si="17"/>
        <v>0</v>
      </c>
      <c r="AD25" s="424">
        <f t="shared" si="18"/>
        <v>0</v>
      </c>
      <c r="AE25" s="424">
        <f t="shared" si="19"/>
        <v>0</v>
      </c>
      <c r="AF25" s="424">
        <f t="shared" si="20"/>
        <v>0</v>
      </c>
      <c r="AG25" s="424">
        <f t="shared" si="21"/>
        <v>0</v>
      </c>
      <c r="AJ25" s="424"/>
      <c r="AK25" s="424"/>
    </row>
    <row r="26" spans="1:37" s="94" customFormat="1" ht="14.25">
      <c r="A26" s="1463" t="s">
        <v>2903</v>
      </c>
      <c r="B26" s="10"/>
      <c r="L26" s="1469"/>
      <c r="M26" s="1469"/>
      <c r="N26" s="1469"/>
      <c r="O26" s="1469"/>
      <c r="P26" s="1470"/>
      <c r="Q26" s="1810" t="s">
        <v>2904</v>
      </c>
      <c r="R26" s="1746"/>
      <c r="S26" s="1737"/>
      <c r="T26" s="1739" t="s">
        <v>2905</v>
      </c>
      <c r="U26" s="1739"/>
      <c r="V26" s="1739"/>
    </row>
    <row r="27" spans="1:37" s="94" customFormat="1" ht="14.25">
      <c r="A27" s="1463" t="s">
        <v>2906</v>
      </c>
      <c r="B27" s="11" t="s">
        <v>2907</v>
      </c>
      <c r="D27" s="1471"/>
      <c r="E27" s="1471"/>
      <c r="F27" s="1471"/>
      <c r="G27" s="1471"/>
      <c r="H27" s="1471"/>
      <c r="I27" s="1471"/>
      <c r="J27" s="1471"/>
      <c r="K27" s="1466"/>
      <c r="L27" s="1471"/>
      <c r="M27" s="1471"/>
      <c r="N27" s="1471"/>
      <c r="O27" s="1471"/>
      <c r="P27" s="1472"/>
      <c r="Q27" s="1810" t="s">
        <v>2908</v>
      </c>
      <c r="R27" s="1746"/>
      <c r="S27" s="1737"/>
      <c r="T27" s="1739" t="s">
        <v>911</v>
      </c>
      <c r="U27" s="1739"/>
      <c r="V27" s="1739"/>
    </row>
    <row r="28" spans="1:37" s="100" customFormat="1" ht="30" customHeight="1">
      <c r="A28" s="1748" t="s">
        <v>2993</v>
      </c>
      <c r="B28" s="1748"/>
      <c r="C28" s="1748"/>
      <c r="D28" s="1748"/>
      <c r="E28" s="1748"/>
      <c r="F28" s="1748"/>
      <c r="G28" s="1748"/>
      <c r="H28" s="1748"/>
      <c r="I28" s="1748"/>
      <c r="J28" s="1748"/>
      <c r="K28" s="1748"/>
      <c r="L28" s="1748"/>
      <c r="M28" s="1748"/>
      <c r="N28" s="1748"/>
      <c r="O28" s="1748"/>
      <c r="P28" s="1748"/>
      <c r="Q28" s="1748"/>
      <c r="R28" s="1748"/>
      <c r="S28" s="1748"/>
      <c r="T28" s="1748"/>
      <c r="U28" s="1748"/>
      <c r="V28" s="1748"/>
    </row>
    <row r="29" spans="1:37" s="94" customFormat="1" ht="17.25" customHeight="1">
      <c r="A29" s="1471"/>
      <c r="B29" s="1471"/>
      <c r="C29" s="1471"/>
      <c r="D29" s="1471"/>
      <c r="E29" s="1471"/>
      <c r="F29" s="1471"/>
      <c r="G29" s="1471"/>
      <c r="H29" s="1471"/>
      <c r="I29" s="1471" t="s">
        <v>2994</v>
      </c>
      <c r="J29" s="1471"/>
      <c r="K29" s="1471"/>
      <c r="L29" s="1471"/>
      <c r="M29" s="1471"/>
      <c r="N29" s="1471"/>
      <c r="O29" s="1471"/>
      <c r="P29" s="1471"/>
      <c r="U29" s="1813" t="s">
        <v>2911</v>
      </c>
      <c r="V29" s="1813"/>
    </row>
    <row r="30" spans="1:37" s="94" customFormat="1" ht="17.25" customHeight="1">
      <c r="A30" s="1828" t="s">
        <v>2912</v>
      </c>
      <c r="B30" s="1739" t="s">
        <v>2913</v>
      </c>
      <c r="C30" s="1739"/>
      <c r="D30" s="1739"/>
      <c r="E30" s="1739"/>
      <c r="F30" s="1739"/>
      <c r="G30" s="1739"/>
      <c r="H30" s="1739"/>
      <c r="I30" s="1739"/>
      <c r="J30" s="1739"/>
      <c r="K30" s="1739"/>
      <c r="L30" s="1739"/>
      <c r="M30" s="1739"/>
      <c r="N30" s="1739"/>
      <c r="O30" s="1739"/>
      <c r="P30" s="1739"/>
      <c r="Q30" s="1739" t="s">
        <v>2914</v>
      </c>
      <c r="R30" s="1739"/>
      <c r="S30" s="1739"/>
      <c r="T30" s="1739" t="s">
        <v>2915</v>
      </c>
      <c r="U30" s="1739"/>
      <c r="V30" s="1810"/>
    </row>
    <row r="31" spans="1:37" s="94" customFormat="1" ht="15.6" customHeight="1">
      <c r="A31" s="1829"/>
      <c r="B31" s="390" t="s">
        <v>410</v>
      </c>
      <c r="C31" s="390"/>
      <c r="D31" s="390"/>
      <c r="E31" s="390" t="s">
        <v>411</v>
      </c>
      <c r="F31" s="390"/>
      <c r="G31" s="390"/>
      <c r="H31" s="390" t="s">
        <v>412</v>
      </c>
      <c r="I31" s="390"/>
      <c r="J31" s="390"/>
      <c r="K31" s="390" t="s">
        <v>413</v>
      </c>
      <c r="L31" s="390"/>
      <c r="M31" s="390"/>
      <c r="N31" s="390" t="s">
        <v>2916</v>
      </c>
      <c r="O31" s="390"/>
      <c r="P31" s="391"/>
      <c r="Q31" s="1739"/>
      <c r="R31" s="1739"/>
      <c r="S31" s="1739"/>
      <c r="T31" s="1739"/>
      <c r="U31" s="1739"/>
      <c r="V31" s="1810"/>
    </row>
    <row r="32" spans="1:37" s="94" customFormat="1" ht="15" customHeight="1">
      <c r="A32" s="1830"/>
      <c r="B32" s="1439" t="s">
        <v>49</v>
      </c>
      <c r="C32" s="1439" t="s">
        <v>50</v>
      </c>
      <c r="D32" s="1439" t="s">
        <v>51</v>
      </c>
      <c r="E32" s="1439" t="s">
        <v>49</v>
      </c>
      <c r="F32" s="1439" t="s">
        <v>50</v>
      </c>
      <c r="G32" s="1439" t="s">
        <v>51</v>
      </c>
      <c r="H32" s="1439" t="s">
        <v>49</v>
      </c>
      <c r="I32" s="1439" t="s">
        <v>50</v>
      </c>
      <c r="J32" s="1439" t="s">
        <v>51</v>
      </c>
      <c r="K32" s="1439" t="s">
        <v>49</v>
      </c>
      <c r="L32" s="1439" t="s">
        <v>50</v>
      </c>
      <c r="M32" s="1439" t="s">
        <v>51</v>
      </c>
      <c r="N32" s="1439" t="s">
        <v>49</v>
      </c>
      <c r="O32" s="1439" t="s">
        <v>50</v>
      </c>
      <c r="P32" s="129" t="s">
        <v>51</v>
      </c>
      <c r="Q32" s="1439" t="s">
        <v>49</v>
      </c>
      <c r="R32" s="1439" t="s">
        <v>50</v>
      </c>
      <c r="S32" s="1463" t="s">
        <v>51</v>
      </c>
      <c r="T32" s="1439" t="s">
        <v>49</v>
      </c>
      <c r="U32" s="1439" t="s">
        <v>50</v>
      </c>
      <c r="V32" s="1463" t="s">
        <v>51</v>
      </c>
    </row>
    <row r="33" spans="1:36" s="94" customFormat="1" ht="20.25" customHeight="1">
      <c r="A33" s="8" t="s">
        <v>416</v>
      </c>
      <c r="B33" s="297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</row>
    <row r="34" spans="1:36" s="46" customFormat="1" ht="20.25" customHeight="1">
      <c r="A34" s="1479" t="s">
        <v>417</v>
      </c>
      <c r="B34" s="476">
        <f t="shared" ref="B34:B50" si="22">C34+D34</f>
        <v>109</v>
      </c>
      <c r="C34" s="1502">
        <f t="shared" ref="C34:C50" si="23">F34+I34+L34+O34</f>
        <v>36</v>
      </c>
      <c r="D34" s="1502">
        <f t="shared" ref="D34:D50" si="24">G34+J34+M34+P34</f>
        <v>73</v>
      </c>
      <c r="E34" s="1502">
        <f t="shared" ref="E34:E50" si="25">SUM(F34:G34)</f>
        <v>37</v>
      </c>
      <c r="F34" s="1502">
        <v>8</v>
      </c>
      <c r="G34" s="1502">
        <v>29</v>
      </c>
      <c r="H34" s="1502">
        <f t="shared" ref="H34:H50" si="26">SUM(I34:J34)</f>
        <v>32</v>
      </c>
      <c r="I34" s="1502">
        <v>12</v>
      </c>
      <c r="J34" s="1502">
        <v>20</v>
      </c>
      <c r="K34" s="1502">
        <f t="shared" ref="K34:K50" si="27">SUM(L34:M34)</f>
        <v>40</v>
      </c>
      <c r="L34" s="1502">
        <v>16</v>
      </c>
      <c r="M34" s="1502">
        <v>24</v>
      </c>
      <c r="N34" s="1502">
        <f t="shared" ref="N34:N50" si="28">SUM(O34:P34)</f>
        <v>0</v>
      </c>
      <c r="O34" s="1502">
        <v>0</v>
      </c>
      <c r="P34" s="1502">
        <v>0</v>
      </c>
      <c r="Q34" s="1502">
        <f t="shared" ref="Q34:Q50" si="29">SUM(R34:S34)</f>
        <v>34</v>
      </c>
      <c r="R34" s="1502">
        <v>13</v>
      </c>
      <c r="S34" s="1502">
        <v>21</v>
      </c>
      <c r="T34" s="1502">
        <f t="shared" ref="T34:T50" si="30">SUM(U34:V34)</f>
        <v>1</v>
      </c>
      <c r="U34" s="1502">
        <v>1</v>
      </c>
      <c r="V34" s="1502">
        <v>0</v>
      </c>
      <c r="X34" s="424">
        <f t="shared" ref="X34:X50" si="31">B34-C34-D34</f>
        <v>0</v>
      </c>
      <c r="Y34" s="424">
        <f t="shared" ref="Y34:Y50" si="32">E34-F34-G34</f>
        <v>0</v>
      </c>
      <c r="Z34" s="424">
        <f t="shared" ref="Z34:Z50" si="33">H34-I34-J34</f>
        <v>0</v>
      </c>
      <c r="AA34" s="424">
        <f t="shared" ref="AA34:AA50" si="34">K34-L34-M34</f>
        <v>0</v>
      </c>
      <c r="AB34" s="424">
        <f t="shared" ref="AB34:AB50" si="35">N34-O34-P34</f>
        <v>0</v>
      </c>
      <c r="AC34" s="424">
        <f t="shared" ref="AC34:AC50" si="36">B34-E34-H34-K34-N34</f>
        <v>0</v>
      </c>
      <c r="AD34" s="424">
        <f t="shared" ref="AD34:AD50" si="37">C34-F34-I34-L34-O34</f>
        <v>0</v>
      </c>
      <c r="AE34" s="424">
        <f t="shared" ref="AE34:AE50" si="38">D34-G34-J34-M34-P34</f>
        <v>0</v>
      </c>
      <c r="AF34" s="424">
        <f t="shared" ref="AF34:AF50" si="39">Q34-R34-S34</f>
        <v>0</v>
      </c>
      <c r="AG34" s="424">
        <f t="shared" ref="AG34:AG50" si="40">T34-U34-V34</f>
        <v>0</v>
      </c>
      <c r="AI34" s="424"/>
      <c r="AJ34" s="424"/>
    </row>
    <row r="35" spans="1:36" s="46" customFormat="1" ht="20.25" customHeight="1">
      <c r="A35" s="1479" t="s">
        <v>418</v>
      </c>
      <c r="B35" s="476">
        <f t="shared" si="22"/>
        <v>38</v>
      </c>
      <c r="C35" s="1502">
        <f t="shared" si="23"/>
        <v>13</v>
      </c>
      <c r="D35" s="1502">
        <f t="shared" si="24"/>
        <v>25</v>
      </c>
      <c r="E35" s="1502">
        <f t="shared" si="25"/>
        <v>11</v>
      </c>
      <c r="F35" s="1502">
        <v>3</v>
      </c>
      <c r="G35" s="1502">
        <v>8</v>
      </c>
      <c r="H35" s="1502">
        <f t="shared" si="26"/>
        <v>13</v>
      </c>
      <c r="I35" s="1502">
        <v>5</v>
      </c>
      <c r="J35" s="1502">
        <v>8</v>
      </c>
      <c r="K35" s="1502">
        <f t="shared" si="27"/>
        <v>14</v>
      </c>
      <c r="L35" s="1502">
        <v>5</v>
      </c>
      <c r="M35" s="1502">
        <v>9</v>
      </c>
      <c r="N35" s="1502">
        <f t="shared" si="28"/>
        <v>0</v>
      </c>
      <c r="O35" s="1502">
        <v>0</v>
      </c>
      <c r="P35" s="1502">
        <v>0</v>
      </c>
      <c r="Q35" s="1502">
        <f t="shared" si="29"/>
        <v>12</v>
      </c>
      <c r="R35" s="1502">
        <v>5</v>
      </c>
      <c r="S35" s="1502">
        <v>7</v>
      </c>
      <c r="T35" s="1502">
        <f t="shared" si="30"/>
        <v>1</v>
      </c>
      <c r="U35" s="1502">
        <v>0</v>
      </c>
      <c r="V35" s="1502">
        <v>1</v>
      </c>
      <c r="X35" s="424">
        <f t="shared" si="31"/>
        <v>0</v>
      </c>
      <c r="Y35" s="424">
        <f t="shared" si="32"/>
        <v>0</v>
      </c>
      <c r="Z35" s="424">
        <f t="shared" si="33"/>
        <v>0</v>
      </c>
      <c r="AA35" s="424">
        <f t="shared" si="34"/>
        <v>0</v>
      </c>
      <c r="AB35" s="424">
        <f t="shared" si="35"/>
        <v>0</v>
      </c>
      <c r="AC35" s="424">
        <f t="shared" si="36"/>
        <v>0</v>
      </c>
      <c r="AD35" s="424">
        <f t="shared" si="37"/>
        <v>0</v>
      </c>
      <c r="AE35" s="424">
        <f t="shared" si="38"/>
        <v>0</v>
      </c>
      <c r="AF35" s="424">
        <f t="shared" si="39"/>
        <v>0</v>
      </c>
      <c r="AG35" s="424">
        <f t="shared" si="40"/>
        <v>0</v>
      </c>
      <c r="AI35" s="424"/>
      <c r="AJ35" s="424"/>
    </row>
    <row r="36" spans="1:36" s="46" customFormat="1" ht="20.25" customHeight="1">
      <c r="A36" s="1479" t="s">
        <v>419</v>
      </c>
      <c r="B36" s="476">
        <f t="shared" si="22"/>
        <v>13</v>
      </c>
      <c r="C36" s="1502">
        <f t="shared" si="23"/>
        <v>5</v>
      </c>
      <c r="D36" s="1502">
        <f t="shared" si="24"/>
        <v>8</v>
      </c>
      <c r="E36" s="1502">
        <f t="shared" si="25"/>
        <v>2</v>
      </c>
      <c r="F36" s="1502">
        <v>0</v>
      </c>
      <c r="G36" s="1502">
        <v>2</v>
      </c>
      <c r="H36" s="1502">
        <f t="shared" si="26"/>
        <v>4</v>
      </c>
      <c r="I36" s="1502">
        <v>2</v>
      </c>
      <c r="J36" s="1502">
        <v>2</v>
      </c>
      <c r="K36" s="1502">
        <f t="shared" si="27"/>
        <v>7</v>
      </c>
      <c r="L36" s="1502">
        <v>3</v>
      </c>
      <c r="M36" s="1502">
        <v>4</v>
      </c>
      <c r="N36" s="1502">
        <f t="shared" si="28"/>
        <v>0</v>
      </c>
      <c r="O36" s="1502">
        <v>0</v>
      </c>
      <c r="P36" s="1502">
        <v>0</v>
      </c>
      <c r="Q36" s="1502">
        <f t="shared" si="29"/>
        <v>10</v>
      </c>
      <c r="R36" s="1502">
        <v>2</v>
      </c>
      <c r="S36" s="1502">
        <v>8</v>
      </c>
      <c r="T36" s="1502">
        <f t="shared" si="30"/>
        <v>0</v>
      </c>
      <c r="U36" s="1502">
        <v>0</v>
      </c>
      <c r="V36" s="1502">
        <v>0</v>
      </c>
      <c r="X36" s="424">
        <f t="shared" si="31"/>
        <v>0</v>
      </c>
      <c r="Y36" s="424">
        <f t="shared" si="32"/>
        <v>0</v>
      </c>
      <c r="Z36" s="424">
        <f t="shared" si="33"/>
        <v>0</v>
      </c>
      <c r="AA36" s="424">
        <f t="shared" si="34"/>
        <v>0</v>
      </c>
      <c r="AB36" s="424">
        <f t="shared" si="35"/>
        <v>0</v>
      </c>
      <c r="AC36" s="424">
        <f t="shared" si="36"/>
        <v>0</v>
      </c>
      <c r="AD36" s="424">
        <f t="shared" si="37"/>
        <v>0</v>
      </c>
      <c r="AE36" s="424">
        <f t="shared" si="38"/>
        <v>0</v>
      </c>
      <c r="AF36" s="424">
        <f t="shared" si="39"/>
        <v>0</v>
      </c>
      <c r="AG36" s="424">
        <f t="shared" si="40"/>
        <v>0</v>
      </c>
      <c r="AI36" s="424"/>
      <c r="AJ36" s="424"/>
    </row>
    <row r="37" spans="1:36" s="46" customFormat="1" ht="20.25" customHeight="1">
      <c r="A37" s="1479" t="s">
        <v>420</v>
      </c>
      <c r="B37" s="476">
        <f t="shared" si="22"/>
        <v>23</v>
      </c>
      <c r="C37" s="1502">
        <f t="shared" si="23"/>
        <v>8</v>
      </c>
      <c r="D37" s="1502">
        <f t="shared" si="24"/>
        <v>15</v>
      </c>
      <c r="E37" s="1502">
        <f t="shared" si="25"/>
        <v>9</v>
      </c>
      <c r="F37" s="1502">
        <v>3</v>
      </c>
      <c r="G37" s="1502">
        <v>6</v>
      </c>
      <c r="H37" s="1502">
        <f t="shared" si="26"/>
        <v>4</v>
      </c>
      <c r="I37" s="1502">
        <v>3</v>
      </c>
      <c r="J37" s="1502">
        <v>1</v>
      </c>
      <c r="K37" s="1502">
        <f t="shared" si="27"/>
        <v>10</v>
      </c>
      <c r="L37" s="1502">
        <v>2</v>
      </c>
      <c r="M37" s="1502">
        <v>8</v>
      </c>
      <c r="N37" s="1502">
        <f t="shared" si="28"/>
        <v>0</v>
      </c>
      <c r="O37" s="1502">
        <v>0</v>
      </c>
      <c r="P37" s="1502">
        <v>0</v>
      </c>
      <c r="Q37" s="1502">
        <f t="shared" si="29"/>
        <v>4</v>
      </c>
      <c r="R37" s="1502">
        <v>1</v>
      </c>
      <c r="S37" s="1502">
        <v>3</v>
      </c>
      <c r="T37" s="1502">
        <f t="shared" si="30"/>
        <v>0</v>
      </c>
      <c r="U37" s="1502">
        <v>0</v>
      </c>
      <c r="V37" s="1502">
        <v>0</v>
      </c>
      <c r="X37" s="424">
        <f t="shared" si="31"/>
        <v>0</v>
      </c>
      <c r="Y37" s="424">
        <f t="shared" si="32"/>
        <v>0</v>
      </c>
      <c r="Z37" s="424">
        <f t="shared" si="33"/>
        <v>0</v>
      </c>
      <c r="AA37" s="424">
        <f t="shared" si="34"/>
        <v>0</v>
      </c>
      <c r="AB37" s="424">
        <f t="shared" si="35"/>
        <v>0</v>
      </c>
      <c r="AC37" s="424">
        <f t="shared" si="36"/>
        <v>0</v>
      </c>
      <c r="AD37" s="424">
        <f t="shared" si="37"/>
        <v>0</v>
      </c>
      <c r="AE37" s="424">
        <f t="shared" si="38"/>
        <v>0</v>
      </c>
      <c r="AF37" s="424">
        <f t="shared" si="39"/>
        <v>0</v>
      </c>
      <c r="AG37" s="424">
        <f t="shared" si="40"/>
        <v>0</v>
      </c>
      <c r="AI37" s="424"/>
      <c r="AJ37" s="424"/>
    </row>
    <row r="38" spans="1:36" s="46" customFormat="1" ht="20.25" customHeight="1">
      <c r="A38" s="1479" t="s">
        <v>421</v>
      </c>
      <c r="B38" s="476">
        <f t="shared" si="22"/>
        <v>4</v>
      </c>
      <c r="C38" s="1502">
        <f t="shared" si="23"/>
        <v>1</v>
      </c>
      <c r="D38" s="1502">
        <f t="shared" si="24"/>
        <v>3</v>
      </c>
      <c r="E38" s="1502">
        <f t="shared" si="25"/>
        <v>1</v>
      </c>
      <c r="F38" s="1502">
        <v>0</v>
      </c>
      <c r="G38" s="1502">
        <v>1</v>
      </c>
      <c r="H38" s="1502">
        <f t="shared" si="26"/>
        <v>2</v>
      </c>
      <c r="I38" s="1502">
        <v>1</v>
      </c>
      <c r="J38" s="1502">
        <v>1</v>
      </c>
      <c r="K38" s="1502">
        <f t="shared" si="27"/>
        <v>1</v>
      </c>
      <c r="L38" s="1502">
        <v>0</v>
      </c>
      <c r="M38" s="1502">
        <v>1</v>
      </c>
      <c r="N38" s="1502">
        <f t="shared" si="28"/>
        <v>0</v>
      </c>
      <c r="O38" s="1502">
        <v>0</v>
      </c>
      <c r="P38" s="1502">
        <v>0</v>
      </c>
      <c r="Q38" s="1502">
        <f t="shared" si="29"/>
        <v>0</v>
      </c>
      <c r="R38" s="1502">
        <v>0</v>
      </c>
      <c r="S38" s="1502">
        <v>0</v>
      </c>
      <c r="T38" s="1502">
        <f t="shared" si="30"/>
        <v>0</v>
      </c>
      <c r="U38" s="1502">
        <v>0</v>
      </c>
      <c r="V38" s="1502">
        <v>0</v>
      </c>
      <c r="X38" s="424">
        <f t="shared" si="31"/>
        <v>0</v>
      </c>
      <c r="Y38" s="424">
        <f t="shared" si="32"/>
        <v>0</v>
      </c>
      <c r="Z38" s="424">
        <f t="shared" si="33"/>
        <v>0</v>
      </c>
      <c r="AA38" s="424">
        <f t="shared" si="34"/>
        <v>0</v>
      </c>
      <c r="AB38" s="424">
        <f t="shared" si="35"/>
        <v>0</v>
      </c>
      <c r="AC38" s="424">
        <f t="shared" si="36"/>
        <v>0</v>
      </c>
      <c r="AD38" s="424">
        <f t="shared" si="37"/>
        <v>0</v>
      </c>
      <c r="AE38" s="424">
        <f t="shared" si="38"/>
        <v>0</v>
      </c>
      <c r="AF38" s="424">
        <f t="shared" si="39"/>
        <v>0</v>
      </c>
      <c r="AG38" s="424">
        <f t="shared" si="40"/>
        <v>0</v>
      </c>
      <c r="AI38" s="424"/>
      <c r="AJ38" s="424"/>
    </row>
    <row r="39" spans="1:36" s="46" customFormat="1" ht="20.25" customHeight="1">
      <c r="A39" s="1479" t="s">
        <v>699</v>
      </c>
      <c r="B39" s="476">
        <f t="shared" si="22"/>
        <v>1</v>
      </c>
      <c r="C39" s="1502">
        <f t="shared" si="23"/>
        <v>1</v>
      </c>
      <c r="D39" s="1502">
        <f t="shared" si="24"/>
        <v>0</v>
      </c>
      <c r="E39" s="1502">
        <f t="shared" si="25"/>
        <v>0</v>
      </c>
      <c r="F39" s="1502">
        <v>0</v>
      </c>
      <c r="G39" s="1502">
        <v>0</v>
      </c>
      <c r="H39" s="1502">
        <f t="shared" si="26"/>
        <v>0</v>
      </c>
      <c r="I39" s="1502">
        <v>0</v>
      </c>
      <c r="J39" s="1502">
        <v>0</v>
      </c>
      <c r="K39" s="1502">
        <f t="shared" si="27"/>
        <v>1</v>
      </c>
      <c r="L39" s="1502">
        <v>1</v>
      </c>
      <c r="M39" s="1502">
        <v>0</v>
      </c>
      <c r="N39" s="1502">
        <f t="shared" si="28"/>
        <v>0</v>
      </c>
      <c r="O39" s="1502">
        <v>0</v>
      </c>
      <c r="P39" s="1502">
        <v>0</v>
      </c>
      <c r="Q39" s="1502">
        <f t="shared" si="29"/>
        <v>1</v>
      </c>
      <c r="R39" s="1502">
        <v>0</v>
      </c>
      <c r="S39" s="1502">
        <v>1</v>
      </c>
      <c r="T39" s="1502">
        <f t="shared" si="30"/>
        <v>0</v>
      </c>
      <c r="U39" s="1502">
        <v>0</v>
      </c>
      <c r="V39" s="1502">
        <v>0</v>
      </c>
      <c r="X39" s="424">
        <f t="shared" si="31"/>
        <v>0</v>
      </c>
      <c r="Y39" s="424">
        <f t="shared" si="32"/>
        <v>0</v>
      </c>
      <c r="Z39" s="424">
        <f t="shared" si="33"/>
        <v>0</v>
      </c>
      <c r="AA39" s="424">
        <f t="shared" si="34"/>
        <v>0</v>
      </c>
      <c r="AB39" s="424">
        <f t="shared" si="35"/>
        <v>0</v>
      </c>
      <c r="AC39" s="424">
        <f t="shared" si="36"/>
        <v>0</v>
      </c>
      <c r="AD39" s="424">
        <f t="shared" si="37"/>
        <v>0</v>
      </c>
      <c r="AE39" s="424">
        <f t="shared" si="38"/>
        <v>0</v>
      </c>
      <c r="AF39" s="424">
        <f t="shared" si="39"/>
        <v>0</v>
      </c>
      <c r="AG39" s="424">
        <f t="shared" si="40"/>
        <v>0</v>
      </c>
      <c r="AI39" s="424"/>
      <c r="AJ39" s="424"/>
    </row>
    <row r="40" spans="1:36" s="46" customFormat="1" ht="20.25" customHeight="1">
      <c r="A40" s="1479" t="s">
        <v>837</v>
      </c>
      <c r="B40" s="476">
        <f t="shared" si="22"/>
        <v>2</v>
      </c>
      <c r="C40" s="1502">
        <f t="shared" si="23"/>
        <v>0</v>
      </c>
      <c r="D40" s="1502">
        <f t="shared" si="24"/>
        <v>2</v>
      </c>
      <c r="E40" s="1502">
        <f t="shared" si="25"/>
        <v>2</v>
      </c>
      <c r="F40" s="1502">
        <v>0</v>
      </c>
      <c r="G40" s="1502">
        <v>2</v>
      </c>
      <c r="H40" s="1502">
        <f t="shared" si="26"/>
        <v>0</v>
      </c>
      <c r="I40" s="1502">
        <v>0</v>
      </c>
      <c r="J40" s="1502">
        <v>0</v>
      </c>
      <c r="K40" s="1502">
        <f t="shared" si="27"/>
        <v>0</v>
      </c>
      <c r="L40" s="1502">
        <v>0</v>
      </c>
      <c r="M40" s="1502">
        <v>0</v>
      </c>
      <c r="N40" s="1502">
        <f t="shared" si="28"/>
        <v>0</v>
      </c>
      <c r="O40" s="1502">
        <v>0</v>
      </c>
      <c r="P40" s="1502">
        <v>0</v>
      </c>
      <c r="Q40" s="1502">
        <f t="shared" si="29"/>
        <v>1</v>
      </c>
      <c r="R40" s="1502">
        <v>1</v>
      </c>
      <c r="S40" s="1502">
        <v>0</v>
      </c>
      <c r="T40" s="1502">
        <f t="shared" si="30"/>
        <v>0</v>
      </c>
      <c r="U40" s="1502">
        <v>0</v>
      </c>
      <c r="V40" s="1502">
        <v>0</v>
      </c>
      <c r="X40" s="424">
        <f t="shared" si="31"/>
        <v>0</v>
      </c>
      <c r="Y40" s="424">
        <f t="shared" si="32"/>
        <v>0</v>
      </c>
      <c r="Z40" s="424">
        <f t="shared" si="33"/>
        <v>0</v>
      </c>
      <c r="AA40" s="424">
        <f t="shared" si="34"/>
        <v>0</v>
      </c>
      <c r="AB40" s="424">
        <f t="shared" si="35"/>
        <v>0</v>
      </c>
      <c r="AC40" s="424">
        <f t="shared" si="36"/>
        <v>0</v>
      </c>
      <c r="AD40" s="424">
        <f t="shared" si="37"/>
        <v>0</v>
      </c>
      <c r="AE40" s="424">
        <f t="shared" si="38"/>
        <v>0</v>
      </c>
      <c r="AF40" s="424">
        <f t="shared" si="39"/>
        <v>0</v>
      </c>
      <c r="AG40" s="424">
        <f t="shared" si="40"/>
        <v>0</v>
      </c>
      <c r="AI40" s="424"/>
      <c r="AJ40" s="424"/>
    </row>
    <row r="41" spans="1:36" s="46" customFormat="1" ht="20.25" customHeight="1">
      <c r="A41" s="1479" t="s">
        <v>700</v>
      </c>
      <c r="B41" s="476">
        <f t="shared" si="22"/>
        <v>2</v>
      </c>
      <c r="C41" s="1502">
        <f t="shared" si="23"/>
        <v>0</v>
      </c>
      <c r="D41" s="1502">
        <f t="shared" si="24"/>
        <v>2</v>
      </c>
      <c r="E41" s="1502">
        <f t="shared" si="25"/>
        <v>1</v>
      </c>
      <c r="F41" s="1502">
        <v>0</v>
      </c>
      <c r="G41" s="1502">
        <v>1</v>
      </c>
      <c r="H41" s="1502">
        <f t="shared" si="26"/>
        <v>0</v>
      </c>
      <c r="I41" s="1502">
        <v>0</v>
      </c>
      <c r="J41" s="1502">
        <v>0</v>
      </c>
      <c r="K41" s="1502">
        <f t="shared" si="27"/>
        <v>1</v>
      </c>
      <c r="L41" s="1502">
        <v>0</v>
      </c>
      <c r="M41" s="1502">
        <v>1</v>
      </c>
      <c r="N41" s="1502">
        <f t="shared" si="28"/>
        <v>0</v>
      </c>
      <c r="O41" s="1502">
        <v>0</v>
      </c>
      <c r="P41" s="1502">
        <v>0</v>
      </c>
      <c r="Q41" s="1502">
        <f t="shared" si="29"/>
        <v>2</v>
      </c>
      <c r="R41" s="1502">
        <v>1</v>
      </c>
      <c r="S41" s="1502">
        <v>1</v>
      </c>
      <c r="T41" s="1502">
        <f t="shared" si="30"/>
        <v>0</v>
      </c>
      <c r="U41" s="1502">
        <v>0</v>
      </c>
      <c r="V41" s="1502">
        <v>0</v>
      </c>
      <c r="X41" s="424">
        <f t="shared" si="31"/>
        <v>0</v>
      </c>
      <c r="Y41" s="424">
        <f t="shared" si="32"/>
        <v>0</v>
      </c>
      <c r="Z41" s="424">
        <f t="shared" si="33"/>
        <v>0</v>
      </c>
      <c r="AA41" s="424">
        <f t="shared" si="34"/>
        <v>0</v>
      </c>
      <c r="AB41" s="424">
        <f t="shared" si="35"/>
        <v>0</v>
      </c>
      <c r="AC41" s="424">
        <f t="shared" si="36"/>
        <v>0</v>
      </c>
      <c r="AD41" s="424">
        <f t="shared" si="37"/>
        <v>0</v>
      </c>
      <c r="AE41" s="424">
        <f t="shared" si="38"/>
        <v>0</v>
      </c>
      <c r="AF41" s="424">
        <f t="shared" si="39"/>
        <v>0</v>
      </c>
      <c r="AG41" s="424">
        <f t="shared" si="40"/>
        <v>0</v>
      </c>
      <c r="AI41" s="424"/>
      <c r="AJ41" s="424"/>
    </row>
    <row r="42" spans="1:36" s="46" customFormat="1" ht="20.25" customHeight="1">
      <c r="A42" s="1479" t="s">
        <v>422</v>
      </c>
      <c r="B42" s="476">
        <f t="shared" si="22"/>
        <v>1</v>
      </c>
      <c r="C42" s="1502">
        <f t="shared" si="23"/>
        <v>0</v>
      </c>
      <c r="D42" s="1502">
        <f t="shared" si="24"/>
        <v>1</v>
      </c>
      <c r="E42" s="1502">
        <f t="shared" si="25"/>
        <v>0</v>
      </c>
      <c r="F42" s="1502">
        <v>0</v>
      </c>
      <c r="G42" s="1502">
        <v>0</v>
      </c>
      <c r="H42" s="1502">
        <f t="shared" si="26"/>
        <v>0</v>
      </c>
      <c r="I42" s="1502">
        <v>0</v>
      </c>
      <c r="J42" s="1502">
        <v>0</v>
      </c>
      <c r="K42" s="1502">
        <f t="shared" si="27"/>
        <v>1</v>
      </c>
      <c r="L42" s="1502">
        <v>0</v>
      </c>
      <c r="M42" s="1502">
        <v>1</v>
      </c>
      <c r="N42" s="1502">
        <f t="shared" si="28"/>
        <v>0</v>
      </c>
      <c r="O42" s="1502">
        <v>0</v>
      </c>
      <c r="P42" s="1502">
        <v>0</v>
      </c>
      <c r="Q42" s="1502">
        <f t="shared" si="29"/>
        <v>0</v>
      </c>
      <c r="R42" s="1502">
        <v>0</v>
      </c>
      <c r="S42" s="1502">
        <v>0</v>
      </c>
      <c r="T42" s="1502">
        <f t="shared" si="30"/>
        <v>0</v>
      </c>
      <c r="U42" s="1502">
        <v>0</v>
      </c>
      <c r="V42" s="1502">
        <v>0</v>
      </c>
      <c r="X42" s="424">
        <f t="shared" si="31"/>
        <v>0</v>
      </c>
      <c r="Y42" s="424">
        <f t="shared" si="32"/>
        <v>0</v>
      </c>
      <c r="Z42" s="424">
        <f t="shared" si="33"/>
        <v>0</v>
      </c>
      <c r="AA42" s="424">
        <f t="shared" si="34"/>
        <v>0</v>
      </c>
      <c r="AB42" s="424">
        <f t="shared" si="35"/>
        <v>0</v>
      </c>
      <c r="AC42" s="424">
        <f t="shared" si="36"/>
        <v>0</v>
      </c>
      <c r="AD42" s="424">
        <f t="shared" si="37"/>
        <v>0</v>
      </c>
      <c r="AE42" s="424">
        <f t="shared" si="38"/>
        <v>0</v>
      </c>
      <c r="AF42" s="424">
        <f t="shared" si="39"/>
        <v>0</v>
      </c>
      <c r="AG42" s="424">
        <f t="shared" si="40"/>
        <v>0</v>
      </c>
      <c r="AI42" s="424"/>
      <c r="AJ42" s="424"/>
    </row>
    <row r="43" spans="1:36" s="46" customFormat="1" ht="20.25" customHeight="1">
      <c r="A43" s="1479" t="s">
        <v>835</v>
      </c>
      <c r="B43" s="476">
        <f t="shared" si="22"/>
        <v>0</v>
      </c>
      <c r="C43" s="1502">
        <f t="shared" si="23"/>
        <v>0</v>
      </c>
      <c r="D43" s="1502">
        <f t="shared" si="24"/>
        <v>0</v>
      </c>
      <c r="E43" s="1502">
        <f t="shared" si="25"/>
        <v>0</v>
      </c>
      <c r="F43" s="1502">
        <v>0</v>
      </c>
      <c r="G43" s="1502">
        <v>0</v>
      </c>
      <c r="H43" s="1502">
        <f t="shared" si="26"/>
        <v>0</v>
      </c>
      <c r="I43" s="1502">
        <v>0</v>
      </c>
      <c r="J43" s="1502">
        <v>0</v>
      </c>
      <c r="K43" s="1502">
        <f t="shared" si="27"/>
        <v>0</v>
      </c>
      <c r="L43" s="1502">
        <v>0</v>
      </c>
      <c r="M43" s="1502">
        <v>0</v>
      </c>
      <c r="N43" s="1502">
        <f t="shared" si="28"/>
        <v>0</v>
      </c>
      <c r="O43" s="1502">
        <v>0</v>
      </c>
      <c r="P43" s="1502">
        <v>0</v>
      </c>
      <c r="Q43" s="1502">
        <f t="shared" si="29"/>
        <v>0</v>
      </c>
      <c r="R43" s="1502">
        <v>0</v>
      </c>
      <c r="S43" s="1502">
        <v>0</v>
      </c>
      <c r="T43" s="1502">
        <f t="shared" si="30"/>
        <v>0</v>
      </c>
      <c r="U43" s="1502">
        <v>0</v>
      </c>
      <c r="V43" s="1502">
        <v>0</v>
      </c>
      <c r="X43" s="424">
        <f t="shared" si="31"/>
        <v>0</v>
      </c>
      <c r="Y43" s="424">
        <f t="shared" si="32"/>
        <v>0</v>
      </c>
      <c r="Z43" s="424">
        <f t="shared" si="33"/>
        <v>0</v>
      </c>
      <c r="AA43" s="424">
        <f t="shared" si="34"/>
        <v>0</v>
      </c>
      <c r="AB43" s="424">
        <f t="shared" si="35"/>
        <v>0</v>
      </c>
      <c r="AC43" s="424">
        <f t="shared" si="36"/>
        <v>0</v>
      </c>
      <c r="AD43" s="424">
        <f t="shared" si="37"/>
        <v>0</v>
      </c>
      <c r="AE43" s="424">
        <f t="shared" si="38"/>
        <v>0</v>
      </c>
      <c r="AF43" s="424">
        <f t="shared" si="39"/>
        <v>0</v>
      </c>
      <c r="AG43" s="424">
        <f t="shared" si="40"/>
        <v>0</v>
      </c>
      <c r="AI43" s="424"/>
      <c r="AJ43" s="424"/>
    </row>
    <row r="44" spans="1:36" s="46" customFormat="1" ht="20.25" customHeight="1">
      <c r="A44" s="1479" t="s">
        <v>138</v>
      </c>
      <c r="B44" s="476">
        <f t="shared" si="22"/>
        <v>1</v>
      </c>
      <c r="C44" s="1502">
        <f t="shared" si="23"/>
        <v>1</v>
      </c>
      <c r="D44" s="1502">
        <f t="shared" si="24"/>
        <v>0</v>
      </c>
      <c r="E44" s="1502">
        <f t="shared" si="25"/>
        <v>1</v>
      </c>
      <c r="F44" s="1502">
        <v>1</v>
      </c>
      <c r="G44" s="1502">
        <v>0</v>
      </c>
      <c r="H44" s="1502">
        <f t="shared" si="26"/>
        <v>0</v>
      </c>
      <c r="I44" s="1502">
        <v>0</v>
      </c>
      <c r="J44" s="1502">
        <v>0</v>
      </c>
      <c r="K44" s="1502">
        <f t="shared" si="27"/>
        <v>0</v>
      </c>
      <c r="L44" s="1502">
        <v>0</v>
      </c>
      <c r="M44" s="1502">
        <v>0</v>
      </c>
      <c r="N44" s="1502">
        <f t="shared" si="28"/>
        <v>0</v>
      </c>
      <c r="O44" s="1502">
        <v>0</v>
      </c>
      <c r="P44" s="1502">
        <v>0</v>
      </c>
      <c r="Q44" s="1502">
        <f t="shared" si="29"/>
        <v>1</v>
      </c>
      <c r="R44" s="1502">
        <v>0</v>
      </c>
      <c r="S44" s="1502">
        <v>1</v>
      </c>
      <c r="T44" s="1502">
        <f t="shared" si="30"/>
        <v>0</v>
      </c>
      <c r="U44" s="1502">
        <v>0</v>
      </c>
      <c r="V44" s="1502">
        <v>0</v>
      </c>
      <c r="X44" s="424">
        <f t="shared" si="31"/>
        <v>0</v>
      </c>
      <c r="Y44" s="424">
        <f t="shared" si="32"/>
        <v>0</v>
      </c>
      <c r="Z44" s="424">
        <f t="shared" si="33"/>
        <v>0</v>
      </c>
      <c r="AA44" s="424">
        <f t="shared" si="34"/>
        <v>0</v>
      </c>
      <c r="AB44" s="424">
        <f t="shared" si="35"/>
        <v>0</v>
      </c>
      <c r="AC44" s="424">
        <f t="shared" si="36"/>
        <v>0</v>
      </c>
      <c r="AD44" s="424">
        <f t="shared" si="37"/>
        <v>0</v>
      </c>
      <c r="AE44" s="424">
        <f t="shared" si="38"/>
        <v>0</v>
      </c>
      <c r="AF44" s="424">
        <f t="shared" si="39"/>
        <v>0</v>
      </c>
      <c r="AG44" s="424">
        <f t="shared" si="40"/>
        <v>0</v>
      </c>
      <c r="AI44" s="424"/>
      <c r="AJ44" s="424"/>
    </row>
    <row r="45" spans="1:36" s="46" customFormat="1" ht="20.25" customHeight="1">
      <c r="A45" s="1479" t="s">
        <v>423</v>
      </c>
      <c r="B45" s="476">
        <f t="shared" si="22"/>
        <v>8</v>
      </c>
      <c r="C45" s="1502">
        <f t="shared" si="23"/>
        <v>2</v>
      </c>
      <c r="D45" s="1502">
        <f t="shared" si="24"/>
        <v>6</v>
      </c>
      <c r="E45" s="1502">
        <f t="shared" si="25"/>
        <v>1</v>
      </c>
      <c r="F45" s="1502">
        <v>0</v>
      </c>
      <c r="G45" s="1502">
        <v>1</v>
      </c>
      <c r="H45" s="1502">
        <f t="shared" si="26"/>
        <v>5</v>
      </c>
      <c r="I45" s="1502">
        <v>2</v>
      </c>
      <c r="J45" s="1502">
        <v>3</v>
      </c>
      <c r="K45" s="1502">
        <f t="shared" si="27"/>
        <v>2</v>
      </c>
      <c r="L45" s="1502">
        <v>0</v>
      </c>
      <c r="M45" s="1502">
        <v>2</v>
      </c>
      <c r="N45" s="1502">
        <f t="shared" si="28"/>
        <v>0</v>
      </c>
      <c r="O45" s="1502">
        <v>0</v>
      </c>
      <c r="P45" s="1502">
        <v>0</v>
      </c>
      <c r="Q45" s="1502">
        <f t="shared" si="29"/>
        <v>5</v>
      </c>
      <c r="R45" s="1502">
        <v>2</v>
      </c>
      <c r="S45" s="1502">
        <v>3</v>
      </c>
      <c r="T45" s="1502">
        <f t="shared" si="30"/>
        <v>0</v>
      </c>
      <c r="U45" s="1502">
        <v>0</v>
      </c>
      <c r="V45" s="1502">
        <v>0</v>
      </c>
      <c r="X45" s="424">
        <f t="shared" si="31"/>
        <v>0</v>
      </c>
      <c r="Y45" s="424">
        <f t="shared" si="32"/>
        <v>0</v>
      </c>
      <c r="Z45" s="424">
        <f t="shared" si="33"/>
        <v>0</v>
      </c>
      <c r="AA45" s="424">
        <f t="shared" si="34"/>
        <v>0</v>
      </c>
      <c r="AB45" s="424">
        <f t="shared" si="35"/>
        <v>0</v>
      </c>
      <c r="AC45" s="424">
        <f t="shared" si="36"/>
        <v>0</v>
      </c>
      <c r="AD45" s="424">
        <f t="shared" si="37"/>
        <v>0</v>
      </c>
      <c r="AE45" s="424">
        <f t="shared" si="38"/>
        <v>0</v>
      </c>
      <c r="AF45" s="424">
        <f t="shared" si="39"/>
        <v>0</v>
      </c>
      <c r="AG45" s="424">
        <f t="shared" si="40"/>
        <v>0</v>
      </c>
      <c r="AI45" s="424"/>
      <c r="AJ45" s="424"/>
    </row>
    <row r="46" spans="1:36" s="46" customFormat="1" ht="20.25" customHeight="1">
      <c r="A46" s="1479" t="s">
        <v>424</v>
      </c>
      <c r="B46" s="476">
        <f t="shared" si="22"/>
        <v>1</v>
      </c>
      <c r="C46" s="1502">
        <f t="shared" si="23"/>
        <v>1</v>
      </c>
      <c r="D46" s="1502">
        <f t="shared" si="24"/>
        <v>0</v>
      </c>
      <c r="E46" s="1502">
        <f t="shared" si="25"/>
        <v>0</v>
      </c>
      <c r="F46" s="1502">
        <v>0</v>
      </c>
      <c r="G46" s="1502">
        <v>0</v>
      </c>
      <c r="H46" s="1502">
        <f t="shared" si="26"/>
        <v>1</v>
      </c>
      <c r="I46" s="1502">
        <v>1</v>
      </c>
      <c r="J46" s="1502">
        <v>0</v>
      </c>
      <c r="K46" s="1502">
        <f t="shared" si="27"/>
        <v>0</v>
      </c>
      <c r="L46" s="1502">
        <v>0</v>
      </c>
      <c r="M46" s="1502">
        <v>0</v>
      </c>
      <c r="N46" s="1502">
        <f t="shared" si="28"/>
        <v>0</v>
      </c>
      <c r="O46" s="1502">
        <v>0</v>
      </c>
      <c r="P46" s="1502">
        <v>0</v>
      </c>
      <c r="Q46" s="1502">
        <f t="shared" si="29"/>
        <v>0</v>
      </c>
      <c r="R46" s="1502">
        <v>0</v>
      </c>
      <c r="S46" s="1502">
        <v>0</v>
      </c>
      <c r="T46" s="1502">
        <f t="shared" si="30"/>
        <v>0</v>
      </c>
      <c r="U46" s="1502">
        <v>0</v>
      </c>
      <c r="V46" s="1502">
        <v>0</v>
      </c>
      <c r="X46" s="424">
        <f t="shared" si="31"/>
        <v>0</v>
      </c>
      <c r="Y46" s="424">
        <f t="shared" si="32"/>
        <v>0</v>
      </c>
      <c r="Z46" s="424">
        <f t="shared" si="33"/>
        <v>0</v>
      </c>
      <c r="AA46" s="424">
        <f t="shared" si="34"/>
        <v>0</v>
      </c>
      <c r="AB46" s="424">
        <f t="shared" si="35"/>
        <v>0</v>
      </c>
      <c r="AC46" s="424">
        <f t="shared" si="36"/>
        <v>0</v>
      </c>
      <c r="AD46" s="424">
        <f t="shared" si="37"/>
        <v>0</v>
      </c>
      <c r="AE46" s="424">
        <f t="shared" si="38"/>
        <v>0</v>
      </c>
      <c r="AF46" s="424">
        <f t="shared" si="39"/>
        <v>0</v>
      </c>
      <c r="AG46" s="424">
        <f t="shared" si="40"/>
        <v>0</v>
      </c>
      <c r="AI46" s="424"/>
      <c r="AJ46" s="424"/>
    </row>
    <row r="47" spans="1:36" s="46" customFormat="1" ht="20.25" customHeight="1">
      <c r="A47" s="1479" t="s">
        <v>833</v>
      </c>
      <c r="B47" s="476">
        <f t="shared" si="22"/>
        <v>5</v>
      </c>
      <c r="C47" s="1502">
        <f t="shared" si="23"/>
        <v>1</v>
      </c>
      <c r="D47" s="1502">
        <f t="shared" si="24"/>
        <v>4</v>
      </c>
      <c r="E47" s="1502">
        <f t="shared" si="25"/>
        <v>2</v>
      </c>
      <c r="F47" s="1502">
        <v>1</v>
      </c>
      <c r="G47" s="1502">
        <v>1</v>
      </c>
      <c r="H47" s="1502">
        <f t="shared" si="26"/>
        <v>3</v>
      </c>
      <c r="I47" s="1502">
        <v>0</v>
      </c>
      <c r="J47" s="1502">
        <v>3</v>
      </c>
      <c r="K47" s="1502">
        <f t="shared" si="27"/>
        <v>0</v>
      </c>
      <c r="L47" s="1502">
        <v>0</v>
      </c>
      <c r="M47" s="1502">
        <v>0</v>
      </c>
      <c r="N47" s="1502">
        <f t="shared" si="28"/>
        <v>0</v>
      </c>
      <c r="O47" s="1502">
        <v>0</v>
      </c>
      <c r="P47" s="1502">
        <v>0</v>
      </c>
      <c r="Q47" s="1502">
        <f t="shared" si="29"/>
        <v>1</v>
      </c>
      <c r="R47" s="1502">
        <v>1</v>
      </c>
      <c r="S47" s="1502">
        <v>0</v>
      </c>
      <c r="T47" s="1502">
        <f t="shared" si="30"/>
        <v>0</v>
      </c>
      <c r="U47" s="1502">
        <v>0</v>
      </c>
      <c r="V47" s="1502">
        <v>0</v>
      </c>
      <c r="X47" s="424">
        <f t="shared" si="31"/>
        <v>0</v>
      </c>
      <c r="Y47" s="424">
        <f t="shared" si="32"/>
        <v>0</v>
      </c>
      <c r="Z47" s="424">
        <f t="shared" si="33"/>
        <v>0</v>
      </c>
      <c r="AA47" s="424">
        <f t="shared" si="34"/>
        <v>0</v>
      </c>
      <c r="AB47" s="424">
        <f t="shared" si="35"/>
        <v>0</v>
      </c>
      <c r="AC47" s="424">
        <f t="shared" si="36"/>
        <v>0</v>
      </c>
      <c r="AD47" s="424">
        <f t="shared" si="37"/>
        <v>0</v>
      </c>
      <c r="AE47" s="424">
        <f t="shared" si="38"/>
        <v>0</v>
      </c>
      <c r="AF47" s="424">
        <f t="shared" si="39"/>
        <v>0</v>
      </c>
      <c r="AG47" s="424">
        <f t="shared" si="40"/>
        <v>0</v>
      </c>
      <c r="AI47" s="424"/>
      <c r="AJ47" s="424"/>
    </row>
    <row r="48" spans="1:36" s="46" customFormat="1" ht="20.25" customHeight="1">
      <c r="A48" s="1479" t="s">
        <v>425</v>
      </c>
      <c r="B48" s="476">
        <f t="shared" si="22"/>
        <v>0</v>
      </c>
      <c r="C48" s="1502">
        <f t="shared" si="23"/>
        <v>0</v>
      </c>
      <c r="D48" s="1502">
        <f t="shared" si="24"/>
        <v>0</v>
      </c>
      <c r="E48" s="1502">
        <f t="shared" si="25"/>
        <v>0</v>
      </c>
      <c r="F48" s="1502">
        <v>0</v>
      </c>
      <c r="G48" s="1502">
        <v>0</v>
      </c>
      <c r="H48" s="1502">
        <f t="shared" si="26"/>
        <v>0</v>
      </c>
      <c r="I48" s="1502">
        <v>0</v>
      </c>
      <c r="J48" s="1502">
        <v>0</v>
      </c>
      <c r="K48" s="1502">
        <f t="shared" si="27"/>
        <v>0</v>
      </c>
      <c r="L48" s="1502">
        <v>0</v>
      </c>
      <c r="M48" s="1502">
        <v>0</v>
      </c>
      <c r="N48" s="1502">
        <f t="shared" si="28"/>
        <v>0</v>
      </c>
      <c r="O48" s="1502">
        <v>0</v>
      </c>
      <c r="P48" s="1502">
        <v>0</v>
      </c>
      <c r="Q48" s="1502">
        <f t="shared" si="29"/>
        <v>0</v>
      </c>
      <c r="R48" s="1502">
        <v>0</v>
      </c>
      <c r="S48" s="1502">
        <v>0</v>
      </c>
      <c r="T48" s="1502">
        <f t="shared" si="30"/>
        <v>0</v>
      </c>
      <c r="U48" s="1502">
        <v>0</v>
      </c>
      <c r="V48" s="1502">
        <v>0</v>
      </c>
      <c r="X48" s="424">
        <f t="shared" si="31"/>
        <v>0</v>
      </c>
      <c r="Y48" s="424">
        <f t="shared" si="32"/>
        <v>0</v>
      </c>
      <c r="Z48" s="424">
        <f t="shared" si="33"/>
        <v>0</v>
      </c>
      <c r="AA48" s="424">
        <f t="shared" si="34"/>
        <v>0</v>
      </c>
      <c r="AB48" s="424">
        <f t="shared" si="35"/>
        <v>0</v>
      </c>
      <c r="AC48" s="424">
        <f t="shared" si="36"/>
        <v>0</v>
      </c>
      <c r="AD48" s="424">
        <f t="shared" si="37"/>
        <v>0</v>
      </c>
      <c r="AE48" s="424">
        <f t="shared" si="38"/>
        <v>0</v>
      </c>
      <c r="AF48" s="424">
        <f t="shared" si="39"/>
        <v>0</v>
      </c>
      <c r="AG48" s="424">
        <f t="shared" si="40"/>
        <v>0</v>
      </c>
      <c r="AI48" s="424"/>
      <c r="AJ48" s="424"/>
    </row>
    <row r="49" spans="1:36" s="94" customFormat="1" ht="20.25" customHeight="1">
      <c r="A49" s="1449" t="s">
        <v>426</v>
      </c>
      <c r="B49" s="191">
        <f t="shared" si="22"/>
        <v>0</v>
      </c>
      <c r="C49" s="1500">
        <f t="shared" si="23"/>
        <v>0</v>
      </c>
      <c r="D49" s="1500">
        <f t="shared" si="24"/>
        <v>0</v>
      </c>
      <c r="E49" s="1500">
        <f t="shared" si="25"/>
        <v>0</v>
      </c>
      <c r="F49" s="1502">
        <v>0</v>
      </c>
      <c r="G49" s="1502">
        <v>0</v>
      </c>
      <c r="H49" s="1500">
        <f t="shared" si="26"/>
        <v>0</v>
      </c>
      <c r="I49" s="1502">
        <v>0</v>
      </c>
      <c r="J49" s="1502">
        <v>0</v>
      </c>
      <c r="K49" s="1500">
        <f t="shared" si="27"/>
        <v>0</v>
      </c>
      <c r="L49" s="1502">
        <v>0</v>
      </c>
      <c r="M49" s="1502">
        <v>0</v>
      </c>
      <c r="N49" s="1500">
        <f t="shared" si="28"/>
        <v>0</v>
      </c>
      <c r="O49" s="1500">
        <v>0</v>
      </c>
      <c r="P49" s="1500">
        <v>0</v>
      </c>
      <c r="Q49" s="1500">
        <f t="shared" si="29"/>
        <v>0</v>
      </c>
      <c r="R49" s="1500">
        <v>0</v>
      </c>
      <c r="S49" s="1500">
        <v>0</v>
      </c>
      <c r="T49" s="1500">
        <f t="shared" si="30"/>
        <v>0</v>
      </c>
      <c r="U49" s="1500">
        <v>0</v>
      </c>
      <c r="V49" s="1500">
        <v>0</v>
      </c>
      <c r="X49" s="21">
        <f t="shared" si="31"/>
        <v>0</v>
      </c>
      <c r="Y49" s="21">
        <f t="shared" si="32"/>
        <v>0</v>
      </c>
      <c r="Z49" s="21">
        <f t="shared" si="33"/>
        <v>0</v>
      </c>
      <c r="AA49" s="21">
        <f t="shared" si="34"/>
        <v>0</v>
      </c>
      <c r="AB49" s="21">
        <f t="shared" si="35"/>
        <v>0</v>
      </c>
      <c r="AC49" s="21">
        <f t="shared" si="36"/>
        <v>0</v>
      </c>
      <c r="AD49" s="21">
        <f t="shared" si="37"/>
        <v>0</v>
      </c>
      <c r="AE49" s="21">
        <f t="shared" si="38"/>
        <v>0</v>
      </c>
      <c r="AF49" s="21">
        <f t="shared" si="39"/>
        <v>0</v>
      </c>
      <c r="AG49" s="21">
        <f t="shared" si="40"/>
        <v>0</v>
      </c>
      <c r="AI49" s="21"/>
      <c r="AJ49" s="21"/>
    </row>
    <row r="50" spans="1:36" s="94" customFormat="1" ht="20.25" customHeight="1">
      <c r="A50" s="1450" t="s">
        <v>427</v>
      </c>
      <c r="B50" s="192">
        <f t="shared" si="22"/>
        <v>0</v>
      </c>
      <c r="C50" s="1505">
        <f t="shared" si="23"/>
        <v>0</v>
      </c>
      <c r="D50" s="1505">
        <f t="shared" si="24"/>
        <v>0</v>
      </c>
      <c r="E50" s="1505">
        <f t="shared" si="25"/>
        <v>0</v>
      </c>
      <c r="F50" s="314">
        <v>0</v>
      </c>
      <c r="G50" s="314">
        <v>0</v>
      </c>
      <c r="H50" s="1505">
        <f t="shared" si="26"/>
        <v>0</v>
      </c>
      <c r="I50" s="314">
        <v>0</v>
      </c>
      <c r="J50" s="314">
        <v>0</v>
      </c>
      <c r="K50" s="1505">
        <f t="shared" si="27"/>
        <v>0</v>
      </c>
      <c r="L50" s="314">
        <v>0</v>
      </c>
      <c r="M50" s="314">
        <v>0</v>
      </c>
      <c r="N50" s="1505">
        <f t="shared" si="28"/>
        <v>0</v>
      </c>
      <c r="O50" s="314">
        <v>0</v>
      </c>
      <c r="P50" s="314">
        <v>0</v>
      </c>
      <c r="Q50" s="1505">
        <f t="shared" si="29"/>
        <v>0</v>
      </c>
      <c r="R50" s="314">
        <v>0</v>
      </c>
      <c r="S50" s="314">
        <v>0</v>
      </c>
      <c r="T50" s="1505">
        <f t="shared" si="30"/>
        <v>0</v>
      </c>
      <c r="U50" s="314">
        <v>0</v>
      </c>
      <c r="V50" s="314">
        <v>0</v>
      </c>
      <c r="X50" s="21">
        <f t="shared" si="31"/>
        <v>0</v>
      </c>
      <c r="Y50" s="21">
        <f t="shared" si="32"/>
        <v>0</v>
      </c>
      <c r="Z50" s="21">
        <f t="shared" si="33"/>
        <v>0</v>
      </c>
      <c r="AA50" s="21">
        <f t="shared" si="34"/>
        <v>0</v>
      </c>
      <c r="AB50" s="21">
        <f t="shared" si="35"/>
        <v>0</v>
      </c>
      <c r="AC50" s="21">
        <f t="shared" si="36"/>
        <v>0</v>
      </c>
      <c r="AD50" s="21">
        <f t="shared" si="37"/>
        <v>0</v>
      </c>
      <c r="AE50" s="21">
        <f t="shared" si="38"/>
        <v>0</v>
      </c>
      <c r="AF50" s="21">
        <f t="shared" si="39"/>
        <v>0</v>
      </c>
      <c r="AG50" s="21">
        <f t="shared" si="40"/>
        <v>0</v>
      </c>
      <c r="AI50" s="21"/>
      <c r="AJ50" s="21"/>
    </row>
    <row r="51" spans="1:36" s="1469" customFormat="1" ht="13.9" customHeight="1">
      <c r="A51" s="94" t="s">
        <v>328</v>
      </c>
      <c r="B51" s="1467"/>
      <c r="C51" s="1696"/>
      <c r="D51" s="1489" t="s">
        <v>329</v>
      </c>
      <c r="G51" s="99"/>
      <c r="H51" s="99"/>
      <c r="I51" s="99" t="s">
        <v>330</v>
      </c>
      <c r="J51" s="1490"/>
      <c r="M51" s="1490"/>
      <c r="N51" s="1490" t="s">
        <v>332</v>
      </c>
      <c r="P51" s="99"/>
      <c r="V51" s="99" t="s">
        <v>333</v>
      </c>
    </row>
    <row r="52" spans="1:36" s="1469" customFormat="1" ht="13.9" customHeight="1">
      <c r="A52" s="1462"/>
      <c r="B52" s="1462"/>
      <c r="C52" s="1462"/>
      <c r="D52" s="1462"/>
      <c r="E52" s="1462"/>
      <c r="G52" s="99"/>
      <c r="H52" s="99"/>
      <c r="I52" s="99" t="s">
        <v>334</v>
      </c>
      <c r="J52" s="1462"/>
      <c r="K52" s="1462"/>
      <c r="N52" s="1462"/>
      <c r="O52" s="1462"/>
      <c r="P52" s="1462"/>
    </row>
    <row r="53" spans="1:36" s="94" customFormat="1" ht="13.9" customHeight="1">
      <c r="A53" s="1462"/>
      <c r="B53" s="1500"/>
      <c r="C53" s="1500"/>
      <c r="D53" s="1500"/>
      <c r="E53" s="1500"/>
      <c r="F53" s="1500"/>
      <c r="G53" s="1500"/>
      <c r="H53" s="1500"/>
      <c r="I53" s="1500"/>
      <c r="J53" s="1546"/>
      <c r="K53" s="1500"/>
      <c r="L53" s="1500"/>
      <c r="M53" s="1500"/>
      <c r="N53" s="1469"/>
      <c r="O53" s="1469"/>
      <c r="P53" s="1469"/>
    </row>
    <row r="54" spans="1:36" s="94" customFormat="1" ht="13.9" customHeight="1">
      <c r="A54" s="1469" t="s">
        <v>141</v>
      </c>
      <c r="B54" s="1643"/>
    </row>
    <row r="55" spans="1:36" s="94" customFormat="1" ht="13.9" customHeight="1">
      <c r="A55" s="94" t="s">
        <v>272</v>
      </c>
    </row>
    <row r="56" spans="1:36" s="94" customFormat="1" ht="13.9" customHeight="1">
      <c r="A56" s="157"/>
      <c r="B56" s="157"/>
    </row>
    <row r="57" spans="1:36">
      <c r="B57" s="372">
        <f t="shared" ref="B57:V57" si="41">B8-SUM(B10:B12)</f>
        <v>0</v>
      </c>
      <c r="C57" s="372">
        <f t="shared" si="41"/>
        <v>0</v>
      </c>
      <c r="D57" s="372">
        <f t="shared" si="41"/>
        <v>0</v>
      </c>
      <c r="E57" s="372">
        <f t="shared" si="41"/>
        <v>0</v>
      </c>
      <c r="F57" s="372">
        <f t="shared" si="41"/>
        <v>0</v>
      </c>
      <c r="G57" s="372">
        <f t="shared" si="41"/>
        <v>0</v>
      </c>
      <c r="H57" s="372">
        <f t="shared" si="41"/>
        <v>0</v>
      </c>
      <c r="I57" s="372">
        <f t="shared" si="41"/>
        <v>0</v>
      </c>
      <c r="J57" s="372">
        <f t="shared" si="41"/>
        <v>0</v>
      </c>
      <c r="K57" s="372">
        <f t="shared" si="41"/>
        <v>0</v>
      </c>
      <c r="L57" s="372">
        <f t="shared" si="41"/>
        <v>0</v>
      </c>
      <c r="M57" s="372">
        <f t="shared" si="41"/>
        <v>0</v>
      </c>
      <c r="N57" s="372">
        <f t="shared" si="41"/>
        <v>0</v>
      </c>
      <c r="O57" s="372">
        <f t="shared" si="41"/>
        <v>0</v>
      </c>
      <c r="P57" s="372">
        <f t="shared" si="41"/>
        <v>0</v>
      </c>
      <c r="Q57" s="372">
        <f t="shared" si="41"/>
        <v>0</v>
      </c>
      <c r="R57" s="372">
        <f t="shared" si="41"/>
        <v>0</v>
      </c>
      <c r="S57" s="372">
        <f t="shared" si="41"/>
        <v>0</v>
      </c>
      <c r="T57" s="372">
        <f t="shared" si="41"/>
        <v>0</v>
      </c>
      <c r="U57" s="372">
        <f t="shared" si="41"/>
        <v>0</v>
      </c>
      <c r="V57" s="372">
        <f t="shared" si="41"/>
        <v>0</v>
      </c>
    </row>
    <row r="58" spans="1:36">
      <c r="B58" s="372">
        <f t="shared" ref="B58:V58" si="42">B8-SUM(B14:B25)</f>
        <v>0</v>
      </c>
      <c r="C58" s="372">
        <f t="shared" si="42"/>
        <v>0</v>
      </c>
      <c r="D58" s="372">
        <f t="shared" si="42"/>
        <v>0</v>
      </c>
      <c r="E58" s="372">
        <f t="shared" si="42"/>
        <v>0</v>
      </c>
      <c r="F58" s="372">
        <f t="shared" si="42"/>
        <v>0</v>
      </c>
      <c r="G58" s="372">
        <f t="shared" si="42"/>
        <v>0</v>
      </c>
      <c r="H58" s="372">
        <f t="shared" si="42"/>
        <v>0</v>
      </c>
      <c r="I58" s="372">
        <f t="shared" si="42"/>
        <v>0</v>
      </c>
      <c r="J58" s="372">
        <f t="shared" si="42"/>
        <v>0</v>
      </c>
      <c r="K58" s="372">
        <f t="shared" si="42"/>
        <v>0</v>
      </c>
      <c r="L58" s="372">
        <f t="shared" si="42"/>
        <v>0</v>
      </c>
      <c r="M58" s="372">
        <f t="shared" si="42"/>
        <v>0</v>
      </c>
      <c r="N58" s="372">
        <f t="shared" si="42"/>
        <v>0</v>
      </c>
      <c r="O58" s="372">
        <f t="shared" si="42"/>
        <v>0</v>
      </c>
      <c r="P58" s="372">
        <f t="shared" si="42"/>
        <v>0</v>
      </c>
      <c r="Q58" s="372">
        <f t="shared" si="42"/>
        <v>0</v>
      </c>
      <c r="R58" s="372">
        <f t="shared" si="42"/>
        <v>0</v>
      </c>
      <c r="S58" s="372">
        <f t="shared" si="42"/>
        <v>0</v>
      </c>
      <c r="T58" s="372">
        <f t="shared" si="42"/>
        <v>0</v>
      </c>
      <c r="U58" s="372">
        <f t="shared" si="42"/>
        <v>0</v>
      </c>
      <c r="V58" s="372">
        <f t="shared" si="42"/>
        <v>0</v>
      </c>
    </row>
    <row r="59" spans="1:36">
      <c r="B59" s="372">
        <f t="shared" ref="B59:V59" si="43">B8-SUM(B34:B50)</f>
        <v>0</v>
      </c>
      <c r="C59" s="372">
        <f t="shared" si="43"/>
        <v>0</v>
      </c>
      <c r="D59" s="372">
        <f t="shared" si="43"/>
        <v>0</v>
      </c>
      <c r="E59" s="372">
        <f t="shared" si="43"/>
        <v>0</v>
      </c>
      <c r="F59" s="372">
        <f t="shared" si="43"/>
        <v>0</v>
      </c>
      <c r="G59" s="372">
        <f t="shared" si="43"/>
        <v>0</v>
      </c>
      <c r="H59" s="372">
        <f t="shared" si="43"/>
        <v>0</v>
      </c>
      <c r="I59" s="372">
        <f t="shared" si="43"/>
        <v>0</v>
      </c>
      <c r="J59" s="372">
        <f t="shared" si="43"/>
        <v>0</v>
      </c>
      <c r="K59" s="372">
        <f t="shared" si="43"/>
        <v>0</v>
      </c>
      <c r="L59" s="372">
        <f t="shared" si="43"/>
        <v>0</v>
      </c>
      <c r="M59" s="372">
        <f t="shared" si="43"/>
        <v>0</v>
      </c>
      <c r="N59" s="372">
        <f t="shared" si="43"/>
        <v>0</v>
      </c>
      <c r="O59" s="372">
        <f t="shared" si="43"/>
        <v>0</v>
      </c>
      <c r="P59" s="372">
        <f t="shared" si="43"/>
        <v>0</v>
      </c>
      <c r="Q59" s="372">
        <f t="shared" si="43"/>
        <v>0</v>
      </c>
      <c r="R59" s="372">
        <f t="shared" si="43"/>
        <v>0</v>
      </c>
      <c r="S59" s="372">
        <f t="shared" si="43"/>
        <v>0</v>
      </c>
      <c r="T59" s="372">
        <f t="shared" si="43"/>
        <v>0</v>
      </c>
      <c r="U59" s="372">
        <f t="shared" si="43"/>
        <v>0</v>
      </c>
      <c r="V59" s="372">
        <f t="shared" si="43"/>
        <v>0</v>
      </c>
    </row>
  </sheetData>
  <mergeCells count="20">
    <mergeCell ref="Q5:S6"/>
    <mergeCell ref="T5:V6"/>
    <mergeCell ref="A5:A7"/>
    <mergeCell ref="B5:P5"/>
    <mergeCell ref="U4:V4"/>
    <mergeCell ref="Q1:S1"/>
    <mergeCell ref="T1:V1"/>
    <mergeCell ref="Q2:S2"/>
    <mergeCell ref="T2:V2"/>
    <mergeCell ref="A3:V3"/>
    <mergeCell ref="A30:A32"/>
    <mergeCell ref="U29:V29"/>
    <mergeCell ref="A28:V28"/>
    <mergeCell ref="Q26:S26"/>
    <mergeCell ref="T26:V26"/>
    <mergeCell ref="Q27:S27"/>
    <mergeCell ref="T27:V27"/>
    <mergeCell ref="Q30:S31"/>
    <mergeCell ref="T30:V31"/>
    <mergeCell ref="B30:P30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&amp;C&amp;8&amp;A</oddFooter>
  </headerFooter>
  <rowBreaks count="1" manualBreakCount="1">
    <brk id="25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10"/>
  <sheetViews>
    <sheetView view="pageBreakPreview" topLeftCell="A7" zoomScaleNormal="100" zoomScaleSheetLayoutView="100" workbookViewId="0">
      <selection activeCell="I10" sqref="I10"/>
    </sheetView>
  </sheetViews>
  <sheetFormatPr defaultColWidth="9" defaultRowHeight="15.75"/>
  <cols>
    <col min="1" max="1" width="12.125" style="97" customWidth="1"/>
    <col min="2" max="22" width="5.625" style="97" customWidth="1"/>
    <col min="23" max="23" width="9" style="97"/>
    <col min="24" max="30" width="4" style="97" bestFit="1" customWidth="1"/>
    <col min="31" max="16384" width="9" style="97"/>
  </cols>
  <sheetData>
    <row r="1" spans="1:30" s="94" customFormat="1" ht="14.25">
      <c r="A1" s="1810" t="s">
        <v>2903</v>
      </c>
      <c r="B1" s="1746"/>
      <c r="C1" s="10"/>
      <c r="N1" s="1469"/>
      <c r="O1" s="1469"/>
      <c r="P1" s="1470"/>
      <c r="Q1" s="1810" t="s">
        <v>2904</v>
      </c>
      <c r="R1" s="1746"/>
      <c r="S1" s="1737"/>
      <c r="T1" s="1739" t="s">
        <v>2905</v>
      </c>
      <c r="U1" s="1739"/>
      <c r="V1" s="1739"/>
    </row>
    <row r="2" spans="1:30" s="94" customFormat="1" ht="16.5" customHeight="1">
      <c r="A2" s="1810" t="s">
        <v>2906</v>
      </c>
      <c r="B2" s="1746"/>
      <c r="C2" s="11" t="s">
        <v>2907</v>
      </c>
      <c r="D2" s="1471"/>
      <c r="E2" s="1475"/>
      <c r="F2" s="1475"/>
      <c r="G2" s="1475"/>
      <c r="H2" s="1475"/>
      <c r="I2" s="1475"/>
      <c r="J2" s="1471"/>
      <c r="K2" s="1471"/>
      <c r="L2" s="1471"/>
      <c r="M2" s="1471"/>
      <c r="N2" s="1457"/>
      <c r="O2" s="1471"/>
      <c r="P2" s="1457" t="s">
        <v>2926</v>
      </c>
      <c r="Q2" s="1810" t="s">
        <v>2908</v>
      </c>
      <c r="R2" s="1746"/>
      <c r="S2" s="1737"/>
      <c r="T2" s="1739" t="s">
        <v>916</v>
      </c>
      <c r="U2" s="1739"/>
      <c r="V2" s="1739"/>
    </row>
    <row r="3" spans="1:30" s="1707" customFormat="1" ht="24.75" customHeight="1">
      <c r="A3" s="1748" t="s">
        <v>2927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0" s="94" customFormat="1" ht="14.25">
      <c r="B4" s="1447"/>
      <c r="C4" s="1447"/>
      <c r="D4" s="1471"/>
      <c r="E4" s="1471"/>
      <c r="F4" s="1471"/>
      <c r="G4" s="1471"/>
      <c r="H4" s="1471"/>
      <c r="I4" s="1471" t="s">
        <v>2910</v>
      </c>
      <c r="J4" s="1471"/>
      <c r="K4" s="1471"/>
      <c r="L4" s="1471"/>
      <c r="M4" s="1471"/>
      <c r="N4" s="1471"/>
      <c r="O4" s="1471"/>
      <c r="P4" s="1447"/>
      <c r="Q4" s="1447"/>
      <c r="R4" s="1471"/>
      <c r="S4" s="1471"/>
      <c r="T4" s="1469"/>
      <c r="U4" s="1813" t="s">
        <v>2928</v>
      </c>
      <c r="V4" s="1813"/>
    </row>
    <row r="5" spans="1:30" s="1643" customFormat="1" ht="15.75" customHeight="1">
      <c r="A5" s="1972" t="s">
        <v>2929</v>
      </c>
      <c r="B5" s="1810" t="s">
        <v>2930</v>
      </c>
      <c r="C5" s="1746"/>
      <c r="D5" s="1746"/>
      <c r="E5" s="1746"/>
      <c r="F5" s="1810" t="s">
        <v>2913</v>
      </c>
      <c r="G5" s="1746"/>
      <c r="H5" s="1746"/>
      <c r="I5" s="1746"/>
      <c r="J5" s="1746"/>
      <c r="K5" s="1746"/>
      <c r="L5" s="1746"/>
      <c r="M5" s="1746"/>
      <c r="N5" s="1746"/>
      <c r="O5" s="1746"/>
      <c r="P5" s="1737"/>
      <c r="Q5" s="1825" t="s">
        <v>2914</v>
      </c>
      <c r="R5" s="1808"/>
      <c r="S5" s="1808"/>
      <c r="T5" s="1825" t="s">
        <v>2915</v>
      </c>
      <c r="U5" s="1808"/>
      <c r="V5" s="1808"/>
    </row>
    <row r="6" spans="1:30" s="1643" customFormat="1" ht="15.75" customHeight="1">
      <c r="A6" s="1766"/>
      <c r="B6" s="1739" t="s">
        <v>2931</v>
      </c>
      <c r="C6" s="1739" t="s">
        <v>2932</v>
      </c>
      <c r="D6" s="1739" t="s">
        <v>691</v>
      </c>
      <c r="E6" s="1739" t="s">
        <v>692</v>
      </c>
      <c r="F6" s="1810" t="s">
        <v>2832</v>
      </c>
      <c r="G6" s="1746"/>
      <c r="H6" s="1737"/>
      <c r="I6" s="1810" t="s">
        <v>2833</v>
      </c>
      <c r="J6" s="1737"/>
      <c r="K6" s="1810" t="s">
        <v>2834</v>
      </c>
      <c r="L6" s="1737"/>
      <c r="M6" s="1810" t="s">
        <v>2835</v>
      </c>
      <c r="N6" s="1737"/>
      <c r="O6" s="1810" t="s">
        <v>2836</v>
      </c>
      <c r="P6" s="1737"/>
      <c r="Q6" s="1823"/>
      <c r="R6" s="1763"/>
      <c r="S6" s="1763"/>
      <c r="T6" s="1823"/>
      <c r="U6" s="1763"/>
      <c r="V6" s="1763"/>
    </row>
    <row r="7" spans="1:30" s="1643" customFormat="1" ht="15.75" customHeight="1">
      <c r="A7" s="1767"/>
      <c r="B7" s="1739"/>
      <c r="C7" s="1739"/>
      <c r="D7" s="1739"/>
      <c r="E7" s="1739"/>
      <c r="F7" s="1439" t="s">
        <v>2868</v>
      </c>
      <c r="G7" s="1439" t="s">
        <v>2869</v>
      </c>
      <c r="H7" s="1439" t="s">
        <v>2870</v>
      </c>
      <c r="I7" s="1439" t="s">
        <v>2869</v>
      </c>
      <c r="J7" s="1439" t="s">
        <v>2870</v>
      </c>
      <c r="K7" s="1439" t="s">
        <v>2869</v>
      </c>
      <c r="L7" s="1439" t="s">
        <v>2870</v>
      </c>
      <c r="M7" s="1439" t="s">
        <v>2869</v>
      </c>
      <c r="N7" s="1439" t="s">
        <v>2870</v>
      </c>
      <c r="O7" s="1439" t="s">
        <v>2869</v>
      </c>
      <c r="P7" s="1439" t="s">
        <v>2870</v>
      </c>
      <c r="Q7" s="1439" t="s">
        <v>2832</v>
      </c>
      <c r="R7" s="1439" t="s">
        <v>2869</v>
      </c>
      <c r="S7" s="1463" t="s">
        <v>2870</v>
      </c>
      <c r="T7" s="1439" t="s">
        <v>2832</v>
      </c>
      <c r="U7" s="1439" t="s">
        <v>2869</v>
      </c>
      <c r="V7" s="1463" t="s">
        <v>2870</v>
      </c>
    </row>
    <row r="8" spans="1:30" s="519" customFormat="1" ht="12" customHeight="1">
      <c r="A8" s="591" t="s">
        <v>2933</v>
      </c>
      <c r="B8" s="787">
        <f t="shared" ref="B8:V8" si="0">SUM(B9:B24)</f>
        <v>156</v>
      </c>
      <c r="C8" s="575">
        <f t="shared" si="0"/>
        <v>48</v>
      </c>
      <c r="D8" s="575">
        <f t="shared" si="0"/>
        <v>50</v>
      </c>
      <c r="E8" s="575">
        <f t="shared" si="0"/>
        <v>58</v>
      </c>
      <c r="F8" s="575">
        <f t="shared" si="0"/>
        <v>4633</v>
      </c>
      <c r="G8" s="575">
        <f t="shared" si="0"/>
        <v>2188</v>
      </c>
      <c r="H8" s="575">
        <f t="shared" si="0"/>
        <v>2445</v>
      </c>
      <c r="I8" s="575">
        <f t="shared" si="0"/>
        <v>592</v>
      </c>
      <c r="J8" s="575">
        <f t="shared" si="0"/>
        <v>691</v>
      </c>
      <c r="K8" s="575">
        <f t="shared" si="0"/>
        <v>722</v>
      </c>
      <c r="L8" s="575">
        <f t="shared" si="0"/>
        <v>820</v>
      </c>
      <c r="M8" s="575">
        <f t="shared" si="0"/>
        <v>874</v>
      </c>
      <c r="N8" s="575">
        <f t="shared" si="0"/>
        <v>934</v>
      </c>
      <c r="O8" s="575">
        <f t="shared" si="0"/>
        <v>0</v>
      </c>
      <c r="P8" s="575">
        <f t="shared" si="0"/>
        <v>0</v>
      </c>
      <c r="Q8" s="575">
        <f t="shared" si="0"/>
        <v>1895</v>
      </c>
      <c r="R8" s="575">
        <f t="shared" si="0"/>
        <v>968</v>
      </c>
      <c r="S8" s="575">
        <f t="shared" si="0"/>
        <v>927</v>
      </c>
      <c r="T8" s="575">
        <f t="shared" si="0"/>
        <v>61</v>
      </c>
      <c r="U8" s="575">
        <f t="shared" si="0"/>
        <v>23</v>
      </c>
      <c r="V8" s="575">
        <f t="shared" si="0"/>
        <v>38</v>
      </c>
      <c r="X8" s="521">
        <f t="shared" ref="X8:X24" si="1">B8-C8-D8-E8</f>
        <v>0</v>
      </c>
      <c r="Y8" s="521">
        <f t="shared" ref="Y8:Y24" si="2">F8-G8-H8</f>
        <v>0</v>
      </c>
      <c r="Z8" s="521">
        <f t="shared" ref="Z8:Z24" si="3">F8-I8-J8-K8-L8-M8-N8-O8-P8</f>
        <v>0</v>
      </c>
      <c r="AA8" s="521">
        <f t="shared" ref="AA8:AA24" si="4">G8-I8-K8-M8-O8</f>
        <v>0</v>
      </c>
      <c r="AB8" s="521">
        <f t="shared" ref="AB8:AB24" si="5">H8-J8-L8-N8-P8</f>
        <v>0</v>
      </c>
      <c r="AC8" s="521">
        <f t="shared" ref="AC8:AC24" si="6">Q8-R8-S8</f>
        <v>0</v>
      </c>
      <c r="AD8" s="521">
        <f t="shared" ref="AD8:AD24" si="7">T8-U8-V8</f>
        <v>0</v>
      </c>
    </row>
    <row r="9" spans="1:30" s="519" customFormat="1" ht="12" customHeight="1">
      <c r="A9" s="796" t="s">
        <v>2934</v>
      </c>
      <c r="B9" s="580">
        <f t="shared" ref="B9:V9" si="8">B27+B51+B69</f>
        <v>4</v>
      </c>
      <c r="C9" s="527">
        <f t="shared" si="8"/>
        <v>2</v>
      </c>
      <c r="D9" s="527">
        <f t="shared" si="8"/>
        <v>1</v>
      </c>
      <c r="E9" s="527">
        <f t="shared" si="8"/>
        <v>1</v>
      </c>
      <c r="F9" s="527">
        <f t="shared" si="8"/>
        <v>96</v>
      </c>
      <c r="G9" s="527">
        <f t="shared" si="8"/>
        <v>93</v>
      </c>
      <c r="H9" s="527">
        <f t="shared" si="8"/>
        <v>3</v>
      </c>
      <c r="I9" s="527">
        <f t="shared" si="8"/>
        <v>48</v>
      </c>
      <c r="J9" s="527">
        <f t="shared" si="8"/>
        <v>1</v>
      </c>
      <c r="K9" s="527">
        <f t="shared" si="8"/>
        <v>25</v>
      </c>
      <c r="L9" s="527">
        <f t="shared" si="8"/>
        <v>1</v>
      </c>
      <c r="M9" s="527">
        <f t="shared" si="8"/>
        <v>20</v>
      </c>
      <c r="N9" s="527">
        <f t="shared" si="8"/>
        <v>1</v>
      </c>
      <c r="O9" s="527">
        <f t="shared" si="8"/>
        <v>0</v>
      </c>
      <c r="P9" s="527">
        <f t="shared" si="8"/>
        <v>0</v>
      </c>
      <c r="Q9" s="527">
        <f t="shared" si="8"/>
        <v>50</v>
      </c>
      <c r="R9" s="527">
        <f t="shared" si="8"/>
        <v>50</v>
      </c>
      <c r="S9" s="527">
        <f t="shared" si="8"/>
        <v>0</v>
      </c>
      <c r="T9" s="527">
        <f t="shared" si="8"/>
        <v>1</v>
      </c>
      <c r="U9" s="527">
        <f t="shared" si="8"/>
        <v>1</v>
      </c>
      <c r="V9" s="527">
        <f t="shared" si="8"/>
        <v>0</v>
      </c>
      <c r="X9" s="521">
        <f t="shared" si="1"/>
        <v>0</v>
      </c>
      <c r="Y9" s="521">
        <f t="shared" si="2"/>
        <v>0</v>
      </c>
      <c r="Z9" s="521">
        <f t="shared" si="3"/>
        <v>0</v>
      </c>
      <c r="AA9" s="521">
        <f t="shared" si="4"/>
        <v>0</v>
      </c>
      <c r="AB9" s="521">
        <f t="shared" si="5"/>
        <v>0</v>
      </c>
      <c r="AC9" s="521">
        <f t="shared" si="6"/>
        <v>0</v>
      </c>
      <c r="AD9" s="521">
        <f t="shared" si="7"/>
        <v>0</v>
      </c>
    </row>
    <row r="10" spans="1:30" s="519" customFormat="1" ht="12" customHeight="1">
      <c r="A10" s="796" t="s">
        <v>2935</v>
      </c>
      <c r="B10" s="580">
        <f t="shared" ref="B10:V10" si="9">B28+B52+B70</f>
        <v>5</v>
      </c>
      <c r="C10" s="527">
        <f t="shared" si="9"/>
        <v>1</v>
      </c>
      <c r="D10" s="527">
        <f t="shared" si="9"/>
        <v>2</v>
      </c>
      <c r="E10" s="527">
        <f t="shared" si="9"/>
        <v>2</v>
      </c>
      <c r="F10" s="527">
        <f t="shared" si="9"/>
        <v>131</v>
      </c>
      <c r="G10" s="527">
        <f t="shared" si="9"/>
        <v>129</v>
      </c>
      <c r="H10" s="527">
        <f t="shared" si="9"/>
        <v>2</v>
      </c>
      <c r="I10" s="527">
        <f t="shared" si="9"/>
        <v>42</v>
      </c>
      <c r="J10" s="527">
        <f t="shared" si="9"/>
        <v>0</v>
      </c>
      <c r="K10" s="527">
        <f t="shared" si="9"/>
        <v>51</v>
      </c>
      <c r="L10" s="527">
        <f t="shared" si="9"/>
        <v>2</v>
      </c>
      <c r="M10" s="527">
        <f t="shared" si="9"/>
        <v>36</v>
      </c>
      <c r="N10" s="527">
        <f t="shared" si="9"/>
        <v>0</v>
      </c>
      <c r="O10" s="527">
        <f t="shared" si="9"/>
        <v>0</v>
      </c>
      <c r="P10" s="527">
        <f t="shared" si="9"/>
        <v>0</v>
      </c>
      <c r="Q10" s="527">
        <f t="shared" si="9"/>
        <v>30</v>
      </c>
      <c r="R10" s="527">
        <f t="shared" si="9"/>
        <v>29</v>
      </c>
      <c r="S10" s="527">
        <f t="shared" si="9"/>
        <v>1</v>
      </c>
      <c r="T10" s="527">
        <f t="shared" si="9"/>
        <v>0</v>
      </c>
      <c r="U10" s="527">
        <f t="shared" si="9"/>
        <v>0</v>
      </c>
      <c r="V10" s="527">
        <f t="shared" si="9"/>
        <v>0</v>
      </c>
      <c r="X10" s="521">
        <f t="shared" si="1"/>
        <v>0</v>
      </c>
      <c r="Y10" s="521">
        <f t="shared" si="2"/>
        <v>0</v>
      </c>
      <c r="Z10" s="521">
        <f t="shared" si="3"/>
        <v>0</v>
      </c>
      <c r="AA10" s="521">
        <f t="shared" si="4"/>
        <v>0</v>
      </c>
      <c r="AB10" s="521">
        <f t="shared" si="5"/>
        <v>0</v>
      </c>
      <c r="AC10" s="521">
        <f t="shared" si="6"/>
        <v>0</v>
      </c>
      <c r="AD10" s="521">
        <f t="shared" si="7"/>
        <v>0</v>
      </c>
    </row>
    <row r="11" spans="1:30" s="519" customFormat="1" ht="12" customHeight="1">
      <c r="A11" s="796" t="s">
        <v>2936</v>
      </c>
      <c r="B11" s="580">
        <f t="shared" ref="B11:V11" si="10">B29+B53+B71</f>
        <v>11</v>
      </c>
      <c r="C11" s="527">
        <f t="shared" si="10"/>
        <v>4</v>
      </c>
      <c r="D11" s="527">
        <f t="shared" si="10"/>
        <v>3</v>
      </c>
      <c r="E11" s="527">
        <f t="shared" si="10"/>
        <v>4</v>
      </c>
      <c r="F11" s="527">
        <f t="shared" si="10"/>
        <v>216</v>
      </c>
      <c r="G11" s="527">
        <f t="shared" si="10"/>
        <v>202</v>
      </c>
      <c r="H11" s="527">
        <f t="shared" si="10"/>
        <v>14</v>
      </c>
      <c r="I11" s="527">
        <f t="shared" si="10"/>
        <v>80</v>
      </c>
      <c r="J11" s="527">
        <f t="shared" si="10"/>
        <v>1</v>
      </c>
      <c r="K11" s="527">
        <f t="shared" si="10"/>
        <v>59</v>
      </c>
      <c r="L11" s="527">
        <f t="shared" si="10"/>
        <v>10</v>
      </c>
      <c r="M11" s="527">
        <f t="shared" si="10"/>
        <v>63</v>
      </c>
      <c r="N11" s="527">
        <f t="shared" si="10"/>
        <v>3</v>
      </c>
      <c r="O11" s="527">
        <f t="shared" si="10"/>
        <v>0</v>
      </c>
      <c r="P11" s="527">
        <f t="shared" si="10"/>
        <v>0</v>
      </c>
      <c r="Q11" s="527">
        <f t="shared" si="10"/>
        <v>111</v>
      </c>
      <c r="R11" s="527">
        <f t="shared" si="10"/>
        <v>108</v>
      </c>
      <c r="S11" s="527">
        <f t="shared" si="10"/>
        <v>3</v>
      </c>
      <c r="T11" s="527">
        <f t="shared" si="10"/>
        <v>0</v>
      </c>
      <c r="U11" s="527">
        <f t="shared" si="10"/>
        <v>0</v>
      </c>
      <c r="V11" s="527">
        <f t="shared" si="10"/>
        <v>0</v>
      </c>
      <c r="X11" s="521">
        <f t="shared" si="1"/>
        <v>0</v>
      </c>
      <c r="Y11" s="521">
        <f t="shared" si="2"/>
        <v>0</v>
      </c>
      <c r="Z11" s="521">
        <f t="shared" si="3"/>
        <v>0</v>
      </c>
      <c r="AA11" s="521">
        <f t="shared" si="4"/>
        <v>0</v>
      </c>
      <c r="AB11" s="521">
        <f t="shared" si="5"/>
        <v>0</v>
      </c>
      <c r="AC11" s="521">
        <f t="shared" si="6"/>
        <v>0</v>
      </c>
      <c r="AD11" s="521">
        <f t="shared" si="7"/>
        <v>0</v>
      </c>
    </row>
    <row r="12" spans="1:30" s="519" customFormat="1" ht="12" customHeight="1">
      <c r="A12" s="796" t="s">
        <v>2937</v>
      </c>
      <c r="B12" s="580">
        <f t="shared" ref="B12:V12" si="11">B30+B54+B72</f>
        <v>0</v>
      </c>
      <c r="C12" s="527">
        <f t="shared" si="11"/>
        <v>0</v>
      </c>
      <c r="D12" s="527">
        <f t="shared" si="11"/>
        <v>0</v>
      </c>
      <c r="E12" s="527">
        <f t="shared" si="11"/>
        <v>0</v>
      </c>
      <c r="F12" s="527">
        <f t="shared" si="11"/>
        <v>0</v>
      </c>
      <c r="G12" s="527">
        <f t="shared" si="11"/>
        <v>0</v>
      </c>
      <c r="H12" s="527">
        <f t="shared" si="11"/>
        <v>0</v>
      </c>
      <c r="I12" s="527">
        <f t="shared" si="11"/>
        <v>0</v>
      </c>
      <c r="J12" s="527">
        <f t="shared" si="11"/>
        <v>0</v>
      </c>
      <c r="K12" s="527">
        <f t="shared" si="11"/>
        <v>0</v>
      </c>
      <c r="L12" s="527">
        <f t="shared" si="11"/>
        <v>0</v>
      </c>
      <c r="M12" s="527">
        <f t="shared" si="11"/>
        <v>0</v>
      </c>
      <c r="N12" s="527">
        <f t="shared" si="11"/>
        <v>0</v>
      </c>
      <c r="O12" s="527">
        <f t="shared" si="11"/>
        <v>0</v>
      </c>
      <c r="P12" s="527">
        <f t="shared" si="11"/>
        <v>0</v>
      </c>
      <c r="Q12" s="527">
        <f t="shared" si="11"/>
        <v>0</v>
      </c>
      <c r="R12" s="527">
        <f t="shared" si="11"/>
        <v>0</v>
      </c>
      <c r="S12" s="527">
        <f t="shared" si="11"/>
        <v>0</v>
      </c>
      <c r="T12" s="527">
        <f t="shared" si="11"/>
        <v>0</v>
      </c>
      <c r="U12" s="527">
        <f t="shared" si="11"/>
        <v>0</v>
      </c>
      <c r="V12" s="527">
        <f t="shared" si="11"/>
        <v>0</v>
      </c>
      <c r="X12" s="521">
        <f t="shared" si="1"/>
        <v>0</v>
      </c>
      <c r="Y12" s="521">
        <f t="shared" si="2"/>
        <v>0</v>
      </c>
      <c r="Z12" s="521">
        <f t="shared" si="3"/>
        <v>0</v>
      </c>
      <c r="AA12" s="521">
        <f t="shared" si="4"/>
        <v>0</v>
      </c>
      <c r="AB12" s="521">
        <f t="shared" si="5"/>
        <v>0</v>
      </c>
      <c r="AC12" s="521">
        <f t="shared" si="6"/>
        <v>0</v>
      </c>
      <c r="AD12" s="521">
        <f t="shared" si="7"/>
        <v>0</v>
      </c>
    </row>
    <row r="13" spans="1:30" s="519" customFormat="1" ht="12" customHeight="1">
      <c r="A13" s="796" t="s">
        <v>2938</v>
      </c>
      <c r="B13" s="580">
        <f t="shared" ref="B13:V13" si="12">B31+B55+B73</f>
        <v>4</v>
      </c>
      <c r="C13" s="527">
        <f t="shared" si="12"/>
        <v>1</v>
      </c>
      <c r="D13" s="527">
        <f t="shared" si="12"/>
        <v>1</v>
      </c>
      <c r="E13" s="527">
        <f t="shared" si="12"/>
        <v>2</v>
      </c>
      <c r="F13" s="527">
        <f t="shared" si="12"/>
        <v>90</v>
      </c>
      <c r="G13" s="527">
        <f t="shared" si="12"/>
        <v>74</v>
      </c>
      <c r="H13" s="527">
        <f t="shared" si="12"/>
        <v>16</v>
      </c>
      <c r="I13" s="527">
        <f t="shared" si="12"/>
        <v>29</v>
      </c>
      <c r="J13" s="527">
        <f t="shared" si="12"/>
        <v>6</v>
      </c>
      <c r="K13" s="527">
        <f t="shared" si="12"/>
        <v>11</v>
      </c>
      <c r="L13" s="527">
        <f t="shared" si="12"/>
        <v>5</v>
      </c>
      <c r="M13" s="527">
        <f t="shared" si="12"/>
        <v>34</v>
      </c>
      <c r="N13" s="527">
        <f t="shared" si="12"/>
        <v>5</v>
      </c>
      <c r="O13" s="527">
        <f t="shared" si="12"/>
        <v>0</v>
      </c>
      <c r="P13" s="527">
        <f t="shared" si="12"/>
        <v>0</v>
      </c>
      <c r="Q13" s="527">
        <f t="shared" si="12"/>
        <v>26</v>
      </c>
      <c r="R13" s="527">
        <f t="shared" si="12"/>
        <v>22</v>
      </c>
      <c r="S13" s="527">
        <f t="shared" si="12"/>
        <v>4</v>
      </c>
      <c r="T13" s="527">
        <f t="shared" si="12"/>
        <v>0</v>
      </c>
      <c r="U13" s="527">
        <f t="shared" si="12"/>
        <v>0</v>
      </c>
      <c r="V13" s="527">
        <f t="shared" si="12"/>
        <v>0</v>
      </c>
      <c r="X13" s="521">
        <f t="shared" si="1"/>
        <v>0</v>
      </c>
      <c r="Y13" s="521">
        <f t="shared" si="2"/>
        <v>0</v>
      </c>
      <c r="Z13" s="521">
        <f t="shared" si="3"/>
        <v>0</v>
      </c>
      <c r="AA13" s="521">
        <f t="shared" si="4"/>
        <v>0</v>
      </c>
      <c r="AB13" s="521">
        <f t="shared" si="5"/>
        <v>0</v>
      </c>
      <c r="AC13" s="521">
        <f t="shared" si="6"/>
        <v>0</v>
      </c>
      <c r="AD13" s="521">
        <f t="shared" si="7"/>
        <v>0</v>
      </c>
    </row>
    <row r="14" spans="1:30" s="519" customFormat="1" ht="12" customHeight="1">
      <c r="A14" s="796" t="s">
        <v>2939</v>
      </c>
      <c r="B14" s="580">
        <f t="shared" ref="B14:V14" si="13">B32+B56+B74</f>
        <v>21</v>
      </c>
      <c r="C14" s="527">
        <f t="shared" si="13"/>
        <v>6</v>
      </c>
      <c r="D14" s="527">
        <f t="shared" si="13"/>
        <v>7</v>
      </c>
      <c r="E14" s="527">
        <f t="shared" si="13"/>
        <v>8</v>
      </c>
      <c r="F14" s="527">
        <f t="shared" si="13"/>
        <v>529</v>
      </c>
      <c r="G14" s="527">
        <f t="shared" si="13"/>
        <v>240</v>
      </c>
      <c r="H14" s="527">
        <f t="shared" si="13"/>
        <v>289</v>
      </c>
      <c r="I14" s="527">
        <f t="shared" si="13"/>
        <v>55</v>
      </c>
      <c r="J14" s="527">
        <f t="shared" si="13"/>
        <v>71</v>
      </c>
      <c r="K14" s="527">
        <f t="shared" si="13"/>
        <v>84</v>
      </c>
      <c r="L14" s="527">
        <f t="shared" si="13"/>
        <v>93</v>
      </c>
      <c r="M14" s="527">
        <f t="shared" si="13"/>
        <v>101</v>
      </c>
      <c r="N14" s="527">
        <f t="shared" si="13"/>
        <v>125</v>
      </c>
      <c r="O14" s="527">
        <f t="shared" si="13"/>
        <v>0</v>
      </c>
      <c r="P14" s="527">
        <f t="shared" si="13"/>
        <v>0</v>
      </c>
      <c r="Q14" s="527">
        <f t="shared" si="13"/>
        <v>238</v>
      </c>
      <c r="R14" s="527">
        <f t="shared" si="13"/>
        <v>105</v>
      </c>
      <c r="S14" s="527">
        <f t="shared" si="13"/>
        <v>133</v>
      </c>
      <c r="T14" s="527">
        <f t="shared" si="13"/>
        <v>9</v>
      </c>
      <c r="U14" s="527">
        <f t="shared" si="13"/>
        <v>4</v>
      </c>
      <c r="V14" s="527">
        <f t="shared" si="13"/>
        <v>5</v>
      </c>
      <c r="X14" s="521">
        <f t="shared" si="1"/>
        <v>0</v>
      </c>
      <c r="Y14" s="521">
        <f t="shared" si="2"/>
        <v>0</v>
      </c>
      <c r="Z14" s="521">
        <f t="shared" si="3"/>
        <v>0</v>
      </c>
      <c r="AA14" s="521">
        <f t="shared" si="4"/>
        <v>0</v>
      </c>
      <c r="AB14" s="521">
        <f t="shared" si="5"/>
        <v>0</v>
      </c>
      <c r="AC14" s="521">
        <f t="shared" si="6"/>
        <v>0</v>
      </c>
      <c r="AD14" s="521">
        <f t="shared" si="7"/>
        <v>0</v>
      </c>
    </row>
    <row r="15" spans="1:30" s="519" customFormat="1" ht="9.9499999999999993" customHeight="1">
      <c r="A15" s="796" t="s">
        <v>2940</v>
      </c>
      <c r="B15" s="580">
        <f t="shared" ref="B15:V15" si="14">B33+B57+B75</f>
        <v>9</v>
      </c>
      <c r="C15" s="527">
        <f t="shared" si="14"/>
        <v>3</v>
      </c>
      <c r="D15" s="527">
        <f t="shared" si="14"/>
        <v>3</v>
      </c>
      <c r="E15" s="527">
        <f t="shared" si="14"/>
        <v>3</v>
      </c>
      <c r="F15" s="527">
        <f t="shared" si="14"/>
        <v>221</v>
      </c>
      <c r="G15" s="527">
        <f t="shared" si="14"/>
        <v>82</v>
      </c>
      <c r="H15" s="527">
        <f t="shared" si="14"/>
        <v>139</v>
      </c>
      <c r="I15" s="527">
        <f t="shared" si="14"/>
        <v>26</v>
      </c>
      <c r="J15" s="527">
        <f t="shared" si="14"/>
        <v>35</v>
      </c>
      <c r="K15" s="527">
        <f t="shared" si="14"/>
        <v>29</v>
      </c>
      <c r="L15" s="527">
        <f t="shared" si="14"/>
        <v>41</v>
      </c>
      <c r="M15" s="527">
        <f t="shared" si="14"/>
        <v>27</v>
      </c>
      <c r="N15" s="527">
        <f t="shared" si="14"/>
        <v>63</v>
      </c>
      <c r="O15" s="527">
        <f t="shared" si="14"/>
        <v>0</v>
      </c>
      <c r="P15" s="527">
        <f t="shared" si="14"/>
        <v>0</v>
      </c>
      <c r="Q15" s="527">
        <f t="shared" si="14"/>
        <v>92</v>
      </c>
      <c r="R15" s="527">
        <f t="shared" si="14"/>
        <v>25</v>
      </c>
      <c r="S15" s="527">
        <f t="shared" si="14"/>
        <v>67</v>
      </c>
      <c r="T15" s="527">
        <f t="shared" si="14"/>
        <v>2</v>
      </c>
      <c r="U15" s="527">
        <f t="shared" si="14"/>
        <v>1</v>
      </c>
      <c r="V15" s="527">
        <f t="shared" si="14"/>
        <v>1</v>
      </c>
      <c r="X15" s="521">
        <f t="shared" si="1"/>
        <v>0</v>
      </c>
      <c r="Y15" s="521">
        <f t="shared" si="2"/>
        <v>0</v>
      </c>
      <c r="Z15" s="521">
        <f t="shared" si="3"/>
        <v>0</v>
      </c>
      <c r="AA15" s="521">
        <f t="shared" si="4"/>
        <v>0</v>
      </c>
      <c r="AB15" s="521">
        <f t="shared" si="5"/>
        <v>0</v>
      </c>
      <c r="AC15" s="521">
        <f t="shared" si="6"/>
        <v>0</v>
      </c>
      <c r="AD15" s="521">
        <f t="shared" si="7"/>
        <v>0</v>
      </c>
    </row>
    <row r="16" spans="1:30" s="519" customFormat="1" ht="12" customHeight="1">
      <c r="A16" s="796" t="s">
        <v>2941</v>
      </c>
      <c r="B16" s="580">
        <f t="shared" ref="B16:V16" si="15">B34+B58+B76</f>
        <v>14</v>
      </c>
      <c r="C16" s="527">
        <f t="shared" si="15"/>
        <v>4</v>
      </c>
      <c r="D16" s="527">
        <f t="shared" si="15"/>
        <v>4</v>
      </c>
      <c r="E16" s="527">
        <f t="shared" si="15"/>
        <v>6</v>
      </c>
      <c r="F16" s="527">
        <f t="shared" si="15"/>
        <v>376</v>
      </c>
      <c r="G16" s="527">
        <f t="shared" si="15"/>
        <v>221</v>
      </c>
      <c r="H16" s="527">
        <f t="shared" si="15"/>
        <v>155</v>
      </c>
      <c r="I16" s="527">
        <f t="shared" si="15"/>
        <v>38</v>
      </c>
      <c r="J16" s="527">
        <f t="shared" si="15"/>
        <v>35</v>
      </c>
      <c r="K16" s="527">
        <f t="shared" si="15"/>
        <v>64</v>
      </c>
      <c r="L16" s="527">
        <f t="shared" si="15"/>
        <v>45</v>
      </c>
      <c r="M16" s="527">
        <f t="shared" si="15"/>
        <v>119</v>
      </c>
      <c r="N16" s="527">
        <f t="shared" si="15"/>
        <v>75</v>
      </c>
      <c r="O16" s="527">
        <f t="shared" si="15"/>
        <v>0</v>
      </c>
      <c r="P16" s="527">
        <f t="shared" si="15"/>
        <v>0</v>
      </c>
      <c r="Q16" s="527">
        <f t="shared" si="15"/>
        <v>168</v>
      </c>
      <c r="R16" s="527">
        <f t="shared" si="15"/>
        <v>104</v>
      </c>
      <c r="S16" s="527">
        <f t="shared" si="15"/>
        <v>64</v>
      </c>
      <c r="T16" s="527">
        <f t="shared" si="15"/>
        <v>4</v>
      </c>
      <c r="U16" s="527">
        <f t="shared" si="15"/>
        <v>1</v>
      </c>
      <c r="V16" s="527">
        <f t="shared" si="15"/>
        <v>3</v>
      </c>
      <c r="X16" s="521">
        <f t="shared" si="1"/>
        <v>0</v>
      </c>
      <c r="Y16" s="521">
        <f t="shared" si="2"/>
        <v>0</v>
      </c>
      <c r="Z16" s="521">
        <f t="shared" si="3"/>
        <v>0</v>
      </c>
      <c r="AA16" s="521">
        <f t="shared" si="4"/>
        <v>0</v>
      </c>
      <c r="AB16" s="521">
        <f t="shared" si="5"/>
        <v>0</v>
      </c>
      <c r="AC16" s="521">
        <f t="shared" si="6"/>
        <v>0</v>
      </c>
      <c r="AD16" s="521">
        <f t="shared" si="7"/>
        <v>0</v>
      </c>
    </row>
    <row r="17" spans="1:30" s="519" customFormat="1" ht="12" customHeight="1">
      <c r="A17" s="796" t="s">
        <v>2942</v>
      </c>
      <c r="B17" s="580">
        <f t="shared" ref="B17:V17" si="16">B35+B59+B77</f>
        <v>0</v>
      </c>
      <c r="C17" s="527">
        <f t="shared" si="16"/>
        <v>0</v>
      </c>
      <c r="D17" s="527">
        <f t="shared" si="16"/>
        <v>0</v>
      </c>
      <c r="E17" s="527">
        <f t="shared" si="16"/>
        <v>0</v>
      </c>
      <c r="F17" s="527">
        <f t="shared" si="16"/>
        <v>0</v>
      </c>
      <c r="G17" s="527">
        <f t="shared" si="16"/>
        <v>0</v>
      </c>
      <c r="H17" s="527">
        <f t="shared" si="16"/>
        <v>0</v>
      </c>
      <c r="I17" s="527">
        <f t="shared" si="16"/>
        <v>0</v>
      </c>
      <c r="J17" s="527">
        <f t="shared" si="16"/>
        <v>0</v>
      </c>
      <c r="K17" s="527">
        <f t="shared" si="16"/>
        <v>0</v>
      </c>
      <c r="L17" s="527">
        <f t="shared" si="16"/>
        <v>0</v>
      </c>
      <c r="M17" s="527">
        <f t="shared" si="16"/>
        <v>0</v>
      </c>
      <c r="N17" s="527">
        <f t="shared" si="16"/>
        <v>0</v>
      </c>
      <c r="O17" s="527">
        <f t="shared" si="16"/>
        <v>0</v>
      </c>
      <c r="P17" s="527">
        <f t="shared" si="16"/>
        <v>0</v>
      </c>
      <c r="Q17" s="527">
        <f t="shared" si="16"/>
        <v>0</v>
      </c>
      <c r="R17" s="527">
        <f t="shared" si="16"/>
        <v>0</v>
      </c>
      <c r="S17" s="527">
        <f t="shared" si="16"/>
        <v>0</v>
      </c>
      <c r="T17" s="527">
        <f t="shared" si="16"/>
        <v>0</v>
      </c>
      <c r="U17" s="527">
        <f t="shared" si="16"/>
        <v>0</v>
      </c>
      <c r="V17" s="527">
        <f t="shared" si="16"/>
        <v>0</v>
      </c>
      <c r="X17" s="521">
        <f t="shared" si="1"/>
        <v>0</v>
      </c>
      <c r="Y17" s="521">
        <f t="shared" si="2"/>
        <v>0</v>
      </c>
      <c r="Z17" s="521">
        <f t="shared" si="3"/>
        <v>0</v>
      </c>
      <c r="AA17" s="521">
        <f t="shared" si="4"/>
        <v>0</v>
      </c>
      <c r="AB17" s="521">
        <f t="shared" si="5"/>
        <v>0</v>
      </c>
      <c r="AC17" s="521">
        <f t="shared" si="6"/>
        <v>0</v>
      </c>
      <c r="AD17" s="521">
        <f t="shared" si="7"/>
        <v>0</v>
      </c>
    </row>
    <row r="18" spans="1:30" s="519" customFormat="1" ht="12" customHeight="1">
      <c r="A18" s="796" t="s">
        <v>2943</v>
      </c>
      <c r="B18" s="580">
        <f t="shared" ref="B18:V18" si="17">B36+B60+B78</f>
        <v>0</v>
      </c>
      <c r="C18" s="527">
        <f t="shared" si="17"/>
        <v>0</v>
      </c>
      <c r="D18" s="527">
        <f t="shared" si="17"/>
        <v>0</v>
      </c>
      <c r="E18" s="527">
        <f t="shared" si="17"/>
        <v>0</v>
      </c>
      <c r="F18" s="527">
        <f t="shared" si="17"/>
        <v>0</v>
      </c>
      <c r="G18" s="527">
        <f t="shared" si="17"/>
        <v>0</v>
      </c>
      <c r="H18" s="527">
        <f t="shared" si="17"/>
        <v>0</v>
      </c>
      <c r="I18" s="527">
        <f t="shared" si="17"/>
        <v>0</v>
      </c>
      <c r="J18" s="527">
        <f t="shared" si="17"/>
        <v>0</v>
      </c>
      <c r="K18" s="527">
        <f t="shared" si="17"/>
        <v>0</v>
      </c>
      <c r="L18" s="527">
        <f t="shared" si="17"/>
        <v>0</v>
      </c>
      <c r="M18" s="527">
        <f t="shared" si="17"/>
        <v>0</v>
      </c>
      <c r="N18" s="527">
        <f t="shared" si="17"/>
        <v>0</v>
      </c>
      <c r="O18" s="527">
        <f t="shared" si="17"/>
        <v>0</v>
      </c>
      <c r="P18" s="527">
        <f t="shared" si="17"/>
        <v>0</v>
      </c>
      <c r="Q18" s="527">
        <f t="shared" si="17"/>
        <v>0</v>
      </c>
      <c r="R18" s="527">
        <f t="shared" si="17"/>
        <v>0</v>
      </c>
      <c r="S18" s="527">
        <f t="shared" si="17"/>
        <v>0</v>
      </c>
      <c r="T18" s="527">
        <f t="shared" si="17"/>
        <v>0</v>
      </c>
      <c r="U18" s="527">
        <f t="shared" si="17"/>
        <v>0</v>
      </c>
      <c r="V18" s="527">
        <f t="shared" si="17"/>
        <v>0</v>
      </c>
      <c r="X18" s="521">
        <f t="shared" si="1"/>
        <v>0</v>
      </c>
      <c r="Y18" s="521">
        <f t="shared" si="2"/>
        <v>0</v>
      </c>
      <c r="Z18" s="521">
        <f t="shared" si="3"/>
        <v>0</v>
      </c>
      <c r="AA18" s="521">
        <f t="shared" si="4"/>
        <v>0</v>
      </c>
      <c r="AB18" s="521">
        <f t="shared" si="5"/>
        <v>0</v>
      </c>
      <c r="AC18" s="521">
        <f t="shared" si="6"/>
        <v>0</v>
      </c>
      <c r="AD18" s="521">
        <f t="shared" si="7"/>
        <v>0</v>
      </c>
    </row>
    <row r="19" spans="1:30" s="519" customFormat="1" ht="12" customHeight="1">
      <c r="A19" s="796" t="s">
        <v>2944</v>
      </c>
      <c r="B19" s="580">
        <f t="shared" ref="B19:V19" si="18">B37+B61+B79</f>
        <v>41</v>
      </c>
      <c r="C19" s="527">
        <f t="shared" si="18"/>
        <v>12</v>
      </c>
      <c r="D19" s="527">
        <f t="shared" si="18"/>
        <v>14</v>
      </c>
      <c r="E19" s="527">
        <f t="shared" si="18"/>
        <v>15</v>
      </c>
      <c r="F19" s="527">
        <f t="shared" si="18"/>
        <v>1259</v>
      </c>
      <c r="G19" s="527">
        <f t="shared" si="18"/>
        <v>194</v>
      </c>
      <c r="H19" s="527">
        <f t="shared" si="18"/>
        <v>1065</v>
      </c>
      <c r="I19" s="527">
        <f t="shared" si="18"/>
        <v>59</v>
      </c>
      <c r="J19" s="527">
        <f t="shared" si="18"/>
        <v>370</v>
      </c>
      <c r="K19" s="527">
        <f t="shared" si="18"/>
        <v>61</v>
      </c>
      <c r="L19" s="527">
        <f t="shared" si="18"/>
        <v>354</v>
      </c>
      <c r="M19" s="527">
        <f t="shared" si="18"/>
        <v>74</v>
      </c>
      <c r="N19" s="527">
        <f t="shared" si="18"/>
        <v>341</v>
      </c>
      <c r="O19" s="527">
        <f t="shared" si="18"/>
        <v>0</v>
      </c>
      <c r="P19" s="527">
        <f t="shared" si="18"/>
        <v>0</v>
      </c>
      <c r="Q19" s="527">
        <f t="shared" si="18"/>
        <v>416</v>
      </c>
      <c r="R19" s="527">
        <f t="shared" si="18"/>
        <v>98</v>
      </c>
      <c r="S19" s="527">
        <f t="shared" si="18"/>
        <v>318</v>
      </c>
      <c r="T19" s="527">
        <f t="shared" si="18"/>
        <v>28</v>
      </c>
      <c r="U19" s="527">
        <f t="shared" si="18"/>
        <v>5</v>
      </c>
      <c r="V19" s="527">
        <f t="shared" si="18"/>
        <v>23</v>
      </c>
      <c r="X19" s="521">
        <f t="shared" si="1"/>
        <v>0</v>
      </c>
      <c r="Y19" s="521">
        <f t="shared" si="2"/>
        <v>0</v>
      </c>
      <c r="Z19" s="521">
        <f t="shared" si="3"/>
        <v>0</v>
      </c>
      <c r="AA19" s="521">
        <f t="shared" si="4"/>
        <v>0</v>
      </c>
      <c r="AB19" s="521">
        <f t="shared" si="5"/>
        <v>0</v>
      </c>
      <c r="AC19" s="521">
        <f t="shared" si="6"/>
        <v>0</v>
      </c>
      <c r="AD19" s="521">
        <f t="shared" si="7"/>
        <v>0</v>
      </c>
    </row>
    <row r="20" spans="1:30" s="519" customFormat="1" ht="12" customHeight="1">
      <c r="A20" s="796" t="s">
        <v>2945</v>
      </c>
      <c r="B20" s="580">
        <f t="shared" ref="B20:V20" si="19">B38+B62+B80</f>
        <v>47</v>
      </c>
      <c r="C20" s="527">
        <f t="shared" si="19"/>
        <v>15</v>
      </c>
      <c r="D20" s="527">
        <f t="shared" si="19"/>
        <v>15</v>
      </c>
      <c r="E20" s="527">
        <f t="shared" si="19"/>
        <v>17</v>
      </c>
      <c r="F20" s="527">
        <f t="shared" si="19"/>
        <v>1715</v>
      </c>
      <c r="G20" s="527">
        <f t="shared" si="19"/>
        <v>953</v>
      </c>
      <c r="H20" s="527">
        <f t="shared" si="19"/>
        <v>762</v>
      </c>
      <c r="I20" s="527">
        <f t="shared" si="19"/>
        <v>215</v>
      </c>
      <c r="J20" s="527">
        <f t="shared" si="19"/>
        <v>172</v>
      </c>
      <c r="K20" s="527">
        <f t="shared" si="19"/>
        <v>338</v>
      </c>
      <c r="L20" s="527">
        <f t="shared" si="19"/>
        <v>269</v>
      </c>
      <c r="M20" s="527">
        <f t="shared" si="19"/>
        <v>400</v>
      </c>
      <c r="N20" s="527">
        <f t="shared" si="19"/>
        <v>321</v>
      </c>
      <c r="O20" s="527">
        <f t="shared" si="19"/>
        <v>0</v>
      </c>
      <c r="P20" s="527">
        <f t="shared" si="19"/>
        <v>0</v>
      </c>
      <c r="Q20" s="527">
        <f t="shared" si="19"/>
        <v>764</v>
      </c>
      <c r="R20" s="527">
        <f t="shared" si="19"/>
        <v>427</v>
      </c>
      <c r="S20" s="527">
        <f t="shared" si="19"/>
        <v>337</v>
      </c>
      <c r="T20" s="527">
        <f t="shared" si="19"/>
        <v>17</v>
      </c>
      <c r="U20" s="527">
        <f t="shared" si="19"/>
        <v>11</v>
      </c>
      <c r="V20" s="527">
        <f t="shared" si="19"/>
        <v>6</v>
      </c>
      <c r="X20" s="521">
        <f t="shared" si="1"/>
        <v>0</v>
      </c>
      <c r="Y20" s="521">
        <f t="shared" si="2"/>
        <v>0</v>
      </c>
      <c r="Z20" s="521">
        <f t="shared" si="3"/>
        <v>0</v>
      </c>
      <c r="AA20" s="521">
        <f t="shared" si="4"/>
        <v>0</v>
      </c>
      <c r="AB20" s="521">
        <f t="shared" si="5"/>
        <v>0</v>
      </c>
      <c r="AC20" s="521">
        <f t="shared" si="6"/>
        <v>0</v>
      </c>
      <c r="AD20" s="521">
        <f t="shared" si="7"/>
        <v>0</v>
      </c>
    </row>
    <row r="21" spans="1:30" s="519" customFormat="1" ht="12" customHeight="1">
      <c r="A21" s="796" t="s">
        <v>2946</v>
      </c>
      <c r="B21" s="580">
        <f t="shared" ref="B21:V21" si="20">B39+B63+B81</f>
        <v>0</v>
      </c>
      <c r="C21" s="527">
        <f t="shared" si="20"/>
        <v>0</v>
      </c>
      <c r="D21" s="527">
        <f t="shared" si="20"/>
        <v>0</v>
      </c>
      <c r="E21" s="527">
        <f t="shared" si="20"/>
        <v>0</v>
      </c>
      <c r="F21" s="527">
        <f t="shared" si="20"/>
        <v>0</v>
      </c>
      <c r="G21" s="527">
        <f t="shared" si="20"/>
        <v>0</v>
      </c>
      <c r="H21" s="527">
        <f t="shared" si="20"/>
        <v>0</v>
      </c>
      <c r="I21" s="527">
        <f t="shared" si="20"/>
        <v>0</v>
      </c>
      <c r="J21" s="527">
        <f t="shared" si="20"/>
        <v>0</v>
      </c>
      <c r="K21" s="527">
        <f t="shared" si="20"/>
        <v>0</v>
      </c>
      <c r="L21" s="527">
        <f t="shared" si="20"/>
        <v>0</v>
      </c>
      <c r="M21" s="527">
        <f t="shared" si="20"/>
        <v>0</v>
      </c>
      <c r="N21" s="527">
        <f t="shared" si="20"/>
        <v>0</v>
      </c>
      <c r="O21" s="527">
        <f t="shared" si="20"/>
        <v>0</v>
      </c>
      <c r="P21" s="527">
        <f t="shared" si="20"/>
        <v>0</v>
      </c>
      <c r="Q21" s="527">
        <f t="shared" si="20"/>
        <v>0</v>
      </c>
      <c r="R21" s="527">
        <f t="shared" si="20"/>
        <v>0</v>
      </c>
      <c r="S21" s="527">
        <f t="shared" si="20"/>
        <v>0</v>
      </c>
      <c r="T21" s="527">
        <f t="shared" si="20"/>
        <v>0</v>
      </c>
      <c r="U21" s="527">
        <f t="shared" si="20"/>
        <v>0</v>
      </c>
      <c r="V21" s="527">
        <f t="shared" si="20"/>
        <v>0</v>
      </c>
      <c r="X21" s="521">
        <f t="shared" si="1"/>
        <v>0</v>
      </c>
      <c r="Y21" s="521">
        <f t="shared" si="2"/>
        <v>0</v>
      </c>
      <c r="Z21" s="521">
        <f t="shared" si="3"/>
        <v>0</v>
      </c>
      <c r="AA21" s="521">
        <f t="shared" si="4"/>
        <v>0</v>
      </c>
      <c r="AB21" s="521">
        <f t="shared" si="5"/>
        <v>0</v>
      </c>
      <c r="AC21" s="521">
        <f t="shared" si="6"/>
        <v>0</v>
      </c>
      <c r="AD21" s="521">
        <f t="shared" si="7"/>
        <v>0</v>
      </c>
    </row>
    <row r="22" spans="1:30" s="519" customFormat="1" ht="12" customHeight="1">
      <c r="A22" s="796" t="s">
        <v>2947</v>
      </c>
      <c r="B22" s="580">
        <f t="shared" ref="B22:V22" si="21">B40+B64+B82</f>
        <v>0</v>
      </c>
      <c r="C22" s="527">
        <f t="shared" si="21"/>
        <v>0</v>
      </c>
      <c r="D22" s="527">
        <f t="shared" si="21"/>
        <v>0</v>
      </c>
      <c r="E22" s="527">
        <f t="shared" si="21"/>
        <v>0</v>
      </c>
      <c r="F22" s="527">
        <f t="shared" si="21"/>
        <v>0</v>
      </c>
      <c r="G22" s="527">
        <f t="shared" si="21"/>
        <v>0</v>
      </c>
      <c r="H22" s="527">
        <f t="shared" si="21"/>
        <v>0</v>
      </c>
      <c r="I22" s="527">
        <f t="shared" si="21"/>
        <v>0</v>
      </c>
      <c r="J22" s="527">
        <f t="shared" si="21"/>
        <v>0</v>
      </c>
      <c r="K22" s="527">
        <f t="shared" si="21"/>
        <v>0</v>
      </c>
      <c r="L22" s="527">
        <f t="shared" si="21"/>
        <v>0</v>
      </c>
      <c r="M22" s="527">
        <f t="shared" si="21"/>
        <v>0</v>
      </c>
      <c r="N22" s="527">
        <f t="shared" si="21"/>
        <v>0</v>
      </c>
      <c r="O22" s="527">
        <f t="shared" si="21"/>
        <v>0</v>
      </c>
      <c r="P22" s="527">
        <f t="shared" si="21"/>
        <v>0</v>
      </c>
      <c r="Q22" s="527">
        <f t="shared" si="21"/>
        <v>0</v>
      </c>
      <c r="R22" s="527">
        <f t="shared" si="21"/>
        <v>0</v>
      </c>
      <c r="S22" s="527">
        <f t="shared" si="21"/>
        <v>0</v>
      </c>
      <c r="T22" s="527">
        <f t="shared" si="21"/>
        <v>0</v>
      </c>
      <c r="U22" s="527">
        <f t="shared" si="21"/>
        <v>0</v>
      </c>
      <c r="V22" s="527">
        <f t="shared" si="21"/>
        <v>0</v>
      </c>
      <c r="X22" s="521">
        <f t="shared" si="1"/>
        <v>0</v>
      </c>
      <c r="Y22" s="521">
        <f t="shared" si="2"/>
        <v>0</v>
      </c>
      <c r="Z22" s="521">
        <f t="shared" si="3"/>
        <v>0</v>
      </c>
      <c r="AA22" s="521">
        <f t="shared" si="4"/>
        <v>0</v>
      </c>
      <c r="AB22" s="521">
        <f t="shared" si="5"/>
        <v>0</v>
      </c>
      <c r="AC22" s="521">
        <f t="shared" si="6"/>
        <v>0</v>
      </c>
      <c r="AD22" s="521">
        <f t="shared" si="7"/>
        <v>0</v>
      </c>
    </row>
    <row r="23" spans="1:30" s="519" customFormat="1" ht="9.9499999999999993" customHeight="1">
      <c r="A23" s="796" t="s">
        <v>2948</v>
      </c>
      <c r="B23" s="580">
        <f t="shared" ref="B23:V23" si="22">B41+B65+B83</f>
        <v>0</v>
      </c>
      <c r="C23" s="527">
        <f t="shared" si="22"/>
        <v>0</v>
      </c>
      <c r="D23" s="527">
        <f t="shared" si="22"/>
        <v>0</v>
      </c>
      <c r="E23" s="527">
        <f t="shared" si="22"/>
        <v>0</v>
      </c>
      <c r="F23" s="527">
        <f t="shared" si="22"/>
        <v>0</v>
      </c>
      <c r="G23" s="527">
        <f t="shared" si="22"/>
        <v>0</v>
      </c>
      <c r="H23" s="527">
        <f t="shared" si="22"/>
        <v>0</v>
      </c>
      <c r="I23" s="527">
        <f t="shared" si="22"/>
        <v>0</v>
      </c>
      <c r="J23" s="527">
        <f t="shared" si="22"/>
        <v>0</v>
      </c>
      <c r="K23" s="527">
        <f t="shared" si="22"/>
        <v>0</v>
      </c>
      <c r="L23" s="527">
        <f t="shared" si="22"/>
        <v>0</v>
      </c>
      <c r="M23" s="527">
        <f t="shared" si="22"/>
        <v>0</v>
      </c>
      <c r="N23" s="527">
        <f t="shared" si="22"/>
        <v>0</v>
      </c>
      <c r="O23" s="527">
        <f t="shared" si="22"/>
        <v>0</v>
      </c>
      <c r="P23" s="527">
        <f t="shared" si="22"/>
        <v>0</v>
      </c>
      <c r="Q23" s="527">
        <f t="shared" si="22"/>
        <v>0</v>
      </c>
      <c r="R23" s="527">
        <f t="shared" si="22"/>
        <v>0</v>
      </c>
      <c r="S23" s="527">
        <f t="shared" si="22"/>
        <v>0</v>
      </c>
      <c r="T23" s="527">
        <f t="shared" si="22"/>
        <v>0</v>
      </c>
      <c r="U23" s="527">
        <f t="shared" si="22"/>
        <v>0</v>
      </c>
      <c r="V23" s="527">
        <f t="shared" si="22"/>
        <v>0</v>
      </c>
      <c r="X23" s="521">
        <f t="shared" si="1"/>
        <v>0</v>
      </c>
      <c r="Y23" s="521">
        <f t="shared" si="2"/>
        <v>0</v>
      </c>
      <c r="Z23" s="521">
        <f t="shared" si="3"/>
        <v>0</v>
      </c>
      <c r="AA23" s="521">
        <f t="shared" si="4"/>
        <v>0</v>
      </c>
      <c r="AB23" s="521">
        <f t="shared" si="5"/>
        <v>0</v>
      </c>
      <c r="AC23" s="521">
        <f t="shared" si="6"/>
        <v>0</v>
      </c>
      <c r="AD23" s="521">
        <f t="shared" si="7"/>
        <v>0</v>
      </c>
    </row>
    <row r="24" spans="1:30" s="519" customFormat="1" ht="12" customHeight="1">
      <c r="A24" s="796" t="s">
        <v>2949</v>
      </c>
      <c r="B24" s="580">
        <f t="shared" ref="B24:V24" si="23">B42+B66+B84</f>
        <v>0</v>
      </c>
      <c r="C24" s="527">
        <f t="shared" si="23"/>
        <v>0</v>
      </c>
      <c r="D24" s="527">
        <f t="shared" si="23"/>
        <v>0</v>
      </c>
      <c r="E24" s="527">
        <f t="shared" si="23"/>
        <v>0</v>
      </c>
      <c r="F24" s="527">
        <f t="shared" si="23"/>
        <v>0</v>
      </c>
      <c r="G24" s="527">
        <f t="shared" si="23"/>
        <v>0</v>
      </c>
      <c r="H24" s="527">
        <f t="shared" si="23"/>
        <v>0</v>
      </c>
      <c r="I24" s="527">
        <f t="shared" si="23"/>
        <v>0</v>
      </c>
      <c r="J24" s="527">
        <f t="shared" si="23"/>
        <v>0</v>
      </c>
      <c r="K24" s="527">
        <f t="shared" si="23"/>
        <v>0</v>
      </c>
      <c r="L24" s="527">
        <f t="shared" si="23"/>
        <v>0</v>
      </c>
      <c r="M24" s="527">
        <f t="shared" si="23"/>
        <v>0</v>
      </c>
      <c r="N24" s="527">
        <f t="shared" si="23"/>
        <v>0</v>
      </c>
      <c r="O24" s="527">
        <f t="shared" si="23"/>
        <v>0</v>
      </c>
      <c r="P24" s="527">
        <f t="shared" si="23"/>
        <v>0</v>
      </c>
      <c r="Q24" s="527">
        <f t="shared" si="23"/>
        <v>0</v>
      </c>
      <c r="R24" s="527">
        <f t="shared" si="23"/>
        <v>0</v>
      </c>
      <c r="S24" s="527">
        <f t="shared" si="23"/>
        <v>0</v>
      </c>
      <c r="T24" s="527">
        <f t="shared" si="23"/>
        <v>0</v>
      </c>
      <c r="U24" s="527">
        <f t="shared" si="23"/>
        <v>0</v>
      </c>
      <c r="V24" s="527">
        <f t="shared" si="23"/>
        <v>0</v>
      </c>
      <c r="X24" s="521">
        <f t="shared" si="1"/>
        <v>0</v>
      </c>
      <c r="Y24" s="521">
        <f t="shared" si="2"/>
        <v>0</v>
      </c>
      <c r="Z24" s="521">
        <f t="shared" si="3"/>
        <v>0</v>
      </c>
      <c r="AA24" s="521">
        <f t="shared" si="4"/>
        <v>0</v>
      </c>
      <c r="AB24" s="521">
        <f t="shared" si="5"/>
        <v>0</v>
      </c>
      <c r="AC24" s="521">
        <f t="shared" si="6"/>
        <v>0</v>
      </c>
      <c r="AD24" s="521">
        <f t="shared" si="7"/>
        <v>0</v>
      </c>
    </row>
    <row r="25" spans="1:30" s="519" customFormat="1" ht="3.75" customHeight="1">
      <c r="A25" s="796"/>
      <c r="B25" s="580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1639"/>
    </row>
    <row r="26" spans="1:30" s="519" customFormat="1" ht="12" customHeight="1">
      <c r="A26" s="592" t="s">
        <v>2950</v>
      </c>
      <c r="B26" s="580">
        <f t="shared" ref="B26:V26" si="24">SUM(B27:B42)</f>
        <v>0</v>
      </c>
      <c r="C26" s="527">
        <f t="shared" si="24"/>
        <v>0</v>
      </c>
      <c r="D26" s="527">
        <f t="shared" si="24"/>
        <v>0</v>
      </c>
      <c r="E26" s="527">
        <f t="shared" si="24"/>
        <v>0</v>
      </c>
      <c r="F26" s="527">
        <f t="shared" si="24"/>
        <v>0</v>
      </c>
      <c r="G26" s="527">
        <f t="shared" si="24"/>
        <v>0</v>
      </c>
      <c r="H26" s="527">
        <f t="shared" si="24"/>
        <v>0</v>
      </c>
      <c r="I26" s="527">
        <f t="shared" si="24"/>
        <v>0</v>
      </c>
      <c r="J26" s="527">
        <f t="shared" si="24"/>
        <v>0</v>
      </c>
      <c r="K26" s="527">
        <f t="shared" si="24"/>
        <v>0</v>
      </c>
      <c r="L26" s="527">
        <f t="shared" si="24"/>
        <v>0</v>
      </c>
      <c r="M26" s="527">
        <f t="shared" si="24"/>
        <v>0</v>
      </c>
      <c r="N26" s="527">
        <f t="shared" si="24"/>
        <v>0</v>
      </c>
      <c r="O26" s="527">
        <f t="shared" si="24"/>
        <v>0</v>
      </c>
      <c r="P26" s="527">
        <f t="shared" si="24"/>
        <v>0</v>
      </c>
      <c r="Q26" s="527">
        <f t="shared" si="24"/>
        <v>0</v>
      </c>
      <c r="R26" s="527">
        <f t="shared" si="24"/>
        <v>0</v>
      </c>
      <c r="S26" s="527">
        <f t="shared" si="24"/>
        <v>0</v>
      </c>
      <c r="T26" s="527">
        <f t="shared" si="24"/>
        <v>0</v>
      </c>
      <c r="U26" s="527">
        <f t="shared" si="24"/>
        <v>0</v>
      </c>
      <c r="V26" s="527">
        <f t="shared" si="24"/>
        <v>0</v>
      </c>
      <c r="X26" s="521">
        <f t="shared" ref="X26:X42" si="25">B26-C26-D26-E26</f>
        <v>0</v>
      </c>
      <c r="Y26" s="521">
        <f t="shared" ref="Y26:Y42" si="26">F26-G26-H26</f>
        <v>0</v>
      </c>
      <c r="Z26" s="521">
        <f t="shared" ref="Z26:Z42" si="27">F26-I26-J26-K26-L26-M26-N26-O26-P26</f>
        <v>0</v>
      </c>
      <c r="AA26" s="521">
        <f t="shared" ref="AA26:AA42" si="28">G26-I26-K26-M26-O26</f>
        <v>0</v>
      </c>
      <c r="AB26" s="521">
        <f t="shared" ref="AB26:AB42" si="29">H26-J26-L26-N26-P26</f>
        <v>0</v>
      </c>
      <c r="AC26" s="521">
        <f t="shared" ref="AC26:AC42" si="30">Q26-R26-S26</f>
        <v>0</v>
      </c>
      <c r="AD26" s="521">
        <f t="shared" ref="AD26:AD42" si="31">T26-U26-V26</f>
        <v>0</v>
      </c>
    </row>
    <row r="27" spans="1:30" s="519" customFormat="1" ht="12" customHeight="1">
      <c r="A27" s="796" t="s">
        <v>2951</v>
      </c>
      <c r="B27" s="580">
        <f t="shared" ref="B27:B42" si="32">C27+D27+E27</f>
        <v>0</v>
      </c>
      <c r="C27" s="527">
        <v>0</v>
      </c>
      <c r="D27" s="527">
        <v>0</v>
      </c>
      <c r="E27" s="527">
        <v>0</v>
      </c>
      <c r="F27" s="527">
        <f t="shared" ref="F27:F42" si="33">G27+H27</f>
        <v>0</v>
      </c>
      <c r="G27" s="527">
        <f t="shared" ref="G27:G42" si="34">I27+K27+M27+O27</f>
        <v>0</v>
      </c>
      <c r="H27" s="527">
        <f t="shared" ref="H27:H42" si="35">J27+L27+N27+P27</f>
        <v>0</v>
      </c>
      <c r="I27" s="527">
        <v>0</v>
      </c>
      <c r="J27" s="527">
        <v>0</v>
      </c>
      <c r="K27" s="527">
        <v>0</v>
      </c>
      <c r="L27" s="527">
        <v>0</v>
      </c>
      <c r="M27" s="527">
        <v>0</v>
      </c>
      <c r="N27" s="527">
        <v>0</v>
      </c>
      <c r="O27" s="527">
        <v>0</v>
      </c>
      <c r="P27" s="527">
        <v>0</v>
      </c>
      <c r="Q27" s="527">
        <f t="shared" ref="Q27:Q42" si="36">R27+S27</f>
        <v>0</v>
      </c>
      <c r="R27" s="527">
        <v>0</v>
      </c>
      <c r="S27" s="527">
        <v>0</v>
      </c>
      <c r="T27" s="527">
        <f t="shared" ref="T27:T42" si="37">U27+V27</f>
        <v>0</v>
      </c>
      <c r="U27" s="527">
        <v>0</v>
      </c>
      <c r="V27" s="527">
        <v>0</v>
      </c>
      <c r="X27" s="521">
        <f t="shared" si="25"/>
        <v>0</v>
      </c>
      <c r="Y27" s="521">
        <f t="shared" si="26"/>
        <v>0</v>
      </c>
      <c r="Z27" s="521">
        <f t="shared" si="27"/>
        <v>0</v>
      </c>
      <c r="AA27" s="521">
        <f t="shared" si="28"/>
        <v>0</v>
      </c>
      <c r="AB27" s="521">
        <f t="shared" si="29"/>
        <v>0</v>
      </c>
      <c r="AC27" s="521">
        <f t="shared" si="30"/>
        <v>0</v>
      </c>
      <c r="AD27" s="521">
        <f t="shared" si="31"/>
        <v>0</v>
      </c>
    </row>
    <row r="28" spans="1:30" s="519" customFormat="1" ht="12" customHeight="1">
      <c r="A28" s="796" t="s">
        <v>2952</v>
      </c>
      <c r="B28" s="580">
        <f t="shared" si="32"/>
        <v>0</v>
      </c>
      <c r="C28" s="527">
        <v>0</v>
      </c>
      <c r="D28" s="527">
        <v>0</v>
      </c>
      <c r="E28" s="527">
        <v>0</v>
      </c>
      <c r="F28" s="527">
        <f t="shared" si="33"/>
        <v>0</v>
      </c>
      <c r="G28" s="527">
        <f t="shared" si="34"/>
        <v>0</v>
      </c>
      <c r="H28" s="527">
        <f t="shared" si="35"/>
        <v>0</v>
      </c>
      <c r="I28" s="527">
        <v>0</v>
      </c>
      <c r="J28" s="527">
        <v>0</v>
      </c>
      <c r="K28" s="527">
        <v>0</v>
      </c>
      <c r="L28" s="527">
        <v>0</v>
      </c>
      <c r="M28" s="527">
        <v>0</v>
      </c>
      <c r="N28" s="527">
        <v>0</v>
      </c>
      <c r="O28" s="527">
        <v>0</v>
      </c>
      <c r="P28" s="527">
        <v>0</v>
      </c>
      <c r="Q28" s="527">
        <f t="shared" si="36"/>
        <v>0</v>
      </c>
      <c r="R28" s="527">
        <v>0</v>
      </c>
      <c r="S28" s="527">
        <v>0</v>
      </c>
      <c r="T28" s="527">
        <f t="shared" si="37"/>
        <v>0</v>
      </c>
      <c r="U28" s="527">
        <v>0</v>
      </c>
      <c r="V28" s="527">
        <v>0</v>
      </c>
      <c r="X28" s="521">
        <f t="shared" si="25"/>
        <v>0</v>
      </c>
      <c r="Y28" s="521">
        <f t="shared" si="26"/>
        <v>0</v>
      </c>
      <c r="Z28" s="521">
        <f t="shared" si="27"/>
        <v>0</v>
      </c>
      <c r="AA28" s="521">
        <f t="shared" si="28"/>
        <v>0</v>
      </c>
      <c r="AB28" s="521">
        <f t="shared" si="29"/>
        <v>0</v>
      </c>
      <c r="AC28" s="521">
        <f t="shared" si="30"/>
        <v>0</v>
      </c>
      <c r="AD28" s="521">
        <f t="shared" si="31"/>
        <v>0</v>
      </c>
    </row>
    <row r="29" spans="1:30" s="519" customFormat="1" ht="12" customHeight="1">
      <c r="A29" s="796" t="s">
        <v>2953</v>
      </c>
      <c r="B29" s="580">
        <f t="shared" si="32"/>
        <v>0</v>
      </c>
      <c r="C29" s="527">
        <v>0</v>
      </c>
      <c r="D29" s="527">
        <v>0</v>
      </c>
      <c r="E29" s="527">
        <v>0</v>
      </c>
      <c r="F29" s="527">
        <f t="shared" si="33"/>
        <v>0</v>
      </c>
      <c r="G29" s="527">
        <f t="shared" si="34"/>
        <v>0</v>
      </c>
      <c r="H29" s="527">
        <f t="shared" si="35"/>
        <v>0</v>
      </c>
      <c r="I29" s="527">
        <v>0</v>
      </c>
      <c r="J29" s="527">
        <v>0</v>
      </c>
      <c r="K29" s="527">
        <v>0</v>
      </c>
      <c r="L29" s="527">
        <v>0</v>
      </c>
      <c r="M29" s="527">
        <v>0</v>
      </c>
      <c r="N29" s="527">
        <v>0</v>
      </c>
      <c r="O29" s="527">
        <v>0</v>
      </c>
      <c r="P29" s="527">
        <v>0</v>
      </c>
      <c r="Q29" s="527">
        <f t="shared" si="36"/>
        <v>0</v>
      </c>
      <c r="R29" s="527">
        <v>0</v>
      </c>
      <c r="S29" s="527">
        <v>0</v>
      </c>
      <c r="T29" s="527">
        <f t="shared" si="37"/>
        <v>0</v>
      </c>
      <c r="U29" s="527">
        <v>0</v>
      </c>
      <c r="V29" s="527">
        <v>0</v>
      </c>
      <c r="X29" s="521">
        <f t="shared" si="25"/>
        <v>0</v>
      </c>
      <c r="Y29" s="521">
        <f t="shared" si="26"/>
        <v>0</v>
      </c>
      <c r="Z29" s="521">
        <f t="shared" si="27"/>
        <v>0</v>
      </c>
      <c r="AA29" s="521">
        <f t="shared" si="28"/>
        <v>0</v>
      </c>
      <c r="AB29" s="521">
        <f t="shared" si="29"/>
        <v>0</v>
      </c>
      <c r="AC29" s="521">
        <f t="shared" si="30"/>
        <v>0</v>
      </c>
      <c r="AD29" s="521">
        <f t="shared" si="31"/>
        <v>0</v>
      </c>
    </row>
    <row r="30" spans="1:30" s="519" customFormat="1" ht="12" customHeight="1">
      <c r="A30" s="796" t="s">
        <v>2954</v>
      </c>
      <c r="B30" s="580">
        <f t="shared" si="32"/>
        <v>0</v>
      </c>
      <c r="C30" s="527">
        <v>0</v>
      </c>
      <c r="D30" s="527">
        <v>0</v>
      </c>
      <c r="E30" s="527">
        <v>0</v>
      </c>
      <c r="F30" s="527">
        <f t="shared" si="33"/>
        <v>0</v>
      </c>
      <c r="G30" s="527">
        <f t="shared" si="34"/>
        <v>0</v>
      </c>
      <c r="H30" s="527">
        <f t="shared" si="35"/>
        <v>0</v>
      </c>
      <c r="I30" s="527">
        <v>0</v>
      </c>
      <c r="J30" s="527">
        <v>0</v>
      </c>
      <c r="K30" s="527">
        <v>0</v>
      </c>
      <c r="L30" s="527">
        <v>0</v>
      </c>
      <c r="M30" s="527">
        <v>0</v>
      </c>
      <c r="N30" s="527">
        <v>0</v>
      </c>
      <c r="O30" s="527">
        <v>0</v>
      </c>
      <c r="P30" s="527">
        <v>0</v>
      </c>
      <c r="Q30" s="527">
        <f t="shared" si="36"/>
        <v>0</v>
      </c>
      <c r="R30" s="527">
        <v>0</v>
      </c>
      <c r="S30" s="527">
        <v>0</v>
      </c>
      <c r="T30" s="527">
        <f t="shared" si="37"/>
        <v>0</v>
      </c>
      <c r="U30" s="527">
        <v>0</v>
      </c>
      <c r="V30" s="527">
        <v>0</v>
      </c>
      <c r="X30" s="521">
        <f t="shared" si="25"/>
        <v>0</v>
      </c>
      <c r="Y30" s="521">
        <f t="shared" si="26"/>
        <v>0</v>
      </c>
      <c r="Z30" s="521">
        <f t="shared" si="27"/>
        <v>0</v>
      </c>
      <c r="AA30" s="521">
        <f t="shared" si="28"/>
        <v>0</v>
      </c>
      <c r="AB30" s="521">
        <f t="shared" si="29"/>
        <v>0</v>
      </c>
      <c r="AC30" s="521">
        <f t="shared" si="30"/>
        <v>0</v>
      </c>
      <c r="AD30" s="521">
        <f t="shared" si="31"/>
        <v>0</v>
      </c>
    </row>
    <row r="31" spans="1:30" s="519" customFormat="1" ht="12" customHeight="1">
      <c r="A31" s="796" t="s">
        <v>2955</v>
      </c>
      <c r="B31" s="580">
        <f t="shared" si="32"/>
        <v>0</v>
      </c>
      <c r="C31" s="527">
        <v>0</v>
      </c>
      <c r="D31" s="527">
        <v>0</v>
      </c>
      <c r="E31" s="527">
        <v>0</v>
      </c>
      <c r="F31" s="527">
        <f t="shared" si="33"/>
        <v>0</v>
      </c>
      <c r="G31" s="527">
        <f t="shared" si="34"/>
        <v>0</v>
      </c>
      <c r="H31" s="527">
        <f t="shared" si="35"/>
        <v>0</v>
      </c>
      <c r="I31" s="527">
        <v>0</v>
      </c>
      <c r="J31" s="527">
        <v>0</v>
      </c>
      <c r="K31" s="527">
        <v>0</v>
      </c>
      <c r="L31" s="527">
        <v>0</v>
      </c>
      <c r="M31" s="527">
        <v>0</v>
      </c>
      <c r="N31" s="527">
        <v>0</v>
      </c>
      <c r="O31" s="527">
        <v>0</v>
      </c>
      <c r="P31" s="527">
        <v>0</v>
      </c>
      <c r="Q31" s="527">
        <f t="shared" si="36"/>
        <v>0</v>
      </c>
      <c r="R31" s="527">
        <v>0</v>
      </c>
      <c r="S31" s="527">
        <v>0</v>
      </c>
      <c r="T31" s="527">
        <f t="shared" si="37"/>
        <v>0</v>
      </c>
      <c r="U31" s="527"/>
      <c r="V31" s="527"/>
      <c r="X31" s="521">
        <f t="shared" si="25"/>
        <v>0</v>
      </c>
      <c r="Y31" s="521">
        <f t="shared" si="26"/>
        <v>0</v>
      </c>
      <c r="Z31" s="521">
        <f t="shared" si="27"/>
        <v>0</v>
      </c>
      <c r="AA31" s="521">
        <f t="shared" si="28"/>
        <v>0</v>
      </c>
      <c r="AB31" s="521">
        <f t="shared" si="29"/>
        <v>0</v>
      </c>
      <c r="AC31" s="521">
        <f t="shared" si="30"/>
        <v>0</v>
      </c>
      <c r="AD31" s="521">
        <f t="shared" si="31"/>
        <v>0</v>
      </c>
    </row>
    <row r="32" spans="1:30" s="519" customFormat="1" ht="12" customHeight="1">
      <c r="A32" s="796" t="s">
        <v>2956</v>
      </c>
      <c r="B32" s="580">
        <f t="shared" si="32"/>
        <v>0</v>
      </c>
      <c r="C32" s="523">
        <v>0</v>
      </c>
      <c r="D32" s="523">
        <v>0</v>
      </c>
      <c r="E32" s="523">
        <v>0</v>
      </c>
      <c r="F32" s="527">
        <f t="shared" si="33"/>
        <v>0</v>
      </c>
      <c r="G32" s="527">
        <f t="shared" si="34"/>
        <v>0</v>
      </c>
      <c r="H32" s="527">
        <f t="shared" si="35"/>
        <v>0</v>
      </c>
      <c r="I32" s="523">
        <v>0</v>
      </c>
      <c r="J32" s="523">
        <v>0</v>
      </c>
      <c r="K32" s="523">
        <v>0</v>
      </c>
      <c r="L32" s="523">
        <v>0</v>
      </c>
      <c r="M32" s="523">
        <v>0</v>
      </c>
      <c r="N32" s="523">
        <v>0</v>
      </c>
      <c r="O32" s="523">
        <v>0</v>
      </c>
      <c r="P32" s="523">
        <v>0</v>
      </c>
      <c r="Q32" s="527">
        <f t="shared" si="36"/>
        <v>0</v>
      </c>
      <c r="R32" s="523">
        <v>0</v>
      </c>
      <c r="S32" s="523">
        <v>0</v>
      </c>
      <c r="T32" s="527">
        <f t="shared" si="37"/>
        <v>0</v>
      </c>
      <c r="U32" s="523">
        <v>0</v>
      </c>
      <c r="V32" s="523">
        <v>0</v>
      </c>
      <c r="X32" s="521">
        <f t="shared" si="25"/>
        <v>0</v>
      </c>
      <c r="Y32" s="521">
        <f t="shared" si="26"/>
        <v>0</v>
      </c>
      <c r="Z32" s="521">
        <f t="shared" si="27"/>
        <v>0</v>
      </c>
      <c r="AA32" s="521">
        <f t="shared" si="28"/>
        <v>0</v>
      </c>
      <c r="AB32" s="521">
        <f t="shared" si="29"/>
        <v>0</v>
      </c>
      <c r="AC32" s="521">
        <f t="shared" si="30"/>
        <v>0</v>
      </c>
      <c r="AD32" s="521">
        <f t="shared" si="31"/>
        <v>0</v>
      </c>
    </row>
    <row r="33" spans="1:30" s="519" customFormat="1" ht="9.9499999999999993" customHeight="1">
      <c r="A33" s="796" t="s">
        <v>2957</v>
      </c>
      <c r="B33" s="580">
        <f t="shared" si="32"/>
        <v>0</v>
      </c>
      <c r="C33" s="523">
        <v>0</v>
      </c>
      <c r="D33" s="523">
        <v>0</v>
      </c>
      <c r="E33" s="523">
        <v>0</v>
      </c>
      <c r="F33" s="527">
        <f t="shared" si="33"/>
        <v>0</v>
      </c>
      <c r="G33" s="527">
        <f t="shared" si="34"/>
        <v>0</v>
      </c>
      <c r="H33" s="527">
        <f t="shared" si="35"/>
        <v>0</v>
      </c>
      <c r="I33" s="523">
        <v>0</v>
      </c>
      <c r="J33" s="523">
        <v>0</v>
      </c>
      <c r="K33" s="523">
        <v>0</v>
      </c>
      <c r="L33" s="523">
        <v>0</v>
      </c>
      <c r="M33" s="523">
        <v>0</v>
      </c>
      <c r="N33" s="523">
        <v>0</v>
      </c>
      <c r="O33" s="523">
        <v>0</v>
      </c>
      <c r="P33" s="523">
        <v>0</v>
      </c>
      <c r="Q33" s="527">
        <f t="shared" si="36"/>
        <v>0</v>
      </c>
      <c r="R33" s="523">
        <v>0</v>
      </c>
      <c r="S33" s="523">
        <v>0</v>
      </c>
      <c r="T33" s="527">
        <f t="shared" si="37"/>
        <v>0</v>
      </c>
      <c r="U33" s="527">
        <v>0</v>
      </c>
      <c r="V33" s="527">
        <v>0</v>
      </c>
      <c r="X33" s="521">
        <f t="shared" si="25"/>
        <v>0</v>
      </c>
      <c r="Y33" s="521">
        <f t="shared" si="26"/>
        <v>0</v>
      </c>
      <c r="Z33" s="521">
        <f t="shared" si="27"/>
        <v>0</v>
      </c>
      <c r="AA33" s="521">
        <f t="shared" si="28"/>
        <v>0</v>
      </c>
      <c r="AB33" s="521">
        <f t="shared" si="29"/>
        <v>0</v>
      </c>
      <c r="AC33" s="521">
        <f t="shared" si="30"/>
        <v>0</v>
      </c>
      <c r="AD33" s="521">
        <f t="shared" si="31"/>
        <v>0</v>
      </c>
    </row>
    <row r="34" spans="1:30" s="519" customFormat="1" ht="12" customHeight="1">
      <c r="A34" s="796" t="s">
        <v>2958</v>
      </c>
      <c r="B34" s="580">
        <f t="shared" si="32"/>
        <v>0</v>
      </c>
      <c r="C34" s="527">
        <v>0</v>
      </c>
      <c r="D34" s="527">
        <v>0</v>
      </c>
      <c r="E34" s="527">
        <v>0</v>
      </c>
      <c r="F34" s="527">
        <f t="shared" si="33"/>
        <v>0</v>
      </c>
      <c r="G34" s="527">
        <f t="shared" si="34"/>
        <v>0</v>
      </c>
      <c r="H34" s="527">
        <f t="shared" si="35"/>
        <v>0</v>
      </c>
      <c r="I34" s="527">
        <v>0</v>
      </c>
      <c r="J34" s="527">
        <v>0</v>
      </c>
      <c r="K34" s="527">
        <v>0</v>
      </c>
      <c r="L34" s="527">
        <v>0</v>
      </c>
      <c r="M34" s="527">
        <v>0</v>
      </c>
      <c r="N34" s="527">
        <v>0</v>
      </c>
      <c r="O34" s="527">
        <v>0</v>
      </c>
      <c r="P34" s="527">
        <v>0</v>
      </c>
      <c r="Q34" s="527">
        <f t="shared" si="36"/>
        <v>0</v>
      </c>
      <c r="R34" s="527">
        <v>0</v>
      </c>
      <c r="S34" s="527">
        <v>0</v>
      </c>
      <c r="T34" s="527">
        <f t="shared" si="37"/>
        <v>0</v>
      </c>
      <c r="U34" s="527">
        <v>0</v>
      </c>
      <c r="V34" s="527">
        <v>0</v>
      </c>
      <c r="X34" s="521">
        <f t="shared" si="25"/>
        <v>0</v>
      </c>
      <c r="Y34" s="521">
        <f t="shared" si="26"/>
        <v>0</v>
      </c>
      <c r="Z34" s="521">
        <f t="shared" si="27"/>
        <v>0</v>
      </c>
      <c r="AA34" s="521">
        <f t="shared" si="28"/>
        <v>0</v>
      </c>
      <c r="AB34" s="521">
        <f t="shared" si="29"/>
        <v>0</v>
      </c>
      <c r="AC34" s="521">
        <f t="shared" si="30"/>
        <v>0</v>
      </c>
      <c r="AD34" s="521">
        <f t="shared" si="31"/>
        <v>0</v>
      </c>
    </row>
    <row r="35" spans="1:30" s="519" customFormat="1" ht="12" customHeight="1">
      <c r="A35" s="796" t="s">
        <v>2959</v>
      </c>
      <c r="B35" s="580">
        <f t="shared" si="32"/>
        <v>0</v>
      </c>
      <c r="C35" s="527">
        <v>0</v>
      </c>
      <c r="D35" s="527">
        <v>0</v>
      </c>
      <c r="E35" s="527">
        <v>0</v>
      </c>
      <c r="F35" s="527">
        <f t="shared" si="33"/>
        <v>0</v>
      </c>
      <c r="G35" s="527">
        <f t="shared" si="34"/>
        <v>0</v>
      </c>
      <c r="H35" s="527">
        <f t="shared" si="35"/>
        <v>0</v>
      </c>
      <c r="I35" s="527">
        <v>0</v>
      </c>
      <c r="J35" s="527">
        <v>0</v>
      </c>
      <c r="K35" s="527">
        <v>0</v>
      </c>
      <c r="L35" s="527">
        <v>0</v>
      </c>
      <c r="M35" s="527">
        <v>0</v>
      </c>
      <c r="N35" s="527">
        <v>0</v>
      </c>
      <c r="O35" s="527">
        <v>0</v>
      </c>
      <c r="P35" s="527">
        <v>0</v>
      </c>
      <c r="Q35" s="527">
        <f t="shared" si="36"/>
        <v>0</v>
      </c>
      <c r="R35" s="527">
        <v>0</v>
      </c>
      <c r="S35" s="527">
        <v>0</v>
      </c>
      <c r="T35" s="527">
        <f t="shared" si="37"/>
        <v>0</v>
      </c>
      <c r="U35" s="527">
        <v>0</v>
      </c>
      <c r="V35" s="527">
        <v>0</v>
      </c>
      <c r="X35" s="521">
        <f t="shared" si="25"/>
        <v>0</v>
      </c>
      <c r="Y35" s="521">
        <f t="shared" si="26"/>
        <v>0</v>
      </c>
      <c r="Z35" s="521">
        <f t="shared" si="27"/>
        <v>0</v>
      </c>
      <c r="AA35" s="521">
        <f t="shared" si="28"/>
        <v>0</v>
      </c>
      <c r="AB35" s="521">
        <f t="shared" si="29"/>
        <v>0</v>
      </c>
      <c r="AC35" s="521">
        <f t="shared" si="30"/>
        <v>0</v>
      </c>
      <c r="AD35" s="521">
        <f t="shared" si="31"/>
        <v>0</v>
      </c>
    </row>
    <row r="36" spans="1:30" s="519" customFormat="1" ht="12" customHeight="1">
      <c r="A36" s="796" t="s">
        <v>2960</v>
      </c>
      <c r="B36" s="580">
        <f t="shared" si="32"/>
        <v>0</v>
      </c>
      <c r="C36" s="527">
        <v>0</v>
      </c>
      <c r="D36" s="527">
        <v>0</v>
      </c>
      <c r="E36" s="527">
        <v>0</v>
      </c>
      <c r="F36" s="527">
        <f t="shared" si="33"/>
        <v>0</v>
      </c>
      <c r="G36" s="527">
        <f t="shared" si="34"/>
        <v>0</v>
      </c>
      <c r="H36" s="527">
        <f t="shared" si="35"/>
        <v>0</v>
      </c>
      <c r="I36" s="527">
        <v>0</v>
      </c>
      <c r="J36" s="527">
        <v>0</v>
      </c>
      <c r="K36" s="527">
        <v>0</v>
      </c>
      <c r="L36" s="527">
        <v>0</v>
      </c>
      <c r="M36" s="527">
        <v>0</v>
      </c>
      <c r="N36" s="527">
        <v>0</v>
      </c>
      <c r="O36" s="527">
        <v>0</v>
      </c>
      <c r="P36" s="527">
        <v>0</v>
      </c>
      <c r="Q36" s="527">
        <f t="shared" si="36"/>
        <v>0</v>
      </c>
      <c r="R36" s="527">
        <v>0</v>
      </c>
      <c r="S36" s="527">
        <v>0</v>
      </c>
      <c r="T36" s="527">
        <f t="shared" si="37"/>
        <v>0</v>
      </c>
      <c r="U36" s="527">
        <v>0</v>
      </c>
      <c r="V36" s="527">
        <v>0</v>
      </c>
      <c r="X36" s="521">
        <f t="shared" si="25"/>
        <v>0</v>
      </c>
      <c r="Y36" s="521">
        <f t="shared" si="26"/>
        <v>0</v>
      </c>
      <c r="Z36" s="521">
        <f t="shared" si="27"/>
        <v>0</v>
      </c>
      <c r="AA36" s="521">
        <f t="shared" si="28"/>
        <v>0</v>
      </c>
      <c r="AB36" s="521">
        <f t="shared" si="29"/>
        <v>0</v>
      </c>
      <c r="AC36" s="521">
        <f t="shared" si="30"/>
        <v>0</v>
      </c>
      <c r="AD36" s="521">
        <f t="shared" si="31"/>
        <v>0</v>
      </c>
    </row>
    <row r="37" spans="1:30" s="519" customFormat="1" ht="12" customHeight="1">
      <c r="A37" s="796" t="s">
        <v>2961</v>
      </c>
      <c r="B37" s="580">
        <f t="shared" si="32"/>
        <v>0</v>
      </c>
      <c r="C37" s="527">
        <v>0</v>
      </c>
      <c r="D37" s="527">
        <v>0</v>
      </c>
      <c r="E37" s="527">
        <v>0</v>
      </c>
      <c r="F37" s="527">
        <f t="shared" si="33"/>
        <v>0</v>
      </c>
      <c r="G37" s="527">
        <f t="shared" si="34"/>
        <v>0</v>
      </c>
      <c r="H37" s="527">
        <f t="shared" si="35"/>
        <v>0</v>
      </c>
      <c r="I37" s="527">
        <v>0</v>
      </c>
      <c r="J37" s="527">
        <v>0</v>
      </c>
      <c r="K37" s="527">
        <v>0</v>
      </c>
      <c r="L37" s="527">
        <v>0</v>
      </c>
      <c r="M37" s="527">
        <v>0</v>
      </c>
      <c r="N37" s="527">
        <v>0</v>
      </c>
      <c r="O37" s="527">
        <v>0</v>
      </c>
      <c r="P37" s="527">
        <v>0</v>
      </c>
      <c r="Q37" s="527">
        <f t="shared" si="36"/>
        <v>0</v>
      </c>
      <c r="R37" s="527">
        <v>0</v>
      </c>
      <c r="S37" s="527">
        <v>0</v>
      </c>
      <c r="T37" s="527">
        <f t="shared" si="37"/>
        <v>0</v>
      </c>
      <c r="U37" s="527">
        <v>0</v>
      </c>
      <c r="V37" s="527">
        <v>0</v>
      </c>
      <c r="X37" s="521">
        <f t="shared" si="25"/>
        <v>0</v>
      </c>
      <c r="Y37" s="521">
        <f t="shared" si="26"/>
        <v>0</v>
      </c>
      <c r="Z37" s="521">
        <f t="shared" si="27"/>
        <v>0</v>
      </c>
      <c r="AA37" s="521">
        <f t="shared" si="28"/>
        <v>0</v>
      </c>
      <c r="AB37" s="521">
        <f t="shared" si="29"/>
        <v>0</v>
      </c>
      <c r="AC37" s="521">
        <f t="shared" si="30"/>
        <v>0</v>
      </c>
      <c r="AD37" s="521">
        <f t="shared" si="31"/>
        <v>0</v>
      </c>
    </row>
    <row r="38" spans="1:30" s="519" customFormat="1" ht="12" customHeight="1">
      <c r="A38" s="796" t="s">
        <v>2962</v>
      </c>
      <c r="B38" s="580">
        <f t="shared" si="32"/>
        <v>0</v>
      </c>
      <c r="C38" s="527">
        <v>0</v>
      </c>
      <c r="D38" s="527">
        <v>0</v>
      </c>
      <c r="E38" s="527">
        <v>0</v>
      </c>
      <c r="F38" s="527">
        <f t="shared" si="33"/>
        <v>0</v>
      </c>
      <c r="G38" s="527">
        <f t="shared" si="34"/>
        <v>0</v>
      </c>
      <c r="H38" s="527">
        <f t="shared" si="35"/>
        <v>0</v>
      </c>
      <c r="I38" s="527">
        <v>0</v>
      </c>
      <c r="J38" s="527">
        <v>0</v>
      </c>
      <c r="K38" s="527">
        <v>0</v>
      </c>
      <c r="L38" s="527">
        <v>0</v>
      </c>
      <c r="M38" s="527">
        <v>0</v>
      </c>
      <c r="N38" s="527">
        <v>0</v>
      </c>
      <c r="O38" s="527">
        <v>0</v>
      </c>
      <c r="P38" s="527">
        <v>0</v>
      </c>
      <c r="Q38" s="527">
        <f t="shared" si="36"/>
        <v>0</v>
      </c>
      <c r="R38" s="527">
        <v>0</v>
      </c>
      <c r="S38" s="527">
        <v>0</v>
      </c>
      <c r="T38" s="527">
        <f t="shared" si="37"/>
        <v>0</v>
      </c>
      <c r="U38" s="527">
        <v>0</v>
      </c>
      <c r="V38" s="527">
        <v>0</v>
      </c>
      <c r="X38" s="521">
        <f t="shared" si="25"/>
        <v>0</v>
      </c>
      <c r="Y38" s="521">
        <f t="shared" si="26"/>
        <v>0</v>
      </c>
      <c r="Z38" s="521">
        <f t="shared" si="27"/>
        <v>0</v>
      </c>
      <c r="AA38" s="521">
        <f t="shared" si="28"/>
        <v>0</v>
      </c>
      <c r="AB38" s="521">
        <f t="shared" si="29"/>
        <v>0</v>
      </c>
      <c r="AC38" s="521">
        <f t="shared" si="30"/>
        <v>0</v>
      </c>
      <c r="AD38" s="521">
        <f t="shared" si="31"/>
        <v>0</v>
      </c>
    </row>
    <row r="39" spans="1:30" s="519" customFormat="1" ht="12" customHeight="1">
      <c r="A39" s="796" t="s">
        <v>2963</v>
      </c>
      <c r="B39" s="580">
        <f t="shared" si="32"/>
        <v>0</v>
      </c>
      <c r="C39" s="527">
        <v>0</v>
      </c>
      <c r="D39" s="527">
        <v>0</v>
      </c>
      <c r="E39" s="527">
        <v>0</v>
      </c>
      <c r="F39" s="527">
        <f t="shared" si="33"/>
        <v>0</v>
      </c>
      <c r="G39" s="527">
        <f t="shared" si="34"/>
        <v>0</v>
      </c>
      <c r="H39" s="527">
        <f t="shared" si="35"/>
        <v>0</v>
      </c>
      <c r="I39" s="527">
        <v>0</v>
      </c>
      <c r="J39" s="527">
        <v>0</v>
      </c>
      <c r="K39" s="527">
        <v>0</v>
      </c>
      <c r="L39" s="527">
        <v>0</v>
      </c>
      <c r="M39" s="527">
        <v>0</v>
      </c>
      <c r="N39" s="527">
        <v>0</v>
      </c>
      <c r="O39" s="527">
        <v>0</v>
      </c>
      <c r="P39" s="527">
        <v>0</v>
      </c>
      <c r="Q39" s="527">
        <f t="shared" si="36"/>
        <v>0</v>
      </c>
      <c r="R39" s="527">
        <v>0</v>
      </c>
      <c r="S39" s="527">
        <v>0</v>
      </c>
      <c r="T39" s="527">
        <f t="shared" si="37"/>
        <v>0</v>
      </c>
      <c r="U39" s="527">
        <v>0</v>
      </c>
      <c r="V39" s="527">
        <v>0</v>
      </c>
      <c r="X39" s="521">
        <f t="shared" si="25"/>
        <v>0</v>
      </c>
      <c r="Y39" s="521">
        <f t="shared" si="26"/>
        <v>0</v>
      </c>
      <c r="Z39" s="521">
        <f t="shared" si="27"/>
        <v>0</v>
      </c>
      <c r="AA39" s="521">
        <f t="shared" si="28"/>
        <v>0</v>
      </c>
      <c r="AB39" s="521">
        <f t="shared" si="29"/>
        <v>0</v>
      </c>
      <c r="AC39" s="521">
        <f t="shared" si="30"/>
        <v>0</v>
      </c>
      <c r="AD39" s="521">
        <f t="shared" si="31"/>
        <v>0</v>
      </c>
    </row>
    <row r="40" spans="1:30" s="519" customFormat="1" ht="12" customHeight="1">
      <c r="A40" s="796" t="s">
        <v>2964</v>
      </c>
      <c r="B40" s="580">
        <f t="shared" si="32"/>
        <v>0</v>
      </c>
      <c r="C40" s="527">
        <v>0</v>
      </c>
      <c r="D40" s="527">
        <v>0</v>
      </c>
      <c r="E40" s="527">
        <v>0</v>
      </c>
      <c r="F40" s="527">
        <f t="shared" si="33"/>
        <v>0</v>
      </c>
      <c r="G40" s="527">
        <f t="shared" si="34"/>
        <v>0</v>
      </c>
      <c r="H40" s="527">
        <f t="shared" si="35"/>
        <v>0</v>
      </c>
      <c r="I40" s="527">
        <v>0</v>
      </c>
      <c r="J40" s="527">
        <v>0</v>
      </c>
      <c r="K40" s="527">
        <v>0</v>
      </c>
      <c r="L40" s="527">
        <v>0</v>
      </c>
      <c r="M40" s="527">
        <v>0</v>
      </c>
      <c r="N40" s="527">
        <v>0</v>
      </c>
      <c r="O40" s="527">
        <v>0</v>
      </c>
      <c r="P40" s="527">
        <v>0</v>
      </c>
      <c r="Q40" s="527">
        <f t="shared" si="36"/>
        <v>0</v>
      </c>
      <c r="R40" s="527">
        <v>0</v>
      </c>
      <c r="S40" s="527">
        <v>0</v>
      </c>
      <c r="T40" s="527">
        <f t="shared" si="37"/>
        <v>0</v>
      </c>
      <c r="U40" s="527">
        <v>0</v>
      </c>
      <c r="V40" s="527">
        <v>0</v>
      </c>
      <c r="X40" s="521">
        <f t="shared" si="25"/>
        <v>0</v>
      </c>
      <c r="Y40" s="521">
        <f t="shared" si="26"/>
        <v>0</v>
      </c>
      <c r="Z40" s="521">
        <f t="shared" si="27"/>
        <v>0</v>
      </c>
      <c r="AA40" s="521">
        <f t="shared" si="28"/>
        <v>0</v>
      </c>
      <c r="AB40" s="521">
        <f t="shared" si="29"/>
        <v>0</v>
      </c>
      <c r="AC40" s="521">
        <f t="shared" si="30"/>
        <v>0</v>
      </c>
      <c r="AD40" s="521">
        <f t="shared" si="31"/>
        <v>0</v>
      </c>
    </row>
    <row r="41" spans="1:30" s="519" customFormat="1" ht="9.9499999999999993" customHeight="1">
      <c r="A41" s="796" t="s">
        <v>2965</v>
      </c>
      <c r="B41" s="580">
        <f t="shared" si="32"/>
        <v>0</v>
      </c>
      <c r="C41" s="527">
        <v>0</v>
      </c>
      <c r="D41" s="527">
        <v>0</v>
      </c>
      <c r="E41" s="527">
        <v>0</v>
      </c>
      <c r="F41" s="527">
        <f t="shared" si="33"/>
        <v>0</v>
      </c>
      <c r="G41" s="527">
        <f t="shared" si="34"/>
        <v>0</v>
      </c>
      <c r="H41" s="527">
        <f t="shared" si="35"/>
        <v>0</v>
      </c>
      <c r="I41" s="527">
        <v>0</v>
      </c>
      <c r="J41" s="527">
        <v>0</v>
      </c>
      <c r="K41" s="527">
        <v>0</v>
      </c>
      <c r="L41" s="527">
        <v>0</v>
      </c>
      <c r="M41" s="527">
        <v>0</v>
      </c>
      <c r="N41" s="527">
        <v>0</v>
      </c>
      <c r="O41" s="527">
        <v>0</v>
      </c>
      <c r="P41" s="527">
        <v>0</v>
      </c>
      <c r="Q41" s="527">
        <f t="shared" si="36"/>
        <v>0</v>
      </c>
      <c r="R41" s="527">
        <v>0</v>
      </c>
      <c r="S41" s="527">
        <v>0</v>
      </c>
      <c r="T41" s="527">
        <f t="shared" si="37"/>
        <v>0</v>
      </c>
      <c r="U41" s="527">
        <v>0</v>
      </c>
      <c r="V41" s="527">
        <v>0</v>
      </c>
      <c r="X41" s="521">
        <f t="shared" si="25"/>
        <v>0</v>
      </c>
      <c r="Y41" s="521">
        <f t="shared" si="26"/>
        <v>0</v>
      </c>
      <c r="Z41" s="521">
        <f t="shared" si="27"/>
        <v>0</v>
      </c>
      <c r="AA41" s="521">
        <f t="shared" si="28"/>
        <v>0</v>
      </c>
      <c r="AB41" s="521">
        <f t="shared" si="29"/>
        <v>0</v>
      </c>
      <c r="AC41" s="521">
        <f t="shared" si="30"/>
        <v>0</v>
      </c>
      <c r="AD41" s="521">
        <f t="shared" si="31"/>
        <v>0</v>
      </c>
    </row>
    <row r="42" spans="1:30" s="519" customFormat="1" ht="12" customHeight="1">
      <c r="A42" s="796" t="s">
        <v>2966</v>
      </c>
      <c r="B42" s="580">
        <f t="shared" si="32"/>
        <v>0</v>
      </c>
      <c r="C42" s="527">
        <v>0</v>
      </c>
      <c r="D42" s="527">
        <v>0</v>
      </c>
      <c r="E42" s="527">
        <v>0</v>
      </c>
      <c r="F42" s="527">
        <f t="shared" si="33"/>
        <v>0</v>
      </c>
      <c r="G42" s="527">
        <f t="shared" si="34"/>
        <v>0</v>
      </c>
      <c r="H42" s="527">
        <f t="shared" si="35"/>
        <v>0</v>
      </c>
      <c r="I42" s="527">
        <v>0</v>
      </c>
      <c r="J42" s="527">
        <v>0</v>
      </c>
      <c r="K42" s="527">
        <v>0</v>
      </c>
      <c r="L42" s="527">
        <v>0</v>
      </c>
      <c r="M42" s="527">
        <v>0</v>
      </c>
      <c r="N42" s="527">
        <v>0</v>
      </c>
      <c r="O42" s="527">
        <v>0</v>
      </c>
      <c r="P42" s="527">
        <v>0</v>
      </c>
      <c r="Q42" s="527">
        <f t="shared" si="36"/>
        <v>0</v>
      </c>
      <c r="R42" s="527">
        <v>0</v>
      </c>
      <c r="S42" s="527">
        <v>0</v>
      </c>
      <c r="T42" s="527">
        <f t="shared" si="37"/>
        <v>0</v>
      </c>
      <c r="U42" s="527">
        <v>0</v>
      </c>
      <c r="V42" s="527">
        <v>0</v>
      </c>
      <c r="X42" s="521">
        <f t="shared" si="25"/>
        <v>0</v>
      </c>
      <c r="Y42" s="521">
        <f t="shared" si="26"/>
        <v>0</v>
      </c>
      <c r="Z42" s="521">
        <f t="shared" si="27"/>
        <v>0</v>
      </c>
      <c r="AA42" s="521">
        <f t="shared" si="28"/>
        <v>0</v>
      </c>
      <c r="AB42" s="521">
        <f t="shared" si="29"/>
        <v>0</v>
      </c>
      <c r="AC42" s="521">
        <f t="shared" si="30"/>
        <v>0</v>
      </c>
      <c r="AD42" s="521">
        <f t="shared" si="31"/>
        <v>0</v>
      </c>
    </row>
    <row r="43" spans="1:30" s="94" customFormat="1" ht="14.25">
      <c r="A43" s="1810" t="s">
        <v>2967</v>
      </c>
      <c r="B43" s="1746"/>
      <c r="C43" s="10"/>
      <c r="N43" s="1469"/>
      <c r="O43" s="1469"/>
      <c r="P43" s="1470"/>
      <c r="Q43" s="1810" t="s">
        <v>2968</v>
      </c>
      <c r="R43" s="1746"/>
      <c r="S43" s="1737"/>
      <c r="T43" s="1739" t="s">
        <v>2969</v>
      </c>
      <c r="U43" s="1739"/>
      <c r="V43" s="1739"/>
    </row>
    <row r="44" spans="1:30" s="94" customFormat="1" ht="16.5" customHeight="1">
      <c r="A44" s="1810" t="s">
        <v>2970</v>
      </c>
      <c r="B44" s="1746"/>
      <c r="C44" s="11" t="s">
        <v>2971</v>
      </c>
      <c r="D44" s="1471"/>
      <c r="E44" s="1475"/>
      <c r="F44" s="1475"/>
      <c r="G44" s="1475"/>
      <c r="H44" s="1475"/>
      <c r="I44" s="1475"/>
      <c r="J44" s="1471"/>
      <c r="K44" s="1471"/>
      <c r="L44" s="1471"/>
      <c r="M44" s="1471"/>
      <c r="N44" s="1466"/>
      <c r="O44" s="1471"/>
      <c r="P44" s="1472"/>
      <c r="Q44" s="1810" t="s">
        <v>2817</v>
      </c>
      <c r="R44" s="1746"/>
      <c r="S44" s="1737"/>
      <c r="T44" s="1739" t="s">
        <v>916</v>
      </c>
      <c r="U44" s="1739"/>
      <c r="V44" s="1739"/>
    </row>
    <row r="45" spans="1:30" s="1707" customFormat="1" ht="21.75" customHeight="1">
      <c r="A45" s="1748" t="s">
        <v>2972</v>
      </c>
      <c r="B45" s="1748"/>
      <c r="C45" s="1748"/>
      <c r="D45" s="1748"/>
      <c r="E45" s="1748"/>
      <c r="F45" s="1748"/>
      <c r="G45" s="1748"/>
      <c r="H45" s="1748"/>
      <c r="I45" s="1748"/>
      <c r="J45" s="1748"/>
      <c r="K45" s="1748"/>
      <c r="L45" s="1748"/>
      <c r="M45" s="1748"/>
      <c r="N45" s="1748"/>
      <c r="O45" s="1748"/>
      <c r="P45" s="1748"/>
      <c r="Q45" s="1748"/>
      <c r="R45" s="1748"/>
      <c r="S45" s="1748"/>
      <c r="T45" s="1748"/>
      <c r="U45" s="1748"/>
      <c r="V45" s="1748"/>
    </row>
    <row r="46" spans="1:30" s="94" customFormat="1" ht="14.25">
      <c r="B46" s="1447"/>
      <c r="C46" s="1447"/>
      <c r="D46" s="1471"/>
      <c r="E46" s="1471"/>
      <c r="F46" s="1471"/>
      <c r="G46" s="1471"/>
      <c r="H46" s="1471"/>
      <c r="I46" s="1471" t="s">
        <v>2973</v>
      </c>
      <c r="J46" s="1471"/>
      <c r="K46" s="1471"/>
      <c r="L46" s="1471"/>
      <c r="M46" s="1471"/>
      <c r="N46" s="1471"/>
      <c r="O46" s="1471"/>
      <c r="P46" s="1447"/>
      <c r="Q46" s="1447"/>
      <c r="R46" s="1471"/>
      <c r="S46" s="1471"/>
      <c r="T46" s="1469"/>
      <c r="U46" s="1813" t="s">
        <v>2974</v>
      </c>
      <c r="V46" s="1813"/>
    </row>
    <row r="47" spans="1:30" s="1643" customFormat="1" ht="12.95" customHeight="1">
      <c r="A47" s="1972" t="s">
        <v>2862</v>
      </c>
      <c r="B47" s="1810" t="s">
        <v>2863</v>
      </c>
      <c r="C47" s="1746"/>
      <c r="D47" s="1746"/>
      <c r="E47" s="1737"/>
      <c r="F47" s="1810" t="s">
        <v>2864</v>
      </c>
      <c r="G47" s="1746"/>
      <c r="H47" s="1746"/>
      <c r="I47" s="1746"/>
      <c r="J47" s="1746"/>
      <c r="K47" s="1746"/>
      <c r="L47" s="1746"/>
      <c r="M47" s="1746"/>
      <c r="N47" s="1746"/>
      <c r="O47" s="1746"/>
      <c r="P47" s="1737"/>
      <c r="Q47" s="1825" t="s">
        <v>2975</v>
      </c>
      <c r="R47" s="1808"/>
      <c r="S47" s="1808"/>
      <c r="T47" s="1825" t="s">
        <v>2866</v>
      </c>
      <c r="U47" s="1808"/>
      <c r="V47" s="1808"/>
    </row>
    <row r="48" spans="1:30" s="1643" customFormat="1" ht="12.95" customHeight="1">
      <c r="A48" s="1766"/>
      <c r="B48" s="1849" t="s">
        <v>2689</v>
      </c>
      <c r="C48" s="1849" t="s">
        <v>2867</v>
      </c>
      <c r="D48" s="1849" t="s">
        <v>691</v>
      </c>
      <c r="E48" s="1849" t="s">
        <v>692</v>
      </c>
      <c r="F48" s="1810" t="s">
        <v>2832</v>
      </c>
      <c r="G48" s="1746"/>
      <c r="H48" s="1737"/>
      <c r="I48" s="1810" t="s">
        <v>2833</v>
      </c>
      <c r="J48" s="1737"/>
      <c r="K48" s="1810" t="s">
        <v>2834</v>
      </c>
      <c r="L48" s="1737"/>
      <c r="M48" s="1810" t="s">
        <v>2835</v>
      </c>
      <c r="N48" s="1737"/>
      <c r="O48" s="1810" t="s">
        <v>2836</v>
      </c>
      <c r="P48" s="1737"/>
      <c r="Q48" s="1823"/>
      <c r="R48" s="1763"/>
      <c r="S48" s="1763"/>
      <c r="T48" s="1823"/>
      <c r="U48" s="1763"/>
      <c r="V48" s="1763"/>
    </row>
    <row r="49" spans="1:30" s="1643" customFormat="1" ht="12.95" customHeight="1">
      <c r="A49" s="1767"/>
      <c r="B49" s="1744"/>
      <c r="C49" s="1744"/>
      <c r="D49" s="1744"/>
      <c r="E49" s="1744"/>
      <c r="F49" s="1439" t="s">
        <v>2868</v>
      </c>
      <c r="G49" s="1439" t="s">
        <v>2869</v>
      </c>
      <c r="H49" s="1439" t="s">
        <v>2870</v>
      </c>
      <c r="I49" s="1439" t="s">
        <v>2869</v>
      </c>
      <c r="J49" s="1439" t="s">
        <v>2870</v>
      </c>
      <c r="K49" s="1439" t="s">
        <v>2869</v>
      </c>
      <c r="L49" s="1439" t="s">
        <v>2870</v>
      </c>
      <c r="M49" s="1439" t="s">
        <v>2869</v>
      </c>
      <c r="N49" s="1439" t="s">
        <v>2870</v>
      </c>
      <c r="O49" s="1439" t="s">
        <v>2869</v>
      </c>
      <c r="P49" s="1439" t="s">
        <v>2870</v>
      </c>
      <c r="Q49" s="1439" t="s">
        <v>2832</v>
      </c>
      <c r="R49" s="1439" t="s">
        <v>2869</v>
      </c>
      <c r="S49" s="1463" t="s">
        <v>2870</v>
      </c>
      <c r="T49" s="1439" t="s">
        <v>2832</v>
      </c>
      <c r="U49" s="1439" t="s">
        <v>2869</v>
      </c>
      <c r="V49" s="1463" t="s">
        <v>2870</v>
      </c>
    </row>
    <row r="50" spans="1:30" s="519" customFormat="1" ht="12" customHeight="1">
      <c r="A50" s="591" t="s">
        <v>2871</v>
      </c>
      <c r="B50" s="787">
        <f t="shared" ref="B50:V50" si="38">SUM(B51:B66)</f>
        <v>43</v>
      </c>
      <c r="C50" s="575">
        <f t="shared" si="38"/>
        <v>13</v>
      </c>
      <c r="D50" s="575">
        <f t="shared" si="38"/>
        <v>14</v>
      </c>
      <c r="E50" s="575">
        <f t="shared" si="38"/>
        <v>16</v>
      </c>
      <c r="F50" s="575">
        <f t="shared" si="38"/>
        <v>982</v>
      </c>
      <c r="G50" s="575">
        <f t="shared" si="38"/>
        <v>669</v>
      </c>
      <c r="H50" s="575">
        <f t="shared" si="38"/>
        <v>313</v>
      </c>
      <c r="I50" s="575">
        <f t="shared" si="38"/>
        <v>259</v>
      </c>
      <c r="J50" s="575">
        <f t="shared" si="38"/>
        <v>93</v>
      </c>
      <c r="K50" s="575">
        <f t="shared" si="38"/>
        <v>210</v>
      </c>
      <c r="L50" s="575">
        <f t="shared" si="38"/>
        <v>104</v>
      </c>
      <c r="M50" s="575">
        <f t="shared" si="38"/>
        <v>200</v>
      </c>
      <c r="N50" s="575">
        <f t="shared" si="38"/>
        <v>116</v>
      </c>
      <c r="O50" s="575">
        <f t="shared" si="38"/>
        <v>0</v>
      </c>
      <c r="P50" s="575">
        <f t="shared" si="38"/>
        <v>0</v>
      </c>
      <c r="Q50" s="575">
        <f t="shared" si="38"/>
        <v>373</v>
      </c>
      <c r="R50" s="575">
        <f t="shared" si="38"/>
        <v>239</v>
      </c>
      <c r="S50" s="575">
        <f t="shared" si="38"/>
        <v>134</v>
      </c>
      <c r="T50" s="575">
        <f t="shared" si="38"/>
        <v>7</v>
      </c>
      <c r="U50" s="575">
        <f t="shared" si="38"/>
        <v>6</v>
      </c>
      <c r="V50" s="575">
        <f t="shared" si="38"/>
        <v>1</v>
      </c>
      <c r="X50" s="521">
        <f t="shared" ref="X50:X66" si="39">B50-C50-D50-E50</f>
        <v>0</v>
      </c>
      <c r="Y50" s="521">
        <f t="shared" ref="Y50:Y66" si="40">F50-G50-H50</f>
        <v>0</v>
      </c>
      <c r="Z50" s="521">
        <f t="shared" ref="Z50:Z66" si="41">F50-I50-J50-K50-L50-M50-N50-O50-P50</f>
        <v>0</v>
      </c>
      <c r="AA50" s="521">
        <f t="shared" ref="AA50:AA66" si="42">G50-I50-K50-M50-O50</f>
        <v>0</v>
      </c>
      <c r="AB50" s="521">
        <f t="shared" ref="AB50:AB66" si="43">H50-J50-L50-N50-P50</f>
        <v>0</v>
      </c>
      <c r="AC50" s="521">
        <f t="shared" ref="AC50:AC66" si="44">Q50-R50-S50</f>
        <v>0</v>
      </c>
      <c r="AD50" s="521">
        <f t="shared" ref="AD50:AD66" si="45">T50-U50-V50</f>
        <v>0</v>
      </c>
    </row>
    <row r="51" spans="1:30" s="791" customFormat="1" ht="12" customHeight="1">
      <c r="A51" s="795" t="s">
        <v>2934</v>
      </c>
      <c r="B51" s="794">
        <f t="shared" ref="B51:B66" si="46">C51+D51+E51</f>
        <v>4</v>
      </c>
      <c r="C51" s="523">
        <v>2</v>
      </c>
      <c r="D51" s="523">
        <v>1</v>
      </c>
      <c r="E51" s="523">
        <v>1</v>
      </c>
      <c r="F51" s="523">
        <f t="shared" ref="F51:F66" si="47">G51+H51</f>
        <v>96</v>
      </c>
      <c r="G51" s="523">
        <f t="shared" ref="G51:G66" si="48">I51+K51+M51+O51</f>
        <v>93</v>
      </c>
      <c r="H51" s="523">
        <f t="shared" ref="H51:H66" si="49">J51+L51+N51+P51</f>
        <v>3</v>
      </c>
      <c r="I51" s="523">
        <v>48</v>
      </c>
      <c r="J51" s="523">
        <v>1</v>
      </c>
      <c r="K51" s="523">
        <v>25</v>
      </c>
      <c r="L51" s="523">
        <v>1</v>
      </c>
      <c r="M51" s="523">
        <v>20</v>
      </c>
      <c r="N51" s="523">
        <v>1</v>
      </c>
      <c r="O51" s="523">
        <v>0</v>
      </c>
      <c r="P51" s="523">
        <v>0</v>
      </c>
      <c r="Q51" s="523">
        <f t="shared" ref="Q51:Q66" si="50">R51+S51</f>
        <v>50</v>
      </c>
      <c r="R51" s="523">
        <v>50</v>
      </c>
      <c r="S51" s="523">
        <v>0</v>
      </c>
      <c r="T51" s="523">
        <f t="shared" ref="T51:T66" si="51">U51+V51</f>
        <v>1</v>
      </c>
      <c r="U51" s="523">
        <v>1</v>
      </c>
      <c r="V51" s="523">
        <v>0</v>
      </c>
      <c r="X51" s="522">
        <f t="shared" si="39"/>
        <v>0</v>
      </c>
      <c r="Y51" s="522">
        <f t="shared" si="40"/>
        <v>0</v>
      </c>
      <c r="Z51" s="522">
        <f t="shared" si="41"/>
        <v>0</v>
      </c>
      <c r="AA51" s="522">
        <f t="shared" si="42"/>
        <v>0</v>
      </c>
      <c r="AB51" s="522">
        <f t="shared" si="43"/>
        <v>0</v>
      </c>
      <c r="AC51" s="522">
        <f t="shared" si="44"/>
        <v>0</v>
      </c>
      <c r="AD51" s="522">
        <f t="shared" si="45"/>
        <v>0</v>
      </c>
    </row>
    <row r="52" spans="1:30" s="791" customFormat="1" ht="12" customHeight="1">
      <c r="A52" s="795" t="s">
        <v>2935</v>
      </c>
      <c r="B52" s="794">
        <f t="shared" si="46"/>
        <v>5</v>
      </c>
      <c r="C52" s="523">
        <v>1</v>
      </c>
      <c r="D52" s="523">
        <v>2</v>
      </c>
      <c r="E52" s="523">
        <v>2</v>
      </c>
      <c r="F52" s="523">
        <f t="shared" si="47"/>
        <v>131</v>
      </c>
      <c r="G52" s="523">
        <f t="shared" si="48"/>
        <v>129</v>
      </c>
      <c r="H52" s="523">
        <f t="shared" si="49"/>
        <v>2</v>
      </c>
      <c r="I52" s="523">
        <v>42</v>
      </c>
      <c r="J52" s="523">
        <v>0</v>
      </c>
      <c r="K52" s="523">
        <v>51</v>
      </c>
      <c r="L52" s="523">
        <v>2</v>
      </c>
      <c r="M52" s="523">
        <v>36</v>
      </c>
      <c r="N52" s="523">
        <v>0</v>
      </c>
      <c r="O52" s="523">
        <v>0</v>
      </c>
      <c r="P52" s="523">
        <v>0</v>
      </c>
      <c r="Q52" s="523">
        <f t="shared" si="50"/>
        <v>30</v>
      </c>
      <c r="R52" s="523">
        <v>29</v>
      </c>
      <c r="S52" s="523">
        <v>1</v>
      </c>
      <c r="T52" s="523">
        <f t="shared" si="51"/>
        <v>0</v>
      </c>
      <c r="U52" s="523">
        <v>0</v>
      </c>
      <c r="V52" s="523">
        <v>0</v>
      </c>
      <c r="X52" s="522">
        <f t="shared" si="39"/>
        <v>0</v>
      </c>
      <c r="Y52" s="522">
        <f t="shared" si="40"/>
        <v>0</v>
      </c>
      <c r="Z52" s="522">
        <f t="shared" si="41"/>
        <v>0</v>
      </c>
      <c r="AA52" s="522">
        <f t="shared" si="42"/>
        <v>0</v>
      </c>
      <c r="AB52" s="522">
        <f t="shared" si="43"/>
        <v>0</v>
      </c>
      <c r="AC52" s="522">
        <f t="shared" si="44"/>
        <v>0</v>
      </c>
      <c r="AD52" s="522">
        <f t="shared" si="45"/>
        <v>0</v>
      </c>
    </row>
    <row r="53" spans="1:30" s="791" customFormat="1" ht="12" customHeight="1">
      <c r="A53" s="795" t="s">
        <v>2936</v>
      </c>
      <c r="B53" s="794">
        <f t="shared" si="46"/>
        <v>9</v>
      </c>
      <c r="C53" s="523">
        <v>3</v>
      </c>
      <c r="D53" s="523">
        <v>3</v>
      </c>
      <c r="E53" s="523">
        <v>3</v>
      </c>
      <c r="F53" s="523">
        <f t="shared" si="47"/>
        <v>202</v>
      </c>
      <c r="G53" s="523">
        <f t="shared" si="48"/>
        <v>188</v>
      </c>
      <c r="H53" s="523">
        <f t="shared" si="49"/>
        <v>14</v>
      </c>
      <c r="I53" s="523">
        <v>80</v>
      </c>
      <c r="J53" s="523">
        <v>1</v>
      </c>
      <c r="K53" s="523">
        <v>59</v>
      </c>
      <c r="L53" s="523">
        <v>10</v>
      </c>
      <c r="M53" s="523">
        <v>49</v>
      </c>
      <c r="N53" s="523">
        <v>3</v>
      </c>
      <c r="O53" s="523">
        <v>0</v>
      </c>
      <c r="P53" s="523">
        <v>0</v>
      </c>
      <c r="Q53" s="523">
        <f t="shared" si="50"/>
        <v>80</v>
      </c>
      <c r="R53" s="523">
        <v>77</v>
      </c>
      <c r="S53" s="523">
        <v>3</v>
      </c>
      <c r="T53" s="523">
        <f t="shared" si="51"/>
        <v>0</v>
      </c>
      <c r="U53" s="523">
        <v>0</v>
      </c>
      <c r="V53" s="523">
        <v>0</v>
      </c>
      <c r="X53" s="522">
        <f t="shared" si="39"/>
        <v>0</v>
      </c>
      <c r="Y53" s="522">
        <f t="shared" si="40"/>
        <v>0</v>
      </c>
      <c r="Z53" s="522">
        <f t="shared" si="41"/>
        <v>0</v>
      </c>
      <c r="AA53" s="522">
        <f t="shared" si="42"/>
        <v>0</v>
      </c>
      <c r="AB53" s="522">
        <f t="shared" si="43"/>
        <v>0</v>
      </c>
      <c r="AC53" s="522">
        <f t="shared" si="44"/>
        <v>0</v>
      </c>
      <c r="AD53" s="522">
        <f t="shared" si="45"/>
        <v>0</v>
      </c>
    </row>
    <row r="54" spans="1:30" s="791" customFormat="1" ht="12" customHeight="1">
      <c r="A54" s="795" t="s">
        <v>2937</v>
      </c>
      <c r="B54" s="794">
        <f t="shared" si="46"/>
        <v>0</v>
      </c>
      <c r="C54" s="523">
        <v>0</v>
      </c>
      <c r="D54" s="523">
        <v>0</v>
      </c>
      <c r="E54" s="523">
        <v>0</v>
      </c>
      <c r="F54" s="523">
        <f t="shared" si="47"/>
        <v>0</v>
      </c>
      <c r="G54" s="523">
        <f t="shared" si="48"/>
        <v>0</v>
      </c>
      <c r="H54" s="523">
        <f t="shared" si="49"/>
        <v>0</v>
      </c>
      <c r="I54" s="523">
        <v>0</v>
      </c>
      <c r="J54" s="523">
        <v>0</v>
      </c>
      <c r="K54" s="523">
        <v>0</v>
      </c>
      <c r="L54" s="523">
        <v>0</v>
      </c>
      <c r="M54" s="523">
        <v>0</v>
      </c>
      <c r="N54" s="523">
        <v>0</v>
      </c>
      <c r="O54" s="523">
        <v>0</v>
      </c>
      <c r="P54" s="523">
        <v>0</v>
      </c>
      <c r="Q54" s="523">
        <f t="shared" si="50"/>
        <v>0</v>
      </c>
      <c r="R54" s="523">
        <v>0</v>
      </c>
      <c r="S54" s="523">
        <v>0</v>
      </c>
      <c r="T54" s="523">
        <f t="shared" si="51"/>
        <v>0</v>
      </c>
      <c r="U54" s="523">
        <v>0</v>
      </c>
      <c r="V54" s="523">
        <v>0</v>
      </c>
      <c r="X54" s="522">
        <f t="shared" si="39"/>
        <v>0</v>
      </c>
      <c r="Y54" s="522">
        <f t="shared" si="40"/>
        <v>0</v>
      </c>
      <c r="Z54" s="522">
        <f t="shared" si="41"/>
        <v>0</v>
      </c>
      <c r="AA54" s="522">
        <f t="shared" si="42"/>
        <v>0</v>
      </c>
      <c r="AB54" s="522">
        <f t="shared" si="43"/>
        <v>0</v>
      </c>
      <c r="AC54" s="522">
        <f t="shared" si="44"/>
        <v>0</v>
      </c>
      <c r="AD54" s="522">
        <f t="shared" si="45"/>
        <v>0</v>
      </c>
    </row>
    <row r="55" spans="1:30" s="791" customFormat="1" ht="12" customHeight="1">
      <c r="A55" s="795" t="s">
        <v>2938</v>
      </c>
      <c r="B55" s="794">
        <f t="shared" si="46"/>
        <v>4</v>
      </c>
      <c r="C55" s="523">
        <v>1</v>
      </c>
      <c r="D55" s="523">
        <v>1</v>
      </c>
      <c r="E55" s="523">
        <v>2</v>
      </c>
      <c r="F55" s="523">
        <f t="shared" si="47"/>
        <v>90</v>
      </c>
      <c r="G55" s="523">
        <f t="shared" si="48"/>
        <v>74</v>
      </c>
      <c r="H55" s="523">
        <f t="shared" si="49"/>
        <v>16</v>
      </c>
      <c r="I55" s="523">
        <v>29</v>
      </c>
      <c r="J55" s="523">
        <v>6</v>
      </c>
      <c r="K55" s="523">
        <v>11</v>
      </c>
      <c r="L55" s="523">
        <v>5</v>
      </c>
      <c r="M55" s="523">
        <v>34</v>
      </c>
      <c r="N55" s="523">
        <v>5</v>
      </c>
      <c r="O55" s="523">
        <v>0</v>
      </c>
      <c r="P55" s="523">
        <v>0</v>
      </c>
      <c r="Q55" s="523">
        <f t="shared" si="50"/>
        <v>26</v>
      </c>
      <c r="R55" s="523">
        <v>22</v>
      </c>
      <c r="S55" s="523">
        <v>4</v>
      </c>
      <c r="T55" s="523">
        <f t="shared" si="51"/>
        <v>0</v>
      </c>
      <c r="U55" s="523">
        <v>0</v>
      </c>
      <c r="V55" s="523">
        <v>0</v>
      </c>
      <c r="X55" s="522">
        <f t="shared" si="39"/>
        <v>0</v>
      </c>
      <c r="Y55" s="522">
        <f t="shared" si="40"/>
        <v>0</v>
      </c>
      <c r="Z55" s="522">
        <f t="shared" si="41"/>
        <v>0</v>
      </c>
      <c r="AA55" s="522">
        <f t="shared" si="42"/>
        <v>0</v>
      </c>
      <c r="AB55" s="522">
        <f t="shared" si="43"/>
        <v>0</v>
      </c>
      <c r="AC55" s="522">
        <f t="shared" si="44"/>
        <v>0</v>
      </c>
      <c r="AD55" s="522">
        <f t="shared" si="45"/>
        <v>0</v>
      </c>
    </row>
    <row r="56" spans="1:30" s="791" customFormat="1" ht="12" customHeight="1">
      <c r="A56" s="795" t="s">
        <v>2939</v>
      </c>
      <c r="B56" s="794">
        <f t="shared" si="46"/>
        <v>11</v>
      </c>
      <c r="C56" s="523">
        <v>3</v>
      </c>
      <c r="D56" s="523">
        <v>4</v>
      </c>
      <c r="E56" s="523">
        <v>4</v>
      </c>
      <c r="F56" s="523">
        <f t="shared" si="47"/>
        <v>241</v>
      </c>
      <c r="G56" s="523">
        <f t="shared" si="48"/>
        <v>96</v>
      </c>
      <c r="H56" s="523">
        <f t="shared" si="49"/>
        <v>145</v>
      </c>
      <c r="I56" s="523">
        <v>35</v>
      </c>
      <c r="J56" s="523">
        <v>48</v>
      </c>
      <c r="K56" s="523">
        <v>40</v>
      </c>
      <c r="L56" s="523">
        <v>47</v>
      </c>
      <c r="M56" s="523">
        <v>21</v>
      </c>
      <c r="N56" s="523">
        <v>50</v>
      </c>
      <c r="O56" s="523">
        <v>0</v>
      </c>
      <c r="P56" s="523">
        <v>0</v>
      </c>
      <c r="Q56" s="523">
        <f t="shared" si="50"/>
        <v>126</v>
      </c>
      <c r="R56" s="523">
        <v>42</v>
      </c>
      <c r="S56" s="523">
        <v>84</v>
      </c>
      <c r="T56" s="523">
        <f t="shared" si="51"/>
        <v>3</v>
      </c>
      <c r="U56" s="523">
        <v>3</v>
      </c>
      <c r="V56" s="523">
        <v>0</v>
      </c>
      <c r="X56" s="522">
        <f t="shared" si="39"/>
        <v>0</v>
      </c>
      <c r="Y56" s="522">
        <f t="shared" si="40"/>
        <v>0</v>
      </c>
      <c r="Z56" s="522">
        <f t="shared" si="41"/>
        <v>0</v>
      </c>
      <c r="AA56" s="522">
        <f t="shared" si="42"/>
        <v>0</v>
      </c>
      <c r="AB56" s="522">
        <f t="shared" si="43"/>
        <v>0</v>
      </c>
      <c r="AC56" s="522">
        <f t="shared" si="44"/>
        <v>0</v>
      </c>
      <c r="AD56" s="522">
        <f t="shared" si="45"/>
        <v>0</v>
      </c>
    </row>
    <row r="57" spans="1:30" s="791" customFormat="1" ht="9.9499999999999993" customHeight="1">
      <c r="A57" s="795" t="s">
        <v>2940</v>
      </c>
      <c r="B57" s="794">
        <f t="shared" si="46"/>
        <v>6</v>
      </c>
      <c r="C57" s="523">
        <v>2</v>
      </c>
      <c r="D57" s="523">
        <v>2</v>
      </c>
      <c r="E57" s="523">
        <v>2</v>
      </c>
      <c r="F57" s="523">
        <f t="shared" si="47"/>
        <v>134</v>
      </c>
      <c r="G57" s="523">
        <f t="shared" si="48"/>
        <v>46</v>
      </c>
      <c r="H57" s="523">
        <f t="shared" si="49"/>
        <v>88</v>
      </c>
      <c r="I57" s="523">
        <v>16</v>
      </c>
      <c r="J57" s="523">
        <v>20</v>
      </c>
      <c r="K57" s="523">
        <v>9</v>
      </c>
      <c r="L57" s="523">
        <v>25</v>
      </c>
      <c r="M57" s="523">
        <v>21</v>
      </c>
      <c r="N57" s="523">
        <v>43</v>
      </c>
      <c r="O57" s="523">
        <v>0</v>
      </c>
      <c r="P57" s="523">
        <v>0</v>
      </c>
      <c r="Q57" s="523">
        <f t="shared" si="50"/>
        <v>41</v>
      </c>
      <c r="R57" s="523">
        <v>12</v>
      </c>
      <c r="S57" s="523">
        <v>29</v>
      </c>
      <c r="T57" s="523">
        <f t="shared" si="51"/>
        <v>1</v>
      </c>
      <c r="U57" s="523">
        <v>1</v>
      </c>
      <c r="V57" s="523">
        <v>0</v>
      </c>
      <c r="X57" s="522">
        <f t="shared" si="39"/>
        <v>0</v>
      </c>
      <c r="Y57" s="522">
        <f t="shared" si="40"/>
        <v>0</v>
      </c>
      <c r="Z57" s="522">
        <f t="shared" si="41"/>
        <v>0</v>
      </c>
      <c r="AA57" s="522">
        <f t="shared" si="42"/>
        <v>0</v>
      </c>
      <c r="AB57" s="522">
        <f t="shared" si="43"/>
        <v>0</v>
      </c>
      <c r="AC57" s="522">
        <f t="shared" si="44"/>
        <v>0</v>
      </c>
      <c r="AD57" s="522">
        <f t="shared" si="45"/>
        <v>0</v>
      </c>
    </row>
    <row r="58" spans="1:30" s="791" customFormat="1" ht="12" customHeight="1">
      <c r="A58" s="795" t="s">
        <v>2941</v>
      </c>
      <c r="B58" s="794">
        <f t="shared" si="46"/>
        <v>4</v>
      </c>
      <c r="C58" s="523">
        <v>1</v>
      </c>
      <c r="D58" s="523">
        <v>1</v>
      </c>
      <c r="E58" s="523">
        <v>2</v>
      </c>
      <c r="F58" s="523">
        <f t="shared" si="47"/>
        <v>88</v>
      </c>
      <c r="G58" s="523">
        <f t="shared" si="48"/>
        <v>43</v>
      </c>
      <c r="H58" s="523">
        <f t="shared" si="49"/>
        <v>45</v>
      </c>
      <c r="I58" s="523">
        <v>9</v>
      </c>
      <c r="J58" s="523">
        <v>17</v>
      </c>
      <c r="K58" s="523">
        <v>15</v>
      </c>
      <c r="L58" s="523">
        <v>14</v>
      </c>
      <c r="M58" s="523">
        <v>19</v>
      </c>
      <c r="N58" s="523">
        <v>14</v>
      </c>
      <c r="O58" s="523">
        <v>0</v>
      </c>
      <c r="P58" s="523">
        <v>0</v>
      </c>
      <c r="Q58" s="523">
        <f t="shared" si="50"/>
        <v>20</v>
      </c>
      <c r="R58" s="523">
        <v>7</v>
      </c>
      <c r="S58" s="523">
        <v>13</v>
      </c>
      <c r="T58" s="523">
        <f t="shared" si="51"/>
        <v>2</v>
      </c>
      <c r="U58" s="523">
        <v>1</v>
      </c>
      <c r="V58" s="523">
        <v>1</v>
      </c>
      <c r="X58" s="522">
        <f t="shared" si="39"/>
        <v>0</v>
      </c>
      <c r="Y58" s="522">
        <f t="shared" si="40"/>
        <v>0</v>
      </c>
      <c r="Z58" s="522">
        <f t="shared" si="41"/>
        <v>0</v>
      </c>
      <c r="AA58" s="522">
        <f t="shared" si="42"/>
        <v>0</v>
      </c>
      <c r="AB58" s="522">
        <f t="shared" si="43"/>
        <v>0</v>
      </c>
      <c r="AC58" s="522">
        <f t="shared" si="44"/>
        <v>0</v>
      </c>
      <c r="AD58" s="522">
        <f t="shared" si="45"/>
        <v>0</v>
      </c>
    </row>
    <row r="59" spans="1:30" s="791" customFormat="1" ht="12" customHeight="1">
      <c r="A59" s="795" t="s">
        <v>2942</v>
      </c>
      <c r="B59" s="794">
        <f t="shared" si="46"/>
        <v>0</v>
      </c>
      <c r="C59" s="523">
        <v>0</v>
      </c>
      <c r="D59" s="523">
        <v>0</v>
      </c>
      <c r="E59" s="523">
        <v>0</v>
      </c>
      <c r="F59" s="523">
        <f t="shared" si="47"/>
        <v>0</v>
      </c>
      <c r="G59" s="523">
        <f t="shared" si="48"/>
        <v>0</v>
      </c>
      <c r="H59" s="523">
        <f t="shared" si="49"/>
        <v>0</v>
      </c>
      <c r="I59" s="523">
        <v>0</v>
      </c>
      <c r="J59" s="523">
        <v>0</v>
      </c>
      <c r="K59" s="523">
        <v>0</v>
      </c>
      <c r="L59" s="523">
        <v>0</v>
      </c>
      <c r="M59" s="523">
        <v>0</v>
      </c>
      <c r="N59" s="523">
        <v>0</v>
      </c>
      <c r="O59" s="523">
        <v>0</v>
      </c>
      <c r="P59" s="523">
        <v>0</v>
      </c>
      <c r="Q59" s="523">
        <f t="shared" si="50"/>
        <v>0</v>
      </c>
      <c r="R59" s="523">
        <v>0</v>
      </c>
      <c r="S59" s="523">
        <v>0</v>
      </c>
      <c r="T59" s="523">
        <f t="shared" si="51"/>
        <v>0</v>
      </c>
      <c r="U59" s="523">
        <v>0</v>
      </c>
      <c r="V59" s="523">
        <v>0</v>
      </c>
      <c r="X59" s="521">
        <f t="shared" si="39"/>
        <v>0</v>
      </c>
      <c r="Y59" s="521">
        <f t="shared" si="40"/>
        <v>0</v>
      </c>
      <c r="Z59" s="521">
        <f t="shared" si="41"/>
        <v>0</v>
      </c>
      <c r="AA59" s="521">
        <f t="shared" si="42"/>
        <v>0</v>
      </c>
      <c r="AB59" s="521">
        <f t="shared" si="43"/>
        <v>0</v>
      </c>
      <c r="AC59" s="521">
        <f t="shared" si="44"/>
        <v>0</v>
      </c>
      <c r="AD59" s="521">
        <f t="shared" si="45"/>
        <v>0</v>
      </c>
    </row>
    <row r="60" spans="1:30" s="791" customFormat="1" ht="12" customHeight="1">
      <c r="A60" s="795" t="s">
        <v>2943</v>
      </c>
      <c r="B60" s="794">
        <f t="shared" si="46"/>
        <v>0</v>
      </c>
      <c r="C60" s="523">
        <v>0</v>
      </c>
      <c r="D60" s="523">
        <v>0</v>
      </c>
      <c r="E60" s="523">
        <v>0</v>
      </c>
      <c r="F60" s="523">
        <f t="shared" si="47"/>
        <v>0</v>
      </c>
      <c r="G60" s="523">
        <f t="shared" si="48"/>
        <v>0</v>
      </c>
      <c r="H60" s="523">
        <f t="shared" si="49"/>
        <v>0</v>
      </c>
      <c r="I60" s="523">
        <v>0</v>
      </c>
      <c r="J60" s="523">
        <v>0</v>
      </c>
      <c r="K60" s="523">
        <v>0</v>
      </c>
      <c r="L60" s="523">
        <v>0</v>
      </c>
      <c r="M60" s="523">
        <v>0</v>
      </c>
      <c r="N60" s="523">
        <v>0</v>
      </c>
      <c r="O60" s="523">
        <v>0</v>
      </c>
      <c r="P60" s="523">
        <v>0</v>
      </c>
      <c r="Q60" s="523">
        <f t="shared" si="50"/>
        <v>0</v>
      </c>
      <c r="R60" s="523">
        <v>0</v>
      </c>
      <c r="S60" s="523">
        <v>0</v>
      </c>
      <c r="T60" s="523">
        <f t="shared" si="51"/>
        <v>0</v>
      </c>
      <c r="U60" s="523">
        <v>0</v>
      </c>
      <c r="V60" s="523">
        <v>0</v>
      </c>
      <c r="X60" s="521">
        <f t="shared" si="39"/>
        <v>0</v>
      </c>
      <c r="Y60" s="521">
        <f t="shared" si="40"/>
        <v>0</v>
      </c>
      <c r="Z60" s="521">
        <f t="shared" si="41"/>
        <v>0</v>
      </c>
      <c r="AA60" s="521">
        <f t="shared" si="42"/>
        <v>0</v>
      </c>
      <c r="AB60" s="521">
        <f t="shared" si="43"/>
        <v>0</v>
      </c>
      <c r="AC60" s="521">
        <f t="shared" si="44"/>
        <v>0</v>
      </c>
      <c r="AD60" s="521">
        <f t="shared" si="45"/>
        <v>0</v>
      </c>
    </row>
    <row r="61" spans="1:30" s="791" customFormat="1" ht="12" customHeight="1">
      <c r="A61" s="795" t="s">
        <v>2944</v>
      </c>
      <c r="B61" s="794">
        <f t="shared" si="46"/>
        <v>0</v>
      </c>
      <c r="C61" s="523">
        <v>0</v>
      </c>
      <c r="D61" s="523">
        <v>0</v>
      </c>
      <c r="E61" s="523">
        <v>0</v>
      </c>
      <c r="F61" s="523">
        <f t="shared" si="47"/>
        <v>0</v>
      </c>
      <c r="G61" s="523">
        <f t="shared" si="48"/>
        <v>0</v>
      </c>
      <c r="H61" s="523">
        <f t="shared" si="49"/>
        <v>0</v>
      </c>
      <c r="I61" s="523">
        <v>0</v>
      </c>
      <c r="J61" s="523">
        <v>0</v>
      </c>
      <c r="K61" s="523">
        <v>0</v>
      </c>
      <c r="L61" s="523">
        <v>0</v>
      </c>
      <c r="M61" s="523">
        <v>0</v>
      </c>
      <c r="N61" s="523">
        <v>0</v>
      </c>
      <c r="O61" s="523">
        <v>0</v>
      </c>
      <c r="P61" s="523">
        <v>0</v>
      </c>
      <c r="Q61" s="523">
        <f t="shared" si="50"/>
        <v>0</v>
      </c>
      <c r="R61" s="523">
        <v>0</v>
      </c>
      <c r="S61" s="523">
        <v>0</v>
      </c>
      <c r="T61" s="523">
        <f t="shared" si="51"/>
        <v>0</v>
      </c>
      <c r="U61" s="523">
        <v>0</v>
      </c>
      <c r="V61" s="523">
        <v>0</v>
      </c>
      <c r="X61" s="521">
        <f t="shared" si="39"/>
        <v>0</v>
      </c>
      <c r="Y61" s="521">
        <f t="shared" si="40"/>
        <v>0</v>
      </c>
      <c r="Z61" s="521">
        <f t="shared" si="41"/>
        <v>0</v>
      </c>
      <c r="AA61" s="521">
        <f t="shared" si="42"/>
        <v>0</v>
      </c>
      <c r="AB61" s="521">
        <f t="shared" si="43"/>
        <v>0</v>
      </c>
      <c r="AC61" s="521">
        <f t="shared" si="44"/>
        <v>0</v>
      </c>
      <c r="AD61" s="521">
        <f t="shared" si="45"/>
        <v>0</v>
      </c>
    </row>
    <row r="62" spans="1:30" s="791" customFormat="1" ht="12" customHeight="1">
      <c r="A62" s="795" t="s">
        <v>2945</v>
      </c>
      <c r="B62" s="794">
        <f t="shared" si="46"/>
        <v>0</v>
      </c>
      <c r="C62" s="523">
        <v>0</v>
      </c>
      <c r="D62" s="523">
        <v>0</v>
      </c>
      <c r="E62" s="523">
        <v>0</v>
      </c>
      <c r="F62" s="523">
        <f t="shared" si="47"/>
        <v>0</v>
      </c>
      <c r="G62" s="523">
        <f t="shared" si="48"/>
        <v>0</v>
      </c>
      <c r="H62" s="523">
        <f t="shared" si="49"/>
        <v>0</v>
      </c>
      <c r="I62" s="523">
        <v>0</v>
      </c>
      <c r="J62" s="523">
        <v>0</v>
      </c>
      <c r="K62" s="523">
        <v>0</v>
      </c>
      <c r="L62" s="523">
        <v>0</v>
      </c>
      <c r="M62" s="523">
        <v>0</v>
      </c>
      <c r="N62" s="523">
        <v>0</v>
      </c>
      <c r="O62" s="523">
        <v>0</v>
      </c>
      <c r="P62" s="523">
        <v>0</v>
      </c>
      <c r="Q62" s="523">
        <f t="shared" si="50"/>
        <v>0</v>
      </c>
      <c r="R62" s="523">
        <v>0</v>
      </c>
      <c r="S62" s="523">
        <v>0</v>
      </c>
      <c r="T62" s="523">
        <f t="shared" si="51"/>
        <v>0</v>
      </c>
      <c r="U62" s="523">
        <v>0</v>
      </c>
      <c r="V62" s="523">
        <v>0</v>
      </c>
      <c r="X62" s="521">
        <f t="shared" si="39"/>
        <v>0</v>
      </c>
      <c r="Y62" s="521">
        <f t="shared" si="40"/>
        <v>0</v>
      </c>
      <c r="Z62" s="521">
        <f t="shared" si="41"/>
        <v>0</v>
      </c>
      <c r="AA62" s="521">
        <f t="shared" si="42"/>
        <v>0</v>
      </c>
      <c r="AB62" s="521">
        <f t="shared" si="43"/>
        <v>0</v>
      </c>
      <c r="AC62" s="521">
        <f t="shared" si="44"/>
        <v>0</v>
      </c>
      <c r="AD62" s="521">
        <f t="shared" si="45"/>
        <v>0</v>
      </c>
    </row>
    <row r="63" spans="1:30" s="791" customFormat="1" ht="12" customHeight="1">
      <c r="A63" s="795" t="s">
        <v>2946</v>
      </c>
      <c r="B63" s="794">
        <f t="shared" si="46"/>
        <v>0</v>
      </c>
      <c r="C63" s="523">
        <v>0</v>
      </c>
      <c r="D63" s="523">
        <v>0</v>
      </c>
      <c r="E63" s="523">
        <v>0</v>
      </c>
      <c r="F63" s="523">
        <f t="shared" si="47"/>
        <v>0</v>
      </c>
      <c r="G63" s="523">
        <f t="shared" si="48"/>
        <v>0</v>
      </c>
      <c r="H63" s="523">
        <f t="shared" si="49"/>
        <v>0</v>
      </c>
      <c r="I63" s="523">
        <v>0</v>
      </c>
      <c r="J63" s="523">
        <v>0</v>
      </c>
      <c r="K63" s="523">
        <v>0</v>
      </c>
      <c r="L63" s="523">
        <v>0</v>
      </c>
      <c r="M63" s="523">
        <v>0</v>
      </c>
      <c r="N63" s="523">
        <v>0</v>
      </c>
      <c r="O63" s="523">
        <v>0</v>
      </c>
      <c r="P63" s="523">
        <v>0</v>
      </c>
      <c r="Q63" s="523">
        <f t="shared" si="50"/>
        <v>0</v>
      </c>
      <c r="R63" s="523">
        <v>0</v>
      </c>
      <c r="S63" s="523">
        <v>0</v>
      </c>
      <c r="T63" s="523">
        <f t="shared" si="51"/>
        <v>0</v>
      </c>
      <c r="U63" s="523">
        <v>0</v>
      </c>
      <c r="V63" s="523">
        <v>0</v>
      </c>
      <c r="X63" s="521">
        <f t="shared" si="39"/>
        <v>0</v>
      </c>
      <c r="Y63" s="521">
        <f t="shared" si="40"/>
        <v>0</v>
      </c>
      <c r="Z63" s="521">
        <f t="shared" si="41"/>
        <v>0</v>
      </c>
      <c r="AA63" s="521">
        <f t="shared" si="42"/>
        <v>0</v>
      </c>
      <c r="AB63" s="521">
        <f t="shared" si="43"/>
        <v>0</v>
      </c>
      <c r="AC63" s="521">
        <f t="shared" si="44"/>
        <v>0</v>
      </c>
      <c r="AD63" s="521">
        <f t="shared" si="45"/>
        <v>0</v>
      </c>
    </row>
    <row r="64" spans="1:30" s="791" customFormat="1" ht="12" customHeight="1">
      <c r="A64" s="795" t="s">
        <v>2947</v>
      </c>
      <c r="B64" s="794">
        <f t="shared" si="46"/>
        <v>0</v>
      </c>
      <c r="C64" s="523">
        <v>0</v>
      </c>
      <c r="D64" s="523">
        <v>0</v>
      </c>
      <c r="E64" s="523">
        <v>0</v>
      </c>
      <c r="F64" s="523">
        <f t="shared" si="47"/>
        <v>0</v>
      </c>
      <c r="G64" s="523">
        <f t="shared" si="48"/>
        <v>0</v>
      </c>
      <c r="H64" s="523">
        <f t="shared" si="49"/>
        <v>0</v>
      </c>
      <c r="I64" s="523">
        <v>0</v>
      </c>
      <c r="J64" s="523">
        <v>0</v>
      </c>
      <c r="K64" s="523">
        <v>0</v>
      </c>
      <c r="L64" s="523">
        <v>0</v>
      </c>
      <c r="M64" s="523">
        <v>0</v>
      </c>
      <c r="N64" s="523">
        <v>0</v>
      </c>
      <c r="O64" s="523">
        <v>0</v>
      </c>
      <c r="P64" s="523">
        <v>0</v>
      </c>
      <c r="Q64" s="523">
        <f t="shared" si="50"/>
        <v>0</v>
      </c>
      <c r="R64" s="523">
        <v>0</v>
      </c>
      <c r="S64" s="523">
        <v>0</v>
      </c>
      <c r="T64" s="523">
        <f t="shared" si="51"/>
        <v>0</v>
      </c>
      <c r="U64" s="523">
        <v>0</v>
      </c>
      <c r="V64" s="523">
        <v>0</v>
      </c>
      <c r="X64" s="521">
        <f t="shared" si="39"/>
        <v>0</v>
      </c>
      <c r="Y64" s="521">
        <f t="shared" si="40"/>
        <v>0</v>
      </c>
      <c r="Z64" s="521">
        <f t="shared" si="41"/>
        <v>0</v>
      </c>
      <c r="AA64" s="521">
        <f t="shared" si="42"/>
        <v>0</v>
      </c>
      <c r="AB64" s="521">
        <f t="shared" si="43"/>
        <v>0</v>
      </c>
      <c r="AC64" s="521">
        <f t="shared" si="44"/>
        <v>0</v>
      </c>
      <c r="AD64" s="521">
        <f t="shared" si="45"/>
        <v>0</v>
      </c>
    </row>
    <row r="65" spans="1:30" s="791" customFormat="1" ht="9.9499999999999993" customHeight="1">
      <c r="A65" s="795" t="s">
        <v>2948</v>
      </c>
      <c r="B65" s="794">
        <f t="shared" si="46"/>
        <v>0</v>
      </c>
      <c r="C65" s="523">
        <v>0</v>
      </c>
      <c r="D65" s="523">
        <v>0</v>
      </c>
      <c r="E65" s="523">
        <v>0</v>
      </c>
      <c r="F65" s="523">
        <f t="shared" si="47"/>
        <v>0</v>
      </c>
      <c r="G65" s="523">
        <f t="shared" si="48"/>
        <v>0</v>
      </c>
      <c r="H65" s="523">
        <f t="shared" si="49"/>
        <v>0</v>
      </c>
      <c r="I65" s="523">
        <v>0</v>
      </c>
      <c r="J65" s="523">
        <v>0</v>
      </c>
      <c r="K65" s="523">
        <v>0</v>
      </c>
      <c r="L65" s="523">
        <v>0</v>
      </c>
      <c r="M65" s="523">
        <v>0</v>
      </c>
      <c r="N65" s="523">
        <v>0</v>
      </c>
      <c r="O65" s="523">
        <v>0</v>
      </c>
      <c r="P65" s="523">
        <v>0</v>
      </c>
      <c r="Q65" s="523">
        <f t="shared" si="50"/>
        <v>0</v>
      </c>
      <c r="R65" s="523">
        <v>0</v>
      </c>
      <c r="S65" s="523">
        <v>0</v>
      </c>
      <c r="T65" s="523">
        <f t="shared" si="51"/>
        <v>0</v>
      </c>
      <c r="U65" s="523">
        <v>0</v>
      </c>
      <c r="V65" s="523">
        <v>0</v>
      </c>
      <c r="X65" s="521">
        <f t="shared" si="39"/>
        <v>0</v>
      </c>
      <c r="Y65" s="521">
        <f t="shared" si="40"/>
        <v>0</v>
      </c>
      <c r="Z65" s="521">
        <f t="shared" si="41"/>
        <v>0</v>
      </c>
      <c r="AA65" s="521">
        <f t="shared" si="42"/>
        <v>0</v>
      </c>
      <c r="AB65" s="521">
        <f t="shared" si="43"/>
        <v>0</v>
      </c>
      <c r="AC65" s="521">
        <f t="shared" si="44"/>
        <v>0</v>
      </c>
      <c r="AD65" s="521">
        <f t="shared" si="45"/>
        <v>0</v>
      </c>
    </row>
    <row r="66" spans="1:30" s="791" customFormat="1" ht="12" customHeight="1">
      <c r="A66" s="795" t="s">
        <v>2976</v>
      </c>
      <c r="B66" s="794">
        <f t="shared" si="46"/>
        <v>0</v>
      </c>
      <c r="C66" s="523">
        <v>0</v>
      </c>
      <c r="D66" s="523">
        <v>0</v>
      </c>
      <c r="E66" s="523">
        <v>0</v>
      </c>
      <c r="F66" s="523">
        <f t="shared" si="47"/>
        <v>0</v>
      </c>
      <c r="G66" s="523">
        <f t="shared" si="48"/>
        <v>0</v>
      </c>
      <c r="H66" s="523">
        <f t="shared" si="49"/>
        <v>0</v>
      </c>
      <c r="I66" s="523">
        <v>0</v>
      </c>
      <c r="J66" s="523">
        <v>0</v>
      </c>
      <c r="K66" s="523">
        <v>0</v>
      </c>
      <c r="L66" s="523">
        <v>0</v>
      </c>
      <c r="M66" s="523">
        <v>0</v>
      </c>
      <c r="N66" s="523">
        <v>0</v>
      </c>
      <c r="O66" s="523">
        <v>0</v>
      </c>
      <c r="P66" s="523">
        <v>0</v>
      </c>
      <c r="Q66" s="523">
        <f t="shared" si="50"/>
        <v>0</v>
      </c>
      <c r="R66" s="523">
        <v>0</v>
      </c>
      <c r="S66" s="523">
        <v>0</v>
      </c>
      <c r="T66" s="523">
        <f t="shared" si="51"/>
        <v>0</v>
      </c>
      <c r="U66" s="523">
        <v>0</v>
      </c>
      <c r="V66" s="523">
        <v>0</v>
      </c>
      <c r="X66" s="521">
        <f t="shared" si="39"/>
        <v>0</v>
      </c>
      <c r="Y66" s="521">
        <f t="shared" si="40"/>
        <v>0</v>
      </c>
      <c r="Z66" s="521">
        <f t="shared" si="41"/>
        <v>0</v>
      </c>
      <c r="AA66" s="521">
        <f t="shared" si="42"/>
        <v>0</v>
      </c>
      <c r="AB66" s="521">
        <f t="shared" si="43"/>
        <v>0</v>
      </c>
      <c r="AC66" s="521">
        <f t="shared" si="44"/>
        <v>0</v>
      </c>
      <c r="AD66" s="521">
        <f t="shared" si="45"/>
        <v>0</v>
      </c>
    </row>
    <row r="67" spans="1:30" s="519" customFormat="1" ht="3.75" customHeight="1">
      <c r="A67" s="796"/>
      <c r="B67" s="580"/>
      <c r="C67" s="527"/>
      <c r="D67" s="527"/>
      <c r="E67" s="527"/>
      <c r="F67" s="527"/>
      <c r="G67" s="527"/>
      <c r="H67" s="527"/>
      <c r="I67" s="527"/>
      <c r="J67" s="527"/>
      <c r="K67" s="527"/>
      <c r="L67" s="527"/>
      <c r="M67" s="527"/>
      <c r="N67" s="527"/>
      <c r="O67" s="527"/>
      <c r="P67" s="527"/>
      <c r="Q67" s="527"/>
      <c r="R67" s="527"/>
      <c r="S67" s="527"/>
      <c r="T67" s="1639"/>
    </row>
    <row r="68" spans="1:30" s="519" customFormat="1" ht="12" customHeight="1">
      <c r="A68" s="592" t="s">
        <v>2886</v>
      </c>
      <c r="B68" s="580">
        <f t="shared" ref="B68:V68" si="52">SUM(B69:B84)</f>
        <v>113</v>
      </c>
      <c r="C68" s="527">
        <f t="shared" si="52"/>
        <v>35</v>
      </c>
      <c r="D68" s="527">
        <f t="shared" si="52"/>
        <v>36</v>
      </c>
      <c r="E68" s="527">
        <f t="shared" si="52"/>
        <v>42</v>
      </c>
      <c r="F68" s="527">
        <f t="shared" si="52"/>
        <v>3651</v>
      </c>
      <c r="G68" s="527">
        <f t="shared" si="52"/>
        <v>1519</v>
      </c>
      <c r="H68" s="527">
        <f t="shared" si="52"/>
        <v>2132</v>
      </c>
      <c r="I68" s="527">
        <f t="shared" si="52"/>
        <v>333</v>
      </c>
      <c r="J68" s="527">
        <f t="shared" si="52"/>
        <v>598</v>
      </c>
      <c r="K68" s="527">
        <f t="shared" si="52"/>
        <v>512</v>
      </c>
      <c r="L68" s="527">
        <f t="shared" si="52"/>
        <v>716</v>
      </c>
      <c r="M68" s="527">
        <f t="shared" si="52"/>
        <v>674</v>
      </c>
      <c r="N68" s="527">
        <f t="shared" si="52"/>
        <v>818</v>
      </c>
      <c r="O68" s="527">
        <f t="shared" si="52"/>
        <v>0</v>
      </c>
      <c r="P68" s="527">
        <f t="shared" si="52"/>
        <v>0</v>
      </c>
      <c r="Q68" s="527">
        <f t="shared" si="52"/>
        <v>1522</v>
      </c>
      <c r="R68" s="527">
        <f t="shared" si="52"/>
        <v>729</v>
      </c>
      <c r="S68" s="527">
        <f t="shared" si="52"/>
        <v>793</v>
      </c>
      <c r="T68" s="527">
        <f t="shared" si="52"/>
        <v>54</v>
      </c>
      <c r="U68" s="527">
        <f t="shared" si="52"/>
        <v>17</v>
      </c>
      <c r="V68" s="527">
        <f t="shared" si="52"/>
        <v>37</v>
      </c>
      <c r="X68" s="521">
        <f t="shared" ref="X68:X84" si="53">B68-C68-D68-E68</f>
        <v>0</v>
      </c>
      <c r="Y68" s="521">
        <f t="shared" ref="Y68:Y84" si="54">F68-G68-H68</f>
        <v>0</v>
      </c>
      <c r="Z68" s="521">
        <f t="shared" ref="Z68:Z84" si="55">F68-I68-J68-K68-L68-M68-N68-O68-P68</f>
        <v>0</v>
      </c>
      <c r="AA68" s="521">
        <f t="shared" ref="AA68:AA84" si="56">G68-I68-K68-M68-O68</f>
        <v>0</v>
      </c>
      <c r="AB68" s="521">
        <f t="shared" ref="AB68:AB84" si="57">H68-J68-L68-N68-P68</f>
        <v>0</v>
      </c>
      <c r="AC68" s="521">
        <f t="shared" ref="AC68:AC84" si="58">Q68-R68-S68</f>
        <v>0</v>
      </c>
      <c r="AD68" s="521">
        <f t="shared" ref="AD68:AD84" si="59">T68-U68-V68</f>
        <v>0</v>
      </c>
    </row>
    <row r="69" spans="1:30" s="791" customFormat="1" ht="12" customHeight="1">
      <c r="A69" s="795" t="s">
        <v>2934</v>
      </c>
      <c r="B69" s="794">
        <f t="shared" ref="B69:B84" si="60">C69+D69+E69</f>
        <v>0</v>
      </c>
      <c r="C69" s="523">
        <v>0</v>
      </c>
      <c r="D69" s="523">
        <v>0</v>
      </c>
      <c r="E69" s="523">
        <v>0</v>
      </c>
      <c r="F69" s="523">
        <f t="shared" ref="F69:F84" si="61">G69+H69</f>
        <v>0</v>
      </c>
      <c r="G69" s="523">
        <f t="shared" ref="G69:G84" si="62">I69+K69+M69+O69</f>
        <v>0</v>
      </c>
      <c r="H69" s="523">
        <f t="shared" ref="H69:H84" si="63">J69+L69+N69+P69</f>
        <v>0</v>
      </c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f t="shared" ref="Q69:Q84" si="64">R69+S69</f>
        <v>0</v>
      </c>
      <c r="R69" s="523">
        <v>0</v>
      </c>
      <c r="S69" s="523">
        <v>0</v>
      </c>
      <c r="T69" s="523">
        <f t="shared" ref="T69:T84" si="65">U69+V69</f>
        <v>0</v>
      </c>
      <c r="U69" s="523">
        <v>0</v>
      </c>
      <c r="V69" s="523">
        <v>0</v>
      </c>
      <c r="X69" s="521">
        <f t="shared" si="53"/>
        <v>0</v>
      </c>
      <c r="Y69" s="521">
        <f t="shared" si="54"/>
        <v>0</v>
      </c>
      <c r="Z69" s="521">
        <f t="shared" si="55"/>
        <v>0</v>
      </c>
      <c r="AA69" s="521">
        <f t="shared" si="56"/>
        <v>0</v>
      </c>
      <c r="AB69" s="521">
        <f t="shared" si="57"/>
        <v>0</v>
      </c>
      <c r="AC69" s="521">
        <f t="shared" si="58"/>
        <v>0</v>
      </c>
      <c r="AD69" s="521">
        <f t="shared" si="59"/>
        <v>0</v>
      </c>
    </row>
    <row r="70" spans="1:30" s="791" customFormat="1" ht="12" customHeight="1">
      <c r="A70" s="795" t="s">
        <v>2935</v>
      </c>
      <c r="B70" s="794">
        <f t="shared" si="60"/>
        <v>0</v>
      </c>
      <c r="C70" s="523">
        <v>0</v>
      </c>
      <c r="D70" s="523">
        <v>0</v>
      </c>
      <c r="E70" s="523">
        <v>0</v>
      </c>
      <c r="F70" s="523">
        <f t="shared" si="61"/>
        <v>0</v>
      </c>
      <c r="G70" s="523">
        <f t="shared" si="62"/>
        <v>0</v>
      </c>
      <c r="H70" s="523">
        <f t="shared" si="63"/>
        <v>0</v>
      </c>
      <c r="I70" s="523">
        <v>0</v>
      </c>
      <c r="J70" s="523">
        <v>0</v>
      </c>
      <c r="K70" s="523">
        <v>0</v>
      </c>
      <c r="L70" s="523">
        <v>0</v>
      </c>
      <c r="M70" s="523">
        <v>0</v>
      </c>
      <c r="N70" s="523">
        <v>0</v>
      </c>
      <c r="O70" s="523">
        <v>0</v>
      </c>
      <c r="P70" s="523">
        <v>0</v>
      </c>
      <c r="Q70" s="523">
        <f t="shared" si="64"/>
        <v>0</v>
      </c>
      <c r="R70" s="523">
        <v>0</v>
      </c>
      <c r="S70" s="523">
        <v>0</v>
      </c>
      <c r="T70" s="523">
        <f t="shared" si="65"/>
        <v>0</v>
      </c>
      <c r="U70" s="523">
        <v>0</v>
      </c>
      <c r="V70" s="523">
        <v>0</v>
      </c>
      <c r="X70" s="522">
        <f t="shared" si="53"/>
        <v>0</v>
      </c>
      <c r="Y70" s="522">
        <f t="shared" si="54"/>
        <v>0</v>
      </c>
      <c r="Z70" s="522">
        <f t="shared" si="55"/>
        <v>0</v>
      </c>
      <c r="AA70" s="522">
        <f t="shared" si="56"/>
        <v>0</v>
      </c>
      <c r="AB70" s="522">
        <f t="shared" si="57"/>
        <v>0</v>
      </c>
      <c r="AC70" s="522">
        <f t="shared" si="58"/>
        <v>0</v>
      </c>
      <c r="AD70" s="522">
        <f t="shared" si="59"/>
        <v>0</v>
      </c>
    </row>
    <row r="71" spans="1:30" s="791" customFormat="1" ht="12" customHeight="1">
      <c r="A71" s="795" t="s">
        <v>2936</v>
      </c>
      <c r="B71" s="794">
        <f t="shared" si="60"/>
        <v>2</v>
      </c>
      <c r="C71" s="523">
        <v>1</v>
      </c>
      <c r="D71" s="523">
        <v>0</v>
      </c>
      <c r="E71" s="523">
        <v>1</v>
      </c>
      <c r="F71" s="523">
        <f t="shared" si="61"/>
        <v>14</v>
      </c>
      <c r="G71" s="523">
        <f t="shared" si="62"/>
        <v>14</v>
      </c>
      <c r="H71" s="523">
        <f t="shared" si="63"/>
        <v>0</v>
      </c>
      <c r="I71" s="523">
        <v>0</v>
      </c>
      <c r="J71" s="523">
        <v>0</v>
      </c>
      <c r="K71" s="523">
        <v>0</v>
      </c>
      <c r="L71" s="523">
        <v>0</v>
      </c>
      <c r="M71" s="523">
        <v>14</v>
      </c>
      <c r="N71" s="523">
        <v>0</v>
      </c>
      <c r="O71" s="523">
        <v>0</v>
      </c>
      <c r="P71" s="523">
        <v>0</v>
      </c>
      <c r="Q71" s="523">
        <f t="shared" si="64"/>
        <v>31</v>
      </c>
      <c r="R71" s="523">
        <v>31</v>
      </c>
      <c r="S71" s="523">
        <v>0</v>
      </c>
      <c r="T71" s="523">
        <f t="shared" si="65"/>
        <v>0</v>
      </c>
      <c r="U71" s="523">
        <v>0</v>
      </c>
      <c r="V71" s="523">
        <v>0</v>
      </c>
      <c r="X71" s="522">
        <f t="shared" si="53"/>
        <v>0</v>
      </c>
      <c r="Y71" s="522">
        <f t="shared" si="54"/>
        <v>0</v>
      </c>
      <c r="Z71" s="522">
        <f t="shared" si="55"/>
        <v>0</v>
      </c>
      <c r="AA71" s="522">
        <f t="shared" si="56"/>
        <v>0</v>
      </c>
      <c r="AB71" s="522">
        <f t="shared" si="57"/>
        <v>0</v>
      </c>
      <c r="AC71" s="522">
        <f t="shared" si="58"/>
        <v>0</v>
      </c>
      <c r="AD71" s="522">
        <f t="shared" si="59"/>
        <v>0</v>
      </c>
    </row>
    <row r="72" spans="1:30" s="791" customFormat="1" ht="12" customHeight="1">
      <c r="A72" s="795" t="s">
        <v>2937</v>
      </c>
      <c r="B72" s="794">
        <f t="shared" si="60"/>
        <v>0</v>
      </c>
      <c r="C72" s="523">
        <v>0</v>
      </c>
      <c r="D72" s="523">
        <v>0</v>
      </c>
      <c r="E72" s="523">
        <v>0</v>
      </c>
      <c r="F72" s="523">
        <f t="shared" si="61"/>
        <v>0</v>
      </c>
      <c r="G72" s="523">
        <f t="shared" si="62"/>
        <v>0</v>
      </c>
      <c r="H72" s="523">
        <f t="shared" si="63"/>
        <v>0</v>
      </c>
      <c r="I72" s="523">
        <v>0</v>
      </c>
      <c r="J72" s="523">
        <v>0</v>
      </c>
      <c r="K72" s="523">
        <v>0</v>
      </c>
      <c r="L72" s="523">
        <v>0</v>
      </c>
      <c r="M72" s="523">
        <v>0</v>
      </c>
      <c r="N72" s="523">
        <v>0</v>
      </c>
      <c r="O72" s="523">
        <v>0</v>
      </c>
      <c r="P72" s="523">
        <v>0</v>
      </c>
      <c r="Q72" s="523">
        <f t="shared" si="64"/>
        <v>0</v>
      </c>
      <c r="R72" s="523">
        <v>0</v>
      </c>
      <c r="S72" s="523">
        <v>0</v>
      </c>
      <c r="T72" s="523">
        <f t="shared" si="65"/>
        <v>0</v>
      </c>
      <c r="U72" s="523">
        <v>0</v>
      </c>
      <c r="V72" s="523">
        <v>0</v>
      </c>
      <c r="X72" s="522">
        <f t="shared" si="53"/>
        <v>0</v>
      </c>
      <c r="Y72" s="522">
        <f t="shared" si="54"/>
        <v>0</v>
      </c>
      <c r="Z72" s="522">
        <f t="shared" si="55"/>
        <v>0</v>
      </c>
      <c r="AA72" s="522">
        <f t="shared" si="56"/>
        <v>0</v>
      </c>
      <c r="AB72" s="522">
        <f t="shared" si="57"/>
        <v>0</v>
      </c>
      <c r="AC72" s="522">
        <f t="shared" si="58"/>
        <v>0</v>
      </c>
      <c r="AD72" s="522">
        <f t="shared" si="59"/>
        <v>0</v>
      </c>
    </row>
    <row r="73" spans="1:30" s="791" customFormat="1" ht="12" customHeight="1">
      <c r="A73" s="795" t="s">
        <v>2938</v>
      </c>
      <c r="B73" s="794">
        <f t="shared" si="60"/>
        <v>0</v>
      </c>
      <c r="C73" s="523">
        <v>0</v>
      </c>
      <c r="D73" s="523">
        <v>0</v>
      </c>
      <c r="E73" s="523">
        <v>0</v>
      </c>
      <c r="F73" s="523">
        <f t="shared" si="61"/>
        <v>0</v>
      </c>
      <c r="G73" s="523">
        <f t="shared" si="62"/>
        <v>0</v>
      </c>
      <c r="H73" s="523">
        <f t="shared" si="63"/>
        <v>0</v>
      </c>
      <c r="I73" s="523">
        <v>0</v>
      </c>
      <c r="J73" s="523">
        <v>0</v>
      </c>
      <c r="K73" s="523">
        <v>0</v>
      </c>
      <c r="L73" s="523">
        <v>0</v>
      </c>
      <c r="M73" s="523">
        <v>0</v>
      </c>
      <c r="N73" s="523">
        <v>0</v>
      </c>
      <c r="O73" s="523">
        <v>0</v>
      </c>
      <c r="P73" s="523">
        <v>0</v>
      </c>
      <c r="Q73" s="523">
        <f t="shared" si="64"/>
        <v>0</v>
      </c>
      <c r="R73" s="523">
        <v>0</v>
      </c>
      <c r="S73" s="523">
        <v>0</v>
      </c>
      <c r="T73" s="523">
        <f t="shared" si="65"/>
        <v>0</v>
      </c>
      <c r="U73" s="523">
        <v>0</v>
      </c>
      <c r="V73" s="523">
        <v>0</v>
      </c>
      <c r="X73" s="522">
        <f t="shared" si="53"/>
        <v>0</v>
      </c>
      <c r="Y73" s="522">
        <f t="shared" si="54"/>
        <v>0</v>
      </c>
      <c r="Z73" s="522">
        <f t="shared" si="55"/>
        <v>0</v>
      </c>
      <c r="AA73" s="522">
        <f t="shared" si="56"/>
        <v>0</v>
      </c>
      <c r="AB73" s="522">
        <f t="shared" si="57"/>
        <v>0</v>
      </c>
      <c r="AC73" s="522">
        <f t="shared" si="58"/>
        <v>0</v>
      </c>
      <c r="AD73" s="522">
        <f t="shared" si="59"/>
        <v>0</v>
      </c>
    </row>
    <row r="74" spans="1:30" s="791" customFormat="1" ht="12" customHeight="1">
      <c r="A74" s="795" t="s">
        <v>2939</v>
      </c>
      <c r="B74" s="794">
        <f t="shared" si="60"/>
        <v>10</v>
      </c>
      <c r="C74" s="523">
        <v>3</v>
      </c>
      <c r="D74" s="523">
        <v>3</v>
      </c>
      <c r="E74" s="523">
        <v>4</v>
      </c>
      <c r="F74" s="523">
        <f t="shared" si="61"/>
        <v>288</v>
      </c>
      <c r="G74" s="523">
        <f t="shared" si="62"/>
        <v>144</v>
      </c>
      <c r="H74" s="523">
        <f t="shared" si="63"/>
        <v>144</v>
      </c>
      <c r="I74" s="523">
        <v>20</v>
      </c>
      <c r="J74" s="523">
        <v>23</v>
      </c>
      <c r="K74" s="523">
        <v>44</v>
      </c>
      <c r="L74" s="523">
        <v>46</v>
      </c>
      <c r="M74" s="523">
        <v>80</v>
      </c>
      <c r="N74" s="523">
        <v>75</v>
      </c>
      <c r="O74" s="523">
        <v>0</v>
      </c>
      <c r="P74" s="523">
        <v>0</v>
      </c>
      <c r="Q74" s="523">
        <f t="shared" si="64"/>
        <v>112</v>
      </c>
      <c r="R74" s="523">
        <v>63</v>
      </c>
      <c r="S74" s="523">
        <v>49</v>
      </c>
      <c r="T74" s="523">
        <f t="shared" si="65"/>
        <v>6</v>
      </c>
      <c r="U74" s="523">
        <v>1</v>
      </c>
      <c r="V74" s="523">
        <v>5</v>
      </c>
      <c r="X74" s="522">
        <f t="shared" si="53"/>
        <v>0</v>
      </c>
      <c r="Y74" s="522">
        <f t="shared" si="54"/>
        <v>0</v>
      </c>
      <c r="Z74" s="522">
        <f t="shared" si="55"/>
        <v>0</v>
      </c>
      <c r="AA74" s="522">
        <f t="shared" si="56"/>
        <v>0</v>
      </c>
      <c r="AB74" s="522">
        <f t="shared" si="57"/>
        <v>0</v>
      </c>
      <c r="AC74" s="522">
        <f t="shared" si="58"/>
        <v>0</v>
      </c>
      <c r="AD74" s="522">
        <f t="shared" si="59"/>
        <v>0</v>
      </c>
    </row>
    <row r="75" spans="1:30" s="791" customFormat="1" ht="9.9499999999999993" customHeight="1">
      <c r="A75" s="795" t="s">
        <v>2940</v>
      </c>
      <c r="B75" s="794">
        <f t="shared" si="60"/>
        <v>3</v>
      </c>
      <c r="C75" s="523">
        <v>1</v>
      </c>
      <c r="D75" s="523">
        <v>1</v>
      </c>
      <c r="E75" s="523">
        <v>1</v>
      </c>
      <c r="F75" s="523">
        <f t="shared" si="61"/>
        <v>87</v>
      </c>
      <c r="G75" s="523">
        <f t="shared" si="62"/>
        <v>36</v>
      </c>
      <c r="H75" s="523">
        <f t="shared" si="63"/>
        <v>51</v>
      </c>
      <c r="I75" s="523">
        <v>10</v>
      </c>
      <c r="J75" s="523">
        <v>15</v>
      </c>
      <c r="K75" s="523">
        <v>20</v>
      </c>
      <c r="L75" s="523">
        <v>16</v>
      </c>
      <c r="M75" s="523">
        <v>6</v>
      </c>
      <c r="N75" s="523">
        <v>20</v>
      </c>
      <c r="O75" s="523">
        <v>0</v>
      </c>
      <c r="P75" s="523">
        <v>0</v>
      </c>
      <c r="Q75" s="523">
        <f t="shared" si="64"/>
        <v>51</v>
      </c>
      <c r="R75" s="523">
        <v>13</v>
      </c>
      <c r="S75" s="523">
        <v>38</v>
      </c>
      <c r="T75" s="523">
        <f t="shared" si="65"/>
        <v>1</v>
      </c>
      <c r="U75" s="523">
        <v>0</v>
      </c>
      <c r="V75" s="523">
        <v>1</v>
      </c>
      <c r="X75" s="522">
        <f t="shared" si="53"/>
        <v>0</v>
      </c>
      <c r="Y75" s="522">
        <f t="shared" si="54"/>
        <v>0</v>
      </c>
      <c r="Z75" s="522">
        <f t="shared" si="55"/>
        <v>0</v>
      </c>
      <c r="AA75" s="522">
        <f t="shared" si="56"/>
        <v>0</v>
      </c>
      <c r="AB75" s="522">
        <f t="shared" si="57"/>
        <v>0</v>
      </c>
      <c r="AC75" s="522">
        <f t="shared" si="58"/>
        <v>0</v>
      </c>
      <c r="AD75" s="522">
        <f t="shared" si="59"/>
        <v>0</v>
      </c>
    </row>
    <row r="76" spans="1:30" s="791" customFormat="1" ht="12" customHeight="1">
      <c r="A76" s="795" t="s">
        <v>2941</v>
      </c>
      <c r="B76" s="794">
        <f t="shared" si="60"/>
        <v>10</v>
      </c>
      <c r="C76" s="523">
        <v>3</v>
      </c>
      <c r="D76" s="523">
        <v>3</v>
      </c>
      <c r="E76" s="523">
        <v>4</v>
      </c>
      <c r="F76" s="523">
        <f t="shared" si="61"/>
        <v>288</v>
      </c>
      <c r="G76" s="523">
        <f t="shared" si="62"/>
        <v>178</v>
      </c>
      <c r="H76" s="523">
        <f t="shared" si="63"/>
        <v>110</v>
      </c>
      <c r="I76" s="523">
        <v>29</v>
      </c>
      <c r="J76" s="523">
        <v>18</v>
      </c>
      <c r="K76" s="523">
        <v>49</v>
      </c>
      <c r="L76" s="523">
        <v>31</v>
      </c>
      <c r="M76" s="523">
        <v>100</v>
      </c>
      <c r="N76" s="523">
        <v>61</v>
      </c>
      <c r="O76" s="523">
        <v>0</v>
      </c>
      <c r="P76" s="523">
        <v>0</v>
      </c>
      <c r="Q76" s="523">
        <f t="shared" si="64"/>
        <v>148</v>
      </c>
      <c r="R76" s="523">
        <v>97</v>
      </c>
      <c r="S76" s="523">
        <v>51</v>
      </c>
      <c r="T76" s="523">
        <f t="shared" si="65"/>
        <v>2</v>
      </c>
      <c r="U76" s="523">
        <v>0</v>
      </c>
      <c r="V76" s="523">
        <v>2</v>
      </c>
      <c r="X76" s="522">
        <f t="shared" si="53"/>
        <v>0</v>
      </c>
      <c r="Y76" s="522">
        <f t="shared" si="54"/>
        <v>0</v>
      </c>
      <c r="Z76" s="522">
        <f t="shared" si="55"/>
        <v>0</v>
      </c>
      <c r="AA76" s="522">
        <f t="shared" si="56"/>
        <v>0</v>
      </c>
      <c r="AB76" s="522">
        <f t="shared" si="57"/>
        <v>0</v>
      </c>
      <c r="AC76" s="522">
        <f t="shared" si="58"/>
        <v>0</v>
      </c>
      <c r="AD76" s="522">
        <f t="shared" si="59"/>
        <v>0</v>
      </c>
    </row>
    <row r="77" spans="1:30" s="791" customFormat="1" ht="12" customHeight="1">
      <c r="A77" s="795" t="s">
        <v>2942</v>
      </c>
      <c r="B77" s="794">
        <f t="shared" si="60"/>
        <v>0</v>
      </c>
      <c r="C77" s="523">
        <v>0</v>
      </c>
      <c r="D77" s="523">
        <v>0</v>
      </c>
      <c r="E77" s="523">
        <v>0</v>
      </c>
      <c r="F77" s="523">
        <f t="shared" si="61"/>
        <v>0</v>
      </c>
      <c r="G77" s="523">
        <f t="shared" si="62"/>
        <v>0</v>
      </c>
      <c r="H77" s="523">
        <f t="shared" si="63"/>
        <v>0</v>
      </c>
      <c r="I77" s="523">
        <v>0</v>
      </c>
      <c r="J77" s="523">
        <v>0</v>
      </c>
      <c r="K77" s="523">
        <v>0</v>
      </c>
      <c r="L77" s="523">
        <v>0</v>
      </c>
      <c r="M77" s="523">
        <v>0</v>
      </c>
      <c r="N77" s="523">
        <v>0</v>
      </c>
      <c r="O77" s="523">
        <v>0</v>
      </c>
      <c r="P77" s="523">
        <v>0</v>
      </c>
      <c r="Q77" s="523">
        <f t="shared" si="64"/>
        <v>0</v>
      </c>
      <c r="R77" s="523">
        <v>0</v>
      </c>
      <c r="S77" s="523">
        <v>0</v>
      </c>
      <c r="T77" s="523">
        <f t="shared" si="65"/>
        <v>0</v>
      </c>
      <c r="U77" s="523">
        <v>0</v>
      </c>
      <c r="V77" s="523">
        <v>0</v>
      </c>
      <c r="X77" s="522">
        <f t="shared" si="53"/>
        <v>0</v>
      </c>
      <c r="Y77" s="522">
        <f t="shared" si="54"/>
        <v>0</v>
      </c>
      <c r="Z77" s="522">
        <f t="shared" si="55"/>
        <v>0</v>
      </c>
      <c r="AA77" s="522">
        <f t="shared" si="56"/>
        <v>0</v>
      </c>
      <c r="AB77" s="522">
        <f t="shared" si="57"/>
        <v>0</v>
      </c>
      <c r="AC77" s="522">
        <f t="shared" si="58"/>
        <v>0</v>
      </c>
      <c r="AD77" s="522">
        <f t="shared" si="59"/>
        <v>0</v>
      </c>
    </row>
    <row r="78" spans="1:30" s="791" customFormat="1" ht="12" customHeight="1">
      <c r="A78" s="795" t="s">
        <v>2943</v>
      </c>
      <c r="B78" s="794">
        <f t="shared" si="60"/>
        <v>0</v>
      </c>
      <c r="C78" s="523">
        <v>0</v>
      </c>
      <c r="D78" s="523">
        <v>0</v>
      </c>
      <c r="E78" s="523">
        <v>0</v>
      </c>
      <c r="F78" s="523">
        <f t="shared" si="61"/>
        <v>0</v>
      </c>
      <c r="G78" s="523">
        <f t="shared" si="62"/>
        <v>0</v>
      </c>
      <c r="H78" s="523">
        <f t="shared" si="63"/>
        <v>0</v>
      </c>
      <c r="I78" s="523">
        <v>0</v>
      </c>
      <c r="J78" s="523">
        <v>0</v>
      </c>
      <c r="K78" s="523">
        <v>0</v>
      </c>
      <c r="L78" s="523">
        <v>0</v>
      </c>
      <c r="M78" s="523">
        <v>0</v>
      </c>
      <c r="N78" s="523">
        <v>0</v>
      </c>
      <c r="O78" s="523">
        <v>0</v>
      </c>
      <c r="P78" s="523">
        <v>0</v>
      </c>
      <c r="Q78" s="523">
        <f t="shared" si="64"/>
        <v>0</v>
      </c>
      <c r="R78" s="523">
        <v>0</v>
      </c>
      <c r="S78" s="523">
        <v>0</v>
      </c>
      <c r="T78" s="523">
        <f t="shared" si="65"/>
        <v>0</v>
      </c>
      <c r="U78" s="523">
        <v>0</v>
      </c>
      <c r="V78" s="523">
        <v>0</v>
      </c>
      <c r="X78" s="522">
        <f t="shared" si="53"/>
        <v>0</v>
      </c>
      <c r="Y78" s="522">
        <f t="shared" si="54"/>
        <v>0</v>
      </c>
      <c r="Z78" s="522">
        <f t="shared" si="55"/>
        <v>0</v>
      </c>
      <c r="AA78" s="522">
        <f t="shared" si="56"/>
        <v>0</v>
      </c>
      <c r="AB78" s="522">
        <f t="shared" si="57"/>
        <v>0</v>
      </c>
      <c r="AC78" s="522">
        <f t="shared" si="58"/>
        <v>0</v>
      </c>
      <c r="AD78" s="522">
        <f t="shared" si="59"/>
        <v>0</v>
      </c>
    </row>
    <row r="79" spans="1:30" s="791" customFormat="1" ht="12" customHeight="1">
      <c r="A79" s="795" t="s">
        <v>2944</v>
      </c>
      <c r="B79" s="794">
        <f t="shared" si="60"/>
        <v>41</v>
      </c>
      <c r="C79" s="523">
        <v>12</v>
      </c>
      <c r="D79" s="523">
        <v>14</v>
      </c>
      <c r="E79" s="523">
        <v>15</v>
      </c>
      <c r="F79" s="523">
        <f t="shared" si="61"/>
        <v>1259</v>
      </c>
      <c r="G79" s="523">
        <f t="shared" si="62"/>
        <v>194</v>
      </c>
      <c r="H79" s="523">
        <f t="shared" si="63"/>
        <v>1065</v>
      </c>
      <c r="I79" s="523">
        <v>59</v>
      </c>
      <c r="J79" s="523">
        <v>370</v>
      </c>
      <c r="K79" s="523">
        <v>61</v>
      </c>
      <c r="L79" s="523">
        <v>354</v>
      </c>
      <c r="M79" s="523">
        <v>74</v>
      </c>
      <c r="N79" s="523">
        <v>341</v>
      </c>
      <c r="O79" s="523">
        <v>0</v>
      </c>
      <c r="P79" s="523">
        <v>0</v>
      </c>
      <c r="Q79" s="523">
        <f t="shared" si="64"/>
        <v>416</v>
      </c>
      <c r="R79" s="523">
        <v>98</v>
      </c>
      <c r="S79" s="523">
        <v>318</v>
      </c>
      <c r="T79" s="523">
        <f t="shared" si="65"/>
        <v>28</v>
      </c>
      <c r="U79" s="523">
        <v>5</v>
      </c>
      <c r="V79" s="523">
        <v>23</v>
      </c>
      <c r="X79" s="522">
        <f t="shared" si="53"/>
        <v>0</v>
      </c>
      <c r="Y79" s="522">
        <f t="shared" si="54"/>
        <v>0</v>
      </c>
      <c r="Z79" s="522">
        <f t="shared" si="55"/>
        <v>0</v>
      </c>
      <c r="AA79" s="522">
        <f t="shared" si="56"/>
        <v>0</v>
      </c>
      <c r="AB79" s="522">
        <f t="shared" si="57"/>
        <v>0</v>
      </c>
      <c r="AC79" s="522">
        <f t="shared" si="58"/>
        <v>0</v>
      </c>
      <c r="AD79" s="522">
        <f t="shared" si="59"/>
        <v>0</v>
      </c>
    </row>
    <row r="80" spans="1:30" s="791" customFormat="1" ht="12" customHeight="1">
      <c r="A80" s="795" t="s">
        <v>2945</v>
      </c>
      <c r="B80" s="794">
        <f t="shared" si="60"/>
        <v>47</v>
      </c>
      <c r="C80" s="523">
        <v>15</v>
      </c>
      <c r="D80" s="523">
        <v>15</v>
      </c>
      <c r="E80" s="523">
        <v>17</v>
      </c>
      <c r="F80" s="523">
        <f t="shared" si="61"/>
        <v>1715</v>
      </c>
      <c r="G80" s="523">
        <f t="shared" si="62"/>
        <v>953</v>
      </c>
      <c r="H80" s="523">
        <f t="shared" si="63"/>
        <v>762</v>
      </c>
      <c r="I80" s="523">
        <v>215</v>
      </c>
      <c r="J80" s="523">
        <v>172</v>
      </c>
      <c r="K80" s="523">
        <v>338</v>
      </c>
      <c r="L80" s="523">
        <v>269</v>
      </c>
      <c r="M80" s="523">
        <v>400</v>
      </c>
      <c r="N80" s="523">
        <v>321</v>
      </c>
      <c r="O80" s="523">
        <v>0</v>
      </c>
      <c r="P80" s="523">
        <v>0</v>
      </c>
      <c r="Q80" s="523">
        <f t="shared" si="64"/>
        <v>764</v>
      </c>
      <c r="R80" s="523">
        <v>427</v>
      </c>
      <c r="S80" s="523">
        <v>337</v>
      </c>
      <c r="T80" s="523">
        <f t="shared" si="65"/>
        <v>17</v>
      </c>
      <c r="U80" s="523">
        <v>11</v>
      </c>
      <c r="V80" s="523">
        <v>6</v>
      </c>
      <c r="X80" s="522">
        <f t="shared" si="53"/>
        <v>0</v>
      </c>
      <c r="Y80" s="522">
        <f t="shared" si="54"/>
        <v>0</v>
      </c>
      <c r="Z80" s="522">
        <f t="shared" si="55"/>
        <v>0</v>
      </c>
      <c r="AA80" s="522">
        <f t="shared" si="56"/>
        <v>0</v>
      </c>
      <c r="AB80" s="522">
        <f t="shared" si="57"/>
        <v>0</v>
      </c>
      <c r="AC80" s="522">
        <f t="shared" si="58"/>
        <v>0</v>
      </c>
      <c r="AD80" s="522">
        <f t="shared" si="59"/>
        <v>0</v>
      </c>
    </row>
    <row r="81" spans="1:32" s="791" customFormat="1" ht="12" customHeight="1">
      <c r="A81" s="795" t="s">
        <v>2946</v>
      </c>
      <c r="B81" s="794">
        <f t="shared" si="60"/>
        <v>0</v>
      </c>
      <c r="C81" s="523">
        <v>0</v>
      </c>
      <c r="D81" s="523">
        <v>0</v>
      </c>
      <c r="E81" s="523">
        <v>0</v>
      </c>
      <c r="F81" s="523">
        <f t="shared" si="61"/>
        <v>0</v>
      </c>
      <c r="G81" s="523">
        <f t="shared" si="62"/>
        <v>0</v>
      </c>
      <c r="H81" s="523">
        <f t="shared" si="63"/>
        <v>0</v>
      </c>
      <c r="I81" s="523">
        <v>0</v>
      </c>
      <c r="J81" s="523">
        <v>0</v>
      </c>
      <c r="K81" s="523">
        <v>0</v>
      </c>
      <c r="L81" s="523">
        <v>0</v>
      </c>
      <c r="M81" s="523">
        <v>0</v>
      </c>
      <c r="N81" s="523">
        <v>0</v>
      </c>
      <c r="O81" s="523">
        <v>0</v>
      </c>
      <c r="P81" s="523">
        <v>0</v>
      </c>
      <c r="Q81" s="523">
        <f t="shared" si="64"/>
        <v>0</v>
      </c>
      <c r="R81" s="523">
        <v>0</v>
      </c>
      <c r="S81" s="523">
        <v>0</v>
      </c>
      <c r="T81" s="523">
        <f t="shared" si="65"/>
        <v>0</v>
      </c>
      <c r="U81" s="523">
        <v>0</v>
      </c>
      <c r="V81" s="523">
        <v>0</v>
      </c>
      <c r="X81" s="522">
        <f t="shared" si="53"/>
        <v>0</v>
      </c>
      <c r="Y81" s="522">
        <f t="shared" si="54"/>
        <v>0</v>
      </c>
      <c r="Z81" s="522">
        <f t="shared" si="55"/>
        <v>0</v>
      </c>
      <c r="AA81" s="522">
        <f t="shared" si="56"/>
        <v>0</v>
      </c>
      <c r="AB81" s="522">
        <f t="shared" si="57"/>
        <v>0</v>
      </c>
      <c r="AC81" s="522">
        <f t="shared" si="58"/>
        <v>0</v>
      </c>
      <c r="AD81" s="522">
        <f t="shared" si="59"/>
        <v>0</v>
      </c>
    </row>
    <row r="82" spans="1:32" s="791" customFormat="1" ht="12" customHeight="1">
      <c r="A82" s="795" t="s">
        <v>2947</v>
      </c>
      <c r="B82" s="794">
        <f t="shared" si="60"/>
        <v>0</v>
      </c>
      <c r="C82" s="523">
        <v>0</v>
      </c>
      <c r="D82" s="523">
        <v>0</v>
      </c>
      <c r="E82" s="523">
        <v>0</v>
      </c>
      <c r="F82" s="523">
        <f t="shared" si="61"/>
        <v>0</v>
      </c>
      <c r="G82" s="523">
        <f t="shared" si="62"/>
        <v>0</v>
      </c>
      <c r="H82" s="523">
        <f t="shared" si="63"/>
        <v>0</v>
      </c>
      <c r="I82" s="523">
        <v>0</v>
      </c>
      <c r="J82" s="523">
        <v>0</v>
      </c>
      <c r="K82" s="523">
        <v>0</v>
      </c>
      <c r="L82" s="523">
        <v>0</v>
      </c>
      <c r="M82" s="523">
        <v>0</v>
      </c>
      <c r="N82" s="523">
        <v>0</v>
      </c>
      <c r="O82" s="523">
        <v>0</v>
      </c>
      <c r="P82" s="523">
        <v>0</v>
      </c>
      <c r="Q82" s="523">
        <f t="shared" si="64"/>
        <v>0</v>
      </c>
      <c r="R82" s="523">
        <v>0</v>
      </c>
      <c r="S82" s="523">
        <v>0</v>
      </c>
      <c r="T82" s="523">
        <f t="shared" si="65"/>
        <v>0</v>
      </c>
      <c r="U82" s="523">
        <v>0</v>
      </c>
      <c r="V82" s="523">
        <v>0</v>
      </c>
      <c r="X82" s="522">
        <f t="shared" si="53"/>
        <v>0</v>
      </c>
      <c r="Y82" s="522">
        <f t="shared" si="54"/>
        <v>0</v>
      </c>
      <c r="Z82" s="522">
        <f t="shared" si="55"/>
        <v>0</v>
      </c>
      <c r="AA82" s="522">
        <f t="shared" si="56"/>
        <v>0</v>
      </c>
      <c r="AB82" s="522">
        <f t="shared" si="57"/>
        <v>0</v>
      </c>
      <c r="AC82" s="522">
        <f t="shared" si="58"/>
        <v>0</v>
      </c>
      <c r="AD82" s="522">
        <f t="shared" si="59"/>
        <v>0</v>
      </c>
    </row>
    <row r="83" spans="1:32" s="791" customFormat="1" ht="9.9499999999999993" customHeight="1">
      <c r="A83" s="795" t="s">
        <v>2948</v>
      </c>
      <c r="B83" s="794">
        <f t="shared" si="60"/>
        <v>0</v>
      </c>
      <c r="C83" s="523">
        <v>0</v>
      </c>
      <c r="D83" s="523">
        <v>0</v>
      </c>
      <c r="E83" s="523">
        <v>0</v>
      </c>
      <c r="F83" s="523">
        <f t="shared" si="61"/>
        <v>0</v>
      </c>
      <c r="G83" s="523">
        <f t="shared" si="62"/>
        <v>0</v>
      </c>
      <c r="H83" s="523">
        <f t="shared" si="63"/>
        <v>0</v>
      </c>
      <c r="I83" s="523">
        <v>0</v>
      </c>
      <c r="J83" s="523">
        <v>0</v>
      </c>
      <c r="K83" s="523">
        <v>0</v>
      </c>
      <c r="L83" s="523">
        <v>0</v>
      </c>
      <c r="M83" s="523">
        <v>0</v>
      </c>
      <c r="N83" s="523">
        <v>0</v>
      </c>
      <c r="O83" s="523">
        <v>0</v>
      </c>
      <c r="P83" s="523">
        <v>0</v>
      </c>
      <c r="Q83" s="523">
        <f t="shared" si="64"/>
        <v>0</v>
      </c>
      <c r="R83" s="523">
        <v>0</v>
      </c>
      <c r="S83" s="523">
        <v>0</v>
      </c>
      <c r="T83" s="523">
        <f t="shared" si="65"/>
        <v>0</v>
      </c>
      <c r="U83" s="523">
        <v>0</v>
      </c>
      <c r="V83" s="523">
        <v>0</v>
      </c>
      <c r="X83" s="521">
        <f t="shared" si="53"/>
        <v>0</v>
      </c>
      <c r="Y83" s="521">
        <f t="shared" si="54"/>
        <v>0</v>
      </c>
      <c r="Z83" s="521">
        <f t="shared" si="55"/>
        <v>0</v>
      </c>
      <c r="AA83" s="521">
        <f t="shared" si="56"/>
        <v>0</v>
      </c>
      <c r="AB83" s="521">
        <f t="shared" si="57"/>
        <v>0</v>
      </c>
      <c r="AC83" s="521">
        <f t="shared" si="58"/>
        <v>0</v>
      </c>
      <c r="AD83" s="521">
        <f t="shared" si="59"/>
        <v>0</v>
      </c>
    </row>
    <row r="84" spans="1:32" s="791" customFormat="1" ht="12" customHeight="1">
      <c r="A84" s="793" t="s">
        <v>2976</v>
      </c>
      <c r="B84" s="792">
        <f t="shared" si="60"/>
        <v>0</v>
      </c>
      <c r="C84" s="589">
        <v>0</v>
      </c>
      <c r="D84" s="589">
        <v>0</v>
      </c>
      <c r="E84" s="589">
        <v>0</v>
      </c>
      <c r="F84" s="589">
        <f t="shared" si="61"/>
        <v>0</v>
      </c>
      <c r="G84" s="589">
        <f t="shared" si="62"/>
        <v>0</v>
      </c>
      <c r="H84" s="589">
        <f t="shared" si="63"/>
        <v>0</v>
      </c>
      <c r="I84" s="589">
        <v>0</v>
      </c>
      <c r="J84" s="589">
        <v>0</v>
      </c>
      <c r="K84" s="589">
        <v>0</v>
      </c>
      <c r="L84" s="589">
        <v>0</v>
      </c>
      <c r="M84" s="589">
        <v>0</v>
      </c>
      <c r="N84" s="589">
        <v>0</v>
      </c>
      <c r="O84" s="589">
        <v>0</v>
      </c>
      <c r="P84" s="589">
        <v>0</v>
      </c>
      <c r="Q84" s="589">
        <f t="shared" si="64"/>
        <v>0</v>
      </c>
      <c r="R84" s="589">
        <v>0</v>
      </c>
      <c r="S84" s="589">
        <v>0</v>
      </c>
      <c r="T84" s="589">
        <f t="shared" si="65"/>
        <v>0</v>
      </c>
      <c r="U84" s="589">
        <v>0</v>
      </c>
      <c r="V84" s="589">
        <v>0</v>
      </c>
      <c r="X84" s="521">
        <f t="shared" si="53"/>
        <v>0</v>
      </c>
      <c r="Y84" s="521">
        <f t="shared" si="54"/>
        <v>0</v>
      </c>
      <c r="Z84" s="521">
        <f t="shared" si="55"/>
        <v>0</v>
      </c>
      <c r="AA84" s="521">
        <f t="shared" si="56"/>
        <v>0</v>
      </c>
      <c r="AB84" s="521">
        <f t="shared" si="57"/>
        <v>0</v>
      </c>
      <c r="AC84" s="521">
        <f t="shared" si="58"/>
        <v>0</v>
      </c>
      <c r="AD84" s="521">
        <f t="shared" si="59"/>
        <v>0</v>
      </c>
    </row>
    <row r="85" spans="1:32" s="1639" customFormat="1" ht="12.2" customHeight="1">
      <c r="A85" s="94" t="s">
        <v>2887</v>
      </c>
      <c r="B85" s="1467"/>
      <c r="C85" s="1696"/>
      <c r="D85" s="1696" t="s">
        <v>2977</v>
      </c>
      <c r="E85" s="1696"/>
      <c r="F85" s="1469"/>
      <c r="H85" s="99"/>
      <c r="I85" s="99"/>
      <c r="J85" s="99" t="s">
        <v>2978</v>
      </c>
      <c r="K85" s="1469"/>
      <c r="L85" s="1490"/>
      <c r="M85" s="1469"/>
      <c r="N85" s="1490" t="s">
        <v>2979</v>
      </c>
      <c r="O85" s="1469"/>
      <c r="S85" s="99"/>
      <c r="V85" s="99" t="s">
        <v>333</v>
      </c>
    </row>
    <row r="86" spans="1:32" s="1639" customFormat="1" ht="12.2" customHeight="1">
      <c r="A86" s="1462"/>
      <c r="B86" s="1462"/>
      <c r="C86" s="1462"/>
      <c r="D86" s="1462"/>
      <c r="E86" s="1462"/>
      <c r="F86" s="1469"/>
      <c r="H86" s="99"/>
      <c r="I86" s="99"/>
      <c r="J86" s="99" t="s">
        <v>2980</v>
      </c>
      <c r="K86" s="1462"/>
      <c r="L86" s="1469"/>
      <c r="M86" s="1469"/>
      <c r="N86" s="1462"/>
      <c r="O86" s="1462"/>
      <c r="P86" s="1462"/>
    </row>
    <row r="87" spans="1:32" s="519" customFormat="1" ht="12.2" customHeight="1">
      <c r="A87" s="519" t="s">
        <v>2981</v>
      </c>
    </row>
    <row r="88" spans="1:32" s="519" customFormat="1" ht="12.2" customHeight="1">
      <c r="A88" s="519" t="s">
        <v>2982</v>
      </c>
      <c r="B88" s="1639"/>
      <c r="C88" s="1639"/>
    </row>
    <row r="89" spans="1:32" s="519" customFormat="1" ht="12" customHeight="1">
      <c r="A89" s="790"/>
      <c r="B89" s="790"/>
      <c r="AB89" s="1639"/>
      <c r="AC89" s="1639"/>
      <c r="AD89" s="1639"/>
      <c r="AE89" s="1639"/>
      <c r="AF89" s="1639"/>
    </row>
    <row r="90" spans="1:32">
      <c r="B90" s="372">
        <f t="shared" ref="B90:V90" si="66">B8-SUM(B9:B24)</f>
        <v>0</v>
      </c>
      <c r="C90" s="372">
        <f t="shared" si="66"/>
        <v>0</v>
      </c>
      <c r="D90" s="372">
        <f t="shared" si="66"/>
        <v>0</v>
      </c>
      <c r="E90" s="372">
        <f t="shared" si="66"/>
        <v>0</v>
      </c>
      <c r="F90" s="372">
        <f t="shared" si="66"/>
        <v>0</v>
      </c>
      <c r="G90" s="372">
        <f t="shared" si="66"/>
        <v>0</v>
      </c>
      <c r="H90" s="372">
        <f t="shared" si="66"/>
        <v>0</v>
      </c>
      <c r="I90" s="372">
        <f t="shared" si="66"/>
        <v>0</v>
      </c>
      <c r="J90" s="372">
        <f t="shared" si="66"/>
        <v>0</v>
      </c>
      <c r="K90" s="372">
        <f t="shared" si="66"/>
        <v>0</v>
      </c>
      <c r="L90" s="372">
        <f t="shared" si="66"/>
        <v>0</v>
      </c>
      <c r="M90" s="372">
        <f t="shared" si="66"/>
        <v>0</v>
      </c>
      <c r="N90" s="372">
        <f t="shared" si="66"/>
        <v>0</v>
      </c>
      <c r="O90" s="372">
        <f t="shared" si="66"/>
        <v>0</v>
      </c>
      <c r="P90" s="372">
        <f t="shared" si="66"/>
        <v>0</v>
      </c>
      <c r="Q90" s="372">
        <f t="shared" si="66"/>
        <v>0</v>
      </c>
      <c r="R90" s="372">
        <f t="shared" si="66"/>
        <v>0</v>
      </c>
      <c r="S90" s="372">
        <f t="shared" si="66"/>
        <v>0</v>
      </c>
      <c r="T90" s="372">
        <f t="shared" si="66"/>
        <v>0</v>
      </c>
      <c r="U90" s="372">
        <f t="shared" si="66"/>
        <v>0</v>
      </c>
      <c r="V90" s="372">
        <f t="shared" si="66"/>
        <v>0</v>
      </c>
    </row>
    <row r="91" spans="1:32">
      <c r="B91" s="372">
        <f t="shared" ref="B91:V91" si="67">B26-SUM(B27:B42)</f>
        <v>0</v>
      </c>
      <c r="C91" s="372">
        <f t="shared" si="67"/>
        <v>0</v>
      </c>
      <c r="D91" s="372">
        <f t="shared" si="67"/>
        <v>0</v>
      </c>
      <c r="E91" s="372">
        <f t="shared" si="67"/>
        <v>0</v>
      </c>
      <c r="F91" s="372">
        <f t="shared" si="67"/>
        <v>0</v>
      </c>
      <c r="G91" s="372">
        <f t="shared" si="67"/>
        <v>0</v>
      </c>
      <c r="H91" s="372">
        <f t="shared" si="67"/>
        <v>0</v>
      </c>
      <c r="I91" s="372">
        <f t="shared" si="67"/>
        <v>0</v>
      </c>
      <c r="J91" s="372">
        <f t="shared" si="67"/>
        <v>0</v>
      </c>
      <c r="K91" s="372">
        <f t="shared" si="67"/>
        <v>0</v>
      </c>
      <c r="L91" s="372">
        <f t="shared" si="67"/>
        <v>0</v>
      </c>
      <c r="M91" s="372">
        <f t="shared" si="67"/>
        <v>0</v>
      </c>
      <c r="N91" s="372">
        <f t="shared" si="67"/>
        <v>0</v>
      </c>
      <c r="O91" s="372">
        <f t="shared" si="67"/>
        <v>0</v>
      </c>
      <c r="P91" s="372">
        <f t="shared" si="67"/>
        <v>0</v>
      </c>
      <c r="Q91" s="372">
        <f t="shared" si="67"/>
        <v>0</v>
      </c>
      <c r="R91" s="372">
        <f t="shared" si="67"/>
        <v>0</v>
      </c>
      <c r="S91" s="372">
        <f t="shared" si="67"/>
        <v>0</v>
      </c>
      <c r="T91" s="372">
        <f t="shared" si="67"/>
        <v>0</v>
      </c>
      <c r="U91" s="372">
        <f t="shared" si="67"/>
        <v>0</v>
      </c>
      <c r="V91" s="372">
        <f t="shared" si="67"/>
        <v>0</v>
      </c>
    </row>
    <row r="92" spans="1:32">
      <c r="B92" s="372">
        <f t="shared" ref="B92:V92" si="68">B50-SUM(B51:B66)</f>
        <v>0</v>
      </c>
      <c r="C92" s="372">
        <f t="shared" si="68"/>
        <v>0</v>
      </c>
      <c r="D92" s="372">
        <f t="shared" si="68"/>
        <v>0</v>
      </c>
      <c r="E92" s="372">
        <f t="shared" si="68"/>
        <v>0</v>
      </c>
      <c r="F92" s="372">
        <f t="shared" si="68"/>
        <v>0</v>
      </c>
      <c r="G92" s="372">
        <f t="shared" si="68"/>
        <v>0</v>
      </c>
      <c r="H92" s="372">
        <f t="shared" si="68"/>
        <v>0</v>
      </c>
      <c r="I92" s="372">
        <f t="shared" si="68"/>
        <v>0</v>
      </c>
      <c r="J92" s="372">
        <f t="shared" si="68"/>
        <v>0</v>
      </c>
      <c r="K92" s="372">
        <f t="shared" si="68"/>
        <v>0</v>
      </c>
      <c r="L92" s="372">
        <f t="shared" si="68"/>
        <v>0</v>
      </c>
      <c r="M92" s="372">
        <f t="shared" si="68"/>
        <v>0</v>
      </c>
      <c r="N92" s="372">
        <f t="shared" si="68"/>
        <v>0</v>
      </c>
      <c r="O92" s="372">
        <f t="shared" si="68"/>
        <v>0</v>
      </c>
      <c r="P92" s="372">
        <f t="shared" si="68"/>
        <v>0</v>
      </c>
      <c r="Q92" s="372">
        <f t="shared" si="68"/>
        <v>0</v>
      </c>
      <c r="R92" s="372">
        <f t="shared" si="68"/>
        <v>0</v>
      </c>
      <c r="S92" s="372">
        <f t="shared" si="68"/>
        <v>0</v>
      </c>
      <c r="T92" s="372">
        <f t="shared" si="68"/>
        <v>0</v>
      </c>
      <c r="U92" s="372">
        <f t="shared" si="68"/>
        <v>0</v>
      </c>
      <c r="V92" s="372">
        <f t="shared" si="68"/>
        <v>0</v>
      </c>
    </row>
    <row r="93" spans="1:32">
      <c r="B93" s="372">
        <f t="shared" ref="B93:V93" si="69">B68-SUM(B69:B84)</f>
        <v>0</v>
      </c>
      <c r="C93" s="372">
        <f t="shared" si="69"/>
        <v>0</v>
      </c>
      <c r="D93" s="372">
        <f t="shared" si="69"/>
        <v>0</v>
      </c>
      <c r="E93" s="372">
        <f t="shared" si="69"/>
        <v>0</v>
      </c>
      <c r="F93" s="372">
        <f t="shared" si="69"/>
        <v>0</v>
      </c>
      <c r="G93" s="372">
        <f t="shared" si="69"/>
        <v>0</v>
      </c>
      <c r="H93" s="372">
        <f t="shared" si="69"/>
        <v>0</v>
      </c>
      <c r="I93" s="372">
        <f t="shared" si="69"/>
        <v>0</v>
      </c>
      <c r="J93" s="372">
        <f t="shared" si="69"/>
        <v>0</v>
      </c>
      <c r="K93" s="372">
        <f t="shared" si="69"/>
        <v>0</v>
      </c>
      <c r="L93" s="372">
        <f t="shared" si="69"/>
        <v>0</v>
      </c>
      <c r="M93" s="372">
        <f t="shared" si="69"/>
        <v>0</v>
      </c>
      <c r="N93" s="372">
        <f t="shared" si="69"/>
        <v>0</v>
      </c>
      <c r="O93" s="372">
        <f t="shared" si="69"/>
        <v>0</v>
      </c>
      <c r="P93" s="372">
        <f t="shared" si="69"/>
        <v>0</v>
      </c>
      <c r="Q93" s="372">
        <f t="shared" si="69"/>
        <v>0</v>
      </c>
      <c r="R93" s="372">
        <f t="shared" si="69"/>
        <v>0</v>
      </c>
      <c r="S93" s="372">
        <f t="shared" si="69"/>
        <v>0</v>
      </c>
      <c r="T93" s="372">
        <f t="shared" si="69"/>
        <v>0</v>
      </c>
      <c r="U93" s="372">
        <f t="shared" si="69"/>
        <v>0</v>
      </c>
      <c r="V93" s="372">
        <f t="shared" si="69"/>
        <v>0</v>
      </c>
    </row>
    <row r="94" spans="1:32">
      <c r="B94" s="372">
        <f t="shared" ref="B94:V94" si="70">B8-B26-B50-B68</f>
        <v>0</v>
      </c>
      <c r="C94" s="372">
        <f t="shared" si="70"/>
        <v>0</v>
      </c>
      <c r="D94" s="372">
        <f t="shared" si="70"/>
        <v>0</v>
      </c>
      <c r="E94" s="372">
        <f t="shared" si="70"/>
        <v>0</v>
      </c>
      <c r="F94" s="372">
        <f t="shared" si="70"/>
        <v>0</v>
      </c>
      <c r="G94" s="372">
        <f t="shared" si="70"/>
        <v>0</v>
      </c>
      <c r="H94" s="372">
        <f t="shared" si="70"/>
        <v>0</v>
      </c>
      <c r="I94" s="372">
        <f t="shared" si="70"/>
        <v>0</v>
      </c>
      <c r="J94" s="372">
        <f t="shared" si="70"/>
        <v>0</v>
      </c>
      <c r="K94" s="372">
        <f t="shared" si="70"/>
        <v>0</v>
      </c>
      <c r="L94" s="372">
        <f t="shared" si="70"/>
        <v>0</v>
      </c>
      <c r="M94" s="372">
        <f t="shared" si="70"/>
        <v>0</v>
      </c>
      <c r="N94" s="372">
        <f t="shared" si="70"/>
        <v>0</v>
      </c>
      <c r="O94" s="372">
        <f t="shared" si="70"/>
        <v>0</v>
      </c>
      <c r="P94" s="372">
        <f t="shared" si="70"/>
        <v>0</v>
      </c>
      <c r="Q94" s="372">
        <f t="shared" si="70"/>
        <v>0</v>
      </c>
      <c r="R94" s="372">
        <f t="shared" si="70"/>
        <v>0</v>
      </c>
      <c r="S94" s="372">
        <f t="shared" si="70"/>
        <v>0</v>
      </c>
      <c r="T94" s="372">
        <f t="shared" si="70"/>
        <v>0</v>
      </c>
      <c r="U94" s="372">
        <f t="shared" si="70"/>
        <v>0</v>
      </c>
      <c r="V94" s="372">
        <f t="shared" si="70"/>
        <v>0</v>
      </c>
    </row>
    <row r="95" spans="1:32">
      <c r="B95" s="372">
        <f t="shared" ref="B95:V95" si="71">B9-B27-B51-B69</f>
        <v>0</v>
      </c>
      <c r="C95" s="372">
        <f t="shared" si="71"/>
        <v>0</v>
      </c>
      <c r="D95" s="372">
        <f t="shared" si="71"/>
        <v>0</v>
      </c>
      <c r="E95" s="372">
        <f t="shared" si="71"/>
        <v>0</v>
      </c>
      <c r="F95" s="372">
        <f t="shared" si="71"/>
        <v>0</v>
      </c>
      <c r="G95" s="372">
        <f t="shared" si="71"/>
        <v>0</v>
      </c>
      <c r="H95" s="372">
        <f t="shared" si="71"/>
        <v>0</v>
      </c>
      <c r="I95" s="372">
        <f t="shared" si="71"/>
        <v>0</v>
      </c>
      <c r="J95" s="372">
        <f t="shared" si="71"/>
        <v>0</v>
      </c>
      <c r="K95" s="372">
        <f t="shared" si="71"/>
        <v>0</v>
      </c>
      <c r="L95" s="372">
        <f t="shared" si="71"/>
        <v>0</v>
      </c>
      <c r="M95" s="372">
        <f t="shared" si="71"/>
        <v>0</v>
      </c>
      <c r="N95" s="372">
        <f t="shared" si="71"/>
        <v>0</v>
      </c>
      <c r="O95" s="372">
        <f t="shared" si="71"/>
        <v>0</v>
      </c>
      <c r="P95" s="372">
        <f t="shared" si="71"/>
        <v>0</v>
      </c>
      <c r="Q95" s="372">
        <f t="shared" si="71"/>
        <v>0</v>
      </c>
      <c r="R95" s="372">
        <f t="shared" si="71"/>
        <v>0</v>
      </c>
      <c r="S95" s="372">
        <f t="shared" si="71"/>
        <v>0</v>
      </c>
      <c r="T95" s="372">
        <f t="shared" si="71"/>
        <v>0</v>
      </c>
      <c r="U95" s="372">
        <f t="shared" si="71"/>
        <v>0</v>
      </c>
      <c r="V95" s="372">
        <f t="shared" si="71"/>
        <v>0</v>
      </c>
    </row>
    <row r="96" spans="1:32">
      <c r="B96" s="372">
        <f t="shared" ref="B96:V96" si="72">B10-B28-B52-B70</f>
        <v>0</v>
      </c>
      <c r="C96" s="372">
        <f t="shared" si="72"/>
        <v>0</v>
      </c>
      <c r="D96" s="372">
        <f t="shared" si="72"/>
        <v>0</v>
      </c>
      <c r="E96" s="372">
        <f t="shared" si="72"/>
        <v>0</v>
      </c>
      <c r="F96" s="372">
        <f t="shared" si="72"/>
        <v>0</v>
      </c>
      <c r="G96" s="372">
        <f t="shared" si="72"/>
        <v>0</v>
      </c>
      <c r="H96" s="372">
        <f t="shared" si="72"/>
        <v>0</v>
      </c>
      <c r="I96" s="372">
        <f t="shared" si="72"/>
        <v>0</v>
      </c>
      <c r="J96" s="372">
        <f t="shared" si="72"/>
        <v>0</v>
      </c>
      <c r="K96" s="372">
        <f t="shared" si="72"/>
        <v>0</v>
      </c>
      <c r="L96" s="372">
        <f t="shared" si="72"/>
        <v>0</v>
      </c>
      <c r="M96" s="372">
        <f t="shared" si="72"/>
        <v>0</v>
      </c>
      <c r="N96" s="372">
        <f t="shared" si="72"/>
        <v>0</v>
      </c>
      <c r="O96" s="372">
        <f t="shared" si="72"/>
        <v>0</v>
      </c>
      <c r="P96" s="372">
        <f t="shared" si="72"/>
        <v>0</v>
      </c>
      <c r="Q96" s="372">
        <f t="shared" si="72"/>
        <v>0</v>
      </c>
      <c r="R96" s="372">
        <f t="shared" si="72"/>
        <v>0</v>
      </c>
      <c r="S96" s="372">
        <f t="shared" si="72"/>
        <v>0</v>
      </c>
      <c r="T96" s="372">
        <f t="shared" si="72"/>
        <v>0</v>
      </c>
      <c r="U96" s="372">
        <f t="shared" si="72"/>
        <v>0</v>
      </c>
      <c r="V96" s="372">
        <f t="shared" si="72"/>
        <v>0</v>
      </c>
    </row>
    <row r="97" spans="2:22">
      <c r="B97" s="372">
        <f t="shared" ref="B97:V97" si="73">B11-B29-B53-B71</f>
        <v>0</v>
      </c>
      <c r="C97" s="372">
        <f t="shared" si="73"/>
        <v>0</v>
      </c>
      <c r="D97" s="372">
        <f t="shared" si="73"/>
        <v>0</v>
      </c>
      <c r="E97" s="372">
        <f t="shared" si="73"/>
        <v>0</v>
      </c>
      <c r="F97" s="372">
        <f t="shared" si="73"/>
        <v>0</v>
      </c>
      <c r="G97" s="372">
        <f t="shared" si="73"/>
        <v>0</v>
      </c>
      <c r="H97" s="372">
        <f t="shared" si="73"/>
        <v>0</v>
      </c>
      <c r="I97" s="372">
        <f t="shared" si="73"/>
        <v>0</v>
      </c>
      <c r="J97" s="372">
        <f t="shared" si="73"/>
        <v>0</v>
      </c>
      <c r="K97" s="372">
        <f t="shared" si="73"/>
        <v>0</v>
      </c>
      <c r="L97" s="372">
        <f t="shared" si="73"/>
        <v>0</v>
      </c>
      <c r="M97" s="372">
        <f t="shared" si="73"/>
        <v>0</v>
      </c>
      <c r="N97" s="372">
        <f t="shared" si="73"/>
        <v>0</v>
      </c>
      <c r="O97" s="372">
        <f t="shared" si="73"/>
        <v>0</v>
      </c>
      <c r="P97" s="372">
        <f t="shared" si="73"/>
        <v>0</v>
      </c>
      <c r="Q97" s="372">
        <f t="shared" si="73"/>
        <v>0</v>
      </c>
      <c r="R97" s="372">
        <f t="shared" si="73"/>
        <v>0</v>
      </c>
      <c r="S97" s="372">
        <f t="shared" si="73"/>
        <v>0</v>
      </c>
      <c r="T97" s="372">
        <f t="shared" si="73"/>
        <v>0</v>
      </c>
      <c r="U97" s="372">
        <f t="shared" si="73"/>
        <v>0</v>
      </c>
      <c r="V97" s="372">
        <f t="shared" si="73"/>
        <v>0</v>
      </c>
    </row>
    <row r="98" spans="2:22">
      <c r="B98" s="372">
        <f t="shared" ref="B98:V98" si="74">B12-B30-B54-B72</f>
        <v>0</v>
      </c>
      <c r="C98" s="372">
        <f t="shared" si="74"/>
        <v>0</v>
      </c>
      <c r="D98" s="372">
        <f t="shared" si="74"/>
        <v>0</v>
      </c>
      <c r="E98" s="372">
        <f t="shared" si="74"/>
        <v>0</v>
      </c>
      <c r="F98" s="372">
        <f t="shared" si="74"/>
        <v>0</v>
      </c>
      <c r="G98" s="372">
        <f t="shared" si="74"/>
        <v>0</v>
      </c>
      <c r="H98" s="372">
        <f t="shared" si="74"/>
        <v>0</v>
      </c>
      <c r="I98" s="372">
        <f t="shared" si="74"/>
        <v>0</v>
      </c>
      <c r="J98" s="372">
        <f t="shared" si="74"/>
        <v>0</v>
      </c>
      <c r="K98" s="372">
        <f t="shared" si="74"/>
        <v>0</v>
      </c>
      <c r="L98" s="372">
        <f t="shared" si="74"/>
        <v>0</v>
      </c>
      <c r="M98" s="372">
        <f t="shared" si="74"/>
        <v>0</v>
      </c>
      <c r="N98" s="372">
        <f t="shared" si="74"/>
        <v>0</v>
      </c>
      <c r="O98" s="372">
        <f t="shared" si="74"/>
        <v>0</v>
      </c>
      <c r="P98" s="372">
        <f t="shared" si="74"/>
        <v>0</v>
      </c>
      <c r="Q98" s="372">
        <f t="shared" si="74"/>
        <v>0</v>
      </c>
      <c r="R98" s="372">
        <f t="shared" si="74"/>
        <v>0</v>
      </c>
      <c r="S98" s="372">
        <f t="shared" si="74"/>
        <v>0</v>
      </c>
      <c r="T98" s="372">
        <f t="shared" si="74"/>
        <v>0</v>
      </c>
      <c r="U98" s="372">
        <f t="shared" si="74"/>
        <v>0</v>
      </c>
      <c r="V98" s="372">
        <f t="shared" si="74"/>
        <v>0</v>
      </c>
    </row>
    <row r="99" spans="2:22">
      <c r="B99" s="372">
        <f t="shared" ref="B99:V99" si="75">B13-B31-B55-B73</f>
        <v>0</v>
      </c>
      <c r="C99" s="372">
        <f t="shared" si="75"/>
        <v>0</v>
      </c>
      <c r="D99" s="372">
        <f t="shared" si="75"/>
        <v>0</v>
      </c>
      <c r="E99" s="372">
        <f t="shared" si="75"/>
        <v>0</v>
      </c>
      <c r="F99" s="372">
        <f t="shared" si="75"/>
        <v>0</v>
      </c>
      <c r="G99" s="372">
        <f t="shared" si="75"/>
        <v>0</v>
      </c>
      <c r="H99" s="372">
        <f t="shared" si="75"/>
        <v>0</v>
      </c>
      <c r="I99" s="372">
        <f t="shared" si="75"/>
        <v>0</v>
      </c>
      <c r="J99" s="372">
        <f t="shared" si="75"/>
        <v>0</v>
      </c>
      <c r="K99" s="372">
        <f t="shared" si="75"/>
        <v>0</v>
      </c>
      <c r="L99" s="372">
        <f t="shared" si="75"/>
        <v>0</v>
      </c>
      <c r="M99" s="372">
        <f t="shared" si="75"/>
        <v>0</v>
      </c>
      <c r="N99" s="372">
        <f t="shared" si="75"/>
        <v>0</v>
      </c>
      <c r="O99" s="372">
        <f t="shared" si="75"/>
        <v>0</v>
      </c>
      <c r="P99" s="372">
        <f t="shared" si="75"/>
        <v>0</v>
      </c>
      <c r="Q99" s="372">
        <f t="shared" si="75"/>
        <v>0</v>
      </c>
      <c r="R99" s="372">
        <f t="shared" si="75"/>
        <v>0</v>
      </c>
      <c r="S99" s="372">
        <f t="shared" si="75"/>
        <v>0</v>
      </c>
      <c r="T99" s="372">
        <f t="shared" si="75"/>
        <v>0</v>
      </c>
      <c r="U99" s="372">
        <f t="shared" si="75"/>
        <v>0</v>
      </c>
      <c r="V99" s="372">
        <f t="shared" si="75"/>
        <v>0</v>
      </c>
    </row>
    <row r="100" spans="2:22">
      <c r="B100" s="372">
        <f t="shared" ref="B100:V100" si="76">B14-B32-B56-B74</f>
        <v>0</v>
      </c>
      <c r="C100" s="372">
        <f t="shared" si="76"/>
        <v>0</v>
      </c>
      <c r="D100" s="372">
        <f t="shared" si="76"/>
        <v>0</v>
      </c>
      <c r="E100" s="372">
        <f t="shared" si="76"/>
        <v>0</v>
      </c>
      <c r="F100" s="372">
        <f t="shared" si="76"/>
        <v>0</v>
      </c>
      <c r="G100" s="372">
        <f t="shared" si="76"/>
        <v>0</v>
      </c>
      <c r="H100" s="372">
        <f t="shared" si="76"/>
        <v>0</v>
      </c>
      <c r="I100" s="372">
        <f t="shared" si="76"/>
        <v>0</v>
      </c>
      <c r="J100" s="372">
        <f t="shared" si="76"/>
        <v>0</v>
      </c>
      <c r="K100" s="372">
        <f t="shared" si="76"/>
        <v>0</v>
      </c>
      <c r="L100" s="372">
        <f t="shared" si="76"/>
        <v>0</v>
      </c>
      <c r="M100" s="372">
        <f t="shared" si="76"/>
        <v>0</v>
      </c>
      <c r="N100" s="372">
        <f t="shared" si="76"/>
        <v>0</v>
      </c>
      <c r="O100" s="372">
        <f t="shared" si="76"/>
        <v>0</v>
      </c>
      <c r="P100" s="372">
        <f t="shared" si="76"/>
        <v>0</v>
      </c>
      <c r="Q100" s="372">
        <f t="shared" si="76"/>
        <v>0</v>
      </c>
      <c r="R100" s="372">
        <f t="shared" si="76"/>
        <v>0</v>
      </c>
      <c r="S100" s="372">
        <f t="shared" si="76"/>
        <v>0</v>
      </c>
      <c r="T100" s="372">
        <f t="shared" si="76"/>
        <v>0</v>
      </c>
      <c r="U100" s="372">
        <f t="shared" si="76"/>
        <v>0</v>
      </c>
      <c r="V100" s="372">
        <f t="shared" si="76"/>
        <v>0</v>
      </c>
    </row>
    <row r="101" spans="2:22">
      <c r="B101" s="372">
        <f t="shared" ref="B101:V101" si="77">B15-B33-B57-B75</f>
        <v>0</v>
      </c>
      <c r="C101" s="372">
        <f t="shared" si="77"/>
        <v>0</v>
      </c>
      <c r="D101" s="372">
        <f t="shared" si="77"/>
        <v>0</v>
      </c>
      <c r="E101" s="372">
        <f t="shared" si="77"/>
        <v>0</v>
      </c>
      <c r="F101" s="372">
        <f t="shared" si="77"/>
        <v>0</v>
      </c>
      <c r="G101" s="372">
        <f t="shared" si="77"/>
        <v>0</v>
      </c>
      <c r="H101" s="372">
        <f t="shared" si="77"/>
        <v>0</v>
      </c>
      <c r="I101" s="372">
        <f t="shared" si="77"/>
        <v>0</v>
      </c>
      <c r="J101" s="372">
        <f t="shared" si="77"/>
        <v>0</v>
      </c>
      <c r="K101" s="372">
        <f t="shared" si="77"/>
        <v>0</v>
      </c>
      <c r="L101" s="372">
        <f t="shared" si="77"/>
        <v>0</v>
      </c>
      <c r="M101" s="372">
        <f t="shared" si="77"/>
        <v>0</v>
      </c>
      <c r="N101" s="372">
        <f t="shared" si="77"/>
        <v>0</v>
      </c>
      <c r="O101" s="372">
        <f t="shared" si="77"/>
        <v>0</v>
      </c>
      <c r="P101" s="372">
        <f t="shared" si="77"/>
        <v>0</v>
      </c>
      <c r="Q101" s="372">
        <f t="shared" si="77"/>
        <v>0</v>
      </c>
      <c r="R101" s="372">
        <f t="shared" si="77"/>
        <v>0</v>
      </c>
      <c r="S101" s="372">
        <f t="shared" si="77"/>
        <v>0</v>
      </c>
      <c r="T101" s="372">
        <f t="shared" si="77"/>
        <v>0</v>
      </c>
      <c r="U101" s="372">
        <f t="shared" si="77"/>
        <v>0</v>
      </c>
      <c r="V101" s="372">
        <f t="shared" si="77"/>
        <v>0</v>
      </c>
    </row>
    <row r="102" spans="2:22">
      <c r="B102" s="372">
        <f t="shared" ref="B102:V102" si="78">B16-B34-B58-B76</f>
        <v>0</v>
      </c>
      <c r="C102" s="372">
        <f t="shared" si="78"/>
        <v>0</v>
      </c>
      <c r="D102" s="372">
        <f t="shared" si="78"/>
        <v>0</v>
      </c>
      <c r="E102" s="372">
        <f t="shared" si="78"/>
        <v>0</v>
      </c>
      <c r="F102" s="372">
        <f t="shared" si="78"/>
        <v>0</v>
      </c>
      <c r="G102" s="372">
        <f t="shared" si="78"/>
        <v>0</v>
      </c>
      <c r="H102" s="372">
        <f t="shared" si="78"/>
        <v>0</v>
      </c>
      <c r="I102" s="372">
        <f t="shared" si="78"/>
        <v>0</v>
      </c>
      <c r="J102" s="372">
        <f t="shared" si="78"/>
        <v>0</v>
      </c>
      <c r="K102" s="372">
        <f t="shared" si="78"/>
        <v>0</v>
      </c>
      <c r="L102" s="372">
        <f t="shared" si="78"/>
        <v>0</v>
      </c>
      <c r="M102" s="372">
        <f t="shared" si="78"/>
        <v>0</v>
      </c>
      <c r="N102" s="372">
        <f t="shared" si="78"/>
        <v>0</v>
      </c>
      <c r="O102" s="372">
        <f t="shared" si="78"/>
        <v>0</v>
      </c>
      <c r="P102" s="372">
        <f t="shared" si="78"/>
        <v>0</v>
      </c>
      <c r="Q102" s="372">
        <f t="shared" si="78"/>
        <v>0</v>
      </c>
      <c r="R102" s="372">
        <f t="shared" si="78"/>
        <v>0</v>
      </c>
      <c r="S102" s="372">
        <f t="shared" si="78"/>
        <v>0</v>
      </c>
      <c r="T102" s="372">
        <f t="shared" si="78"/>
        <v>0</v>
      </c>
      <c r="U102" s="372">
        <f t="shared" si="78"/>
        <v>0</v>
      </c>
      <c r="V102" s="372">
        <f t="shared" si="78"/>
        <v>0</v>
      </c>
    </row>
    <row r="103" spans="2:22">
      <c r="B103" s="372">
        <f t="shared" ref="B103:V103" si="79">B17-B35-B59-B77</f>
        <v>0</v>
      </c>
      <c r="C103" s="372">
        <f t="shared" si="79"/>
        <v>0</v>
      </c>
      <c r="D103" s="372">
        <f t="shared" si="79"/>
        <v>0</v>
      </c>
      <c r="E103" s="372">
        <f t="shared" si="79"/>
        <v>0</v>
      </c>
      <c r="F103" s="372">
        <f t="shared" si="79"/>
        <v>0</v>
      </c>
      <c r="G103" s="372">
        <f t="shared" si="79"/>
        <v>0</v>
      </c>
      <c r="H103" s="372">
        <f t="shared" si="79"/>
        <v>0</v>
      </c>
      <c r="I103" s="372">
        <f t="shared" si="79"/>
        <v>0</v>
      </c>
      <c r="J103" s="372">
        <f t="shared" si="79"/>
        <v>0</v>
      </c>
      <c r="K103" s="372">
        <f t="shared" si="79"/>
        <v>0</v>
      </c>
      <c r="L103" s="372">
        <f t="shared" si="79"/>
        <v>0</v>
      </c>
      <c r="M103" s="372">
        <f t="shared" si="79"/>
        <v>0</v>
      </c>
      <c r="N103" s="372">
        <f t="shared" si="79"/>
        <v>0</v>
      </c>
      <c r="O103" s="372">
        <f t="shared" si="79"/>
        <v>0</v>
      </c>
      <c r="P103" s="372">
        <f t="shared" si="79"/>
        <v>0</v>
      </c>
      <c r="Q103" s="372">
        <f t="shared" si="79"/>
        <v>0</v>
      </c>
      <c r="R103" s="372">
        <f t="shared" si="79"/>
        <v>0</v>
      </c>
      <c r="S103" s="372">
        <f t="shared" si="79"/>
        <v>0</v>
      </c>
      <c r="T103" s="372">
        <f t="shared" si="79"/>
        <v>0</v>
      </c>
      <c r="U103" s="372">
        <f t="shared" si="79"/>
        <v>0</v>
      </c>
      <c r="V103" s="372">
        <f t="shared" si="79"/>
        <v>0</v>
      </c>
    </row>
    <row r="104" spans="2:22">
      <c r="B104" s="372">
        <f t="shared" ref="B104:V104" si="80">B18-B36-B60-B78</f>
        <v>0</v>
      </c>
      <c r="C104" s="372">
        <f t="shared" si="80"/>
        <v>0</v>
      </c>
      <c r="D104" s="372">
        <f t="shared" si="80"/>
        <v>0</v>
      </c>
      <c r="E104" s="372">
        <f t="shared" si="80"/>
        <v>0</v>
      </c>
      <c r="F104" s="372">
        <f t="shared" si="80"/>
        <v>0</v>
      </c>
      <c r="G104" s="372">
        <f t="shared" si="80"/>
        <v>0</v>
      </c>
      <c r="H104" s="372">
        <f t="shared" si="80"/>
        <v>0</v>
      </c>
      <c r="I104" s="372">
        <f t="shared" si="80"/>
        <v>0</v>
      </c>
      <c r="J104" s="372">
        <f t="shared" si="80"/>
        <v>0</v>
      </c>
      <c r="K104" s="372">
        <f t="shared" si="80"/>
        <v>0</v>
      </c>
      <c r="L104" s="372">
        <f t="shared" si="80"/>
        <v>0</v>
      </c>
      <c r="M104" s="372">
        <f t="shared" si="80"/>
        <v>0</v>
      </c>
      <c r="N104" s="372">
        <f t="shared" si="80"/>
        <v>0</v>
      </c>
      <c r="O104" s="372">
        <f t="shared" si="80"/>
        <v>0</v>
      </c>
      <c r="P104" s="372">
        <f t="shared" si="80"/>
        <v>0</v>
      </c>
      <c r="Q104" s="372">
        <f t="shared" si="80"/>
        <v>0</v>
      </c>
      <c r="R104" s="372">
        <f t="shared" si="80"/>
        <v>0</v>
      </c>
      <c r="S104" s="372">
        <f t="shared" si="80"/>
        <v>0</v>
      </c>
      <c r="T104" s="372">
        <f t="shared" si="80"/>
        <v>0</v>
      </c>
      <c r="U104" s="372">
        <f t="shared" si="80"/>
        <v>0</v>
      </c>
      <c r="V104" s="372">
        <f t="shared" si="80"/>
        <v>0</v>
      </c>
    </row>
    <row r="105" spans="2:22">
      <c r="B105" s="372">
        <f t="shared" ref="B105:V105" si="81">B19-B37-B61-B79</f>
        <v>0</v>
      </c>
      <c r="C105" s="372">
        <f t="shared" si="81"/>
        <v>0</v>
      </c>
      <c r="D105" s="372">
        <f t="shared" si="81"/>
        <v>0</v>
      </c>
      <c r="E105" s="372">
        <f t="shared" si="81"/>
        <v>0</v>
      </c>
      <c r="F105" s="372">
        <f t="shared" si="81"/>
        <v>0</v>
      </c>
      <c r="G105" s="372">
        <f t="shared" si="81"/>
        <v>0</v>
      </c>
      <c r="H105" s="372">
        <f t="shared" si="81"/>
        <v>0</v>
      </c>
      <c r="I105" s="372">
        <f t="shared" si="81"/>
        <v>0</v>
      </c>
      <c r="J105" s="372">
        <f t="shared" si="81"/>
        <v>0</v>
      </c>
      <c r="K105" s="372">
        <f t="shared" si="81"/>
        <v>0</v>
      </c>
      <c r="L105" s="372">
        <f t="shared" si="81"/>
        <v>0</v>
      </c>
      <c r="M105" s="372">
        <f t="shared" si="81"/>
        <v>0</v>
      </c>
      <c r="N105" s="372">
        <f t="shared" si="81"/>
        <v>0</v>
      </c>
      <c r="O105" s="372">
        <f t="shared" si="81"/>
        <v>0</v>
      </c>
      <c r="P105" s="372">
        <f t="shared" si="81"/>
        <v>0</v>
      </c>
      <c r="Q105" s="372">
        <f t="shared" si="81"/>
        <v>0</v>
      </c>
      <c r="R105" s="372">
        <f t="shared" si="81"/>
        <v>0</v>
      </c>
      <c r="S105" s="372">
        <f t="shared" si="81"/>
        <v>0</v>
      </c>
      <c r="T105" s="372">
        <f t="shared" si="81"/>
        <v>0</v>
      </c>
      <c r="U105" s="372">
        <f t="shared" si="81"/>
        <v>0</v>
      </c>
      <c r="V105" s="372">
        <f t="shared" si="81"/>
        <v>0</v>
      </c>
    </row>
    <row r="106" spans="2:22">
      <c r="B106" s="372">
        <f t="shared" ref="B106:V106" si="82">B20-B38-B62-B80</f>
        <v>0</v>
      </c>
      <c r="C106" s="372">
        <f t="shared" si="82"/>
        <v>0</v>
      </c>
      <c r="D106" s="372">
        <f t="shared" si="82"/>
        <v>0</v>
      </c>
      <c r="E106" s="372">
        <f t="shared" si="82"/>
        <v>0</v>
      </c>
      <c r="F106" s="372">
        <f t="shared" si="82"/>
        <v>0</v>
      </c>
      <c r="G106" s="372">
        <f t="shared" si="82"/>
        <v>0</v>
      </c>
      <c r="H106" s="372">
        <f t="shared" si="82"/>
        <v>0</v>
      </c>
      <c r="I106" s="372">
        <f t="shared" si="82"/>
        <v>0</v>
      </c>
      <c r="J106" s="372">
        <f t="shared" si="82"/>
        <v>0</v>
      </c>
      <c r="K106" s="372">
        <f t="shared" si="82"/>
        <v>0</v>
      </c>
      <c r="L106" s="372">
        <f t="shared" si="82"/>
        <v>0</v>
      </c>
      <c r="M106" s="372">
        <f t="shared" si="82"/>
        <v>0</v>
      </c>
      <c r="N106" s="372">
        <f t="shared" si="82"/>
        <v>0</v>
      </c>
      <c r="O106" s="372">
        <f t="shared" si="82"/>
        <v>0</v>
      </c>
      <c r="P106" s="372">
        <f t="shared" si="82"/>
        <v>0</v>
      </c>
      <c r="Q106" s="372">
        <f t="shared" si="82"/>
        <v>0</v>
      </c>
      <c r="R106" s="372">
        <f t="shared" si="82"/>
        <v>0</v>
      </c>
      <c r="S106" s="372">
        <f t="shared" si="82"/>
        <v>0</v>
      </c>
      <c r="T106" s="372">
        <f t="shared" si="82"/>
        <v>0</v>
      </c>
      <c r="U106" s="372">
        <f t="shared" si="82"/>
        <v>0</v>
      </c>
      <c r="V106" s="372">
        <f t="shared" si="82"/>
        <v>0</v>
      </c>
    </row>
    <row r="107" spans="2:22">
      <c r="B107" s="372">
        <f t="shared" ref="B107:V107" si="83">B21-B39-B63-B81</f>
        <v>0</v>
      </c>
      <c r="C107" s="372">
        <f t="shared" si="83"/>
        <v>0</v>
      </c>
      <c r="D107" s="372">
        <f t="shared" si="83"/>
        <v>0</v>
      </c>
      <c r="E107" s="372">
        <f t="shared" si="83"/>
        <v>0</v>
      </c>
      <c r="F107" s="372">
        <f t="shared" si="83"/>
        <v>0</v>
      </c>
      <c r="G107" s="372">
        <f t="shared" si="83"/>
        <v>0</v>
      </c>
      <c r="H107" s="372">
        <f t="shared" si="83"/>
        <v>0</v>
      </c>
      <c r="I107" s="372">
        <f t="shared" si="83"/>
        <v>0</v>
      </c>
      <c r="J107" s="372">
        <f t="shared" si="83"/>
        <v>0</v>
      </c>
      <c r="K107" s="372">
        <f t="shared" si="83"/>
        <v>0</v>
      </c>
      <c r="L107" s="372">
        <f t="shared" si="83"/>
        <v>0</v>
      </c>
      <c r="M107" s="372">
        <f t="shared" si="83"/>
        <v>0</v>
      </c>
      <c r="N107" s="372">
        <f t="shared" si="83"/>
        <v>0</v>
      </c>
      <c r="O107" s="372">
        <f t="shared" si="83"/>
        <v>0</v>
      </c>
      <c r="P107" s="372">
        <f t="shared" si="83"/>
        <v>0</v>
      </c>
      <c r="Q107" s="372">
        <f t="shared" si="83"/>
        <v>0</v>
      </c>
      <c r="R107" s="372">
        <f t="shared" si="83"/>
        <v>0</v>
      </c>
      <c r="S107" s="372">
        <f t="shared" si="83"/>
        <v>0</v>
      </c>
      <c r="T107" s="372">
        <f t="shared" si="83"/>
        <v>0</v>
      </c>
      <c r="U107" s="372">
        <f t="shared" si="83"/>
        <v>0</v>
      </c>
      <c r="V107" s="372">
        <f t="shared" si="83"/>
        <v>0</v>
      </c>
    </row>
    <row r="108" spans="2:22">
      <c r="B108" s="372">
        <f t="shared" ref="B108:V108" si="84">B22-B40-B64-B82</f>
        <v>0</v>
      </c>
      <c r="C108" s="372">
        <f t="shared" si="84"/>
        <v>0</v>
      </c>
      <c r="D108" s="372">
        <f t="shared" si="84"/>
        <v>0</v>
      </c>
      <c r="E108" s="372">
        <f t="shared" si="84"/>
        <v>0</v>
      </c>
      <c r="F108" s="372">
        <f t="shared" si="84"/>
        <v>0</v>
      </c>
      <c r="G108" s="372">
        <f t="shared" si="84"/>
        <v>0</v>
      </c>
      <c r="H108" s="372">
        <f t="shared" si="84"/>
        <v>0</v>
      </c>
      <c r="I108" s="372">
        <f t="shared" si="84"/>
        <v>0</v>
      </c>
      <c r="J108" s="372">
        <f t="shared" si="84"/>
        <v>0</v>
      </c>
      <c r="K108" s="372">
        <f t="shared" si="84"/>
        <v>0</v>
      </c>
      <c r="L108" s="372">
        <f t="shared" si="84"/>
        <v>0</v>
      </c>
      <c r="M108" s="372">
        <f t="shared" si="84"/>
        <v>0</v>
      </c>
      <c r="N108" s="372">
        <f t="shared" si="84"/>
        <v>0</v>
      </c>
      <c r="O108" s="372">
        <f t="shared" si="84"/>
        <v>0</v>
      </c>
      <c r="P108" s="372">
        <f t="shared" si="84"/>
        <v>0</v>
      </c>
      <c r="Q108" s="372">
        <f t="shared" si="84"/>
        <v>0</v>
      </c>
      <c r="R108" s="372">
        <f t="shared" si="84"/>
        <v>0</v>
      </c>
      <c r="S108" s="372">
        <f t="shared" si="84"/>
        <v>0</v>
      </c>
      <c r="T108" s="372">
        <f t="shared" si="84"/>
        <v>0</v>
      </c>
      <c r="U108" s="372">
        <f t="shared" si="84"/>
        <v>0</v>
      </c>
      <c r="V108" s="372">
        <f t="shared" si="84"/>
        <v>0</v>
      </c>
    </row>
    <row r="109" spans="2:22">
      <c r="B109" s="372">
        <f t="shared" ref="B109:V109" si="85">B23-B41-B65-B83</f>
        <v>0</v>
      </c>
      <c r="C109" s="372">
        <f t="shared" si="85"/>
        <v>0</v>
      </c>
      <c r="D109" s="372">
        <f t="shared" si="85"/>
        <v>0</v>
      </c>
      <c r="E109" s="372">
        <f t="shared" si="85"/>
        <v>0</v>
      </c>
      <c r="F109" s="372">
        <f t="shared" si="85"/>
        <v>0</v>
      </c>
      <c r="G109" s="372">
        <f t="shared" si="85"/>
        <v>0</v>
      </c>
      <c r="H109" s="372">
        <f t="shared" si="85"/>
        <v>0</v>
      </c>
      <c r="I109" s="372">
        <f t="shared" si="85"/>
        <v>0</v>
      </c>
      <c r="J109" s="372">
        <f t="shared" si="85"/>
        <v>0</v>
      </c>
      <c r="K109" s="372">
        <f t="shared" si="85"/>
        <v>0</v>
      </c>
      <c r="L109" s="372">
        <f t="shared" si="85"/>
        <v>0</v>
      </c>
      <c r="M109" s="372">
        <f t="shared" si="85"/>
        <v>0</v>
      </c>
      <c r="N109" s="372">
        <f t="shared" si="85"/>
        <v>0</v>
      </c>
      <c r="O109" s="372">
        <f t="shared" si="85"/>
        <v>0</v>
      </c>
      <c r="P109" s="372">
        <f t="shared" si="85"/>
        <v>0</v>
      </c>
      <c r="Q109" s="372">
        <f t="shared" si="85"/>
        <v>0</v>
      </c>
      <c r="R109" s="372">
        <f t="shared" si="85"/>
        <v>0</v>
      </c>
      <c r="S109" s="372">
        <f t="shared" si="85"/>
        <v>0</v>
      </c>
      <c r="T109" s="372">
        <f t="shared" si="85"/>
        <v>0</v>
      </c>
      <c r="U109" s="372">
        <f t="shared" si="85"/>
        <v>0</v>
      </c>
      <c r="V109" s="372">
        <f t="shared" si="85"/>
        <v>0</v>
      </c>
    </row>
    <row r="110" spans="2:22">
      <c r="B110" s="372">
        <f t="shared" ref="B110:V110" si="86">B24-B42-B66-B84</f>
        <v>0</v>
      </c>
      <c r="C110" s="372">
        <f t="shared" si="86"/>
        <v>0</v>
      </c>
      <c r="D110" s="372">
        <f t="shared" si="86"/>
        <v>0</v>
      </c>
      <c r="E110" s="372">
        <f t="shared" si="86"/>
        <v>0</v>
      </c>
      <c r="F110" s="372">
        <f t="shared" si="86"/>
        <v>0</v>
      </c>
      <c r="G110" s="372">
        <f t="shared" si="86"/>
        <v>0</v>
      </c>
      <c r="H110" s="372">
        <f t="shared" si="86"/>
        <v>0</v>
      </c>
      <c r="I110" s="372">
        <f t="shared" si="86"/>
        <v>0</v>
      </c>
      <c r="J110" s="372">
        <f t="shared" si="86"/>
        <v>0</v>
      </c>
      <c r="K110" s="372">
        <f t="shared" si="86"/>
        <v>0</v>
      </c>
      <c r="L110" s="372">
        <f t="shared" si="86"/>
        <v>0</v>
      </c>
      <c r="M110" s="372">
        <f t="shared" si="86"/>
        <v>0</v>
      </c>
      <c r="N110" s="372">
        <f t="shared" si="86"/>
        <v>0</v>
      </c>
      <c r="O110" s="372">
        <f t="shared" si="86"/>
        <v>0</v>
      </c>
      <c r="P110" s="372">
        <f t="shared" si="86"/>
        <v>0</v>
      </c>
      <c r="Q110" s="372">
        <f t="shared" si="86"/>
        <v>0</v>
      </c>
      <c r="R110" s="372">
        <f t="shared" si="86"/>
        <v>0</v>
      </c>
      <c r="S110" s="372">
        <f t="shared" si="86"/>
        <v>0</v>
      </c>
      <c r="T110" s="372">
        <f t="shared" si="86"/>
        <v>0</v>
      </c>
      <c r="U110" s="372">
        <f t="shared" si="86"/>
        <v>0</v>
      </c>
      <c r="V110" s="372">
        <f t="shared" si="86"/>
        <v>0</v>
      </c>
    </row>
  </sheetData>
  <mergeCells count="44">
    <mergeCell ref="D6:D7"/>
    <mergeCell ref="A43:B43"/>
    <mergeCell ref="A44:B44"/>
    <mergeCell ref="E6:E7"/>
    <mergeCell ref="Q1:S1"/>
    <mergeCell ref="Q2:S2"/>
    <mergeCell ref="A1:B1"/>
    <mergeCell ref="A2:B2"/>
    <mergeCell ref="Q5:S6"/>
    <mergeCell ref="M6:N6"/>
    <mergeCell ref="F6:H6"/>
    <mergeCell ref="A5:A7"/>
    <mergeCell ref="K6:L6"/>
    <mergeCell ref="C6:C7"/>
    <mergeCell ref="Q43:S43"/>
    <mergeCell ref="Q44:S44"/>
    <mergeCell ref="D48:D49"/>
    <mergeCell ref="E48:E49"/>
    <mergeCell ref="A45:V45"/>
    <mergeCell ref="Q47:S48"/>
    <mergeCell ref="F48:H48"/>
    <mergeCell ref="O48:P48"/>
    <mergeCell ref="M48:N48"/>
    <mergeCell ref="B47:E47"/>
    <mergeCell ref="I48:J48"/>
    <mergeCell ref="T47:V48"/>
    <mergeCell ref="K48:L48"/>
    <mergeCell ref="B48:B49"/>
    <mergeCell ref="T43:V43"/>
    <mergeCell ref="T44:V44"/>
    <mergeCell ref="U46:V46"/>
    <mergeCell ref="F47:P47"/>
    <mergeCell ref="T1:V1"/>
    <mergeCell ref="T2:V2"/>
    <mergeCell ref="U4:V4"/>
    <mergeCell ref="A3:V3"/>
    <mergeCell ref="I6:J6"/>
    <mergeCell ref="T5:V6"/>
    <mergeCell ref="B5:E5"/>
    <mergeCell ref="F5:P5"/>
    <mergeCell ref="O6:P6"/>
    <mergeCell ref="B6:B7"/>
    <mergeCell ref="A47:A49"/>
    <mergeCell ref="C48:C49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rowBreaks count="1" manualBreakCount="1">
    <brk id="42" max="16383" man="1"/>
  </rowBreaks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8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4.75" style="97" customWidth="1"/>
    <col min="2" max="2" width="10.625" style="97" customWidth="1"/>
    <col min="3" max="13" width="9.375" style="97" customWidth="1"/>
    <col min="14" max="14" width="9" style="97"/>
    <col min="15" max="17" width="4.5" style="97" bestFit="1" customWidth="1"/>
    <col min="18" max="16384" width="9" style="97"/>
  </cols>
  <sheetData>
    <row r="1" spans="1:18" s="94" customFormat="1" ht="21" customHeight="1">
      <c r="A1" s="1439" t="s">
        <v>143</v>
      </c>
      <c r="B1" s="1469"/>
      <c r="J1" s="1739" t="s">
        <v>139</v>
      </c>
      <c r="K1" s="1771"/>
      <c r="L1" s="1739" t="s">
        <v>89</v>
      </c>
      <c r="M1" s="1771"/>
    </row>
    <row r="2" spans="1:18" s="94" customFormat="1" ht="21" customHeight="1">
      <c r="A2" s="1439" t="s">
        <v>921</v>
      </c>
      <c r="B2" s="11" t="s">
        <v>479</v>
      </c>
      <c r="C2" s="1471"/>
      <c r="D2" s="1471"/>
      <c r="E2" s="1471"/>
      <c r="F2" s="1471"/>
      <c r="G2" s="1471"/>
      <c r="H2" s="1471"/>
      <c r="I2" s="7" t="s">
        <v>345</v>
      </c>
      <c r="J2" s="1739" t="s">
        <v>208</v>
      </c>
      <c r="K2" s="1771"/>
      <c r="L2" s="1739" t="s">
        <v>920</v>
      </c>
      <c r="M2" s="1771"/>
    </row>
    <row r="3" spans="1:18" s="100" customFormat="1" ht="30.75" customHeight="1">
      <c r="A3" s="1762" t="s">
        <v>919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</row>
    <row r="4" spans="1:18" s="94" customFormat="1" ht="21" customHeight="1">
      <c r="D4" s="1763" t="s">
        <v>495</v>
      </c>
      <c r="E4" s="1763"/>
      <c r="F4" s="1763"/>
      <c r="G4" s="1763"/>
      <c r="H4" s="1763"/>
      <c r="I4" s="1763"/>
      <c r="L4" s="1813" t="s">
        <v>496</v>
      </c>
      <c r="M4" s="1813"/>
    </row>
    <row r="5" spans="1:18" s="94" customFormat="1" ht="19.5" customHeight="1">
      <c r="A5" s="1795" t="s">
        <v>349</v>
      </c>
      <c r="B5" s="1739" t="s">
        <v>705</v>
      </c>
      <c r="C5" s="1739"/>
      <c r="D5" s="1739"/>
      <c r="E5" s="1739" t="s">
        <v>497</v>
      </c>
      <c r="F5" s="1739"/>
      <c r="G5" s="1739"/>
      <c r="H5" s="1739" t="s">
        <v>735</v>
      </c>
      <c r="I5" s="1739"/>
      <c r="J5" s="1739"/>
      <c r="K5" s="1739" t="s">
        <v>736</v>
      </c>
      <c r="L5" s="1739"/>
      <c r="M5" s="1810"/>
    </row>
    <row r="6" spans="1:18" s="94" customFormat="1" ht="19.5" customHeight="1">
      <c r="A6" s="1766"/>
      <c r="B6" s="1849" t="s">
        <v>498</v>
      </c>
      <c r="C6" s="1463" t="s">
        <v>499</v>
      </c>
      <c r="D6" s="1437" t="s">
        <v>500</v>
      </c>
      <c r="E6" s="1849" t="s">
        <v>2758</v>
      </c>
      <c r="F6" s="1463" t="s">
        <v>2759</v>
      </c>
      <c r="G6" s="1437" t="s">
        <v>500</v>
      </c>
      <c r="H6" s="1849" t="s">
        <v>2758</v>
      </c>
      <c r="I6" s="1463" t="s">
        <v>2759</v>
      </c>
      <c r="J6" s="1437" t="s">
        <v>500</v>
      </c>
      <c r="K6" s="1849" t="s">
        <v>2758</v>
      </c>
      <c r="L6" s="1463" t="s">
        <v>2759</v>
      </c>
      <c r="M6" s="1442" t="s">
        <v>500</v>
      </c>
    </row>
    <row r="7" spans="1:18" s="94" customFormat="1" ht="19.5" customHeight="1">
      <c r="A7" s="1767"/>
      <c r="B7" s="1744"/>
      <c r="C7" s="1441" t="s">
        <v>2760</v>
      </c>
      <c r="D7" s="1441" t="s">
        <v>2917</v>
      </c>
      <c r="E7" s="1744"/>
      <c r="F7" s="1441" t="s">
        <v>2760</v>
      </c>
      <c r="G7" s="1441" t="s">
        <v>2917</v>
      </c>
      <c r="H7" s="1744"/>
      <c r="I7" s="1441" t="s">
        <v>2760</v>
      </c>
      <c r="J7" s="1441" t="s">
        <v>2917</v>
      </c>
      <c r="K7" s="1744"/>
      <c r="L7" s="1441" t="s">
        <v>2760</v>
      </c>
      <c r="M7" s="1476" t="s">
        <v>2917</v>
      </c>
    </row>
    <row r="8" spans="1:18" s="94" customFormat="1" ht="24" customHeight="1">
      <c r="A8" s="1449" t="s">
        <v>2918</v>
      </c>
      <c r="B8" s="21">
        <f>K8</f>
        <v>1466</v>
      </c>
      <c r="C8" s="21">
        <f>L8</f>
        <v>4147</v>
      </c>
      <c r="D8" s="21">
        <f>M8</f>
        <v>1982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f>K13+K14</f>
        <v>1466</v>
      </c>
      <c r="L8" s="21">
        <f>L13+L14</f>
        <v>4147</v>
      </c>
      <c r="M8" s="21">
        <f>M13+M14</f>
        <v>1982</v>
      </c>
      <c r="O8" s="21">
        <f t="shared" ref="O8:O20" si="0">B8-E8-H8-K8</f>
        <v>0</v>
      </c>
      <c r="P8" s="21">
        <f t="shared" ref="P8:P20" si="1">C8-F8-I8-L8</f>
        <v>0</v>
      </c>
      <c r="Q8" s="21">
        <f t="shared" ref="Q8:Q20" si="2">D8-G8-J8-M8</f>
        <v>0</v>
      </c>
      <c r="R8" s="21"/>
    </row>
    <row r="9" spans="1:18" s="94" customFormat="1" ht="24" customHeight="1">
      <c r="A9" s="1449" t="s">
        <v>2891</v>
      </c>
      <c r="B9" s="21">
        <v>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O9" s="21">
        <f t="shared" si="0"/>
        <v>0</v>
      </c>
      <c r="P9" s="21">
        <f t="shared" si="1"/>
        <v>0</v>
      </c>
      <c r="Q9" s="21">
        <f t="shared" si="2"/>
        <v>0</v>
      </c>
    </row>
    <row r="10" spans="1:18" s="94" customFormat="1" ht="24" customHeight="1">
      <c r="A10" s="1449" t="s">
        <v>2892</v>
      </c>
      <c r="B10" s="21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O10" s="21">
        <f t="shared" si="0"/>
        <v>0</v>
      </c>
      <c r="P10" s="21">
        <f t="shared" si="1"/>
        <v>0</v>
      </c>
      <c r="Q10" s="21">
        <f t="shared" si="2"/>
        <v>0</v>
      </c>
    </row>
    <row r="11" spans="1:18" s="94" customFormat="1" ht="24" customHeight="1">
      <c r="A11" s="1449" t="s">
        <v>2893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O11" s="21">
        <f t="shared" si="0"/>
        <v>0</v>
      </c>
      <c r="P11" s="21">
        <f t="shared" si="1"/>
        <v>0</v>
      </c>
      <c r="Q11" s="21">
        <f t="shared" si="2"/>
        <v>0</v>
      </c>
    </row>
    <row r="12" spans="1:18" s="94" customFormat="1" ht="24" customHeight="1">
      <c r="A12" s="1449" t="s">
        <v>2894</v>
      </c>
      <c r="B12" s="21">
        <v>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O12" s="21">
        <f t="shared" si="0"/>
        <v>0</v>
      </c>
      <c r="P12" s="21">
        <f t="shared" si="1"/>
        <v>0</v>
      </c>
      <c r="Q12" s="21">
        <f t="shared" si="2"/>
        <v>0</v>
      </c>
    </row>
    <row r="13" spans="1:18" s="94" customFormat="1" ht="24" customHeight="1">
      <c r="A13" s="1449" t="s">
        <v>2895</v>
      </c>
      <c r="B13" s="21">
        <f t="shared" ref="B13:D14" si="3">K13</f>
        <v>964</v>
      </c>
      <c r="C13" s="21">
        <f t="shared" si="3"/>
        <v>2150</v>
      </c>
      <c r="D13" s="21">
        <f t="shared" si="3"/>
        <v>958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424">
        <v>964</v>
      </c>
      <c r="L13" s="424">
        <v>2150</v>
      </c>
      <c r="M13" s="424">
        <v>958</v>
      </c>
      <c r="O13" s="21">
        <f t="shared" si="0"/>
        <v>0</v>
      </c>
      <c r="P13" s="21">
        <f t="shared" si="1"/>
        <v>0</v>
      </c>
      <c r="Q13" s="21">
        <f t="shared" si="2"/>
        <v>0</v>
      </c>
    </row>
    <row r="14" spans="1:18" s="94" customFormat="1" ht="24" customHeight="1">
      <c r="A14" s="1449" t="s">
        <v>2896</v>
      </c>
      <c r="B14" s="21">
        <f t="shared" si="3"/>
        <v>502</v>
      </c>
      <c r="C14" s="21">
        <f t="shared" si="3"/>
        <v>1997</v>
      </c>
      <c r="D14" s="21">
        <f t="shared" si="3"/>
        <v>1024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424">
        <v>502</v>
      </c>
      <c r="L14" s="424">
        <v>1997</v>
      </c>
      <c r="M14" s="424">
        <v>1024</v>
      </c>
      <c r="O14" s="21">
        <f t="shared" si="0"/>
        <v>0</v>
      </c>
      <c r="P14" s="21">
        <f t="shared" si="1"/>
        <v>0</v>
      </c>
      <c r="Q14" s="21">
        <f t="shared" si="2"/>
        <v>0</v>
      </c>
    </row>
    <row r="15" spans="1:18" s="94" customFormat="1" ht="24" customHeight="1">
      <c r="A15" s="1449" t="s">
        <v>2897</v>
      </c>
      <c r="B15" s="21">
        <v>0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O15" s="21">
        <f t="shared" si="0"/>
        <v>0</v>
      </c>
      <c r="P15" s="21">
        <f t="shared" si="1"/>
        <v>0</v>
      </c>
      <c r="Q15" s="21">
        <f t="shared" si="2"/>
        <v>0</v>
      </c>
    </row>
    <row r="16" spans="1:18" s="94" customFormat="1" ht="24" customHeight="1">
      <c r="A16" s="1449" t="s">
        <v>2898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O16" s="21">
        <f t="shared" si="0"/>
        <v>0</v>
      </c>
      <c r="P16" s="21">
        <f t="shared" si="1"/>
        <v>0</v>
      </c>
      <c r="Q16" s="21">
        <f t="shared" si="2"/>
        <v>0</v>
      </c>
    </row>
    <row r="17" spans="1:32" s="94" customFormat="1" ht="24" customHeight="1">
      <c r="A17" s="1449" t="s">
        <v>2899</v>
      </c>
      <c r="B17" s="21">
        <v>0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O17" s="21">
        <f t="shared" si="0"/>
        <v>0</v>
      </c>
      <c r="P17" s="21">
        <f t="shared" si="1"/>
        <v>0</v>
      </c>
      <c r="Q17" s="21">
        <f t="shared" si="2"/>
        <v>0</v>
      </c>
    </row>
    <row r="18" spans="1:32" s="94" customFormat="1" ht="24" customHeight="1">
      <c r="A18" s="1449" t="s">
        <v>2900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O18" s="21">
        <f t="shared" si="0"/>
        <v>0</v>
      </c>
      <c r="P18" s="21">
        <f t="shared" si="1"/>
        <v>0</v>
      </c>
      <c r="Q18" s="21">
        <f t="shared" si="2"/>
        <v>0</v>
      </c>
    </row>
    <row r="19" spans="1:32" s="94" customFormat="1" ht="24" customHeight="1">
      <c r="A19" s="1449" t="s">
        <v>2901</v>
      </c>
      <c r="B19" s="21">
        <v>0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O19" s="21">
        <f t="shared" si="0"/>
        <v>0</v>
      </c>
      <c r="P19" s="21">
        <f t="shared" si="1"/>
        <v>0</v>
      </c>
      <c r="Q19" s="21">
        <f t="shared" si="2"/>
        <v>0</v>
      </c>
    </row>
    <row r="20" spans="1:32" s="94" customFormat="1" ht="24" customHeight="1">
      <c r="A20" s="1450" t="s">
        <v>2902</v>
      </c>
      <c r="B20" s="1505">
        <v>0</v>
      </c>
      <c r="C20" s="1505">
        <v>0</v>
      </c>
      <c r="D20" s="1505">
        <v>0</v>
      </c>
      <c r="E20" s="1505">
        <v>0</v>
      </c>
      <c r="F20" s="1505">
        <v>0</v>
      </c>
      <c r="G20" s="1505">
        <v>0</v>
      </c>
      <c r="H20" s="1505">
        <v>0</v>
      </c>
      <c r="I20" s="1505">
        <v>0</v>
      </c>
      <c r="J20" s="1505">
        <v>0</v>
      </c>
      <c r="K20" s="1505">
        <v>0</v>
      </c>
      <c r="L20" s="1505">
        <v>0</v>
      </c>
      <c r="M20" s="1505">
        <v>0</v>
      </c>
      <c r="O20" s="21">
        <f t="shared" si="0"/>
        <v>0</v>
      </c>
      <c r="P20" s="21">
        <f t="shared" si="1"/>
        <v>0</v>
      </c>
      <c r="Q20" s="21">
        <f t="shared" si="2"/>
        <v>0</v>
      </c>
    </row>
    <row r="21" spans="1:32" s="94" customFormat="1" ht="13.9" customHeight="1">
      <c r="A21" s="94" t="s">
        <v>2919</v>
      </c>
      <c r="B21" s="1467"/>
      <c r="C21" s="1489" t="s">
        <v>2920</v>
      </c>
      <c r="D21" s="1462"/>
      <c r="E21" s="1469"/>
      <c r="F21" s="99" t="s">
        <v>2921</v>
      </c>
      <c r="G21" s="1469"/>
      <c r="I21" s="1490" t="s">
        <v>2922</v>
      </c>
      <c r="J21" s="1469"/>
      <c r="K21" s="1469"/>
      <c r="L21" s="1469"/>
      <c r="M21" s="99" t="s">
        <v>333</v>
      </c>
      <c r="N21" s="1469"/>
      <c r="O21" s="1469"/>
      <c r="P21" s="1469"/>
      <c r="Q21" s="1469"/>
    </row>
    <row r="22" spans="1:32" s="94" customFormat="1" ht="13.9" customHeight="1">
      <c r="A22" s="1462"/>
      <c r="B22" s="1462"/>
      <c r="C22" s="1462"/>
      <c r="D22" s="1462"/>
      <c r="E22" s="1462"/>
      <c r="F22" s="99" t="s">
        <v>2923</v>
      </c>
      <c r="G22" s="1469"/>
      <c r="H22" s="1469"/>
      <c r="J22" s="1462"/>
      <c r="K22" s="1462"/>
      <c r="L22" s="1469"/>
      <c r="M22" s="1469"/>
      <c r="N22" s="1469"/>
      <c r="O22" s="1469"/>
      <c r="P22" s="1469"/>
      <c r="Q22" s="1469"/>
    </row>
    <row r="23" spans="1:32" s="94" customFormat="1" ht="13.9" customHeight="1">
      <c r="A23" s="1462"/>
      <c r="B23" s="1469"/>
      <c r="C23" s="1469"/>
      <c r="D23" s="1469"/>
      <c r="E23" s="1469"/>
      <c r="F23" s="1469"/>
      <c r="G23" s="1469"/>
      <c r="H23" s="1469"/>
      <c r="I23" s="1469"/>
      <c r="J23" s="1469"/>
      <c r="K23" s="1469"/>
      <c r="L23" s="1469"/>
      <c r="M23" s="1469"/>
      <c r="N23" s="1469"/>
      <c r="O23" s="1469"/>
      <c r="P23" s="1469"/>
      <c r="Q23" s="1469"/>
    </row>
    <row r="24" spans="1:32" s="94" customFormat="1" ht="13.9" customHeight="1">
      <c r="A24" s="94" t="s">
        <v>2924</v>
      </c>
      <c r="N24" s="1469"/>
      <c r="O24" s="1469"/>
      <c r="P24" s="1469"/>
      <c r="Q24" s="1469"/>
    </row>
    <row r="25" spans="1:32" s="94" customFormat="1" ht="13.9" customHeight="1">
      <c r="A25" s="94" t="s">
        <v>2925</v>
      </c>
      <c r="N25" s="1469"/>
      <c r="O25" s="1469"/>
      <c r="P25" s="1469"/>
      <c r="Q25" s="1469"/>
    </row>
    <row r="26" spans="1:32" s="1469" customFormat="1" ht="13.9" customHeight="1">
      <c r="A26" s="438"/>
    </row>
    <row r="27" spans="1:32" s="94" customFormat="1" ht="13.9" customHeight="1">
      <c r="A27" s="157"/>
      <c r="B27" s="367">
        <f t="shared" ref="B27:M27" si="4">B8-SUM(B9:B20)</f>
        <v>0</v>
      </c>
      <c r="C27" s="367">
        <f t="shared" si="4"/>
        <v>0</v>
      </c>
      <c r="D27" s="367">
        <f t="shared" si="4"/>
        <v>0</v>
      </c>
      <c r="E27" s="367">
        <f t="shared" si="4"/>
        <v>0</v>
      </c>
      <c r="F27" s="367">
        <f t="shared" si="4"/>
        <v>0</v>
      </c>
      <c r="G27" s="367">
        <f t="shared" si="4"/>
        <v>0</v>
      </c>
      <c r="H27" s="367">
        <f t="shared" si="4"/>
        <v>0</v>
      </c>
      <c r="I27" s="367">
        <f t="shared" si="4"/>
        <v>0</v>
      </c>
      <c r="J27" s="367">
        <f t="shared" si="4"/>
        <v>0</v>
      </c>
      <c r="K27" s="367">
        <f t="shared" si="4"/>
        <v>0</v>
      </c>
      <c r="L27" s="367">
        <f t="shared" si="4"/>
        <v>0</v>
      </c>
      <c r="M27" s="367">
        <f t="shared" si="4"/>
        <v>0</v>
      </c>
      <c r="AB27" s="1469"/>
      <c r="AC27" s="1469"/>
      <c r="AD27" s="1469"/>
      <c r="AE27" s="1469"/>
      <c r="AF27" s="1469"/>
    </row>
    <row r="38" ht="13.5" customHeight="1"/>
  </sheetData>
  <mergeCells count="16">
    <mergeCell ref="K6:K7"/>
    <mergeCell ref="D4:I4"/>
    <mergeCell ref="A5:A7"/>
    <mergeCell ref="B6:B7"/>
    <mergeCell ref="E6:E7"/>
    <mergeCell ref="H6:H7"/>
    <mergeCell ref="L1:M1"/>
    <mergeCell ref="L2:M2"/>
    <mergeCell ref="A3:M3"/>
    <mergeCell ref="K5:M5"/>
    <mergeCell ref="B5:D5"/>
    <mergeCell ref="E5:G5"/>
    <mergeCell ref="H5:J5"/>
    <mergeCell ref="J1:K1"/>
    <mergeCell ref="J2:K2"/>
    <mergeCell ref="L4:M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6"/>
  <sheetViews>
    <sheetView view="pageBreakPreview" zoomScale="90" zoomScaleNormal="100" zoomScaleSheetLayoutView="90" workbookViewId="0">
      <selection activeCell="I10" sqref="I10"/>
    </sheetView>
  </sheetViews>
  <sheetFormatPr defaultColWidth="9" defaultRowHeight="15.75"/>
  <cols>
    <col min="1" max="1" width="15.625" style="14" customWidth="1"/>
    <col min="2" max="7" width="4.125" style="15" customWidth="1"/>
    <col min="8" max="25" width="4.125" style="14" customWidth="1"/>
    <col min="26" max="26" width="9" style="14"/>
    <col min="27" max="27" width="8.5" style="14" bestFit="1" customWidth="1"/>
    <col min="28" max="40" width="4.5" style="14" bestFit="1" customWidth="1"/>
    <col min="41" max="16384" width="9" style="14"/>
  </cols>
  <sheetData>
    <row r="1" spans="1:40" s="104" customFormat="1" ht="15" customHeight="1">
      <c r="A1" s="1523" t="s">
        <v>143</v>
      </c>
      <c r="B1" s="108"/>
      <c r="C1" s="108"/>
      <c r="D1" s="108"/>
      <c r="E1" s="108"/>
      <c r="F1" s="108"/>
      <c r="G1" s="108"/>
      <c r="T1" s="1942" t="s">
        <v>139</v>
      </c>
      <c r="U1" s="1942"/>
      <c r="V1" s="1942" t="s">
        <v>89</v>
      </c>
      <c r="W1" s="1942"/>
      <c r="X1" s="1942"/>
      <c r="Y1" s="1942"/>
    </row>
    <row r="2" spans="1:40" s="104" customFormat="1" ht="15" customHeight="1">
      <c r="A2" s="1523" t="s">
        <v>34</v>
      </c>
      <c r="B2" s="108" t="s">
        <v>292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457" t="s">
        <v>264</v>
      </c>
      <c r="T2" s="1942" t="s">
        <v>208</v>
      </c>
      <c r="U2" s="1942"/>
      <c r="V2" s="1942" t="s">
        <v>923</v>
      </c>
      <c r="W2" s="1942"/>
      <c r="X2" s="1942"/>
      <c r="Y2" s="1942"/>
    </row>
    <row r="3" spans="1:40" s="113" customFormat="1" ht="15" customHeight="1">
      <c r="A3" s="1943" t="s">
        <v>924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</row>
    <row r="4" spans="1:40" s="104" customFormat="1" ht="15" customHeight="1">
      <c r="A4" s="1642" t="s">
        <v>294</v>
      </c>
      <c r="B4" s="1941" t="s">
        <v>649</v>
      </c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941"/>
      <c r="V4" s="1941"/>
      <c r="W4" s="114"/>
      <c r="X4" s="114"/>
      <c r="Y4" s="1562" t="s">
        <v>224</v>
      </c>
    </row>
    <row r="5" spans="1:40" s="104" customFormat="1" ht="15" customHeight="1">
      <c r="A5" s="2054" t="s">
        <v>650</v>
      </c>
      <c r="B5" s="1947" t="s">
        <v>67</v>
      </c>
      <c r="C5" s="1948"/>
      <c r="D5" s="1950"/>
      <c r="E5" s="1947" t="s">
        <v>651</v>
      </c>
      <c r="F5" s="1948"/>
      <c r="G5" s="1948"/>
      <c r="H5" s="1948"/>
      <c r="I5" s="1948"/>
      <c r="J5" s="1948"/>
      <c r="K5" s="1948"/>
      <c r="L5" s="1948"/>
      <c r="M5" s="1948"/>
      <c r="N5" s="1948"/>
      <c r="O5" s="1948"/>
      <c r="P5" s="1950"/>
      <c r="Q5" s="1951" t="s">
        <v>652</v>
      </c>
      <c r="R5" s="1952"/>
      <c r="S5" s="1952"/>
      <c r="T5" s="1952"/>
      <c r="U5" s="1952"/>
      <c r="V5" s="1952"/>
      <c r="W5" s="1952"/>
      <c r="X5" s="1952"/>
      <c r="Y5" s="1952"/>
    </row>
    <row r="6" spans="1:40" s="104" customFormat="1" ht="15" customHeight="1">
      <c r="A6" s="2055"/>
      <c r="B6" s="1949"/>
      <c r="C6" s="1941"/>
      <c r="D6" s="2190"/>
      <c r="E6" s="1951" t="s">
        <v>180</v>
      </c>
      <c r="F6" s="1952"/>
      <c r="G6" s="1953"/>
      <c r="H6" s="1951" t="s">
        <v>179</v>
      </c>
      <c r="I6" s="1952"/>
      <c r="J6" s="1953"/>
      <c r="K6" s="1951" t="s">
        <v>178</v>
      </c>
      <c r="L6" s="1952"/>
      <c r="M6" s="1953"/>
      <c r="N6" s="1951" t="s">
        <v>407</v>
      </c>
      <c r="O6" s="1952"/>
      <c r="P6" s="1953"/>
      <c r="Q6" s="1942" t="s">
        <v>204</v>
      </c>
      <c r="R6" s="1942"/>
      <c r="S6" s="1942"/>
      <c r="T6" s="1942" t="s">
        <v>261</v>
      </c>
      <c r="U6" s="1942"/>
      <c r="V6" s="1942"/>
      <c r="W6" s="1942" t="s">
        <v>279</v>
      </c>
      <c r="X6" s="1942"/>
      <c r="Y6" s="1951"/>
    </row>
    <row r="7" spans="1:40" s="104" customFormat="1" ht="15" customHeight="1">
      <c r="A7" s="2056"/>
      <c r="B7" s="1528" t="s">
        <v>391</v>
      </c>
      <c r="C7" s="1528" t="s">
        <v>142</v>
      </c>
      <c r="D7" s="1528" t="s">
        <v>68</v>
      </c>
      <c r="E7" s="1523" t="s">
        <v>49</v>
      </c>
      <c r="F7" s="1523" t="s">
        <v>142</v>
      </c>
      <c r="G7" s="1523" t="s">
        <v>68</v>
      </c>
      <c r="H7" s="1523" t="s">
        <v>49</v>
      </c>
      <c r="I7" s="1523" t="s">
        <v>142</v>
      </c>
      <c r="J7" s="1523" t="s">
        <v>68</v>
      </c>
      <c r="K7" s="1523" t="s">
        <v>49</v>
      </c>
      <c r="L7" s="1523" t="s">
        <v>142</v>
      </c>
      <c r="M7" s="1523" t="s">
        <v>68</v>
      </c>
      <c r="N7" s="1523" t="s">
        <v>49</v>
      </c>
      <c r="O7" s="1523" t="s">
        <v>142</v>
      </c>
      <c r="P7" s="1523" t="s">
        <v>68</v>
      </c>
      <c r="Q7" s="1523" t="s">
        <v>49</v>
      </c>
      <c r="R7" s="1523" t="s">
        <v>142</v>
      </c>
      <c r="S7" s="1523" t="s">
        <v>68</v>
      </c>
      <c r="T7" s="1523" t="s">
        <v>49</v>
      </c>
      <c r="U7" s="1523" t="s">
        <v>142</v>
      </c>
      <c r="V7" s="1523" t="s">
        <v>68</v>
      </c>
      <c r="W7" s="1523" t="s">
        <v>49</v>
      </c>
      <c r="X7" s="1523" t="s">
        <v>142</v>
      </c>
      <c r="Y7" s="1528" t="s">
        <v>68</v>
      </c>
      <c r="AA7" s="109"/>
    </row>
    <row r="8" spans="1:40" s="104" customFormat="1" ht="12.95" customHeight="1">
      <c r="A8" s="116" t="s">
        <v>150</v>
      </c>
      <c r="B8" s="538">
        <f>C8+D8</f>
        <v>331</v>
      </c>
      <c r="C8" s="540">
        <f>F8+I8+L8+O8</f>
        <v>97</v>
      </c>
      <c r="D8" s="540">
        <f>G8+J8+M8+P8</f>
        <v>234</v>
      </c>
      <c r="E8" s="540">
        <f>F8+G8</f>
        <v>118</v>
      </c>
      <c r="F8" s="540">
        <f>SUM(F10:F21)</f>
        <v>35</v>
      </c>
      <c r="G8" s="540">
        <f>SUM(G10:G21)</f>
        <v>83</v>
      </c>
      <c r="H8" s="540">
        <f>I8+J8</f>
        <v>111</v>
      </c>
      <c r="I8" s="540">
        <f>SUM(I10:I21)</f>
        <v>33</v>
      </c>
      <c r="J8" s="540">
        <f>SUM(J10:J21)</f>
        <v>78</v>
      </c>
      <c r="K8" s="540">
        <f>L8+M8</f>
        <v>102</v>
      </c>
      <c r="L8" s="540">
        <f>SUM(L10:L21)</f>
        <v>29</v>
      </c>
      <c r="M8" s="540">
        <f>SUM(M10:M21)</f>
        <v>73</v>
      </c>
      <c r="N8" s="540">
        <f>O8+P8</f>
        <v>0</v>
      </c>
      <c r="O8" s="540">
        <f>SUM(O10:O21)</f>
        <v>0</v>
      </c>
      <c r="P8" s="540">
        <f>SUM(P10:P21)</f>
        <v>0</v>
      </c>
      <c r="Q8" s="540">
        <f>R8+S8</f>
        <v>0</v>
      </c>
      <c r="R8" s="540">
        <f>SUM(R10:R21)</f>
        <v>0</v>
      </c>
      <c r="S8" s="540">
        <f>SUM(S10:S21)</f>
        <v>0</v>
      </c>
      <c r="T8" s="540">
        <f>U8+V8</f>
        <v>58</v>
      </c>
      <c r="U8" s="540">
        <f>SUM(U10:U21)</f>
        <v>31</v>
      </c>
      <c r="V8" s="540">
        <f>SUM(V10:V21)</f>
        <v>27</v>
      </c>
      <c r="W8" s="540">
        <f>X8+Y8</f>
        <v>273</v>
      </c>
      <c r="X8" s="540">
        <f>SUM(X10:X21)</f>
        <v>66</v>
      </c>
      <c r="Y8" s="540">
        <f>SUM(Y10:Y21)</f>
        <v>207</v>
      </c>
      <c r="AA8" s="294">
        <f>B8-C8-D8</f>
        <v>0</v>
      </c>
      <c r="AB8" s="293">
        <f>E8-F8-G8</f>
        <v>0</v>
      </c>
      <c r="AC8" s="293">
        <f>H8-I8-J8</f>
        <v>0</v>
      </c>
      <c r="AD8" s="293">
        <f>K8-L8-M8</f>
        <v>0</v>
      </c>
      <c r="AE8" s="293">
        <f>N8-O8-P8</f>
        <v>0</v>
      </c>
      <c r="AF8" s="293">
        <f>B8-E8-H8-K8-N8</f>
        <v>0</v>
      </c>
      <c r="AG8" s="293">
        <f>C8-F8-I8-L8-O8</f>
        <v>0</v>
      </c>
      <c r="AH8" s="293">
        <f>D8-G8-J8-M8-P8</f>
        <v>0</v>
      </c>
      <c r="AI8" s="293">
        <f>Q8-R8-S8</f>
        <v>0</v>
      </c>
      <c r="AJ8" s="293">
        <f>T8-U8-V8</f>
        <v>0</v>
      </c>
      <c r="AK8" s="293">
        <f>W8-X8-Y8</f>
        <v>0</v>
      </c>
      <c r="AL8" s="293">
        <f>B8-Q8-T8-W8</f>
        <v>0</v>
      </c>
      <c r="AM8" s="293">
        <f>C8-R8-U8-X8</f>
        <v>0</v>
      </c>
      <c r="AN8" s="293">
        <f>D8-S8-V8-Y8</f>
        <v>0</v>
      </c>
    </row>
    <row r="9" spans="1:40" s="104" customFormat="1" ht="21" customHeight="1">
      <c r="A9" s="108" t="s">
        <v>280</v>
      </c>
      <c r="B9" s="539"/>
      <c r="C9" s="540"/>
      <c r="D9" s="540"/>
      <c r="E9" s="540"/>
      <c r="F9" s="540"/>
      <c r="G9" s="540"/>
      <c r="H9" s="540"/>
      <c r="I9" s="541"/>
      <c r="J9" s="540"/>
      <c r="K9" s="541"/>
      <c r="L9" s="540"/>
      <c r="M9" s="541"/>
      <c r="N9" s="540"/>
      <c r="O9" s="541"/>
      <c r="P9" s="540"/>
      <c r="Q9" s="541"/>
      <c r="R9" s="540"/>
      <c r="S9" s="541"/>
      <c r="T9" s="540"/>
      <c r="U9" s="541"/>
      <c r="V9" s="540"/>
      <c r="W9" s="541"/>
      <c r="X9" s="540"/>
      <c r="Y9" s="541"/>
      <c r="AA9" s="109"/>
    </row>
    <row r="10" spans="1:40" s="104" customFormat="1" ht="12.95" customHeight="1">
      <c r="A10" s="93" t="s">
        <v>270</v>
      </c>
      <c r="B10" s="539">
        <f t="shared" ref="B10:B21" si="0">C10+D10</f>
        <v>1</v>
      </c>
      <c r="C10" s="540">
        <f t="shared" ref="C10:C21" si="1">F10+I10+L10+O10</f>
        <v>0</v>
      </c>
      <c r="D10" s="540">
        <f t="shared" ref="D10:D21" si="2">G10+J10+M10+P10</f>
        <v>1</v>
      </c>
      <c r="E10" s="540">
        <f t="shared" ref="E10:E21" si="3">F10+G10</f>
        <v>0</v>
      </c>
      <c r="F10" s="540">
        <v>0</v>
      </c>
      <c r="G10" s="540">
        <v>0</v>
      </c>
      <c r="H10" s="541">
        <f t="shared" ref="H10:H21" si="4">I10+J10</f>
        <v>0</v>
      </c>
      <c r="I10" s="541">
        <v>0</v>
      </c>
      <c r="J10" s="540">
        <v>0</v>
      </c>
      <c r="K10" s="542">
        <f t="shared" ref="K10:K21" si="5">L10+M10</f>
        <v>1</v>
      </c>
      <c r="L10" s="540">
        <v>0</v>
      </c>
      <c r="M10" s="542">
        <v>1</v>
      </c>
      <c r="N10" s="540">
        <f t="shared" ref="N10:N21" si="6">O10+P10</f>
        <v>0</v>
      </c>
      <c r="O10" s="541">
        <v>0</v>
      </c>
      <c r="P10" s="540">
        <v>0</v>
      </c>
      <c r="Q10" s="543">
        <f t="shared" ref="Q10:Q21" si="7">R10+S10</f>
        <v>0</v>
      </c>
      <c r="R10" s="540">
        <v>0</v>
      </c>
      <c r="S10" s="543">
        <v>0</v>
      </c>
      <c r="T10" s="540">
        <f t="shared" ref="T10:T21" si="8">U10+V10</f>
        <v>0</v>
      </c>
      <c r="U10" s="541">
        <v>0</v>
      </c>
      <c r="V10" s="540">
        <v>0</v>
      </c>
      <c r="W10" s="543">
        <f t="shared" ref="W10:W21" si="9">X10+Y10</f>
        <v>1</v>
      </c>
      <c r="X10" s="540">
        <v>0</v>
      </c>
      <c r="Y10" s="543">
        <v>1</v>
      </c>
      <c r="AA10" s="294">
        <f t="shared" ref="AA10:AA21" si="10">B10-C10-D10</f>
        <v>0</v>
      </c>
      <c r="AB10" s="293">
        <f t="shared" ref="AB10:AB21" si="11">E10-F10-G10</f>
        <v>0</v>
      </c>
      <c r="AC10" s="293">
        <f t="shared" ref="AC10:AC21" si="12">H10-I10-J10</f>
        <v>0</v>
      </c>
      <c r="AD10" s="293">
        <f t="shared" ref="AD10:AD21" si="13">K10-L10-M10</f>
        <v>0</v>
      </c>
      <c r="AE10" s="293">
        <f t="shared" ref="AE10:AE21" si="14">N10-O10-P10</f>
        <v>0</v>
      </c>
      <c r="AF10" s="293">
        <f t="shared" ref="AF10:AF21" si="15">B10-E10-H10-K10-N10</f>
        <v>0</v>
      </c>
      <c r="AG10" s="293">
        <f t="shared" ref="AG10:AG21" si="16">C10-F10-I10-L10-O10</f>
        <v>0</v>
      </c>
      <c r="AH10" s="293">
        <f t="shared" ref="AH10:AH21" si="17">D10-G10-J10-M10-P10</f>
        <v>0</v>
      </c>
      <c r="AI10" s="293">
        <f t="shared" ref="AI10:AI21" si="18">Q10-R10-S10</f>
        <v>0</v>
      </c>
      <c r="AJ10" s="293">
        <f t="shared" ref="AJ10:AJ21" si="19">T10-U10-V10</f>
        <v>0</v>
      </c>
      <c r="AK10" s="293">
        <f t="shared" ref="AK10:AK21" si="20">W10-X10-Y10</f>
        <v>0</v>
      </c>
      <c r="AL10" s="293">
        <f t="shared" ref="AL10:AL21" si="21">B10-Q10-T10-W10</f>
        <v>0</v>
      </c>
      <c r="AM10" s="293">
        <f t="shared" ref="AM10:AM21" si="22">C10-R10-U10-X10</f>
        <v>0</v>
      </c>
      <c r="AN10" s="293">
        <f t="shared" ref="AN10:AN21" si="23">D10-S10-V10-Y10</f>
        <v>0</v>
      </c>
    </row>
    <row r="11" spans="1:40" s="104" customFormat="1" ht="12.95" customHeight="1">
      <c r="A11" s="93" t="s">
        <v>96</v>
      </c>
      <c r="B11" s="539">
        <f t="shared" si="0"/>
        <v>3</v>
      </c>
      <c r="C11" s="540">
        <f t="shared" si="1"/>
        <v>1</v>
      </c>
      <c r="D11" s="540">
        <f t="shared" si="2"/>
        <v>2</v>
      </c>
      <c r="E11" s="540">
        <f t="shared" si="3"/>
        <v>0</v>
      </c>
      <c r="F11" s="540">
        <v>0</v>
      </c>
      <c r="G11" s="540">
        <v>0</v>
      </c>
      <c r="H11" s="541">
        <f t="shared" si="4"/>
        <v>0</v>
      </c>
      <c r="I11" s="541">
        <v>0</v>
      </c>
      <c r="J11" s="540">
        <v>0</v>
      </c>
      <c r="K11" s="542">
        <f t="shared" si="5"/>
        <v>3</v>
      </c>
      <c r="L11" s="540">
        <v>1</v>
      </c>
      <c r="M11" s="542">
        <v>2</v>
      </c>
      <c r="N11" s="540">
        <f t="shared" si="6"/>
        <v>0</v>
      </c>
      <c r="O11" s="541">
        <v>0</v>
      </c>
      <c r="P11" s="540">
        <v>0</v>
      </c>
      <c r="Q11" s="543">
        <f t="shared" si="7"/>
        <v>0</v>
      </c>
      <c r="R11" s="540">
        <v>0</v>
      </c>
      <c r="S11" s="543">
        <v>0</v>
      </c>
      <c r="T11" s="540">
        <f t="shared" si="8"/>
        <v>3</v>
      </c>
      <c r="U11" s="541">
        <v>1</v>
      </c>
      <c r="V11" s="540">
        <v>2</v>
      </c>
      <c r="W11" s="543">
        <f t="shared" si="9"/>
        <v>0</v>
      </c>
      <c r="X11" s="540">
        <v>0</v>
      </c>
      <c r="Y11" s="543">
        <v>0</v>
      </c>
      <c r="AA11" s="294">
        <f t="shared" si="10"/>
        <v>0</v>
      </c>
      <c r="AB11" s="293">
        <f t="shared" si="11"/>
        <v>0</v>
      </c>
      <c r="AC11" s="293">
        <f t="shared" si="12"/>
        <v>0</v>
      </c>
      <c r="AD11" s="293">
        <f t="shared" si="13"/>
        <v>0</v>
      </c>
      <c r="AE11" s="293">
        <f t="shared" si="14"/>
        <v>0</v>
      </c>
      <c r="AF11" s="293">
        <f t="shared" si="15"/>
        <v>0</v>
      </c>
      <c r="AG11" s="293">
        <f t="shared" si="16"/>
        <v>0</v>
      </c>
      <c r="AH11" s="293">
        <f t="shared" si="17"/>
        <v>0</v>
      </c>
      <c r="AI11" s="293">
        <f t="shared" si="18"/>
        <v>0</v>
      </c>
      <c r="AJ11" s="293">
        <f t="shared" si="19"/>
        <v>0</v>
      </c>
      <c r="AK11" s="293">
        <f t="shared" si="20"/>
        <v>0</v>
      </c>
      <c r="AL11" s="293">
        <f t="shared" si="21"/>
        <v>0</v>
      </c>
      <c r="AM11" s="293">
        <f t="shared" si="22"/>
        <v>0</v>
      </c>
      <c r="AN11" s="293">
        <f t="shared" si="23"/>
        <v>0</v>
      </c>
    </row>
    <row r="12" spans="1:40" s="104" customFormat="1" ht="12.95" customHeight="1">
      <c r="A12" s="93" t="s">
        <v>97</v>
      </c>
      <c r="B12" s="539">
        <f t="shared" si="0"/>
        <v>73</v>
      </c>
      <c r="C12" s="540">
        <f t="shared" si="1"/>
        <v>30</v>
      </c>
      <c r="D12" s="540">
        <f t="shared" si="2"/>
        <v>43</v>
      </c>
      <c r="E12" s="540">
        <f t="shared" si="3"/>
        <v>27</v>
      </c>
      <c r="F12" s="540">
        <v>11</v>
      </c>
      <c r="G12" s="540">
        <v>16</v>
      </c>
      <c r="H12" s="541">
        <f t="shared" si="4"/>
        <v>28</v>
      </c>
      <c r="I12" s="541">
        <v>14</v>
      </c>
      <c r="J12" s="540">
        <v>14</v>
      </c>
      <c r="K12" s="543">
        <f t="shared" si="5"/>
        <v>18</v>
      </c>
      <c r="L12" s="540">
        <v>5</v>
      </c>
      <c r="M12" s="543">
        <v>13</v>
      </c>
      <c r="N12" s="540">
        <f t="shared" si="6"/>
        <v>0</v>
      </c>
      <c r="O12" s="541">
        <v>0</v>
      </c>
      <c r="P12" s="540">
        <v>0</v>
      </c>
      <c r="Q12" s="543">
        <f t="shared" si="7"/>
        <v>0</v>
      </c>
      <c r="R12" s="540">
        <v>0</v>
      </c>
      <c r="S12" s="543">
        <v>0</v>
      </c>
      <c r="T12" s="540">
        <f t="shared" si="8"/>
        <v>29</v>
      </c>
      <c r="U12" s="541">
        <v>23</v>
      </c>
      <c r="V12" s="540">
        <v>6</v>
      </c>
      <c r="W12" s="543">
        <f t="shared" si="9"/>
        <v>44</v>
      </c>
      <c r="X12" s="540">
        <v>7</v>
      </c>
      <c r="Y12" s="543">
        <v>37</v>
      </c>
      <c r="AA12" s="294">
        <f t="shared" si="10"/>
        <v>0</v>
      </c>
      <c r="AB12" s="293">
        <f t="shared" si="11"/>
        <v>0</v>
      </c>
      <c r="AC12" s="293">
        <f t="shared" si="12"/>
        <v>0</v>
      </c>
      <c r="AD12" s="293">
        <f t="shared" si="13"/>
        <v>0</v>
      </c>
      <c r="AE12" s="293">
        <f t="shared" si="14"/>
        <v>0</v>
      </c>
      <c r="AF12" s="293">
        <f t="shared" si="15"/>
        <v>0</v>
      </c>
      <c r="AG12" s="293">
        <f t="shared" si="16"/>
        <v>0</v>
      </c>
      <c r="AH12" s="293">
        <f t="shared" si="17"/>
        <v>0</v>
      </c>
      <c r="AI12" s="293">
        <f t="shared" si="18"/>
        <v>0</v>
      </c>
      <c r="AJ12" s="293">
        <f t="shared" si="19"/>
        <v>0</v>
      </c>
      <c r="AK12" s="293">
        <f t="shared" si="20"/>
        <v>0</v>
      </c>
      <c r="AL12" s="293">
        <f t="shared" si="21"/>
        <v>0</v>
      </c>
      <c r="AM12" s="293">
        <f t="shared" si="22"/>
        <v>0</v>
      </c>
      <c r="AN12" s="293">
        <f t="shared" si="23"/>
        <v>0</v>
      </c>
    </row>
    <row r="13" spans="1:40" s="104" customFormat="1" ht="12.95" customHeight="1">
      <c r="A13" s="93" t="s">
        <v>98</v>
      </c>
      <c r="B13" s="539">
        <f t="shared" si="0"/>
        <v>1</v>
      </c>
      <c r="C13" s="540">
        <f t="shared" si="1"/>
        <v>1</v>
      </c>
      <c r="D13" s="540">
        <f t="shared" si="2"/>
        <v>0</v>
      </c>
      <c r="E13" s="540">
        <f t="shared" si="3"/>
        <v>0</v>
      </c>
      <c r="F13" s="540">
        <v>0</v>
      </c>
      <c r="G13" s="540">
        <v>0</v>
      </c>
      <c r="H13" s="541">
        <f t="shared" si="4"/>
        <v>0</v>
      </c>
      <c r="I13" s="541">
        <v>0</v>
      </c>
      <c r="J13" s="540">
        <v>0</v>
      </c>
      <c r="K13" s="543">
        <f t="shared" si="5"/>
        <v>1</v>
      </c>
      <c r="L13" s="540">
        <v>1</v>
      </c>
      <c r="M13" s="543">
        <v>0</v>
      </c>
      <c r="N13" s="540">
        <f t="shared" si="6"/>
        <v>0</v>
      </c>
      <c r="O13" s="541">
        <v>0</v>
      </c>
      <c r="P13" s="540">
        <v>0</v>
      </c>
      <c r="Q13" s="543">
        <f t="shared" si="7"/>
        <v>0</v>
      </c>
      <c r="R13" s="540">
        <v>0</v>
      </c>
      <c r="S13" s="543">
        <v>0</v>
      </c>
      <c r="T13" s="540">
        <f t="shared" si="8"/>
        <v>0</v>
      </c>
      <c r="U13" s="541">
        <v>0</v>
      </c>
      <c r="V13" s="540">
        <v>0</v>
      </c>
      <c r="W13" s="543">
        <f t="shared" si="9"/>
        <v>1</v>
      </c>
      <c r="X13" s="540">
        <v>1</v>
      </c>
      <c r="Y13" s="543">
        <v>0</v>
      </c>
      <c r="AA13" s="294">
        <f t="shared" si="10"/>
        <v>0</v>
      </c>
      <c r="AB13" s="293">
        <f t="shared" si="11"/>
        <v>0</v>
      </c>
      <c r="AC13" s="293">
        <f t="shared" si="12"/>
        <v>0</v>
      </c>
      <c r="AD13" s="293">
        <f t="shared" si="13"/>
        <v>0</v>
      </c>
      <c r="AE13" s="293">
        <f t="shared" si="14"/>
        <v>0</v>
      </c>
      <c r="AF13" s="293">
        <f t="shared" si="15"/>
        <v>0</v>
      </c>
      <c r="AG13" s="293">
        <f t="shared" si="16"/>
        <v>0</v>
      </c>
      <c r="AH13" s="293">
        <f t="shared" si="17"/>
        <v>0</v>
      </c>
      <c r="AI13" s="293">
        <f t="shared" si="18"/>
        <v>0</v>
      </c>
      <c r="AJ13" s="293">
        <f t="shared" si="19"/>
        <v>0</v>
      </c>
      <c r="AK13" s="293">
        <f t="shared" si="20"/>
        <v>0</v>
      </c>
      <c r="AL13" s="293">
        <f t="shared" si="21"/>
        <v>0</v>
      </c>
      <c r="AM13" s="293">
        <f t="shared" si="22"/>
        <v>0</v>
      </c>
      <c r="AN13" s="293">
        <f t="shared" si="23"/>
        <v>0</v>
      </c>
    </row>
    <row r="14" spans="1:40" s="104" customFormat="1" ht="12.95" customHeight="1">
      <c r="A14" s="93" t="s">
        <v>99</v>
      </c>
      <c r="B14" s="539">
        <f t="shared" si="0"/>
        <v>129</v>
      </c>
      <c r="C14" s="540">
        <f t="shared" si="1"/>
        <v>16</v>
      </c>
      <c r="D14" s="540">
        <f t="shared" si="2"/>
        <v>113</v>
      </c>
      <c r="E14" s="540">
        <f t="shared" si="3"/>
        <v>41</v>
      </c>
      <c r="F14" s="540">
        <v>4</v>
      </c>
      <c r="G14" s="540">
        <v>37</v>
      </c>
      <c r="H14" s="540">
        <f t="shared" si="4"/>
        <v>48</v>
      </c>
      <c r="I14" s="541">
        <v>5</v>
      </c>
      <c r="J14" s="540">
        <v>43</v>
      </c>
      <c r="K14" s="543">
        <f t="shared" si="5"/>
        <v>40</v>
      </c>
      <c r="L14" s="540">
        <v>7</v>
      </c>
      <c r="M14" s="543">
        <v>33</v>
      </c>
      <c r="N14" s="540">
        <f t="shared" si="6"/>
        <v>0</v>
      </c>
      <c r="O14" s="541">
        <v>0</v>
      </c>
      <c r="P14" s="540">
        <v>0</v>
      </c>
      <c r="Q14" s="543">
        <f t="shared" si="7"/>
        <v>0</v>
      </c>
      <c r="R14" s="540">
        <v>0</v>
      </c>
      <c r="S14" s="543">
        <v>0</v>
      </c>
      <c r="T14" s="540">
        <f t="shared" si="8"/>
        <v>0</v>
      </c>
      <c r="U14" s="541">
        <v>0</v>
      </c>
      <c r="V14" s="540">
        <v>0</v>
      </c>
      <c r="W14" s="543">
        <f t="shared" si="9"/>
        <v>129</v>
      </c>
      <c r="X14" s="540">
        <v>16</v>
      </c>
      <c r="Y14" s="543">
        <v>113</v>
      </c>
      <c r="AA14" s="294">
        <f t="shared" si="10"/>
        <v>0</v>
      </c>
      <c r="AB14" s="293">
        <f t="shared" si="11"/>
        <v>0</v>
      </c>
      <c r="AC14" s="293">
        <f t="shared" si="12"/>
        <v>0</v>
      </c>
      <c r="AD14" s="293">
        <f t="shared" si="13"/>
        <v>0</v>
      </c>
      <c r="AE14" s="293">
        <f t="shared" si="14"/>
        <v>0</v>
      </c>
      <c r="AF14" s="293">
        <f t="shared" si="15"/>
        <v>0</v>
      </c>
      <c r="AG14" s="293">
        <f t="shared" si="16"/>
        <v>0</v>
      </c>
      <c r="AH14" s="293">
        <f t="shared" si="17"/>
        <v>0</v>
      </c>
      <c r="AI14" s="293">
        <f t="shared" si="18"/>
        <v>0</v>
      </c>
      <c r="AJ14" s="293">
        <f t="shared" si="19"/>
        <v>0</v>
      </c>
      <c r="AK14" s="293">
        <f t="shared" si="20"/>
        <v>0</v>
      </c>
      <c r="AL14" s="293">
        <f t="shared" si="21"/>
        <v>0</v>
      </c>
      <c r="AM14" s="293">
        <f t="shared" si="22"/>
        <v>0</v>
      </c>
      <c r="AN14" s="293">
        <f t="shared" si="23"/>
        <v>0</v>
      </c>
    </row>
    <row r="15" spans="1:40" s="104" customFormat="1" ht="12.95" customHeight="1">
      <c r="A15" s="93" t="s">
        <v>281</v>
      </c>
      <c r="B15" s="539">
        <f t="shared" si="0"/>
        <v>88</v>
      </c>
      <c r="C15" s="540">
        <f t="shared" si="1"/>
        <v>36</v>
      </c>
      <c r="D15" s="540">
        <f t="shared" si="2"/>
        <v>52</v>
      </c>
      <c r="E15" s="540">
        <f t="shared" si="3"/>
        <v>35</v>
      </c>
      <c r="F15" s="540">
        <v>14</v>
      </c>
      <c r="G15" s="540">
        <v>21</v>
      </c>
      <c r="H15" s="540">
        <f t="shared" si="4"/>
        <v>22</v>
      </c>
      <c r="I15" s="541">
        <v>10</v>
      </c>
      <c r="J15" s="540">
        <v>12</v>
      </c>
      <c r="K15" s="542">
        <f t="shared" si="5"/>
        <v>31</v>
      </c>
      <c r="L15" s="540">
        <v>12</v>
      </c>
      <c r="M15" s="542">
        <v>19</v>
      </c>
      <c r="N15" s="540">
        <f t="shared" si="6"/>
        <v>0</v>
      </c>
      <c r="O15" s="541">
        <v>0</v>
      </c>
      <c r="P15" s="540">
        <v>0</v>
      </c>
      <c r="Q15" s="543">
        <f t="shared" si="7"/>
        <v>0</v>
      </c>
      <c r="R15" s="540">
        <v>0</v>
      </c>
      <c r="S15" s="543">
        <v>0</v>
      </c>
      <c r="T15" s="540">
        <f t="shared" si="8"/>
        <v>0</v>
      </c>
      <c r="U15" s="541">
        <v>0</v>
      </c>
      <c r="V15" s="540">
        <v>0</v>
      </c>
      <c r="W15" s="543">
        <f t="shared" si="9"/>
        <v>88</v>
      </c>
      <c r="X15" s="540">
        <v>36</v>
      </c>
      <c r="Y15" s="543">
        <v>52</v>
      </c>
      <c r="AA15" s="294">
        <f t="shared" si="10"/>
        <v>0</v>
      </c>
      <c r="AB15" s="293">
        <f t="shared" si="11"/>
        <v>0</v>
      </c>
      <c r="AC15" s="293">
        <f t="shared" si="12"/>
        <v>0</v>
      </c>
      <c r="AD15" s="293">
        <f t="shared" si="13"/>
        <v>0</v>
      </c>
      <c r="AE15" s="293">
        <f t="shared" si="14"/>
        <v>0</v>
      </c>
      <c r="AF15" s="293">
        <f t="shared" si="15"/>
        <v>0</v>
      </c>
      <c r="AG15" s="293">
        <f t="shared" si="16"/>
        <v>0</v>
      </c>
      <c r="AH15" s="293">
        <f t="shared" si="17"/>
        <v>0</v>
      </c>
      <c r="AI15" s="293">
        <f t="shared" si="18"/>
        <v>0</v>
      </c>
      <c r="AJ15" s="293">
        <f t="shared" si="19"/>
        <v>0</v>
      </c>
      <c r="AK15" s="293">
        <f t="shared" si="20"/>
        <v>0</v>
      </c>
      <c r="AL15" s="293">
        <f t="shared" si="21"/>
        <v>0</v>
      </c>
      <c r="AM15" s="293">
        <f t="shared" si="22"/>
        <v>0</v>
      </c>
      <c r="AN15" s="293">
        <f t="shared" si="23"/>
        <v>0</v>
      </c>
    </row>
    <row r="16" spans="1:40" s="104" customFormat="1" ht="12.95" customHeight="1">
      <c r="A16" s="93" t="s">
        <v>282</v>
      </c>
      <c r="B16" s="539">
        <f t="shared" si="0"/>
        <v>0</v>
      </c>
      <c r="C16" s="540">
        <f t="shared" si="1"/>
        <v>0</v>
      </c>
      <c r="D16" s="540">
        <f t="shared" si="2"/>
        <v>0</v>
      </c>
      <c r="E16" s="540">
        <f t="shared" si="3"/>
        <v>0</v>
      </c>
      <c r="F16" s="540">
        <v>0</v>
      </c>
      <c r="G16" s="540">
        <v>0</v>
      </c>
      <c r="H16" s="540">
        <f t="shared" si="4"/>
        <v>0</v>
      </c>
      <c r="I16" s="541">
        <v>0</v>
      </c>
      <c r="J16" s="540">
        <v>0</v>
      </c>
      <c r="K16" s="542">
        <f t="shared" si="5"/>
        <v>0</v>
      </c>
      <c r="L16" s="540">
        <v>0</v>
      </c>
      <c r="M16" s="542">
        <v>0</v>
      </c>
      <c r="N16" s="540">
        <f t="shared" si="6"/>
        <v>0</v>
      </c>
      <c r="O16" s="541">
        <v>0</v>
      </c>
      <c r="P16" s="540">
        <v>0</v>
      </c>
      <c r="Q16" s="543">
        <f t="shared" si="7"/>
        <v>0</v>
      </c>
      <c r="R16" s="540">
        <v>0</v>
      </c>
      <c r="S16" s="543">
        <v>0</v>
      </c>
      <c r="T16" s="540">
        <f t="shared" si="8"/>
        <v>0</v>
      </c>
      <c r="U16" s="541">
        <v>0</v>
      </c>
      <c r="V16" s="540">
        <v>0</v>
      </c>
      <c r="W16" s="543">
        <f t="shared" si="9"/>
        <v>0</v>
      </c>
      <c r="X16" s="540">
        <v>0</v>
      </c>
      <c r="Y16" s="543">
        <v>0</v>
      </c>
      <c r="AA16" s="294">
        <f t="shared" si="10"/>
        <v>0</v>
      </c>
      <c r="AB16" s="293">
        <f t="shared" si="11"/>
        <v>0</v>
      </c>
      <c r="AC16" s="293">
        <f t="shared" si="12"/>
        <v>0</v>
      </c>
      <c r="AD16" s="293">
        <f t="shared" si="13"/>
        <v>0</v>
      </c>
      <c r="AE16" s="293">
        <f t="shared" si="14"/>
        <v>0</v>
      </c>
      <c r="AF16" s="293">
        <f t="shared" si="15"/>
        <v>0</v>
      </c>
      <c r="AG16" s="293">
        <f t="shared" si="16"/>
        <v>0</v>
      </c>
      <c r="AH16" s="293">
        <f t="shared" si="17"/>
        <v>0</v>
      </c>
      <c r="AI16" s="293">
        <f t="shared" si="18"/>
        <v>0</v>
      </c>
      <c r="AJ16" s="293">
        <f t="shared" si="19"/>
        <v>0</v>
      </c>
      <c r="AK16" s="293">
        <f t="shared" si="20"/>
        <v>0</v>
      </c>
      <c r="AL16" s="293">
        <f t="shared" si="21"/>
        <v>0</v>
      </c>
      <c r="AM16" s="293">
        <f t="shared" si="22"/>
        <v>0</v>
      </c>
      <c r="AN16" s="293">
        <f t="shared" si="23"/>
        <v>0</v>
      </c>
    </row>
    <row r="17" spans="1:40" s="104" customFormat="1" ht="12.95" customHeight="1">
      <c r="A17" s="93" t="s">
        <v>653</v>
      </c>
      <c r="B17" s="539">
        <f t="shared" si="0"/>
        <v>1</v>
      </c>
      <c r="C17" s="540">
        <f t="shared" si="1"/>
        <v>0</v>
      </c>
      <c r="D17" s="540">
        <f t="shared" si="2"/>
        <v>1</v>
      </c>
      <c r="E17" s="540">
        <f t="shared" si="3"/>
        <v>0</v>
      </c>
      <c r="F17" s="540">
        <v>0</v>
      </c>
      <c r="G17" s="540">
        <v>0</v>
      </c>
      <c r="H17" s="540">
        <f t="shared" si="4"/>
        <v>0</v>
      </c>
      <c r="I17" s="541">
        <v>0</v>
      </c>
      <c r="J17" s="540">
        <v>0</v>
      </c>
      <c r="K17" s="543">
        <f t="shared" si="5"/>
        <v>1</v>
      </c>
      <c r="L17" s="540">
        <v>0</v>
      </c>
      <c r="M17" s="543">
        <v>1</v>
      </c>
      <c r="N17" s="540">
        <f t="shared" si="6"/>
        <v>0</v>
      </c>
      <c r="O17" s="541">
        <v>0</v>
      </c>
      <c r="P17" s="540">
        <v>0</v>
      </c>
      <c r="Q17" s="543">
        <f t="shared" si="7"/>
        <v>0</v>
      </c>
      <c r="R17" s="540">
        <v>0</v>
      </c>
      <c r="S17" s="543">
        <v>0</v>
      </c>
      <c r="T17" s="540">
        <f t="shared" si="8"/>
        <v>0</v>
      </c>
      <c r="U17" s="541">
        <v>0</v>
      </c>
      <c r="V17" s="540">
        <v>0</v>
      </c>
      <c r="W17" s="543">
        <f t="shared" si="9"/>
        <v>1</v>
      </c>
      <c r="X17" s="540">
        <v>0</v>
      </c>
      <c r="Y17" s="543">
        <v>1</v>
      </c>
      <c r="AA17" s="294">
        <f t="shared" si="10"/>
        <v>0</v>
      </c>
      <c r="AB17" s="293">
        <f t="shared" si="11"/>
        <v>0</v>
      </c>
      <c r="AC17" s="293">
        <f t="shared" si="12"/>
        <v>0</v>
      </c>
      <c r="AD17" s="293">
        <f t="shared" si="13"/>
        <v>0</v>
      </c>
      <c r="AE17" s="293">
        <f t="shared" si="14"/>
        <v>0</v>
      </c>
      <c r="AF17" s="293">
        <f t="shared" si="15"/>
        <v>0</v>
      </c>
      <c r="AG17" s="293">
        <f t="shared" si="16"/>
        <v>0</v>
      </c>
      <c r="AH17" s="293">
        <f t="shared" si="17"/>
        <v>0</v>
      </c>
      <c r="AI17" s="293">
        <f t="shared" si="18"/>
        <v>0</v>
      </c>
      <c r="AJ17" s="293">
        <f t="shared" si="19"/>
        <v>0</v>
      </c>
      <c r="AK17" s="293">
        <f t="shared" si="20"/>
        <v>0</v>
      </c>
      <c r="AL17" s="293">
        <f t="shared" si="21"/>
        <v>0</v>
      </c>
      <c r="AM17" s="293">
        <f t="shared" si="22"/>
        <v>0</v>
      </c>
      <c r="AN17" s="293">
        <f t="shared" si="23"/>
        <v>0</v>
      </c>
    </row>
    <row r="18" spans="1:40" s="104" customFormat="1" ht="12.95" customHeight="1">
      <c r="A18" s="93" t="s">
        <v>283</v>
      </c>
      <c r="B18" s="539">
        <f t="shared" si="0"/>
        <v>0</v>
      </c>
      <c r="C18" s="540">
        <f t="shared" si="1"/>
        <v>0</v>
      </c>
      <c r="D18" s="540">
        <f t="shared" si="2"/>
        <v>0</v>
      </c>
      <c r="E18" s="540">
        <f t="shared" si="3"/>
        <v>0</v>
      </c>
      <c r="F18" s="540">
        <v>0</v>
      </c>
      <c r="G18" s="540">
        <v>0</v>
      </c>
      <c r="H18" s="540">
        <f t="shared" si="4"/>
        <v>0</v>
      </c>
      <c r="I18" s="541">
        <v>0</v>
      </c>
      <c r="J18" s="540">
        <v>0</v>
      </c>
      <c r="K18" s="543">
        <f t="shared" si="5"/>
        <v>0</v>
      </c>
      <c r="L18" s="540">
        <v>0</v>
      </c>
      <c r="M18" s="543">
        <v>0</v>
      </c>
      <c r="N18" s="540">
        <f t="shared" si="6"/>
        <v>0</v>
      </c>
      <c r="O18" s="541">
        <v>0</v>
      </c>
      <c r="P18" s="540">
        <v>0</v>
      </c>
      <c r="Q18" s="543">
        <f t="shared" si="7"/>
        <v>0</v>
      </c>
      <c r="R18" s="540">
        <v>0</v>
      </c>
      <c r="S18" s="543">
        <v>0</v>
      </c>
      <c r="T18" s="540">
        <f t="shared" si="8"/>
        <v>0</v>
      </c>
      <c r="U18" s="541">
        <v>0</v>
      </c>
      <c r="V18" s="540">
        <v>0</v>
      </c>
      <c r="W18" s="543">
        <f t="shared" si="9"/>
        <v>0</v>
      </c>
      <c r="X18" s="540">
        <v>0</v>
      </c>
      <c r="Y18" s="543">
        <v>0</v>
      </c>
      <c r="AA18" s="294">
        <f t="shared" si="10"/>
        <v>0</v>
      </c>
      <c r="AB18" s="293">
        <f t="shared" si="11"/>
        <v>0</v>
      </c>
      <c r="AC18" s="293">
        <f t="shared" si="12"/>
        <v>0</v>
      </c>
      <c r="AD18" s="293">
        <f t="shared" si="13"/>
        <v>0</v>
      </c>
      <c r="AE18" s="293">
        <f t="shared" si="14"/>
        <v>0</v>
      </c>
      <c r="AF18" s="293">
        <f t="shared" si="15"/>
        <v>0</v>
      </c>
      <c r="AG18" s="293">
        <f t="shared" si="16"/>
        <v>0</v>
      </c>
      <c r="AH18" s="293">
        <f t="shared" si="17"/>
        <v>0</v>
      </c>
      <c r="AI18" s="293">
        <f t="shared" si="18"/>
        <v>0</v>
      </c>
      <c r="AJ18" s="293">
        <f t="shared" si="19"/>
        <v>0</v>
      </c>
      <c r="AK18" s="293">
        <f t="shared" si="20"/>
        <v>0</v>
      </c>
      <c r="AL18" s="293">
        <f t="shared" si="21"/>
        <v>0</v>
      </c>
      <c r="AM18" s="293">
        <f t="shared" si="22"/>
        <v>0</v>
      </c>
      <c r="AN18" s="293">
        <f t="shared" si="23"/>
        <v>0</v>
      </c>
    </row>
    <row r="19" spans="1:40" s="104" customFormat="1" ht="12.95" customHeight="1">
      <c r="A19" s="93" t="s">
        <v>654</v>
      </c>
      <c r="B19" s="539">
        <f t="shared" si="0"/>
        <v>0</v>
      </c>
      <c r="C19" s="540">
        <f t="shared" si="1"/>
        <v>0</v>
      </c>
      <c r="D19" s="540">
        <f t="shared" si="2"/>
        <v>0</v>
      </c>
      <c r="E19" s="540">
        <f t="shared" si="3"/>
        <v>0</v>
      </c>
      <c r="F19" s="540">
        <v>0</v>
      </c>
      <c r="G19" s="540">
        <v>0</v>
      </c>
      <c r="H19" s="540">
        <f t="shared" si="4"/>
        <v>0</v>
      </c>
      <c r="I19" s="541">
        <v>0</v>
      </c>
      <c r="J19" s="540">
        <v>0</v>
      </c>
      <c r="K19" s="543">
        <f t="shared" si="5"/>
        <v>0</v>
      </c>
      <c r="L19" s="540">
        <v>0</v>
      </c>
      <c r="M19" s="543">
        <v>0</v>
      </c>
      <c r="N19" s="540">
        <f t="shared" si="6"/>
        <v>0</v>
      </c>
      <c r="O19" s="541">
        <v>0</v>
      </c>
      <c r="P19" s="540">
        <v>0</v>
      </c>
      <c r="Q19" s="543">
        <f t="shared" si="7"/>
        <v>0</v>
      </c>
      <c r="R19" s="540">
        <v>0</v>
      </c>
      <c r="S19" s="543">
        <v>0</v>
      </c>
      <c r="T19" s="540">
        <f t="shared" si="8"/>
        <v>0</v>
      </c>
      <c r="U19" s="541">
        <v>0</v>
      </c>
      <c r="V19" s="540">
        <v>0</v>
      </c>
      <c r="W19" s="543">
        <f t="shared" si="9"/>
        <v>0</v>
      </c>
      <c r="X19" s="540">
        <v>0</v>
      </c>
      <c r="Y19" s="543">
        <v>0</v>
      </c>
      <c r="AA19" s="294">
        <f t="shared" si="10"/>
        <v>0</v>
      </c>
      <c r="AB19" s="293">
        <f t="shared" si="11"/>
        <v>0</v>
      </c>
      <c r="AC19" s="293">
        <f t="shared" si="12"/>
        <v>0</v>
      </c>
      <c r="AD19" s="293">
        <f t="shared" si="13"/>
        <v>0</v>
      </c>
      <c r="AE19" s="293">
        <f t="shared" si="14"/>
        <v>0</v>
      </c>
      <c r="AF19" s="293">
        <f t="shared" si="15"/>
        <v>0</v>
      </c>
      <c r="AG19" s="293">
        <f t="shared" si="16"/>
        <v>0</v>
      </c>
      <c r="AH19" s="293">
        <f t="shared" si="17"/>
        <v>0</v>
      </c>
      <c r="AI19" s="293">
        <f t="shared" si="18"/>
        <v>0</v>
      </c>
      <c r="AJ19" s="293">
        <f t="shared" si="19"/>
        <v>0</v>
      </c>
      <c r="AK19" s="293">
        <f t="shared" si="20"/>
        <v>0</v>
      </c>
      <c r="AL19" s="293">
        <f t="shared" si="21"/>
        <v>0</v>
      </c>
      <c r="AM19" s="293">
        <f t="shared" si="22"/>
        <v>0</v>
      </c>
      <c r="AN19" s="293">
        <f t="shared" si="23"/>
        <v>0</v>
      </c>
    </row>
    <row r="20" spans="1:40" s="104" customFormat="1" ht="12.95" customHeight="1">
      <c r="A20" s="93" t="s">
        <v>271</v>
      </c>
      <c r="B20" s="539">
        <f t="shared" si="0"/>
        <v>35</v>
      </c>
      <c r="C20" s="540">
        <f t="shared" si="1"/>
        <v>13</v>
      </c>
      <c r="D20" s="540">
        <f t="shared" si="2"/>
        <v>22</v>
      </c>
      <c r="E20" s="540">
        <f t="shared" si="3"/>
        <v>15</v>
      </c>
      <c r="F20" s="540">
        <v>6</v>
      </c>
      <c r="G20" s="540">
        <v>9</v>
      </c>
      <c r="H20" s="540">
        <f t="shared" si="4"/>
        <v>13</v>
      </c>
      <c r="I20" s="541">
        <v>4</v>
      </c>
      <c r="J20" s="540">
        <v>9</v>
      </c>
      <c r="K20" s="543">
        <f t="shared" si="5"/>
        <v>7</v>
      </c>
      <c r="L20" s="540">
        <v>3</v>
      </c>
      <c r="M20" s="543">
        <v>4</v>
      </c>
      <c r="N20" s="540">
        <f t="shared" si="6"/>
        <v>0</v>
      </c>
      <c r="O20" s="541">
        <v>0</v>
      </c>
      <c r="P20" s="540">
        <v>0</v>
      </c>
      <c r="Q20" s="543">
        <f t="shared" si="7"/>
        <v>0</v>
      </c>
      <c r="R20" s="540">
        <v>0</v>
      </c>
      <c r="S20" s="543">
        <v>0</v>
      </c>
      <c r="T20" s="540">
        <f t="shared" si="8"/>
        <v>26</v>
      </c>
      <c r="U20" s="541">
        <v>7</v>
      </c>
      <c r="V20" s="540">
        <v>19</v>
      </c>
      <c r="W20" s="543">
        <f t="shared" si="9"/>
        <v>9</v>
      </c>
      <c r="X20" s="540">
        <v>6</v>
      </c>
      <c r="Y20" s="543">
        <v>3</v>
      </c>
      <c r="AA20" s="294">
        <f t="shared" si="10"/>
        <v>0</v>
      </c>
      <c r="AB20" s="293">
        <f t="shared" si="11"/>
        <v>0</v>
      </c>
      <c r="AC20" s="293">
        <f t="shared" si="12"/>
        <v>0</v>
      </c>
      <c r="AD20" s="293">
        <f t="shared" si="13"/>
        <v>0</v>
      </c>
      <c r="AE20" s="293">
        <f t="shared" si="14"/>
        <v>0</v>
      </c>
      <c r="AF20" s="293">
        <f t="shared" si="15"/>
        <v>0</v>
      </c>
      <c r="AG20" s="293">
        <f t="shared" si="16"/>
        <v>0</v>
      </c>
      <c r="AH20" s="293">
        <f t="shared" si="17"/>
        <v>0</v>
      </c>
      <c r="AI20" s="293">
        <f t="shared" si="18"/>
        <v>0</v>
      </c>
      <c r="AJ20" s="293">
        <f t="shared" si="19"/>
        <v>0</v>
      </c>
      <c r="AK20" s="293">
        <f t="shared" si="20"/>
        <v>0</v>
      </c>
      <c r="AL20" s="293">
        <f t="shared" si="21"/>
        <v>0</v>
      </c>
      <c r="AM20" s="293">
        <f t="shared" si="22"/>
        <v>0</v>
      </c>
      <c r="AN20" s="293">
        <f t="shared" si="23"/>
        <v>0</v>
      </c>
    </row>
    <row r="21" spans="1:40" s="104" customFormat="1" ht="12.95" customHeight="1">
      <c r="A21" s="93" t="s">
        <v>295</v>
      </c>
      <c r="B21" s="539">
        <f t="shared" si="0"/>
        <v>0</v>
      </c>
      <c r="C21" s="540">
        <f t="shared" si="1"/>
        <v>0</v>
      </c>
      <c r="D21" s="540">
        <f t="shared" si="2"/>
        <v>0</v>
      </c>
      <c r="E21" s="540">
        <f t="shared" si="3"/>
        <v>0</v>
      </c>
      <c r="F21" s="540">
        <v>0</v>
      </c>
      <c r="G21" s="540">
        <v>0</v>
      </c>
      <c r="H21" s="540">
        <f t="shared" si="4"/>
        <v>0</v>
      </c>
      <c r="I21" s="541">
        <v>0</v>
      </c>
      <c r="J21" s="540">
        <v>0</v>
      </c>
      <c r="K21" s="543">
        <f t="shared" si="5"/>
        <v>0</v>
      </c>
      <c r="L21" s="540">
        <v>0</v>
      </c>
      <c r="M21" s="543">
        <v>0</v>
      </c>
      <c r="N21" s="540">
        <f t="shared" si="6"/>
        <v>0</v>
      </c>
      <c r="O21" s="541">
        <v>0</v>
      </c>
      <c r="P21" s="540">
        <v>0</v>
      </c>
      <c r="Q21" s="543">
        <f t="shared" si="7"/>
        <v>0</v>
      </c>
      <c r="R21" s="540">
        <v>0</v>
      </c>
      <c r="S21" s="543">
        <v>0</v>
      </c>
      <c r="T21" s="540">
        <f t="shared" si="8"/>
        <v>0</v>
      </c>
      <c r="U21" s="541">
        <v>0</v>
      </c>
      <c r="V21" s="540">
        <v>0</v>
      </c>
      <c r="W21" s="543">
        <f t="shared" si="9"/>
        <v>0</v>
      </c>
      <c r="X21" s="540">
        <v>0</v>
      </c>
      <c r="Y21" s="543">
        <v>0</v>
      </c>
      <c r="AA21" s="294">
        <f t="shared" si="10"/>
        <v>0</v>
      </c>
      <c r="AB21" s="293">
        <f t="shared" si="11"/>
        <v>0</v>
      </c>
      <c r="AC21" s="293">
        <f t="shared" si="12"/>
        <v>0</v>
      </c>
      <c r="AD21" s="293">
        <f t="shared" si="13"/>
        <v>0</v>
      </c>
      <c r="AE21" s="293">
        <f t="shared" si="14"/>
        <v>0</v>
      </c>
      <c r="AF21" s="293">
        <f t="shared" si="15"/>
        <v>0</v>
      </c>
      <c r="AG21" s="293">
        <f t="shared" si="16"/>
        <v>0</v>
      </c>
      <c r="AH21" s="293">
        <f t="shared" si="17"/>
        <v>0</v>
      </c>
      <c r="AI21" s="293">
        <f t="shared" si="18"/>
        <v>0</v>
      </c>
      <c r="AJ21" s="293">
        <f t="shared" si="19"/>
        <v>0</v>
      </c>
      <c r="AK21" s="293">
        <f t="shared" si="20"/>
        <v>0</v>
      </c>
      <c r="AL21" s="293">
        <f t="shared" si="21"/>
        <v>0</v>
      </c>
      <c r="AM21" s="293">
        <f t="shared" si="22"/>
        <v>0</v>
      </c>
      <c r="AN21" s="293">
        <f t="shared" si="23"/>
        <v>0</v>
      </c>
    </row>
    <row r="22" spans="1:40" s="104" customFormat="1" ht="21" customHeight="1">
      <c r="A22" s="108" t="s">
        <v>296</v>
      </c>
      <c r="B22" s="539"/>
      <c r="C22" s="540"/>
      <c r="D22" s="540"/>
      <c r="E22" s="540"/>
      <c r="F22" s="540"/>
      <c r="G22" s="540"/>
      <c r="H22" s="540"/>
      <c r="I22" s="541"/>
      <c r="J22" s="540"/>
      <c r="K22" s="542"/>
      <c r="L22" s="540"/>
      <c r="M22" s="542"/>
      <c r="N22" s="540"/>
      <c r="O22" s="541"/>
      <c r="P22" s="540"/>
      <c r="Q22" s="542"/>
      <c r="R22" s="540"/>
      <c r="S22" s="542"/>
      <c r="T22" s="540"/>
      <c r="U22" s="541"/>
      <c r="V22" s="540"/>
      <c r="W22" s="542"/>
      <c r="X22" s="540"/>
      <c r="Y22" s="542"/>
    </row>
    <row r="23" spans="1:40" s="104" customFormat="1" ht="12.95" customHeight="1">
      <c r="A23" s="93" t="s">
        <v>297</v>
      </c>
      <c r="B23" s="195">
        <f t="shared" ref="B23:B36" si="24">C23+D23</f>
        <v>111</v>
      </c>
      <c r="C23" s="196">
        <f t="shared" ref="C23:C36" si="25">F23+I23+L23+O23</f>
        <v>36</v>
      </c>
      <c r="D23" s="196">
        <f t="shared" ref="D23:D36" si="26">G23+J23+M23+P23</f>
        <v>75</v>
      </c>
      <c r="E23" s="196">
        <f t="shared" ref="E23:E36" si="27">F23+G23</f>
        <v>36</v>
      </c>
      <c r="F23" s="196">
        <v>10</v>
      </c>
      <c r="G23" s="196">
        <v>26</v>
      </c>
      <c r="H23" s="196">
        <f t="shared" ref="H23:H36" si="28">I23+J23</f>
        <v>42</v>
      </c>
      <c r="I23" s="197">
        <v>14</v>
      </c>
      <c r="J23" s="196">
        <v>28</v>
      </c>
      <c r="K23" s="544">
        <f t="shared" ref="K23:K36" si="29">L23+M23</f>
        <v>33</v>
      </c>
      <c r="L23" s="196">
        <v>12</v>
      </c>
      <c r="M23" s="544">
        <v>21</v>
      </c>
      <c r="N23" s="196">
        <f t="shared" ref="N23:N36" si="30">O23+P23</f>
        <v>0</v>
      </c>
      <c r="O23" s="197">
        <v>0</v>
      </c>
      <c r="P23" s="196">
        <v>0</v>
      </c>
      <c r="Q23" s="545">
        <f t="shared" ref="Q23:Q36" si="31">R23+S23</f>
        <v>0</v>
      </c>
      <c r="R23" s="196">
        <v>0</v>
      </c>
      <c r="S23" s="545">
        <v>0</v>
      </c>
      <c r="T23" s="196">
        <f t="shared" ref="T23:T36" si="32">U23+V23</f>
        <v>23</v>
      </c>
      <c r="U23" s="197">
        <v>11</v>
      </c>
      <c r="V23" s="196">
        <v>12</v>
      </c>
      <c r="W23" s="544">
        <f t="shared" ref="W23:W36" si="33">X23+Y23</f>
        <v>88</v>
      </c>
      <c r="X23" s="196">
        <v>25</v>
      </c>
      <c r="Y23" s="544">
        <v>63</v>
      </c>
      <c r="AA23" s="294">
        <f t="shared" ref="AA23:AA36" si="34">B23-C23-D23</f>
        <v>0</v>
      </c>
      <c r="AB23" s="293">
        <f t="shared" ref="AB23:AB36" si="35">E23-F23-G23</f>
        <v>0</v>
      </c>
      <c r="AC23" s="293">
        <f t="shared" ref="AC23:AC36" si="36">H23-I23-J23</f>
        <v>0</v>
      </c>
      <c r="AD23" s="293">
        <f t="shared" ref="AD23:AD36" si="37">K23-L23-M23</f>
        <v>0</v>
      </c>
      <c r="AE23" s="293">
        <f t="shared" ref="AE23:AE36" si="38">N23-O23-P23</f>
        <v>0</v>
      </c>
      <c r="AF23" s="293">
        <f t="shared" ref="AF23:AF36" si="39">B23-E23-H23-K23-N23</f>
        <v>0</v>
      </c>
      <c r="AG23" s="293">
        <f t="shared" ref="AG23:AG36" si="40">C23-F23-I23-L23-O23</f>
        <v>0</v>
      </c>
      <c r="AH23" s="293">
        <f t="shared" ref="AH23:AH36" si="41">D23-G23-J23-M23-P23</f>
        <v>0</v>
      </c>
      <c r="AI23" s="293">
        <f t="shared" ref="AI23:AI36" si="42">Q23-R23-S23</f>
        <v>0</v>
      </c>
      <c r="AJ23" s="293">
        <f t="shared" ref="AJ23:AJ36" si="43">T23-U23-V23</f>
        <v>0</v>
      </c>
      <c r="AK23" s="293">
        <f t="shared" ref="AK23:AK36" si="44">W23-X23-Y23</f>
        <v>0</v>
      </c>
      <c r="AL23" s="293">
        <f t="shared" ref="AL23:AL36" si="45">B23-Q23-T23-W23</f>
        <v>0</v>
      </c>
      <c r="AM23" s="293">
        <f t="shared" ref="AM23:AM36" si="46">C23-R23-U23-X23</f>
        <v>0</v>
      </c>
      <c r="AN23" s="293">
        <f t="shared" ref="AN23:AN36" si="47">D23-S23-V23-Y23</f>
        <v>0</v>
      </c>
    </row>
    <row r="24" spans="1:40" s="104" customFormat="1" ht="12.95" customHeight="1">
      <c r="A24" s="93" t="s">
        <v>155</v>
      </c>
      <c r="B24" s="539">
        <f t="shared" si="24"/>
        <v>158</v>
      </c>
      <c r="C24" s="540">
        <f t="shared" si="25"/>
        <v>42</v>
      </c>
      <c r="D24" s="540">
        <f t="shared" si="26"/>
        <v>116</v>
      </c>
      <c r="E24" s="540">
        <f t="shared" si="27"/>
        <v>67</v>
      </c>
      <c r="F24" s="540">
        <v>20</v>
      </c>
      <c r="G24" s="540">
        <v>47</v>
      </c>
      <c r="H24" s="540">
        <f t="shared" si="28"/>
        <v>47</v>
      </c>
      <c r="I24" s="541">
        <v>12</v>
      </c>
      <c r="J24" s="540">
        <v>35</v>
      </c>
      <c r="K24" s="542">
        <f t="shared" si="29"/>
        <v>44</v>
      </c>
      <c r="L24" s="540">
        <v>10</v>
      </c>
      <c r="M24" s="542">
        <v>34</v>
      </c>
      <c r="N24" s="540">
        <f t="shared" si="30"/>
        <v>0</v>
      </c>
      <c r="O24" s="541">
        <v>0</v>
      </c>
      <c r="P24" s="540">
        <v>0</v>
      </c>
      <c r="Q24" s="543">
        <f t="shared" si="31"/>
        <v>0</v>
      </c>
      <c r="R24" s="540">
        <v>0</v>
      </c>
      <c r="S24" s="543">
        <v>0</v>
      </c>
      <c r="T24" s="540">
        <f t="shared" si="32"/>
        <v>22</v>
      </c>
      <c r="U24" s="541">
        <v>15</v>
      </c>
      <c r="V24" s="540">
        <v>7</v>
      </c>
      <c r="W24" s="542">
        <f t="shared" si="33"/>
        <v>136</v>
      </c>
      <c r="X24" s="540">
        <v>27</v>
      </c>
      <c r="Y24" s="542">
        <v>109</v>
      </c>
      <c r="AA24" s="294">
        <f t="shared" si="34"/>
        <v>0</v>
      </c>
      <c r="AB24" s="293">
        <f t="shared" si="35"/>
        <v>0</v>
      </c>
      <c r="AC24" s="293">
        <f t="shared" si="36"/>
        <v>0</v>
      </c>
      <c r="AD24" s="293">
        <f t="shared" si="37"/>
        <v>0</v>
      </c>
      <c r="AE24" s="293">
        <f t="shared" si="38"/>
        <v>0</v>
      </c>
      <c r="AF24" s="293">
        <f t="shared" si="39"/>
        <v>0</v>
      </c>
      <c r="AG24" s="293">
        <f t="shared" si="40"/>
        <v>0</v>
      </c>
      <c r="AH24" s="293">
        <f t="shared" si="41"/>
        <v>0</v>
      </c>
      <c r="AI24" s="293">
        <f t="shared" si="42"/>
        <v>0</v>
      </c>
      <c r="AJ24" s="293">
        <f t="shared" si="43"/>
        <v>0</v>
      </c>
      <c r="AK24" s="293">
        <f t="shared" si="44"/>
        <v>0</v>
      </c>
      <c r="AL24" s="293">
        <f t="shared" si="45"/>
        <v>0</v>
      </c>
      <c r="AM24" s="293">
        <f t="shared" si="46"/>
        <v>0</v>
      </c>
      <c r="AN24" s="293">
        <f t="shared" si="47"/>
        <v>0</v>
      </c>
    </row>
    <row r="25" spans="1:40" s="104" customFormat="1" ht="12.95" customHeight="1">
      <c r="A25" s="93" t="s">
        <v>298</v>
      </c>
      <c r="B25" s="539">
        <f t="shared" si="24"/>
        <v>25</v>
      </c>
      <c r="C25" s="540">
        <f t="shared" si="25"/>
        <v>7</v>
      </c>
      <c r="D25" s="540">
        <f t="shared" si="26"/>
        <v>18</v>
      </c>
      <c r="E25" s="540">
        <f t="shared" si="27"/>
        <v>6</v>
      </c>
      <c r="F25" s="540">
        <v>3</v>
      </c>
      <c r="G25" s="540">
        <v>3</v>
      </c>
      <c r="H25" s="540">
        <f t="shared" si="28"/>
        <v>9</v>
      </c>
      <c r="I25" s="541">
        <v>2</v>
      </c>
      <c r="J25" s="540">
        <v>7</v>
      </c>
      <c r="K25" s="542">
        <f t="shared" si="29"/>
        <v>10</v>
      </c>
      <c r="L25" s="540">
        <v>2</v>
      </c>
      <c r="M25" s="542">
        <v>8</v>
      </c>
      <c r="N25" s="540">
        <f t="shared" si="30"/>
        <v>0</v>
      </c>
      <c r="O25" s="541">
        <v>0</v>
      </c>
      <c r="P25" s="540">
        <v>0</v>
      </c>
      <c r="Q25" s="543">
        <f t="shared" si="31"/>
        <v>0</v>
      </c>
      <c r="R25" s="540">
        <v>0</v>
      </c>
      <c r="S25" s="543">
        <v>0</v>
      </c>
      <c r="T25" s="540">
        <f t="shared" si="32"/>
        <v>4</v>
      </c>
      <c r="U25" s="541">
        <v>2</v>
      </c>
      <c r="V25" s="540">
        <v>2</v>
      </c>
      <c r="W25" s="542">
        <f t="shared" si="33"/>
        <v>21</v>
      </c>
      <c r="X25" s="540">
        <v>5</v>
      </c>
      <c r="Y25" s="542">
        <v>16</v>
      </c>
      <c r="AA25" s="294">
        <f t="shared" si="34"/>
        <v>0</v>
      </c>
      <c r="AB25" s="293">
        <f t="shared" si="35"/>
        <v>0</v>
      </c>
      <c r="AC25" s="293">
        <f t="shared" si="36"/>
        <v>0</v>
      </c>
      <c r="AD25" s="293">
        <f t="shared" si="37"/>
        <v>0</v>
      </c>
      <c r="AE25" s="293">
        <f t="shared" si="38"/>
        <v>0</v>
      </c>
      <c r="AF25" s="293">
        <f t="shared" si="39"/>
        <v>0</v>
      </c>
      <c r="AG25" s="293">
        <f t="shared" si="40"/>
        <v>0</v>
      </c>
      <c r="AH25" s="293">
        <f t="shared" si="41"/>
        <v>0</v>
      </c>
      <c r="AI25" s="293">
        <f t="shared" si="42"/>
        <v>0</v>
      </c>
      <c r="AJ25" s="293">
        <f t="shared" si="43"/>
        <v>0</v>
      </c>
      <c r="AK25" s="293">
        <f t="shared" si="44"/>
        <v>0</v>
      </c>
      <c r="AL25" s="293">
        <f t="shared" si="45"/>
        <v>0</v>
      </c>
      <c r="AM25" s="293">
        <f t="shared" si="46"/>
        <v>0</v>
      </c>
      <c r="AN25" s="293">
        <f t="shared" si="47"/>
        <v>0</v>
      </c>
    </row>
    <row r="26" spans="1:40" s="104" customFormat="1" ht="12.95" customHeight="1">
      <c r="A26" s="93" t="s">
        <v>154</v>
      </c>
      <c r="B26" s="539">
        <f t="shared" si="24"/>
        <v>8</v>
      </c>
      <c r="C26" s="540">
        <f t="shared" si="25"/>
        <v>2</v>
      </c>
      <c r="D26" s="540">
        <f t="shared" si="26"/>
        <v>6</v>
      </c>
      <c r="E26" s="540">
        <f t="shared" si="27"/>
        <v>1</v>
      </c>
      <c r="F26" s="540">
        <v>0</v>
      </c>
      <c r="G26" s="540">
        <v>1</v>
      </c>
      <c r="H26" s="540">
        <f t="shared" si="28"/>
        <v>3</v>
      </c>
      <c r="I26" s="541">
        <v>1</v>
      </c>
      <c r="J26" s="540">
        <v>2</v>
      </c>
      <c r="K26" s="542">
        <f t="shared" si="29"/>
        <v>4</v>
      </c>
      <c r="L26" s="540">
        <v>1</v>
      </c>
      <c r="M26" s="542">
        <v>3</v>
      </c>
      <c r="N26" s="540">
        <f t="shared" si="30"/>
        <v>0</v>
      </c>
      <c r="O26" s="541">
        <v>0</v>
      </c>
      <c r="P26" s="540">
        <v>0</v>
      </c>
      <c r="Q26" s="543">
        <f t="shared" si="31"/>
        <v>0</v>
      </c>
      <c r="R26" s="540">
        <v>0</v>
      </c>
      <c r="S26" s="543">
        <v>0</v>
      </c>
      <c r="T26" s="540">
        <f t="shared" si="32"/>
        <v>3</v>
      </c>
      <c r="U26" s="541">
        <v>1</v>
      </c>
      <c r="V26" s="540">
        <v>2</v>
      </c>
      <c r="W26" s="542">
        <f t="shared" si="33"/>
        <v>5</v>
      </c>
      <c r="X26" s="540">
        <v>1</v>
      </c>
      <c r="Y26" s="542">
        <v>4</v>
      </c>
      <c r="AA26" s="294">
        <f t="shared" si="34"/>
        <v>0</v>
      </c>
      <c r="AB26" s="293">
        <f t="shared" si="35"/>
        <v>0</v>
      </c>
      <c r="AC26" s="293">
        <f t="shared" si="36"/>
        <v>0</v>
      </c>
      <c r="AD26" s="293">
        <f t="shared" si="37"/>
        <v>0</v>
      </c>
      <c r="AE26" s="293">
        <f t="shared" si="38"/>
        <v>0</v>
      </c>
      <c r="AF26" s="293">
        <f t="shared" si="39"/>
        <v>0</v>
      </c>
      <c r="AG26" s="293">
        <f t="shared" si="40"/>
        <v>0</v>
      </c>
      <c r="AH26" s="293">
        <f t="shared" si="41"/>
        <v>0</v>
      </c>
      <c r="AI26" s="293">
        <f t="shared" si="42"/>
        <v>0</v>
      </c>
      <c r="AJ26" s="293">
        <f t="shared" si="43"/>
        <v>0</v>
      </c>
      <c r="AK26" s="293">
        <f t="shared" si="44"/>
        <v>0</v>
      </c>
      <c r="AL26" s="293">
        <f t="shared" si="45"/>
        <v>0</v>
      </c>
      <c r="AM26" s="293">
        <f t="shared" si="46"/>
        <v>0</v>
      </c>
      <c r="AN26" s="293">
        <f t="shared" si="47"/>
        <v>0</v>
      </c>
    </row>
    <row r="27" spans="1:40" s="104" customFormat="1" ht="12.95" customHeight="1">
      <c r="A27" s="93" t="s">
        <v>299</v>
      </c>
      <c r="B27" s="539">
        <f t="shared" si="24"/>
        <v>4</v>
      </c>
      <c r="C27" s="540">
        <f t="shared" si="25"/>
        <v>0</v>
      </c>
      <c r="D27" s="540">
        <f t="shared" si="26"/>
        <v>4</v>
      </c>
      <c r="E27" s="540">
        <f t="shared" si="27"/>
        <v>0</v>
      </c>
      <c r="F27" s="540">
        <v>0</v>
      </c>
      <c r="G27" s="540">
        <v>0</v>
      </c>
      <c r="H27" s="540">
        <f t="shared" si="28"/>
        <v>3</v>
      </c>
      <c r="I27" s="541">
        <v>0</v>
      </c>
      <c r="J27" s="540">
        <v>3</v>
      </c>
      <c r="K27" s="542">
        <f t="shared" si="29"/>
        <v>1</v>
      </c>
      <c r="L27" s="540">
        <v>0</v>
      </c>
      <c r="M27" s="542">
        <v>1</v>
      </c>
      <c r="N27" s="540">
        <f t="shared" si="30"/>
        <v>0</v>
      </c>
      <c r="O27" s="541">
        <v>0</v>
      </c>
      <c r="P27" s="540">
        <v>0</v>
      </c>
      <c r="Q27" s="543">
        <f t="shared" si="31"/>
        <v>0</v>
      </c>
      <c r="R27" s="540">
        <v>0</v>
      </c>
      <c r="S27" s="543">
        <v>0</v>
      </c>
      <c r="T27" s="540">
        <f t="shared" si="32"/>
        <v>1</v>
      </c>
      <c r="U27" s="541">
        <v>0</v>
      </c>
      <c r="V27" s="540">
        <v>1</v>
      </c>
      <c r="W27" s="542">
        <f t="shared" si="33"/>
        <v>3</v>
      </c>
      <c r="X27" s="540">
        <v>0</v>
      </c>
      <c r="Y27" s="542">
        <v>3</v>
      </c>
      <c r="AA27" s="294">
        <f t="shared" si="34"/>
        <v>0</v>
      </c>
      <c r="AB27" s="293">
        <f t="shared" si="35"/>
        <v>0</v>
      </c>
      <c r="AC27" s="293">
        <f t="shared" si="36"/>
        <v>0</v>
      </c>
      <c r="AD27" s="293">
        <f t="shared" si="37"/>
        <v>0</v>
      </c>
      <c r="AE27" s="293">
        <f t="shared" si="38"/>
        <v>0</v>
      </c>
      <c r="AF27" s="293">
        <f t="shared" si="39"/>
        <v>0</v>
      </c>
      <c r="AG27" s="293">
        <f t="shared" si="40"/>
        <v>0</v>
      </c>
      <c r="AH27" s="293">
        <f t="shared" si="41"/>
        <v>0</v>
      </c>
      <c r="AI27" s="293">
        <f t="shared" si="42"/>
        <v>0</v>
      </c>
      <c r="AJ27" s="293">
        <f t="shared" si="43"/>
        <v>0</v>
      </c>
      <c r="AK27" s="293">
        <f t="shared" si="44"/>
        <v>0</v>
      </c>
      <c r="AL27" s="293">
        <f t="shared" si="45"/>
        <v>0</v>
      </c>
      <c r="AM27" s="293">
        <f t="shared" si="46"/>
        <v>0</v>
      </c>
      <c r="AN27" s="293">
        <f t="shared" si="47"/>
        <v>0</v>
      </c>
    </row>
    <row r="28" spans="1:40" s="104" customFormat="1" ht="12.95" customHeight="1">
      <c r="A28" s="93" t="s">
        <v>300</v>
      </c>
      <c r="B28" s="539">
        <f t="shared" si="24"/>
        <v>12</v>
      </c>
      <c r="C28" s="540">
        <f t="shared" si="25"/>
        <v>4</v>
      </c>
      <c r="D28" s="540">
        <f t="shared" si="26"/>
        <v>8</v>
      </c>
      <c r="E28" s="540">
        <f t="shared" si="27"/>
        <v>4</v>
      </c>
      <c r="F28" s="540">
        <v>0</v>
      </c>
      <c r="G28" s="540">
        <v>4</v>
      </c>
      <c r="H28" s="540">
        <f t="shared" si="28"/>
        <v>5</v>
      </c>
      <c r="I28" s="541">
        <v>3</v>
      </c>
      <c r="J28" s="540">
        <v>2</v>
      </c>
      <c r="K28" s="542">
        <f t="shared" si="29"/>
        <v>3</v>
      </c>
      <c r="L28" s="540">
        <v>1</v>
      </c>
      <c r="M28" s="542">
        <v>2</v>
      </c>
      <c r="N28" s="540">
        <f t="shared" si="30"/>
        <v>0</v>
      </c>
      <c r="O28" s="541">
        <v>0</v>
      </c>
      <c r="P28" s="540">
        <v>0</v>
      </c>
      <c r="Q28" s="543">
        <f t="shared" si="31"/>
        <v>0</v>
      </c>
      <c r="R28" s="540">
        <v>0</v>
      </c>
      <c r="S28" s="543">
        <v>0</v>
      </c>
      <c r="T28" s="540">
        <f t="shared" si="32"/>
        <v>2</v>
      </c>
      <c r="U28" s="541">
        <v>0</v>
      </c>
      <c r="V28" s="540">
        <v>2</v>
      </c>
      <c r="W28" s="542">
        <f t="shared" si="33"/>
        <v>10</v>
      </c>
      <c r="X28" s="540">
        <v>4</v>
      </c>
      <c r="Y28" s="542">
        <v>6</v>
      </c>
      <c r="AA28" s="294">
        <f t="shared" si="34"/>
        <v>0</v>
      </c>
      <c r="AB28" s="293">
        <f t="shared" si="35"/>
        <v>0</v>
      </c>
      <c r="AC28" s="293">
        <f t="shared" si="36"/>
        <v>0</v>
      </c>
      <c r="AD28" s="293">
        <f t="shared" si="37"/>
        <v>0</v>
      </c>
      <c r="AE28" s="293">
        <f t="shared" si="38"/>
        <v>0</v>
      </c>
      <c r="AF28" s="293">
        <f t="shared" si="39"/>
        <v>0</v>
      </c>
      <c r="AG28" s="293">
        <f t="shared" si="40"/>
        <v>0</v>
      </c>
      <c r="AH28" s="293">
        <f t="shared" si="41"/>
        <v>0</v>
      </c>
      <c r="AI28" s="293">
        <f t="shared" si="42"/>
        <v>0</v>
      </c>
      <c r="AJ28" s="293">
        <f t="shared" si="43"/>
        <v>0</v>
      </c>
      <c r="AK28" s="293">
        <f t="shared" si="44"/>
        <v>0</v>
      </c>
      <c r="AL28" s="293">
        <f t="shared" si="45"/>
        <v>0</v>
      </c>
      <c r="AM28" s="293">
        <f t="shared" si="46"/>
        <v>0</v>
      </c>
      <c r="AN28" s="293">
        <f t="shared" si="47"/>
        <v>0</v>
      </c>
    </row>
    <row r="29" spans="1:40" s="104" customFormat="1" ht="12.95" customHeight="1">
      <c r="A29" s="93" t="s">
        <v>301</v>
      </c>
      <c r="B29" s="539">
        <f t="shared" si="24"/>
        <v>4</v>
      </c>
      <c r="C29" s="540">
        <f t="shared" si="25"/>
        <v>1</v>
      </c>
      <c r="D29" s="540">
        <f t="shared" si="26"/>
        <v>3</v>
      </c>
      <c r="E29" s="540">
        <f t="shared" si="27"/>
        <v>1</v>
      </c>
      <c r="F29" s="540">
        <v>0</v>
      </c>
      <c r="G29" s="540">
        <v>1</v>
      </c>
      <c r="H29" s="540">
        <f t="shared" si="28"/>
        <v>0</v>
      </c>
      <c r="I29" s="541">
        <v>0</v>
      </c>
      <c r="J29" s="540">
        <v>0</v>
      </c>
      <c r="K29" s="542">
        <f t="shared" si="29"/>
        <v>3</v>
      </c>
      <c r="L29" s="540">
        <v>1</v>
      </c>
      <c r="M29" s="542">
        <v>2</v>
      </c>
      <c r="N29" s="540">
        <f t="shared" si="30"/>
        <v>0</v>
      </c>
      <c r="O29" s="541">
        <v>0</v>
      </c>
      <c r="P29" s="540">
        <v>0</v>
      </c>
      <c r="Q29" s="543">
        <f t="shared" si="31"/>
        <v>0</v>
      </c>
      <c r="R29" s="540">
        <v>0</v>
      </c>
      <c r="S29" s="543">
        <v>0</v>
      </c>
      <c r="T29" s="540">
        <f t="shared" si="32"/>
        <v>1</v>
      </c>
      <c r="U29" s="541">
        <v>0</v>
      </c>
      <c r="V29" s="540">
        <v>1</v>
      </c>
      <c r="W29" s="542">
        <f t="shared" si="33"/>
        <v>3</v>
      </c>
      <c r="X29" s="540">
        <v>1</v>
      </c>
      <c r="Y29" s="542">
        <v>2</v>
      </c>
      <c r="AA29" s="294">
        <f t="shared" si="34"/>
        <v>0</v>
      </c>
      <c r="AB29" s="293">
        <f t="shared" si="35"/>
        <v>0</v>
      </c>
      <c r="AC29" s="293">
        <f t="shared" si="36"/>
        <v>0</v>
      </c>
      <c r="AD29" s="293">
        <f t="shared" si="37"/>
        <v>0</v>
      </c>
      <c r="AE29" s="293">
        <f t="shared" si="38"/>
        <v>0</v>
      </c>
      <c r="AF29" s="293">
        <f t="shared" si="39"/>
        <v>0</v>
      </c>
      <c r="AG29" s="293">
        <f t="shared" si="40"/>
        <v>0</v>
      </c>
      <c r="AH29" s="293">
        <f t="shared" si="41"/>
        <v>0</v>
      </c>
      <c r="AI29" s="293">
        <f t="shared" si="42"/>
        <v>0</v>
      </c>
      <c r="AJ29" s="293">
        <f t="shared" si="43"/>
        <v>0</v>
      </c>
      <c r="AK29" s="293">
        <f t="shared" si="44"/>
        <v>0</v>
      </c>
      <c r="AL29" s="293">
        <f t="shared" si="45"/>
        <v>0</v>
      </c>
      <c r="AM29" s="293">
        <f t="shared" si="46"/>
        <v>0</v>
      </c>
      <c r="AN29" s="293">
        <f t="shared" si="47"/>
        <v>0</v>
      </c>
    </row>
    <row r="30" spans="1:40" s="104" customFormat="1" ht="12.95" customHeight="1">
      <c r="A30" s="93" t="s">
        <v>52</v>
      </c>
      <c r="B30" s="539">
        <f t="shared" si="24"/>
        <v>2</v>
      </c>
      <c r="C30" s="540">
        <f t="shared" si="25"/>
        <v>1</v>
      </c>
      <c r="D30" s="540">
        <f t="shared" si="26"/>
        <v>1</v>
      </c>
      <c r="E30" s="540">
        <f t="shared" si="27"/>
        <v>0</v>
      </c>
      <c r="F30" s="540">
        <v>0</v>
      </c>
      <c r="G30" s="540">
        <v>0</v>
      </c>
      <c r="H30" s="540">
        <f t="shared" si="28"/>
        <v>0</v>
      </c>
      <c r="I30" s="541">
        <v>0</v>
      </c>
      <c r="J30" s="540">
        <v>0</v>
      </c>
      <c r="K30" s="542">
        <f t="shared" si="29"/>
        <v>2</v>
      </c>
      <c r="L30" s="540">
        <v>1</v>
      </c>
      <c r="M30" s="542">
        <v>1</v>
      </c>
      <c r="N30" s="540">
        <f t="shared" si="30"/>
        <v>0</v>
      </c>
      <c r="O30" s="541">
        <v>0</v>
      </c>
      <c r="P30" s="540">
        <v>0</v>
      </c>
      <c r="Q30" s="543">
        <f t="shared" si="31"/>
        <v>0</v>
      </c>
      <c r="R30" s="540">
        <v>0</v>
      </c>
      <c r="S30" s="543">
        <v>0</v>
      </c>
      <c r="T30" s="540">
        <f t="shared" si="32"/>
        <v>0</v>
      </c>
      <c r="U30" s="541">
        <v>0</v>
      </c>
      <c r="V30" s="540">
        <v>0</v>
      </c>
      <c r="W30" s="542">
        <f t="shared" si="33"/>
        <v>2</v>
      </c>
      <c r="X30" s="540">
        <v>1</v>
      </c>
      <c r="Y30" s="542">
        <v>1</v>
      </c>
      <c r="AA30" s="294">
        <f t="shared" si="34"/>
        <v>0</v>
      </c>
      <c r="AB30" s="293">
        <f t="shared" si="35"/>
        <v>0</v>
      </c>
      <c r="AC30" s="293">
        <f t="shared" si="36"/>
        <v>0</v>
      </c>
      <c r="AD30" s="293">
        <f t="shared" si="37"/>
        <v>0</v>
      </c>
      <c r="AE30" s="293">
        <f t="shared" si="38"/>
        <v>0</v>
      </c>
      <c r="AF30" s="293">
        <f t="shared" si="39"/>
        <v>0</v>
      </c>
      <c r="AG30" s="293">
        <f t="shared" si="40"/>
        <v>0</v>
      </c>
      <c r="AH30" s="293">
        <f t="shared" si="41"/>
        <v>0</v>
      </c>
      <c r="AI30" s="293">
        <f t="shared" si="42"/>
        <v>0</v>
      </c>
      <c r="AJ30" s="293">
        <f t="shared" si="43"/>
        <v>0</v>
      </c>
      <c r="AK30" s="293">
        <f t="shared" si="44"/>
        <v>0</v>
      </c>
      <c r="AL30" s="293">
        <f t="shared" si="45"/>
        <v>0</v>
      </c>
      <c r="AM30" s="293">
        <f t="shared" si="46"/>
        <v>0</v>
      </c>
      <c r="AN30" s="293">
        <f t="shared" si="47"/>
        <v>0</v>
      </c>
    </row>
    <row r="31" spans="1:40" s="104" customFormat="1" ht="12.95" customHeight="1">
      <c r="A31" s="93" t="s">
        <v>153</v>
      </c>
      <c r="B31" s="539">
        <f t="shared" si="24"/>
        <v>1</v>
      </c>
      <c r="C31" s="540">
        <f t="shared" si="25"/>
        <v>1</v>
      </c>
      <c r="D31" s="540">
        <f t="shared" si="26"/>
        <v>0</v>
      </c>
      <c r="E31" s="540">
        <f t="shared" si="27"/>
        <v>0</v>
      </c>
      <c r="F31" s="540">
        <v>0</v>
      </c>
      <c r="G31" s="540">
        <v>0</v>
      </c>
      <c r="H31" s="540">
        <f t="shared" si="28"/>
        <v>0</v>
      </c>
      <c r="I31" s="541">
        <v>0</v>
      </c>
      <c r="J31" s="540">
        <v>0</v>
      </c>
      <c r="K31" s="542">
        <f t="shared" si="29"/>
        <v>1</v>
      </c>
      <c r="L31" s="540">
        <v>1</v>
      </c>
      <c r="M31" s="542">
        <v>0</v>
      </c>
      <c r="N31" s="540">
        <f t="shared" si="30"/>
        <v>0</v>
      </c>
      <c r="O31" s="541">
        <v>0</v>
      </c>
      <c r="P31" s="540">
        <v>0</v>
      </c>
      <c r="Q31" s="543">
        <f t="shared" si="31"/>
        <v>0</v>
      </c>
      <c r="R31" s="540">
        <v>0</v>
      </c>
      <c r="S31" s="543">
        <v>0</v>
      </c>
      <c r="T31" s="540">
        <f t="shared" si="32"/>
        <v>1</v>
      </c>
      <c r="U31" s="541">
        <v>1</v>
      </c>
      <c r="V31" s="540">
        <v>0</v>
      </c>
      <c r="W31" s="542">
        <f t="shared" si="33"/>
        <v>0</v>
      </c>
      <c r="X31" s="540">
        <v>0</v>
      </c>
      <c r="Y31" s="542">
        <v>0</v>
      </c>
      <c r="AA31" s="294">
        <f t="shared" si="34"/>
        <v>0</v>
      </c>
      <c r="AB31" s="293">
        <f t="shared" si="35"/>
        <v>0</v>
      </c>
      <c r="AC31" s="293">
        <f t="shared" si="36"/>
        <v>0</v>
      </c>
      <c r="AD31" s="293">
        <f t="shared" si="37"/>
        <v>0</v>
      </c>
      <c r="AE31" s="293">
        <f t="shared" si="38"/>
        <v>0</v>
      </c>
      <c r="AF31" s="293">
        <f t="shared" si="39"/>
        <v>0</v>
      </c>
      <c r="AG31" s="293">
        <f t="shared" si="40"/>
        <v>0</v>
      </c>
      <c r="AH31" s="293">
        <f t="shared" si="41"/>
        <v>0</v>
      </c>
      <c r="AI31" s="293">
        <f t="shared" si="42"/>
        <v>0</v>
      </c>
      <c r="AJ31" s="293">
        <f t="shared" si="43"/>
        <v>0</v>
      </c>
      <c r="AK31" s="293">
        <f t="shared" si="44"/>
        <v>0</v>
      </c>
      <c r="AL31" s="293">
        <f t="shared" si="45"/>
        <v>0</v>
      </c>
      <c r="AM31" s="293">
        <f t="shared" si="46"/>
        <v>0</v>
      </c>
      <c r="AN31" s="293">
        <f t="shared" si="47"/>
        <v>0</v>
      </c>
    </row>
    <row r="32" spans="1:40" s="104" customFormat="1" ht="12.95" customHeight="1">
      <c r="A32" s="93" t="s">
        <v>302</v>
      </c>
      <c r="B32" s="539">
        <f t="shared" si="24"/>
        <v>1</v>
      </c>
      <c r="C32" s="540">
        <f t="shared" si="25"/>
        <v>1</v>
      </c>
      <c r="D32" s="540">
        <f t="shared" si="26"/>
        <v>0</v>
      </c>
      <c r="E32" s="540">
        <f t="shared" si="27"/>
        <v>0</v>
      </c>
      <c r="F32" s="540">
        <v>0</v>
      </c>
      <c r="G32" s="540">
        <v>0</v>
      </c>
      <c r="H32" s="540">
        <f t="shared" si="28"/>
        <v>1</v>
      </c>
      <c r="I32" s="541">
        <v>1</v>
      </c>
      <c r="J32" s="540">
        <v>0</v>
      </c>
      <c r="K32" s="542">
        <f t="shared" si="29"/>
        <v>0</v>
      </c>
      <c r="L32" s="540">
        <v>0</v>
      </c>
      <c r="M32" s="542">
        <v>0</v>
      </c>
      <c r="N32" s="540">
        <f t="shared" si="30"/>
        <v>0</v>
      </c>
      <c r="O32" s="541">
        <v>0</v>
      </c>
      <c r="P32" s="540">
        <v>0</v>
      </c>
      <c r="Q32" s="543">
        <f t="shared" si="31"/>
        <v>0</v>
      </c>
      <c r="R32" s="540">
        <v>0</v>
      </c>
      <c r="S32" s="543">
        <v>0</v>
      </c>
      <c r="T32" s="540">
        <f t="shared" si="32"/>
        <v>0</v>
      </c>
      <c r="U32" s="541">
        <v>0</v>
      </c>
      <c r="V32" s="540">
        <v>0</v>
      </c>
      <c r="W32" s="542">
        <f t="shared" si="33"/>
        <v>1</v>
      </c>
      <c r="X32" s="540">
        <v>1</v>
      </c>
      <c r="Y32" s="542">
        <v>0</v>
      </c>
      <c r="AA32" s="294">
        <f t="shared" si="34"/>
        <v>0</v>
      </c>
      <c r="AB32" s="293">
        <f t="shared" si="35"/>
        <v>0</v>
      </c>
      <c r="AC32" s="293">
        <f t="shared" si="36"/>
        <v>0</v>
      </c>
      <c r="AD32" s="293">
        <f t="shared" si="37"/>
        <v>0</v>
      </c>
      <c r="AE32" s="293">
        <f t="shared" si="38"/>
        <v>0</v>
      </c>
      <c r="AF32" s="293">
        <f t="shared" si="39"/>
        <v>0</v>
      </c>
      <c r="AG32" s="293">
        <f t="shared" si="40"/>
        <v>0</v>
      </c>
      <c r="AH32" s="293">
        <f t="shared" si="41"/>
        <v>0</v>
      </c>
      <c r="AI32" s="293">
        <f t="shared" si="42"/>
        <v>0</v>
      </c>
      <c r="AJ32" s="293">
        <f t="shared" si="43"/>
        <v>0</v>
      </c>
      <c r="AK32" s="293">
        <f t="shared" si="44"/>
        <v>0</v>
      </c>
      <c r="AL32" s="293">
        <f t="shared" si="45"/>
        <v>0</v>
      </c>
      <c r="AM32" s="293">
        <f t="shared" si="46"/>
        <v>0</v>
      </c>
      <c r="AN32" s="293">
        <f t="shared" si="47"/>
        <v>0</v>
      </c>
    </row>
    <row r="33" spans="1:40" s="104" customFormat="1" ht="12.95" customHeight="1">
      <c r="A33" s="93" t="s">
        <v>152</v>
      </c>
      <c r="B33" s="539">
        <f t="shared" si="24"/>
        <v>5</v>
      </c>
      <c r="C33" s="540">
        <f t="shared" si="25"/>
        <v>2</v>
      </c>
      <c r="D33" s="540">
        <f t="shared" si="26"/>
        <v>3</v>
      </c>
      <c r="E33" s="540">
        <f t="shared" si="27"/>
        <v>3</v>
      </c>
      <c r="F33" s="540">
        <v>2</v>
      </c>
      <c r="G33" s="540">
        <v>1</v>
      </c>
      <c r="H33" s="540">
        <f t="shared" si="28"/>
        <v>1</v>
      </c>
      <c r="I33" s="541">
        <v>0</v>
      </c>
      <c r="J33" s="540">
        <v>1</v>
      </c>
      <c r="K33" s="542">
        <f t="shared" si="29"/>
        <v>1</v>
      </c>
      <c r="L33" s="540">
        <v>0</v>
      </c>
      <c r="M33" s="542">
        <v>1</v>
      </c>
      <c r="N33" s="540">
        <f t="shared" si="30"/>
        <v>0</v>
      </c>
      <c r="O33" s="541">
        <v>0</v>
      </c>
      <c r="P33" s="540">
        <v>0</v>
      </c>
      <c r="Q33" s="543">
        <f t="shared" si="31"/>
        <v>0</v>
      </c>
      <c r="R33" s="540">
        <v>0</v>
      </c>
      <c r="S33" s="543">
        <v>0</v>
      </c>
      <c r="T33" s="540">
        <f t="shared" si="32"/>
        <v>1</v>
      </c>
      <c r="U33" s="541">
        <v>1</v>
      </c>
      <c r="V33" s="540">
        <v>0</v>
      </c>
      <c r="W33" s="542">
        <f t="shared" si="33"/>
        <v>4</v>
      </c>
      <c r="X33" s="540">
        <v>1</v>
      </c>
      <c r="Y33" s="542">
        <v>3</v>
      </c>
      <c r="AA33" s="294">
        <f t="shared" si="34"/>
        <v>0</v>
      </c>
      <c r="AB33" s="293">
        <f t="shared" si="35"/>
        <v>0</v>
      </c>
      <c r="AC33" s="293">
        <f t="shared" si="36"/>
        <v>0</v>
      </c>
      <c r="AD33" s="293">
        <f t="shared" si="37"/>
        <v>0</v>
      </c>
      <c r="AE33" s="293">
        <f t="shared" si="38"/>
        <v>0</v>
      </c>
      <c r="AF33" s="293">
        <f t="shared" si="39"/>
        <v>0</v>
      </c>
      <c r="AG33" s="293">
        <f t="shared" si="40"/>
        <v>0</v>
      </c>
      <c r="AH33" s="293">
        <f t="shared" si="41"/>
        <v>0</v>
      </c>
      <c r="AI33" s="293">
        <f t="shared" si="42"/>
        <v>0</v>
      </c>
      <c r="AJ33" s="293">
        <f t="shared" si="43"/>
        <v>0</v>
      </c>
      <c r="AK33" s="293">
        <f t="shared" si="44"/>
        <v>0</v>
      </c>
      <c r="AL33" s="293">
        <f t="shared" si="45"/>
        <v>0</v>
      </c>
      <c r="AM33" s="293">
        <f t="shared" si="46"/>
        <v>0</v>
      </c>
      <c r="AN33" s="293">
        <f t="shared" si="47"/>
        <v>0</v>
      </c>
    </row>
    <row r="34" spans="1:40" s="104" customFormat="1" ht="12.95" customHeight="1">
      <c r="A34" s="93" t="s">
        <v>303</v>
      </c>
      <c r="B34" s="539">
        <f t="shared" si="24"/>
        <v>0</v>
      </c>
      <c r="C34" s="540">
        <f t="shared" si="25"/>
        <v>0</v>
      </c>
      <c r="D34" s="540">
        <f t="shared" si="26"/>
        <v>0</v>
      </c>
      <c r="E34" s="540">
        <f t="shared" si="27"/>
        <v>0</v>
      </c>
      <c r="F34" s="540">
        <v>0</v>
      </c>
      <c r="G34" s="540">
        <v>0</v>
      </c>
      <c r="H34" s="540">
        <f t="shared" si="28"/>
        <v>0</v>
      </c>
      <c r="I34" s="541">
        <v>0</v>
      </c>
      <c r="J34" s="540">
        <v>0</v>
      </c>
      <c r="K34" s="542">
        <f t="shared" si="29"/>
        <v>0</v>
      </c>
      <c r="L34" s="540">
        <v>0</v>
      </c>
      <c r="M34" s="542">
        <v>0</v>
      </c>
      <c r="N34" s="540">
        <f t="shared" si="30"/>
        <v>0</v>
      </c>
      <c r="O34" s="541">
        <v>0</v>
      </c>
      <c r="P34" s="540">
        <v>0</v>
      </c>
      <c r="Q34" s="543">
        <f t="shared" si="31"/>
        <v>0</v>
      </c>
      <c r="R34" s="540">
        <v>0</v>
      </c>
      <c r="S34" s="543">
        <v>0</v>
      </c>
      <c r="T34" s="540">
        <f t="shared" si="32"/>
        <v>0</v>
      </c>
      <c r="U34" s="541">
        <v>0</v>
      </c>
      <c r="V34" s="540">
        <v>0</v>
      </c>
      <c r="W34" s="542">
        <f t="shared" si="33"/>
        <v>0</v>
      </c>
      <c r="X34" s="540">
        <v>0</v>
      </c>
      <c r="Y34" s="542">
        <v>0</v>
      </c>
      <c r="AA34" s="294">
        <f t="shared" si="34"/>
        <v>0</v>
      </c>
      <c r="AB34" s="293">
        <f t="shared" si="35"/>
        <v>0</v>
      </c>
      <c r="AC34" s="293">
        <f t="shared" si="36"/>
        <v>0</v>
      </c>
      <c r="AD34" s="293">
        <f t="shared" si="37"/>
        <v>0</v>
      </c>
      <c r="AE34" s="293">
        <f t="shared" si="38"/>
        <v>0</v>
      </c>
      <c r="AF34" s="293">
        <f t="shared" si="39"/>
        <v>0</v>
      </c>
      <c r="AG34" s="293">
        <f t="shared" si="40"/>
        <v>0</v>
      </c>
      <c r="AH34" s="293">
        <f t="shared" si="41"/>
        <v>0</v>
      </c>
      <c r="AI34" s="293">
        <f t="shared" si="42"/>
        <v>0</v>
      </c>
      <c r="AJ34" s="293">
        <f t="shared" si="43"/>
        <v>0</v>
      </c>
      <c r="AK34" s="293">
        <f t="shared" si="44"/>
        <v>0</v>
      </c>
      <c r="AL34" s="293">
        <f t="shared" si="45"/>
        <v>0</v>
      </c>
      <c r="AM34" s="293">
        <f t="shared" si="46"/>
        <v>0</v>
      </c>
      <c r="AN34" s="293">
        <f t="shared" si="47"/>
        <v>0</v>
      </c>
    </row>
    <row r="35" spans="1:40" s="104" customFormat="1" ht="12.95" customHeight="1">
      <c r="A35" s="93" t="s">
        <v>304</v>
      </c>
      <c r="B35" s="539">
        <f t="shared" si="24"/>
        <v>0</v>
      </c>
      <c r="C35" s="540">
        <f t="shared" si="25"/>
        <v>0</v>
      </c>
      <c r="D35" s="540">
        <f t="shared" si="26"/>
        <v>0</v>
      </c>
      <c r="E35" s="540">
        <f t="shared" si="27"/>
        <v>0</v>
      </c>
      <c r="F35" s="540">
        <v>0</v>
      </c>
      <c r="G35" s="540">
        <v>0</v>
      </c>
      <c r="H35" s="540">
        <f t="shared" si="28"/>
        <v>0</v>
      </c>
      <c r="I35" s="541">
        <v>0</v>
      </c>
      <c r="J35" s="540">
        <v>0</v>
      </c>
      <c r="K35" s="542">
        <f t="shared" si="29"/>
        <v>0</v>
      </c>
      <c r="L35" s="540">
        <v>0</v>
      </c>
      <c r="M35" s="542">
        <v>0</v>
      </c>
      <c r="N35" s="540">
        <f t="shared" si="30"/>
        <v>0</v>
      </c>
      <c r="O35" s="541">
        <v>0</v>
      </c>
      <c r="P35" s="540">
        <v>0</v>
      </c>
      <c r="Q35" s="543">
        <f t="shared" si="31"/>
        <v>0</v>
      </c>
      <c r="R35" s="540">
        <v>0</v>
      </c>
      <c r="S35" s="543">
        <v>0</v>
      </c>
      <c r="T35" s="540">
        <f t="shared" si="32"/>
        <v>0</v>
      </c>
      <c r="U35" s="541">
        <v>0</v>
      </c>
      <c r="V35" s="540">
        <v>0</v>
      </c>
      <c r="W35" s="542">
        <f t="shared" si="33"/>
        <v>0</v>
      </c>
      <c r="X35" s="540">
        <v>0</v>
      </c>
      <c r="Y35" s="542">
        <v>0</v>
      </c>
      <c r="AA35" s="294">
        <f t="shared" si="34"/>
        <v>0</v>
      </c>
      <c r="AB35" s="293">
        <f t="shared" si="35"/>
        <v>0</v>
      </c>
      <c r="AC35" s="293">
        <f t="shared" si="36"/>
        <v>0</v>
      </c>
      <c r="AD35" s="293">
        <f t="shared" si="37"/>
        <v>0</v>
      </c>
      <c r="AE35" s="293">
        <f t="shared" si="38"/>
        <v>0</v>
      </c>
      <c r="AF35" s="293">
        <f t="shared" si="39"/>
        <v>0</v>
      </c>
      <c r="AG35" s="293">
        <f t="shared" si="40"/>
        <v>0</v>
      </c>
      <c r="AH35" s="293">
        <f t="shared" si="41"/>
        <v>0</v>
      </c>
      <c r="AI35" s="293">
        <f t="shared" si="42"/>
        <v>0</v>
      </c>
      <c r="AJ35" s="293">
        <f t="shared" si="43"/>
        <v>0</v>
      </c>
      <c r="AK35" s="293">
        <f t="shared" si="44"/>
        <v>0</v>
      </c>
      <c r="AL35" s="293">
        <f t="shared" si="45"/>
        <v>0</v>
      </c>
      <c r="AM35" s="293">
        <f t="shared" si="46"/>
        <v>0</v>
      </c>
      <c r="AN35" s="293">
        <f t="shared" si="47"/>
        <v>0</v>
      </c>
    </row>
    <row r="36" spans="1:40" s="104" customFormat="1" ht="12.95" customHeight="1">
      <c r="A36" s="546" t="s">
        <v>305</v>
      </c>
      <c r="B36" s="547">
        <f t="shared" si="24"/>
        <v>0</v>
      </c>
      <c r="C36" s="548">
        <f t="shared" si="25"/>
        <v>0</v>
      </c>
      <c r="D36" s="548">
        <f t="shared" si="26"/>
        <v>0</v>
      </c>
      <c r="E36" s="548">
        <f t="shared" si="27"/>
        <v>0</v>
      </c>
      <c r="F36" s="548">
        <v>0</v>
      </c>
      <c r="G36" s="548">
        <v>0</v>
      </c>
      <c r="H36" s="548">
        <f t="shared" si="28"/>
        <v>0</v>
      </c>
      <c r="I36" s="549">
        <v>0</v>
      </c>
      <c r="J36" s="548">
        <v>0</v>
      </c>
      <c r="K36" s="550">
        <f t="shared" si="29"/>
        <v>0</v>
      </c>
      <c r="L36" s="548">
        <v>0</v>
      </c>
      <c r="M36" s="550">
        <v>0</v>
      </c>
      <c r="N36" s="548">
        <f t="shared" si="30"/>
        <v>0</v>
      </c>
      <c r="O36" s="549">
        <v>0</v>
      </c>
      <c r="P36" s="548">
        <v>0</v>
      </c>
      <c r="Q36" s="551">
        <f t="shared" si="31"/>
        <v>0</v>
      </c>
      <c r="R36" s="548">
        <v>0</v>
      </c>
      <c r="S36" s="551">
        <v>0</v>
      </c>
      <c r="T36" s="548">
        <f t="shared" si="32"/>
        <v>0</v>
      </c>
      <c r="U36" s="549">
        <v>0</v>
      </c>
      <c r="V36" s="548">
        <v>0</v>
      </c>
      <c r="W36" s="550">
        <f t="shared" si="33"/>
        <v>0</v>
      </c>
      <c r="X36" s="548">
        <v>0</v>
      </c>
      <c r="Y36" s="550">
        <v>0</v>
      </c>
      <c r="AA36" s="294">
        <f t="shared" si="34"/>
        <v>0</v>
      </c>
      <c r="AB36" s="293">
        <f t="shared" si="35"/>
        <v>0</v>
      </c>
      <c r="AC36" s="293">
        <f t="shared" si="36"/>
        <v>0</v>
      </c>
      <c r="AD36" s="293">
        <f t="shared" si="37"/>
        <v>0</v>
      </c>
      <c r="AE36" s="293">
        <f t="shared" si="38"/>
        <v>0</v>
      </c>
      <c r="AF36" s="293">
        <f t="shared" si="39"/>
        <v>0</v>
      </c>
      <c r="AG36" s="293">
        <f t="shared" si="40"/>
        <v>0</v>
      </c>
      <c r="AH36" s="293">
        <f t="shared" si="41"/>
        <v>0</v>
      </c>
      <c r="AI36" s="293">
        <f t="shared" si="42"/>
        <v>0</v>
      </c>
      <c r="AJ36" s="293">
        <f t="shared" si="43"/>
        <v>0</v>
      </c>
      <c r="AK36" s="293">
        <f t="shared" si="44"/>
        <v>0</v>
      </c>
      <c r="AL36" s="293">
        <f t="shared" si="45"/>
        <v>0</v>
      </c>
      <c r="AM36" s="293">
        <f t="shared" si="46"/>
        <v>0</v>
      </c>
      <c r="AN36" s="293">
        <f t="shared" si="47"/>
        <v>0</v>
      </c>
    </row>
    <row r="37" spans="1:40" s="104" customFormat="1" ht="18.95" customHeight="1">
      <c r="A37" s="1523" t="s">
        <v>143</v>
      </c>
      <c r="B37" s="108"/>
      <c r="C37" s="108"/>
      <c r="D37" s="108"/>
      <c r="E37" s="108"/>
      <c r="F37" s="108"/>
      <c r="J37" s="1532"/>
      <c r="K37" s="1532"/>
      <c r="M37" s="108"/>
      <c r="N37" s="108"/>
      <c r="O37" s="108"/>
      <c r="T37" s="1942" t="s">
        <v>139</v>
      </c>
      <c r="U37" s="1942"/>
      <c r="V37" s="1942" t="s">
        <v>89</v>
      </c>
      <c r="W37" s="1942"/>
      <c r="X37" s="1942"/>
      <c r="Y37" s="1942"/>
    </row>
    <row r="38" spans="1:40" s="104" customFormat="1" ht="18.95" customHeight="1">
      <c r="A38" s="1523" t="s">
        <v>34</v>
      </c>
      <c r="B38" s="114" t="s">
        <v>292</v>
      </c>
      <c r="C38" s="114"/>
      <c r="D38" s="114"/>
      <c r="E38" s="114"/>
      <c r="F38" s="114"/>
      <c r="G38" s="114"/>
      <c r="H38" s="114"/>
      <c r="I38" s="114"/>
      <c r="J38" s="1522"/>
      <c r="K38" s="1522"/>
      <c r="L38" s="114"/>
      <c r="M38" s="114"/>
      <c r="N38" s="114"/>
      <c r="O38" s="114"/>
      <c r="P38" s="114"/>
      <c r="Q38" s="114"/>
      <c r="R38" s="114"/>
      <c r="S38" s="7"/>
      <c r="T38" s="1942" t="s">
        <v>208</v>
      </c>
      <c r="U38" s="1942"/>
      <c r="V38" s="1942" t="s">
        <v>923</v>
      </c>
      <c r="W38" s="1942"/>
      <c r="X38" s="1942"/>
      <c r="Y38" s="1942"/>
    </row>
    <row r="39" spans="1:40" s="113" customFormat="1" ht="24" customHeight="1">
      <c r="A39" s="1943" t="s">
        <v>922</v>
      </c>
      <c r="B39" s="1943"/>
      <c r="C39" s="1943"/>
      <c r="D39" s="1943"/>
      <c r="E39" s="1943"/>
      <c r="F39" s="1943"/>
      <c r="G39" s="1943"/>
      <c r="H39" s="1943"/>
      <c r="I39" s="1943"/>
      <c r="J39" s="1943"/>
      <c r="K39" s="1943"/>
      <c r="L39" s="1943"/>
      <c r="M39" s="1943"/>
      <c r="N39" s="1943"/>
      <c r="O39" s="1943"/>
      <c r="P39" s="1943"/>
      <c r="Q39" s="1943"/>
      <c r="R39" s="1943"/>
      <c r="S39" s="1943"/>
      <c r="T39" s="1943"/>
      <c r="U39" s="1943"/>
      <c r="V39" s="1943"/>
      <c r="W39" s="1943"/>
      <c r="X39" s="1943"/>
      <c r="Y39" s="1943"/>
    </row>
    <row r="40" spans="1:40" s="104" customFormat="1" ht="21.95" customHeight="1">
      <c r="A40" s="2314" t="s">
        <v>309</v>
      </c>
      <c r="B40" s="2314"/>
      <c r="C40" s="114"/>
      <c r="D40" s="114"/>
      <c r="E40" s="114"/>
      <c r="F40" s="114"/>
      <c r="G40" s="114"/>
      <c r="H40" s="114"/>
      <c r="I40" s="114"/>
      <c r="J40" s="114" t="s">
        <v>284</v>
      </c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629" t="s">
        <v>224</v>
      </c>
    </row>
    <row r="41" spans="1:40" s="104" customFormat="1" ht="24.75" customHeight="1">
      <c r="A41" s="90" t="s">
        <v>349</v>
      </c>
      <c r="B41" s="1957" t="s">
        <v>67</v>
      </c>
      <c r="C41" s="1957"/>
      <c r="D41" s="1957" t="s">
        <v>297</v>
      </c>
      <c r="E41" s="1957"/>
      <c r="F41" s="1957"/>
      <c r="G41" s="1523" t="s">
        <v>54</v>
      </c>
      <c r="H41" s="1523" t="s">
        <v>55</v>
      </c>
      <c r="I41" s="1523" t="s">
        <v>56</v>
      </c>
      <c r="J41" s="1942" t="s">
        <v>57</v>
      </c>
      <c r="K41" s="1942"/>
      <c r="L41" s="1942" t="s">
        <v>58</v>
      </c>
      <c r="M41" s="1942"/>
      <c r="N41" s="1523" t="s">
        <v>59</v>
      </c>
      <c r="O41" s="1942" t="s">
        <v>52</v>
      </c>
      <c r="P41" s="1942"/>
      <c r="Q41" s="1523" t="s">
        <v>60</v>
      </c>
      <c r="R41" s="1523" t="s">
        <v>61</v>
      </c>
      <c r="S41" s="1523" t="s">
        <v>62</v>
      </c>
      <c r="T41" s="1942" t="s">
        <v>63</v>
      </c>
      <c r="U41" s="1942"/>
      <c r="V41" s="1942" t="s">
        <v>64</v>
      </c>
      <c r="W41" s="1942"/>
      <c r="X41" s="1942" t="s">
        <v>65</v>
      </c>
      <c r="Y41" s="1951"/>
    </row>
    <row r="42" spans="1:40" s="104" customFormat="1" ht="27" customHeight="1">
      <c r="A42" s="116" t="s">
        <v>150</v>
      </c>
      <c r="B42" s="2196">
        <f>C43+C44+C45+C46+B47+C48+C49+C50+C51+C52+C53+C54</f>
        <v>331</v>
      </c>
      <c r="C42" s="2197"/>
      <c r="D42" s="797"/>
      <c r="E42" s="2197">
        <f>SUM(F43:F54)</f>
        <v>111</v>
      </c>
      <c r="F42" s="2197"/>
      <c r="G42" s="612">
        <f>SUM(G43:G54)</f>
        <v>158</v>
      </c>
      <c r="H42" s="612">
        <f>SUM(H43:H54)</f>
        <v>25</v>
      </c>
      <c r="I42" s="612">
        <f>SUM(I43:I54)</f>
        <v>8</v>
      </c>
      <c r="J42" s="612"/>
      <c r="K42" s="612">
        <f>SUM(K43:K54)</f>
        <v>4</v>
      </c>
      <c r="L42" s="612"/>
      <c r="M42" s="612">
        <f>SUM(M43:M54)</f>
        <v>12</v>
      </c>
      <c r="N42" s="612">
        <f>SUM(N43:N54)</f>
        <v>4</v>
      </c>
      <c r="O42" s="612"/>
      <c r="P42" s="612">
        <f>SUM(P43:P54)</f>
        <v>2</v>
      </c>
      <c r="Q42" s="612">
        <f>SUM(Q43:Q54)</f>
        <v>1</v>
      </c>
      <c r="R42" s="612">
        <f>SUM(R43:R54)</f>
        <v>1</v>
      </c>
      <c r="S42" s="612">
        <f>SUM(S43:S54)</f>
        <v>5</v>
      </c>
      <c r="T42" s="612"/>
      <c r="U42" s="612">
        <f>SUM(U43:U54)</f>
        <v>0</v>
      </c>
      <c r="V42" s="612"/>
      <c r="W42" s="612">
        <f>SUM(W43:W54)</f>
        <v>0</v>
      </c>
      <c r="X42" s="612"/>
      <c r="Y42" s="612">
        <f>SUM(Y43:Y54)</f>
        <v>0</v>
      </c>
      <c r="AA42" s="293">
        <f>B42-E42-G42-H42-I42-K42-M42-N42-P42-Q42-R42-S42-U42-W42-Y42</f>
        <v>0</v>
      </c>
    </row>
    <row r="43" spans="1:40" s="104" customFormat="1" ht="27" customHeight="1">
      <c r="A43" s="1532" t="s">
        <v>270</v>
      </c>
      <c r="B43" s="112"/>
      <c r="C43" s="1628">
        <f>F43+G43+H43+I43+K43+M43+N43+P43+Q43+R43+S43+U43+W43+Y43</f>
        <v>1</v>
      </c>
      <c r="D43" s="1628"/>
      <c r="E43" s="1628"/>
      <c r="F43" s="561">
        <v>0</v>
      </c>
      <c r="G43" s="561">
        <v>1</v>
      </c>
      <c r="H43" s="561">
        <v>0</v>
      </c>
      <c r="I43" s="561">
        <v>0</v>
      </c>
      <c r="J43" s="1628"/>
      <c r="K43" s="561">
        <v>0</v>
      </c>
      <c r="L43" s="1628"/>
      <c r="M43" s="562">
        <v>0</v>
      </c>
      <c r="N43" s="561">
        <v>0</v>
      </c>
      <c r="O43" s="561"/>
      <c r="P43" s="562">
        <v>0</v>
      </c>
      <c r="Q43" s="562">
        <v>0</v>
      </c>
      <c r="R43" s="561">
        <v>0</v>
      </c>
      <c r="S43" s="562">
        <v>0</v>
      </c>
      <c r="T43" s="561"/>
      <c r="U43" s="562">
        <v>0</v>
      </c>
      <c r="V43" s="561"/>
      <c r="W43" s="562">
        <v>0</v>
      </c>
      <c r="X43" s="561"/>
      <c r="Y43" s="562">
        <v>0</v>
      </c>
      <c r="AA43" s="293">
        <f>C43-F43-G43-H43-I43-K43-M43-N43-P43-Q43-R43-S43-U43-W43-Y43</f>
        <v>0</v>
      </c>
    </row>
    <row r="44" spans="1:40" s="104" customFormat="1" ht="27" customHeight="1">
      <c r="A44" s="1532" t="s">
        <v>96</v>
      </c>
      <c r="B44" s="112"/>
      <c r="C44" s="1628">
        <f>F44+G44+H44+I44+K44+M44+N44+P44+Q44+R44+S44+U44+W44+Y44</f>
        <v>3</v>
      </c>
      <c r="D44" s="1628"/>
      <c r="E44" s="1628"/>
      <c r="F44" s="561">
        <v>3</v>
      </c>
      <c r="G44" s="561">
        <v>0</v>
      </c>
      <c r="H44" s="561">
        <v>0</v>
      </c>
      <c r="I44" s="561">
        <v>0</v>
      </c>
      <c r="J44" s="1628"/>
      <c r="K44" s="561">
        <v>0</v>
      </c>
      <c r="L44" s="1628"/>
      <c r="M44" s="562">
        <v>0</v>
      </c>
      <c r="N44" s="561">
        <v>0</v>
      </c>
      <c r="O44" s="561"/>
      <c r="P44" s="562">
        <v>0</v>
      </c>
      <c r="Q44" s="562">
        <v>0</v>
      </c>
      <c r="R44" s="561">
        <v>0</v>
      </c>
      <c r="S44" s="562">
        <v>0</v>
      </c>
      <c r="T44" s="561"/>
      <c r="U44" s="562">
        <v>0</v>
      </c>
      <c r="V44" s="561"/>
      <c r="W44" s="562">
        <v>0</v>
      </c>
      <c r="X44" s="561"/>
      <c r="Y44" s="562">
        <v>0</v>
      </c>
      <c r="AA44" s="293">
        <f>C44-F44-G44-H44-I44-K44-M44-N44-P44-Q44-R44-S44-U44-W44-Y44</f>
        <v>0</v>
      </c>
    </row>
    <row r="45" spans="1:40" s="104" customFormat="1" ht="27" customHeight="1">
      <c r="A45" s="1532" t="s">
        <v>97</v>
      </c>
      <c r="B45" s="112"/>
      <c r="C45" s="1628">
        <f>F45+G45+H45+I45+K45+M45+N45+P45+Q45+R45+S45+U45+W45+Y45</f>
        <v>73</v>
      </c>
      <c r="D45" s="1628"/>
      <c r="E45" s="1628"/>
      <c r="F45" s="561">
        <v>27</v>
      </c>
      <c r="G45" s="561">
        <v>34</v>
      </c>
      <c r="H45" s="561">
        <v>4</v>
      </c>
      <c r="I45" s="561">
        <v>2</v>
      </c>
      <c r="J45" s="1628"/>
      <c r="K45" s="561">
        <v>1</v>
      </c>
      <c r="L45" s="1628"/>
      <c r="M45" s="562">
        <v>3</v>
      </c>
      <c r="N45" s="561">
        <v>1</v>
      </c>
      <c r="O45" s="561"/>
      <c r="P45" s="562">
        <v>0</v>
      </c>
      <c r="Q45" s="562">
        <v>0</v>
      </c>
      <c r="R45" s="561">
        <v>0</v>
      </c>
      <c r="S45" s="562">
        <v>1</v>
      </c>
      <c r="T45" s="561"/>
      <c r="U45" s="562">
        <v>0</v>
      </c>
      <c r="V45" s="561"/>
      <c r="W45" s="562">
        <v>0</v>
      </c>
      <c r="X45" s="561"/>
      <c r="Y45" s="562">
        <v>0</v>
      </c>
      <c r="AA45" s="293">
        <f>C45-F45-G45-H45-I45-K45-M45-N45-P45-Q45-R45-S45-U45-W45-Y45</f>
        <v>0</v>
      </c>
    </row>
    <row r="46" spans="1:40" s="104" customFormat="1" ht="27" customHeight="1">
      <c r="A46" s="1532" t="s">
        <v>98</v>
      </c>
      <c r="B46" s="112"/>
      <c r="C46" s="1628">
        <f>F46+G46+H46+I46+K46+M46+N46+P46+Q46+R46+S46+U46+W46+Y46</f>
        <v>1</v>
      </c>
      <c r="D46" s="1628"/>
      <c r="E46" s="1628"/>
      <c r="F46" s="561">
        <v>0</v>
      </c>
      <c r="G46" s="561">
        <v>0</v>
      </c>
      <c r="H46" s="561">
        <v>0</v>
      </c>
      <c r="I46" s="561">
        <v>0</v>
      </c>
      <c r="J46" s="1628"/>
      <c r="K46" s="561">
        <v>0</v>
      </c>
      <c r="L46" s="1628"/>
      <c r="M46" s="562">
        <v>0</v>
      </c>
      <c r="N46" s="561">
        <v>1</v>
      </c>
      <c r="O46" s="561"/>
      <c r="P46" s="562">
        <v>0</v>
      </c>
      <c r="Q46" s="562">
        <v>0</v>
      </c>
      <c r="R46" s="561">
        <v>0</v>
      </c>
      <c r="S46" s="562">
        <v>0</v>
      </c>
      <c r="T46" s="561"/>
      <c r="U46" s="562">
        <v>0</v>
      </c>
      <c r="V46" s="561"/>
      <c r="W46" s="562">
        <v>0</v>
      </c>
      <c r="X46" s="561"/>
      <c r="Y46" s="562">
        <v>0</v>
      </c>
      <c r="AA46" s="293">
        <f>C46-F46-G46-H46-I46-K46-M46-N46-P46-Q46-R46-S46-U46-W46-Y46</f>
        <v>0</v>
      </c>
    </row>
    <row r="47" spans="1:40" s="104" customFormat="1" ht="27" customHeight="1">
      <c r="A47" s="1532" t="s">
        <v>99</v>
      </c>
      <c r="B47" s="2006">
        <f>F47+G47+H47+I47+K47+M47+N47+P47+Q47+R47+S47+U47+W47+Y47</f>
        <v>129</v>
      </c>
      <c r="C47" s="2007"/>
      <c r="D47" s="1628"/>
      <c r="E47" s="1628"/>
      <c r="F47" s="561">
        <v>39</v>
      </c>
      <c r="G47" s="561">
        <v>68</v>
      </c>
      <c r="H47" s="561">
        <v>12</v>
      </c>
      <c r="I47" s="561">
        <v>2</v>
      </c>
      <c r="J47" s="1628"/>
      <c r="K47" s="561">
        <v>1</v>
      </c>
      <c r="L47" s="1628"/>
      <c r="M47" s="562">
        <v>3</v>
      </c>
      <c r="N47" s="561">
        <v>0</v>
      </c>
      <c r="O47" s="561"/>
      <c r="P47" s="562">
        <v>1</v>
      </c>
      <c r="Q47" s="562">
        <v>0</v>
      </c>
      <c r="R47" s="561">
        <v>1</v>
      </c>
      <c r="S47" s="562">
        <v>2</v>
      </c>
      <c r="T47" s="561"/>
      <c r="U47" s="562">
        <v>0</v>
      </c>
      <c r="V47" s="561"/>
      <c r="W47" s="562">
        <v>0</v>
      </c>
      <c r="X47" s="561"/>
      <c r="Y47" s="562">
        <v>0</v>
      </c>
      <c r="AA47" s="293">
        <f>B47-F47-G47-H47-I47-K47-M47-N47-P47-Q47-R47-S47-U47-W47-Y47</f>
        <v>0</v>
      </c>
    </row>
    <row r="48" spans="1:40" s="104" customFormat="1" ht="27" customHeight="1">
      <c r="A48" s="1532" t="s">
        <v>281</v>
      </c>
      <c r="B48" s="112"/>
      <c r="C48" s="1628">
        <f t="shared" ref="C48:C54" si="48">F48+G48+H48+I48+K48+M48+N48+P48+Q48+R48+S48+U48+W48+Y48</f>
        <v>88</v>
      </c>
      <c r="D48" s="1628"/>
      <c r="E48" s="1628"/>
      <c r="F48" s="561">
        <v>29</v>
      </c>
      <c r="G48" s="561">
        <v>44</v>
      </c>
      <c r="H48" s="561">
        <v>6</v>
      </c>
      <c r="I48" s="561">
        <v>1</v>
      </c>
      <c r="J48" s="1628"/>
      <c r="K48" s="561">
        <v>1</v>
      </c>
      <c r="L48" s="1628"/>
      <c r="M48" s="562">
        <v>4</v>
      </c>
      <c r="N48" s="561">
        <v>1</v>
      </c>
      <c r="O48" s="561"/>
      <c r="P48" s="562">
        <v>1</v>
      </c>
      <c r="Q48" s="562">
        <v>0</v>
      </c>
      <c r="R48" s="561">
        <v>0</v>
      </c>
      <c r="S48" s="562">
        <v>1</v>
      </c>
      <c r="T48" s="561"/>
      <c r="U48" s="562">
        <v>0</v>
      </c>
      <c r="V48" s="561"/>
      <c r="W48" s="562">
        <v>0</v>
      </c>
      <c r="X48" s="561"/>
      <c r="Y48" s="562">
        <v>0</v>
      </c>
      <c r="AA48" s="293">
        <f t="shared" ref="AA48:AA54" si="49">C48-F48-G48-H48-I48-K48-M48-N48-P48-Q48-R48-S48-U48-W48-Y48</f>
        <v>0</v>
      </c>
    </row>
    <row r="49" spans="1:27" s="104" customFormat="1" ht="27" customHeight="1">
      <c r="A49" s="1532" t="s">
        <v>282</v>
      </c>
      <c r="B49" s="112"/>
      <c r="C49" s="1628">
        <f t="shared" si="48"/>
        <v>0</v>
      </c>
      <c r="D49" s="1628"/>
      <c r="E49" s="1628"/>
      <c r="F49" s="561">
        <v>0</v>
      </c>
      <c r="G49" s="561">
        <v>0</v>
      </c>
      <c r="H49" s="561">
        <v>0</v>
      </c>
      <c r="I49" s="561">
        <v>0</v>
      </c>
      <c r="J49" s="1628"/>
      <c r="K49" s="561">
        <v>0</v>
      </c>
      <c r="L49" s="1628"/>
      <c r="M49" s="562">
        <v>0</v>
      </c>
      <c r="N49" s="561">
        <v>0</v>
      </c>
      <c r="O49" s="561"/>
      <c r="P49" s="562">
        <v>0</v>
      </c>
      <c r="Q49" s="562">
        <v>0</v>
      </c>
      <c r="R49" s="561">
        <v>0</v>
      </c>
      <c r="S49" s="562">
        <v>0</v>
      </c>
      <c r="T49" s="561"/>
      <c r="U49" s="562">
        <v>0</v>
      </c>
      <c r="V49" s="561"/>
      <c r="W49" s="562">
        <v>0</v>
      </c>
      <c r="X49" s="561"/>
      <c r="Y49" s="562">
        <v>0</v>
      </c>
      <c r="AA49" s="293">
        <f t="shared" si="49"/>
        <v>0</v>
      </c>
    </row>
    <row r="50" spans="1:27" s="104" customFormat="1" ht="27" customHeight="1">
      <c r="A50" s="1532" t="s">
        <v>653</v>
      </c>
      <c r="B50" s="112"/>
      <c r="C50" s="1628">
        <f t="shared" si="48"/>
        <v>1</v>
      </c>
      <c r="D50" s="1628"/>
      <c r="E50" s="1628"/>
      <c r="F50" s="561">
        <v>0</v>
      </c>
      <c r="G50" s="561">
        <v>1</v>
      </c>
      <c r="H50" s="561">
        <v>0</v>
      </c>
      <c r="I50" s="561">
        <v>0</v>
      </c>
      <c r="J50" s="1628"/>
      <c r="K50" s="561">
        <v>0</v>
      </c>
      <c r="L50" s="1628"/>
      <c r="M50" s="562">
        <v>0</v>
      </c>
      <c r="N50" s="561">
        <v>0</v>
      </c>
      <c r="O50" s="561"/>
      <c r="P50" s="562">
        <v>0</v>
      </c>
      <c r="Q50" s="562">
        <v>0</v>
      </c>
      <c r="R50" s="561">
        <v>0</v>
      </c>
      <c r="S50" s="562">
        <v>0</v>
      </c>
      <c r="T50" s="561"/>
      <c r="U50" s="562">
        <v>0</v>
      </c>
      <c r="V50" s="561"/>
      <c r="W50" s="562">
        <v>0</v>
      </c>
      <c r="X50" s="561"/>
      <c r="Y50" s="562">
        <v>0</v>
      </c>
      <c r="AA50" s="293">
        <f t="shared" si="49"/>
        <v>0</v>
      </c>
    </row>
    <row r="51" spans="1:27" s="104" customFormat="1" ht="27" customHeight="1">
      <c r="A51" s="1532" t="s">
        <v>283</v>
      </c>
      <c r="B51" s="112"/>
      <c r="C51" s="1628">
        <f t="shared" si="48"/>
        <v>0</v>
      </c>
      <c r="D51" s="1628"/>
      <c r="E51" s="1628"/>
      <c r="F51" s="561">
        <v>0</v>
      </c>
      <c r="G51" s="561">
        <v>0</v>
      </c>
      <c r="H51" s="561">
        <v>0</v>
      </c>
      <c r="I51" s="561">
        <v>0</v>
      </c>
      <c r="J51" s="1628"/>
      <c r="K51" s="561">
        <v>0</v>
      </c>
      <c r="L51" s="1628"/>
      <c r="M51" s="562">
        <v>0</v>
      </c>
      <c r="N51" s="561">
        <v>0</v>
      </c>
      <c r="O51" s="561"/>
      <c r="P51" s="562">
        <v>0</v>
      </c>
      <c r="Q51" s="562">
        <v>0</v>
      </c>
      <c r="R51" s="561">
        <v>0</v>
      </c>
      <c r="S51" s="562">
        <v>0</v>
      </c>
      <c r="T51" s="561"/>
      <c r="U51" s="562">
        <v>0</v>
      </c>
      <c r="V51" s="561"/>
      <c r="W51" s="562">
        <v>0</v>
      </c>
      <c r="X51" s="561"/>
      <c r="Y51" s="562">
        <v>0</v>
      </c>
      <c r="AA51" s="293">
        <f t="shared" si="49"/>
        <v>0</v>
      </c>
    </row>
    <row r="52" spans="1:27" s="104" customFormat="1" ht="27" customHeight="1">
      <c r="A52" s="1532" t="s">
        <v>654</v>
      </c>
      <c r="B52" s="112"/>
      <c r="C52" s="1628">
        <f t="shared" si="48"/>
        <v>0</v>
      </c>
      <c r="D52" s="1628"/>
      <c r="E52" s="1628"/>
      <c r="F52" s="561">
        <v>0</v>
      </c>
      <c r="G52" s="561">
        <v>0</v>
      </c>
      <c r="H52" s="561">
        <v>0</v>
      </c>
      <c r="I52" s="561">
        <v>0</v>
      </c>
      <c r="J52" s="1628"/>
      <c r="K52" s="561">
        <v>0</v>
      </c>
      <c r="L52" s="1628"/>
      <c r="M52" s="562">
        <v>0</v>
      </c>
      <c r="N52" s="561">
        <v>0</v>
      </c>
      <c r="O52" s="561"/>
      <c r="P52" s="562">
        <v>0</v>
      </c>
      <c r="Q52" s="562">
        <v>0</v>
      </c>
      <c r="R52" s="561">
        <v>0</v>
      </c>
      <c r="S52" s="562">
        <v>0</v>
      </c>
      <c r="T52" s="561"/>
      <c r="U52" s="562">
        <v>0</v>
      </c>
      <c r="V52" s="561"/>
      <c r="W52" s="562">
        <v>0</v>
      </c>
      <c r="X52" s="561"/>
      <c r="Y52" s="562">
        <v>0</v>
      </c>
      <c r="AA52" s="293">
        <f t="shared" si="49"/>
        <v>0</v>
      </c>
    </row>
    <row r="53" spans="1:27" s="104" customFormat="1" ht="27" customHeight="1">
      <c r="A53" s="1532" t="s">
        <v>271</v>
      </c>
      <c r="B53" s="112"/>
      <c r="C53" s="1628">
        <f t="shared" si="48"/>
        <v>35</v>
      </c>
      <c r="D53" s="1628"/>
      <c r="E53" s="1628"/>
      <c r="F53" s="561">
        <v>13</v>
      </c>
      <c r="G53" s="561">
        <v>10</v>
      </c>
      <c r="H53" s="561">
        <v>3</v>
      </c>
      <c r="I53" s="561">
        <v>3</v>
      </c>
      <c r="J53" s="1628"/>
      <c r="K53" s="561">
        <v>1</v>
      </c>
      <c r="L53" s="1628"/>
      <c r="M53" s="562">
        <v>2</v>
      </c>
      <c r="N53" s="561">
        <v>1</v>
      </c>
      <c r="O53" s="561"/>
      <c r="P53" s="562">
        <v>0</v>
      </c>
      <c r="Q53" s="562">
        <v>1</v>
      </c>
      <c r="R53" s="561">
        <v>0</v>
      </c>
      <c r="S53" s="562">
        <v>1</v>
      </c>
      <c r="T53" s="561"/>
      <c r="U53" s="562">
        <v>0</v>
      </c>
      <c r="V53" s="561"/>
      <c r="W53" s="562">
        <v>0</v>
      </c>
      <c r="X53" s="561"/>
      <c r="Y53" s="562">
        <v>0</v>
      </c>
      <c r="AA53" s="293">
        <f t="shared" si="49"/>
        <v>0</v>
      </c>
    </row>
    <row r="54" spans="1:27" s="104" customFormat="1" ht="27" customHeight="1">
      <c r="A54" s="1522" t="s">
        <v>295</v>
      </c>
      <c r="B54" s="115"/>
      <c r="C54" s="234">
        <f t="shared" si="48"/>
        <v>0</v>
      </c>
      <c r="D54" s="234"/>
      <c r="E54" s="234"/>
      <c r="F54" s="566">
        <v>0</v>
      </c>
      <c r="G54" s="566">
        <v>0</v>
      </c>
      <c r="H54" s="566">
        <v>0</v>
      </c>
      <c r="I54" s="566">
        <v>0</v>
      </c>
      <c r="J54" s="234"/>
      <c r="K54" s="566">
        <v>0</v>
      </c>
      <c r="L54" s="234"/>
      <c r="M54" s="567">
        <v>0</v>
      </c>
      <c r="N54" s="566">
        <v>0</v>
      </c>
      <c r="O54" s="566"/>
      <c r="P54" s="567">
        <v>0</v>
      </c>
      <c r="Q54" s="567">
        <v>0</v>
      </c>
      <c r="R54" s="566">
        <v>0</v>
      </c>
      <c r="S54" s="567">
        <v>0</v>
      </c>
      <c r="T54" s="566"/>
      <c r="U54" s="567">
        <v>0</v>
      </c>
      <c r="V54" s="566"/>
      <c r="W54" s="567">
        <v>0</v>
      </c>
      <c r="X54" s="566"/>
      <c r="Y54" s="567">
        <v>0</v>
      </c>
      <c r="AA54" s="293">
        <f t="shared" si="49"/>
        <v>0</v>
      </c>
    </row>
    <row r="55" spans="1:27" s="104" customFormat="1" ht="20.100000000000001" customHeight="1">
      <c r="A55" s="94" t="s">
        <v>328</v>
      </c>
      <c r="B55" s="1467"/>
      <c r="D55" s="1489" t="s">
        <v>329</v>
      </c>
      <c r="E55" s="1469"/>
      <c r="G55" s="1469"/>
      <c r="H55" s="94"/>
      <c r="J55" s="1469"/>
      <c r="K55" s="99" t="s">
        <v>330</v>
      </c>
      <c r="L55" s="1469"/>
      <c r="N55" s="105"/>
      <c r="O55" s="105"/>
      <c r="P55" s="1490" t="s">
        <v>332</v>
      </c>
      <c r="Q55" s="111"/>
      <c r="S55" s="105"/>
      <c r="T55" s="105"/>
      <c r="U55" s="105"/>
      <c r="V55" s="105"/>
      <c r="W55" s="105"/>
      <c r="X55" s="105"/>
      <c r="Y55" s="99" t="s">
        <v>333</v>
      </c>
    </row>
    <row r="56" spans="1:27" s="104" customFormat="1" ht="20.100000000000001" customHeight="1">
      <c r="A56" s="1462"/>
      <c r="B56" s="1462"/>
      <c r="C56" s="1462"/>
      <c r="D56" s="1462"/>
      <c r="E56" s="1462"/>
      <c r="G56" s="1469"/>
      <c r="H56" s="1469"/>
      <c r="I56" s="94"/>
      <c r="J56" s="1462"/>
      <c r="K56" s="99" t="s">
        <v>334</v>
      </c>
      <c r="L56" s="1469"/>
      <c r="M56" s="1469"/>
      <c r="N56" s="105"/>
      <c r="O56" s="105"/>
      <c r="P56" s="105"/>
      <c r="Q56" s="109"/>
      <c r="S56" s="105"/>
      <c r="T56" s="105"/>
      <c r="U56" s="105"/>
      <c r="V56" s="105"/>
      <c r="W56" s="105"/>
      <c r="X56" s="105"/>
      <c r="Y56" s="105"/>
    </row>
    <row r="57" spans="1:27" s="104" customFormat="1" ht="6" customHeight="1">
      <c r="B57" s="109"/>
      <c r="C57" s="109"/>
      <c r="D57" s="109"/>
      <c r="E57" s="109"/>
      <c r="F57" s="109"/>
      <c r="H57" s="110"/>
      <c r="J57" s="105"/>
      <c r="K57" s="105"/>
      <c r="L57" s="105"/>
      <c r="M57" s="105"/>
      <c r="N57" s="105"/>
      <c r="O57" s="105"/>
      <c r="P57" s="105"/>
      <c r="Q57" s="109"/>
      <c r="S57" s="105"/>
      <c r="T57" s="105"/>
      <c r="U57" s="105"/>
      <c r="V57" s="105"/>
      <c r="W57" s="105"/>
      <c r="X57" s="105"/>
      <c r="Y57" s="105"/>
    </row>
    <row r="58" spans="1:27" s="1469" customFormat="1" ht="13.9" customHeight="1">
      <c r="A58" s="94" t="s">
        <v>141</v>
      </c>
    </row>
    <row r="59" spans="1:27" s="94" customFormat="1" ht="13.9" customHeight="1">
      <c r="A59" s="94" t="s">
        <v>272</v>
      </c>
      <c r="B59" s="1469"/>
      <c r="C59" s="1469"/>
    </row>
    <row r="61" spans="1:27">
      <c r="B61" s="560">
        <f t="shared" ref="B61:Y61" si="50">B8-SUM(B10:B21)</f>
        <v>0</v>
      </c>
      <c r="C61" s="560">
        <f t="shared" si="50"/>
        <v>0</v>
      </c>
      <c r="D61" s="560">
        <f t="shared" si="50"/>
        <v>0</v>
      </c>
      <c r="E61" s="560">
        <f t="shared" si="50"/>
        <v>0</v>
      </c>
      <c r="F61" s="560">
        <f t="shared" si="50"/>
        <v>0</v>
      </c>
      <c r="G61" s="560">
        <f t="shared" si="50"/>
        <v>0</v>
      </c>
      <c r="H61" s="560">
        <f t="shared" si="50"/>
        <v>0</v>
      </c>
      <c r="I61" s="560">
        <f t="shared" si="50"/>
        <v>0</v>
      </c>
      <c r="J61" s="560">
        <f t="shared" si="50"/>
        <v>0</v>
      </c>
      <c r="K61" s="560">
        <f t="shared" si="50"/>
        <v>0</v>
      </c>
      <c r="L61" s="560">
        <f t="shared" si="50"/>
        <v>0</v>
      </c>
      <c r="M61" s="560">
        <f t="shared" si="50"/>
        <v>0</v>
      </c>
      <c r="N61" s="560">
        <f t="shared" si="50"/>
        <v>0</v>
      </c>
      <c r="O61" s="560">
        <f t="shared" si="50"/>
        <v>0</v>
      </c>
      <c r="P61" s="560">
        <f t="shared" si="50"/>
        <v>0</v>
      </c>
      <c r="Q61" s="560">
        <f t="shared" si="50"/>
        <v>0</v>
      </c>
      <c r="R61" s="560">
        <f t="shared" si="50"/>
        <v>0</v>
      </c>
      <c r="S61" s="560">
        <f t="shared" si="50"/>
        <v>0</v>
      </c>
      <c r="T61" s="560">
        <f t="shared" si="50"/>
        <v>0</v>
      </c>
      <c r="U61" s="560">
        <f t="shared" si="50"/>
        <v>0</v>
      </c>
      <c r="V61" s="560">
        <f t="shared" si="50"/>
        <v>0</v>
      </c>
      <c r="W61" s="560">
        <f t="shared" si="50"/>
        <v>0</v>
      </c>
      <c r="X61" s="560">
        <f t="shared" si="50"/>
        <v>0</v>
      </c>
      <c r="Y61" s="560">
        <f t="shared" si="50"/>
        <v>0</v>
      </c>
    </row>
    <row r="62" spans="1:27">
      <c r="B62" s="559">
        <f t="shared" ref="B62:Y62" si="51">B8-SUM(B23:B36)</f>
        <v>0</v>
      </c>
      <c r="C62" s="559">
        <f t="shared" si="51"/>
        <v>0</v>
      </c>
      <c r="D62" s="559">
        <f t="shared" si="51"/>
        <v>0</v>
      </c>
      <c r="E62" s="559">
        <f t="shared" si="51"/>
        <v>0</v>
      </c>
      <c r="F62" s="559">
        <f t="shared" si="51"/>
        <v>0</v>
      </c>
      <c r="G62" s="559">
        <f t="shared" si="51"/>
        <v>0</v>
      </c>
      <c r="H62" s="559">
        <f t="shared" si="51"/>
        <v>0</v>
      </c>
      <c r="I62" s="559">
        <f t="shared" si="51"/>
        <v>0</v>
      </c>
      <c r="J62" s="559">
        <f t="shared" si="51"/>
        <v>0</v>
      </c>
      <c r="K62" s="559">
        <f t="shared" si="51"/>
        <v>0</v>
      </c>
      <c r="L62" s="559">
        <f t="shared" si="51"/>
        <v>0</v>
      </c>
      <c r="M62" s="559">
        <f t="shared" si="51"/>
        <v>0</v>
      </c>
      <c r="N62" s="559">
        <f t="shared" si="51"/>
        <v>0</v>
      </c>
      <c r="O62" s="559">
        <f t="shared" si="51"/>
        <v>0</v>
      </c>
      <c r="P62" s="559">
        <f t="shared" si="51"/>
        <v>0</v>
      </c>
      <c r="Q62" s="559">
        <f t="shared" si="51"/>
        <v>0</v>
      </c>
      <c r="R62" s="559">
        <f t="shared" si="51"/>
        <v>0</v>
      </c>
      <c r="S62" s="559">
        <f t="shared" si="51"/>
        <v>0</v>
      </c>
      <c r="T62" s="559">
        <f t="shared" si="51"/>
        <v>0</v>
      </c>
      <c r="U62" s="559">
        <f t="shared" si="51"/>
        <v>0</v>
      </c>
      <c r="V62" s="559">
        <f t="shared" si="51"/>
        <v>0</v>
      </c>
      <c r="W62" s="559">
        <f t="shared" si="51"/>
        <v>0</v>
      </c>
      <c r="X62" s="559">
        <f t="shared" si="51"/>
        <v>0</v>
      </c>
      <c r="Y62" s="559">
        <f t="shared" si="51"/>
        <v>0</v>
      </c>
    </row>
    <row r="63" spans="1:27">
      <c r="C63" s="559">
        <f>B42-C43-C44-C45-C46-B47-C48-C49-C50-C51-C52-C53-C54</f>
        <v>0</v>
      </c>
      <c r="F63" s="559">
        <f>E42-SUM(F43:F54)</f>
        <v>0</v>
      </c>
      <c r="G63" s="559">
        <f>G42-SUM(G43:G54)</f>
        <v>0</v>
      </c>
      <c r="H63" s="559">
        <f>H42-SUM(H43:H54)</f>
        <v>0</v>
      </c>
      <c r="I63" s="559">
        <f>I42-SUM(I43:I54)</f>
        <v>0</v>
      </c>
      <c r="K63" s="559">
        <f>K42-SUM(K43:K54)</f>
        <v>0</v>
      </c>
      <c r="M63" s="559">
        <f>M42-SUM(M43:M54)</f>
        <v>0</v>
      </c>
      <c r="N63" s="559">
        <f>N42-SUM(N43:N54)</f>
        <v>0</v>
      </c>
      <c r="P63" s="559">
        <f>P42-SUM(P43:P54)</f>
        <v>0</v>
      </c>
      <c r="Q63" s="559">
        <f>Q42-SUM(Q43:Q54)</f>
        <v>0</v>
      </c>
      <c r="R63" s="559">
        <f>R42-SUM(R43:R54)</f>
        <v>0</v>
      </c>
      <c r="S63" s="559">
        <f>S42-SUM(S43:S54)</f>
        <v>0</v>
      </c>
      <c r="U63" s="559">
        <f>U42-SUM(U43:U54)</f>
        <v>0</v>
      </c>
      <c r="W63" s="559">
        <f>W42-SUM(W43:W54)</f>
        <v>0</v>
      </c>
      <c r="Y63" s="559">
        <f>Y42-SUM(Y43:Y54)</f>
        <v>0</v>
      </c>
    </row>
    <row r="64" spans="1:27">
      <c r="C64" s="559">
        <f>B8-B42</f>
        <v>0</v>
      </c>
      <c r="F64" s="559">
        <f>B23-E42</f>
        <v>0</v>
      </c>
      <c r="G64" s="559">
        <f>B24-G42</f>
        <v>0</v>
      </c>
      <c r="H64" s="560">
        <f>B25-H42</f>
        <v>0</v>
      </c>
      <c r="I64" s="560">
        <f>B26-I42</f>
        <v>0</v>
      </c>
      <c r="K64" s="560">
        <f>B27-K42</f>
        <v>0</v>
      </c>
      <c r="M64" s="560">
        <f>B28-M42</f>
        <v>0</v>
      </c>
      <c r="N64" s="560">
        <f>B29-N42</f>
        <v>0</v>
      </c>
      <c r="P64" s="560">
        <f>B30-P42</f>
        <v>0</v>
      </c>
      <c r="Q64" s="560">
        <f>B31-Q42</f>
        <v>0</v>
      </c>
      <c r="R64" s="560">
        <f>B32-R42</f>
        <v>0</v>
      </c>
      <c r="S64" s="560">
        <f>B33-S42</f>
        <v>0</v>
      </c>
      <c r="U64" s="560">
        <f>B34-U42</f>
        <v>0</v>
      </c>
      <c r="W64" s="560">
        <f>B35-W42</f>
        <v>0</v>
      </c>
      <c r="Y64" s="560">
        <f>B36-Y42</f>
        <v>0</v>
      </c>
    </row>
    <row r="65" spans="3:25">
      <c r="C65" s="559">
        <f>B10-C43</f>
        <v>0</v>
      </c>
      <c r="F65" s="559"/>
      <c r="G65" s="559"/>
      <c r="H65" s="560"/>
      <c r="I65" s="560"/>
      <c r="K65" s="560"/>
      <c r="M65" s="560"/>
      <c r="N65" s="560"/>
      <c r="P65" s="560"/>
      <c r="Q65" s="560"/>
      <c r="R65" s="560"/>
      <c r="S65" s="560"/>
      <c r="U65" s="560"/>
      <c r="W65" s="560"/>
      <c r="Y65" s="560"/>
    </row>
    <row r="66" spans="3:25">
      <c r="C66" s="559">
        <f>B11-C44</f>
        <v>0</v>
      </c>
      <c r="F66" s="559"/>
      <c r="G66" s="559"/>
      <c r="H66" s="560"/>
      <c r="I66" s="560"/>
      <c r="K66" s="560"/>
      <c r="M66" s="560"/>
      <c r="N66" s="560"/>
      <c r="P66" s="560"/>
      <c r="Q66" s="560"/>
      <c r="R66" s="560"/>
      <c r="S66" s="560"/>
      <c r="U66" s="560"/>
      <c r="W66" s="560"/>
      <c r="Y66" s="560"/>
    </row>
    <row r="67" spans="3:25">
      <c r="C67" s="559">
        <f>B12-C45</f>
        <v>0</v>
      </c>
    </row>
    <row r="68" spans="3:25">
      <c r="C68" s="559">
        <f>B13-C46</f>
        <v>0</v>
      </c>
    </row>
    <row r="69" spans="3:25">
      <c r="C69" s="559">
        <f>B14-B47</f>
        <v>0</v>
      </c>
    </row>
    <row r="70" spans="3:25">
      <c r="C70" s="559">
        <f t="shared" ref="C70:C76" si="52">B15-C48</f>
        <v>0</v>
      </c>
    </row>
    <row r="71" spans="3:25">
      <c r="C71" s="559">
        <f t="shared" si="52"/>
        <v>0</v>
      </c>
    </row>
    <row r="72" spans="3:25">
      <c r="C72" s="559">
        <f t="shared" si="52"/>
        <v>0</v>
      </c>
    </row>
    <row r="73" spans="3:25">
      <c r="C73" s="559">
        <f t="shared" si="52"/>
        <v>0</v>
      </c>
    </row>
    <row r="74" spans="3:25">
      <c r="C74" s="559">
        <f t="shared" si="52"/>
        <v>0</v>
      </c>
    </row>
    <row r="75" spans="3:25">
      <c r="C75" s="559">
        <f t="shared" si="52"/>
        <v>0</v>
      </c>
    </row>
    <row r="76" spans="3:25">
      <c r="C76" s="559">
        <f t="shared" si="52"/>
        <v>0</v>
      </c>
    </row>
  </sheetData>
  <mergeCells count="34">
    <mergeCell ref="W6:Y6"/>
    <mergeCell ref="T37:U37"/>
    <mergeCell ref="V37:Y37"/>
    <mergeCell ref="B5:D6"/>
    <mergeCell ref="K6:M6"/>
    <mergeCell ref="N6:P6"/>
    <mergeCell ref="Q6:S6"/>
    <mergeCell ref="T6:V6"/>
    <mergeCell ref="E5:P5"/>
    <mergeCell ref="V38:Y38"/>
    <mergeCell ref="T38:U38"/>
    <mergeCell ref="A39:Y39"/>
    <mergeCell ref="E42:F42"/>
    <mergeCell ref="V1:Y1"/>
    <mergeCell ref="V2:Y2"/>
    <mergeCell ref="T1:U1"/>
    <mergeCell ref="T2:U2"/>
    <mergeCell ref="B4:V4"/>
    <mergeCell ref="A3:Y3"/>
    <mergeCell ref="A5:A7"/>
    <mergeCell ref="A40:B40"/>
    <mergeCell ref="Q5:Y5"/>
    <mergeCell ref="E6:G6"/>
    <mergeCell ref="H6:J6"/>
    <mergeCell ref="J41:K41"/>
    <mergeCell ref="B47:C47"/>
    <mergeCell ref="X41:Y41"/>
    <mergeCell ref="L41:M41"/>
    <mergeCell ref="B41:C41"/>
    <mergeCell ref="D41:F41"/>
    <mergeCell ref="O41:P41"/>
    <mergeCell ref="B42:C42"/>
    <mergeCell ref="T41:U41"/>
    <mergeCell ref="V41:W41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rowBreaks count="1" manualBreakCount="1">
    <brk id="36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7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2.625" style="9" customWidth="1"/>
    <col min="2" max="12" width="4.625" style="97" customWidth="1"/>
    <col min="13" max="15" width="4.625" style="9" customWidth="1"/>
    <col min="16" max="27" width="4.625" style="97" customWidth="1"/>
    <col min="28" max="28" width="9" style="97"/>
    <col min="29" max="36" width="4.5" style="97" bestFit="1" customWidth="1"/>
    <col min="37" max="256" width="9" style="97"/>
    <col min="257" max="257" width="12.625" style="97" customWidth="1"/>
    <col min="258" max="283" width="4.625" style="97" customWidth="1"/>
    <col min="284" max="284" width="9" style="97"/>
    <col min="285" max="292" width="4.5" style="97" bestFit="1" customWidth="1"/>
    <col min="293" max="512" width="9" style="97"/>
    <col min="513" max="513" width="12.625" style="97" customWidth="1"/>
    <col min="514" max="539" width="4.625" style="97" customWidth="1"/>
    <col min="540" max="540" width="9" style="97"/>
    <col min="541" max="548" width="4.5" style="97" bestFit="1" customWidth="1"/>
    <col min="549" max="768" width="9" style="97"/>
    <col min="769" max="769" width="12.625" style="97" customWidth="1"/>
    <col min="770" max="795" width="4.625" style="97" customWidth="1"/>
    <col min="796" max="796" width="9" style="97"/>
    <col min="797" max="804" width="4.5" style="97" bestFit="1" customWidth="1"/>
    <col min="805" max="1024" width="9" style="97"/>
    <col min="1025" max="1025" width="12.625" style="97" customWidth="1"/>
    <col min="1026" max="1051" width="4.625" style="97" customWidth="1"/>
    <col min="1052" max="1052" width="9" style="97"/>
    <col min="1053" max="1060" width="4.5" style="97" bestFit="1" customWidth="1"/>
    <col min="1061" max="1280" width="9" style="97"/>
    <col min="1281" max="1281" width="12.625" style="97" customWidth="1"/>
    <col min="1282" max="1307" width="4.625" style="97" customWidth="1"/>
    <col min="1308" max="1308" width="9" style="97"/>
    <col min="1309" max="1316" width="4.5" style="97" bestFit="1" customWidth="1"/>
    <col min="1317" max="1536" width="9" style="97"/>
    <col min="1537" max="1537" width="12.625" style="97" customWidth="1"/>
    <col min="1538" max="1563" width="4.625" style="97" customWidth="1"/>
    <col min="1564" max="1564" width="9" style="97"/>
    <col min="1565" max="1572" width="4.5" style="97" bestFit="1" customWidth="1"/>
    <col min="1573" max="1792" width="9" style="97"/>
    <col min="1793" max="1793" width="12.625" style="97" customWidth="1"/>
    <col min="1794" max="1819" width="4.625" style="97" customWidth="1"/>
    <col min="1820" max="1820" width="9" style="97"/>
    <col min="1821" max="1828" width="4.5" style="97" bestFit="1" customWidth="1"/>
    <col min="1829" max="2048" width="9" style="97"/>
    <col min="2049" max="2049" width="12.625" style="97" customWidth="1"/>
    <col min="2050" max="2075" width="4.625" style="97" customWidth="1"/>
    <col min="2076" max="2076" width="9" style="97"/>
    <col min="2077" max="2084" width="4.5" style="97" bestFit="1" customWidth="1"/>
    <col min="2085" max="2304" width="9" style="97"/>
    <col min="2305" max="2305" width="12.625" style="97" customWidth="1"/>
    <col min="2306" max="2331" width="4.625" style="97" customWidth="1"/>
    <col min="2332" max="2332" width="9" style="97"/>
    <col min="2333" max="2340" width="4.5" style="97" bestFit="1" customWidth="1"/>
    <col min="2341" max="2560" width="9" style="97"/>
    <col min="2561" max="2561" width="12.625" style="97" customWidth="1"/>
    <col min="2562" max="2587" width="4.625" style="97" customWidth="1"/>
    <col min="2588" max="2588" width="9" style="97"/>
    <col min="2589" max="2596" width="4.5" style="97" bestFit="1" customWidth="1"/>
    <col min="2597" max="2816" width="9" style="97"/>
    <col min="2817" max="2817" width="12.625" style="97" customWidth="1"/>
    <col min="2818" max="2843" width="4.625" style="97" customWidth="1"/>
    <col min="2844" max="2844" width="9" style="97"/>
    <col min="2845" max="2852" width="4.5" style="97" bestFit="1" customWidth="1"/>
    <col min="2853" max="3072" width="9" style="97"/>
    <col min="3073" max="3073" width="12.625" style="97" customWidth="1"/>
    <col min="3074" max="3099" width="4.625" style="97" customWidth="1"/>
    <col min="3100" max="3100" width="9" style="97"/>
    <col min="3101" max="3108" width="4.5" style="97" bestFit="1" customWidth="1"/>
    <col min="3109" max="3328" width="9" style="97"/>
    <col min="3329" max="3329" width="12.625" style="97" customWidth="1"/>
    <col min="3330" max="3355" width="4.625" style="97" customWidth="1"/>
    <col min="3356" max="3356" width="9" style="97"/>
    <col min="3357" max="3364" width="4.5" style="97" bestFit="1" customWidth="1"/>
    <col min="3365" max="3584" width="9" style="97"/>
    <col min="3585" max="3585" width="12.625" style="97" customWidth="1"/>
    <col min="3586" max="3611" width="4.625" style="97" customWidth="1"/>
    <col min="3612" max="3612" width="9" style="97"/>
    <col min="3613" max="3620" width="4.5" style="97" bestFit="1" customWidth="1"/>
    <col min="3621" max="3840" width="9" style="97"/>
    <col min="3841" max="3841" width="12.625" style="97" customWidth="1"/>
    <col min="3842" max="3867" width="4.625" style="97" customWidth="1"/>
    <col min="3868" max="3868" width="9" style="97"/>
    <col min="3869" max="3876" width="4.5" style="97" bestFit="1" customWidth="1"/>
    <col min="3877" max="4096" width="9" style="97"/>
    <col min="4097" max="4097" width="12.625" style="97" customWidth="1"/>
    <col min="4098" max="4123" width="4.625" style="97" customWidth="1"/>
    <col min="4124" max="4124" width="9" style="97"/>
    <col min="4125" max="4132" width="4.5" style="97" bestFit="1" customWidth="1"/>
    <col min="4133" max="4352" width="9" style="97"/>
    <col min="4353" max="4353" width="12.625" style="97" customWidth="1"/>
    <col min="4354" max="4379" width="4.625" style="97" customWidth="1"/>
    <col min="4380" max="4380" width="9" style="97"/>
    <col min="4381" max="4388" width="4.5" style="97" bestFit="1" customWidth="1"/>
    <col min="4389" max="4608" width="9" style="97"/>
    <col min="4609" max="4609" width="12.625" style="97" customWidth="1"/>
    <col min="4610" max="4635" width="4.625" style="97" customWidth="1"/>
    <col min="4636" max="4636" width="9" style="97"/>
    <col min="4637" max="4644" width="4.5" style="97" bestFit="1" customWidth="1"/>
    <col min="4645" max="4864" width="9" style="97"/>
    <col min="4865" max="4865" width="12.625" style="97" customWidth="1"/>
    <col min="4866" max="4891" width="4.625" style="97" customWidth="1"/>
    <col min="4892" max="4892" width="9" style="97"/>
    <col min="4893" max="4900" width="4.5" style="97" bestFit="1" customWidth="1"/>
    <col min="4901" max="5120" width="9" style="97"/>
    <col min="5121" max="5121" width="12.625" style="97" customWidth="1"/>
    <col min="5122" max="5147" width="4.625" style="97" customWidth="1"/>
    <col min="5148" max="5148" width="9" style="97"/>
    <col min="5149" max="5156" width="4.5" style="97" bestFit="1" customWidth="1"/>
    <col min="5157" max="5376" width="9" style="97"/>
    <col min="5377" max="5377" width="12.625" style="97" customWidth="1"/>
    <col min="5378" max="5403" width="4.625" style="97" customWidth="1"/>
    <col min="5404" max="5404" width="9" style="97"/>
    <col min="5405" max="5412" width="4.5" style="97" bestFit="1" customWidth="1"/>
    <col min="5413" max="5632" width="9" style="97"/>
    <col min="5633" max="5633" width="12.625" style="97" customWidth="1"/>
    <col min="5634" max="5659" width="4.625" style="97" customWidth="1"/>
    <col min="5660" max="5660" width="9" style="97"/>
    <col min="5661" max="5668" width="4.5" style="97" bestFit="1" customWidth="1"/>
    <col min="5669" max="5888" width="9" style="97"/>
    <col min="5889" max="5889" width="12.625" style="97" customWidth="1"/>
    <col min="5890" max="5915" width="4.625" style="97" customWidth="1"/>
    <col min="5916" max="5916" width="9" style="97"/>
    <col min="5917" max="5924" width="4.5" style="97" bestFit="1" customWidth="1"/>
    <col min="5925" max="6144" width="9" style="97"/>
    <col min="6145" max="6145" width="12.625" style="97" customWidth="1"/>
    <col min="6146" max="6171" width="4.625" style="97" customWidth="1"/>
    <col min="6172" max="6172" width="9" style="97"/>
    <col min="6173" max="6180" width="4.5" style="97" bestFit="1" customWidth="1"/>
    <col min="6181" max="6400" width="9" style="97"/>
    <col min="6401" max="6401" width="12.625" style="97" customWidth="1"/>
    <col min="6402" max="6427" width="4.625" style="97" customWidth="1"/>
    <col min="6428" max="6428" width="9" style="97"/>
    <col min="6429" max="6436" width="4.5" style="97" bestFit="1" customWidth="1"/>
    <col min="6437" max="6656" width="9" style="97"/>
    <col min="6657" max="6657" width="12.625" style="97" customWidth="1"/>
    <col min="6658" max="6683" width="4.625" style="97" customWidth="1"/>
    <col min="6684" max="6684" width="9" style="97"/>
    <col min="6685" max="6692" width="4.5" style="97" bestFit="1" customWidth="1"/>
    <col min="6693" max="6912" width="9" style="97"/>
    <col min="6913" max="6913" width="12.625" style="97" customWidth="1"/>
    <col min="6914" max="6939" width="4.625" style="97" customWidth="1"/>
    <col min="6940" max="6940" width="9" style="97"/>
    <col min="6941" max="6948" width="4.5" style="97" bestFit="1" customWidth="1"/>
    <col min="6949" max="7168" width="9" style="97"/>
    <col min="7169" max="7169" width="12.625" style="97" customWidth="1"/>
    <col min="7170" max="7195" width="4.625" style="97" customWidth="1"/>
    <col min="7196" max="7196" width="9" style="97"/>
    <col min="7197" max="7204" width="4.5" style="97" bestFit="1" customWidth="1"/>
    <col min="7205" max="7424" width="9" style="97"/>
    <col min="7425" max="7425" width="12.625" style="97" customWidth="1"/>
    <col min="7426" max="7451" width="4.625" style="97" customWidth="1"/>
    <col min="7452" max="7452" width="9" style="97"/>
    <col min="7453" max="7460" width="4.5" style="97" bestFit="1" customWidth="1"/>
    <col min="7461" max="7680" width="9" style="97"/>
    <col min="7681" max="7681" width="12.625" style="97" customWidth="1"/>
    <col min="7682" max="7707" width="4.625" style="97" customWidth="1"/>
    <col min="7708" max="7708" width="9" style="97"/>
    <col min="7709" max="7716" width="4.5" style="97" bestFit="1" customWidth="1"/>
    <col min="7717" max="7936" width="9" style="97"/>
    <col min="7937" max="7937" width="12.625" style="97" customWidth="1"/>
    <col min="7938" max="7963" width="4.625" style="97" customWidth="1"/>
    <col min="7964" max="7964" width="9" style="97"/>
    <col min="7965" max="7972" width="4.5" style="97" bestFit="1" customWidth="1"/>
    <col min="7973" max="8192" width="9" style="97"/>
    <col min="8193" max="8193" width="12.625" style="97" customWidth="1"/>
    <col min="8194" max="8219" width="4.625" style="97" customWidth="1"/>
    <col min="8220" max="8220" width="9" style="97"/>
    <col min="8221" max="8228" width="4.5" style="97" bestFit="1" customWidth="1"/>
    <col min="8229" max="8448" width="9" style="97"/>
    <col min="8449" max="8449" width="12.625" style="97" customWidth="1"/>
    <col min="8450" max="8475" width="4.625" style="97" customWidth="1"/>
    <col min="8476" max="8476" width="9" style="97"/>
    <col min="8477" max="8484" width="4.5" style="97" bestFit="1" customWidth="1"/>
    <col min="8485" max="8704" width="9" style="97"/>
    <col min="8705" max="8705" width="12.625" style="97" customWidth="1"/>
    <col min="8706" max="8731" width="4.625" style="97" customWidth="1"/>
    <col min="8732" max="8732" width="9" style="97"/>
    <col min="8733" max="8740" width="4.5" style="97" bestFit="1" customWidth="1"/>
    <col min="8741" max="8960" width="9" style="97"/>
    <col min="8961" max="8961" width="12.625" style="97" customWidth="1"/>
    <col min="8962" max="8987" width="4.625" style="97" customWidth="1"/>
    <col min="8988" max="8988" width="9" style="97"/>
    <col min="8989" max="8996" width="4.5" style="97" bestFit="1" customWidth="1"/>
    <col min="8997" max="9216" width="9" style="97"/>
    <col min="9217" max="9217" width="12.625" style="97" customWidth="1"/>
    <col min="9218" max="9243" width="4.625" style="97" customWidth="1"/>
    <col min="9244" max="9244" width="9" style="97"/>
    <col min="9245" max="9252" width="4.5" style="97" bestFit="1" customWidth="1"/>
    <col min="9253" max="9472" width="9" style="97"/>
    <col min="9473" max="9473" width="12.625" style="97" customWidth="1"/>
    <col min="9474" max="9499" width="4.625" style="97" customWidth="1"/>
    <col min="9500" max="9500" width="9" style="97"/>
    <col min="9501" max="9508" width="4.5" style="97" bestFit="1" customWidth="1"/>
    <col min="9509" max="9728" width="9" style="97"/>
    <col min="9729" max="9729" width="12.625" style="97" customWidth="1"/>
    <col min="9730" max="9755" width="4.625" style="97" customWidth="1"/>
    <col min="9756" max="9756" width="9" style="97"/>
    <col min="9757" max="9764" width="4.5" style="97" bestFit="1" customWidth="1"/>
    <col min="9765" max="9984" width="9" style="97"/>
    <col min="9985" max="9985" width="12.625" style="97" customWidth="1"/>
    <col min="9986" max="10011" width="4.625" style="97" customWidth="1"/>
    <col min="10012" max="10012" width="9" style="97"/>
    <col min="10013" max="10020" width="4.5" style="97" bestFit="1" customWidth="1"/>
    <col min="10021" max="10240" width="9" style="97"/>
    <col min="10241" max="10241" width="12.625" style="97" customWidth="1"/>
    <col min="10242" max="10267" width="4.625" style="97" customWidth="1"/>
    <col min="10268" max="10268" width="9" style="97"/>
    <col min="10269" max="10276" width="4.5" style="97" bestFit="1" customWidth="1"/>
    <col min="10277" max="10496" width="9" style="97"/>
    <col min="10497" max="10497" width="12.625" style="97" customWidth="1"/>
    <col min="10498" max="10523" width="4.625" style="97" customWidth="1"/>
    <col min="10524" max="10524" width="9" style="97"/>
    <col min="10525" max="10532" width="4.5" style="97" bestFit="1" customWidth="1"/>
    <col min="10533" max="10752" width="9" style="97"/>
    <col min="10753" max="10753" width="12.625" style="97" customWidth="1"/>
    <col min="10754" max="10779" width="4.625" style="97" customWidth="1"/>
    <col min="10780" max="10780" width="9" style="97"/>
    <col min="10781" max="10788" width="4.5" style="97" bestFit="1" customWidth="1"/>
    <col min="10789" max="11008" width="9" style="97"/>
    <col min="11009" max="11009" width="12.625" style="97" customWidth="1"/>
    <col min="11010" max="11035" width="4.625" style="97" customWidth="1"/>
    <col min="11036" max="11036" width="9" style="97"/>
    <col min="11037" max="11044" width="4.5" style="97" bestFit="1" customWidth="1"/>
    <col min="11045" max="11264" width="9" style="97"/>
    <col min="11265" max="11265" width="12.625" style="97" customWidth="1"/>
    <col min="11266" max="11291" width="4.625" style="97" customWidth="1"/>
    <col min="11292" max="11292" width="9" style="97"/>
    <col min="11293" max="11300" width="4.5" style="97" bestFit="1" customWidth="1"/>
    <col min="11301" max="11520" width="9" style="97"/>
    <col min="11521" max="11521" width="12.625" style="97" customWidth="1"/>
    <col min="11522" max="11547" width="4.625" style="97" customWidth="1"/>
    <col min="11548" max="11548" width="9" style="97"/>
    <col min="11549" max="11556" width="4.5" style="97" bestFit="1" customWidth="1"/>
    <col min="11557" max="11776" width="9" style="97"/>
    <col min="11777" max="11777" width="12.625" style="97" customWidth="1"/>
    <col min="11778" max="11803" width="4.625" style="97" customWidth="1"/>
    <col min="11804" max="11804" width="9" style="97"/>
    <col min="11805" max="11812" width="4.5" style="97" bestFit="1" customWidth="1"/>
    <col min="11813" max="12032" width="9" style="97"/>
    <col min="12033" max="12033" width="12.625" style="97" customWidth="1"/>
    <col min="12034" max="12059" width="4.625" style="97" customWidth="1"/>
    <col min="12060" max="12060" width="9" style="97"/>
    <col min="12061" max="12068" width="4.5" style="97" bestFit="1" customWidth="1"/>
    <col min="12069" max="12288" width="9" style="97"/>
    <col min="12289" max="12289" width="12.625" style="97" customWidth="1"/>
    <col min="12290" max="12315" width="4.625" style="97" customWidth="1"/>
    <col min="12316" max="12316" width="9" style="97"/>
    <col min="12317" max="12324" width="4.5" style="97" bestFit="1" customWidth="1"/>
    <col min="12325" max="12544" width="9" style="97"/>
    <col min="12545" max="12545" width="12.625" style="97" customWidth="1"/>
    <col min="12546" max="12571" width="4.625" style="97" customWidth="1"/>
    <col min="12572" max="12572" width="9" style="97"/>
    <col min="12573" max="12580" width="4.5" style="97" bestFit="1" customWidth="1"/>
    <col min="12581" max="12800" width="9" style="97"/>
    <col min="12801" max="12801" width="12.625" style="97" customWidth="1"/>
    <col min="12802" max="12827" width="4.625" style="97" customWidth="1"/>
    <col min="12828" max="12828" width="9" style="97"/>
    <col min="12829" max="12836" width="4.5" style="97" bestFit="1" customWidth="1"/>
    <col min="12837" max="13056" width="9" style="97"/>
    <col min="13057" max="13057" width="12.625" style="97" customWidth="1"/>
    <col min="13058" max="13083" width="4.625" style="97" customWidth="1"/>
    <col min="13084" max="13084" width="9" style="97"/>
    <col min="13085" max="13092" width="4.5" style="97" bestFit="1" customWidth="1"/>
    <col min="13093" max="13312" width="9" style="97"/>
    <col min="13313" max="13313" width="12.625" style="97" customWidth="1"/>
    <col min="13314" max="13339" width="4.625" style="97" customWidth="1"/>
    <col min="13340" max="13340" width="9" style="97"/>
    <col min="13341" max="13348" width="4.5" style="97" bestFit="1" customWidth="1"/>
    <col min="13349" max="13568" width="9" style="97"/>
    <col min="13569" max="13569" width="12.625" style="97" customWidth="1"/>
    <col min="13570" max="13595" width="4.625" style="97" customWidth="1"/>
    <col min="13596" max="13596" width="9" style="97"/>
    <col min="13597" max="13604" width="4.5" style="97" bestFit="1" customWidth="1"/>
    <col min="13605" max="13824" width="9" style="97"/>
    <col min="13825" max="13825" width="12.625" style="97" customWidth="1"/>
    <col min="13826" max="13851" width="4.625" style="97" customWidth="1"/>
    <col min="13852" max="13852" width="9" style="97"/>
    <col min="13853" max="13860" width="4.5" style="97" bestFit="1" customWidth="1"/>
    <col min="13861" max="14080" width="9" style="97"/>
    <col min="14081" max="14081" width="12.625" style="97" customWidth="1"/>
    <col min="14082" max="14107" width="4.625" style="97" customWidth="1"/>
    <col min="14108" max="14108" width="9" style="97"/>
    <col min="14109" max="14116" width="4.5" style="97" bestFit="1" customWidth="1"/>
    <col min="14117" max="14336" width="9" style="97"/>
    <col min="14337" max="14337" width="12.625" style="97" customWidth="1"/>
    <col min="14338" max="14363" width="4.625" style="97" customWidth="1"/>
    <col min="14364" max="14364" width="9" style="97"/>
    <col min="14365" max="14372" width="4.5" style="97" bestFit="1" customWidth="1"/>
    <col min="14373" max="14592" width="9" style="97"/>
    <col min="14593" max="14593" width="12.625" style="97" customWidth="1"/>
    <col min="14594" max="14619" width="4.625" style="97" customWidth="1"/>
    <col min="14620" max="14620" width="9" style="97"/>
    <col min="14621" max="14628" width="4.5" style="97" bestFit="1" customWidth="1"/>
    <col min="14629" max="14848" width="9" style="97"/>
    <col min="14849" max="14849" width="12.625" style="97" customWidth="1"/>
    <col min="14850" max="14875" width="4.625" style="97" customWidth="1"/>
    <col min="14876" max="14876" width="9" style="97"/>
    <col min="14877" max="14884" width="4.5" style="97" bestFit="1" customWidth="1"/>
    <col min="14885" max="15104" width="9" style="97"/>
    <col min="15105" max="15105" width="12.625" style="97" customWidth="1"/>
    <col min="15106" max="15131" width="4.625" style="97" customWidth="1"/>
    <col min="15132" max="15132" width="9" style="97"/>
    <col min="15133" max="15140" width="4.5" style="97" bestFit="1" customWidth="1"/>
    <col min="15141" max="15360" width="9" style="97"/>
    <col min="15361" max="15361" width="12.625" style="97" customWidth="1"/>
    <col min="15362" max="15387" width="4.625" style="97" customWidth="1"/>
    <col min="15388" max="15388" width="9" style="97"/>
    <col min="15389" max="15396" width="4.5" style="97" bestFit="1" customWidth="1"/>
    <col min="15397" max="15616" width="9" style="97"/>
    <col min="15617" max="15617" width="12.625" style="97" customWidth="1"/>
    <col min="15618" max="15643" width="4.625" style="97" customWidth="1"/>
    <col min="15644" max="15644" width="9" style="97"/>
    <col min="15645" max="15652" width="4.5" style="97" bestFit="1" customWidth="1"/>
    <col min="15653" max="15872" width="9" style="97"/>
    <col min="15873" max="15873" width="12.625" style="97" customWidth="1"/>
    <col min="15874" max="15899" width="4.625" style="97" customWidth="1"/>
    <col min="15900" max="15900" width="9" style="97"/>
    <col min="15901" max="15908" width="4.5" style="97" bestFit="1" customWidth="1"/>
    <col min="15909" max="16128" width="9" style="97"/>
    <col min="16129" max="16129" width="12.625" style="97" customWidth="1"/>
    <col min="16130" max="16155" width="4.625" style="97" customWidth="1"/>
    <col min="16156" max="16156" width="9" style="97"/>
    <col min="16157" max="16164" width="4.5" style="97" bestFit="1" customWidth="1"/>
    <col min="16165" max="16384" width="9" style="97"/>
  </cols>
  <sheetData>
    <row r="1" spans="1:49" s="94" customFormat="1" ht="16.5" customHeight="1">
      <c r="A1" s="1810" t="s">
        <v>143</v>
      </c>
      <c r="B1" s="1737"/>
      <c r="L1" s="1469"/>
      <c r="M1" s="1462"/>
      <c r="N1" s="1462"/>
      <c r="O1" s="1462"/>
      <c r="P1" s="1469"/>
      <c r="Q1" s="1469"/>
      <c r="R1" s="1469"/>
      <c r="S1" s="1639"/>
      <c r="T1" s="1639"/>
      <c r="U1" s="1640"/>
      <c r="V1" s="1810" t="s">
        <v>139</v>
      </c>
      <c r="W1" s="1746"/>
      <c r="X1" s="1737"/>
      <c r="Y1" s="1920" t="s">
        <v>273</v>
      </c>
      <c r="Z1" s="2315"/>
      <c r="AA1" s="1921"/>
    </row>
    <row r="2" spans="1:49" s="94" customFormat="1" ht="16.5" customHeight="1">
      <c r="A2" s="1810" t="s">
        <v>34</v>
      </c>
      <c r="B2" s="1737"/>
      <c r="C2" s="1475" t="s">
        <v>88</v>
      </c>
      <c r="D2" s="1475"/>
      <c r="E2" s="1475"/>
      <c r="F2" s="460"/>
      <c r="G2" s="1471"/>
      <c r="H2" s="1471"/>
      <c r="I2" s="1471"/>
      <c r="J2" s="1471"/>
      <c r="K2" s="1471"/>
      <c r="L2" s="1471"/>
      <c r="M2" s="1447"/>
      <c r="N2" s="1447"/>
      <c r="O2" s="1457"/>
      <c r="P2" s="1471"/>
      <c r="Q2" s="1471"/>
      <c r="R2" s="1471"/>
      <c r="S2" s="1471"/>
      <c r="T2" s="1471"/>
      <c r="U2" s="1457" t="s">
        <v>336</v>
      </c>
      <c r="V2" s="1810" t="s">
        <v>208</v>
      </c>
      <c r="W2" s="1746"/>
      <c r="X2" s="1737"/>
      <c r="Y2" s="1810" t="s">
        <v>925</v>
      </c>
      <c r="Z2" s="1746"/>
      <c r="AA2" s="1737"/>
    </row>
    <row r="3" spans="1:49" s="157" customFormat="1" ht="28.5" customHeight="1">
      <c r="A3" s="1748" t="s">
        <v>926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  <c r="W3" s="1748"/>
      <c r="X3" s="1748"/>
      <c r="Y3" s="1748"/>
      <c r="Z3" s="1748"/>
      <c r="AA3" s="1748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</row>
    <row r="4" spans="1:49" s="94" customFormat="1" ht="18.75" customHeight="1">
      <c r="B4" s="1447"/>
      <c r="C4" s="1447"/>
      <c r="D4" s="1447"/>
      <c r="E4" s="1447"/>
      <c r="F4" s="1471"/>
      <c r="G4" s="1471"/>
      <c r="H4" s="1471"/>
      <c r="I4" s="1471"/>
      <c r="J4" s="1471"/>
      <c r="K4" s="1471" t="s">
        <v>927</v>
      </c>
      <c r="L4" s="1471"/>
      <c r="M4" s="1471"/>
      <c r="N4" s="1471"/>
      <c r="O4" s="1471"/>
      <c r="P4" s="1462"/>
      <c r="Q4" s="1471"/>
      <c r="R4" s="1471"/>
      <c r="S4" s="1471"/>
      <c r="Y4" s="2183" t="s">
        <v>547</v>
      </c>
      <c r="Z4" s="2183"/>
      <c r="AA4" s="2183"/>
    </row>
    <row r="5" spans="1:49" s="94" customFormat="1" ht="22.5" customHeight="1">
      <c r="A5" s="1795" t="s">
        <v>349</v>
      </c>
      <c r="B5" s="1825" t="s">
        <v>672</v>
      </c>
      <c r="C5" s="1808"/>
      <c r="D5" s="1808"/>
      <c r="E5" s="1795"/>
      <c r="F5" s="1825" t="s">
        <v>380</v>
      </c>
      <c r="G5" s="1808"/>
      <c r="H5" s="1808"/>
      <c r="I5" s="1795"/>
      <c r="J5" s="1810" t="s">
        <v>381</v>
      </c>
      <c r="K5" s="1746"/>
      <c r="L5" s="1746"/>
      <c r="M5" s="1746"/>
      <c r="N5" s="1746"/>
      <c r="O5" s="1737"/>
      <c r="P5" s="1739" t="s">
        <v>210</v>
      </c>
      <c r="Q5" s="1739"/>
      <c r="R5" s="1739"/>
      <c r="S5" s="1739"/>
      <c r="T5" s="1739"/>
      <c r="U5" s="1810"/>
      <c r="V5" s="1810" t="s">
        <v>211</v>
      </c>
      <c r="W5" s="1746"/>
      <c r="X5" s="1746"/>
      <c r="Y5" s="1746"/>
      <c r="Z5" s="1746"/>
      <c r="AA5" s="1746"/>
    </row>
    <row r="6" spans="1:49" s="94" customFormat="1" ht="22.5" customHeight="1">
      <c r="A6" s="1766"/>
      <c r="B6" s="1823"/>
      <c r="C6" s="1763"/>
      <c r="D6" s="1763"/>
      <c r="E6" s="1767"/>
      <c r="F6" s="1823"/>
      <c r="G6" s="1763"/>
      <c r="H6" s="1763"/>
      <c r="I6" s="1767"/>
      <c r="J6" s="1825" t="s">
        <v>67</v>
      </c>
      <c r="K6" s="1739" t="s">
        <v>95</v>
      </c>
      <c r="L6" s="1739"/>
      <c r="M6" s="1739"/>
      <c r="N6" s="1739" t="s">
        <v>928</v>
      </c>
      <c r="O6" s="1739"/>
      <c r="P6" s="1825" t="s">
        <v>67</v>
      </c>
      <c r="Q6" s="1739" t="s">
        <v>95</v>
      </c>
      <c r="R6" s="1739"/>
      <c r="S6" s="1739"/>
      <c r="T6" s="1739" t="s">
        <v>928</v>
      </c>
      <c r="U6" s="1810"/>
      <c r="V6" s="1825" t="s">
        <v>67</v>
      </c>
      <c r="W6" s="1739" t="s">
        <v>95</v>
      </c>
      <c r="X6" s="1739"/>
      <c r="Y6" s="1739"/>
      <c r="Z6" s="1739" t="s">
        <v>928</v>
      </c>
      <c r="AA6" s="1810"/>
    </row>
    <row r="7" spans="1:49" s="94" customFormat="1" ht="14.25">
      <c r="A7" s="1767"/>
      <c r="B7" s="1439" t="s">
        <v>67</v>
      </c>
      <c r="C7" s="1439" t="s">
        <v>204</v>
      </c>
      <c r="D7" s="1439" t="s">
        <v>261</v>
      </c>
      <c r="E7" s="1439" t="s">
        <v>279</v>
      </c>
      <c r="F7" s="1439" t="s">
        <v>67</v>
      </c>
      <c r="G7" s="1439" t="s">
        <v>204</v>
      </c>
      <c r="H7" s="1439" t="s">
        <v>261</v>
      </c>
      <c r="I7" s="1439" t="s">
        <v>279</v>
      </c>
      <c r="J7" s="1823"/>
      <c r="K7" s="1439" t="s">
        <v>204</v>
      </c>
      <c r="L7" s="1439" t="s">
        <v>261</v>
      </c>
      <c r="M7" s="1439" t="s">
        <v>279</v>
      </c>
      <c r="N7" s="1439" t="s">
        <v>142</v>
      </c>
      <c r="O7" s="1439" t="s">
        <v>68</v>
      </c>
      <c r="P7" s="1823"/>
      <c r="Q7" s="1439" t="s">
        <v>204</v>
      </c>
      <c r="R7" s="1439" t="s">
        <v>261</v>
      </c>
      <c r="S7" s="1439" t="s">
        <v>279</v>
      </c>
      <c r="T7" s="1439" t="s">
        <v>142</v>
      </c>
      <c r="U7" s="1463" t="s">
        <v>68</v>
      </c>
      <c r="V7" s="1823"/>
      <c r="W7" s="1439" t="s">
        <v>204</v>
      </c>
      <c r="X7" s="1439" t="s">
        <v>261</v>
      </c>
      <c r="Y7" s="1439" t="s">
        <v>279</v>
      </c>
      <c r="Z7" s="1439" t="s">
        <v>142</v>
      </c>
      <c r="AA7" s="1463" t="s">
        <v>68</v>
      </c>
    </row>
    <row r="8" spans="1:49" s="94" customFormat="1" ht="25.15" customHeight="1">
      <c r="A8" s="1454" t="s">
        <v>350</v>
      </c>
      <c r="B8" s="297">
        <f t="shared" ref="B8:AA8" si="0">SUM(B9:B20)</f>
        <v>4</v>
      </c>
      <c r="C8" s="193">
        <f t="shared" si="0"/>
        <v>0</v>
      </c>
      <c r="D8" s="193">
        <f t="shared" si="0"/>
        <v>1</v>
      </c>
      <c r="E8" s="193">
        <f t="shared" si="0"/>
        <v>3</v>
      </c>
      <c r="F8" s="193">
        <f t="shared" si="0"/>
        <v>13</v>
      </c>
      <c r="G8" s="193">
        <f t="shared" si="0"/>
        <v>0</v>
      </c>
      <c r="H8" s="193">
        <f t="shared" si="0"/>
        <v>3</v>
      </c>
      <c r="I8" s="193">
        <f t="shared" si="0"/>
        <v>10</v>
      </c>
      <c r="J8" s="193">
        <f t="shared" si="0"/>
        <v>302</v>
      </c>
      <c r="K8" s="193">
        <f t="shared" si="0"/>
        <v>0</v>
      </c>
      <c r="L8" s="193">
        <f t="shared" si="0"/>
        <v>73</v>
      </c>
      <c r="M8" s="193">
        <f t="shared" si="0"/>
        <v>229</v>
      </c>
      <c r="N8" s="193">
        <f t="shared" si="0"/>
        <v>238</v>
      </c>
      <c r="O8" s="193">
        <f t="shared" si="0"/>
        <v>64</v>
      </c>
      <c r="P8" s="193">
        <f t="shared" si="0"/>
        <v>135</v>
      </c>
      <c r="Q8" s="193">
        <f t="shared" si="0"/>
        <v>0</v>
      </c>
      <c r="R8" s="193">
        <f t="shared" si="0"/>
        <v>36</v>
      </c>
      <c r="S8" s="193">
        <f t="shared" si="0"/>
        <v>99</v>
      </c>
      <c r="T8" s="193">
        <f t="shared" si="0"/>
        <v>85</v>
      </c>
      <c r="U8" s="193">
        <f t="shared" si="0"/>
        <v>50</v>
      </c>
      <c r="V8" s="193">
        <f t="shared" si="0"/>
        <v>4</v>
      </c>
      <c r="W8" s="193">
        <f t="shared" si="0"/>
        <v>0</v>
      </c>
      <c r="X8" s="193">
        <f t="shared" si="0"/>
        <v>0</v>
      </c>
      <c r="Y8" s="193">
        <f t="shared" si="0"/>
        <v>4</v>
      </c>
      <c r="Z8" s="193">
        <f t="shared" si="0"/>
        <v>4</v>
      </c>
      <c r="AA8" s="193">
        <f t="shared" si="0"/>
        <v>0</v>
      </c>
      <c r="AC8" s="21">
        <f>B8-C8-D8-E8</f>
        <v>0</v>
      </c>
      <c r="AD8" s="21">
        <f>F8-G8-H8-I8</f>
        <v>0</v>
      </c>
      <c r="AE8" s="21">
        <f>J8-K8-L8-M8</f>
        <v>0</v>
      </c>
      <c r="AF8" s="21">
        <f>J8-N8-O8</f>
        <v>0</v>
      </c>
      <c r="AG8" s="21">
        <f>P8-Q8-R8-S8</f>
        <v>0</v>
      </c>
      <c r="AH8" s="21">
        <f>P8-T8-U8</f>
        <v>0</v>
      </c>
      <c r="AI8" s="21">
        <f>V8-W8-X8-Y8</f>
        <v>0</v>
      </c>
      <c r="AJ8" s="21">
        <f>V8-Z8-AA8</f>
        <v>0</v>
      </c>
    </row>
    <row r="9" spans="1:49" s="94" customFormat="1" ht="25.15" customHeight="1">
      <c r="A9" s="1449" t="s">
        <v>392</v>
      </c>
      <c r="B9" s="191">
        <f t="shared" ref="B9:B20" si="1">SUM(C9:E9)</f>
        <v>0</v>
      </c>
      <c r="C9" s="1502">
        <v>0</v>
      </c>
      <c r="D9" s="1502">
        <v>0</v>
      </c>
      <c r="E9" s="1502">
        <v>0</v>
      </c>
      <c r="F9" s="1500">
        <f t="shared" ref="F9:F20" si="2">SUM(G9:I9)</f>
        <v>0</v>
      </c>
      <c r="G9" s="1502">
        <v>0</v>
      </c>
      <c r="H9" s="1502">
        <v>0</v>
      </c>
      <c r="I9" s="1502">
        <v>0</v>
      </c>
      <c r="J9" s="1500">
        <f t="shared" ref="J9:J20" si="3">SUM(K9:M9)</f>
        <v>0</v>
      </c>
      <c r="K9" s="1502">
        <v>0</v>
      </c>
      <c r="L9" s="1502">
        <v>0</v>
      </c>
      <c r="M9" s="1502">
        <v>0</v>
      </c>
      <c r="N9" s="1502">
        <v>0</v>
      </c>
      <c r="O9" s="1502">
        <v>0</v>
      </c>
      <c r="P9" s="1500">
        <f t="shared" ref="P9:P20" si="4">SUM(Q9:S9)</f>
        <v>0</v>
      </c>
      <c r="Q9" s="1502">
        <v>0</v>
      </c>
      <c r="R9" s="1502">
        <v>0</v>
      </c>
      <c r="S9" s="1502">
        <v>0</v>
      </c>
      <c r="T9" s="1502">
        <v>0</v>
      </c>
      <c r="U9" s="1502">
        <v>0</v>
      </c>
      <c r="V9" s="1500">
        <f t="shared" ref="V9:V20" si="5">SUM(W9:Y9)</f>
        <v>0</v>
      </c>
      <c r="W9" s="1502">
        <v>0</v>
      </c>
      <c r="X9" s="1502">
        <v>0</v>
      </c>
      <c r="Y9" s="1502">
        <v>0</v>
      </c>
      <c r="Z9" s="1502">
        <v>0</v>
      </c>
      <c r="AA9" s="1502">
        <v>0</v>
      </c>
      <c r="AC9" s="21">
        <f t="shared" ref="AC9:AC20" si="6">B9-C9-D9-E9</f>
        <v>0</v>
      </c>
      <c r="AD9" s="21">
        <f t="shared" ref="AD9:AD20" si="7">F9-G9-H9-I9</f>
        <v>0</v>
      </c>
      <c r="AE9" s="21">
        <f t="shared" ref="AE9:AE20" si="8">J9-K9-L9-M9</f>
        <v>0</v>
      </c>
      <c r="AF9" s="21">
        <f t="shared" ref="AF9:AF20" si="9">J9-N9-O9</f>
        <v>0</v>
      </c>
      <c r="AG9" s="21">
        <f t="shared" ref="AG9:AG20" si="10">P9-Q9-R9-S9</f>
        <v>0</v>
      </c>
      <c r="AH9" s="21">
        <f t="shared" ref="AH9:AH20" si="11">P9-T9-U9</f>
        <v>0</v>
      </c>
      <c r="AI9" s="21">
        <f t="shared" ref="AI9:AI20" si="12">V9-W9-X9-Y9</f>
        <v>0</v>
      </c>
      <c r="AJ9" s="21">
        <f t="shared" ref="AJ9:AJ20" si="13">V9-Z9-AA9</f>
        <v>0</v>
      </c>
    </row>
    <row r="10" spans="1:49" s="94" customFormat="1" ht="25.15" customHeight="1">
      <c r="A10" s="1449" t="s">
        <v>353</v>
      </c>
      <c r="B10" s="191">
        <f t="shared" si="1"/>
        <v>0</v>
      </c>
      <c r="C10" s="1502">
        <v>0</v>
      </c>
      <c r="D10" s="1502">
        <v>0</v>
      </c>
      <c r="E10" s="1502">
        <v>0</v>
      </c>
      <c r="F10" s="1500">
        <f t="shared" si="2"/>
        <v>0</v>
      </c>
      <c r="G10" s="1502">
        <v>0</v>
      </c>
      <c r="H10" s="1502">
        <v>0</v>
      </c>
      <c r="I10" s="1502">
        <v>0</v>
      </c>
      <c r="J10" s="1500">
        <f t="shared" si="3"/>
        <v>0</v>
      </c>
      <c r="K10" s="1502">
        <v>0</v>
      </c>
      <c r="L10" s="1502">
        <v>0</v>
      </c>
      <c r="M10" s="1502">
        <v>0</v>
      </c>
      <c r="N10" s="1502">
        <v>0</v>
      </c>
      <c r="O10" s="1502">
        <v>0</v>
      </c>
      <c r="P10" s="1500">
        <f t="shared" si="4"/>
        <v>17</v>
      </c>
      <c r="Q10" s="1502">
        <v>0</v>
      </c>
      <c r="R10" s="1502">
        <v>17</v>
      </c>
      <c r="S10" s="1502">
        <v>0</v>
      </c>
      <c r="T10" s="1502">
        <v>12</v>
      </c>
      <c r="U10" s="1502">
        <v>5</v>
      </c>
      <c r="V10" s="1500">
        <f t="shared" si="5"/>
        <v>0</v>
      </c>
      <c r="W10" s="1502">
        <v>0</v>
      </c>
      <c r="X10" s="1502">
        <v>0</v>
      </c>
      <c r="Y10" s="1502">
        <v>0</v>
      </c>
      <c r="Z10" s="1502">
        <v>0</v>
      </c>
      <c r="AA10" s="1502">
        <v>0</v>
      </c>
      <c r="AC10" s="21">
        <f t="shared" si="6"/>
        <v>0</v>
      </c>
      <c r="AD10" s="21">
        <f t="shared" si="7"/>
        <v>0</v>
      </c>
      <c r="AE10" s="21">
        <f t="shared" si="8"/>
        <v>0</v>
      </c>
      <c r="AF10" s="21">
        <f t="shared" si="9"/>
        <v>0</v>
      </c>
      <c r="AG10" s="21">
        <f t="shared" si="10"/>
        <v>0</v>
      </c>
      <c r="AH10" s="21">
        <f t="shared" si="11"/>
        <v>0</v>
      </c>
      <c r="AI10" s="21">
        <f t="shared" si="12"/>
        <v>0</v>
      </c>
      <c r="AJ10" s="21">
        <f t="shared" si="13"/>
        <v>0</v>
      </c>
    </row>
    <row r="11" spans="1:49" s="94" customFormat="1" ht="25.15" customHeight="1">
      <c r="A11" s="1449" t="s">
        <v>354</v>
      </c>
      <c r="B11" s="191">
        <f t="shared" si="1"/>
        <v>1</v>
      </c>
      <c r="C11" s="1502">
        <v>0</v>
      </c>
      <c r="D11" s="1502">
        <v>0</v>
      </c>
      <c r="E11" s="1502">
        <v>1</v>
      </c>
      <c r="F11" s="1500">
        <f t="shared" si="2"/>
        <v>3</v>
      </c>
      <c r="G11" s="1502">
        <v>0</v>
      </c>
      <c r="H11" s="1502">
        <v>0</v>
      </c>
      <c r="I11" s="1502">
        <v>3</v>
      </c>
      <c r="J11" s="1500">
        <f t="shared" si="3"/>
        <v>38</v>
      </c>
      <c r="K11" s="1502">
        <v>0</v>
      </c>
      <c r="L11" s="1502">
        <v>0</v>
      </c>
      <c r="M11" s="1502">
        <v>38</v>
      </c>
      <c r="N11" s="1502">
        <v>28</v>
      </c>
      <c r="O11" s="1502">
        <v>10</v>
      </c>
      <c r="P11" s="1500">
        <f t="shared" si="4"/>
        <v>10</v>
      </c>
      <c r="Q11" s="1502">
        <v>0</v>
      </c>
      <c r="R11" s="1502">
        <v>0</v>
      </c>
      <c r="S11" s="1502">
        <v>10</v>
      </c>
      <c r="T11" s="1502">
        <v>6</v>
      </c>
      <c r="U11" s="1502">
        <v>4</v>
      </c>
      <c r="V11" s="1500">
        <f t="shared" si="5"/>
        <v>0</v>
      </c>
      <c r="W11" s="1502">
        <v>0</v>
      </c>
      <c r="X11" s="1502">
        <v>0</v>
      </c>
      <c r="Y11" s="1502">
        <v>0</v>
      </c>
      <c r="Z11" s="1502"/>
      <c r="AA11" s="1502">
        <v>0</v>
      </c>
      <c r="AC11" s="21">
        <f t="shared" si="6"/>
        <v>0</v>
      </c>
      <c r="AD11" s="21">
        <f t="shared" si="7"/>
        <v>0</v>
      </c>
      <c r="AE11" s="21">
        <f t="shared" si="8"/>
        <v>0</v>
      </c>
      <c r="AF11" s="21">
        <f t="shared" si="9"/>
        <v>0</v>
      </c>
      <c r="AG11" s="21">
        <f t="shared" si="10"/>
        <v>0</v>
      </c>
      <c r="AH11" s="21">
        <f t="shared" si="11"/>
        <v>0</v>
      </c>
      <c r="AI11" s="21">
        <f t="shared" si="12"/>
        <v>0</v>
      </c>
      <c r="AJ11" s="21">
        <f t="shared" si="13"/>
        <v>0</v>
      </c>
    </row>
    <row r="12" spans="1:49" s="94" customFormat="1" ht="25.15" customHeight="1">
      <c r="A12" s="1449" t="s">
        <v>355</v>
      </c>
      <c r="B12" s="191">
        <f t="shared" si="1"/>
        <v>0</v>
      </c>
      <c r="C12" s="1502">
        <v>0</v>
      </c>
      <c r="D12" s="1502">
        <v>0</v>
      </c>
      <c r="E12" s="1502">
        <v>0</v>
      </c>
      <c r="F12" s="1500">
        <f t="shared" si="2"/>
        <v>0</v>
      </c>
      <c r="G12" s="1502">
        <v>0</v>
      </c>
      <c r="H12" s="1502">
        <v>0</v>
      </c>
      <c r="I12" s="1502">
        <v>0</v>
      </c>
      <c r="J12" s="1500">
        <f t="shared" si="3"/>
        <v>0</v>
      </c>
      <c r="K12" s="1502">
        <v>0</v>
      </c>
      <c r="L12" s="1502">
        <v>0</v>
      </c>
      <c r="M12" s="1502">
        <v>0</v>
      </c>
      <c r="N12" s="1502">
        <v>0</v>
      </c>
      <c r="O12" s="1502">
        <v>0</v>
      </c>
      <c r="P12" s="1500">
        <f t="shared" si="4"/>
        <v>0</v>
      </c>
      <c r="Q12" s="1502">
        <v>0</v>
      </c>
      <c r="R12" s="1502">
        <v>0</v>
      </c>
      <c r="S12" s="1502">
        <v>0</v>
      </c>
      <c r="T12" s="1502">
        <v>0</v>
      </c>
      <c r="U12" s="1502">
        <v>0</v>
      </c>
      <c r="V12" s="1500">
        <f t="shared" si="5"/>
        <v>0</v>
      </c>
      <c r="W12" s="1502">
        <v>0</v>
      </c>
      <c r="X12" s="1502">
        <v>0</v>
      </c>
      <c r="Y12" s="1502">
        <v>0</v>
      </c>
      <c r="Z12" s="1502">
        <v>0</v>
      </c>
      <c r="AA12" s="1502">
        <v>0</v>
      </c>
      <c r="AC12" s="21">
        <f t="shared" si="6"/>
        <v>0</v>
      </c>
      <c r="AD12" s="21">
        <f t="shared" si="7"/>
        <v>0</v>
      </c>
      <c r="AE12" s="21">
        <f t="shared" si="8"/>
        <v>0</v>
      </c>
      <c r="AF12" s="21">
        <f t="shared" si="9"/>
        <v>0</v>
      </c>
      <c r="AG12" s="21">
        <f t="shared" si="10"/>
        <v>0</v>
      </c>
      <c r="AH12" s="21">
        <f t="shared" si="11"/>
        <v>0</v>
      </c>
      <c r="AI12" s="21">
        <f t="shared" si="12"/>
        <v>0</v>
      </c>
      <c r="AJ12" s="21">
        <f t="shared" si="13"/>
        <v>0</v>
      </c>
    </row>
    <row r="13" spans="1:49" s="94" customFormat="1" ht="25.15" customHeight="1">
      <c r="A13" s="1449" t="s">
        <v>356</v>
      </c>
      <c r="B13" s="191">
        <f t="shared" si="1"/>
        <v>0</v>
      </c>
      <c r="C13" s="1502">
        <v>0</v>
      </c>
      <c r="D13" s="1502">
        <v>0</v>
      </c>
      <c r="E13" s="1502">
        <v>0</v>
      </c>
      <c r="F13" s="1500">
        <f t="shared" si="2"/>
        <v>0</v>
      </c>
      <c r="G13" s="1502">
        <v>0</v>
      </c>
      <c r="H13" s="1502">
        <v>0</v>
      </c>
      <c r="I13" s="1502">
        <v>0</v>
      </c>
      <c r="J13" s="1500">
        <f t="shared" si="3"/>
        <v>0</v>
      </c>
      <c r="K13" s="1502">
        <v>0</v>
      </c>
      <c r="L13" s="1502">
        <v>0</v>
      </c>
      <c r="M13" s="1502">
        <v>0</v>
      </c>
      <c r="N13" s="1502">
        <v>0</v>
      </c>
      <c r="O13" s="1502">
        <v>0</v>
      </c>
      <c r="P13" s="1500">
        <f t="shared" si="4"/>
        <v>0</v>
      </c>
      <c r="Q13" s="1502">
        <v>0</v>
      </c>
      <c r="R13" s="1502">
        <v>0</v>
      </c>
      <c r="S13" s="1502">
        <v>0</v>
      </c>
      <c r="T13" s="1502">
        <v>0</v>
      </c>
      <c r="U13" s="1502">
        <v>0</v>
      </c>
      <c r="V13" s="1500">
        <f t="shared" si="5"/>
        <v>0</v>
      </c>
      <c r="W13" s="1502">
        <v>0</v>
      </c>
      <c r="X13" s="1502">
        <v>0</v>
      </c>
      <c r="Y13" s="1502">
        <v>0</v>
      </c>
      <c r="Z13" s="1502">
        <v>0</v>
      </c>
      <c r="AA13" s="1502">
        <v>0</v>
      </c>
      <c r="AC13" s="21">
        <f t="shared" si="6"/>
        <v>0</v>
      </c>
      <c r="AD13" s="21">
        <f t="shared" si="7"/>
        <v>0</v>
      </c>
      <c r="AE13" s="21">
        <f t="shared" si="8"/>
        <v>0</v>
      </c>
      <c r="AF13" s="21">
        <f t="shared" si="9"/>
        <v>0</v>
      </c>
      <c r="AG13" s="21">
        <f t="shared" si="10"/>
        <v>0</v>
      </c>
      <c r="AH13" s="21">
        <f t="shared" si="11"/>
        <v>0</v>
      </c>
      <c r="AI13" s="21">
        <f t="shared" si="12"/>
        <v>0</v>
      </c>
      <c r="AJ13" s="21">
        <f t="shared" si="13"/>
        <v>0</v>
      </c>
    </row>
    <row r="14" spans="1:49" s="94" customFormat="1" ht="25.15" customHeight="1">
      <c r="A14" s="1449" t="s">
        <v>357</v>
      </c>
      <c r="B14" s="191">
        <f t="shared" si="1"/>
        <v>1</v>
      </c>
      <c r="C14" s="1502">
        <v>0</v>
      </c>
      <c r="D14" s="1502">
        <v>0</v>
      </c>
      <c r="E14" s="1502">
        <v>1</v>
      </c>
      <c r="F14" s="1500">
        <f t="shared" si="2"/>
        <v>4</v>
      </c>
      <c r="G14" s="1502">
        <v>0</v>
      </c>
      <c r="H14" s="1502">
        <v>0</v>
      </c>
      <c r="I14" s="1502">
        <v>4</v>
      </c>
      <c r="J14" s="1500">
        <f t="shared" si="3"/>
        <v>109</v>
      </c>
      <c r="K14" s="1502">
        <v>0</v>
      </c>
      <c r="L14" s="1502">
        <v>0</v>
      </c>
      <c r="M14" s="1502">
        <v>109</v>
      </c>
      <c r="N14" s="1502">
        <v>73</v>
      </c>
      <c r="O14" s="1502">
        <v>36</v>
      </c>
      <c r="P14" s="1500">
        <f t="shared" si="4"/>
        <v>51</v>
      </c>
      <c r="Q14" s="1502">
        <v>0</v>
      </c>
      <c r="R14" s="1502">
        <v>0</v>
      </c>
      <c r="S14" s="1502">
        <v>51</v>
      </c>
      <c r="T14" s="1502">
        <v>28</v>
      </c>
      <c r="U14" s="1502">
        <v>23</v>
      </c>
      <c r="V14" s="1500">
        <f t="shared" si="5"/>
        <v>0</v>
      </c>
      <c r="W14" s="1502">
        <v>0</v>
      </c>
      <c r="X14" s="1502">
        <v>0</v>
      </c>
      <c r="Y14" s="1502">
        <v>0</v>
      </c>
      <c r="Z14" s="1502">
        <v>0</v>
      </c>
      <c r="AA14" s="1502">
        <v>0</v>
      </c>
      <c r="AC14" s="21">
        <f t="shared" si="6"/>
        <v>0</v>
      </c>
      <c r="AD14" s="21">
        <f t="shared" si="7"/>
        <v>0</v>
      </c>
      <c r="AE14" s="21">
        <f t="shared" si="8"/>
        <v>0</v>
      </c>
      <c r="AF14" s="21">
        <f t="shared" si="9"/>
        <v>0</v>
      </c>
      <c r="AG14" s="21">
        <f t="shared" si="10"/>
        <v>0</v>
      </c>
      <c r="AH14" s="21">
        <f t="shared" si="11"/>
        <v>0</v>
      </c>
      <c r="AI14" s="21">
        <f t="shared" si="12"/>
        <v>0</v>
      </c>
      <c r="AJ14" s="21">
        <f t="shared" si="13"/>
        <v>0</v>
      </c>
    </row>
    <row r="15" spans="1:49" s="94" customFormat="1" ht="25.15" customHeight="1">
      <c r="A15" s="1449" t="s">
        <v>358</v>
      </c>
      <c r="B15" s="191">
        <f t="shared" si="1"/>
        <v>0</v>
      </c>
      <c r="C15" s="1502">
        <v>0</v>
      </c>
      <c r="D15" s="1502">
        <v>0</v>
      </c>
      <c r="E15" s="1502">
        <v>0</v>
      </c>
      <c r="F15" s="1500">
        <f t="shared" si="2"/>
        <v>0</v>
      </c>
      <c r="G15" s="1502">
        <v>0</v>
      </c>
      <c r="H15" s="1502">
        <v>0</v>
      </c>
      <c r="I15" s="1502">
        <v>0</v>
      </c>
      <c r="J15" s="1500">
        <f t="shared" si="3"/>
        <v>0</v>
      </c>
      <c r="K15" s="1502">
        <v>0</v>
      </c>
      <c r="L15" s="1502">
        <v>0</v>
      </c>
      <c r="M15" s="1502">
        <v>0</v>
      </c>
      <c r="N15" s="1502">
        <v>0</v>
      </c>
      <c r="O15" s="1502">
        <v>0</v>
      </c>
      <c r="P15" s="1500">
        <f t="shared" si="4"/>
        <v>0</v>
      </c>
      <c r="Q15" s="1502">
        <v>0</v>
      </c>
      <c r="R15" s="1502">
        <v>0</v>
      </c>
      <c r="S15" s="1502">
        <v>0</v>
      </c>
      <c r="T15" s="1502">
        <v>0</v>
      </c>
      <c r="U15" s="1502">
        <v>0</v>
      </c>
      <c r="V15" s="1500">
        <f t="shared" si="5"/>
        <v>0</v>
      </c>
      <c r="W15" s="1502">
        <v>0</v>
      </c>
      <c r="X15" s="1502">
        <v>0</v>
      </c>
      <c r="Y15" s="1502">
        <v>0</v>
      </c>
      <c r="Z15" s="1502">
        <v>0</v>
      </c>
      <c r="AA15" s="1502">
        <v>0</v>
      </c>
      <c r="AC15" s="21">
        <f t="shared" si="6"/>
        <v>0</v>
      </c>
      <c r="AD15" s="21">
        <f t="shared" si="7"/>
        <v>0</v>
      </c>
      <c r="AE15" s="21">
        <f t="shared" si="8"/>
        <v>0</v>
      </c>
      <c r="AF15" s="21">
        <f t="shared" si="9"/>
        <v>0</v>
      </c>
      <c r="AG15" s="21">
        <f t="shared" si="10"/>
        <v>0</v>
      </c>
      <c r="AH15" s="21">
        <f t="shared" si="11"/>
        <v>0</v>
      </c>
      <c r="AI15" s="21">
        <f t="shared" si="12"/>
        <v>0</v>
      </c>
      <c r="AJ15" s="21">
        <f t="shared" si="13"/>
        <v>0</v>
      </c>
    </row>
    <row r="16" spans="1:49" s="94" customFormat="1" ht="25.15" customHeight="1">
      <c r="A16" s="1449" t="s">
        <v>359</v>
      </c>
      <c r="B16" s="191">
        <f t="shared" si="1"/>
        <v>1</v>
      </c>
      <c r="C16" s="1502">
        <v>0</v>
      </c>
      <c r="D16" s="1502">
        <v>0</v>
      </c>
      <c r="E16" s="1502">
        <v>1</v>
      </c>
      <c r="F16" s="1500">
        <f t="shared" si="2"/>
        <v>3</v>
      </c>
      <c r="G16" s="1502">
        <v>0</v>
      </c>
      <c r="H16" s="1502">
        <v>0</v>
      </c>
      <c r="I16" s="1502">
        <v>3</v>
      </c>
      <c r="J16" s="1500">
        <f t="shared" si="3"/>
        <v>82</v>
      </c>
      <c r="K16" s="1502">
        <v>0</v>
      </c>
      <c r="L16" s="1502">
        <v>0</v>
      </c>
      <c r="M16" s="1502">
        <v>82</v>
      </c>
      <c r="N16" s="1502">
        <v>65</v>
      </c>
      <c r="O16" s="1502">
        <v>17</v>
      </c>
      <c r="P16" s="1500">
        <f t="shared" si="4"/>
        <v>38</v>
      </c>
      <c r="Q16" s="1502">
        <v>0</v>
      </c>
      <c r="R16" s="1502">
        <v>0</v>
      </c>
      <c r="S16" s="1502">
        <v>38</v>
      </c>
      <c r="T16" s="1502">
        <v>20</v>
      </c>
      <c r="U16" s="1502">
        <v>18</v>
      </c>
      <c r="V16" s="1500">
        <f t="shared" si="5"/>
        <v>4</v>
      </c>
      <c r="W16" s="1502">
        <v>0</v>
      </c>
      <c r="X16" s="1502">
        <v>0</v>
      </c>
      <c r="Y16" s="1502">
        <v>4</v>
      </c>
      <c r="Z16" s="1502">
        <v>4</v>
      </c>
      <c r="AA16" s="1502">
        <v>0</v>
      </c>
      <c r="AC16" s="21">
        <f t="shared" si="6"/>
        <v>0</v>
      </c>
      <c r="AD16" s="21">
        <f t="shared" si="7"/>
        <v>0</v>
      </c>
      <c r="AE16" s="21">
        <f t="shared" si="8"/>
        <v>0</v>
      </c>
      <c r="AF16" s="21">
        <f t="shared" si="9"/>
        <v>0</v>
      </c>
      <c r="AG16" s="21">
        <f t="shared" si="10"/>
        <v>0</v>
      </c>
      <c r="AH16" s="21">
        <f t="shared" si="11"/>
        <v>0</v>
      </c>
      <c r="AI16" s="21">
        <f t="shared" si="12"/>
        <v>0</v>
      </c>
      <c r="AJ16" s="21">
        <f t="shared" si="13"/>
        <v>0</v>
      </c>
    </row>
    <row r="17" spans="1:256" s="94" customFormat="1" ht="25.15" customHeight="1">
      <c r="A17" s="1449" t="s">
        <v>360</v>
      </c>
      <c r="B17" s="191">
        <f t="shared" si="1"/>
        <v>1</v>
      </c>
      <c r="C17" s="1502">
        <v>0</v>
      </c>
      <c r="D17" s="1502">
        <v>1</v>
      </c>
      <c r="E17" s="1502">
        <v>0</v>
      </c>
      <c r="F17" s="1500">
        <f t="shared" si="2"/>
        <v>3</v>
      </c>
      <c r="G17" s="1502">
        <v>0</v>
      </c>
      <c r="H17" s="1502">
        <v>3</v>
      </c>
      <c r="I17" s="1502">
        <v>0</v>
      </c>
      <c r="J17" s="1500">
        <f t="shared" si="3"/>
        <v>73</v>
      </c>
      <c r="K17" s="1502">
        <v>0</v>
      </c>
      <c r="L17" s="1502">
        <v>73</v>
      </c>
      <c r="M17" s="1502">
        <v>0</v>
      </c>
      <c r="N17" s="1502">
        <v>72</v>
      </c>
      <c r="O17" s="1502">
        <v>1</v>
      </c>
      <c r="P17" s="1500">
        <f t="shared" si="4"/>
        <v>19</v>
      </c>
      <c r="Q17" s="1502">
        <v>0</v>
      </c>
      <c r="R17" s="1502">
        <v>19</v>
      </c>
      <c r="S17" s="1502">
        <v>0</v>
      </c>
      <c r="T17" s="1502">
        <v>19</v>
      </c>
      <c r="U17" s="1502">
        <v>0</v>
      </c>
      <c r="V17" s="1500">
        <f t="shared" si="5"/>
        <v>0</v>
      </c>
      <c r="W17" s="1502">
        <v>0</v>
      </c>
      <c r="X17" s="1502">
        <v>0</v>
      </c>
      <c r="Y17" s="1502">
        <v>0</v>
      </c>
      <c r="Z17" s="1502">
        <v>0</v>
      </c>
      <c r="AA17" s="1502">
        <v>0</v>
      </c>
      <c r="AC17" s="21">
        <f t="shared" si="6"/>
        <v>0</v>
      </c>
      <c r="AD17" s="21">
        <f t="shared" si="7"/>
        <v>0</v>
      </c>
      <c r="AE17" s="21">
        <f t="shared" si="8"/>
        <v>0</v>
      </c>
      <c r="AF17" s="21">
        <f t="shared" si="9"/>
        <v>0</v>
      </c>
      <c r="AG17" s="21">
        <f t="shared" si="10"/>
        <v>0</v>
      </c>
      <c r="AH17" s="21">
        <f t="shared" si="11"/>
        <v>0</v>
      </c>
      <c r="AI17" s="21">
        <f t="shared" si="12"/>
        <v>0</v>
      </c>
      <c r="AJ17" s="21">
        <f t="shared" si="13"/>
        <v>0</v>
      </c>
    </row>
    <row r="18" spans="1:256" s="94" customFormat="1" ht="25.15" customHeight="1">
      <c r="A18" s="1449" t="s">
        <v>361</v>
      </c>
      <c r="B18" s="191">
        <f t="shared" si="1"/>
        <v>0</v>
      </c>
      <c r="C18" s="1502">
        <v>0</v>
      </c>
      <c r="D18" s="1502">
        <v>0</v>
      </c>
      <c r="E18" s="1502">
        <v>0</v>
      </c>
      <c r="F18" s="1500">
        <f t="shared" si="2"/>
        <v>0</v>
      </c>
      <c r="G18" s="1502">
        <v>0</v>
      </c>
      <c r="H18" s="1502">
        <v>0</v>
      </c>
      <c r="I18" s="1502">
        <v>0</v>
      </c>
      <c r="J18" s="1500">
        <f t="shared" si="3"/>
        <v>0</v>
      </c>
      <c r="K18" s="1502">
        <v>0</v>
      </c>
      <c r="L18" s="1502">
        <v>0</v>
      </c>
      <c r="M18" s="1502">
        <v>0</v>
      </c>
      <c r="N18" s="1502">
        <v>0</v>
      </c>
      <c r="O18" s="1502">
        <v>0</v>
      </c>
      <c r="P18" s="1500">
        <f t="shared" si="4"/>
        <v>0</v>
      </c>
      <c r="Q18" s="1502">
        <v>0</v>
      </c>
      <c r="R18" s="1502">
        <v>0</v>
      </c>
      <c r="S18" s="1502">
        <v>0</v>
      </c>
      <c r="T18" s="1502">
        <v>0</v>
      </c>
      <c r="U18" s="1502">
        <v>0</v>
      </c>
      <c r="V18" s="1500">
        <f t="shared" si="5"/>
        <v>0</v>
      </c>
      <c r="W18" s="1502">
        <v>0</v>
      </c>
      <c r="X18" s="1502">
        <v>0</v>
      </c>
      <c r="Y18" s="1502">
        <v>0</v>
      </c>
      <c r="Z18" s="1502">
        <v>0</v>
      </c>
      <c r="AA18" s="1502">
        <v>0</v>
      </c>
      <c r="AC18" s="21">
        <f t="shared" si="6"/>
        <v>0</v>
      </c>
      <c r="AD18" s="21">
        <f t="shared" si="7"/>
        <v>0</v>
      </c>
      <c r="AE18" s="21">
        <f t="shared" si="8"/>
        <v>0</v>
      </c>
      <c r="AF18" s="21">
        <f t="shared" si="9"/>
        <v>0</v>
      </c>
      <c r="AG18" s="21">
        <f t="shared" si="10"/>
        <v>0</v>
      </c>
      <c r="AH18" s="21">
        <f t="shared" si="11"/>
        <v>0</v>
      </c>
      <c r="AI18" s="21">
        <f t="shared" si="12"/>
        <v>0</v>
      </c>
      <c r="AJ18" s="21">
        <f t="shared" si="13"/>
        <v>0</v>
      </c>
    </row>
    <row r="19" spans="1:256" s="94" customFormat="1" ht="25.15" customHeight="1">
      <c r="A19" s="1449" t="s">
        <v>362</v>
      </c>
      <c r="B19" s="191">
        <f t="shared" si="1"/>
        <v>0</v>
      </c>
      <c r="C19" s="1502">
        <v>0</v>
      </c>
      <c r="D19" s="1502">
        <v>0</v>
      </c>
      <c r="E19" s="1502">
        <v>0</v>
      </c>
      <c r="F19" s="1500">
        <f t="shared" si="2"/>
        <v>0</v>
      </c>
      <c r="G19" s="1502">
        <v>0</v>
      </c>
      <c r="H19" s="1502">
        <v>0</v>
      </c>
      <c r="I19" s="1502">
        <v>0</v>
      </c>
      <c r="J19" s="1500">
        <f t="shared" si="3"/>
        <v>0</v>
      </c>
      <c r="K19" s="1502">
        <v>0</v>
      </c>
      <c r="L19" s="1502">
        <v>0</v>
      </c>
      <c r="M19" s="1502">
        <v>0</v>
      </c>
      <c r="N19" s="1502">
        <v>0</v>
      </c>
      <c r="O19" s="1502">
        <v>0</v>
      </c>
      <c r="P19" s="1500">
        <f t="shared" si="4"/>
        <v>0</v>
      </c>
      <c r="Q19" s="1502">
        <v>0</v>
      </c>
      <c r="R19" s="1502">
        <v>0</v>
      </c>
      <c r="S19" s="1502">
        <v>0</v>
      </c>
      <c r="T19" s="1502">
        <v>0</v>
      </c>
      <c r="U19" s="1502">
        <v>0</v>
      </c>
      <c r="V19" s="1500">
        <f t="shared" si="5"/>
        <v>0</v>
      </c>
      <c r="W19" s="1502">
        <v>0</v>
      </c>
      <c r="X19" s="1502">
        <v>0</v>
      </c>
      <c r="Y19" s="1502">
        <v>0</v>
      </c>
      <c r="Z19" s="1502">
        <v>0</v>
      </c>
      <c r="AA19" s="1502">
        <v>0</v>
      </c>
      <c r="AC19" s="21">
        <f t="shared" si="6"/>
        <v>0</v>
      </c>
      <c r="AD19" s="21">
        <f t="shared" si="7"/>
        <v>0</v>
      </c>
      <c r="AE19" s="21">
        <f t="shared" si="8"/>
        <v>0</v>
      </c>
      <c r="AF19" s="21">
        <f t="shared" si="9"/>
        <v>0</v>
      </c>
      <c r="AG19" s="21">
        <f t="shared" si="10"/>
        <v>0</v>
      </c>
      <c r="AH19" s="21">
        <f t="shared" si="11"/>
        <v>0</v>
      </c>
      <c r="AI19" s="21">
        <f t="shared" si="12"/>
        <v>0</v>
      </c>
      <c r="AJ19" s="21">
        <f t="shared" si="13"/>
        <v>0</v>
      </c>
    </row>
    <row r="20" spans="1:256" s="94" customFormat="1" ht="25.15" customHeight="1">
      <c r="A20" s="1450" t="s">
        <v>363</v>
      </c>
      <c r="B20" s="192">
        <f t="shared" si="1"/>
        <v>0</v>
      </c>
      <c r="C20" s="314">
        <v>0</v>
      </c>
      <c r="D20" s="314">
        <v>0</v>
      </c>
      <c r="E20" s="314">
        <v>0</v>
      </c>
      <c r="F20" s="1505">
        <f t="shared" si="2"/>
        <v>0</v>
      </c>
      <c r="G20" s="314">
        <v>0</v>
      </c>
      <c r="H20" s="314">
        <v>0</v>
      </c>
      <c r="I20" s="314">
        <v>0</v>
      </c>
      <c r="J20" s="1505">
        <f t="shared" si="3"/>
        <v>0</v>
      </c>
      <c r="K20" s="314">
        <v>0</v>
      </c>
      <c r="L20" s="314">
        <v>0</v>
      </c>
      <c r="M20" s="314">
        <v>0</v>
      </c>
      <c r="N20" s="314">
        <v>0</v>
      </c>
      <c r="O20" s="314">
        <v>0</v>
      </c>
      <c r="P20" s="1505">
        <f t="shared" si="4"/>
        <v>0</v>
      </c>
      <c r="Q20" s="314">
        <v>0</v>
      </c>
      <c r="R20" s="314">
        <v>0</v>
      </c>
      <c r="S20" s="314">
        <v>0</v>
      </c>
      <c r="T20" s="314">
        <v>0</v>
      </c>
      <c r="U20" s="314">
        <v>0</v>
      </c>
      <c r="V20" s="1505">
        <f t="shared" si="5"/>
        <v>0</v>
      </c>
      <c r="W20" s="314">
        <v>0</v>
      </c>
      <c r="X20" s="314">
        <v>0</v>
      </c>
      <c r="Y20" s="314">
        <v>0</v>
      </c>
      <c r="Z20" s="314">
        <v>0</v>
      </c>
      <c r="AA20" s="314">
        <v>0</v>
      </c>
      <c r="AC20" s="21">
        <f t="shared" si="6"/>
        <v>0</v>
      </c>
      <c r="AD20" s="21">
        <f t="shared" si="7"/>
        <v>0</v>
      </c>
      <c r="AE20" s="21">
        <f t="shared" si="8"/>
        <v>0</v>
      </c>
      <c r="AF20" s="21">
        <f t="shared" si="9"/>
        <v>0</v>
      </c>
      <c r="AG20" s="21">
        <f t="shared" si="10"/>
        <v>0</v>
      </c>
      <c r="AH20" s="21">
        <f t="shared" si="11"/>
        <v>0</v>
      </c>
      <c r="AI20" s="21">
        <f t="shared" si="12"/>
        <v>0</v>
      </c>
      <c r="AJ20" s="21">
        <f t="shared" si="13"/>
        <v>0</v>
      </c>
    </row>
    <row r="21" spans="1:256" s="1643" customFormat="1" ht="13.9" customHeight="1">
      <c r="A21" s="94" t="s">
        <v>328</v>
      </c>
      <c r="B21" s="471"/>
      <c r="C21" s="471"/>
      <c r="D21" s="94" t="s">
        <v>84</v>
      </c>
      <c r="F21" s="471"/>
      <c r="G21" s="472"/>
      <c r="H21" s="471"/>
      <c r="I21" s="99"/>
      <c r="K21" s="99" t="s">
        <v>330</v>
      </c>
      <c r="L21" s="471"/>
      <c r="M21" s="471"/>
      <c r="N21" s="94"/>
      <c r="O21" s="94"/>
      <c r="P21" s="94"/>
      <c r="Q21" s="94" t="s">
        <v>332</v>
      </c>
      <c r="R21" s="471"/>
      <c r="S21" s="471"/>
      <c r="T21" s="471"/>
      <c r="U21" s="99"/>
      <c r="V21" s="94"/>
      <c r="W21" s="94"/>
      <c r="X21" s="94"/>
      <c r="Y21" s="94"/>
      <c r="Z21" s="94"/>
      <c r="AA21" s="99" t="s">
        <v>333</v>
      </c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</row>
    <row r="22" spans="1:256" s="1643" customFormat="1" ht="13.9" customHeight="1">
      <c r="A22" s="1462"/>
      <c r="B22" s="471"/>
      <c r="C22" s="471"/>
      <c r="D22" s="472"/>
      <c r="E22" s="471"/>
      <c r="F22" s="471"/>
      <c r="G22" s="472"/>
      <c r="H22" s="471"/>
      <c r="I22" s="99"/>
      <c r="K22" s="99" t="s">
        <v>334</v>
      </c>
      <c r="L22" s="471"/>
      <c r="M22" s="471"/>
      <c r="N22" s="471"/>
      <c r="O22" s="472"/>
      <c r="P22" s="471"/>
      <c r="Q22" s="471"/>
      <c r="R22" s="471"/>
      <c r="S22" s="471"/>
      <c r="T22" s="471"/>
      <c r="U22" s="471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</row>
    <row r="23" spans="1:256" s="1469" customFormat="1" ht="13.9" customHeight="1">
      <c r="A23" s="1462"/>
      <c r="B23" s="471"/>
      <c r="C23" s="471"/>
      <c r="D23" s="472"/>
      <c r="E23" s="471"/>
      <c r="F23" s="471"/>
      <c r="G23" s="472"/>
      <c r="H23" s="471"/>
      <c r="I23" s="471"/>
      <c r="J23" s="472"/>
      <c r="K23" s="471"/>
      <c r="L23" s="471"/>
      <c r="M23" s="471"/>
      <c r="N23" s="471"/>
      <c r="O23" s="472"/>
      <c r="P23" s="471"/>
      <c r="Q23" s="471"/>
      <c r="R23" s="471"/>
      <c r="S23" s="471"/>
      <c r="T23" s="471"/>
      <c r="U23" s="471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1643"/>
      <c r="AY23" s="1643"/>
      <c r="AZ23" s="1643"/>
      <c r="BA23" s="1643"/>
      <c r="BB23" s="1643"/>
      <c r="BC23" s="1643"/>
      <c r="BD23" s="1643"/>
      <c r="BE23" s="1643"/>
      <c r="BF23" s="1643"/>
      <c r="BG23" s="1643"/>
      <c r="BH23" s="1643"/>
      <c r="BI23" s="1643"/>
      <c r="BJ23" s="1643"/>
      <c r="BK23" s="1643"/>
      <c r="BL23" s="1643"/>
      <c r="BM23" s="1643"/>
      <c r="BN23" s="1643"/>
      <c r="BO23" s="1643"/>
      <c r="BP23" s="1643"/>
      <c r="BQ23" s="1643"/>
      <c r="BR23" s="1643"/>
      <c r="BS23" s="1643"/>
      <c r="BT23" s="1643"/>
      <c r="BU23" s="1643"/>
      <c r="BV23" s="1643"/>
      <c r="BW23" s="1643"/>
      <c r="BX23" s="1643"/>
      <c r="BY23" s="1643"/>
      <c r="BZ23" s="1643"/>
      <c r="CA23" s="1643"/>
      <c r="CB23" s="1643"/>
      <c r="CC23" s="1643"/>
      <c r="CD23" s="1643"/>
      <c r="CE23" s="1643"/>
      <c r="CF23" s="1643"/>
      <c r="CG23" s="1643"/>
      <c r="CH23" s="1643"/>
      <c r="CI23" s="1643"/>
      <c r="CJ23" s="1643"/>
      <c r="CK23" s="1643"/>
      <c r="CL23" s="1643"/>
      <c r="CM23" s="1643"/>
      <c r="CN23" s="1643"/>
      <c r="CO23" s="1643"/>
      <c r="CP23" s="1643"/>
      <c r="CQ23" s="1643"/>
      <c r="CR23" s="1643"/>
      <c r="CS23" s="1643"/>
      <c r="CT23" s="1643"/>
      <c r="CU23" s="1643"/>
      <c r="CV23" s="1643"/>
      <c r="CW23" s="1643"/>
      <c r="CX23" s="1643"/>
      <c r="CY23" s="1643"/>
      <c r="CZ23" s="1643"/>
      <c r="DA23" s="1643"/>
      <c r="DB23" s="1643"/>
      <c r="DC23" s="1643"/>
      <c r="DD23" s="1643"/>
      <c r="DE23" s="1643"/>
      <c r="DF23" s="1643"/>
      <c r="DG23" s="1643"/>
      <c r="DH23" s="1643"/>
      <c r="DI23" s="1643"/>
      <c r="DJ23" s="1643"/>
      <c r="DK23" s="1643"/>
      <c r="DL23" s="1643"/>
      <c r="DM23" s="1643"/>
      <c r="DN23" s="1643"/>
      <c r="DO23" s="1643"/>
      <c r="DP23" s="1643"/>
      <c r="DQ23" s="1643"/>
      <c r="DR23" s="1643"/>
      <c r="DS23" s="1643"/>
      <c r="DT23" s="1643"/>
      <c r="DU23" s="1643"/>
      <c r="DV23" s="1643"/>
      <c r="DW23" s="1643"/>
      <c r="DX23" s="1643"/>
      <c r="DY23" s="1643"/>
      <c r="DZ23" s="1643"/>
      <c r="EA23" s="1643"/>
      <c r="EB23" s="1643"/>
      <c r="EC23" s="1643"/>
      <c r="ED23" s="1643"/>
      <c r="EE23" s="1643"/>
      <c r="EF23" s="1643"/>
      <c r="EG23" s="1643"/>
      <c r="EH23" s="1643"/>
      <c r="EI23" s="1643"/>
      <c r="EJ23" s="1643"/>
      <c r="EK23" s="1643"/>
      <c r="EL23" s="1643"/>
      <c r="EM23" s="1643"/>
      <c r="EN23" s="1643"/>
      <c r="EO23" s="1643"/>
      <c r="EP23" s="1643"/>
      <c r="EQ23" s="1643"/>
      <c r="ER23" s="1643"/>
      <c r="ES23" s="1643"/>
      <c r="ET23" s="1643"/>
      <c r="EU23" s="1643"/>
      <c r="EV23" s="1643"/>
      <c r="EW23" s="1643"/>
      <c r="EX23" s="1643"/>
      <c r="EY23" s="1643"/>
      <c r="EZ23" s="1643"/>
      <c r="FA23" s="1643"/>
      <c r="FB23" s="1643"/>
      <c r="FC23" s="1643"/>
      <c r="FD23" s="1643"/>
      <c r="FE23" s="1643"/>
      <c r="FF23" s="1643"/>
      <c r="FG23" s="1643"/>
      <c r="FH23" s="1643"/>
      <c r="FI23" s="1643"/>
      <c r="FJ23" s="1643"/>
      <c r="FK23" s="1643"/>
      <c r="FL23" s="1643"/>
      <c r="FM23" s="1643"/>
      <c r="FN23" s="1643"/>
      <c r="FO23" s="1643"/>
      <c r="FP23" s="1643"/>
      <c r="FQ23" s="1643"/>
      <c r="FR23" s="1643"/>
      <c r="FS23" s="1643"/>
      <c r="FT23" s="1643"/>
      <c r="FU23" s="1643"/>
      <c r="FV23" s="1643"/>
      <c r="FW23" s="1643"/>
      <c r="FX23" s="1643"/>
      <c r="FY23" s="1643"/>
      <c r="FZ23" s="1643"/>
      <c r="GA23" s="1643"/>
      <c r="GB23" s="1643"/>
      <c r="GC23" s="1643"/>
      <c r="GD23" s="1643"/>
      <c r="GE23" s="1643"/>
      <c r="GF23" s="1643"/>
      <c r="GG23" s="1643"/>
      <c r="GH23" s="1643"/>
      <c r="GI23" s="1643"/>
      <c r="GJ23" s="1643"/>
      <c r="GK23" s="1643"/>
      <c r="GL23" s="1643"/>
      <c r="GM23" s="1643"/>
      <c r="GN23" s="1643"/>
      <c r="GO23" s="1643"/>
      <c r="GP23" s="1643"/>
      <c r="GQ23" s="1643"/>
      <c r="GR23" s="1643"/>
      <c r="GS23" s="1643"/>
      <c r="GT23" s="1643"/>
      <c r="GU23" s="1643"/>
      <c r="GV23" s="1643"/>
      <c r="GW23" s="1643"/>
      <c r="GX23" s="1643"/>
      <c r="GY23" s="1643"/>
      <c r="GZ23" s="1643"/>
      <c r="HA23" s="1643"/>
      <c r="HB23" s="1643"/>
      <c r="HC23" s="1643"/>
      <c r="HD23" s="1643"/>
      <c r="HE23" s="1643"/>
      <c r="HF23" s="1643"/>
      <c r="HG23" s="1643"/>
      <c r="HH23" s="1643"/>
      <c r="HI23" s="1643"/>
      <c r="HJ23" s="1643"/>
      <c r="HK23" s="1643"/>
      <c r="HL23" s="1643"/>
      <c r="HM23" s="1643"/>
      <c r="HN23" s="1643"/>
      <c r="HO23" s="1643"/>
      <c r="HP23" s="1643"/>
      <c r="HQ23" s="1643"/>
      <c r="HR23" s="1643"/>
      <c r="HS23" s="1643"/>
      <c r="HT23" s="1643"/>
      <c r="HU23" s="1643"/>
      <c r="HV23" s="1643"/>
      <c r="HW23" s="1643"/>
      <c r="HX23" s="1643"/>
      <c r="HY23" s="1643"/>
      <c r="HZ23" s="1643"/>
      <c r="IA23" s="1643"/>
      <c r="IB23" s="1643"/>
      <c r="IC23" s="1643"/>
      <c r="ID23" s="1643"/>
      <c r="IE23" s="1643"/>
      <c r="IF23" s="1643"/>
      <c r="IG23" s="1643"/>
      <c r="IH23" s="1643"/>
      <c r="II23" s="1643"/>
      <c r="IJ23" s="1643"/>
      <c r="IK23" s="1643"/>
      <c r="IL23" s="1643"/>
      <c r="IM23" s="1643"/>
      <c r="IN23" s="1643"/>
      <c r="IO23" s="1643"/>
      <c r="IP23" s="1643"/>
      <c r="IQ23" s="1643"/>
      <c r="IR23" s="1643"/>
      <c r="IS23" s="1643"/>
      <c r="IT23" s="1643"/>
      <c r="IU23" s="1643"/>
      <c r="IV23" s="1643"/>
    </row>
    <row r="24" spans="1:256" s="94" customFormat="1" ht="13.9" customHeight="1">
      <c r="A24" s="1469" t="s">
        <v>141</v>
      </c>
      <c r="B24" s="1469"/>
      <c r="C24" s="1469"/>
      <c r="D24" s="1469"/>
      <c r="E24" s="1469"/>
      <c r="F24" s="1469"/>
      <c r="G24" s="1469"/>
      <c r="H24" s="1469"/>
      <c r="I24" s="1469"/>
      <c r="J24" s="1469"/>
      <c r="K24" s="1469"/>
      <c r="L24" s="1469"/>
      <c r="M24" s="1469"/>
      <c r="N24" s="1469"/>
      <c r="O24" s="1469"/>
      <c r="P24" s="1469"/>
      <c r="Q24" s="1469"/>
      <c r="R24" s="1469"/>
      <c r="S24" s="1469"/>
      <c r="T24" s="1469"/>
      <c r="U24" s="1469"/>
      <c r="V24" s="1469"/>
      <c r="W24" s="1469"/>
      <c r="X24" s="1469"/>
      <c r="Y24" s="1469"/>
      <c r="Z24" s="1469"/>
      <c r="AA24" s="1469"/>
      <c r="AB24" s="1469"/>
      <c r="AC24" s="1469"/>
      <c r="AD24" s="1469"/>
      <c r="AE24" s="1469"/>
      <c r="AF24" s="1469"/>
      <c r="AG24" s="1469"/>
      <c r="AH24" s="1469"/>
      <c r="AI24" s="1469"/>
      <c r="AJ24" s="1469"/>
      <c r="AK24" s="1469"/>
      <c r="AL24" s="1469"/>
      <c r="AM24" s="1469"/>
      <c r="AN24" s="1469"/>
      <c r="AO24" s="1469"/>
      <c r="AP24" s="1469"/>
      <c r="AQ24" s="1469"/>
      <c r="AR24" s="1469"/>
      <c r="AS24" s="1469"/>
      <c r="AT24" s="1469"/>
      <c r="AU24" s="1469"/>
      <c r="AV24" s="1469"/>
      <c r="AW24" s="1469"/>
      <c r="AX24" s="1469"/>
      <c r="AY24" s="1469"/>
      <c r="AZ24" s="1469"/>
      <c r="BA24" s="1469"/>
      <c r="BB24" s="1469"/>
      <c r="BC24" s="1469"/>
      <c r="BD24" s="1469"/>
      <c r="BE24" s="1469"/>
      <c r="BF24" s="1469"/>
      <c r="BG24" s="1469"/>
      <c r="BH24" s="1469"/>
      <c r="BI24" s="1469"/>
      <c r="BJ24" s="1469"/>
      <c r="BK24" s="1469"/>
      <c r="BL24" s="1469"/>
      <c r="BM24" s="1469"/>
      <c r="BN24" s="1469"/>
      <c r="BO24" s="1469"/>
      <c r="BP24" s="1469"/>
      <c r="BQ24" s="1469"/>
      <c r="BR24" s="1469"/>
      <c r="BS24" s="1469"/>
      <c r="BT24" s="1469"/>
      <c r="BU24" s="1469"/>
      <c r="BV24" s="1469"/>
      <c r="BW24" s="1469"/>
      <c r="BX24" s="1469"/>
      <c r="BY24" s="1469"/>
      <c r="BZ24" s="1469"/>
      <c r="CA24" s="1469"/>
      <c r="CB24" s="1469"/>
      <c r="CC24" s="1469"/>
      <c r="CD24" s="1469"/>
      <c r="CE24" s="1469"/>
      <c r="CF24" s="1469"/>
      <c r="CG24" s="1469"/>
      <c r="CH24" s="1469"/>
      <c r="CI24" s="1469"/>
      <c r="CJ24" s="1469"/>
      <c r="CK24" s="1469"/>
      <c r="CL24" s="1469"/>
      <c r="CM24" s="1469"/>
      <c r="CN24" s="1469"/>
      <c r="CO24" s="1469"/>
      <c r="CP24" s="1469"/>
      <c r="CQ24" s="1469"/>
      <c r="CR24" s="1469"/>
      <c r="CS24" s="1469"/>
      <c r="CT24" s="1469"/>
      <c r="CU24" s="1469"/>
      <c r="CV24" s="1469"/>
      <c r="CW24" s="1469"/>
      <c r="CX24" s="1469"/>
      <c r="CY24" s="1469"/>
      <c r="CZ24" s="1469"/>
      <c r="DA24" s="1469"/>
      <c r="DB24" s="1469"/>
      <c r="DC24" s="1469"/>
      <c r="DD24" s="1469"/>
      <c r="DE24" s="1469"/>
      <c r="DF24" s="1469"/>
      <c r="DG24" s="1469"/>
      <c r="DH24" s="1469"/>
      <c r="DI24" s="1469"/>
      <c r="DJ24" s="1469"/>
      <c r="DK24" s="1469"/>
      <c r="DL24" s="1469"/>
      <c r="DM24" s="1469"/>
      <c r="DN24" s="1469"/>
      <c r="DO24" s="1469"/>
      <c r="DP24" s="1469"/>
      <c r="DQ24" s="1469"/>
      <c r="DR24" s="1469"/>
      <c r="DS24" s="1469"/>
      <c r="DT24" s="1469"/>
      <c r="DU24" s="1469"/>
      <c r="DV24" s="1469"/>
      <c r="DW24" s="1469"/>
      <c r="DX24" s="1469"/>
      <c r="DY24" s="1469"/>
      <c r="DZ24" s="1469"/>
      <c r="EA24" s="1469"/>
      <c r="EB24" s="1469"/>
      <c r="EC24" s="1469"/>
      <c r="ED24" s="1469"/>
      <c r="EE24" s="1469"/>
      <c r="EF24" s="1469"/>
      <c r="EG24" s="1469"/>
      <c r="EH24" s="1469"/>
      <c r="EI24" s="1469"/>
      <c r="EJ24" s="1469"/>
      <c r="EK24" s="1469"/>
      <c r="EL24" s="1469"/>
      <c r="EM24" s="1469"/>
      <c r="EN24" s="1469"/>
      <c r="EO24" s="1469"/>
      <c r="EP24" s="1469"/>
      <c r="EQ24" s="1469"/>
      <c r="ER24" s="1469"/>
      <c r="ES24" s="1469"/>
      <c r="ET24" s="1469"/>
      <c r="EU24" s="1469"/>
      <c r="EV24" s="1469"/>
      <c r="EW24" s="1469"/>
      <c r="EX24" s="1469"/>
      <c r="EY24" s="1469"/>
      <c r="EZ24" s="1469"/>
      <c r="FA24" s="1469"/>
      <c r="FB24" s="1469"/>
      <c r="FC24" s="1469"/>
      <c r="FD24" s="1469"/>
      <c r="FE24" s="1469"/>
      <c r="FF24" s="1469"/>
      <c r="FG24" s="1469"/>
      <c r="FH24" s="1469"/>
      <c r="FI24" s="1469"/>
      <c r="FJ24" s="1469"/>
      <c r="FK24" s="1469"/>
      <c r="FL24" s="1469"/>
      <c r="FM24" s="1469"/>
      <c r="FN24" s="1469"/>
      <c r="FO24" s="1469"/>
      <c r="FP24" s="1469"/>
      <c r="FQ24" s="1469"/>
      <c r="FR24" s="1469"/>
      <c r="FS24" s="1469"/>
      <c r="FT24" s="1469"/>
      <c r="FU24" s="1469"/>
      <c r="FV24" s="1469"/>
      <c r="FW24" s="1469"/>
      <c r="FX24" s="1469"/>
      <c r="FY24" s="1469"/>
      <c r="FZ24" s="1469"/>
      <c r="GA24" s="1469"/>
      <c r="GB24" s="1469"/>
      <c r="GC24" s="1469"/>
      <c r="GD24" s="1469"/>
      <c r="GE24" s="1469"/>
      <c r="GF24" s="1469"/>
      <c r="GG24" s="1469"/>
      <c r="GH24" s="1469"/>
      <c r="GI24" s="1469"/>
      <c r="GJ24" s="1469"/>
      <c r="GK24" s="1469"/>
      <c r="GL24" s="1469"/>
      <c r="GM24" s="1469"/>
      <c r="GN24" s="1469"/>
      <c r="GO24" s="1469"/>
      <c r="GP24" s="1469"/>
      <c r="GQ24" s="1469"/>
      <c r="GR24" s="1469"/>
      <c r="GS24" s="1469"/>
      <c r="GT24" s="1469"/>
      <c r="GU24" s="1469"/>
      <c r="GV24" s="1469"/>
      <c r="GW24" s="1469"/>
      <c r="GX24" s="1469"/>
      <c r="GY24" s="1469"/>
      <c r="GZ24" s="1469"/>
      <c r="HA24" s="1469"/>
      <c r="HB24" s="1469"/>
      <c r="HC24" s="1469"/>
      <c r="HD24" s="1469"/>
      <c r="HE24" s="1469"/>
      <c r="HF24" s="1469"/>
      <c r="HG24" s="1469"/>
      <c r="HH24" s="1469"/>
      <c r="HI24" s="1469"/>
      <c r="HJ24" s="1469"/>
      <c r="HK24" s="1469"/>
      <c r="HL24" s="1469"/>
      <c r="HM24" s="1469"/>
      <c r="HN24" s="1469"/>
      <c r="HO24" s="1469"/>
      <c r="HP24" s="1469"/>
      <c r="HQ24" s="1469"/>
      <c r="HR24" s="1469"/>
      <c r="HS24" s="1469"/>
      <c r="HT24" s="1469"/>
      <c r="HU24" s="1469"/>
      <c r="HV24" s="1469"/>
      <c r="HW24" s="1469"/>
      <c r="HX24" s="1469"/>
      <c r="HY24" s="1469"/>
      <c r="HZ24" s="1469"/>
      <c r="IA24" s="1469"/>
      <c r="IB24" s="1469"/>
      <c r="IC24" s="1469"/>
      <c r="ID24" s="1469"/>
      <c r="IE24" s="1469"/>
      <c r="IF24" s="1469"/>
      <c r="IG24" s="1469"/>
      <c r="IH24" s="1469"/>
      <c r="II24" s="1469"/>
      <c r="IJ24" s="1469"/>
      <c r="IK24" s="1469"/>
      <c r="IL24" s="1469"/>
      <c r="IM24" s="1469"/>
      <c r="IN24" s="1469"/>
      <c r="IO24" s="1469"/>
      <c r="IP24" s="1469"/>
      <c r="IQ24" s="1469"/>
      <c r="IR24" s="1469"/>
      <c r="IS24" s="1469"/>
      <c r="IT24" s="1469"/>
      <c r="IU24" s="1469"/>
      <c r="IV24" s="1469"/>
    </row>
    <row r="25" spans="1:256" s="94" customFormat="1" ht="13.9" customHeight="1">
      <c r="A25" s="94" t="s">
        <v>272</v>
      </c>
      <c r="B25" s="1469"/>
      <c r="C25" s="1469"/>
    </row>
    <row r="27" spans="1:256">
      <c r="B27" s="372">
        <f>B8-SUM(B9:B20)</f>
        <v>0</v>
      </c>
      <c r="C27" s="372">
        <f t="shared" ref="C27:AA27" si="14">C8-SUM(C9:C20)</f>
        <v>0</v>
      </c>
      <c r="D27" s="372">
        <f t="shared" si="14"/>
        <v>0</v>
      </c>
      <c r="E27" s="372">
        <f t="shared" si="14"/>
        <v>0</v>
      </c>
      <c r="F27" s="372">
        <f t="shared" si="14"/>
        <v>0</v>
      </c>
      <c r="G27" s="372">
        <f t="shared" si="14"/>
        <v>0</v>
      </c>
      <c r="H27" s="372">
        <f t="shared" si="14"/>
        <v>0</v>
      </c>
      <c r="I27" s="372">
        <f t="shared" si="14"/>
        <v>0</v>
      </c>
      <c r="J27" s="372">
        <f t="shared" si="14"/>
        <v>0</v>
      </c>
      <c r="K27" s="372">
        <f t="shared" si="14"/>
        <v>0</v>
      </c>
      <c r="L27" s="372">
        <f t="shared" si="14"/>
        <v>0</v>
      </c>
      <c r="M27" s="372">
        <f t="shared" si="14"/>
        <v>0</v>
      </c>
      <c r="N27" s="372">
        <f t="shared" si="14"/>
        <v>0</v>
      </c>
      <c r="O27" s="372">
        <f t="shared" si="14"/>
        <v>0</v>
      </c>
      <c r="P27" s="372">
        <f t="shared" si="14"/>
        <v>0</v>
      </c>
      <c r="Q27" s="372">
        <f t="shared" si="14"/>
        <v>0</v>
      </c>
      <c r="R27" s="372">
        <f t="shared" si="14"/>
        <v>0</v>
      </c>
      <c r="S27" s="372">
        <f t="shared" si="14"/>
        <v>0</v>
      </c>
      <c r="T27" s="372">
        <f t="shared" si="14"/>
        <v>0</v>
      </c>
      <c r="U27" s="372">
        <f t="shared" si="14"/>
        <v>0</v>
      </c>
      <c r="V27" s="372">
        <f t="shared" si="14"/>
        <v>0</v>
      </c>
      <c r="W27" s="372">
        <f t="shared" si="14"/>
        <v>0</v>
      </c>
      <c r="X27" s="372">
        <f t="shared" si="14"/>
        <v>0</v>
      </c>
      <c r="Y27" s="372">
        <f t="shared" si="14"/>
        <v>0</v>
      </c>
      <c r="Z27" s="372">
        <f t="shared" si="14"/>
        <v>0</v>
      </c>
      <c r="AA27" s="372">
        <f t="shared" si="14"/>
        <v>0</v>
      </c>
    </row>
  </sheetData>
  <mergeCells count="23">
    <mergeCell ref="W6:Y6"/>
    <mergeCell ref="A1:B1"/>
    <mergeCell ref="V1:X1"/>
    <mergeCell ref="Y1:AA1"/>
    <mergeCell ref="A2:B2"/>
    <mergeCell ref="V2:X2"/>
    <mergeCell ref="Y2:AA2"/>
    <mergeCell ref="A3:AA3"/>
    <mergeCell ref="Y4:AA4"/>
    <mergeCell ref="A5:A7"/>
    <mergeCell ref="B5:E6"/>
    <mergeCell ref="F5:I6"/>
    <mergeCell ref="J5:O5"/>
    <mergeCell ref="P5:U5"/>
    <mergeCell ref="V5:AA5"/>
    <mergeCell ref="J6:J7"/>
    <mergeCell ref="K6:M6"/>
    <mergeCell ref="Z6:AA6"/>
    <mergeCell ref="N6:O6"/>
    <mergeCell ref="P6:P7"/>
    <mergeCell ref="Q6:S6"/>
    <mergeCell ref="T6:U6"/>
    <mergeCell ref="V6:V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&amp;C&amp;8&amp;A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5"/>
  <sheetViews>
    <sheetView view="pageBreakPreview" zoomScale="90" zoomScaleNormal="100" zoomScaleSheetLayoutView="90" workbookViewId="0">
      <selection activeCell="I10" sqref="I10"/>
    </sheetView>
  </sheetViews>
  <sheetFormatPr defaultColWidth="9" defaultRowHeight="15.75"/>
  <cols>
    <col min="1" max="1" width="19.375" style="97" customWidth="1"/>
    <col min="2" max="2" width="11" style="97" customWidth="1"/>
    <col min="3" max="6" width="25.75" style="97" customWidth="1"/>
    <col min="7" max="7" width="9" style="9"/>
    <col min="8" max="8" width="4.125" style="9" bestFit="1" customWidth="1"/>
    <col min="9" max="22" width="9" style="9"/>
    <col min="23" max="256" width="9" style="97"/>
    <col min="257" max="257" width="19.375" style="97" customWidth="1"/>
    <col min="258" max="258" width="11" style="97" customWidth="1"/>
    <col min="259" max="262" width="25.75" style="97" customWidth="1"/>
    <col min="263" max="263" width="9" style="97"/>
    <col min="264" max="264" width="4.125" style="97" bestFit="1" customWidth="1"/>
    <col min="265" max="512" width="9" style="97"/>
    <col min="513" max="513" width="19.375" style="97" customWidth="1"/>
    <col min="514" max="514" width="11" style="97" customWidth="1"/>
    <col min="515" max="518" width="25.75" style="97" customWidth="1"/>
    <col min="519" max="519" width="9" style="97"/>
    <col min="520" max="520" width="4.125" style="97" bestFit="1" customWidth="1"/>
    <col min="521" max="768" width="9" style="97"/>
    <col min="769" max="769" width="19.375" style="97" customWidth="1"/>
    <col min="770" max="770" width="11" style="97" customWidth="1"/>
    <col min="771" max="774" width="25.75" style="97" customWidth="1"/>
    <col min="775" max="775" width="9" style="97"/>
    <col min="776" max="776" width="4.125" style="97" bestFit="1" customWidth="1"/>
    <col min="777" max="1024" width="9" style="97"/>
    <col min="1025" max="1025" width="19.375" style="97" customWidth="1"/>
    <col min="1026" max="1026" width="11" style="97" customWidth="1"/>
    <col min="1027" max="1030" width="25.75" style="97" customWidth="1"/>
    <col min="1031" max="1031" width="9" style="97"/>
    <col min="1032" max="1032" width="4.125" style="97" bestFit="1" customWidth="1"/>
    <col min="1033" max="1280" width="9" style="97"/>
    <col min="1281" max="1281" width="19.375" style="97" customWidth="1"/>
    <col min="1282" max="1282" width="11" style="97" customWidth="1"/>
    <col min="1283" max="1286" width="25.75" style="97" customWidth="1"/>
    <col min="1287" max="1287" width="9" style="97"/>
    <col min="1288" max="1288" width="4.125" style="97" bestFit="1" customWidth="1"/>
    <col min="1289" max="1536" width="9" style="97"/>
    <col min="1537" max="1537" width="19.375" style="97" customWidth="1"/>
    <col min="1538" max="1538" width="11" style="97" customWidth="1"/>
    <col min="1539" max="1542" width="25.75" style="97" customWidth="1"/>
    <col min="1543" max="1543" width="9" style="97"/>
    <col min="1544" max="1544" width="4.125" style="97" bestFit="1" customWidth="1"/>
    <col min="1545" max="1792" width="9" style="97"/>
    <col min="1793" max="1793" width="19.375" style="97" customWidth="1"/>
    <col min="1794" max="1794" width="11" style="97" customWidth="1"/>
    <col min="1795" max="1798" width="25.75" style="97" customWidth="1"/>
    <col min="1799" max="1799" width="9" style="97"/>
    <col min="1800" max="1800" width="4.125" style="97" bestFit="1" customWidth="1"/>
    <col min="1801" max="2048" width="9" style="97"/>
    <col min="2049" max="2049" width="19.375" style="97" customWidth="1"/>
    <col min="2050" max="2050" width="11" style="97" customWidth="1"/>
    <col min="2051" max="2054" width="25.75" style="97" customWidth="1"/>
    <col min="2055" max="2055" width="9" style="97"/>
    <col min="2056" max="2056" width="4.125" style="97" bestFit="1" customWidth="1"/>
    <col min="2057" max="2304" width="9" style="97"/>
    <col min="2305" max="2305" width="19.375" style="97" customWidth="1"/>
    <col min="2306" max="2306" width="11" style="97" customWidth="1"/>
    <col min="2307" max="2310" width="25.75" style="97" customWidth="1"/>
    <col min="2311" max="2311" width="9" style="97"/>
    <col min="2312" max="2312" width="4.125" style="97" bestFit="1" customWidth="1"/>
    <col min="2313" max="2560" width="9" style="97"/>
    <col min="2561" max="2561" width="19.375" style="97" customWidth="1"/>
    <col min="2562" max="2562" width="11" style="97" customWidth="1"/>
    <col min="2563" max="2566" width="25.75" style="97" customWidth="1"/>
    <col min="2567" max="2567" width="9" style="97"/>
    <col min="2568" max="2568" width="4.125" style="97" bestFit="1" customWidth="1"/>
    <col min="2569" max="2816" width="9" style="97"/>
    <col min="2817" max="2817" width="19.375" style="97" customWidth="1"/>
    <col min="2818" max="2818" width="11" style="97" customWidth="1"/>
    <col min="2819" max="2822" width="25.75" style="97" customWidth="1"/>
    <col min="2823" max="2823" width="9" style="97"/>
    <col min="2824" max="2824" width="4.125" style="97" bestFit="1" customWidth="1"/>
    <col min="2825" max="3072" width="9" style="97"/>
    <col min="3073" max="3073" width="19.375" style="97" customWidth="1"/>
    <col min="3074" max="3074" width="11" style="97" customWidth="1"/>
    <col min="3075" max="3078" width="25.75" style="97" customWidth="1"/>
    <col min="3079" max="3079" width="9" style="97"/>
    <col min="3080" max="3080" width="4.125" style="97" bestFit="1" customWidth="1"/>
    <col min="3081" max="3328" width="9" style="97"/>
    <col min="3329" max="3329" width="19.375" style="97" customWidth="1"/>
    <col min="3330" max="3330" width="11" style="97" customWidth="1"/>
    <col min="3331" max="3334" width="25.75" style="97" customWidth="1"/>
    <col min="3335" max="3335" width="9" style="97"/>
    <col min="3336" max="3336" width="4.125" style="97" bestFit="1" customWidth="1"/>
    <col min="3337" max="3584" width="9" style="97"/>
    <col min="3585" max="3585" width="19.375" style="97" customWidth="1"/>
    <col min="3586" max="3586" width="11" style="97" customWidth="1"/>
    <col min="3587" max="3590" width="25.75" style="97" customWidth="1"/>
    <col min="3591" max="3591" width="9" style="97"/>
    <col min="3592" max="3592" width="4.125" style="97" bestFit="1" customWidth="1"/>
    <col min="3593" max="3840" width="9" style="97"/>
    <col min="3841" max="3841" width="19.375" style="97" customWidth="1"/>
    <col min="3842" max="3842" width="11" style="97" customWidth="1"/>
    <col min="3843" max="3846" width="25.75" style="97" customWidth="1"/>
    <col min="3847" max="3847" width="9" style="97"/>
    <col min="3848" max="3848" width="4.125" style="97" bestFit="1" customWidth="1"/>
    <col min="3849" max="4096" width="9" style="97"/>
    <col min="4097" max="4097" width="19.375" style="97" customWidth="1"/>
    <col min="4098" max="4098" width="11" style="97" customWidth="1"/>
    <col min="4099" max="4102" width="25.75" style="97" customWidth="1"/>
    <col min="4103" max="4103" width="9" style="97"/>
    <col min="4104" max="4104" width="4.125" style="97" bestFit="1" customWidth="1"/>
    <col min="4105" max="4352" width="9" style="97"/>
    <col min="4353" max="4353" width="19.375" style="97" customWidth="1"/>
    <col min="4354" max="4354" width="11" style="97" customWidth="1"/>
    <col min="4355" max="4358" width="25.75" style="97" customWidth="1"/>
    <col min="4359" max="4359" width="9" style="97"/>
    <col min="4360" max="4360" width="4.125" style="97" bestFit="1" customWidth="1"/>
    <col min="4361" max="4608" width="9" style="97"/>
    <col min="4609" max="4609" width="19.375" style="97" customWidth="1"/>
    <col min="4610" max="4610" width="11" style="97" customWidth="1"/>
    <col min="4611" max="4614" width="25.75" style="97" customWidth="1"/>
    <col min="4615" max="4615" width="9" style="97"/>
    <col min="4616" max="4616" width="4.125" style="97" bestFit="1" customWidth="1"/>
    <col min="4617" max="4864" width="9" style="97"/>
    <col min="4865" max="4865" width="19.375" style="97" customWidth="1"/>
    <col min="4866" max="4866" width="11" style="97" customWidth="1"/>
    <col min="4867" max="4870" width="25.75" style="97" customWidth="1"/>
    <col min="4871" max="4871" width="9" style="97"/>
    <col min="4872" max="4872" width="4.125" style="97" bestFit="1" customWidth="1"/>
    <col min="4873" max="5120" width="9" style="97"/>
    <col min="5121" max="5121" width="19.375" style="97" customWidth="1"/>
    <col min="5122" max="5122" width="11" style="97" customWidth="1"/>
    <col min="5123" max="5126" width="25.75" style="97" customWidth="1"/>
    <col min="5127" max="5127" width="9" style="97"/>
    <col min="5128" max="5128" width="4.125" style="97" bestFit="1" customWidth="1"/>
    <col min="5129" max="5376" width="9" style="97"/>
    <col min="5377" max="5377" width="19.375" style="97" customWidth="1"/>
    <col min="5378" max="5378" width="11" style="97" customWidth="1"/>
    <col min="5379" max="5382" width="25.75" style="97" customWidth="1"/>
    <col min="5383" max="5383" width="9" style="97"/>
    <col min="5384" max="5384" width="4.125" style="97" bestFit="1" customWidth="1"/>
    <col min="5385" max="5632" width="9" style="97"/>
    <col min="5633" max="5633" width="19.375" style="97" customWidth="1"/>
    <col min="5634" max="5634" width="11" style="97" customWidth="1"/>
    <col min="5635" max="5638" width="25.75" style="97" customWidth="1"/>
    <col min="5639" max="5639" width="9" style="97"/>
    <col min="5640" max="5640" width="4.125" style="97" bestFit="1" customWidth="1"/>
    <col min="5641" max="5888" width="9" style="97"/>
    <col min="5889" max="5889" width="19.375" style="97" customWidth="1"/>
    <col min="5890" max="5890" width="11" style="97" customWidth="1"/>
    <col min="5891" max="5894" width="25.75" style="97" customWidth="1"/>
    <col min="5895" max="5895" width="9" style="97"/>
    <col min="5896" max="5896" width="4.125" style="97" bestFit="1" customWidth="1"/>
    <col min="5897" max="6144" width="9" style="97"/>
    <col min="6145" max="6145" width="19.375" style="97" customWidth="1"/>
    <col min="6146" max="6146" width="11" style="97" customWidth="1"/>
    <col min="6147" max="6150" width="25.75" style="97" customWidth="1"/>
    <col min="6151" max="6151" width="9" style="97"/>
    <col min="6152" max="6152" width="4.125" style="97" bestFit="1" customWidth="1"/>
    <col min="6153" max="6400" width="9" style="97"/>
    <col min="6401" max="6401" width="19.375" style="97" customWidth="1"/>
    <col min="6402" max="6402" width="11" style="97" customWidth="1"/>
    <col min="6403" max="6406" width="25.75" style="97" customWidth="1"/>
    <col min="6407" max="6407" width="9" style="97"/>
    <col min="6408" max="6408" width="4.125" style="97" bestFit="1" customWidth="1"/>
    <col min="6409" max="6656" width="9" style="97"/>
    <col min="6657" max="6657" width="19.375" style="97" customWidth="1"/>
    <col min="6658" max="6658" width="11" style="97" customWidth="1"/>
    <col min="6659" max="6662" width="25.75" style="97" customWidth="1"/>
    <col min="6663" max="6663" width="9" style="97"/>
    <col min="6664" max="6664" width="4.125" style="97" bestFit="1" customWidth="1"/>
    <col min="6665" max="6912" width="9" style="97"/>
    <col min="6913" max="6913" width="19.375" style="97" customWidth="1"/>
    <col min="6914" max="6914" width="11" style="97" customWidth="1"/>
    <col min="6915" max="6918" width="25.75" style="97" customWidth="1"/>
    <col min="6919" max="6919" width="9" style="97"/>
    <col min="6920" max="6920" width="4.125" style="97" bestFit="1" customWidth="1"/>
    <col min="6921" max="7168" width="9" style="97"/>
    <col min="7169" max="7169" width="19.375" style="97" customWidth="1"/>
    <col min="7170" max="7170" width="11" style="97" customWidth="1"/>
    <col min="7171" max="7174" width="25.75" style="97" customWidth="1"/>
    <col min="7175" max="7175" width="9" style="97"/>
    <col min="7176" max="7176" width="4.125" style="97" bestFit="1" customWidth="1"/>
    <col min="7177" max="7424" width="9" style="97"/>
    <col min="7425" max="7425" width="19.375" style="97" customWidth="1"/>
    <col min="7426" max="7426" width="11" style="97" customWidth="1"/>
    <col min="7427" max="7430" width="25.75" style="97" customWidth="1"/>
    <col min="7431" max="7431" width="9" style="97"/>
    <col min="7432" max="7432" width="4.125" style="97" bestFit="1" customWidth="1"/>
    <col min="7433" max="7680" width="9" style="97"/>
    <col min="7681" max="7681" width="19.375" style="97" customWidth="1"/>
    <col min="7682" max="7682" width="11" style="97" customWidth="1"/>
    <col min="7683" max="7686" width="25.75" style="97" customWidth="1"/>
    <col min="7687" max="7687" width="9" style="97"/>
    <col min="7688" max="7688" width="4.125" style="97" bestFit="1" customWidth="1"/>
    <col min="7689" max="7936" width="9" style="97"/>
    <col min="7937" max="7937" width="19.375" style="97" customWidth="1"/>
    <col min="7938" max="7938" width="11" style="97" customWidth="1"/>
    <col min="7939" max="7942" width="25.75" style="97" customWidth="1"/>
    <col min="7943" max="7943" width="9" style="97"/>
    <col min="7944" max="7944" width="4.125" style="97" bestFit="1" customWidth="1"/>
    <col min="7945" max="8192" width="9" style="97"/>
    <col min="8193" max="8193" width="19.375" style="97" customWidth="1"/>
    <col min="8194" max="8194" width="11" style="97" customWidth="1"/>
    <col min="8195" max="8198" width="25.75" style="97" customWidth="1"/>
    <col min="8199" max="8199" width="9" style="97"/>
    <col min="8200" max="8200" width="4.125" style="97" bestFit="1" customWidth="1"/>
    <col min="8201" max="8448" width="9" style="97"/>
    <col min="8449" max="8449" width="19.375" style="97" customWidth="1"/>
    <col min="8450" max="8450" width="11" style="97" customWidth="1"/>
    <col min="8451" max="8454" width="25.75" style="97" customWidth="1"/>
    <col min="8455" max="8455" width="9" style="97"/>
    <col min="8456" max="8456" width="4.125" style="97" bestFit="1" customWidth="1"/>
    <col min="8457" max="8704" width="9" style="97"/>
    <col min="8705" max="8705" width="19.375" style="97" customWidth="1"/>
    <col min="8706" max="8706" width="11" style="97" customWidth="1"/>
    <col min="8707" max="8710" width="25.75" style="97" customWidth="1"/>
    <col min="8711" max="8711" width="9" style="97"/>
    <col min="8712" max="8712" width="4.125" style="97" bestFit="1" customWidth="1"/>
    <col min="8713" max="8960" width="9" style="97"/>
    <col min="8961" max="8961" width="19.375" style="97" customWidth="1"/>
    <col min="8962" max="8962" width="11" style="97" customWidth="1"/>
    <col min="8963" max="8966" width="25.75" style="97" customWidth="1"/>
    <col min="8967" max="8967" width="9" style="97"/>
    <col min="8968" max="8968" width="4.125" style="97" bestFit="1" customWidth="1"/>
    <col min="8969" max="9216" width="9" style="97"/>
    <col min="9217" max="9217" width="19.375" style="97" customWidth="1"/>
    <col min="9218" max="9218" width="11" style="97" customWidth="1"/>
    <col min="9219" max="9222" width="25.75" style="97" customWidth="1"/>
    <col min="9223" max="9223" width="9" style="97"/>
    <col min="9224" max="9224" width="4.125" style="97" bestFit="1" customWidth="1"/>
    <col min="9225" max="9472" width="9" style="97"/>
    <col min="9473" max="9473" width="19.375" style="97" customWidth="1"/>
    <col min="9474" max="9474" width="11" style="97" customWidth="1"/>
    <col min="9475" max="9478" width="25.75" style="97" customWidth="1"/>
    <col min="9479" max="9479" width="9" style="97"/>
    <col min="9480" max="9480" width="4.125" style="97" bestFit="1" customWidth="1"/>
    <col min="9481" max="9728" width="9" style="97"/>
    <col min="9729" max="9729" width="19.375" style="97" customWidth="1"/>
    <col min="9730" max="9730" width="11" style="97" customWidth="1"/>
    <col min="9731" max="9734" width="25.75" style="97" customWidth="1"/>
    <col min="9735" max="9735" width="9" style="97"/>
    <col min="9736" max="9736" width="4.125" style="97" bestFit="1" customWidth="1"/>
    <col min="9737" max="9984" width="9" style="97"/>
    <col min="9985" max="9985" width="19.375" style="97" customWidth="1"/>
    <col min="9986" max="9986" width="11" style="97" customWidth="1"/>
    <col min="9987" max="9990" width="25.75" style="97" customWidth="1"/>
    <col min="9991" max="9991" width="9" style="97"/>
    <col min="9992" max="9992" width="4.125" style="97" bestFit="1" customWidth="1"/>
    <col min="9993" max="10240" width="9" style="97"/>
    <col min="10241" max="10241" width="19.375" style="97" customWidth="1"/>
    <col min="10242" max="10242" width="11" style="97" customWidth="1"/>
    <col min="10243" max="10246" width="25.75" style="97" customWidth="1"/>
    <col min="10247" max="10247" width="9" style="97"/>
    <col min="10248" max="10248" width="4.125" style="97" bestFit="1" customWidth="1"/>
    <col min="10249" max="10496" width="9" style="97"/>
    <col min="10497" max="10497" width="19.375" style="97" customWidth="1"/>
    <col min="10498" max="10498" width="11" style="97" customWidth="1"/>
    <col min="10499" max="10502" width="25.75" style="97" customWidth="1"/>
    <col min="10503" max="10503" width="9" style="97"/>
    <col min="10504" max="10504" width="4.125" style="97" bestFit="1" customWidth="1"/>
    <col min="10505" max="10752" width="9" style="97"/>
    <col min="10753" max="10753" width="19.375" style="97" customWidth="1"/>
    <col min="10754" max="10754" width="11" style="97" customWidth="1"/>
    <col min="10755" max="10758" width="25.75" style="97" customWidth="1"/>
    <col min="10759" max="10759" width="9" style="97"/>
    <col min="10760" max="10760" width="4.125" style="97" bestFit="1" customWidth="1"/>
    <col min="10761" max="11008" width="9" style="97"/>
    <col min="11009" max="11009" width="19.375" style="97" customWidth="1"/>
    <col min="11010" max="11010" width="11" style="97" customWidth="1"/>
    <col min="11011" max="11014" width="25.75" style="97" customWidth="1"/>
    <col min="11015" max="11015" width="9" style="97"/>
    <col min="11016" max="11016" width="4.125" style="97" bestFit="1" customWidth="1"/>
    <col min="11017" max="11264" width="9" style="97"/>
    <col min="11265" max="11265" width="19.375" style="97" customWidth="1"/>
    <col min="11266" max="11266" width="11" style="97" customWidth="1"/>
    <col min="11267" max="11270" width="25.75" style="97" customWidth="1"/>
    <col min="11271" max="11271" width="9" style="97"/>
    <col min="11272" max="11272" width="4.125" style="97" bestFit="1" customWidth="1"/>
    <col min="11273" max="11520" width="9" style="97"/>
    <col min="11521" max="11521" width="19.375" style="97" customWidth="1"/>
    <col min="11522" max="11522" width="11" style="97" customWidth="1"/>
    <col min="11523" max="11526" width="25.75" style="97" customWidth="1"/>
    <col min="11527" max="11527" width="9" style="97"/>
    <col min="11528" max="11528" width="4.125" style="97" bestFit="1" customWidth="1"/>
    <col min="11529" max="11776" width="9" style="97"/>
    <col min="11777" max="11777" width="19.375" style="97" customWidth="1"/>
    <col min="11778" max="11778" width="11" style="97" customWidth="1"/>
    <col min="11779" max="11782" width="25.75" style="97" customWidth="1"/>
    <col min="11783" max="11783" width="9" style="97"/>
    <col min="11784" max="11784" width="4.125" style="97" bestFit="1" customWidth="1"/>
    <col min="11785" max="12032" width="9" style="97"/>
    <col min="12033" max="12033" width="19.375" style="97" customWidth="1"/>
    <col min="12034" max="12034" width="11" style="97" customWidth="1"/>
    <col min="12035" max="12038" width="25.75" style="97" customWidth="1"/>
    <col min="12039" max="12039" width="9" style="97"/>
    <col min="12040" max="12040" width="4.125" style="97" bestFit="1" customWidth="1"/>
    <col min="12041" max="12288" width="9" style="97"/>
    <col min="12289" max="12289" width="19.375" style="97" customWidth="1"/>
    <col min="12290" max="12290" width="11" style="97" customWidth="1"/>
    <col min="12291" max="12294" width="25.75" style="97" customWidth="1"/>
    <col min="12295" max="12295" width="9" style="97"/>
    <col min="12296" max="12296" width="4.125" style="97" bestFit="1" customWidth="1"/>
    <col min="12297" max="12544" width="9" style="97"/>
    <col min="12545" max="12545" width="19.375" style="97" customWidth="1"/>
    <col min="12546" max="12546" width="11" style="97" customWidth="1"/>
    <col min="12547" max="12550" width="25.75" style="97" customWidth="1"/>
    <col min="12551" max="12551" width="9" style="97"/>
    <col min="12552" max="12552" width="4.125" style="97" bestFit="1" customWidth="1"/>
    <col min="12553" max="12800" width="9" style="97"/>
    <col min="12801" max="12801" width="19.375" style="97" customWidth="1"/>
    <col min="12802" max="12802" width="11" style="97" customWidth="1"/>
    <col min="12803" max="12806" width="25.75" style="97" customWidth="1"/>
    <col min="12807" max="12807" width="9" style="97"/>
    <col min="12808" max="12808" width="4.125" style="97" bestFit="1" customWidth="1"/>
    <col min="12809" max="13056" width="9" style="97"/>
    <col min="13057" max="13057" width="19.375" style="97" customWidth="1"/>
    <col min="13058" max="13058" width="11" style="97" customWidth="1"/>
    <col min="13059" max="13062" width="25.75" style="97" customWidth="1"/>
    <col min="13063" max="13063" width="9" style="97"/>
    <col min="13064" max="13064" width="4.125" style="97" bestFit="1" customWidth="1"/>
    <col min="13065" max="13312" width="9" style="97"/>
    <col min="13313" max="13313" width="19.375" style="97" customWidth="1"/>
    <col min="13314" max="13314" width="11" style="97" customWidth="1"/>
    <col min="13315" max="13318" width="25.75" style="97" customWidth="1"/>
    <col min="13319" max="13319" width="9" style="97"/>
    <col min="13320" max="13320" width="4.125" style="97" bestFit="1" customWidth="1"/>
    <col min="13321" max="13568" width="9" style="97"/>
    <col min="13569" max="13569" width="19.375" style="97" customWidth="1"/>
    <col min="13570" max="13570" width="11" style="97" customWidth="1"/>
    <col min="13571" max="13574" width="25.75" style="97" customWidth="1"/>
    <col min="13575" max="13575" width="9" style="97"/>
    <col min="13576" max="13576" width="4.125" style="97" bestFit="1" customWidth="1"/>
    <col min="13577" max="13824" width="9" style="97"/>
    <col min="13825" max="13825" width="19.375" style="97" customWidth="1"/>
    <col min="13826" max="13826" width="11" style="97" customWidth="1"/>
    <col min="13827" max="13830" width="25.75" style="97" customWidth="1"/>
    <col min="13831" max="13831" width="9" style="97"/>
    <col min="13832" max="13832" width="4.125" style="97" bestFit="1" customWidth="1"/>
    <col min="13833" max="14080" width="9" style="97"/>
    <col min="14081" max="14081" width="19.375" style="97" customWidth="1"/>
    <col min="14082" max="14082" width="11" style="97" customWidth="1"/>
    <col min="14083" max="14086" width="25.75" style="97" customWidth="1"/>
    <col min="14087" max="14087" width="9" style="97"/>
    <col min="14088" max="14088" width="4.125" style="97" bestFit="1" customWidth="1"/>
    <col min="14089" max="14336" width="9" style="97"/>
    <col min="14337" max="14337" width="19.375" style="97" customWidth="1"/>
    <col min="14338" max="14338" width="11" style="97" customWidth="1"/>
    <col min="14339" max="14342" width="25.75" style="97" customWidth="1"/>
    <col min="14343" max="14343" width="9" style="97"/>
    <col min="14344" max="14344" width="4.125" style="97" bestFit="1" customWidth="1"/>
    <col min="14345" max="14592" width="9" style="97"/>
    <col min="14593" max="14593" width="19.375" style="97" customWidth="1"/>
    <col min="14594" max="14594" width="11" style="97" customWidth="1"/>
    <col min="14595" max="14598" width="25.75" style="97" customWidth="1"/>
    <col min="14599" max="14599" width="9" style="97"/>
    <col min="14600" max="14600" width="4.125" style="97" bestFit="1" customWidth="1"/>
    <col min="14601" max="14848" width="9" style="97"/>
    <col min="14849" max="14849" width="19.375" style="97" customWidth="1"/>
    <col min="14850" max="14850" width="11" style="97" customWidth="1"/>
    <col min="14851" max="14854" width="25.75" style="97" customWidth="1"/>
    <col min="14855" max="14855" width="9" style="97"/>
    <col min="14856" max="14856" width="4.125" style="97" bestFit="1" customWidth="1"/>
    <col min="14857" max="15104" width="9" style="97"/>
    <col min="15105" max="15105" width="19.375" style="97" customWidth="1"/>
    <col min="15106" max="15106" width="11" style="97" customWidth="1"/>
    <col min="15107" max="15110" width="25.75" style="97" customWidth="1"/>
    <col min="15111" max="15111" width="9" style="97"/>
    <col min="15112" max="15112" width="4.125" style="97" bestFit="1" customWidth="1"/>
    <col min="15113" max="15360" width="9" style="97"/>
    <col min="15361" max="15361" width="19.375" style="97" customWidth="1"/>
    <col min="15362" max="15362" width="11" style="97" customWidth="1"/>
    <col min="15363" max="15366" width="25.75" style="97" customWidth="1"/>
    <col min="15367" max="15367" width="9" style="97"/>
    <col min="15368" max="15368" width="4.125" style="97" bestFit="1" customWidth="1"/>
    <col min="15369" max="15616" width="9" style="97"/>
    <col min="15617" max="15617" width="19.375" style="97" customWidth="1"/>
    <col min="15618" max="15618" width="11" style="97" customWidth="1"/>
    <col min="15619" max="15622" width="25.75" style="97" customWidth="1"/>
    <col min="15623" max="15623" width="9" style="97"/>
    <col min="15624" max="15624" width="4.125" style="97" bestFit="1" customWidth="1"/>
    <col min="15625" max="15872" width="9" style="97"/>
    <col min="15873" max="15873" width="19.375" style="97" customWidth="1"/>
    <col min="15874" max="15874" width="11" style="97" customWidth="1"/>
    <col min="15875" max="15878" width="25.75" style="97" customWidth="1"/>
    <col min="15879" max="15879" width="9" style="97"/>
    <col min="15880" max="15880" width="4.125" style="97" bestFit="1" customWidth="1"/>
    <col min="15881" max="16128" width="9" style="97"/>
    <col min="16129" max="16129" width="19.375" style="97" customWidth="1"/>
    <col min="16130" max="16130" width="11" style="97" customWidth="1"/>
    <col min="16131" max="16134" width="25.75" style="97" customWidth="1"/>
    <col min="16135" max="16135" width="9" style="97"/>
    <col min="16136" max="16136" width="4.125" style="97" bestFit="1" customWidth="1"/>
    <col min="16137" max="16384" width="9" style="97"/>
  </cols>
  <sheetData>
    <row r="1" spans="1:22" s="94" customFormat="1" ht="14.25">
      <c r="A1" s="1439" t="s">
        <v>143</v>
      </c>
      <c r="B1" s="1462"/>
      <c r="E1" s="1439" t="s">
        <v>139</v>
      </c>
      <c r="F1" s="1439" t="s">
        <v>393</v>
      </c>
      <c r="G1" s="1462"/>
      <c r="H1" s="1469"/>
      <c r="I1" s="1462"/>
      <c r="J1" s="1462"/>
      <c r="K1" s="1469"/>
      <c r="L1" s="1469"/>
      <c r="M1" s="1469"/>
      <c r="N1" s="1469"/>
      <c r="O1" s="1469"/>
      <c r="P1" s="1809"/>
      <c r="Q1" s="1809"/>
      <c r="R1" s="1469"/>
      <c r="S1" s="1469"/>
      <c r="T1" s="1469"/>
      <c r="U1" s="1469"/>
      <c r="V1" s="1469"/>
    </row>
    <row r="2" spans="1:22" s="94" customFormat="1" ht="14.25">
      <c r="A2" s="1439" t="s">
        <v>34</v>
      </c>
      <c r="B2" s="571" t="s">
        <v>335</v>
      </c>
      <c r="C2" s="1475"/>
      <c r="D2" s="7" t="s">
        <v>336</v>
      </c>
      <c r="E2" s="1455" t="s">
        <v>208</v>
      </c>
      <c r="F2" s="1439" t="s">
        <v>929</v>
      </c>
      <c r="G2" s="1462"/>
      <c r="H2" s="1469"/>
      <c r="I2" s="1462"/>
      <c r="J2" s="1462"/>
      <c r="K2" s="1469"/>
      <c r="L2" s="1469"/>
      <c r="M2" s="1469"/>
      <c r="N2" s="1469"/>
      <c r="O2" s="1469"/>
      <c r="P2" s="1809"/>
      <c r="Q2" s="1809"/>
      <c r="R2" s="1469"/>
      <c r="S2" s="1469"/>
      <c r="T2" s="1469"/>
      <c r="U2" s="1469"/>
      <c r="V2" s="1469"/>
    </row>
    <row r="3" spans="1:22" s="94" customFormat="1" ht="26.25" customHeight="1">
      <c r="A3" s="1762" t="s">
        <v>930</v>
      </c>
      <c r="B3" s="1933"/>
      <c r="C3" s="1933"/>
      <c r="D3" s="1933"/>
      <c r="E3" s="1933"/>
      <c r="F3" s="1933"/>
      <c r="G3" s="1469"/>
      <c r="H3" s="1469"/>
      <c r="I3" s="1469"/>
      <c r="J3" s="1469"/>
      <c r="K3" s="1469"/>
      <c r="L3" s="1469"/>
      <c r="M3" s="1469"/>
      <c r="N3" s="1469"/>
      <c r="O3" s="1469"/>
      <c r="P3" s="1469"/>
      <c r="Q3" s="1469"/>
      <c r="R3" s="1469"/>
      <c r="S3" s="1469"/>
      <c r="T3" s="1469"/>
      <c r="U3" s="1469"/>
      <c r="V3" s="1469"/>
    </row>
    <row r="4" spans="1:22" s="94" customFormat="1" ht="14.25">
      <c r="B4" s="1462"/>
      <c r="C4" s="1447"/>
      <c r="D4" s="1475" t="s">
        <v>284</v>
      </c>
      <c r="E4" s="1447"/>
      <c r="F4" s="99" t="s">
        <v>377</v>
      </c>
      <c r="G4" s="1469"/>
      <c r="H4" s="1469"/>
      <c r="I4" s="1469"/>
      <c r="J4" s="1469"/>
      <c r="K4" s="1469"/>
      <c r="L4" s="1469"/>
      <c r="M4" s="1469"/>
      <c r="N4" s="1469"/>
      <c r="O4" s="1469"/>
      <c r="P4" s="1469"/>
      <c r="Q4" s="1469"/>
      <c r="R4" s="1469"/>
      <c r="S4" s="1469"/>
      <c r="T4" s="1469"/>
      <c r="U4" s="1469"/>
      <c r="V4" s="1469"/>
    </row>
    <row r="5" spans="1:22" s="94" customFormat="1" ht="13.5" customHeight="1">
      <c r="A5" s="1746" t="s">
        <v>366</v>
      </c>
      <c r="B5" s="1737"/>
      <c r="C5" s="1439" t="s">
        <v>2151</v>
      </c>
      <c r="D5" s="1439" t="s">
        <v>2152</v>
      </c>
      <c r="E5" s="1439" t="s">
        <v>351</v>
      </c>
      <c r="F5" s="1463" t="s">
        <v>193</v>
      </c>
      <c r="G5" s="1469"/>
      <c r="H5" s="1469"/>
      <c r="I5" s="1469"/>
      <c r="J5" s="1469"/>
      <c r="K5" s="1469"/>
      <c r="L5" s="1469"/>
      <c r="M5" s="1469"/>
      <c r="N5" s="1469"/>
      <c r="O5" s="1469"/>
      <c r="P5" s="1469"/>
      <c r="Q5" s="1469"/>
      <c r="R5" s="1469"/>
      <c r="S5" s="1469"/>
      <c r="T5" s="1469"/>
      <c r="U5" s="1469"/>
      <c r="V5" s="1469"/>
    </row>
    <row r="6" spans="1:22" s="519" customFormat="1" ht="10.9" customHeight="1">
      <c r="A6" s="2308" t="s">
        <v>904</v>
      </c>
      <c r="B6" s="2309"/>
      <c r="C6" s="787">
        <f>SUM(D6:F6)</f>
        <v>13</v>
      </c>
      <c r="D6" s="575">
        <f>SUM(D7:D9)</f>
        <v>0</v>
      </c>
      <c r="E6" s="575">
        <f>SUM(E7:E9)</f>
        <v>3</v>
      </c>
      <c r="F6" s="575">
        <f>SUM(F7:F9)</f>
        <v>10</v>
      </c>
      <c r="G6" s="1639"/>
      <c r="H6" s="527">
        <f>C6-D6-E6-F6</f>
        <v>0</v>
      </c>
      <c r="I6" s="1639"/>
      <c r="J6" s="1639"/>
      <c r="K6" s="1639"/>
      <c r="L6" s="1639"/>
      <c r="M6" s="1639"/>
      <c r="N6" s="1639"/>
      <c r="O6" s="1639"/>
      <c r="P6" s="1639"/>
      <c r="Q6" s="1639"/>
      <c r="R6" s="1639"/>
      <c r="S6" s="1639"/>
      <c r="T6" s="1639"/>
      <c r="U6" s="1639"/>
      <c r="V6" s="1639"/>
    </row>
    <row r="7" spans="1:22" s="519" customFormat="1" ht="10.9" customHeight="1">
      <c r="A7" s="2310" t="s">
        <v>903</v>
      </c>
      <c r="B7" s="2311"/>
      <c r="C7" s="580">
        <f t="shared" ref="C7:C43" si="0">SUM(D7:F7)</f>
        <v>4</v>
      </c>
      <c r="D7" s="527">
        <v>0</v>
      </c>
      <c r="E7" s="523">
        <v>1</v>
      </c>
      <c r="F7" s="523">
        <v>3</v>
      </c>
      <c r="G7" s="1639"/>
      <c r="H7" s="527">
        <f t="shared" ref="H7:H43" si="1">C7-D7-E7-F7</f>
        <v>0</v>
      </c>
      <c r="I7" s="1639"/>
      <c r="J7" s="1639"/>
      <c r="K7" s="1639"/>
      <c r="L7" s="1639"/>
      <c r="M7" s="1639"/>
      <c r="N7" s="1639"/>
      <c r="O7" s="1639"/>
      <c r="P7" s="1639"/>
      <c r="Q7" s="1639"/>
      <c r="R7" s="1639"/>
      <c r="S7" s="1639"/>
      <c r="T7" s="1639"/>
      <c r="U7" s="1639"/>
      <c r="V7" s="1639"/>
    </row>
    <row r="8" spans="1:22" s="519" customFormat="1" ht="10.9" customHeight="1">
      <c r="A8" s="2310" t="s">
        <v>902</v>
      </c>
      <c r="B8" s="2311"/>
      <c r="C8" s="580">
        <f t="shared" si="0"/>
        <v>4</v>
      </c>
      <c r="D8" s="527">
        <v>0</v>
      </c>
      <c r="E8" s="523">
        <v>1</v>
      </c>
      <c r="F8" s="523">
        <v>3</v>
      </c>
      <c r="G8" s="1639"/>
      <c r="H8" s="527">
        <f t="shared" si="1"/>
        <v>0</v>
      </c>
      <c r="I8" s="1639"/>
      <c r="J8" s="1639"/>
      <c r="K8" s="1639"/>
      <c r="L8" s="1639"/>
      <c r="M8" s="1639"/>
      <c r="N8" s="1639"/>
      <c r="O8" s="1639"/>
      <c r="P8" s="1639"/>
      <c r="Q8" s="1639"/>
      <c r="R8" s="1639"/>
      <c r="S8" s="1639"/>
      <c r="T8" s="1639"/>
      <c r="U8" s="1639"/>
      <c r="V8" s="1639"/>
    </row>
    <row r="9" spans="1:22" s="519" customFormat="1" ht="10.9" customHeight="1">
      <c r="A9" s="2310" t="s">
        <v>901</v>
      </c>
      <c r="B9" s="2311"/>
      <c r="C9" s="580">
        <f t="shared" si="0"/>
        <v>5</v>
      </c>
      <c r="D9" s="527">
        <v>0</v>
      </c>
      <c r="E9" s="523">
        <v>1</v>
      </c>
      <c r="F9" s="523">
        <v>4</v>
      </c>
      <c r="G9" s="1639"/>
      <c r="H9" s="527">
        <f t="shared" si="1"/>
        <v>0</v>
      </c>
      <c r="I9" s="1639"/>
      <c r="J9" s="1639"/>
      <c r="K9" s="1639"/>
      <c r="L9" s="1639"/>
      <c r="M9" s="1639"/>
      <c r="N9" s="1639"/>
      <c r="O9" s="1639"/>
      <c r="P9" s="1639"/>
      <c r="Q9" s="1639"/>
      <c r="R9" s="1639"/>
      <c r="S9" s="1639"/>
      <c r="T9" s="1639"/>
      <c r="U9" s="1639"/>
      <c r="V9" s="1639"/>
    </row>
    <row r="10" spans="1:22" s="519" customFormat="1" ht="8.1" customHeight="1">
      <c r="A10" s="1639"/>
      <c r="B10" s="1640"/>
      <c r="C10" s="580"/>
      <c r="D10" s="527"/>
      <c r="E10" s="527"/>
      <c r="F10" s="527"/>
      <c r="G10" s="1639"/>
      <c r="H10" s="1639"/>
      <c r="I10" s="1639"/>
      <c r="J10" s="1639"/>
      <c r="K10" s="1639"/>
      <c r="L10" s="1639"/>
      <c r="M10" s="1639"/>
      <c r="N10" s="1639"/>
      <c r="O10" s="1639"/>
      <c r="P10" s="1639"/>
      <c r="Q10" s="1639"/>
      <c r="R10" s="1639"/>
      <c r="S10" s="1639"/>
      <c r="T10" s="1639"/>
      <c r="U10" s="1639"/>
      <c r="V10" s="1639"/>
    </row>
    <row r="11" spans="1:22" s="519" customFormat="1" ht="10.9" customHeight="1">
      <c r="A11" s="2310" t="s">
        <v>900</v>
      </c>
      <c r="B11" s="786" t="s">
        <v>104</v>
      </c>
      <c r="C11" s="580">
        <f>SUM(D11:F11)</f>
        <v>302</v>
      </c>
      <c r="D11" s="527">
        <f>SUM(D12:D13)</f>
        <v>0</v>
      </c>
      <c r="E11" s="527">
        <f>SUM(E12:E13)</f>
        <v>73</v>
      </c>
      <c r="F11" s="527">
        <f>SUM(F12:F13)</f>
        <v>229</v>
      </c>
      <c r="G11" s="1639"/>
      <c r="H11" s="527">
        <f t="shared" si="1"/>
        <v>0</v>
      </c>
      <c r="I11" s="1639"/>
      <c r="J11" s="1639"/>
      <c r="K11" s="1639"/>
      <c r="L11" s="1639"/>
      <c r="M11" s="1639"/>
      <c r="N11" s="1639"/>
      <c r="O11" s="1639"/>
      <c r="P11" s="1639"/>
      <c r="Q11" s="1639"/>
      <c r="R11" s="1639"/>
      <c r="S11" s="1639"/>
      <c r="T11" s="1639"/>
      <c r="U11" s="1639"/>
      <c r="V11" s="1639"/>
    </row>
    <row r="12" spans="1:22" s="519" customFormat="1" ht="10.9" customHeight="1">
      <c r="A12" s="2310"/>
      <c r="B12" s="786" t="s">
        <v>583</v>
      </c>
      <c r="C12" s="580">
        <f>SUM(D12:F12)</f>
        <v>238</v>
      </c>
      <c r="D12" s="527">
        <v>0</v>
      </c>
      <c r="E12" s="527">
        <f>E15+E18+E21+E24</f>
        <v>72</v>
      </c>
      <c r="F12" s="527">
        <f>F15+F18+F21+F24</f>
        <v>166</v>
      </c>
      <c r="G12" s="1639"/>
      <c r="H12" s="527">
        <f t="shared" si="1"/>
        <v>0</v>
      </c>
      <c r="I12" s="1639"/>
      <c r="J12" s="1639"/>
      <c r="K12" s="1639"/>
      <c r="L12" s="1639"/>
      <c r="M12" s="1639"/>
      <c r="N12" s="1639"/>
      <c r="O12" s="1639"/>
      <c r="P12" s="1639"/>
      <c r="Q12" s="1639"/>
      <c r="R12" s="1639"/>
      <c r="S12" s="1639"/>
      <c r="T12" s="1639"/>
      <c r="U12" s="1639"/>
      <c r="V12" s="1639"/>
    </row>
    <row r="13" spans="1:22" s="519" customFormat="1" ht="10.9" customHeight="1">
      <c r="A13" s="2310"/>
      <c r="B13" s="786" t="s">
        <v>584</v>
      </c>
      <c r="C13" s="580">
        <f>SUM(D13:F13)</f>
        <v>64</v>
      </c>
      <c r="D13" s="527">
        <v>0</v>
      </c>
      <c r="E13" s="527">
        <f>E16+E19+E22+E25</f>
        <v>1</v>
      </c>
      <c r="F13" s="527">
        <f>F16+F19+F22+F25</f>
        <v>63</v>
      </c>
      <c r="G13" s="1639"/>
      <c r="H13" s="527">
        <f t="shared" si="1"/>
        <v>0</v>
      </c>
      <c r="I13" s="1639"/>
      <c r="J13" s="1639"/>
      <c r="K13" s="1639"/>
      <c r="L13" s="1639"/>
      <c r="M13" s="1639"/>
      <c r="N13" s="1639"/>
      <c r="O13" s="1639"/>
      <c r="P13" s="1639"/>
      <c r="Q13" s="1639"/>
      <c r="R13" s="1639"/>
      <c r="S13" s="1639"/>
      <c r="T13" s="1639"/>
      <c r="U13" s="1639"/>
      <c r="V13" s="1639"/>
    </row>
    <row r="14" spans="1:22" s="519" customFormat="1" ht="10.9" customHeight="1">
      <c r="A14" s="2310" t="s">
        <v>899</v>
      </c>
      <c r="B14" s="786" t="s">
        <v>104</v>
      </c>
      <c r="C14" s="580">
        <f t="shared" si="0"/>
        <v>98</v>
      </c>
      <c r="D14" s="527">
        <f>SUM(D15:D16)</f>
        <v>0</v>
      </c>
      <c r="E14" s="527">
        <f>SUM(E15:E16)</f>
        <v>28</v>
      </c>
      <c r="F14" s="527">
        <f>SUM(F15:F16)</f>
        <v>70</v>
      </c>
      <c r="G14" s="1639"/>
      <c r="H14" s="527">
        <f t="shared" si="1"/>
        <v>0</v>
      </c>
      <c r="I14" s="1639"/>
      <c r="J14" s="1639"/>
      <c r="K14" s="1639"/>
      <c r="L14" s="1639"/>
      <c r="M14" s="1639"/>
      <c r="N14" s="1639"/>
      <c r="O14" s="1639"/>
      <c r="P14" s="1639"/>
      <c r="Q14" s="1639"/>
      <c r="R14" s="1639"/>
      <c r="S14" s="1639"/>
      <c r="T14" s="1639"/>
      <c r="U14" s="1639"/>
      <c r="V14" s="1639"/>
    </row>
    <row r="15" spans="1:22" s="519" customFormat="1" ht="10.9" customHeight="1">
      <c r="A15" s="2310"/>
      <c r="B15" s="786" t="s">
        <v>583</v>
      </c>
      <c r="C15" s="580">
        <f t="shared" si="0"/>
        <v>80</v>
      </c>
      <c r="D15" s="527">
        <v>0</v>
      </c>
      <c r="E15" s="523">
        <v>28</v>
      </c>
      <c r="F15" s="523">
        <v>52</v>
      </c>
      <c r="G15" s="1639"/>
      <c r="H15" s="527">
        <f t="shared" si="1"/>
        <v>0</v>
      </c>
      <c r="I15" s="1639"/>
      <c r="J15" s="1639"/>
      <c r="K15" s="1639"/>
      <c r="L15" s="1639"/>
      <c r="M15" s="1639"/>
      <c r="N15" s="1639"/>
      <c r="O15" s="1639"/>
      <c r="P15" s="1639"/>
      <c r="Q15" s="1639"/>
      <c r="R15" s="1639"/>
      <c r="S15" s="1639"/>
      <c r="T15" s="1639"/>
      <c r="U15" s="1639"/>
      <c r="V15" s="1639"/>
    </row>
    <row r="16" spans="1:22" s="519" customFormat="1" ht="10.9" customHeight="1">
      <c r="A16" s="2310"/>
      <c r="B16" s="786" t="s">
        <v>584</v>
      </c>
      <c r="C16" s="580">
        <f t="shared" si="0"/>
        <v>18</v>
      </c>
      <c r="D16" s="527">
        <v>0</v>
      </c>
      <c r="E16" s="523">
        <v>0</v>
      </c>
      <c r="F16" s="523">
        <v>18</v>
      </c>
      <c r="G16" s="1639"/>
      <c r="H16" s="527">
        <f t="shared" si="1"/>
        <v>0</v>
      </c>
      <c r="I16" s="1639"/>
      <c r="J16" s="1639"/>
      <c r="K16" s="1639"/>
      <c r="L16" s="1639"/>
      <c r="M16" s="1639"/>
      <c r="N16" s="1639"/>
      <c r="O16" s="1639"/>
      <c r="P16" s="1639"/>
      <c r="Q16" s="1639"/>
      <c r="R16" s="1639"/>
      <c r="S16" s="1639"/>
      <c r="T16" s="1639"/>
      <c r="U16" s="1639"/>
      <c r="V16" s="1639"/>
    </row>
    <row r="17" spans="1:22" s="519" customFormat="1" ht="10.9" customHeight="1">
      <c r="A17" s="2310" t="s">
        <v>898</v>
      </c>
      <c r="B17" s="786" t="s">
        <v>104</v>
      </c>
      <c r="C17" s="580">
        <f t="shared" si="0"/>
        <v>95</v>
      </c>
      <c r="D17" s="527">
        <f>SUM(D18:D19)</f>
        <v>0</v>
      </c>
      <c r="E17" s="527">
        <f>SUM(E18:E19)</f>
        <v>18</v>
      </c>
      <c r="F17" s="527">
        <f>SUM(F18:F19)</f>
        <v>77</v>
      </c>
      <c r="G17" s="1639"/>
      <c r="H17" s="527">
        <f t="shared" si="1"/>
        <v>0</v>
      </c>
      <c r="I17" s="1639"/>
      <c r="J17" s="1639"/>
      <c r="K17" s="1639"/>
      <c r="L17" s="1639"/>
      <c r="M17" s="1639"/>
      <c r="N17" s="1639"/>
      <c r="O17" s="1639"/>
      <c r="P17" s="1639"/>
      <c r="Q17" s="1639"/>
      <c r="R17" s="1639"/>
      <c r="S17" s="1639"/>
      <c r="T17" s="1639"/>
      <c r="U17" s="1639"/>
      <c r="V17" s="1639"/>
    </row>
    <row r="18" spans="1:22" s="519" customFormat="1" ht="10.9" customHeight="1">
      <c r="A18" s="2310"/>
      <c r="B18" s="786" t="s">
        <v>583</v>
      </c>
      <c r="C18" s="580">
        <f t="shared" si="0"/>
        <v>71</v>
      </c>
      <c r="D18" s="527">
        <v>0</v>
      </c>
      <c r="E18" s="523">
        <v>18</v>
      </c>
      <c r="F18" s="523">
        <v>53</v>
      </c>
      <c r="G18" s="1639"/>
      <c r="H18" s="527">
        <f t="shared" si="1"/>
        <v>0</v>
      </c>
      <c r="I18" s="1639"/>
      <c r="J18" s="1639"/>
      <c r="K18" s="1639"/>
      <c r="L18" s="1639"/>
      <c r="M18" s="1639"/>
      <c r="N18" s="1639"/>
      <c r="O18" s="1639"/>
      <c r="P18" s="1639"/>
      <c r="Q18" s="1639"/>
      <c r="R18" s="1639"/>
      <c r="S18" s="1639"/>
      <c r="T18" s="1639"/>
      <c r="U18" s="1639"/>
      <c r="V18" s="1639"/>
    </row>
    <row r="19" spans="1:22" s="519" customFormat="1" ht="10.9" customHeight="1">
      <c r="A19" s="2310"/>
      <c r="B19" s="786" t="s">
        <v>584</v>
      </c>
      <c r="C19" s="580">
        <f t="shared" si="0"/>
        <v>24</v>
      </c>
      <c r="D19" s="527">
        <v>0</v>
      </c>
      <c r="E19" s="523">
        <v>0</v>
      </c>
      <c r="F19" s="523">
        <v>24</v>
      </c>
      <c r="G19" s="1639"/>
      <c r="H19" s="527">
        <f t="shared" si="1"/>
        <v>0</v>
      </c>
      <c r="I19" s="1639"/>
      <c r="J19" s="1639"/>
      <c r="K19" s="1639"/>
      <c r="L19" s="1639"/>
      <c r="M19" s="1639"/>
      <c r="N19" s="1639"/>
      <c r="O19" s="1639"/>
      <c r="P19" s="1639"/>
      <c r="Q19" s="1639"/>
      <c r="R19" s="1639"/>
      <c r="S19" s="1639"/>
      <c r="T19" s="1639"/>
      <c r="U19" s="1639"/>
      <c r="V19" s="1639"/>
    </row>
    <row r="20" spans="1:22" s="519" customFormat="1" ht="10.9" customHeight="1">
      <c r="A20" s="2310" t="s">
        <v>897</v>
      </c>
      <c r="B20" s="786" t="s">
        <v>104</v>
      </c>
      <c r="C20" s="580">
        <f t="shared" si="0"/>
        <v>109</v>
      </c>
      <c r="D20" s="527">
        <f>SUM(D21:D22)</f>
        <v>0</v>
      </c>
      <c r="E20" s="527">
        <f>SUM(E21:E22)</f>
        <v>27</v>
      </c>
      <c r="F20" s="527">
        <f>SUM(F21:F22)</f>
        <v>82</v>
      </c>
      <c r="G20" s="1639"/>
      <c r="H20" s="527">
        <f t="shared" si="1"/>
        <v>0</v>
      </c>
      <c r="I20" s="1639"/>
      <c r="J20" s="1639"/>
      <c r="K20" s="1639"/>
      <c r="L20" s="1639"/>
      <c r="M20" s="1639"/>
      <c r="N20" s="1639"/>
      <c r="O20" s="1639"/>
      <c r="P20" s="1639"/>
      <c r="Q20" s="1639"/>
      <c r="R20" s="1639"/>
      <c r="S20" s="1639"/>
      <c r="T20" s="1639"/>
      <c r="U20" s="1639"/>
      <c r="V20" s="1639"/>
    </row>
    <row r="21" spans="1:22" s="519" customFormat="1" ht="10.9" customHeight="1">
      <c r="A21" s="2310"/>
      <c r="B21" s="786" t="s">
        <v>583</v>
      </c>
      <c r="C21" s="580">
        <f t="shared" si="0"/>
        <v>87</v>
      </c>
      <c r="D21" s="527">
        <v>0</v>
      </c>
      <c r="E21" s="523">
        <v>26</v>
      </c>
      <c r="F21" s="523">
        <v>61</v>
      </c>
      <c r="G21" s="1639"/>
      <c r="H21" s="527">
        <f t="shared" si="1"/>
        <v>0</v>
      </c>
      <c r="I21" s="1639"/>
      <c r="J21" s="1639"/>
      <c r="K21" s="1639"/>
      <c r="L21" s="1639"/>
      <c r="M21" s="1639"/>
      <c r="N21" s="1639"/>
      <c r="O21" s="1639"/>
      <c r="P21" s="1639"/>
      <c r="Q21" s="1639"/>
      <c r="R21" s="1639"/>
      <c r="S21" s="1639"/>
      <c r="T21" s="1639"/>
      <c r="U21" s="1639"/>
      <c r="V21" s="1639"/>
    </row>
    <row r="22" spans="1:22" s="519" customFormat="1" ht="10.9" customHeight="1">
      <c r="A22" s="2310"/>
      <c r="B22" s="786" t="s">
        <v>584</v>
      </c>
      <c r="C22" s="580">
        <f t="shared" si="0"/>
        <v>22</v>
      </c>
      <c r="D22" s="527">
        <v>0</v>
      </c>
      <c r="E22" s="523">
        <v>1</v>
      </c>
      <c r="F22" s="523">
        <v>21</v>
      </c>
      <c r="G22" s="1639"/>
      <c r="H22" s="527">
        <f t="shared" si="1"/>
        <v>0</v>
      </c>
      <c r="I22" s="1639"/>
      <c r="J22" s="1639"/>
      <c r="K22" s="1639"/>
      <c r="L22" s="1639"/>
      <c r="M22" s="1639"/>
      <c r="N22" s="1639"/>
      <c r="O22" s="1639"/>
      <c r="P22" s="1639"/>
      <c r="Q22" s="1639"/>
      <c r="R22" s="1639"/>
      <c r="S22" s="1639"/>
      <c r="T22" s="1639"/>
      <c r="U22" s="1639"/>
      <c r="V22" s="1639"/>
    </row>
    <row r="23" spans="1:22" s="519" customFormat="1" ht="10.9" customHeight="1">
      <c r="A23" s="2310" t="s">
        <v>896</v>
      </c>
      <c r="B23" s="786" t="s">
        <v>104</v>
      </c>
      <c r="C23" s="580">
        <f t="shared" si="0"/>
        <v>0</v>
      </c>
      <c r="D23" s="527">
        <f>SUM(D24:D25)</f>
        <v>0</v>
      </c>
      <c r="E23" s="527">
        <f>SUM(E24:E25)</f>
        <v>0</v>
      </c>
      <c r="F23" s="527">
        <f>SUM(F24:F25)</f>
        <v>0</v>
      </c>
      <c r="G23" s="1639"/>
      <c r="H23" s="527">
        <f t="shared" si="1"/>
        <v>0</v>
      </c>
      <c r="I23" s="1639"/>
      <c r="J23" s="1639"/>
      <c r="K23" s="1639"/>
      <c r="L23" s="1639"/>
      <c r="M23" s="1639"/>
      <c r="N23" s="1639"/>
      <c r="O23" s="1639"/>
      <c r="P23" s="1639"/>
      <c r="Q23" s="1639"/>
      <c r="R23" s="1639"/>
      <c r="S23" s="1639"/>
      <c r="T23" s="1639"/>
      <c r="U23" s="1639"/>
      <c r="V23" s="1639"/>
    </row>
    <row r="24" spans="1:22" s="519" customFormat="1" ht="10.9" customHeight="1">
      <c r="A24" s="2310"/>
      <c r="B24" s="786" t="s">
        <v>583</v>
      </c>
      <c r="C24" s="580">
        <f t="shared" si="0"/>
        <v>0</v>
      </c>
      <c r="D24" s="527">
        <v>0</v>
      </c>
      <c r="E24" s="527">
        <v>0</v>
      </c>
      <c r="F24" s="527">
        <v>0</v>
      </c>
      <c r="G24" s="1639"/>
      <c r="H24" s="527">
        <f t="shared" si="1"/>
        <v>0</v>
      </c>
      <c r="I24" s="1639"/>
      <c r="J24" s="1639"/>
      <c r="K24" s="1639"/>
      <c r="L24" s="1639"/>
      <c r="M24" s="1639"/>
      <c r="N24" s="1639"/>
      <c r="O24" s="1639"/>
      <c r="P24" s="1639"/>
      <c r="Q24" s="1639"/>
      <c r="R24" s="1639"/>
      <c r="S24" s="1639"/>
      <c r="T24" s="1639"/>
      <c r="U24" s="1639"/>
      <c r="V24" s="1639"/>
    </row>
    <row r="25" spans="1:22" s="519" customFormat="1" ht="10.9" customHeight="1">
      <c r="A25" s="2310"/>
      <c r="B25" s="786" t="s">
        <v>584</v>
      </c>
      <c r="C25" s="580">
        <f t="shared" si="0"/>
        <v>0</v>
      </c>
      <c r="D25" s="527">
        <v>0</v>
      </c>
      <c r="E25" s="527">
        <v>0</v>
      </c>
      <c r="F25" s="527">
        <v>0</v>
      </c>
      <c r="G25" s="1639"/>
      <c r="H25" s="527">
        <f t="shared" si="1"/>
        <v>0</v>
      </c>
      <c r="I25" s="1639"/>
      <c r="J25" s="1639"/>
      <c r="K25" s="1639"/>
      <c r="L25" s="1639"/>
      <c r="M25" s="1639"/>
      <c r="N25" s="1639"/>
      <c r="O25" s="1639"/>
      <c r="P25" s="1639"/>
      <c r="Q25" s="1639"/>
      <c r="R25" s="1639"/>
      <c r="S25" s="1639"/>
      <c r="T25" s="1639"/>
      <c r="U25" s="1639"/>
      <c r="V25" s="1639"/>
    </row>
    <row r="26" spans="1:22" s="519" customFormat="1" ht="7.9" customHeight="1">
      <c r="A26" s="1639"/>
      <c r="B26" s="786"/>
      <c r="C26" s="580"/>
      <c r="D26" s="527"/>
      <c r="E26" s="527"/>
      <c r="F26" s="527"/>
      <c r="G26" s="1639"/>
      <c r="H26" s="1639"/>
      <c r="I26" s="1639"/>
      <c r="J26" s="1639"/>
      <c r="K26" s="1639"/>
      <c r="L26" s="1639"/>
      <c r="M26" s="1639"/>
      <c r="N26" s="1639"/>
      <c r="O26" s="1639"/>
      <c r="P26" s="1639"/>
      <c r="Q26" s="1639"/>
      <c r="R26" s="1639"/>
      <c r="S26" s="1639"/>
      <c r="T26" s="1639"/>
      <c r="U26" s="1639"/>
      <c r="V26" s="1639"/>
    </row>
    <row r="27" spans="1:22" s="519" customFormat="1" ht="10.9" customHeight="1">
      <c r="A27" s="2310" t="s">
        <v>449</v>
      </c>
      <c r="B27" s="786" t="s">
        <v>104</v>
      </c>
      <c r="C27" s="580">
        <f t="shared" si="0"/>
        <v>135</v>
      </c>
      <c r="D27" s="527">
        <f>SUM(D28:D29)</f>
        <v>0</v>
      </c>
      <c r="E27" s="527">
        <f>SUM(E28:E29)</f>
        <v>36</v>
      </c>
      <c r="F27" s="527">
        <f>SUM(F28:F29)</f>
        <v>99</v>
      </c>
      <c r="G27" s="1639"/>
      <c r="H27" s="527">
        <f t="shared" si="1"/>
        <v>0</v>
      </c>
      <c r="I27" s="1639"/>
      <c r="J27" s="1639"/>
      <c r="K27" s="1639"/>
      <c r="L27" s="1639"/>
      <c r="M27" s="1639"/>
      <c r="N27" s="1639"/>
      <c r="O27" s="1639"/>
      <c r="P27" s="1639"/>
      <c r="Q27" s="1639"/>
      <c r="R27" s="1639"/>
      <c r="S27" s="1639"/>
      <c r="T27" s="1639"/>
      <c r="U27" s="1639"/>
      <c r="V27" s="1639"/>
    </row>
    <row r="28" spans="1:22" s="519" customFormat="1" ht="10.9" customHeight="1">
      <c r="A28" s="2310"/>
      <c r="B28" s="786" t="s">
        <v>583</v>
      </c>
      <c r="C28" s="580">
        <f t="shared" si="0"/>
        <v>85</v>
      </c>
      <c r="D28" s="527">
        <v>0</v>
      </c>
      <c r="E28" s="523">
        <v>31</v>
      </c>
      <c r="F28" s="523">
        <v>54</v>
      </c>
      <c r="G28" s="1639"/>
      <c r="H28" s="527">
        <f t="shared" si="1"/>
        <v>0</v>
      </c>
      <c r="I28" s="1639"/>
      <c r="J28" s="1639"/>
      <c r="K28" s="1639"/>
      <c r="L28" s="1639"/>
      <c r="M28" s="1639"/>
      <c r="N28" s="1639"/>
      <c r="O28" s="1639"/>
      <c r="P28" s="1639"/>
      <c r="Q28" s="1639"/>
      <c r="R28" s="1639"/>
      <c r="S28" s="1639"/>
      <c r="T28" s="1639"/>
      <c r="U28" s="1639"/>
      <c r="V28" s="1639"/>
    </row>
    <row r="29" spans="1:22" s="519" customFormat="1" ht="10.9" customHeight="1">
      <c r="A29" s="2310"/>
      <c r="B29" s="786" t="s">
        <v>584</v>
      </c>
      <c r="C29" s="580">
        <f t="shared" si="0"/>
        <v>50</v>
      </c>
      <c r="D29" s="527">
        <v>0</v>
      </c>
      <c r="E29" s="523">
        <v>5</v>
      </c>
      <c r="F29" s="523">
        <v>45</v>
      </c>
      <c r="G29" s="1639"/>
      <c r="H29" s="527">
        <f t="shared" si="1"/>
        <v>0</v>
      </c>
      <c r="I29" s="1639"/>
      <c r="J29" s="1639"/>
      <c r="K29" s="1639"/>
      <c r="L29" s="1639"/>
      <c r="M29" s="1639"/>
      <c r="N29" s="1639"/>
      <c r="O29" s="1639"/>
      <c r="P29" s="1639"/>
      <c r="Q29" s="1639"/>
      <c r="R29" s="1639"/>
      <c r="S29" s="1639"/>
      <c r="T29" s="1639"/>
      <c r="U29" s="1639"/>
      <c r="V29" s="1639"/>
    </row>
    <row r="30" spans="1:22" s="519" customFormat="1" ht="7.9" customHeight="1">
      <c r="A30" s="1639"/>
      <c r="B30" s="786"/>
      <c r="C30" s="580"/>
      <c r="D30" s="527"/>
      <c r="E30" s="527"/>
      <c r="F30" s="527"/>
      <c r="G30" s="1639"/>
      <c r="H30" s="1639"/>
      <c r="I30" s="1639"/>
      <c r="J30" s="1639"/>
      <c r="K30" s="1639"/>
      <c r="L30" s="1639"/>
      <c r="M30" s="1639"/>
      <c r="N30" s="1639"/>
      <c r="O30" s="1639"/>
      <c r="P30" s="1639"/>
      <c r="Q30" s="1639"/>
      <c r="R30" s="1639"/>
      <c r="S30" s="1639"/>
      <c r="T30" s="1639"/>
      <c r="U30" s="1639"/>
      <c r="V30" s="1639"/>
    </row>
    <row r="31" spans="1:22" s="519" customFormat="1" ht="10.9" customHeight="1">
      <c r="A31" s="2310" t="s">
        <v>207</v>
      </c>
      <c r="B31" s="786" t="s">
        <v>104</v>
      </c>
      <c r="C31" s="580">
        <f>SUM(D31:F31)</f>
        <v>4</v>
      </c>
      <c r="D31" s="527">
        <f>SUM(D32:D33)</f>
        <v>0</v>
      </c>
      <c r="E31" s="527">
        <f>SUM(E32:E33)</f>
        <v>0</v>
      </c>
      <c r="F31" s="527">
        <f>SUM(F32:F33)</f>
        <v>4</v>
      </c>
      <c r="G31" s="1639"/>
      <c r="H31" s="527">
        <f t="shared" si="1"/>
        <v>0</v>
      </c>
      <c r="I31" s="1639"/>
      <c r="J31" s="1639"/>
      <c r="K31" s="1639"/>
      <c r="L31" s="1639"/>
      <c r="M31" s="1639"/>
      <c r="N31" s="1639"/>
      <c r="O31" s="1639"/>
      <c r="P31" s="1639"/>
      <c r="Q31" s="1639"/>
      <c r="R31" s="1639"/>
      <c r="S31" s="1639"/>
      <c r="T31" s="1639"/>
      <c r="U31" s="1639"/>
      <c r="V31" s="1639"/>
    </row>
    <row r="32" spans="1:22" s="519" customFormat="1" ht="10.9" customHeight="1">
      <c r="A32" s="2310"/>
      <c r="B32" s="786" t="s">
        <v>583</v>
      </c>
      <c r="C32" s="580">
        <f>SUM(D32:F32)</f>
        <v>4</v>
      </c>
      <c r="D32" s="527">
        <v>0</v>
      </c>
      <c r="E32" s="523">
        <v>0</v>
      </c>
      <c r="F32" s="523">
        <v>4</v>
      </c>
      <c r="G32" s="1639"/>
      <c r="H32" s="527">
        <f t="shared" si="1"/>
        <v>0</v>
      </c>
      <c r="I32" s="1639"/>
      <c r="J32" s="1639"/>
      <c r="K32" s="1639"/>
      <c r="L32" s="1639"/>
      <c r="M32" s="1639"/>
      <c r="N32" s="1639"/>
      <c r="O32" s="1639"/>
      <c r="P32" s="1639"/>
      <c r="Q32" s="1639"/>
      <c r="R32" s="1639"/>
      <c r="S32" s="1639"/>
      <c r="T32" s="1639"/>
      <c r="U32" s="1639"/>
      <c r="V32" s="1639"/>
    </row>
    <row r="33" spans="1:45" s="519" customFormat="1" ht="10.9" customHeight="1">
      <c r="A33" s="2310"/>
      <c r="B33" s="786" t="s">
        <v>584</v>
      </c>
      <c r="C33" s="580">
        <f>SUM(D33:F33)</f>
        <v>0</v>
      </c>
      <c r="D33" s="527">
        <v>0</v>
      </c>
      <c r="E33" s="523">
        <v>0</v>
      </c>
      <c r="F33" s="523">
        <v>0</v>
      </c>
      <c r="G33" s="1639"/>
      <c r="H33" s="527">
        <f t="shared" si="1"/>
        <v>0</v>
      </c>
      <c r="I33" s="1639"/>
      <c r="J33" s="1639"/>
      <c r="K33" s="1639"/>
      <c r="L33" s="1639"/>
      <c r="M33" s="1639"/>
      <c r="N33" s="1639"/>
      <c r="O33" s="1639"/>
      <c r="P33" s="1639"/>
      <c r="Q33" s="1639"/>
      <c r="R33" s="1639"/>
      <c r="S33" s="1639"/>
      <c r="T33" s="1639"/>
      <c r="U33" s="1639"/>
      <c r="V33" s="1639"/>
    </row>
    <row r="34" spans="1:45" s="519" customFormat="1" ht="7.9" customHeight="1">
      <c r="A34" s="1639"/>
      <c r="B34" s="786"/>
      <c r="C34" s="580"/>
      <c r="D34" s="527"/>
      <c r="E34" s="527"/>
      <c r="F34" s="527"/>
      <c r="G34" s="1639"/>
      <c r="H34" s="1639"/>
      <c r="I34" s="1639"/>
      <c r="J34" s="1639"/>
      <c r="K34" s="1639"/>
      <c r="L34" s="1639"/>
      <c r="M34" s="1639"/>
      <c r="N34" s="1639"/>
      <c r="O34" s="1639"/>
      <c r="P34" s="1639"/>
      <c r="Q34" s="1639"/>
      <c r="R34" s="1639"/>
      <c r="S34" s="1639"/>
      <c r="T34" s="1639"/>
      <c r="U34" s="1639"/>
      <c r="V34" s="1639"/>
    </row>
    <row r="35" spans="1:45" s="519" customFormat="1" ht="10.9" customHeight="1">
      <c r="A35" s="2310" t="s">
        <v>895</v>
      </c>
      <c r="B35" s="786" t="s">
        <v>104</v>
      </c>
      <c r="C35" s="580">
        <f t="shared" si="0"/>
        <v>98</v>
      </c>
      <c r="D35" s="527">
        <f>SUM(D36:D37)</f>
        <v>0</v>
      </c>
      <c r="E35" s="527">
        <f>SUM(E36:E37)</f>
        <v>28</v>
      </c>
      <c r="F35" s="527">
        <f>SUM(F36:F37)</f>
        <v>70</v>
      </c>
      <c r="G35" s="1639"/>
      <c r="H35" s="527">
        <f t="shared" si="1"/>
        <v>0</v>
      </c>
      <c r="I35" s="1639"/>
      <c r="J35" s="1639"/>
      <c r="K35" s="1639"/>
      <c r="L35" s="1639"/>
      <c r="M35" s="1639"/>
      <c r="N35" s="1639"/>
      <c r="O35" s="1639"/>
      <c r="P35" s="1639"/>
      <c r="Q35" s="1639"/>
      <c r="R35" s="1639"/>
      <c r="S35" s="1639"/>
      <c r="T35" s="1639"/>
      <c r="U35" s="1639"/>
      <c r="V35" s="1639"/>
    </row>
    <row r="36" spans="1:45" s="519" customFormat="1" ht="10.9" customHeight="1">
      <c r="A36" s="2310"/>
      <c r="B36" s="786" t="s">
        <v>583</v>
      </c>
      <c r="C36" s="580">
        <f>SUM(D36:F36)</f>
        <v>80</v>
      </c>
      <c r="D36" s="527">
        <f t="shared" ref="D36:F37" si="2">D38+D40+D42</f>
        <v>0</v>
      </c>
      <c r="E36" s="527">
        <f t="shared" si="2"/>
        <v>28</v>
      </c>
      <c r="F36" s="527">
        <f t="shared" si="2"/>
        <v>52</v>
      </c>
      <c r="G36" s="1639"/>
      <c r="H36" s="527">
        <f t="shared" si="1"/>
        <v>0</v>
      </c>
      <c r="I36" s="1639"/>
      <c r="J36" s="1639"/>
      <c r="K36" s="1639"/>
      <c r="L36" s="1639"/>
      <c r="M36" s="1639"/>
      <c r="N36" s="1639"/>
      <c r="O36" s="1639"/>
      <c r="P36" s="1639"/>
      <c r="Q36" s="1639"/>
      <c r="R36" s="1639"/>
      <c r="S36" s="1639"/>
      <c r="T36" s="1639"/>
      <c r="U36" s="1639"/>
      <c r="V36" s="1639"/>
    </row>
    <row r="37" spans="1:45" s="519" customFormat="1" ht="10.9" customHeight="1">
      <c r="A37" s="2310"/>
      <c r="B37" s="786" t="s">
        <v>584</v>
      </c>
      <c r="C37" s="580">
        <f t="shared" si="0"/>
        <v>18</v>
      </c>
      <c r="D37" s="527">
        <f t="shared" si="2"/>
        <v>0</v>
      </c>
      <c r="E37" s="527">
        <f t="shared" si="2"/>
        <v>0</v>
      </c>
      <c r="F37" s="527">
        <f t="shared" si="2"/>
        <v>18</v>
      </c>
      <c r="G37" s="1639"/>
      <c r="H37" s="527">
        <f t="shared" si="1"/>
        <v>0</v>
      </c>
      <c r="I37" s="1639"/>
      <c r="J37" s="1639"/>
      <c r="K37" s="1639"/>
      <c r="L37" s="1639"/>
      <c r="M37" s="1639"/>
      <c r="N37" s="1639"/>
      <c r="O37" s="1639"/>
      <c r="P37" s="1639"/>
      <c r="Q37" s="1639"/>
      <c r="R37" s="1639"/>
      <c r="S37" s="1639"/>
      <c r="T37" s="1639"/>
      <c r="U37" s="1639"/>
      <c r="V37" s="1639"/>
    </row>
    <row r="38" spans="1:45" s="519" customFormat="1" ht="10.9" customHeight="1">
      <c r="A38" s="2310" t="s">
        <v>894</v>
      </c>
      <c r="B38" s="786" t="s">
        <v>583</v>
      </c>
      <c r="C38" s="580">
        <f t="shared" si="0"/>
        <v>69</v>
      </c>
      <c r="D38" s="527">
        <v>0</v>
      </c>
      <c r="E38" s="523">
        <v>25</v>
      </c>
      <c r="F38" s="523">
        <v>44</v>
      </c>
      <c r="G38" s="1639"/>
      <c r="H38" s="527">
        <f t="shared" si="1"/>
        <v>0</v>
      </c>
      <c r="I38" s="1639"/>
      <c r="J38" s="1639"/>
      <c r="K38" s="1639"/>
      <c r="L38" s="1639"/>
      <c r="M38" s="1639"/>
      <c r="N38" s="1639"/>
      <c r="O38" s="1639"/>
      <c r="P38" s="1639"/>
      <c r="Q38" s="1639"/>
      <c r="R38" s="1639"/>
      <c r="S38" s="1639"/>
      <c r="T38" s="1639"/>
      <c r="U38" s="1639"/>
      <c r="V38" s="1639"/>
    </row>
    <row r="39" spans="1:45" s="519" customFormat="1" ht="10.9" customHeight="1">
      <c r="A39" s="2310"/>
      <c r="B39" s="786" t="s">
        <v>584</v>
      </c>
      <c r="C39" s="580">
        <f>SUM(D39:F39)</f>
        <v>17</v>
      </c>
      <c r="D39" s="527">
        <v>0</v>
      </c>
      <c r="E39" s="523">
        <v>0</v>
      </c>
      <c r="F39" s="523">
        <v>17</v>
      </c>
      <c r="G39" s="1639"/>
      <c r="H39" s="527">
        <f t="shared" si="1"/>
        <v>0</v>
      </c>
      <c r="I39" s="1639"/>
      <c r="J39" s="1639"/>
      <c r="K39" s="1639"/>
      <c r="L39" s="1639"/>
      <c r="M39" s="1639"/>
      <c r="N39" s="1639"/>
      <c r="O39" s="1639"/>
      <c r="P39" s="1639"/>
      <c r="Q39" s="1639"/>
      <c r="R39" s="1639"/>
      <c r="S39" s="1639"/>
      <c r="T39" s="1639"/>
      <c r="U39" s="1639"/>
      <c r="V39" s="1639"/>
    </row>
    <row r="40" spans="1:45" s="519" customFormat="1" ht="10.9" customHeight="1">
      <c r="A40" s="2310" t="s">
        <v>893</v>
      </c>
      <c r="B40" s="786" t="s">
        <v>583</v>
      </c>
      <c r="C40" s="580">
        <f>SUM(D40:F40)</f>
        <v>4</v>
      </c>
      <c r="D40" s="527">
        <v>0</v>
      </c>
      <c r="E40" s="523">
        <v>1</v>
      </c>
      <c r="F40" s="523">
        <v>3</v>
      </c>
      <c r="G40" s="1639"/>
      <c r="H40" s="527">
        <f t="shared" si="1"/>
        <v>0</v>
      </c>
      <c r="I40" s="1639"/>
      <c r="J40" s="1639"/>
      <c r="K40" s="1639"/>
      <c r="L40" s="1639"/>
      <c r="M40" s="1639"/>
      <c r="N40" s="1639"/>
      <c r="O40" s="1639"/>
      <c r="P40" s="1639"/>
      <c r="Q40" s="1639"/>
      <c r="R40" s="1639"/>
      <c r="S40" s="1639"/>
      <c r="T40" s="1639"/>
      <c r="U40" s="1639"/>
      <c r="V40" s="1639"/>
    </row>
    <row r="41" spans="1:45" s="519" customFormat="1" ht="10.9" customHeight="1">
      <c r="A41" s="2310"/>
      <c r="B41" s="786" t="s">
        <v>584</v>
      </c>
      <c r="C41" s="580">
        <f>SUM(D41:F41)</f>
        <v>0</v>
      </c>
      <c r="D41" s="527">
        <v>0</v>
      </c>
      <c r="E41" s="523">
        <v>0</v>
      </c>
      <c r="F41" s="523">
        <v>0</v>
      </c>
      <c r="G41" s="1639"/>
      <c r="H41" s="527">
        <f t="shared" si="1"/>
        <v>0</v>
      </c>
      <c r="I41" s="1639"/>
      <c r="J41" s="1639"/>
      <c r="K41" s="1639"/>
      <c r="L41" s="1639"/>
      <c r="M41" s="1639"/>
      <c r="N41" s="1639"/>
      <c r="O41" s="1639"/>
      <c r="P41" s="1639"/>
      <c r="Q41" s="1639"/>
      <c r="R41" s="1639"/>
      <c r="S41" s="1639"/>
      <c r="T41" s="1639"/>
      <c r="U41" s="1639"/>
      <c r="V41" s="1639"/>
    </row>
    <row r="42" spans="1:45" s="519" customFormat="1" ht="10.9" customHeight="1">
      <c r="A42" s="2310" t="s">
        <v>892</v>
      </c>
      <c r="B42" s="786" t="s">
        <v>583</v>
      </c>
      <c r="C42" s="580">
        <f t="shared" si="0"/>
        <v>7</v>
      </c>
      <c r="D42" s="527">
        <v>0</v>
      </c>
      <c r="E42" s="523">
        <v>2</v>
      </c>
      <c r="F42" s="523">
        <v>5</v>
      </c>
      <c r="G42" s="1639"/>
      <c r="H42" s="527">
        <f t="shared" si="1"/>
        <v>0</v>
      </c>
      <c r="I42" s="1639"/>
      <c r="J42" s="1639"/>
      <c r="K42" s="1639"/>
      <c r="L42" s="1639"/>
      <c r="M42" s="1639"/>
      <c r="N42" s="1639"/>
      <c r="O42" s="1639"/>
      <c r="P42" s="1639"/>
      <c r="Q42" s="1639"/>
      <c r="R42" s="1639"/>
      <c r="S42" s="1639"/>
      <c r="T42" s="1639"/>
      <c r="U42" s="1639"/>
      <c r="V42" s="1639"/>
    </row>
    <row r="43" spans="1:45" s="519" customFormat="1" ht="10.9" customHeight="1">
      <c r="A43" s="2312"/>
      <c r="B43" s="1667" t="s">
        <v>584</v>
      </c>
      <c r="C43" s="785">
        <f t="shared" si="0"/>
        <v>1</v>
      </c>
      <c r="D43" s="798">
        <v>0</v>
      </c>
      <c r="E43" s="589">
        <v>0</v>
      </c>
      <c r="F43" s="589">
        <v>1</v>
      </c>
      <c r="G43" s="1639"/>
      <c r="H43" s="527">
        <f t="shared" si="1"/>
        <v>0</v>
      </c>
      <c r="I43" s="1639"/>
      <c r="J43" s="1639"/>
      <c r="K43" s="1639"/>
      <c r="L43" s="1639"/>
      <c r="M43" s="1639"/>
      <c r="N43" s="1639"/>
      <c r="O43" s="1639"/>
      <c r="P43" s="1639"/>
      <c r="Q43" s="1639"/>
      <c r="R43" s="1639"/>
      <c r="S43" s="1639"/>
      <c r="T43" s="1639"/>
      <c r="U43" s="1639"/>
      <c r="V43" s="1639"/>
    </row>
    <row r="44" spans="1:45" s="1643" customFormat="1" ht="13.9" customHeight="1">
      <c r="A44" s="94" t="s">
        <v>328</v>
      </c>
      <c r="B44" s="1643" t="s">
        <v>84</v>
      </c>
      <c r="C44" s="1808" t="s">
        <v>330</v>
      </c>
      <c r="D44" s="1808"/>
      <c r="E44" s="157" t="s">
        <v>332</v>
      </c>
      <c r="F44" s="99" t="s">
        <v>333</v>
      </c>
      <c r="G44" s="472"/>
      <c r="H44" s="471"/>
      <c r="K44" s="471"/>
      <c r="L44" s="471"/>
      <c r="O44" s="471"/>
      <c r="P44" s="471"/>
      <c r="Q44" s="471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</row>
    <row r="45" spans="1:45" s="1643" customFormat="1" ht="13.9" customHeight="1">
      <c r="A45" s="1462"/>
      <c r="B45" s="471"/>
      <c r="C45" s="2316" t="s">
        <v>334</v>
      </c>
      <c r="D45" s="2316"/>
      <c r="E45" s="471"/>
      <c r="F45" s="471"/>
      <c r="G45" s="472"/>
      <c r="H45" s="471"/>
      <c r="K45" s="471"/>
      <c r="L45" s="471"/>
      <c r="M45" s="472"/>
      <c r="N45" s="471"/>
      <c r="O45" s="471"/>
      <c r="P45" s="471"/>
      <c r="Q45" s="471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</row>
    <row r="46" spans="1:45" s="94" customFormat="1" ht="9" customHeight="1">
      <c r="A46" s="1469"/>
      <c r="B46" s="1462"/>
      <c r="C46" s="1500"/>
      <c r="D46" s="1500"/>
      <c r="E46" s="1500"/>
      <c r="F46" s="1500"/>
      <c r="G46" s="1469"/>
      <c r="H46" s="1469"/>
      <c r="I46" s="1469"/>
      <c r="J46" s="1469"/>
      <c r="K46" s="1469"/>
      <c r="L46" s="1469"/>
      <c r="M46" s="1469"/>
      <c r="N46" s="1469"/>
      <c r="O46" s="1469"/>
      <c r="P46" s="1469"/>
      <c r="Q46" s="1469"/>
      <c r="R46" s="1469"/>
      <c r="S46" s="1469"/>
      <c r="T46" s="1469"/>
      <c r="U46" s="1469"/>
      <c r="V46" s="1469"/>
    </row>
    <row r="47" spans="1:45" s="1469" customFormat="1" ht="13.9" customHeight="1">
      <c r="A47" s="94" t="s">
        <v>141</v>
      </c>
      <c r="B47" s="94"/>
      <c r="D47" s="94"/>
      <c r="E47" s="94"/>
      <c r="F47" s="94"/>
    </row>
    <row r="48" spans="1:45" s="94" customFormat="1" ht="13.9" customHeight="1">
      <c r="A48" s="94" t="s">
        <v>272</v>
      </c>
      <c r="B48" s="1469"/>
      <c r="C48" s="1469"/>
    </row>
    <row r="49" spans="1:32" s="94" customFormat="1" ht="13.9" customHeight="1">
      <c r="A49" s="157"/>
      <c r="B49" s="157"/>
      <c r="AB49" s="1469"/>
      <c r="AC49" s="1469"/>
      <c r="AD49" s="1469"/>
      <c r="AE49" s="1469"/>
      <c r="AF49" s="1469"/>
    </row>
    <row r="51" spans="1:32">
      <c r="C51" s="372">
        <f>C6-C7-C8-C9</f>
        <v>0</v>
      </c>
      <c r="D51" s="372">
        <f>D6-D7-D8-D9</f>
        <v>0</v>
      </c>
      <c r="E51" s="372">
        <f>E6-E7-E8-E9</f>
        <v>0</v>
      </c>
      <c r="F51" s="372">
        <f>F6-F7-F8-F9</f>
        <v>0</v>
      </c>
    </row>
    <row r="52" spans="1:32">
      <c r="C52" s="372">
        <f>C11-C12-C13</f>
        <v>0</v>
      </c>
      <c r="D52" s="372">
        <f>D11-D12-D13</f>
        <v>0</v>
      </c>
      <c r="E52" s="372">
        <f>E11-E12-E13</f>
        <v>0</v>
      </c>
      <c r="F52" s="372">
        <f>F11-F12-F13</f>
        <v>0</v>
      </c>
    </row>
    <row r="53" spans="1:32">
      <c r="C53" s="372">
        <f>C14-C15-C16</f>
        <v>0</v>
      </c>
      <c r="D53" s="372">
        <f>D14-D15-D16</f>
        <v>0</v>
      </c>
      <c r="E53" s="372">
        <f>E14-E15-E16</f>
        <v>0</v>
      </c>
      <c r="F53" s="372">
        <f>F14-F15-F16</f>
        <v>0</v>
      </c>
    </row>
    <row r="54" spans="1:32">
      <c r="C54" s="372">
        <f>C17-C18-C19</f>
        <v>0</v>
      </c>
      <c r="D54" s="372">
        <f>D17-D18-D19</f>
        <v>0</v>
      </c>
      <c r="E54" s="372">
        <f>E17-E18-E19</f>
        <v>0</v>
      </c>
      <c r="F54" s="372">
        <f>F17-F18-F19</f>
        <v>0</v>
      </c>
    </row>
    <row r="55" spans="1:32">
      <c r="C55" s="372">
        <f>C20-C21-C22</f>
        <v>0</v>
      </c>
      <c r="D55" s="372">
        <f>D20-D21-D22</f>
        <v>0</v>
      </c>
      <c r="E55" s="372">
        <f>E20-E21-E22</f>
        <v>0</v>
      </c>
      <c r="F55" s="372">
        <f>F20-F21-F22</f>
        <v>0</v>
      </c>
    </row>
    <row r="56" spans="1:32">
      <c r="C56" s="372">
        <f>C23-C24-C25</f>
        <v>0</v>
      </c>
      <c r="D56" s="372">
        <f>D23-D24-D25</f>
        <v>0</v>
      </c>
      <c r="E56" s="372">
        <f>E23-E24-E25</f>
        <v>0</v>
      </c>
      <c r="F56" s="372">
        <f>F23-F24-F25</f>
        <v>0</v>
      </c>
    </row>
    <row r="57" spans="1:32">
      <c r="C57" s="372">
        <f t="shared" ref="C57:F59" si="3">C11-C14-C17-C20-C23</f>
        <v>0</v>
      </c>
      <c r="D57" s="372">
        <f t="shared" si="3"/>
        <v>0</v>
      </c>
      <c r="E57" s="372">
        <f t="shared" si="3"/>
        <v>0</v>
      </c>
      <c r="F57" s="372">
        <f t="shared" si="3"/>
        <v>0</v>
      </c>
    </row>
    <row r="58" spans="1:32">
      <c r="C58" s="372">
        <f t="shared" si="3"/>
        <v>0</v>
      </c>
      <c r="D58" s="372">
        <f t="shared" si="3"/>
        <v>0</v>
      </c>
      <c r="E58" s="372">
        <f t="shared" si="3"/>
        <v>0</v>
      </c>
      <c r="F58" s="372">
        <f t="shared" si="3"/>
        <v>0</v>
      </c>
    </row>
    <row r="59" spans="1:32">
      <c r="C59" s="372">
        <f t="shared" si="3"/>
        <v>0</v>
      </c>
      <c r="D59" s="372">
        <f t="shared" si="3"/>
        <v>0</v>
      </c>
      <c r="E59" s="372">
        <f t="shared" si="3"/>
        <v>0</v>
      </c>
      <c r="F59" s="372">
        <f t="shared" si="3"/>
        <v>0</v>
      </c>
    </row>
    <row r="60" spans="1:32">
      <c r="C60" s="372">
        <f>C27-C28-C29</f>
        <v>0</v>
      </c>
      <c r="D60" s="372">
        <f>D27-D28-D29</f>
        <v>0</v>
      </c>
      <c r="E60" s="372">
        <f>E27-E28-E29</f>
        <v>0</v>
      </c>
      <c r="F60" s="372">
        <f>F27-F28-F29</f>
        <v>0</v>
      </c>
    </row>
    <row r="61" spans="1:32">
      <c r="C61" s="372">
        <f>C31-C32-C33</f>
        <v>0</v>
      </c>
      <c r="D61" s="372">
        <f>D31-D32-D33</f>
        <v>0</v>
      </c>
      <c r="E61" s="372">
        <f>E31-E32-E33</f>
        <v>0</v>
      </c>
      <c r="F61" s="372">
        <f>F31-F32-F33</f>
        <v>0</v>
      </c>
    </row>
    <row r="62" spans="1:32">
      <c r="C62" s="372">
        <f>C35-C36-C37</f>
        <v>0</v>
      </c>
      <c r="D62" s="372">
        <f>D35-D36-D37</f>
        <v>0</v>
      </c>
      <c r="E62" s="372">
        <f>E35-E36-E37</f>
        <v>0</v>
      </c>
      <c r="F62" s="372">
        <f>F35-F36-F37</f>
        <v>0</v>
      </c>
    </row>
    <row r="63" spans="1:32">
      <c r="C63" s="372">
        <f>C35-C38-C39-C40-C41-C42-C43</f>
        <v>0</v>
      </c>
      <c r="D63" s="372">
        <f>D35-D38-D39-D40-D41-D42-D43</f>
        <v>0</v>
      </c>
      <c r="E63" s="372">
        <f>E35-E38-E39-E40-E41-E42-E43</f>
        <v>0</v>
      </c>
      <c r="F63" s="372">
        <f>F35-F38-F39-F40-F41-F42-F43</f>
        <v>0</v>
      </c>
    </row>
    <row r="64" spans="1:32">
      <c r="C64" s="372">
        <f t="shared" ref="C64:F65" si="4">C36-C38-C40-C42</f>
        <v>0</v>
      </c>
      <c r="D64" s="372">
        <f t="shared" si="4"/>
        <v>0</v>
      </c>
      <c r="E64" s="372">
        <f t="shared" si="4"/>
        <v>0</v>
      </c>
      <c r="F64" s="372">
        <f t="shared" si="4"/>
        <v>0</v>
      </c>
    </row>
    <row r="65" spans="3:6">
      <c r="C65" s="372">
        <f t="shared" si="4"/>
        <v>0</v>
      </c>
      <c r="D65" s="372">
        <f t="shared" si="4"/>
        <v>0</v>
      </c>
      <c r="E65" s="372">
        <f t="shared" si="4"/>
        <v>0</v>
      </c>
      <c r="F65" s="372">
        <f t="shared" si="4"/>
        <v>0</v>
      </c>
    </row>
  </sheetData>
  <mergeCells count="21">
    <mergeCell ref="A42:A43"/>
    <mergeCell ref="C44:D44"/>
    <mergeCell ref="C45:D45"/>
    <mergeCell ref="A23:A25"/>
    <mergeCell ref="A27:A29"/>
    <mergeCell ref="A31:A33"/>
    <mergeCell ref="A35:A37"/>
    <mergeCell ref="A38:A39"/>
    <mergeCell ref="A40:A41"/>
    <mergeCell ref="A20:A22"/>
    <mergeCell ref="P1:Q1"/>
    <mergeCell ref="P2:Q2"/>
    <mergeCell ref="A3:F3"/>
    <mergeCell ref="A5:B5"/>
    <mergeCell ref="A6:B6"/>
    <mergeCell ref="A7:B7"/>
    <mergeCell ref="A8:B8"/>
    <mergeCell ref="A9:B9"/>
    <mergeCell ref="A11:A13"/>
    <mergeCell ref="A14:A16"/>
    <mergeCell ref="A17:A19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2" orientation="landscape" r:id="rId1"/>
  <headerFooter alignWithMargins="0">
    <oddFooter>&amp;C&amp;8&amp;A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5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9" style="97"/>
    <col min="2" max="2" width="7.625" style="97" customWidth="1"/>
    <col min="3" max="3" width="12.875" style="97" customWidth="1"/>
    <col min="4" max="13" width="9.625" style="97" customWidth="1"/>
    <col min="14" max="14" width="7.625" style="9" customWidth="1"/>
    <col min="15" max="15" width="4.5" style="97" bestFit="1" customWidth="1"/>
    <col min="16" max="257" width="9" style="97"/>
    <col min="258" max="258" width="7.625" style="97" customWidth="1"/>
    <col min="259" max="259" width="12.875" style="97" customWidth="1"/>
    <col min="260" max="269" width="9.625" style="97" customWidth="1"/>
    <col min="270" max="270" width="7.625" style="97" customWidth="1"/>
    <col min="271" max="271" width="4.5" style="97" bestFit="1" customWidth="1"/>
    <col min="272" max="513" width="9" style="97"/>
    <col min="514" max="514" width="7.625" style="97" customWidth="1"/>
    <col min="515" max="515" width="12.875" style="97" customWidth="1"/>
    <col min="516" max="525" width="9.625" style="97" customWidth="1"/>
    <col min="526" max="526" width="7.625" style="97" customWidth="1"/>
    <col min="527" max="527" width="4.5" style="97" bestFit="1" customWidth="1"/>
    <col min="528" max="769" width="9" style="97"/>
    <col min="770" max="770" width="7.625" style="97" customWidth="1"/>
    <col min="771" max="771" width="12.875" style="97" customWidth="1"/>
    <col min="772" max="781" width="9.625" style="97" customWidth="1"/>
    <col min="782" max="782" width="7.625" style="97" customWidth="1"/>
    <col min="783" max="783" width="4.5" style="97" bestFit="1" customWidth="1"/>
    <col min="784" max="1025" width="9" style="97"/>
    <col min="1026" max="1026" width="7.625" style="97" customWidth="1"/>
    <col min="1027" max="1027" width="12.875" style="97" customWidth="1"/>
    <col min="1028" max="1037" width="9.625" style="97" customWidth="1"/>
    <col min="1038" max="1038" width="7.625" style="97" customWidth="1"/>
    <col min="1039" max="1039" width="4.5" style="97" bestFit="1" customWidth="1"/>
    <col min="1040" max="1281" width="9" style="97"/>
    <col min="1282" max="1282" width="7.625" style="97" customWidth="1"/>
    <col min="1283" max="1283" width="12.875" style="97" customWidth="1"/>
    <col min="1284" max="1293" width="9.625" style="97" customWidth="1"/>
    <col min="1294" max="1294" width="7.625" style="97" customWidth="1"/>
    <col min="1295" max="1295" width="4.5" style="97" bestFit="1" customWidth="1"/>
    <col min="1296" max="1537" width="9" style="97"/>
    <col min="1538" max="1538" width="7.625" style="97" customWidth="1"/>
    <col min="1539" max="1539" width="12.875" style="97" customWidth="1"/>
    <col min="1540" max="1549" width="9.625" style="97" customWidth="1"/>
    <col min="1550" max="1550" width="7.625" style="97" customWidth="1"/>
    <col min="1551" max="1551" width="4.5" style="97" bestFit="1" customWidth="1"/>
    <col min="1552" max="1793" width="9" style="97"/>
    <col min="1794" max="1794" width="7.625" style="97" customWidth="1"/>
    <col min="1795" max="1795" width="12.875" style="97" customWidth="1"/>
    <col min="1796" max="1805" width="9.625" style="97" customWidth="1"/>
    <col min="1806" max="1806" width="7.625" style="97" customWidth="1"/>
    <col min="1807" max="1807" width="4.5" style="97" bestFit="1" customWidth="1"/>
    <col min="1808" max="2049" width="9" style="97"/>
    <col min="2050" max="2050" width="7.625" style="97" customWidth="1"/>
    <col min="2051" max="2051" width="12.875" style="97" customWidth="1"/>
    <col min="2052" max="2061" width="9.625" style="97" customWidth="1"/>
    <col min="2062" max="2062" width="7.625" style="97" customWidth="1"/>
    <col min="2063" max="2063" width="4.5" style="97" bestFit="1" customWidth="1"/>
    <col min="2064" max="2305" width="9" style="97"/>
    <col min="2306" max="2306" width="7.625" style="97" customWidth="1"/>
    <col min="2307" max="2307" width="12.875" style="97" customWidth="1"/>
    <col min="2308" max="2317" width="9.625" style="97" customWidth="1"/>
    <col min="2318" max="2318" width="7.625" style="97" customWidth="1"/>
    <col min="2319" max="2319" width="4.5" style="97" bestFit="1" customWidth="1"/>
    <col min="2320" max="2561" width="9" style="97"/>
    <col min="2562" max="2562" width="7.625" style="97" customWidth="1"/>
    <col min="2563" max="2563" width="12.875" style="97" customWidth="1"/>
    <col min="2564" max="2573" width="9.625" style="97" customWidth="1"/>
    <col min="2574" max="2574" width="7.625" style="97" customWidth="1"/>
    <col min="2575" max="2575" width="4.5" style="97" bestFit="1" customWidth="1"/>
    <col min="2576" max="2817" width="9" style="97"/>
    <col min="2818" max="2818" width="7.625" style="97" customWidth="1"/>
    <col min="2819" max="2819" width="12.875" style="97" customWidth="1"/>
    <col min="2820" max="2829" width="9.625" style="97" customWidth="1"/>
    <col min="2830" max="2830" width="7.625" style="97" customWidth="1"/>
    <col min="2831" max="2831" width="4.5" style="97" bestFit="1" customWidth="1"/>
    <col min="2832" max="3073" width="9" style="97"/>
    <col min="3074" max="3074" width="7.625" style="97" customWidth="1"/>
    <col min="3075" max="3075" width="12.875" style="97" customWidth="1"/>
    <col min="3076" max="3085" width="9.625" style="97" customWidth="1"/>
    <col min="3086" max="3086" width="7.625" style="97" customWidth="1"/>
    <col min="3087" max="3087" width="4.5" style="97" bestFit="1" customWidth="1"/>
    <col min="3088" max="3329" width="9" style="97"/>
    <col min="3330" max="3330" width="7.625" style="97" customWidth="1"/>
    <col min="3331" max="3331" width="12.875" style="97" customWidth="1"/>
    <col min="3332" max="3341" width="9.625" style="97" customWidth="1"/>
    <col min="3342" max="3342" width="7.625" style="97" customWidth="1"/>
    <col min="3343" max="3343" width="4.5" style="97" bestFit="1" customWidth="1"/>
    <col min="3344" max="3585" width="9" style="97"/>
    <col min="3586" max="3586" width="7.625" style="97" customWidth="1"/>
    <col min="3587" max="3587" width="12.875" style="97" customWidth="1"/>
    <col min="3588" max="3597" width="9.625" style="97" customWidth="1"/>
    <col min="3598" max="3598" width="7.625" style="97" customWidth="1"/>
    <col min="3599" max="3599" width="4.5" style="97" bestFit="1" customWidth="1"/>
    <col min="3600" max="3841" width="9" style="97"/>
    <col min="3842" max="3842" width="7.625" style="97" customWidth="1"/>
    <col min="3843" max="3843" width="12.875" style="97" customWidth="1"/>
    <col min="3844" max="3853" width="9.625" style="97" customWidth="1"/>
    <col min="3854" max="3854" width="7.625" style="97" customWidth="1"/>
    <col min="3855" max="3855" width="4.5" style="97" bestFit="1" customWidth="1"/>
    <col min="3856" max="4097" width="9" style="97"/>
    <col min="4098" max="4098" width="7.625" style="97" customWidth="1"/>
    <col min="4099" max="4099" width="12.875" style="97" customWidth="1"/>
    <col min="4100" max="4109" width="9.625" style="97" customWidth="1"/>
    <col min="4110" max="4110" width="7.625" style="97" customWidth="1"/>
    <col min="4111" max="4111" width="4.5" style="97" bestFit="1" customWidth="1"/>
    <col min="4112" max="4353" width="9" style="97"/>
    <col min="4354" max="4354" width="7.625" style="97" customWidth="1"/>
    <col min="4355" max="4355" width="12.875" style="97" customWidth="1"/>
    <col min="4356" max="4365" width="9.625" style="97" customWidth="1"/>
    <col min="4366" max="4366" width="7.625" style="97" customWidth="1"/>
    <col min="4367" max="4367" width="4.5" style="97" bestFit="1" customWidth="1"/>
    <col min="4368" max="4609" width="9" style="97"/>
    <col min="4610" max="4610" width="7.625" style="97" customWidth="1"/>
    <col min="4611" max="4611" width="12.875" style="97" customWidth="1"/>
    <col min="4612" max="4621" width="9.625" style="97" customWidth="1"/>
    <col min="4622" max="4622" width="7.625" style="97" customWidth="1"/>
    <col min="4623" max="4623" width="4.5" style="97" bestFit="1" customWidth="1"/>
    <col min="4624" max="4865" width="9" style="97"/>
    <col min="4866" max="4866" width="7.625" style="97" customWidth="1"/>
    <col min="4867" max="4867" width="12.875" style="97" customWidth="1"/>
    <col min="4868" max="4877" width="9.625" style="97" customWidth="1"/>
    <col min="4878" max="4878" width="7.625" style="97" customWidth="1"/>
    <col min="4879" max="4879" width="4.5" style="97" bestFit="1" customWidth="1"/>
    <col min="4880" max="5121" width="9" style="97"/>
    <col min="5122" max="5122" width="7.625" style="97" customWidth="1"/>
    <col min="5123" max="5123" width="12.875" style="97" customWidth="1"/>
    <col min="5124" max="5133" width="9.625" style="97" customWidth="1"/>
    <col min="5134" max="5134" width="7.625" style="97" customWidth="1"/>
    <col min="5135" max="5135" width="4.5" style="97" bestFit="1" customWidth="1"/>
    <col min="5136" max="5377" width="9" style="97"/>
    <col min="5378" max="5378" width="7.625" style="97" customWidth="1"/>
    <col min="5379" max="5379" width="12.875" style="97" customWidth="1"/>
    <col min="5380" max="5389" width="9.625" style="97" customWidth="1"/>
    <col min="5390" max="5390" width="7.625" style="97" customWidth="1"/>
    <col min="5391" max="5391" width="4.5" style="97" bestFit="1" customWidth="1"/>
    <col min="5392" max="5633" width="9" style="97"/>
    <col min="5634" max="5634" width="7.625" style="97" customWidth="1"/>
    <col min="5635" max="5635" width="12.875" style="97" customWidth="1"/>
    <col min="5636" max="5645" width="9.625" style="97" customWidth="1"/>
    <col min="5646" max="5646" width="7.625" style="97" customWidth="1"/>
    <col min="5647" max="5647" width="4.5" style="97" bestFit="1" customWidth="1"/>
    <col min="5648" max="5889" width="9" style="97"/>
    <col min="5890" max="5890" width="7.625" style="97" customWidth="1"/>
    <col min="5891" max="5891" width="12.875" style="97" customWidth="1"/>
    <col min="5892" max="5901" width="9.625" style="97" customWidth="1"/>
    <col min="5902" max="5902" width="7.625" style="97" customWidth="1"/>
    <col min="5903" max="5903" width="4.5" style="97" bestFit="1" customWidth="1"/>
    <col min="5904" max="6145" width="9" style="97"/>
    <col min="6146" max="6146" width="7.625" style="97" customWidth="1"/>
    <col min="6147" max="6147" width="12.875" style="97" customWidth="1"/>
    <col min="6148" max="6157" width="9.625" style="97" customWidth="1"/>
    <col min="6158" max="6158" width="7.625" style="97" customWidth="1"/>
    <col min="6159" max="6159" width="4.5" style="97" bestFit="1" customWidth="1"/>
    <col min="6160" max="6401" width="9" style="97"/>
    <col min="6402" max="6402" width="7.625" style="97" customWidth="1"/>
    <col min="6403" max="6403" width="12.875" style="97" customWidth="1"/>
    <col min="6404" max="6413" width="9.625" style="97" customWidth="1"/>
    <col min="6414" max="6414" width="7.625" style="97" customWidth="1"/>
    <col min="6415" max="6415" width="4.5" style="97" bestFit="1" customWidth="1"/>
    <col min="6416" max="6657" width="9" style="97"/>
    <col min="6658" max="6658" width="7.625" style="97" customWidth="1"/>
    <col min="6659" max="6659" width="12.875" style="97" customWidth="1"/>
    <col min="6660" max="6669" width="9.625" style="97" customWidth="1"/>
    <col min="6670" max="6670" width="7.625" style="97" customWidth="1"/>
    <col min="6671" max="6671" width="4.5" style="97" bestFit="1" customWidth="1"/>
    <col min="6672" max="6913" width="9" style="97"/>
    <col min="6914" max="6914" width="7.625" style="97" customWidth="1"/>
    <col min="6915" max="6915" width="12.875" style="97" customWidth="1"/>
    <col min="6916" max="6925" width="9.625" style="97" customWidth="1"/>
    <col min="6926" max="6926" width="7.625" style="97" customWidth="1"/>
    <col min="6927" max="6927" width="4.5" style="97" bestFit="1" customWidth="1"/>
    <col min="6928" max="7169" width="9" style="97"/>
    <col min="7170" max="7170" width="7.625" style="97" customWidth="1"/>
    <col min="7171" max="7171" width="12.875" style="97" customWidth="1"/>
    <col min="7172" max="7181" width="9.625" style="97" customWidth="1"/>
    <col min="7182" max="7182" width="7.625" style="97" customWidth="1"/>
    <col min="7183" max="7183" width="4.5" style="97" bestFit="1" customWidth="1"/>
    <col min="7184" max="7425" width="9" style="97"/>
    <col min="7426" max="7426" width="7.625" style="97" customWidth="1"/>
    <col min="7427" max="7427" width="12.875" style="97" customWidth="1"/>
    <col min="7428" max="7437" width="9.625" style="97" customWidth="1"/>
    <col min="7438" max="7438" width="7.625" style="97" customWidth="1"/>
    <col min="7439" max="7439" width="4.5" style="97" bestFit="1" customWidth="1"/>
    <col min="7440" max="7681" width="9" style="97"/>
    <col min="7682" max="7682" width="7.625" style="97" customWidth="1"/>
    <col min="7683" max="7683" width="12.875" style="97" customWidth="1"/>
    <col min="7684" max="7693" width="9.625" style="97" customWidth="1"/>
    <col min="7694" max="7694" width="7.625" style="97" customWidth="1"/>
    <col min="7695" max="7695" width="4.5" style="97" bestFit="1" customWidth="1"/>
    <col min="7696" max="7937" width="9" style="97"/>
    <col min="7938" max="7938" width="7.625" style="97" customWidth="1"/>
    <col min="7939" max="7939" width="12.875" style="97" customWidth="1"/>
    <col min="7940" max="7949" width="9.625" style="97" customWidth="1"/>
    <col min="7950" max="7950" width="7.625" style="97" customWidth="1"/>
    <col min="7951" max="7951" width="4.5" style="97" bestFit="1" customWidth="1"/>
    <col min="7952" max="8193" width="9" style="97"/>
    <col min="8194" max="8194" width="7.625" style="97" customWidth="1"/>
    <col min="8195" max="8195" width="12.875" style="97" customWidth="1"/>
    <col min="8196" max="8205" width="9.625" style="97" customWidth="1"/>
    <col min="8206" max="8206" width="7.625" style="97" customWidth="1"/>
    <col min="8207" max="8207" width="4.5" style="97" bestFit="1" customWidth="1"/>
    <col min="8208" max="8449" width="9" style="97"/>
    <col min="8450" max="8450" width="7.625" style="97" customWidth="1"/>
    <col min="8451" max="8451" width="12.875" style="97" customWidth="1"/>
    <col min="8452" max="8461" width="9.625" style="97" customWidth="1"/>
    <col min="8462" max="8462" width="7.625" style="97" customWidth="1"/>
    <col min="8463" max="8463" width="4.5" style="97" bestFit="1" customWidth="1"/>
    <col min="8464" max="8705" width="9" style="97"/>
    <col min="8706" max="8706" width="7.625" style="97" customWidth="1"/>
    <col min="8707" max="8707" width="12.875" style="97" customWidth="1"/>
    <col min="8708" max="8717" width="9.625" style="97" customWidth="1"/>
    <col min="8718" max="8718" width="7.625" style="97" customWidth="1"/>
    <col min="8719" max="8719" width="4.5" style="97" bestFit="1" customWidth="1"/>
    <col min="8720" max="8961" width="9" style="97"/>
    <col min="8962" max="8962" width="7.625" style="97" customWidth="1"/>
    <col min="8963" max="8963" width="12.875" style="97" customWidth="1"/>
    <col min="8964" max="8973" width="9.625" style="97" customWidth="1"/>
    <col min="8974" max="8974" width="7.625" style="97" customWidth="1"/>
    <col min="8975" max="8975" width="4.5" style="97" bestFit="1" customWidth="1"/>
    <col min="8976" max="9217" width="9" style="97"/>
    <col min="9218" max="9218" width="7.625" style="97" customWidth="1"/>
    <col min="9219" max="9219" width="12.875" style="97" customWidth="1"/>
    <col min="9220" max="9229" width="9.625" style="97" customWidth="1"/>
    <col min="9230" max="9230" width="7.625" style="97" customWidth="1"/>
    <col min="9231" max="9231" width="4.5" style="97" bestFit="1" customWidth="1"/>
    <col min="9232" max="9473" width="9" style="97"/>
    <col min="9474" max="9474" width="7.625" style="97" customWidth="1"/>
    <col min="9475" max="9475" width="12.875" style="97" customWidth="1"/>
    <col min="9476" max="9485" width="9.625" style="97" customWidth="1"/>
    <col min="9486" max="9486" width="7.625" style="97" customWidth="1"/>
    <col min="9487" max="9487" width="4.5" style="97" bestFit="1" customWidth="1"/>
    <col min="9488" max="9729" width="9" style="97"/>
    <col min="9730" max="9730" width="7.625" style="97" customWidth="1"/>
    <col min="9731" max="9731" width="12.875" style="97" customWidth="1"/>
    <col min="9732" max="9741" width="9.625" style="97" customWidth="1"/>
    <col min="9742" max="9742" width="7.625" style="97" customWidth="1"/>
    <col min="9743" max="9743" width="4.5" style="97" bestFit="1" customWidth="1"/>
    <col min="9744" max="9985" width="9" style="97"/>
    <col min="9986" max="9986" width="7.625" style="97" customWidth="1"/>
    <col min="9987" max="9987" width="12.875" style="97" customWidth="1"/>
    <col min="9988" max="9997" width="9.625" style="97" customWidth="1"/>
    <col min="9998" max="9998" width="7.625" style="97" customWidth="1"/>
    <col min="9999" max="9999" width="4.5" style="97" bestFit="1" customWidth="1"/>
    <col min="10000" max="10241" width="9" style="97"/>
    <col min="10242" max="10242" width="7.625" style="97" customWidth="1"/>
    <col min="10243" max="10243" width="12.875" style="97" customWidth="1"/>
    <col min="10244" max="10253" width="9.625" style="97" customWidth="1"/>
    <col min="10254" max="10254" width="7.625" style="97" customWidth="1"/>
    <col min="10255" max="10255" width="4.5" style="97" bestFit="1" customWidth="1"/>
    <col min="10256" max="10497" width="9" style="97"/>
    <col min="10498" max="10498" width="7.625" style="97" customWidth="1"/>
    <col min="10499" max="10499" width="12.875" style="97" customWidth="1"/>
    <col min="10500" max="10509" width="9.625" style="97" customWidth="1"/>
    <col min="10510" max="10510" width="7.625" style="97" customWidth="1"/>
    <col min="10511" max="10511" width="4.5" style="97" bestFit="1" customWidth="1"/>
    <col min="10512" max="10753" width="9" style="97"/>
    <col min="10754" max="10754" width="7.625" style="97" customWidth="1"/>
    <col min="10755" max="10755" width="12.875" style="97" customWidth="1"/>
    <col min="10756" max="10765" width="9.625" style="97" customWidth="1"/>
    <col min="10766" max="10766" width="7.625" style="97" customWidth="1"/>
    <col min="10767" max="10767" width="4.5" style="97" bestFit="1" customWidth="1"/>
    <col min="10768" max="11009" width="9" style="97"/>
    <col min="11010" max="11010" width="7.625" style="97" customWidth="1"/>
    <col min="11011" max="11011" width="12.875" style="97" customWidth="1"/>
    <col min="11012" max="11021" width="9.625" style="97" customWidth="1"/>
    <col min="11022" max="11022" width="7.625" style="97" customWidth="1"/>
    <col min="11023" max="11023" width="4.5" style="97" bestFit="1" customWidth="1"/>
    <col min="11024" max="11265" width="9" style="97"/>
    <col min="11266" max="11266" width="7.625" style="97" customWidth="1"/>
    <col min="11267" max="11267" width="12.875" style="97" customWidth="1"/>
    <col min="11268" max="11277" width="9.625" style="97" customWidth="1"/>
    <col min="11278" max="11278" width="7.625" style="97" customWidth="1"/>
    <col min="11279" max="11279" width="4.5" style="97" bestFit="1" customWidth="1"/>
    <col min="11280" max="11521" width="9" style="97"/>
    <col min="11522" max="11522" width="7.625" style="97" customWidth="1"/>
    <col min="11523" max="11523" width="12.875" style="97" customWidth="1"/>
    <col min="11524" max="11533" width="9.625" style="97" customWidth="1"/>
    <col min="11534" max="11534" width="7.625" style="97" customWidth="1"/>
    <col min="11535" max="11535" width="4.5" style="97" bestFit="1" customWidth="1"/>
    <col min="11536" max="11777" width="9" style="97"/>
    <col min="11778" max="11778" width="7.625" style="97" customWidth="1"/>
    <col min="11779" max="11779" width="12.875" style="97" customWidth="1"/>
    <col min="11780" max="11789" width="9.625" style="97" customWidth="1"/>
    <col min="11790" max="11790" width="7.625" style="97" customWidth="1"/>
    <col min="11791" max="11791" width="4.5" style="97" bestFit="1" customWidth="1"/>
    <col min="11792" max="12033" width="9" style="97"/>
    <col min="12034" max="12034" width="7.625" style="97" customWidth="1"/>
    <col min="12035" max="12035" width="12.875" style="97" customWidth="1"/>
    <col min="12036" max="12045" width="9.625" style="97" customWidth="1"/>
    <col min="12046" max="12046" width="7.625" style="97" customWidth="1"/>
    <col min="12047" max="12047" width="4.5" style="97" bestFit="1" customWidth="1"/>
    <col min="12048" max="12289" width="9" style="97"/>
    <col min="12290" max="12290" width="7.625" style="97" customWidth="1"/>
    <col min="12291" max="12291" width="12.875" style="97" customWidth="1"/>
    <col min="12292" max="12301" width="9.625" style="97" customWidth="1"/>
    <col min="12302" max="12302" width="7.625" style="97" customWidth="1"/>
    <col min="12303" max="12303" width="4.5" style="97" bestFit="1" customWidth="1"/>
    <col min="12304" max="12545" width="9" style="97"/>
    <col min="12546" max="12546" width="7.625" style="97" customWidth="1"/>
    <col min="12547" max="12547" width="12.875" style="97" customWidth="1"/>
    <col min="12548" max="12557" width="9.625" style="97" customWidth="1"/>
    <col min="12558" max="12558" width="7.625" style="97" customWidth="1"/>
    <col min="12559" max="12559" width="4.5" style="97" bestFit="1" customWidth="1"/>
    <col min="12560" max="12801" width="9" style="97"/>
    <col min="12802" max="12802" width="7.625" style="97" customWidth="1"/>
    <col min="12803" max="12803" width="12.875" style="97" customWidth="1"/>
    <col min="12804" max="12813" width="9.625" style="97" customWidth="1"/>
    <col min="12814" max="12814" width="7.625" style="97" customWidth="1"/>
    <col min="12815" max="12815" width="4.5" style="97" bestFit="1" customWidth="1"/>
    <col min="12816" max="13057" width="9" style="97"/>
    <col min="13058" max="13058" width="7.625" style="97" customWidth="1"/>
    <col min="13059" max="13059" width="12.875" style="97" customWidth="1"/>
    <col min="13060" max="13069" width="9.625" style="97" customWidth="1"/>
    <col min="13070" max="13070" width="7.625" style="97" customWidth="1"/>
    <col min="13071" max="13071" width="4.5" style="97" bestFit="1" customWidth="1"/>
    <col min="13072" max="13313" width="9" style="97"/>
    <col min="13314" max="13314" width="7.625" style="97" customWidth="1"/>
    <col min="13315" max="13315" width="12.875" style="97" customWidth="1"/>
    <col min="13316" max="13325" width="9.625" style="97" customWidth="1"/>
    <col min="13326" max="13326" width="7.625" style="97" customWidth="1"/>
    <col min="13327" max="13327" width="4.5" style="97" bestFit="1" customWidth="1"/>
    <col min="13328" max="13569" width="9" style="97"/>
    <col min="13570" max="13570" width="7.625" style="97" customWidth="1"/>
    <col min="13571" max="13571" width="12.875" style="97" customWidth="1"/>
    <col min="13572" max="13581" width="9.625" style="97" customWidth="1"/>
    <col min="13582" max="13582" width="7.625" style="97" customWidth="1"/>
    <col min="13583" max="13583" width="4.5" style="97" bestFit="1" customWidth="1"/>
    <col min="13584" max="13825" width="9" style="97"/>
    <col min="13826" max="13826" width="7.625" style="97" customWidth="1"/>
    <col min="13827" max="13827" width="12.875" style="97" customWidth="1"/>
    <col min="13828" max="13837" width="9.625" style="97" customWidth="1"/>
    <col min="13838" max="13838" width="7.625" style="97" customWidth="1"/>
    <col min="13839" max="13839" width="4.5" style="97" bestFit="1" customWidth="1"/>
    <col min="13840" max="14081" width="9" style="97"/>
    <col min="14082" max="14082" width="7.625" style="97" customWidth="1"/>
    <col min="14083" max="14083" width="12.875" style="97" customWidth="1"/>
    <col min="14084" max="14093" width="9.625" style="97" customWidth="1"/>
    <col min="14094" max="14094" width="7.625" style="97" customWidth="1"/>
    <col min="14095" max="14095" width="4.5" style="97" bestFit="1" customWidth="1"/>
    <col min="14096" max="14337" width="9" style="97"/>
    <col min="14338" max="14338" width="7.625" style="97" customWidth="1"/>
    <col min="14339" max="14339" width="12.875" style="97" customWidth="1"/>
    <col min="14340" max="14349" width="9.625" style="97" customWidth="1"/>
    <col min="14350" max="14350" width="7.625" style="97" customWidth="1"/>
    <col min="14351" max="14351" width="4.5" style="97" bestFit="1" customWidth="1"/>
    <col min="14352" max="14593" width="9" style="97"/>
    <col min="14594" max="14594" width="7.625" style="97" customWidth="1"/>
    <col min="14595" max="14595" width="12.875" style="97" customWidth="1"/>
    <col min="14596" max="14605" width="9.625" style="97" customWidth="1"/>
    <col min="14606" max="14606" width="7.625" style="97" customWidth="1"/>
    <col min="14607" max="14607" width="4.5" style="97" bestFit="1" customWidth="1"/>
    <col min="14608" max="14849" width="9" style="97"/>
    <col min="14850" max="14850" width="7.625" style="97" customWidth="1"/>
    <col min="14851" max="14851" width="12.875" style="97" customWidth="1"/>
    <col min="14852" max="14861" width="9.625" style="97" customWidth="1"/>
    <col min="14862" max="14862" width="7.625" style="97" customWidth="1"/>
    <col min="14863" max="14863" width="4.5" style="97" bestFit="1" customWidth="1"/>
    <col min="14864" max="15105" width="9" style="97"/>
    <col min="15106" max="15106" width="7.625" style="97" customWidth="1"/>
    <col min="15107" max="15107" width="12.875" style="97" customWidth="1"/>
    <col min="15108" max="15117" width="9.625" style="97" customWidth="1"/>
    <col min="15118" max="15118" width="7.625" style="97" customWidth="1"/>
    <col min="15119" max="15119" width="4.5" style="97" bestFit="1" customWidth="1"/>
    <col min="15120" max="15361" width="9" style="97"/>
    <col min="15362" max="15362" width="7.625" style="97" customWidth="1"/>
    <col min="15363" max="15363" width="12.875" style="97" customWidth="1"/>
    <col min="15364" max="15373" width="9.625" style="97" customWidth="1"/>
    <col min="15374" max="15374" width="7.625" style="97" customWidth="1"/>
    <col min="15375" max="15375" width="4.5" style="97" bestFit="1" customWidth="1"/>
    <col min="15376" max="15617" width="9" style="97"/>
    <col min="15618" max="15618" width="7.625" style="97" customWidth="1"/>
    <col min="15619" max="15619" width="12.875" style="97" customWidth="1"/>
    <col min="15620" max="15629" width="9.625" style="97" customWidth="1"/>
    <col min="15630" max="15630" width="7.625" style="97" customWidth="1"/>
    <col min="15631" max="15631" width="4.5" style="97" bestFit="1" customWidth="1"/>
    <col min="15632" max="15873" width="9" style="97"/>
    <col min="15874" max="15874" width="7.625" style="97" customWidth="1"/>
    <col min="15875" max="15875" width="12.875" style="97" customWidth="1"/>
    <col min="15876" max="15885" width="9.625" style="97" customWidth="1"/>
    <col min="15886" max="15886" width="7.625" style="97" customWidth="1"/>
    <col min="15887" max="15887" width="4.5" style="97" bestFit="1" customWidth="1"/>
    <col min="15888" max="16129" width="9" style="97"/>
    <col min="16130" max="16130" width="7.625" style="97" customWidth="1"/>
    <col min="16131" max="16131" width="12.875" style="97" customWidth="1"/>
    <col min="16132" max="16141" width="9.625" style="97" customWidth="1"/>
    <col min="16142" max="16142" width="7.625" style="97" customWidth="1"/>
    <col min="16143" max="16143" width="4.5" style="97" bestFit="1" customWidth="1"/>
    <col min="16144" max="16384" width="9" style="97"/>
  </cols>
  <sheetData>
    <row r="1" spans="1:23" s="94" customFormat="1" ht="16.5" customHeight="1">
      <c r="A1" s="1810" t="s">
        <v>143</v>
      </c>
      <c r="B1" s="1737"/>
      <c r="J1" s="1739" t="s">
        <v>139</v>
      </c>
      <c r="K1" s="1739"/>
      <c r="L1" s="1739" t="s">
        <v>89</v>
      </c>
      <c r="M1" s="1739"/>
      <c r="N1" s="1462"/>
    </row>
    <row r="2" spans="1:23" s="94" customFormat="1" ht="16.5" customHeight="1">
      <c r="A2" s="1810" t="s">
        <v>34</v>
      </c>
      <c r="B2" s="1737"/>
      <c r="C2" s="1475" t="s">
        <v>88</v>
      </c>
      <c r="D2" s="1475"/>
      <c r="E2" s="1475"/>
      <c r="F2" s="460"/>
      <c r="G2" s="1471"/>
      <c r="H2" s="1471"/>
      <c r="I2" s="7" t="s">
        <v>345</v>
      </c>
      <c r="J2" s="1739" t="s">
        <v>208</v>
      </c>
      <c r="K2" s="1739"/>
      <c r="L2" s="1739" t="s">
        <v>931</v>
      </c>
      <c r="M2" s="1739"/>
      <c r="N2" s="1462"/>
    </row>
    <row r="3" spans="1:23" s="1707" customFormat="1" ht="29.25" customHeight="1">
      <c r="A3" s="1762" t="s">
        <v>932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06"/>
    </row>
    <row r="4" spans="1:23" s="94" customFormat="1" ht="16.5" customHeight="1">
      <c r="B4" s="1447"/>
      <c r="C4" s="1447"/>
      <c r="D4" s="1447"/>
      <c r="E4" s="1763" t="s">
        <v>284</v>
      </c>
      <c r="F4" s="1763"/>
      <c r="G4" s="1763"/>
      <c r="H4" s="1763"/>
      <c r="I4" s="1763"/>
      <c r="J4" s="1447"/>
      <c r="K4" s="1447"/>
      <c r="L4" s="1447"/>
      <c r="M4" s="99" t="s">
        <v>224</v>
      </c>
      <c r="N4" s="1469"/>
    </row>
    <row r="5" spans="1:23" s="1643" customFormat="1" ht="44.25" customHeight="1">
      <c r="A5" s="1737" t="s">
        <v>397</v>
      </c>
      <c r="B5" s="1739"/>
      <c r="C5" s="1439" t="s">
        <v>67</v>
      </c>
      <c r="D5" s="1439" t="s">
        <v>398</v>
      </c>
      <c r="E5" s="1439" t="s">
        <v>399</v>
      </c>
      <c r="F5" s="1439" t="s">
        <v>400</v>
      </c>
      <c r="G5" s="1439" t="s">
        <v>401</v>
      </c>
      <c r="H5" s="1439" t="s">
        <v>402</v>
      </c>
      <c r="I5" s="1439" t="s">
        <v>403</v>
      </c>
      <c r="J5" s="1439" t="s">
        <v>404</v>
      </c>
      <c r="K5" s="1439" t="s">
        <v>405</v>
      </c>
      <c r="L5" s="1439" t="s">
        <v>908</v>
      </c>
      <c r="M5" s="1456" t="s">
        <v>907</v>
      </c>
      <c r="N5" s="1462"/>
    </row>
    <row r="6" spans="1:23" s="1643" customFormat="1" ht="24" customHeight="1">
      <c r="A6" s="1461" t="s">
        <v>350</v>
      </c>
      <c r="B6" s="1454" t="s">
        <v>49</v>
      </c>
      <c r="C6" s="477">
        <f>C7+C8</f>
        <v>302</v>
      </c>
      <c r="D6" s="479">
        <f t="shared" ref="D6:M6" si="0">D7+D8</f>
        <v>0</v>
      </c>
      <c r="E6" s="479">
        <f t="shared" si="0"/>
        <v>0</v>
      </c>
      <c r="F6" s="479">
        <f t="shared" si="0"/>
        <v>87</v>
      </c>
      <c r="G6" s="479">
        <f t="shared" si="0"/>
        <v>95</v>
      </c>
      <c r="H6" s="479">
        <f t="shared" si="0"/>
        <v>96</v>
      </c>
      <c r="I6" s="479">
        <f t="shared" si="0"/>
        <v>14</v>
      </c>
      <c r="J6" s="479">
        <f t="shared" si="0"/>
        <v>1</v>
      </c>
      <c r="K6" s="479">
        <f t="shared" si="0"/>
        <v>7</v>
      </c>
      <c r="L6" s="479">
        <f t="shared" si="0"/>
        <v>0</v>
      </c>
      <c r="M6" s="479">
        <f t="shared" si="0"/>
        <v>2</v>
      </c>
      <c r="N6" s="1462"/>
      <c r="O6" s="1518">
        <f>C6-D6-E6-F6-G6-H6-I6-J6-K6-L6-M6</f>
        <v>0</v>
      </c>
      <c r="R6" s="1518"/>
    </row>
    <row r="7" spans="1:23" s="1643" customFormat="1" ht="24" customHeight="1">
      <c r="A7" s="1462"/>
      <c r="B7" s="1449" t="s">
        <v>142</v>
      </c>
      <c r="C7" s="434">
        <f t="shared" ref="C7:M8" si="1">C10+C13+C16+C19</f>
        <v>238</v>
      </c>
      <c r="D7" s="1546">
        <f t="shared" si="1"/>
        <v>0</v>
      </c>
      <c r="E7" s="1546">
        <f t="shared" si="1"/>
        <v>0</v>
      </c>
      <c r="F7" s="1546">
        <f t="shared" si="1"/>
        <v>71</v>
      </c>
      <c r="G7" s="1546">
        <f t="shared" si="1"/>
        <v>72</v>
      </c>
      <c r="H7" s="1546">
        <f t="shared" si="1"/>
        <v>78</v>
      </c>
      <c r="I7" s="1546">
        <f t="shared" si="1"/>
        <v>9</v>
      </c>
      <c r="J7" s="1546">
        <f t="shared" si="1"/>
        <v>1</v>
      </c>
      <c r="K7" s="1546">
        <f t="shared" si="1"/>
        <v>6</v>
      </c>
      <c r="L7" s="1546">
        <f t="shared" si="1"/>
        <v>0</v>
      </c>
      <c r="M7" s="1546">
        <f t="shared" si="1"/>
        <v>1</v>
      </c>
      <c r="N7" s="1462"/>
      <c r="O7" s="1518">
        <f t="shared" ref="O7:O20" si="2">C7-D7-E7-F7-G7-H7-I7-J7-K7-L7-M7</f>
        <v>0</v>
      </c>
      <c r="R7" s="1518"/>
    </row>
    <row r="8" spans="1:23" s="1643" customFormat="1" ht="24" customHeight="1">
      <c r="A8" s="1462"/>
      <c r="B8" s="1449" t="s">
        <v>68</v>
      </c>
      <c r="C8" s="434">
        <f t="shared" si="1"/>
        <v>64</v>
      </c>
      <c r="D8" s="1546">
        <f t="shared" si="1"/>
        <v>0</v>
      </c>
      <c r="E8" s="1546">
        <f t="shared" si="1"/>
        <v>0</v>
      </c>
      <c r="F8" s="1546">
        <f t="shared" si="1"/>
        <v>16</v>
      </c>
      <c r="G8" s="1546">
        <f t="shared" si="1"/>
        <v>23</v>
      </c>
      <c r="H8" s="1546">
        <f t="shared" si="1"/>
        <v>18</v>
      </c>
      <c r="I8" s="1546">
        <f t="shared" si="1"/>
        <v>5</v>
      </c>
      <c r="J8" s="1546">
        <f t="shared" si="1"/>
        <v>0</v>
      </c>
      <c r="K8" s="1546">
        <f t="shared" si="1"/>
        <v>1</v>
      </c>
      <c r="L8" s="1546">
        <f t="shared" si="1"/>
        <v>0</v>
      </c>
      <c r="M8" s="1546">
        <f t="shared" si="1"/>
        <v>1</v>
      </c>
      <c r="N8" s="1462"/>
      <c r="O8" s="1518">
        <f t="shared" si="2"/>
        <v>0</v>
      </c>
      <c r="R8" s="1518"/>
    </row>
    <row r="9" spans="1:23" s="1643" customFormat="1" ht="24" customHeight="1">
      <c r="A9" s="1462" t="s">
        <v>180</v>
      </c>
      <c r="B9" s="1449" t="s">
        <v>49</v>
      </c>
      <c r="C9" s="434">
        <f t="shared" ref="C9:M9" si="3">C10+C11</f>
        <v>98</v>
      </c>
      <c r="D9" s="1546">
        <f t="shared" si="3"/>
        <v>0</v>
      </c>
      <c r="E9" s="1546">
        <f t="shared" si="3"/>
        <v>0</v>
      </c>
      <c r="F9" s="1546">
        <f t="shared" si="3"/>
        <v>86</v>
      </c>
      <c r="G9" s="1546">
        <f t="shared" si="3"/>
        <v>6</v>
      </c>
      <c r="H9" s="1546">
        <f t="shared" si="3"/>
        <v>3</v>
      </c>
      <c r="I9" s="1546">
        <f t="shared" si="3"/>
        <v>2</v>
      </c>
      <c r="J9" s="1546">
        <f t="shared" si="3"/>
        <v>0</v>
      </c>
      <c r="K9" s="1546">
        <f t="shared" si="3"/>
        <v>0</v>
      </c>
      <c r="L9" s="1546">
        <f t="shared" si="3"/>
        <v>0</v>
      </c>
      <c r="M9" s="1546">
        <f t="shared" si="3"/>
        <v>1</v>
      </c>
      <c r="N9" s="1462"/>
      <c r="O9" s="1518">
        <f t="shared" si="2"/>
        <v>0</v>
      </c>
      <c r="R9" s="1518"/>
    </row>
    <row r="10" spans="1:23" s="1643" customFormat="1" ht="24" customHeight="1">
      <c r="A10" s="1462"/>
      <c r="B10" s="1449" t="s">
        <v>142</v>
      </c>
      <c r="C10" s="434">
        <f>SUM(D10:M10)</f>
        <v>80</v>
      </c>
      <c r="D10" s="407">
        <v>0</v>
      </c>
      <c r="E10" s="407">
        <v>0</v>
      </c>
      <c r="F10" s="407">
        <v>70</v>
      </c>
      <c r="G10" s="407">
        <v>5</v>
      </c>
      <c r="H10" s="407">
        <v>3</v>
      </c>
      <c r="I10" s="407">
        <v>2</v>
      </c>
      <c r="J10" s="407">
        <v>0</v>
      </c>
      <c r="K10" s="407">
        <v>0</v>
      </c>
      <c r="L10" s="407">
        <v>0</v>
      </c>
      <c r="M10" s="407">
        <v>0</v>
      </c>
      <c r="N10" s="1462"/>
      <c r="O10" s="1518">
        <f t="shared" si="2"/>
        <v>0</v>
      </c>
      <c r="P10" s="1462"/>
      <c r="Q10" s="1462"/>
      <c r="R10" s="1518"/>
      <c r="S10" s="1462"/>
      <c r="T10" s="1462"/>
      <c r="U10" s="1462"/>
      <c r="V10" s="1462"/>
      <c r="W10" s="1462"/>
    </row>
    <row r="11" spans="1:23" s="1643" customFormat="1" ht="24" customHeight="1">
      <c r="A11" s="1462"/>
      <c r="B11" s="1449" t="s">
        <v>68</v>
      </c>
      <c r="C11" s="434">
        <f>SUM(D11:M11)</f>
        <v>18</v>
      </c>
      <c r="D11" s="407">
        <v>0</v>
      </c>
      <c r="E11" s="407">
        <v>0</v>
      </c>
      <c r="F11" s="407">
        <v>16</v>
      </c>
      <c r="G11" s="407">
        <v>1</v>
      </c>
      <c r="H11" s="407">
        <v>0</v>
      </c>
      <c r="I11" s="407">
        <v>0</v>
      </c>
      <c r="J11" s="407">
        <v>0</v>
      </c>
      <c r="K11" s="407">
        <v>0</v>
      </c>
      <c r="L11" s="407">
        <v>0</v>
      </c>
      <c r="M11" s="407">
        <v>1</v>
      </c>
      <c r="N11" s="1462"/>
      <c r="O11" s="1518">
        <f t="shared" si="2"/>
        <v>0</v>
      </c>
      <c r="P11" s="1462"/>
      <c r="Q11" s="1462"/>
      <c r="R11" s="1518"/>
      <c r="S11" s="1462"/>
      <c r="T11" s="1462"/>
      <c r="U11" s="1462"/>
      <c r="V11" s="1462"/>
      <c r="W11" s="1462"/>
    </row>
    <row r="12" spans="1:23" s="1643" customFormat="1" ht="24" customHeight="1">
      <c r="A12" s="1462" t="s">
        <v>179</v>
      </c>
      <c r="B12" s="1449" t="s">
        <v>49</v>
      </c>
      <c r="C12" s="434">
        <f>C13+C14</f>
        <v>95</v>
      </c>
      <c r="D12" s="1546">
        <f t="shared" ref="D12:M12" si="4">D13+D14</f>
        <v>0</v>
      </c>
      <c r="E12" s="1546">
        <f t="shared" si="4"/>
        <v>0</v>
      </c>
      <c r="F12" s="1546">
        <f t="shared" si="4"/>
        <v>1</v>
      </c>
      <c r="G12" s="1546">
        <f t="shared" si="4"/>
        <v>89</v>
      </c>
      <c r="H12" s="1546">
        <f t="shared" si="4"/>
        <v>3</v>
      </c>
      <c r="I12" s="1546">
        <f t="shared" si="4"/>
        <v>0</v>
      </c>
      <c r="J12" s="1546">
        <f t="shared" si="4"/>
        <v>1</v>
      </c>
      <c r="K12" s="1546">
        <f t="shared" si="4"/>
        <v>1</v>
      </c>
      <c r="L12" s="1546">
        <f t="shared" si="4"/>
        <v>0</v>
      </c>
      <c r="M12" s="1546">
        <f t="shared" si="4"/>
        <v>0</v>
      </c>
      <c r="N12" s="1462"/>
      <c r="O12" s="1518">
        <f t="shared" si="2"/>
        <v>0</v>
      </c>
      <c r="R12" s="1518"/>
    </row>
    <row r="13" spans="1:23" s="1643" customFormat="1" ht="24" customHeight="1">
      <c r="A13" s="1462"/>
      <c r="B13" s="1449" t="s">
        <v>142</v>
      </c>
      <c r="C13" s="434">
        <f>SUM(D13:M13)</f>
        <v>71</v>
      </c>
      <c r="D13" s="407">
        <v>0</v>
      </c>
      <c r="E13" s="407">
        <v>0</v>
      </c>
      <c r="F13" s="407">
        <v>1</v>
      </c>
      <c r="G13" s="407">
        <v>67</v>
      </c>
      <c r="H13" s="407">
        <v>1</v>
      </c>
      <c r="I13" s="407">
        <v>0</v>
      </c>
      <c r="J13" s="407">
        <v>1</v>
      </c>
      <c r="K13" s="407">
        <v>1</v>
      </c>
      <c r="L13" s="407">
        <v>0</v>
      </c>
      <c r="M13" s="407">
        <v>0</v>
      </c>
      <c r="N13" s="1462"/>
      <c r="O13" s="1518">
        <f t="shared" si="2"/>
        <v>0</v>
      </c>
      <c r="R13" s="1518"/>
    </row>
    <row r="14" spans="1:23" s="1643" customFormat="1" ht="24" customHeight="1">
      <c r="A14" s="1462"/>
      <c r="B14" s="1449" t="s">
        <v>68</v>
      </c>
      <c r="C14" s="434">
        <f>SUM(D14:M14)</f>
        <v>24</v>
      </c>
      <c r="D14" s="407">
        <v>0</v>
      </c>
      <c r="E14" s="407">
        <v>0</v>
      </c>
      <c r="F14" s="407">
        <v>0</v>
      </c>
      <c r="G14" s="407">
        <v>22</v>
      </c>
      <c r="H14" s="407">
        <v>2</v>
      </c>
      <c r="I14" s="407">
        <v>0</v>
      </c>
      <c r="J14" s="407">
        <v>0</v>
      </c>
      <c r="K14" s="407">
        <v>0</v>
      </c>
      <c r="L14" s="407">
        <v>0</v>
      </c>
      <c r="M14" s="407">
        <v>0</v>
      </c>
      <c r="N14" s="1462"/>
      <c r="O14" s="1518">
        <f t="shared" si="2"/>
        <v>0</v>
      </c>
      <c r="R14" s="1518"/>
    </row>
    <row r="15" spans="1:23" s="1643" customFormat="1" ht="24" customHeight="1">
      <c r="A15" s="1462" t="s">
        <v>178</v>
      </c>
      <c r="B15" s="1449" t="s">
        <v>49</v>
      </c>
      <c r="C15" s="434">
        <f>C16+C17</f>
        <v>109</v>
      </c>
      <c r="D15" s="1546">
        <f t="shared" ref="D15:M15" si="5">D16+D17</f>
        <v>0</v>
      </c>
      <c r="E15" s="1546">
        <f t="shared" si="5"/>
        <v>0</v>
      </c>
      <c r="F15" s="1546">
        <f t="shared" si="5"/>
        <v>0</v>
      </c>
      <c r="G15" s="1546">
        <f t="shared" si="5"/>
        <v>0</v>
      </c>
      <c r="H15" s="1546">
        <f t="shared" si="5"/>
        <v>90</v>
      </c>
      <c r="I15" s="1546">
        <f t="shared" si="5"/>
        <v>12</v>
      </c>
      <c r="J15" s="1546">
        <f t="shared" si="5"/>
        <v>0</v>
      </c>
      <c r="K15" s="1546">
        <f t="shared" si="5"/>
        <v>6</v>
      </c>
      <c r="L15" s="1546">
        <f t="shared" si="5"/>
        <v>0</v>
      </c>
      <c r="M15" s="1546">
        <f t="shared" si="5"/>
        <v>1</v>
      </c>
      <c r="N15" s="1462"/>
      <c r="O15" s="1518">
        <f t="shared" si="2"/>
        <v>0</v>
      </c>
      <c r="R15" s="1518"/>
    </row>
    <row r="16" spans="1:23" s="1643" customFormat="1" ht="24" customHeight="1">
      <c r="A16" s="1462"/>
      <c r="B16" s="1449" t="s">
        <v>142</v>
      </c>
      <c r="C16" s="434">
        <f>SUM(D16:M16)</f>
        <v>87</v>
      </c>
      <c r="D16" s="407">
        <v>0</v>
      </c>
      <c r="E16" s="407">
        <v>0</v>
      </c>
      <c r="F16" s="407">
        <v>0</v>
      </c>
      <c r="G16" s="407">
        <v>0</v>
      </c>
      <c r="H16" s="407">
        <v>74</v>
      </c>
      <c r="I16" s="407">
        <v>7</v>
      </c>
      <c r="J16" s="407">
        <v>0</v>
      </c>
      <c r="K16" s="407">
        <v>5</v>
      </c>
      <c r="L16" s="407">
        <v>0</v>
      </c>
      <c r="M16" s="407">
        <v>1</v>
      </c>
      <c r="N16" s="1462"/>
      <c r="O16" s="1518">
        <f t="shared" si="2"/>
        <v>0</v>
      </c>
      <c r="R16" s="1518"/>
    </row>
    <row r="17" spans="1:43" s="1643" customFormat="1" ht="24" customHeight="1">
      <c r="A17" s="1462"/>
      <c r="B17" s="1449" t="s">
        <v>68</v>
      </c>
      <c r="C17" s="434">
        <f>SUM(D17:M17)</f>
        <v>22</v>
      </c>
      <c r="D17" s="407">
        <v>0</v>
      </c>
      <c r="E17" s="407">
        <v>0</v>
      </c>
      <c r="F17" s="407">
        <v>0</v>
      </c>
      <c r="G17" s="407">
        <v>0</v>
      </c>
      <c r="H17" s="407">
        <v>16</v>
      </c>
      <c r="I17" s="407">
        <v>5</v>
      </c>
      <c r="J17" s="407">
        <v>0</v>
      </c>
      <c r="K17" s="407">
        <v>1</v>
      </c>
      <c r="L17" s="407">
        <v>0</v>
      </c>
      <c r="M17" s="407">
        <v>0</v>
      </c>
      <c r="N17" s="1462"/>
      <c r="O17" s="1518">
        <f t="shared" si="2"/>
        <v>0</v>
      </c>
      <c r="R17" s="1518"/>
    </row>
    <row r="18" spans="1:43" s="1643" customFormat="1" ht="24" customHeight="1">
      <c r="A18" s="1462" t="s">
        <v>407</v>
      </c>
      <c r="B18" s="1449" t="s">
        <v>49</v>
      </c>
      <c r="C18" s="434">
        <f>C19+C20</f>
        <v>0</v>
      </c>
      <c r="D18" s="1546">
        <f>D19+D20</f>
        <v>0</v>
      </c>
      <c r="E18" s="1546">
        <f t="shared" ref="E18:M18" si="6">E19+E20</f>
        <v>0</v>
      </c>
      <c r="F18" s="1546">
        <f t="shared" si="6"/>
        <v>0</v>
      </c>
      <c r="G18" s="1546">
        <f t="shared" si="6"/>
        <v>0</v>
      </c>
      <c r="H18" s="1546">
        <f t="shared" si="6"/>
        <v>0</v>
      </c>
      <c r="I18" s="1546">
        <f t="shared" si="6"/>
        <v>0</v>
      </c>
      <c r="J18" s="1546">
        <f t="shared" si="6"/>
        <v>0</v>
      </c>
      <c r="K18" s="1546">
        <f t="shared" si="6"/>
        <v>0</v>
      </c>
      <c r="L18" s="1546">
        <f t="shared" si="6"/>
        <v>0</v>
      </c>
      <c r="M18" s="1546">
        <f t="shared" si="6"/>
        <v>0</v>
      </c>
      <c r="N18" s="1462"/>
      <c r="O18" s="1518">
        <f t="shared" si="2"/>
        <v>0</v>
      </c>
      <c r="R18" s="1518"/>
    </row>
    <row r="19" spans="1:43" s="1643" customFormat="1" ht="24" customHeight="1">
      <c r="B19" s="1449" t="s">
        <v>142</v>
      </c>
      <c r="C19" s="434">
        <f>SUM(D19:M19)</f>
        <v>0</v>
      </c>
      <c r="D19" s="407">
        <v>0</v>
      </c>
      <c r="E19" s="407">
        <v>0</v>
      </c>
      <c r="F19" s="407">
        <v>0</v>
      </c>
      <c r="G19" s="407">
        <v>0</v>
      </c>
      <c r="H19" s="407">
        <v>0</v>
      </c>
      <c r="I19" s="407">
        <v>0</v>
      </c>
      <c r="J19" s="407">
        <v>0</v>
      </c>
      <c r="K19" s="407">
        <v>0</v>
      </c>
      <c r="L19" s="407">
        <v>0</v>
      </c>
      <c r="M19" s="407">
        <v>0</v>
      </c>
      <c r="N19" s="1462"/>
      <c r="O19" s="1518">
        <f t="shared" si="2"/>
        <v>0</v>
      </c>
      <c r="R19" s="1518"/>
    </row>
    <row r="20" spans="1:43" s="1643" customFormat="1" ht="24" customHeight="1">
      <c r="A20" s="1471"/>
      <c r="B20" s="1450" t="s">
        <v>68</v>
      </c>
      <c r="C20" s="482">
        <f>SUM(D20:M20)</f>
        <v>0</v>
      </c>
      <c r="D20" s="416">
        <v>0</v>
      </c>
      <c r="E20" s="416">
        <v>0</v>
      </c>
      <c r="F20" s="416">
        <v>0</v>
      </c>
      <c r="G20" s="416">
        <v>0</v>
      </c>
      <c r="H20" s="416">
        <v>0</v>
      </c>
      <c r="I20" s="416">
        <v>0</v>
      </c>
      <c r="J20" s="416">
        <v>0</v>
      </c>
      <c r="K20" s="416">
        <v>0</v>
      </c>
      <c r="L20" s="416">
        <v>0</v>
      </c>
      <c r="M20" s="416">
        <v>0</v>
      </c>
      <c r="N20" s="1462"/>
      <c r="O20" s="1518">
        <f t="shared" si="2"/>
        <v>0</v>
      </c>
      <c r="R20" s="1518"/>
    </row>
    <row r="21" spans="1:43" s="1643" customFormat="1" ht="13.9" customHeight="1">
      <c r="A21" s="94" t="s">
        <v>328</v>
      </c>
      <c r="C21" s="99" t="s">
        <v>84</v>
      </c>
      <c r="F21" s="157" t="s">
        <v>330</v>
      </c>
      <c r="H21" s="157"/>
      <c r="I21" s="99" t="s">
        <v>332</v>
      </c>
      <c r="M21" s="99" t="s">
        <v>333</v>
      </c>
      <c r="N21" s="471"/>
      <c r="O21" s="471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</row>
    <row r="22" spans="1:43" s="1643" customFormat="1" ht="13.9" customHeight="1">
      <c r="A22" s="1462"/>
      <c r="B22" s="471"/>
      <c r="D22" s="471"/>
      <c r="F22" s="157" t="s">
        <v>334</v>
      </c>
      <c r="H22" s="157"/>
      <c r="J22" s="471"/>
      <c r="K22" s="472"/>
      <c r="L22" s="471"/>
      <c r="M22" s="471"/>
      <c r="N22" s="471"/>
      <c r="O22" s="471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</row>
    <row r="23" spans="1:43" s="1643" customFormat="1" ht="13.9" customHeight="1">
      <c r="A23" s="1462"/>
      <c r="B23" s="1462"/>
      <c r="C23" s="1499"/>
      <c r="D23" s="1499"/>
      <c r="E23" s="1499"/>
      <c r="F23" s="1499"/>
      <c r="G23" s="1499"/>
      <c r="H23" s="1499"/>
      <c r="I23" s="1499"/>
      <c r="J23" s="1499"/>
      <c r="K23" s="1499"/>
      <c r="L23" s="1499"/>
      <c r="M23" s="1499"/>
      <c r="N23" s="1462"/>
    </row>
    <row r="24" spans="1:43" s="94" customFormat="1" ht="13.9" customHeight="1">
      <c r="A24" s="94" t="s">
        <v>141</v>
      </c>
      <c r="K24" s="1469"/>
      <c r="N24" s="1469"/>
    </row>
    <row r="25" spans="1:43" s="94" customFormat="1" ht="13.9" customHeight="1">
      <c r="A25" s="94" t="s">
        <v>272</v>
      </c>
      <c r="B25" s="1469"/>
      <c r="C25" s="1469"/>
    </row>
    <row r="26" spans="1:43" s="94" customFormat="1" ht="13.9" customHeight="1">
      <c r="A26" s="157"/>
      <c r="B26" s="157"/>
      <c r="Z26" s="1469"/>
      <c r="AA26" s="1469"/>
      <c r="AB26" s="1469"/>
      <c r="AC26" s="1469"/>
      <c r="AD26" s="1469"/>
    </row>
    <row r="27" spans="1:43" s="94" customFormat="1" ht="12.75">
      <c r="N27" s="1469"/>
    </row>
    <row r="28" spans="1:43" s="94" customFormat="1" ht="12.75">
      <c r="C28" s="21">
        <f>C6-C7-C8</f>
        <v>0</v>
      </c>
      <c r="D28" s="21">
        <f t="shared" ref="D28:M28" si="7">D6-D7-D8</f>
        <v>0</v>
      </c>
      <c r="E28" s="21">
        <f t="shared" si="7"/>
        <v>0</v>
      </c>
      <c r="F28" s="21">
        <f t="shared" si="7"/>
        <v>0</v>
      </c>
      <c r="G28" s="21">
        <f t="shared" si="7"/>
        <v>0</v>
      </c>
      <c r="H28" s="21">
        <f t="shared" si="7"/>
        <v>0</v>
      </c>
      <c r="I28" s="21">
        <f t="shared" si="7"/>
        <v>0</v>
      </c>
      <c r="J28" s="21">
        <f t="shared" si="7"/>
        <v>0</v>
      </c>
      <c r="K28" s="21">
        <f t="shared" si="7"/>
        <v>0</v>
      </c>
      <c r="L28" s="21">
        <f t="shared" si="7"/>
        <v>0</v>
      </c>
      <c r="M28" s="21">
        <f t="shared" si="7"/>
        <v>0</v>
      </c>
      <c r="N28" s="1469"/>
    </row>
    <row r="29" spans="1:43">
      <c r="C29" s="372">
        <f>C9-C10-C11</f>
        <v>0</v>
      </c>
      <c r="D29" s="372">
        <f t="shared" ref="D29:M29" si="8">D9-D10-D11</f>
        <v>0</v>
      </c>
      <c r="E29" s="372">
        <f t="shared" si="8"/>
        <v>0</v>
      </c>
      <c r="F29" s="372">
        <f t="shared" si="8"/>
        <v>0</v>
      </c>
      <c r="G29" s="372">
        <f t="shared" si="8"/>
        <v>0</v>
      </c>
      <c r="H29" s="372">
        <f t="shared" si="8"/>
        <v>0</v>
      </c>
      <c r="I29" s="372">
        <f t="shared" si="8"/>
        <v>0</v>
      </c>
      <c r="J29" s="372">
        <f t="shared" si="8"/>
        <v>0</v>
      </c>
      <c r="K29" s="372">
        <f t="shared" si="8"/>
        <v>0</v>
      </c>
      <c r="L29" s="372">
        <f t="shared" si="8"/>
        <v>0</v>
      </c>
      <c r="M29" s="372">
        <f t="shared" si="8"/>
        <v>0</v>
      </c>
    </row>
    <row r="30" spans="1:43">
      <c r="C30" s="372">
        <f>C12-C13-C14</f>
        <v>0</v>
      </c>
      <c r="D30" s="372">
        <f t="shared" ref="D30:M30" si="9">D12-D13-D14</f>
        <v>0</v>
      </c>
      <c r="E30" s="372">
        <f t="shared" si="9"/>
        <v>0</v>
      </c>
      <c r="F30" s="372">
        <f t="shared" si="9"/>
        <v>0</v>
      </c>
      <c r="G30" s="372">
        <f t="shared" si="9"/>
        <v>0</v>
      </c>
      <c r="H30" s="372">
        <f t="shared" si="9"/>
        <v>0</v>
      </c>
      <c r="I30" s="372">
        <f t="shared" si="9"/>
        <v>0</v>
      </c>
      <c r="J30" s="372">
        <f t="shared" si="9"/>
        <v>0</v>
      </c>
      <c r="K30" s="372">
        <f t="shared" si="9"/>
        <v>0</v>
      </c>
      <c r="L30" s="372">
        <f t="shared" si="9"/>
        <v>0</v>
      </c>
      <c r="M30" s="372">
        <f t="shared" si="9"/>
        <v>0</v>
      </c>
    </row>
    <row r="31" spans="1:43">
      <c r="C31" s="372">
        <f>C15-C16-C17</f>
        <v>0</v>
      </c>
      <c r="D31" s="372">
        <f t="shared" ref="D31:M31" si="10">D15-D16-D17</f>
        <v>0</v>
      </c>
      <c r="E31" s="372">
        <f t="shared" si="10"/>
        <v>0</v>
      </c>
      <c r="F31" s="372">
        <f t="shared" si="10"/>
        <v>0</v>
      </c>
      <c r="G31" s="372">
        <f t="shared" si="10"/>
        <v>0</v>
      </c>
      <c r="H31" s="372">
        <f t="shared" si="10"/>
        <v>0</v>
      </c>
      <c r="I31" s="372">
        <f t="shared" si="10"/>
        <v>0</v>
      </c>
      <c r="J31" s="372">
        <f t="shared" si="10"/>
        <v>0</v>
      </c>
      <c r="K31" s="372">
        <f t="shared" si="10"/>
        <v>0</v>
      </c>
      <c r="L31" s="372">
        <f t="shared" si="10"/>
        <v>0</v>
      </c>
      <c r="M31" s="372">
        <f t="shared" si="10"/>
        <v>0</v>
      </c>
    </row>
    <row r="32" spans="1:43">
      <c r="C32" s="372">
        <f>C18-C19-C20</f>
        <v>0</v>
      </c>
      <c r="D32" s="372">
        <f t="shared" ref="D32:M32" si="11">D18-D19-D20</f>
        <v>0</v>
      </c>
      <c r="E32" s="372">
        <f t="shared" si="11"/>
        <v>0</v>
      </c>
      <c r="F32" s="372">
        <f t="shared" si="11"/>
        <v>0</v>
      </c>
      <c r="G32" s="372">
        <f t="shared" si="11"/>
        <v>0</v>
      </c>
      <c r="H32" s="372">
        <f t="shared" si="11"/>
        <v>0</v>
      </c>
      <c r="I32" s="372">
        <f t="shared" si="11"/>
        <v>0</v>
      </c>
      <c r="J32" s="372">
        <f t="shared" si="11"/>
        <v>0</v>
      </c>
      <c r="K32" s="372">
        <f t="shared" si="11"/>
        <v>0</v>
      </c>
      <c r="L32" s="372">
        <f t="shared" si="11"/>
        <v>0</v>
      </c>
      <c r="M32" s="372">
        <f t="shared" si="11"/>
        <v>0</v>
      </c>
    </row>
    <row r="33" spans="3:13">
      <c r="C33" s="372">
        <f>C6-C9-C12-C15-C18</f>
        <v>0</v>
      </c>
      <c r="D33" s="372">
        <f t="shared" ref="D33:M33" si="12">D6-D9-D12-D15-D18</f>
        <v>0</v>
      </c>
      <c r="E33" s="372">
        <f t="shared" si="12"/>
        <v>0</v>
      </c>
      <c r="F33" s="372">
        <f t="shared" si="12"/>
        <v>0</v>
      </c>
      <c r="G33" s="372">
        <f t="shared" si="12"/>
        <v>0</v>
      </c>
      <c r="H33" s="372">
        <f t="shared" si="12"/>
        <v>0</v>
      </c>
      <c r="I33" s="372">
        <f t="shared" si="12"/>
        <v>0</v>
      </c>
      <c r="J33" s="372">
        <f t="shared" si="12"/>
        <v>0</v>
      </c>
      <c r="K33" s="372">
        <f t="shared" si="12"/>
        <v>0</v>
      </c>
      <c r="L33" s="372">
        <f t="shared" si="12"/>
        <v>0</v>
      </c>
      <c r="M33" s="372">
        <f t="shared" si="12"/>
        <v>0</v>
      </c>
    </row>
    <row r="34" spans="3:13">
      <c r="C34" s="372">
        <f t="shared" ref="C34:M35" si="13">C7-C10-C13-C16-C19</f>
        <v>0</v>
      </c>
      <c r="D34" s="372">
        <f t="shared" si="13"/>
        <v>0</v>
      </c>
      <c r="E34" s="372">
        <f t="shared" si="13"/>
        <v>0</v>
      </c>
      <c r="F34" s="372">
        <f t="shared" si="13"/>
        <v>0</v>
      </c>
      <c r="G34" s="372">
        <f t="shared" si="13"/>
        <v>0</v>
      </c>
      <c r="H34" s="372">
        <f t="shared" si="13"/>
        <v>0</v>
      </c>
      <c r="I34" s="372">
        <f t="shared" si="13"/>
        <v>0</v>
      </c>
      <c r="J34" s="372">
        <f t="shared" si="13"/>
        <v>0</v>
      </c>
      <c r="K34" s="372">
        <f t="shared" si="13"/>
        <v>0</v>
      </c>
      <c r="L34" s="372">
        <f t="shared" si="13"/>
        <v>0</v>
      </c>
      <c r="M34" s="372">
        <f t="shared" si="13"/>
        <v>0</v>
      </c>
    </row>
    <row r="35" spans="3:13">
      <c r="C35" s="372">
        <f t="shared" si="13"/>
        <v>0</v>
      </c>
      <c r="D35" s="372">
        <f t="shared" si="13"/>
        <v>0</v>
      </c>
      <c r="E35" s="372">
        <f t="shared" si="13"/>
        <v>0</v>
      </c>
      <c r="F35" s="372">
        <f t="shared" si="13"/>
        <v>0</v>
      </c>
      <c r="G35" s="372">
        <f t="shared" si="13"/>
        <v>0</v>
      </c>
      <c r="H35" s="372">
        <f t="shared" si="13"/>
        <v>0</v>
      </c>
      <c r="I35" s="372">
        <f t="shared" si="13"/>
        <v>0</v>
      </c>
      <c r="J35" s="372">
        <f t="shared" si="13"/>
        <v>0</v>
      </c>
      <c r="K35" s="372">
        <f t="shared" si="13"/>
        <v>0</v>
      </c>
      <c r="L35" s="372">
        <f t="shared" si="13"/>
        <v>0</v>
      </c>
      <c r="M35" s="372">
        <f t="shared" si="13"/>
        <v>0</v>
      </c>
    </row>
  </sheetData>
  <mergeCells count="9">
    <mergeCell ref="A3:M3"/>
    <mergeCell ref="E4:I4"/>
    <mergeCell ref="A5:B5"/>
    <mergeCell ref="A1:B1"/>
    <mergeCell ref="J1:K1"/>
    <mergeCell ref="L1:M1"/>
    <mergeCell ref="A2:B2"/>
    <mergeCell ref="J2:K2"/>
    <mergeCell ref="L2:M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&amp;C&amp;8&amp;A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3.875" style="9" customWidth="1"/>
    <col min="2" max="22" width="5.375" style="97" customWidth="1"/>
    <col min="23" max="23" width="9" style="97"/>
    <col min="24" max="33" width="4.5" style="97" bestFit="1" customWidth="1"/>
    <col min="34" max="256" width="9" style="97"/>
    <col min="257" max="257" width="13.875" style="97" customWidth="1"/>
    <col min="258" max="278" width="5.375" style="97" customWidth="1"/>
    <col min="279" max="279" width="9" style="97"/>
    <col min="280" max="289" width="4.5" style="97" bestFit="1" customWidth="1"/>
    <col min="290" max="512" width="9" style="97"/>
    <col min="513" max="513" width="13.875" style="97" customWidth="1"/>
    <col min="514" max="534" width="5.375" style="97" customWidth="1"/>
    <col min="535" max="535" width="9" style="97"/>
    <col min="536" max="545" width="4.5" style="97" bestFit="1" customWidth="1"/>
    <col min="546" max="768" width="9" style="97"/>
    <col min="769" max="769" width="13.875" style="97" customWidth="1"/>
    <col min="770" max="790" width="5.375" style="97" customWidth="1"/>
    <col min="791" max="791" width="9" style="97"/>
    <col min="792" max="801" width="4.5" style="97" bestFit="1" customWidth="1"/>
    <col min="802" max="1024" width="9" style="97"/>
    <col min="1025" max="1025" width="13.875" style="97" customWidth="1"/>
    <col min="1026" max="1046" width="5.375" style="97" customWidth="1"/>
    <col min="1047" max="1047" width="9" style="97"/>
    <col min="1048" max="1057" width="4.5" style="97" bestFit="1" customWidth="1"/>
    <col min="1058" max="1280" width="9" style="97"/>
    <col min="1281" max="1281" width="13.875" style="97" customWidth="1"/>
    <col min="1282" max="1302" width="5.375" style="97" customWidth="1"/>
    <col min="1303" max="1303" width="9" style="97"/>
    <col min="1304" max="1313" width="4.5" style="97" bestFit="1" customWidth="1"/>
    <col min="1314" max="1536" width="9" style="97"/>
    <col min="1537" max="1537" width="13.875" style="97" customWidth="1"/>
    <col min="1538" max="1558" width="5.375" style="97" customWidth="1"/>
    <col min="1559" max="1559" width="9" style="97"/>
    <col min="1560" max="1569" width="4.5" style="97" bestFit="1" customWidth="1"/>
    <col min="1570" max="1792" width="9" style="97"/>
    <col min="1793" max="1793" width="13.875" style="97" customWidth="1"/>
    <col min="1794" max="1814" width="5.375" style="97" customWidth="1"/>
    <col min="1815" max="1815" width="9" style="97"/>
    <col min="1816" max="1825" width="4.5" style="97" bestFit="1" customWidth="1"/>
    <col min="1826" max="2048" width="9" style="97"/>
    <col min="2049" max="2049" width="13.875" style="97" customWidth="1"/>
    <col min="2050" max="2070" width="5.375" style="97" customWidth="1"/>
    <col min="2071" max="2071" width="9" style="97"/>
    <col min="2072" max="2081" width="4.5" style="97" bestFit="1" customWidth="1"/>
    <col min="2082" max="2304" width="9" style="97"/>
    <col min="2305" max="2305" width="13.875" style="97" customWidth="1"/>
    <col min="2306" max="2326" width="5.375" style="97" customWidth="1"/>
    <col min="2327" max="2327" width="9" style="97"/>
    <col min="2328" max="2337" width="4.5" style="97" bestFit="1" customWidth="1"/>
    <col min="2338" max="2560" width="9" style="97"/>
    <col min="2561" max="2561" width="13.875" style="97" customWidth="1"/>
    <col min="2562" max="2582" width="5.375" style="97" customWidth="1"/>
    <col min="2583" max="2583" width="9" style="97"/>
    <col min="2584" max="2593" width="4.5" style="97" bestFit="1" customWidth="1"/>
    <col min="2594" max="2816" width="9" style="97"/>
    <col min="2817" max="2817" width="13.875" style="97" customWidth="1"/>
    <col min="2818" max="2838" width="5.375" style="97" customWidth="1"/>
    <col min="2839" max="2839" width="9" style="97"/>
    <col min="2840" max="2849" width="4.5" style="97" bestFit="1" customWidth="1"/>
    <col min="2850" max="3072" width="9" style="97"/>
    <col min="3073" max="3073" width="13.875" style="97" customWidth="1"/>
    <col min="3074" max="3094" width="5.375" style="97" customWidth="1"/>
    <col min="3095" max="3095" width="9" style="97"/>
    <col min="3096" max="3105" width="4.5" style="97" bestFit="1" customWidth="1"/>
    <col min="3106" max="3328" width="9" style="97"/>
    <col min="3329" max="3329" width="13.875" style="97" customWidth="1"/>
    <col min="3330" max="3350" width="5.375" style="97" customWidth="1"/>
    <col min="3351" max="3351" width="9" style="97"/>
    <col min="3352" max="3361" width="4.5" style="97" bestFit="1" customWidth="1"/>
    <col min="3362" max="3584" width="9" style="97"/>
    <col min="3585" max="3585" width="13.875" style="97" customWidth="1"/>
    <col min="3586" max="3606" width="5.375" style="97" customWidth="1"/>
    <col min="3607" max="3607" width="9" style="97"/>
    <col min="3608" max="3617" width="4.5" style="97" bestFit="1" customWidth="1"/>
    <col min="3618" max="3840" width="9" style="97"/>
    <col min="3841" max="3841" width="13.875" style="97" customWidth="1"/>
    <col min="3842" max="3862" width="5.375" style="97" customWidth="1"/>
    <col min="3863" max="3863" width="9" style="97"/>
    <col min="3864" max="3873" width="4.5" style="97" bestFit="1" customWidth="1"/>
    <col min="3874" max="4096" width="9" style="97"/>
    <col min="4097" max="4097" width="13.875" style="97" customWidth="1"/>
    <col min="4098" max="4118" width="5.375" style="97" customWidth="1"/>
    <col min="4119" max="4119" width="9" style="97"/>
    <col min="4120" max="4129" width="4.5" style="97" bestFit="1" customWidth="1"/>
    <col min="4130" max="4352" width="9" style="97"/>
    <col min="4353" max="4353" width="13.875" style="97" customWidth="1"/>
    <col min="4354" max="4374" width="5.375" style="97" customWidth="1"/>
    <col min="4375" max="4375" width="9" style="97"/>
    <col min="4376" max="4385" width="4.5" style="97" bestFit="1" customWidth="1"/>
    <col min="4386" max="4608" width="9" style="97"/>
    <col min="4609" max="4609" width="13.875" style="97" customWidth="1"/>
    <col min="4610" max="4630" width="5.375" style="97" customWidth="1"/>
    <col min="4631" max="4631" width="9" style="97"/>
    <col min="4632" max="4641" width="4.5" style="97" bestFit="1" customWidth="1"/>
    <col min="4642" max="4864" width="9" style="97"/>
    <col min="4865" max="4865" width="13.875" style="97" customWidth="1"/>
    <col min="4866" max="4886" width="5.375" style="97" customWidth="1"/>
    <col min="4887" max="4887" width="9" style="97"/>
    <col min="4888" max="4897" width="4.5" style="97" bestFit="1" customWidth="1"/>
    <col min="4898" max="5120" width="9" style="97"/>
    <col min="5121" max="5121" width="13.875" style="97" customWidth="1"/>
    <col min="5122" max="5142" width="5.375" style="97" customWidth="1"/>
    <col min="5143" max="5143" width="9" style="97"/>
    <col min="5144" max="5153" width="4.5" style="97" bestFit="1" customWidth="1"/>
    <col min="5154" max="5376" width="9" style="97"/>
    <col min="5377" max="5377" width="13.875" style="97" customWidth="1"/>
    <col min="5378" max="5398" width="5.375" style="97" customWidth="1"/>
    <col min="5399" max="5399" width="9" style="97"/>
    <col min="5400" max="5409" width="4.5" style="97" bestFit="1" customWidth="1"/>
    <col min="5410" max="5632" width="9" style="97"/>
    <col min="5633" max="5633" width="13.875" style="97" customWidth="1"/>
    <col min="5634" max="5654" width="5.375" style="97" customWidth="1"/>
    <col min="5655" max="5655" width="9" style="97"/>
    <col min="5656" max="5665" width="4.5" style="97" bestFit="1" customWidth="1"/>
    <col min="5666" max="5888" width="9" style="97"/>
    <col min="5889" max="5889" width="13.875" style="97" customWidth="1"/>
    <col min="5890" max="5910" width="5.375" style="97" customWidth="1"/>
    <col min="5911" max="5911" width="9" style="97"/>
    <col min="5912" max="5921" width="4.5" style="97" bestFit="1" customWidth="1"/>
    <col min="5922" max="6144" width="9" style="97"/>
    <col min="6145" max="6145" width="13.875" style="97" customWidth="1"/>
    <col min="6146" max="6166" width="5.375" style="97" customWidth="1"/>
    <col min="6167" max="6167" width="9" style="97"/>
    <col min="6168" max="6177" width="4.5" style="97" bestFit="1" customWidth="1"/>
    <col min="6178" max="6400" width="9" style="97"/>
    <col min="6401" max="6401" width="13.875" style="97" customWidth="1"/>
    <col min="6402" max="6422" width="5.375" style="97" customWidth="1"/>
    <col min="6423" max="6423" width="9" style="97"/>
    <col min="6424" max="6433" width="4.5" style="97" bestFit="1" customWidth="1"/>
    <col min="6434" max="6656" width="9" style="97"/>
    <col min="6657" max="6657" width="13.875" style="97" customWidth="1"/>
    <col min="6658" max="6678" width="5.375" style="97" customWidth="1"/>
    <col min="6679" max="6679" width="9" style="97"/>
    <col min="6680" max="6689" width="4.5" style="97" bestFit="1" customWidth="1"/>
    <col min="6690" max="6912" width="9" style="97"/>
    <col min="6913" max="6913" width="13.875" style="97" customWidth="1"/>
    <col min="6914" max="6934" width="5.375" style="97" customWidth="1"/>
    <col min="6935" max="6935" width="9" style="97"/>
    <col min="6936" max="6945" width="4.5" style="97" bestFit="1" customWidth="1"/>
    <col min="6946" max="7168" width="9" style="97"/>
    <col min="7169" max="7169" width="13.875" style="97" customWidth="1"/>
    <col min="7170" max="7190" width="5.375" style="97" customWidth="1"/>
    <col min="7191" max="7191" width="9" style="97"/>
    <col min="7192" max="7201" width="4.5" style="97" bestFit="1" customWidth="1"/>
    <col min="7202" max="7424" width="9" style="97"/>
    <col min="7425" max="7425" width="13.875" style="97" customWidth="1"/>
    <col min="7426" max="7446" width="5.375" style="97" customWidth="1"/>
    <col min="7447" max="7447" width="9" style="97"/>
    <col min="7448" max="7457" width="4.5" style="97" bestFit="1" customWidth="1"/>
    <col min="7458" max="7680" width="9" style="97"/>
    <col min="7681" max="7681" width="13.875" style="97" customWidth="1"/>
    <col min="7682" max="7702" width="5.375" style="97" customWidth="1"/>
    <col min="7703" max="7703" width="9" style="97"/>
    <col min="7704" max="7713" width="4.5" style="97" bestFit="1" customWidth="1"/>
    <col min="7714" max="7936" width="9" style="97"/>
    <col min="7937" max="7937" width="13.875" style="97" customWidth="1"/>
    <col min="7938" max="7958" width="5.375" style="97" customWidth="1"/>
    <col min="7959" max="7959" width="9" style="97"/>
    <col min="7960" max="7969" width="4.5" style="97" bestFit="1" customWidth="1"/>
    <col min="7970" max="8192" width="9" style="97"/>
    <col min="8193" max="8193" width="13.875" style="97" customWidth="1"/>
    <col min="8194" max="8214" width="5.375" style="97" customWidth="1"/>
    <col min="8215" max="8215" width="9" style="97"/>
    <col min="8216" max="8225" width="4.5" style="97" bestFit="1" customWidth="1"/>
    <col min="8226" max="8448" width="9" style="97"/>
    <col min="8449" max="8449" width="13.875" style="97" customWidth="1"/>
    <col min="8450" max="8470" width="5.375" style="97" customWidth="1"/>
    <col min="8471" max="8471" width="9" style="97"/>
    <col min="8472" max="8481" width="4.5" style="97" bestFit="1" customWidth="1"/>
    <col min="8482" max="8704" width="9" style="97"/>
    <col min="8705" max="8705" width="13.875" style="97" customWidth="1"/>
    <col min="8706" max="8726" width="5.375" style="97" customWidth="1"/>
    <col min="8727" max="8727" width="9" style="97"/>
    <col min="8728" max="8737" width="4.5" style="97" bestFit="1" customWidth="1"/>
    <col min="8738" max="8960" width="9" style="97"/>
    <col min="8961" max="8961" width="13.875" style="97" customWidth="1"/>
    <col min="8962" max="8982" width="5.375" style="97" customWidth="1"/>
    <col min="8983" max="8983" width="9" style="97"/>
    <col min="8984" max="8993" width="4.5" style="97" bestFit="1" customWidth="1"/>
    <col min="8994" max="9216" width="9" style="97"/>
    <col min="9217" max="9217" width="13.875" style="97" customWidth="1"/>
    <col min="9218" max="9238" width="5.375" style="97" customWidth="1"/>
    <col min="9239" max="9239" width="9" style="97"/>
    <col min="9240" max="9249" width="4.5" style="97" bestFit="1" customWidth="1"/>
    <col min="9250" max="9472" width="9" style="97"/>
    <col min="9473" max="9473" width="13.875" style="97" customWidth="1"/>
    <col min="9474" max="9494" width="5.375" style="97" customWidth="1"/>
    <col min="9495" max="9495" width="9" style="97"/>
    <col min="9496" max="9505" width="4.5" style="97" bestFit="1" customWidth="1"/>
    <col min="9506" max="9728" width="9" style="97"/>
    <col min="9729" max="9729" width="13.875" style="97" customWidth="1"/>
    <col min="9730" max="9750" width="5.375" style="97" customWidth="1"/>
    <col min="9751" max="9751" width="9" style="97"/>
    <col min="9752" max="9761" width="4.5" style="97" bestFit="1" customWidth="1"/>
    <col min="9762" max="9984" width="9" style="97"/>
    <col min="9985" max="9985" width="13.875" style="97" customWidth="1"/>
    <col min="9986" max="10006" width="5.375" style="97" customWidth="1"/>
    <col min="10007" max="10007" width="9" style="97"/>
    <col min="10008" max="10017" width="4.5" style="97" bestFit="1" customWidth="1"/>
    <col min="10018" max="10240" width="9" style="97"/>
    <col min="10241" max="10241" width="13.875" style="97" customWidth="1"/>
    <col min="10242" max="10262" width="5.375" style="97" customWidth="1"/>
    <col min="10263" max="10263" width="9" style="97"/>
    <col min="10264" max="10273" width="4.5" style="97" bestFit="1" customWidth="1"/>
    <col min="10274" max="10496" width="9" style="97"/>
    <col min="10497" max="10497" width="13.875" style="97" customWidth="1"/>
    <col min="10498" max="10518" width="5.375" style="97" customWidth="1"/>
    <col min="10519" max="10519" width="9" style="97"/>
    <col min="10520" max="10529" width="4.5" style="97" bestFit="1" customWidth="1"/>
    <col min="10530" max="10752" width="9" style="97"/>
    <col min="10753" max="10753" width="13.875" style="97" customWidth="1"/>
    <col min="10754" max="10774" width="5.375" style="97" customWidth="1"/>
    <col min="10775" max="10775" width="9" style="97"/>
    <col min="10776" max="10785" width="4.5" style="97" bestFit="1" customWidth="1"/>
    <col min="10786" max="11008" width="9" style="97"/>
    <col min="11009" max="11009" width="13.875" style="97" customWidth="1"/>
    <col min="11010" max="11030" width="5.375" style="97" customWidth="1"/>
    <col min="11031" max="11031" width="9" style="97"/>
    <col min="11032" max="11041" width="4.5" style="97" bestFit="1" customWidth="1"/>
    <col min="11042" max="11264" width="9" style="97"/>
    <col min="11265" max="11265" width="13.875" style="97" customWidth="1"/>
    <col min="11266" max="11286" width="5.375" style="97" customWidth="1"/>
    <col min="11287" max="11287" width="9" style="97"/>
    <col min="11288" max="11297" width="4.5" style="97" bestFit="1" customWidth="1"/>
    <col min="11298" max="11520" width="9" style="97"/>
    <col min="11521" max="11521" width="13.875" style="97" customWidth="1"/>
    <col min="11522" max="11542" width="5.375" style="97" customWidth="1"/>
    <col min="11543" max="11543" width="9" style="97"/>
    <col min="11544" max="11553" width="4.5" style="97" bestFit="1" customWidth="1"/>
    <col min="11554" max="11776" width="9" style="97"/>
    <col min="11777" max="11777" width="13.875" style="97" customWidth="1"/>
    <col min="11778" max="11798" width="5.375" style="97" customWidth="1"/>
    <col min="11799" max="11799" width="9" style="97"/>
    <col min="11800" max="11809" width="4.5" style="97" bestFit="1" customWidth="1"/>
    <col min="11810" max="12032" width="9" style="97"/>
    <col min="12033" max="12033" width="13.875" style="97" customWidth="1"/>
    <col min="12034" max="12054" width="5.375" style="97" customWidth="1"/>
    <col min="12055" max="12055" width="9" style="97"/>
    <col min="12056" max="12065" width="4.5" style="97" bestFit="1" customWidth="1"/>
    <col min="12066" max="12288" width="9" style="97"/>
    <col min="12289" max="12289" width="13.875" style="97" customWidth="1"/>
    <col min="12290" max="12310" width="5.375" style="97" customWidth="1"/>
    <col min="12311" max="12311" width="9" style="97"/>
    <col min="12312" max="12321" width="4.5" style="97" bestFit="1" customWidth="1"/>
    <col min="12322" max="12544" width="9" style="97"/>
    <col min="12545" max="12545" width="13.875" style="97" customWidth="1"/>
    <col min="12546" max="12566" width="5.375" style="97" customWidth="1"/>
    <col min="12567" max="12567" width="9" style="97"/>
    <col min="12568" max="12577" width="4.5" style="97" bestFit="1" customWidth="1"/>
    <col min="12578" max="12800" width="9" style="97"/>
    <col min="12801" max="12801" width="13.875" style="97" customWidth="1"/>
    <col min="12802" max="12822" width="5.375" style="97" customWidth="1"/>
    <col min="12823" max="12823" width="9" style="97"/>
    <col min="12824" max="12833" width="4.5" style="97" bestFit="1" customWidth="1"/>
    <col min="12834" max="13056" width="9" style="97"/>
    <col min="13057" max="13057" width="13.875" style="97" customWidth="1"/>
    <col min="13058" max="13078" width="5.375" style="97" customWidth="1"/>
    <col min="13079" max="13079" width="9" style="97"/>
    <col min="13080" max="13089" width="4.5" style="97" bestFit="1" customWidth="1"/>
    <col min="13090" max="13312" width="9" style="97"/>
    <col min="13313" max="13313" width="13.875" style="97" customWidth="1"/>
    <col min="13314" max="13334" width="5.375" style="97" customWidth="1"/>
    <col min="13335" max="13335" width="9" style="97"/>
    <col min="13336" max="13345" width="4.5" style="97" bestFit="1" customWidth="1"/>
    <col min="13346" max="13568" width="9" style="97"/>
    <col min="13569" max="13569" width="13.875" style="97" customWidth="1"/>
    <col min="13570" max="13590" width="5.375" style="97" customWidth="1"/>
    <col min="13591" max="13591" width="9" style="97"/>
    <col min="13592" max="13601" width="4.5" style="97" bestFit="1" customWidth="1"/>
    <col min="13602" max="13824" width="9" style="97"/>
    <col min="13825" max="13825" width="13.875" style="97" customWidth="1"/>
    <col min="13826" max="13846" width="5.375" style="97" customWidth="1"/>
    <col min="13847" max="13847" width="9" style="97"/>
    <col min="13848" max="13857" width="4.5" style="97" bestFit="1" customWidth="1"/>
    <col min="13858" max="14080" width="9" style="97"/>
    <col min="14081" max="14081" width="13.875" style="97" customWidth="1"/>
    <col min="14082" max="14102" width="5.375" style="97" customWidth="1"/>
    <col min="14103" max="14103" width="9" style="97"/>
    <col min="14104" max="14113" width="4.5" style="97" bestFit="1" customWidth="1"/>
    <col min="14114" max="14336" width="9" style="97"/>
    <col min="14337" max="14337" width="13.875" style="97" customWidth="1"/>
    <col min="14338" max="14358" width="5.375" style="97" customWidth="1"/>
    <col min="14359" max="14359" width="9" style="97"/>
    <col min="14360" max="14369" width="4.5" style="97" bestFit="1" customWidth="1"/>
    <col min="14370" max="14592" width="9" style="97"/>
    <col min="14593" max="14593" width="13.875" style="97" customWidth="1"/>
    <col min="14594" max="14614" width="5.375" style="97" customWidth="1"/>
    <col min="14615" max="14615" width="9" style="97"/>
    <col min="14616" max="14625" width="4.5" style="97" bestFit="1" customWidth="1"/>
    <col min="14626" max="14848" width="9" style="97"/>
    <col min="14849" max="14849" width="13.875" style="97" customWidth="1"/>
    <col min="14850" max="14870" width="5.375" style="97" customWidth="1"/>
    <col min="14871" max="14871" width="9" style="97"/>
    <col min="14872" max="14881" width="4.5" style="97" bestFit="1" customWidth="1"/>
    <col min="14882" max="15104" width="9" style="97"/>
    <col min="15105" max="15105" width="13.875" style="97" customWidth="1"/>
    <col min="15106" max="15126" width="5.375" style="97" customWidth="1"/>
    <col min="15127" max="15127" width="9" style="97"/>
    <col min="15128" max="15137" width="4.5" style="97" bestFit="1" customWidth="1"/>
    <col min="15138" max="15360" width="9" style="97"/>
    <col min="15361" max="15361" width="13.875" style="97" customWidth="1"/>
    <col min="15362" max="15382" width="5.375" style="97" customWidth="1"/>
    <col min="15383" max="15383" width="9" style="97"/>
    <col min="15384" max="15393" width="4.5" style="97" bestFit="1" customWidth="1"/>
    <col min="15394" max="15616" width="9" style="97"/>
    <col min="15617" max="15617" width="13.875" style="97" customWidth="1"/>
    <col min="15618" max="15638" width="5.375" style="97" customWidth="1"/>
    <col min="15639" max="15639" width="9" style="97"/>
    <col min="15640" max="15649" width="4.5" style="97" bestFit="1" customWidth="1"/>
    <col min="15650" max="15872" width="9" style="97"/>
    <col min="15873" max="15873" width="13.875" style="97" customWidth="1"/>
    <col min="15874" max="15894" width="5.375" style="97" customWidth="1"/>
    <col min="15895" max="15895" width="9" style="97"/>
    <col min="15896" max="15905" width="4.5" style="97" bestFit="1" customWidth="1"/>
    <col min="15906" max="16128" width="9" style="97"/>
    <col min="16129" max="16129" width="13.875" style="97" customWidth="1"/>
    <col min="16130" max="16150" width="5.375" style="97" customWidth="1"/>
    <col min="16151" max="16151" width="9" style="97"/>
    <col min="16152" max="16161" width="4.5" style="97" bestFit="1" customWidth="1"/>
    <col min="16162" max="16384" width="9" style="97"/>
  </cols>
  <sheetData>
    <row r="1" spans="1:33" s="94" customFormat="1" ht="14.25">
      <c r="A1" s="1463" t="s">
        <v>143</v>
      </c>
      <c r="B1" s="10"/>
      <c r="L1" s="1469"/>
      <c r="M1" s="1469"/>
      <c r="N1" s="1469"/>
      <c r="O1" s="1469"/>
      <c r="P1" s="1470"/>
      <c r="Q1" s="1810" t="s">
        <v>139</v>
      </c>
      <c r="R1" s="1746"/>
      <c r="S1" s="1737"/>
      <c r="T1" s="1739" t="s">
        <v>89</v>
      </c>
      <c r="U1" s="1739"/>
      <c r="V1" s="1739"/>
    </row>
    <row r="2" spans="1:33" s="94" customFormat="1" ht="14.25">
      <c r="A2" s="1463" t="s">
        <v>34</v>
      </c>
      <c r="B2" s="11" t="s">
        <v>88</v>
      </c>
      <c r="D2" s="1471"/>
      <c r="E2" s="1471"/>
      <c r="F2" s="1471"/>
      <c r="G2" s="1471"/>
      <c r="H2" s="1471"/>
      <c r="I2" s="1471"/>
      <c r="J2" s="1471"/>
      <c r="K2" s="1457"/>
      <c r="L2" s="1471"/>
      <c r="M2" s="1471"/>
      <c r="N2" s="1471"/>
      <c r="O2" s="1471"/>
      <c r="P2" s="1457" t="s">
        <v>408</v>
      </c>
      <c r="Q2" s="1810" t="s">
        <v>208</v>
      </c>
      <c r="R2" s="1746"/>
      <c r="S2" s="1737"/>
      <c r="T2" s="1739" t="s">
        <v>933</v>
      </c>
      <c r="U2" s="1739"/>
      <c r="V2" s="1739"/>
    </row>
    <row r="3" spans="1:33" s="100" customFormat="1" ht="30" customHeight="1">
      <c r="A3" s="1748" t="s">
        <v>934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3" s="94" customFormat="1" ht="17.25" customHeight="1">
      <c r="A4" s="1471"/>
      <c r="B4" s="1471"/>
      <c r="C4" s="1471"/>
      <c r="D4" s="1471"/>
      <c r="E4" s="1471"/>
      <c r="F4" s="1471"/>
      <c r="G4" s="1471"/>
      <c r="H4" s="1471"/>
      <c r="I4" s="1471" t="s">
        <v>284</v>
      </c>
      <c r="J4" s="1471"/>
      <c r="K4" s="1471"/>
      <c r="L4" s="1471"/>
      <c r="M4" s="1471"/>
      <c r="N4" s="1471"/>
      <c r="O4" s="1471"/>
      <c r="P4" s="1471"/>
      <c r="U4" s="1813" t="s">
        <v>224</v>
      </c>
      <c r="V4" s="1813"/>
    </row>
    <row r="5" spans="1:33" s="94" customFormat="1" ht="17.25" customHeight="1">
      <c r="A5" s="1826" t="s">
        <v>225</v>
      </c>
      <c r="B5" s="1739" t="s">
        <v>381</v>
      </c>
      <c r="C5" s="1739"/>
      <c r="D5" s="1739"/>
      <c r="E5" s="1739"/>
      <c r="F5" s="1739"/>
      <c r="G5" s="1739"/>
      <c r="H5" s="1739"/>
      <c r="I5" s="1739"/>
      <c r="J5" s="1739"/>
      <c r="K5" s="1739"/>
      <c r="L5" s="1739"/>
      <c r="M5" s="1739"/>
      <c r="N5" s="1739"/>
      <c r="O5" s="1739"/>
      <c r="P5" s="1739"/>
      <c r="Q5" s="1739" t="s">
        <v>210</v>
      </c>
      <c r="R5" s="1739"/>
      <c r="S5" s="1739"/>
      <c r="T5" s="1739" t="s">
        <v>211</v>
      </c>
      <c r="U5" s="1739"/>
      <c r="V5" s="1810"/>
    </row>
    <row r="6" spans="1:33" s="94" customFormat="1" ht="15.6" customHeight="1">
      <c r="A6" s="1827"/>
      <c r="B6" s="390" t="s">
        <v>410</v>
      </c>
      <c r="C6" s="390"/>
      <c r="D6" s="390"/>
      <c r="E6" s="390" t="s">
        <v>411</v>
      </c>
      <c r="F6" s="390"/>
      <c r="G6" s="390"/>
      <c r="H6" s="390" t="s">
        <v>412</v>
      </c>
      <c r="I6" s="390"/>
      <c r="J6" s="390"/>
      <c r="K6" s="390" t="s">
        <v>413</v>
      </c>
      <c r="L6" s="390"/>
      <c r="M6" s="390"/>
      <c r="N6" s="390" t="s">
        <v>407</v>
      </c>
      <c r="O6" s="390"/>
      <c r="P6" s="391"/>
      <c r="Q6" s="1739"/>
      <c r="R6" s="1739"/>
      <c r="S6" s="1739"/>
      <c r="T6" s="1739"/>
      <c r="U6" s="1739"/>
      <c r="V6" s="1810"/>
    </row>
    <row r="7" spans="1:33" s="94" customFormat="1" ht="15" customHeight="1">
      <c r="A7" s="1773"/>
      <c r="B7" s="1439" t="s">
        <v>49</v>
      </c>
      <c r="C7" s="1439" t="s">
        <v>50</v>
      </c>
      <c r="D7" s="1439" t="s">
        <v>51</v>
      </c>
      <c r="E7" s="1439" t="s">
        <v>49</v>
      </c>
      <c r="F7" s="1439" t="s">
        <v>50</v>
      </c>
      <c r="G7" s="1439" t="s">
        <v>51</v>
      </c>
      <c r="H7" s="1439" t="s">
        <v>49</v>
      </c>
      <c r="I7" s="1439" t="s">
        <v>50</v>
      </c>
      <c r="J7" s="1439" t="s">
        <v>51</v>
      </c>
      <c r="K7" s="1439" t="s">
        <v>49</v>
      </c>
      <c r="L7" s="1439" t="s">
        <v>50</v>
      </c>
      <c r="M7" s="1439" t="s">
        <v>51</v>
      </c>
      <c r="N7" s="1439" t="s">
        <v>49</v>
      </c>
      <c r="O7" s="1439" t="s">
        <v>50</v>
      </c>
      <c r="P7" s="1463" t="s">
        <v>51</v>
      </c>
      <c r="Q7" s="1439" t="s">
        <v>49</v>
      </c>
      <c r="R7" s="1439" t="s">
        <v>50</v>
      </c>
      <c r="S7" s="1463" t="s">
        <v>51</v>
      </c>
      <c r="T7" s="1439" t="s">
        <v>49</v>
      </c>
      <c r="U7" s="1439" t="s">
        <v>50</v>
      </c>
      <c r="V7" s="1463" t="s">
        <v>51</v>
      </c>
    </row>
    <row r="8" spans="1:33" s="94" customFormat="1" ht="21.95" customHeight="1">
      <c r="A8" s="1454" t="s">
        <v>2888</v>
      </c>
      <c r="B8" s="193">
        <f>SUM(B10:B12)</f>
        <v>11</v>
      </c>
      <c r="C8" s="193">
        <f t="shared" ref="C8:V8" si="0">SUM(C10:C12)</f>
        <v>10</v>
      </c>
      <c r="D8" s="193">
        <f t="shared" si="0"/>
        <v>1</v>
      </c>
      <c r="E8" s="193">
        <f t="shared" si="0"/>
        <v>6</v>
      </c>
      <c r="F8" s="193">
        <f t="shared" si="0"/>
        <v>6</v>
      </c>
      <c r="G8" s="193">
        <f t="shared" si="0"/>
        <v>0</v>
      </c>
      <c r="H8" s="193">
        <f t="shared" si="0"/>
        <v>3</v>
      </c>
      <c r="I8" s="193">
        <f t="shared" si="0"/>
        <v>2</v>
      </c>
      <c r="J8" s="193">
        <f t="shared" si="0"/>
        <v>1</v>
      </c>
      <c r="K8" s="193">
        <f t="shared" si="0"/>
        <v>2</v>
      </c>
      <c r="L8" s="193">
        <f t="shared" si="0"/>
        <v>2</v>
      </c>
      <c r="M8" s="193">
        <f t="shared" si="0"/>
        <v>0</v>
      </c>
      <c r="N8" s="193">
        <f t="shared" si="0"/>
        <v>0</v>
      </c>
      <c r="O8" s="193">
        <f t="shared" si="0"/>
        <v>0</v>
      </c>
      <c r="P8" s="193">
        <f t="shared" si="0"/>
        <v>0</v>
      </c>
      <c r="Q8" s="193">
        <f t="shared" si="0"/>
        <v>2</v>
      </c>
      <c r="R8" s="193">
        <f t="shared" si="0"/>
        <v>1</v>
      </c>
      <c r="S8" s="193">
        <f t="shared" si="0"/>
        <v>1</v>
      </c>
      <c r="T8" s="193">
        <f t="shared" si="0"/>
        <v>0</v>
      </c>
      <c r="U8" s="193">
        <f t="shared" si="0"/>
        <v>0</v>
      </c>
      <c r="V8" s="193">
        <f t="shared" si="0"/>
        <v>0</v>
      </c>
      <c r="X8" s="21">
        <f>B8-C8-D8</f>
        <v>0</v>
      </c>
      <c r="Y8" s="21">
        <f>E8-F8-G8</f>
        <v>0</v>
      </c>
      <c r="Z8" s="21">
        <f>H8-I8-J8</f>
        <v>0</v>
      </c>
      <c r="AA8" s="21">
        <f>K8-L8-M8</f>
        <v>0</v>
      </c>
      <c r="AB8" s="21">
        <f>N8-O8-P8</f>
        <v>0</v>
      </c>
      <c r="AC8" s="21">
        <f>B8-E8-H8-K8-N8</f>
        <v>0</v>
      </c>
      <c r="AD8" s="21">
        <f>C8-F8-I8-L8-O8</f>
        <v>0</v>
      </c>
      <c r="AE8" s="21">
        <f>D8-G8-J8-M8-P8</f>
        <v>0</v>
      </c>
      <c r="AF8" s="21">
        <f>Q8-R8-S8</f>
        <v>0</v>
      </c>
      <c r="AG8" s="21">
        <f>T8-U8-V8</f>
        <v>0</v>
      </c>
    </row>
    <row r="9" spans="1:33" s="94" customFormat="1" ht="21.95" customHeight="1">
      <c r="A9" s="8" t="s">
        <v>2889</v>
      </c>
      <c r="B9" s="1500"/>
      <c r="C9" s="1500"/>
      <c r="D9" s="1500"/>
      <c r="E9" s="1500"/>
      <c r="F9" s="1500"/>
      <c r="G9" s="1500"/>
      <c r="H9" s="1500"/>
      <c r="I9" s="1500"/>
      <c r="J9" s="1500"/>
      <c r="K9" s="1500"/>
      <c r="L9" s="1500"/>
      <c r="M9" s="1500"/>
      <c r="N9" s="1500"/>
      <c r="O9" s="1500"/>
      <c r="P9" s="1500"/>
      <c r="Q9" s="1500"/>
      <c r="R9" s="1500"/>
      <c r="S9" s="1500"/>
      <c r="T9" s="1500"/>
      <c r="U9" s="1500"/>
      <c r="V9" s="1500"/>
    </row>
    <row r="10" spans="1:33" s="94" customFormat="1" ht="21.95" customHeight="1">
      <c r="A10" s="1449" t="s">
        <v>2743</v>
      </c>
      <c r="B10" s="1500">
        <f>C10+D10</f>
        <v>0</v>
      </c>
      <c r="C10" s="1500">
        <f t="shared" ref="C10:D12" si="1">F10+I10+L10+O10</f>
        <v>0</v>
      </c>
      <c r="D10" s="1500">
        <f t="shared" si="1"/>
        <v>0</v>
      </c>
      <c r="E10" s="1500">
        <f>F10+G10</f>
        <v>0</v>
      </c>
      <c r="F10" s="1502">
        <v>0</v>
      </c>
      <c r="G10" s="1502">
        <v>0</v>
      </c>
      <c r="H10" s="1500">
        <f>I10+J10</f>
        <v>0</v>
      </c>
      <c r="I10" s="1502">
        <v>0</v>
      </c>
      <c r="J10" s="1502">
        <v>0</v>
      </c>
      <c r="K10" s="1500">
        <f>L10+M10</f>
        <v>0</v>
      </c>
      <c r="L10" s="1502">
        <v>0</v>
      </c>
      <c r="M10" s="1502">
        <v>0</v>
      </c>
      <c r="N10" s="1500">
        <f>O10+P10</f>
        <v>0</v>
      </c>
      <c r="O10" s="1502">
        <v>0</v>
      </c>
      <c r="P10" s="1502">
        <v>0</v>
      </c>
      <c r="Q10" s="1500">
        <f>R10+S10</f>
        <v>0</v>
      </c>
      <c r="R10" s="1502">
        <v>0</v>
      </c>
      <c r="S10" s="1502">
        <v>0</v>
      </c>
      <c r="T10" s="1500">
        <f>U10+V10</f>
        <v>0</v>
      </c>
      <c r="U10" s="1502">
        <v>0</v>
      </c>
      <c r="V10" s="1502">
        <v>0</v>
      </c>
      <c r="X10" s="21">
        <f>B10-C10-D10</f>
        <v>0</v>
      </c>
      <c r="Y10" s="21">
        <f>E10-F10-G10</f>
        <v>0</v>
      </c>
      <c r="Z10" s="21">
        <f>H10-I10-J10</f>
        <v>0</v>
      </c>
      <c r="AA10" s="21">
        <f>K10-L10-M10</f>
        <v>0</v>
      </c>
      <c r="AB10" s="21">
        <f>N10-O10-P10</f>
        <v>0</v>
      </c>
      <c r="AC10" s="21">
        <f t="shared" ref="AC10:AE12" si="2">B10-E10-H10-K10-N10</f>
        <v>0</v>
      </c>
      <c r="AD10" s="21">
        <f t="shared" si="2"/>
        <v>0</v>
      </c>
      <c r="AE10" s="21">
        <f t="shared" si="2"/>
        <v>0</v>
      </c>
      <c r="AF10" s="21">
        <f>Q10-R10-S10</f>
        <v>0</v>
      </c>
      <c r="AG10" s="21">
        <f>T10-U10-V10</f>
        <v>0</v>
      </c>
    </row>
    <row r="11" spans="1:33" s="94" customFormat="1" ht="21.95" customHeight="1">
      <c r="A11" s="1449" t="s">
        <v>2744</v>
      </c>
      <c r="B11" s="1500">
        <f>C11+D11</f>
        <v>6</v>
      </c>
      <c r="C11" s="1500">
        <f t="shared" si="1"/>
        <v>6</v>
      </c>
      <c r="D11" s="1500">
        <f t="shared" si="1"/>
        <v>0</v>
      </c>
      <c r="E11" s="1500">
        <f>F11+G11</f>
        <v>3</v>
      </c>
      <c r="F11" s="1502">
        <v>3</v>
      </c>
      <c r="G11" s="1502">
        <v>0</v>
      </c>
      <c r="H11" s="1500">
        <f>I11+J11</f>
        <v>1</v>
      </c>
      <c r="I11" s="1502">
        <v>1</v>
      </c>
      <c r="J11" s="1502">
        <v>0</v>
      </c>
      <c r="K11" s="1500">
        <f>L11+M11</f>
        <v>2</v>
      </c>
      <c r="L11" s="1502">
        <v>2</v>
      </c>
      <c r="M11" s="1502">
        <v>0</v>
      </c>
      <c r="N11" s="1500">
        <f>O11+P11</f>
        <v>0</v>
      </c>
      <c r="O11" s="1502">
        <v>0</v>
      </c>
      <c r="P11" s="1502">
        <v>0</v>
      </c>
      <c r="Q11" s="1500">
        <f>R11+S11</f>
        <v>0</v>
      </c>
      <c r="R11" s="1502">
        <v>0</v>
      </c>
      <c r="S11" s="1502">
        <v>0</v>
      </c>
      <c r="T11" s="1500">
        <f>U11+V11</f>
        <v>0</v>
      </c>
      <c r="U11" s="1502">
        <v>0</v>
      </c>
      <c r="V11" s="1502">
        <v>0</v>
      </c>
      <c r="X11" s="21">
        <f>B11-C11-D11</f>
        <v>0</v>
      </c>
      <c r="Y11" s="21">
        <f>E11-F11-G11</f>
        <v>0</v>
      </c>
      <c r="Z11" s="21">
        <f>H11-I11-J11</f>
        <v>0</v>
      </c>
      <c r="AA11" s="21">
        <f>K11-L11-M11</f>
        <v>0</v>
      </c>
      <c r="AB11" s="21">
        <f>N11-O11-P11</f>
        <v>0</v>
      </c>
      <c r="AC11" s="21">
        <f t="shared" si="2"/>
        <v>0</v>
      </c>
      <c r="AD11" s="21">
        <f t="shared" si="2"/>
        <v>0</v>
      </c>
      <c r="AE11" s="21">
        <f t="shared" si="2"/>
        <v>0</v>
      </c>
      <c r="AF11" s="21">
        <f>Q11-R11-S11</f>
        <v>0</v>
      </c>
      <c r="AG11" s="21">
        <f>T11-U11-V11</f>
        <v>0</v>
      </c>
    </row>
    <row r="12" spans="1:33" s="94" customFormat="1" ht="21.95" customHeight="1">
      <c r="A12" s="1449" t="s">
        <v>2745</v>
      </c>
      <c r="B12" s="1500">
        <f>C12+D12</f>
        <v>5</v>
      </c>
      <c r="C12" s="1500">
        <f t="shared" si="1"/>
        <v>4</v>
      </c>
      <c r="D12" s="1500">
        <f t="shared" si="1"/>
        <v>1</v>
      </c>
      <c r="E12" s="1500">
        <f>F12+G12</f>
        <v>3</v>
      </c>
      <c r="F12" s="1502">
        <v>3</v>
      </c>
      <c r="G12" s="1502">
        <v>0</v>
      </c>
      <c r="H12" s="1500">
        <f>I12+J12</f>
        <v>2</v>
      </c>
      <c r="I12" s="1502">
        <v>1</v>
      </c>
      <c r="J12" s="1502">
        <v>1</v>
      </c>
      <c r="K12" s="1500">
        <f>L12+M12</f>
        <v>0</v>
      </c>
      <c r="L12" s="1502">
        <v>0</v>
      </c>
      <c r="M12" s="1502">
        <v>0</v>
      </c>
      <c r="N12" s="1500">
        <f>O12+P12</f>
        <v>0</v>
      </c>
      <c r="O12" s="1502">
        <v>0</v>
      </c>
      <c r="P12" s="1502">
        <v>0</v>
      </c>
      <c r="Q12" s="1500">
        <f>R12+S12</f>
        <v>2</v>
      </c>
      <c r="R12" s="1502">
        <v>1</v>
      </c>
      <c r="S12" s="1502">
        <v>1</v>
      </c>
      <c r="T12" s="1500">
        <f>U12+V12</f>
        <v>0</v>
      </c>
      <c r="U12" s="1502">
        <v>0</v>
      </c>
      <c r="V12" s="1502">
        <v>0</v>
      </c>
      <c r="X12" s="21">
        <f>B12-C12-D12</f>
        <v>0</v>
      </c>
      <c r="Y12" s="21">
        <f>E12-F12-G12</f>
        <v>0</v>
      </c>
      <c r="Z12" s="21">
        <f>H12-I12-J12</f>
        <v>0</v>
      </c>
      <c r="AA12" s="21">
        <f>K12-L12-M12</f>
        <v>0</v>
      </c>
      <c r="AB12" s="21">
        <f>N12-O12-P12</f>
        <v>0</v>
      </c>
      <c r="AC12" s="21">
        <f t="shared" si="2"/>
        <v>0</v>
      </c>
      <c r="AD12" s="21">
        <f t="shared" si="2"/>
        <v>0</v>
      </c>
      <c r="AE12" s="21">
        <f t="shared" si="2"/>
        <v>0</v>
      </c>
      <c r="AF12" s="21">
        <f>Q12-R12-S12</f>
        <v>0</v>
      </c>
      <c r="AG12" s="21">
        <f>T12-U12-V12</f>
        <v>0</v>
      </c>
    </row>
    <row r="13" spans="1:33" s="94" customFormat="1" ht="21.95" customHeight="1">
      <c r="A13" s="8" t="s">
        <v>2890</v>
      </c>
      <c r="B13" s="1500"/>
      <c r="C13" s="1500"/>
      <c r="D13" s="1500"/>
      <c r="E13" s="1500"/>
      <c r="F13" s="1502"/>
      <c r="G13" s="1502"/>
      <c r="H13" s="1500"/>
      <c r="I13" s="1502"/>
      <c r="J13" s="1502"/>
      <c r="K13" s="1500"/>
      <c r="L13" s="1502"/>
      <c r="M13" s="1502"/>
      <c r="N13" s="1500"/>
      <c r="O13" s="1502"/>
      <c r="P13" s="1502"/>
      <c r="Q13" s="1500"/>
      <c r="R13" s="1502"/>
      <c r="S13" s="1502"/>
      <c r="T13" s="1500"/>
      <c r="U13" s="1502"/>
      <c r="V13" s="1502"/>
    </row>
    <row r="14" spans="1:33" s="94" customFormat="1" ht="21.95" customHeight="1">
      <c r="A14" s="1449" t="s">
        <v>2891</v>
      </c>
      <c r="B14" s="1500">
        <f>C14+D14</f>
        <v>0</v>
      </c>
      <c r="C14" s="1500">
        <f>F14+I14+L14+O14</f>
        <v>0</v>
      </c>
      <c r="D14" s="1500">
        <f>G14+J14+M14+P14</f>
        <v>0</v>
      </c>
      <c r="E14" s="1500">
        <f>F14+G14</f>
        <v>0</v>
      </c>
      <c r="F14" s="1502">
        <v>0</v>
      </c>
      <c r="G14" s="1502">
        <v>0</v>
      </c>
      <c r="H14" s="1500">
        <f>I14+J14</f>
        <v>0</v>
      </c>
      <c r="I14" s="1502">
        <v>0</v>
      </c>
      <c r="J14" s="1502">
        <v>0</v>
      </c>
      <c r="K14" s="1500">
        <f>L14+M14</f>
        <v>0</v>
      </c>
      <c r="L14" s="1502">
        <v>0</v>
      </c>
      <c r="M14" s="1502">
        <v>0</v>
      </c>
      <c r="N14" s="1500">
        <f>O14+P14</f>
        <v>0</v>
      </c>
      <c r="O14" s="1502">
        <v>0</v>
      </c>
      <c r="P14" s="1502">
        <v>0</v>
      </c>
      <c r="Q14" s="1500">
        <f>R14+S14</f>
        <v>0</v>
      </c>
      <c r="R14" s="1502">
        <v>0</v>
      </c>
      <c r="S14" s="1502">
        <v>0</v>
      </c>
      <c r="T14" s="1500">
        <f>U14+V14</f>
        <v>0</v>
      </c>
      <c r="U14" s="1502">
        <v>0</v>
      </c>
      <c r="V14" s="1502">
        <v>0</v>
      </c>
      <c r="X14" s="21">
        <f t="shared" ref="X14:X25" si="3">B14-C14-D14</f>
        <v>0</v>
      </c>
      <c r="Y14" s="21">
        <f t="shared" ref="Y14:Y25" si="4">E14-F14-G14</f>
        <v>0</v>
      </c>
      <c r="Z14" s="21">
        <f t="shared" ref="Z14:Z25" si="5">H14-I14-J14</f>
        <v>0</v>
      </c>
      <c r="AA14" s="21">
        <f t="shared" ref="AA14:AA25" si="6">K14-L14-M14</f>
        <v>0</v>
      </c>
      <c r="AB14" s="21">
        <f t="shared" ref="AB14:AB25" si="7">N14-O14-P14</f>
        <v>0</v>
      </c>
      <c r="AC14" s="21">
        <f t="shared" ref="AC14:AE25" si="8">B14-E14-H14-K14-N14</f>
        <v>0</v>
      </c>
      <c r="AD14" s="21">
        <f t="shared" si="8"/>
        <v>0</v>
      </c>
      <c r="AE14" s="21">
        <f t="shared" si="8"/>
        <v>0</v>
      </c>
      <c r="AF14" s="21">
        <f t="shared" ref="AF14:AF25" si="9">Q14-R14-S14</f>
        <v>0</v>
      </c>
      <c r="AG14" s="21">
        <f t="shared" ref="AG14:AG25" si="10">T14-U14-V14</f>
        <v>0</v>
      </c>
    </row>
    <row r="15" spans="1:33" s="46" customFormat="1" ht="21.95" customHeight="1">
      <c r="A15" s="1479" t="s">
        <v>2892</v>
      </c>
      <c r="B15" s="1502">
        <f t="shared" ref="B15:B25" si="11">C15+D15</f>
        <v>0</v>
      </c>
      <c r="C15" s="1502">
        <f t="shared" ref="C15:D25" si="12">F15+I15+L15+O15</f>
        <v>0</v>
      </c>
      <c r="D15" s="1502">
        <f t="shared" si="12"/>
        <v>0</v>
      </c>
      <c r="E15" s="1502">
        <f t="shared" ref="E15:E25" si="13">F15+G15</f>
        <v>0</v>
      </c>
      <c r="F15" s="1502">
        <v>0</v>
      </c>
      <c r="G15" s="1502">
        <v>0</v>
      </c>
      <c r="H15" s="1502">
        <f t="shared" ref="H15:H25" si="14">I15+J15</f>
        <v>0</v>
      </c>
      <c r="I15" s="1502">
        <v>0</v>
      </c>
      <c r="J15" s="1502">
        <v>0</v>
      </c>
      <c r="K15" s="1502">
        <f t="shared" ref="K15:K25" si="15">L15+M15</f>
        <v>0</v>
      </c>
      <c r="L15" s="1502">
        <v>0</v>
      </c>
      <c r="M15" s="1502">
        <v>0</v>
      </c>
      <c r="N15" s="1502">
        <f t="shared" ref="N15:N25" si="16">O15+P15</f>
        <v>0</v>
      </c>
      <c r="O15" s="1502">
        <v>0</v>
      </c>
      <c r="P15" s="1502">
        <v>0</v>
      </c>
      <c r="Q15" s="1502">
        <f t="shared" ref="Q15:Q25" si="17">R15+S15</f>
        <v>0</v>
      </c>
      <c r="R15" s="1502">
        <v>0</v>
      </c>
      <c r="S15" s="1502">
        <v>0</v>
      </c>
      <c r="T15" s="1502">
        <f t="shared" ref="T15:T25" si="18">U15+V15</f>
        <v>0</v>
      </c>
      <c r="U15" s="1502">
        <v>0</v>
      </c>
      <c r="V15" s="1502">
        <v>0</v>
      </c>
      <c r="X15" s="424">
        <f t="shared" si="3"/>
        <v>0</v>
      </c>
      <c r="Y15" s="424">
        <f t="shared" si="4"/>
        <v>0</v>
      </c>
      <c r="Z15" s="424">
        <f t="shared" si="5"/>
        <v>0</v>
      </c>
      <c r="AA15" s="424">
        <f t="shared" si="6"/>
        <v>0</v>
      </c>
      <c r="AB15" s="424">
        <f t="shared" si="7"/>
        <v>0</v>
      </c>
      <c r="AC15" s="424">
        <f t="shared" si="8"/>
        <v>0</v>
      </c>
      <c r="AD15" s="424">
        <f t="shared" si="8"/>
        <v>0</v>
      </c>
      <c r="AE15" s="424">
        <f t="shared" si="8"/>
        <v>0</v>
      </c>
      <c r="AF15" s="424">
        <f t="shared" si="9"/>
        <v>0</v>
      </c>
      <c r="AG15" s="424">
        <f t="shared" si="10"/>
        <v>0</v>
      </c>
    </row>
    <row r="16" spans="1:33" s="46" customFormat="1" ht="21.95" customHeight="1">
      <c r="A16" s="1479" t="s">
        <v>2893</v>
      </c>
      <c r="B16" s="1502">
        <f t="shared" si="11"/>
        <v>0</v>
      </c>
      <c r="C16" s="1502">
        <f t="shared" si="12"/>
        <v>0</v>
      </c>
      <c r="D16" s="1502">
        <f t="shared" si="12"/>
        <v>0</v>
      </c>
      <c r="E16" s="1502">
        <f t="shared" si="13"/>
        <v>0</v>
      </c>
      <c r="F16" s="1502">
        <v>0</v>
      </c>
      <c r="G16" s="1502">
        <v>0</v>
      </c>
      <c r="H16" s="1502">
        <f t="shared" si="14"/>
        <v>0</v>
      </c>
      <c r="I16" s="1502">
        <v>0</v>
      </c>
      <c r="J16" s="1502">
        <v>0</v>
      </c>
      <c r="K16" s="1502">
        <f t="shared" si="15"/>
        <v>0</v>
      </c>
      <c r="L16" s="1502">
        <v>0</v>
      </c>
      <c r="M16" s="1502">
        <v>0</v>
      </c>
      <c r="N16" s="1502">
        <f t="shared" si="16"/>
        <v>0</v>
      </c>
      <c r="O16" s="1502">
        <v>0</v>
      </c>
      <c r="P16" s="1502">
        <v>0</v>
      </c>
      <c r="Q16" s="1502">
        <f t="shared" si="17"/>
        <v>0</v>
      </c>
      <c r="R16" s="1502">
        <v>0</v>
      </c>
      <c r="S16" s="1502">
        <v>0</v>
      </c>
      <c r="T16" s="1502">
        <f t="shared" si="18"/>
        <v>0</v>
      </c>
      <c r="U16" s="1502">
        <v>0</v>
      </c>
      <c r="V16" s="1502">
        <v>0</v>
      </c>
      <c r="X16" s="424">
        <f t="shared" si="3"/>
        <v>0</v>
      </c>
      <c r="Y16" s="424">
        <f t="shared" si="4"/>
        <v>0</v>
      </c>
      <c r="Z16" s="424">
        <f t="shared" si="5"/>
        <v>0</v>
      </c>
      <c r="AA16" s="424">
        <f t="shared" si="6"/>
        <v>0</v>
      </c>
      <c r="AB16" s="424">
        <f t="shared" si="7"/>
        <v>0</v>
      </c>
      <c r="AC16" s="424">
        <f t="shared" si="8"/>
        <v>0</v>
      </c>
      <c r="AD16" s="424">
        <f t="shared" si="8"/>
        <v>0</v>
      </c>
      <c r="AE16" s="424">
        <f t="shared" si="8"/>
        <v>0</v>
      </c>
      <c r="AF16" s="424">
        <f t="shared" si="9"/>
        <v>0</v>
      </c>
      <c r="AG16" s="424">
        <f t="shared" si="10"/>
        <v>0</v>
      </c>
    </row>
    <row r="17" spans="1:33" s="46" customFormat="1" ht="21.95" customHeight="1">
      <c r="A17" s="1479" t="s">
        <v>2894</v>
      </c>
      <c r="B17" s="1502">
        <f t="shared" si="11"/>
        <v>0</v>
      </c>
      <c r="C17" s="1502">
        <f t="shared" si="12"/>
        <v>0</v>
      </c>
      <c r="D17" s="1502">
        <f t="shared" si="12"/>
        <v>0</v>
      </c>
      <c r="E17" s="424">
        <f t="shared" si="13"/>
        <v>0</v>
      </c>
      <c r="F17" s="1502">
        <v>0</v>
      </c>
      <c r="G17" s="1502">
        <v>0</v>
      </c>
      <c r="H17" s="424">
        <f t="shared" si="14"/>
        <v>0</v>
      </c>
      <c r="I17" s="1502">
        <v>0</v>
      </c>
      <c r="J17" s="1502">
        <v>0</v>
      </c>
      <c r="K17" s="424">
        <f t="shared" si="15"/>
        <v>0</v>
      </c>
      <c r="L17" s="1502">
        <v>0</v>
      </c>
      <c r="M17" s="1502">
        <v>0</v>
      </c>
      <c r="N17" s="424">
        <f t="shared" si="16"/>
        <v>0</v>
      </c>
      <c r="O17" s="1502">
        <v>0</v>
      </c>
      <c r="P17" s="1502">
        <v>0</v>
      </c>
      <c r="Q17" s="424">
        <f t="shared" si="17"/>
        <v>0</v>
      </c>
      <c r="R17" s="1502">
        <v>0</v>
      </c>
      <c r="S17" s="1502">
        <v>0</v>
      </c>
      <c r="T17" s="424">
        <f t="shared" si="18"/>
        <v>0</v>
      </c>
      <c r="U17" s="1502">
        <v>0</v>
      </c>
      <c r="V17" s="1502">
        <v>0</v>
      </c>
      <c r="X17" s="424">
        <f t="shared" si="3"/>
        <v>0</v>
      </c>
      <c r="Y17" s="424">
        <f t="shared" si="4"/>
        <v>0</v>
      </c>
      <c r="Z17" s="424">
        <f t="shared" si="5"/>
        <v>0</v>
      </c>
      <c r="AA17" s="424">
        <f t="shared" si="6"/>
        <v>0</v>
      </c>
      <c r="AB17" s="424">
        <f t="shared" si="7"/>
        <v>0</v>
      </c>
      <c r="AC17" s="424">
        <f t="shared" si="8"/>
        <v>0</v>
      </c>
      <c r="AD17" s="424">
        <f t="shared" si="8"/>
        <v>0</v>
      </c>
      <c r="AE17" s="424">
        <f t="shared" si="8"/>
        <v>0</v>
      </c>
      <c r="AF17" s="424">
        <f t="shared" si="9"/>
        <v>0</v>
      </c>
      <c r="AG17" s="424">
        <f t="shared" si="10"/>
        <v>0</v>
      </c>
    </row>
    <row r="18" spans="1:33" s="46" customFormat="1" ht="21.95" customHeight="1">
      <c r="A18" s="1479" t="s">
        <v>2895</v>
      </c>
      <c r="B18" s="1502">
        <f t="shared" si="11"/>
        <v>0</v>
      </c>
      <c r="C18" s="1502">
        <f t="shared" si="12"/>
        <v>0</v>
      </c>
      <c r="D18" s="1502">
        <f t="shared" si="12"/>
        <v>0</v>
      </c>
      <c r="E18" s="1502">
        <f t="shared" si="13"/>
        <v>0</v>
      </c>
      <c r="F18" s="1502">
        <v>0</v>
      </c>
      <c r="G18" s="1502">
        <v>0</v>
      </c>
      <c r="H18" s="1502">
        <f t="shared" si="14"/>
        <v>0</v>
      </c>
      <c r="I18" s="1502">
        <v>0</v>
      </c>
      <c r="J18" s="1502">
        <v>0</v>
      </c>
      <c r="K18" s="1502">
        <f t="shared" si="15"/>
        <v>0</v>
      </c>
      <c r="L18" s="1502">
        <v>0</v>
      </c>
      <c r="M18" s="1502">
        <v>0</v>
      </c>
      <c r="N18" s="1502">
        <f t="shared" si="16"/>
        <v>0</v>
      </c>
      <c r="O18" s="1502">
        <v>0</v>
      </c>
      <c r="P18" s="1502">
        <v>0</v>
      </c>
      <c r="Q18" s="1502">
        <f t="shared" si="17"/>
        <v>0</v>
      </c>
      <c r="R18" s="1502">
        <v>0</v>
      </c>
      <c r="S18" s="1502">
        <v>0</v>
      </c>
      <c r="T18" s="1502">
        <f t="shared" si="18"/>
        <v>0</v>
      </c>
      <c r="U18" s="1502">
        <v>0</v>
      </c>
      <c r="V18" s="1502">
        <v>0</v>
      </c>
      <c r="X18" s="424">
        <f t="shared" si="3"/>
        <v>0</v>
      </c>
      <c r="Y18" s="424">
        <f t="shared" si="4"/>
        <v>0</v>
      </c>
      <c r="Z18" s="424">
        <f t="shared" si="5"/>
        <v>0</v>
      </c>
      <c r="AA18" s="424">
        <f t="shared" si="6"/>
        <v>0</v>
      </c>
      <c r="AB18" s="424">
        <f t="shared" si="7"/>
        <v>0</v>
      </c>
      <c r="AC18" s="424">
        <f t="shared" si="8"/>
        <v>0</v>
      </c>
      <c r="AD18" s="424">
        <f t="shared" si="8"/>
        <v>0</v>
      </c>
      <c r="AE18" s="424">
        <f t="shared" si="8"/>
        <v>0</v>
      </c>
      <c r="AF18" s="424">
        <f t="shared" si="9"/>
        <v>0</v>
      </c>
      <c r="AG18" s="424">
        <f t="shared" si="10"/>
        <v>0</v>
      </c>
    </row>
    <row r="19" spans="1:33" s="46" customFormat="1" ht="21.95" customHeight="1">
      <c r="A19" s="1479" t="s">
        <v>2896</v>
      </c>
      <c r="B19" s="1502">
        <f t="shared" si="11"/>
        <v>2</v>
      </c>
      <c r="C19" s="1502">
        <f t="shared" si="12"/>
        <v>2</v>
      </c>
      <c r="D19" s="1502">
        <f t="shared" si="12"/>
        <v>0</v>
      </c>
      <c r="E19" s="1502">
        <f t="shared" si="13"/>
        <v>1</v>
      </c>
      <c r="F19" s="1502">
        <v>1</v>
      </c>
      <c r="G19" s="1502">
        <v>0</v>
      </c>
      <c r="H19" s="1502">
        <f t="shared" si="14"/>
        <v>1</v>
      </c>
      <c r="I19" s="1502">
        <v>1</v>
      </c>
      <c r="J19" s="1502">
        <v>0</v>
      </c>
      <c r="K19" s="1502">
        <f t="shared" si="15"/>
        <v>0</v>
      </c>
      <c r="L19" s="1502">
        <v>0</v>
      </c>
      <c r="M19" s="1502">
        <v>0</v>
      </c>
      <c r="N19" s="1502">
        <f t="shared" si="16"/>
        <v>0</v>
      </c>
      <c r="O19" s="1502">
        <v>0</v>
      </c>
      <c r="P19" s="1502">
        <v>0</v>
      </c>
      <c r="Q19" s="1502">
        <f t="shared" si="17"/>
        <v>1</v>
      </c>
      <c r="R19" s="1502">
        <v>1</v>
      </c>
      <c r="S19" s="1502">
        <v>0</v>
      </c>
      <c r="T19" s="1502">
        <f t="shared" si="18"/>
        <v>0</v>
      </c>
      <c r="U19" s="1502">
        <v>0</v>
      </c>
      <c r="V19" s="1502">
        <v>0</v>
      </c>
      <c r="X19" s="424">
        <f t="shared" si="3"/>
        <v>0</v>
      </c>
      <c r="Y19" s="424">
        <f t="shared" si="4"/>
        <v>0</v>
      </c>
      <c r="Z19" s="424">
        <f t="shared" si="5"/>
        <v>0</v>
      </c>
      <c r="AA19" s="424">
        <f t="shared" si="6"/>
        <v>0</v>
      </c>
      <c r="AB19" s="424">
        <f t="shared" si="7"/>
        <v>0</v>
      </c>
      <c r="AC19" s="424">
        <f t="shared" si="8"/>
        <v>0</v>
      </c>
      <c r="AD19" s="424">
        <f t="shared" si="8"/>
        <v>0</v>
      </c>
      <c r="AE19" s="424">
        <f t="shared" si="8"/>
        <v>0</v>
      </c>
      <c r="AF19" s="424">
        <f t="shared" si="9"/>
        <v>0</v>
      </c>
      <c r="AG19" s="424">
        <f t="shared" si="10"/>
        <v>0</v>
      </c>
    </row>
    <row r="20" spans="1:33" s="46" customFormat="1" ht="21.95" customHeight="1">
      <c r="A20" s="1479" t="s">
        <v>2897</v>
      </c>
      <c r="B20" s="1502">
        <f t="shared" si="11"/>
        <v>0</v>
      </c>
      <c r="C20" s="1502">
        <f t="shared" si="12"/>
        <v>0</v>
      </c>
      <c r="D20" s="1502">
        <f t="shared" si="12"/>
        <v>0</v>
      </c>
      <c r="E20" s="1502">
        <f t="shared" si="13"/>
        <v>0</v>
      </c>
      <c r="F20" s="1502">
        <v>0</v>
      </c>
      <c r="G20" s="1502">
        <v>0</v>
      </c>
      <c r="H20" s="1502">
        <f t="shared" si="14"/>
        <v>0</v>
      </c>
      <c r="I20" s="1502">
        <v>0</v>
      </c>
      <c r="J20" s="1502">
        <v>0</v>
      </c>
      <c r="K20" s="1502">
        <f t="shared" si="15"/>
        <v>0</v>
      </c>
      <c r="L20" s="1502">
        <v>0</v>
      </c>
      <c r="M20" s="1502">
        <v>0</v>
      </c>
      <c r="N20" s="1502">
        <f t="shared" si="16"/>
        <v>0</v>
      </c>
      <c r="O20" s="1502">
        <v>0</v>
      </c>
      <c r="P20" s="1502">
        <v>0</v>
      </c>
      <c r="Q20" s="1502">
        <f t="shared" si="17"/>
        <v>0</v>
      </c>
      <c r="R20" s="1502">
        <v>0</v>
      </c>
      <c r="S20" s="1502">
        <v>0</v>
      </c>
      <c r="T20" s="1502">
        <f t="shared" si="18"/>
        <v>0</v>
      </c>
      <c r="U20" s="1502">
        <v>0</v>
      </c>
      <c r="V20" s="1502">
        <v>0</v>
      </c>
      <c r="X20" s="424">
        <f t="shared" si="3"/>
        <v>0</v>
      </c>
      <c r="Y20" s="424">
        <f t="shared" si="4"/>
        <v>0</v>
      </c>
      <c r="Z20" s="424">
        <f t="shared" si="5"/>
        <v>0</v>
      </c>
      <c r="AA20" s="424">
        <f t="shared" si="6"/>
        <v>0</v>
      </c>
      <c r="AB20" s="424">
        <f t="shared" si="7"/>
        <v>0</v>
      </c>
      <c r="AC20" s="424">
        <f t="shared" si="8"/>
        <v>0</v>
      </c>
      <c r="AD20" s="424">
        <f t="shared" si="8"/>
        <v>0</v>
      </c>
      <c r="AE20" s="424">
        <f t="shared" si="8"/>
        <v>0</v>
      </c>
      <c r="AF20" s="424">
        <f t="shared" si="9"/>
        <v>0</v>
      </c>
      <c r="AG20" s="424">
        <f t="shared" si="10"/>
        <v>0</v>
      </c>
    </row>
    <row r="21" spans="1:33" s="46" customFormat="1" ht="21.95" customHeight="1">
      <c r="A21" s="1479" t="s">
        <v>2898</v>
      </c>
      <c r="B21" s="1502">
        <f t="shared" si="11"/>
        <v>3</v>
      </c>
      <c r="C21" s="1502">
        <f t="shared" si="12"/>
        <v>2</v>
      </c>
      <c r="D21" s="1502">
        <f t="shared" si="12"/>
        <v>1</v>
      </c>
      <c r="E21" s="1502">
        <f t="shared" si="13"/>
        <v>2</v>
      </c>
      <c r="F21" s="1502">
        <v>2</v>
      </c>
      <c r="G21" s="1502">
        <v>0</v>
      </c>
      <c r="H21" s="1502">
        <f t="shared" si="14"/>
        <v>1</v>
      </c>
      <c r="I21" s="1502">
        <v>0</v>
      </c>
      <c r="J21" s="1502">
        <v>1</v>
      </c>
      <c r="K21" s="1502">
        <f t="shared" si="15"/>
        <v>0</v>
      </c>
      <c r="L21" s="1502">
        <v>0</v>
      </c>
      <c r="M21" s="1502">
        <v>0</v>
      </c>
      <c r="N21" s="1502">
        <f t="shared" si="16"/>
        <v>0</v>
      </c>
      <c r="O21" s="1502">
        <v>0</v>
      </c>
      <c r="P21" s="1502">
        <v>0</v>
      </c>
      <c r="Q21" s="1502">
        <f t="shared" si="17"/>
        <v>1</v>
      </c>
      <c r="R21" s="1502">
        <v>0</v>
      </c>
      <c r="S21" s="1502">
        <v>1</v>
      </c>
      <c r="T21" s="1502">
        <f t="shared" si="18"/>
        <v>0</v>
      </c>
      <c r="U21" s="1502">
        <v>0</v>
      </c>
      <c r="V21" s="1502">
        <v>0</v>
      </c>
      <c r="X21" s="424">
        <f t="shared" si="3"/>
        <v>0</v>
      </c>
      <c r="Y21" s="424">
        <f t="shared" si="4"/>
        <v>0</v>
      </c>
      <c r="Z21" s="424">
        <f t="shared" si="5"/>
        <v>0</v>
      </c>
      <c r="AA21" s="424">
        <f t="shared" si="6"/>
        <v>0</v>
      </c>
      <c r="AB21" s="424">
        <f t="shared" si="7"/>
        <v>0</v>
      </c>
      <c r="AC21" s="424">
        <f t="shared" si="8"/>
        <v>0</v>
      </c>
      <c r="AD21" s="424">
        <f t="shared" si="8"/>
        <v>0</v>
      </c>
      <c r="AE21" s="424">
        <f t="shared" si="8"/>
        <v>0</v>
      </c>
      <c r="AF21" s="424">
        <f t="shared" si="9"/>
        <v>0</v>
      </c>
      <c r="AG21" s="424">
        <f t="shared" si="10"/>
        <v>0</v>
      </c>
    </row>
    <row r="22" spans="1:33" s="46" customFormat="1" ht="21.95" customHeight="1">
      <c r="A22" s="1479" t="s">
        <v>2899</v>
      </c>
      <c r="B22" s="1502">
        <f t="shared" si="11"/>
        <v>6</v>
      </c>
      <c r="C22" s="1502">
        <f t="shared" si="12"/>
        <v>6</v>
      </c>
      <c r="D22" s="1502">
        <f t="shared" si="12"/>
        <v>0</v>
      </c>
      <c r="E22" s="424">
        <f t="shared" si="13"/>
        <v>3</v>
      </c>
      <c r="F22" s="1502">
        <v>3</v>
      </c>
      <c r="G22" s="1502">
        <v>0</v>
      </c>
      <c r="H22" s="424">
        <f t="shared" si="14"/>
        <v>1</v>
      </c>
      <c r="I22" s="1502">
        <v>1</v>
      </c>
      <c r="J22" s="1502">
        <v>0</v>
      </c>
      <c r="K22" s="424">
        <f t="shared" si="15"/>
        <v>2</v>
      </c>
      <c r="L22" s="1502">
        <v>2</v>
      </c>
      <c r="M22" s="1502">
        <v>0</v>
      </c>
      <c r="N22" s="424">
        <f t="shared" si="16"/>
        <v>0</v>
      </c>
      <c r="O22" s="1502">
        <v>0</v>
      </c>
      <c r="P22" s="1502">
        <v>0</v>
      </c>
      <c r="Q22" s="424">
        <f t="shared" si="17"/>
        <v>0</v>
      </c>
      <c r="R22" s="1502">
        <v>0</v>
      </c>
      <c r="S22" s="1502">
        <v>0</v>
      </c>
      <c r="T22" s="424">
        <f t="shared" si="18"/>
        <v>0</v>
      </c>
      <c r="U22" s="1502">
        <v>0</v>
      </c>
      <c r="V22" s="1502">
        <v>0</v>
      </c>
      <c r="X22" s="424">
        <f t="shared" si="3"/>
        <v>0</v>
      </c>
      <c r="Y22" s="424">
        <f t="shared" si="4"/>
        <v>0</v>
      </c>
      <c r="Z22" s="424">
        <f t="shared" si="5"/>
        <v>0</v>
      </c>
      <c r="AA22" s="424">
        <f t="shared" si="6"/>
        <v>0</v>
      </c>
      <c r="AB22" s="424">
        <f t="shared" si="7"/>
        <v>0</v>
      </c>
      <c r="AC22" s="424">
        <f t="shared" si="8"/>
        <v>0</v>
      </c>
      <c r="AD22" s="424">
        <f t="shared" si="8"/>
        <v>0</v>
      </c>
      <c r="AE22" s="424">
        <f t="shared" si="8"/>
        <v>0</v>
      </c>
      <c r="AF22" s="424">
        <f t="shared" si="9"/>
        <v>0</v>
      </c>
      <c r="AG22" s="424">
        <f t="shared" si="10"/>
        <v>0</v>
      </c>
    </row>
    <row r="23" spans="1:33" s="46" customFormat="1" ht="21.95" customHeight="1">
      <c r="A23" s="1479" t="s">
        <v>2900</v>
      </c>
      <c r="B23" s="1502">
        <f t="shared" si="11"/>
        <v>0</v>
      </c>
      <c r="C23" s="1502">
        <f t="shared" si="12"/>
        <v>0</v>
      </c>
      <c r="D23" s="1502">
        <f t="shared" si="12"/>
        <v>0</v>
      </c>
      <c r="E23" s="1502">
        <f t="shared" si="13"/>
        <v>0</v>
      </c>
      <c r="F23" s="1502">
        <v>0</v>
      </c>
      <c r="G23" s="1502">
        <v>0</v>
      </c>
      <c r="H23" s="1502">
        <f t="shared" si="14"/>
        <v>0</v>
      </c>
      <c r="I23" s="1502">
        <v>0</v>
      </c>
      <c r="J23" s="1502">
        <v>0</v>
      </c>
      <c r="K23" s="1502">
        <f t="shared" si="15"/>
        <v>0</v>
      </c>
      <c r="L23" s="1502">
        <v>0</v>
      </c>
      <c r="M23" s="1502">
        <v>0</v>
      </c>
      <c r="N23" s="1502">
        <f t="shared" si="16"/>
        <v>0</v>
      </c>
      <c r="O23" s="1502">
        <v>0</v>
      </c>
      <c r="P23" s="1502">
        <v>0</v>
      </c>
      <c r="Q23" s="1502">
        <f t="shared" si="17"/>
        <v>0</v>
      </c>
      <c r="R23" s="1502">
        <v>0</v>
      </c>
      <c r="S23" s="1502">
        <v>0</v>
      </c>
      <c r="T23" s="1502">
        <f t="shared" si="18"/>
        <v>0</v>
      </c>
      <c r="U23" s="1502">
        <v>0</v>
      </c>
      <c r="V23" s="1502">
        <v>0</v>
      </c>
      <c r="X23" s="424">
        <f t="shared" si="3"/>
        <v>0</v>
      </c>
      <c r="Y23" s="424">
        <f t="shared" si="4"/>
        <v>0</v>
      </c>
      <c r="Z23" s="424">
        <f t="shared" si="5"/>
        <v>0</v>
      </c>
      <c r="AA23" s="424">
        <f t="shared" si="6"/>
        <v>0</v>
      </c>
      <c r="AB23" s="424">
        <f t="shared" si="7"/>
        <v>0</v>
      </c>
      <c r="AC23" s="424">
        <f t="shared" si="8"/>
        <v>0</v>
      </c>
      <c r="AD23" s="424">
        <f t="shared" si="8"/>
        <v>0</v>
      </c>
      <c r="AE23" s="424">
        <f t="shared" si="8"/>
        <v>0</v>
      </c>
      <c r="AF23" s="424">
        <f t="shared" si="9"/>
        <v>0</v>
      </c>
      <c r="AG23" s="424">
        <f t="shared" si="10"/>
        <v>0</v>
      </c>
    </row>
    <row r="24" spans="1:33" s="46" customFormat="1" ht="21.95" customHeight="1">
      <c r="A24" s="1479" t="s">
        <v>2901</v>
      </c>
      <c r="B24" s="1502">
        <f t="shared" si="11"/>
        <v>0</v>
      </c>
      <c r="C24" s="1502">
        <f t="shared" si="12"/>
        <v>0</v>
      </c>
      <c r="D24" s="1502">
        <f t="shared" si="12"/>
        <v>0</v>
      </c>
      <c r="E24" s="1502">
        <f t="shared" si="13"/>
        <v>0</v>
      </c>
      <c r="F24" s="1502">
        <v>0</v>
      </c>
      <c r="G24" s="1502">
        <v>0</v>
      </c>
      <c r="H24" s="1502">
        <f t="shared" si="14"/>
        <v>0</v>
      </c>
      <c r="I24" s="1502">
        <v>0</v>
      </c>
      <c r="J24" s="1502">
        <v>0</v>
      </c>
      <c r="K24" s="1502">
        <f t="shared" si="15"/>
        <v>0</v>
      </c>
      <c r="L24" s="1502">
        <v>0</v>
      </c>
      <c r="M24" s="1502">
        <v>0</v>
      </c>
      <c r="N24" s="1502">
        <f t="shared" si="16"/>
        <v>0</v>
      </c>
      <c r="O24" s="1502">
        <v>0</v>
      </c>
      <c r="P24" s="1502">
        <v>0</v>
      </c>
      <c r="Q24" s="1502">
        <f t="shared" si="17"/>
        <v>0</v>
      </c>
      <c r="R24" s="1502">
        <v>0</v>
      </c>
      <c r="S24" s="1502">
        <v>0</v>
      </c>
      <c r="T24" s="1502">
        <f t="shared" si="18"/>
        <v>0</v>
      </c>
      <c r="U24" s="1502">
        <v>0</v>
      </c>
      <c r="V24" s="1502">
        <v>0</v>
      </c>
      <c r="X24" s="424">
        <f t="shared" si="3"/>
        <v>0</v>
      </c>
      <c r="Y24" s="424">
        <f t="shared" si="4"/>
        <v>0</v>
      </c>
      <c r="Z24" s="424">
        <f t="shared" si="5"/>
        <v>0</v>
      </c>
      <c r="AA24" s="424">
        <f t="shared" si="6"/>
        <v>0</v>
      </c>
      <c r="AB24" s="424">
        <f t="shared" si="7"/>
        <v>0</v>
      </c>
      <c r="AC24" s="424">
        <f t="shared" si="8"/>
        <v>0</v>
      </c>
      <c r="AD24" s="424">
        <f t="shared" si="8"/>
        <v>0</v>
      </c>
      <c r="AE24" s="424">
        <f t="shared" si="8"/>
        <v>0</v>
      </c>
      <c r="AF24" s="424">
        <f t="shared" si="9"/>
        <v>0</v>
      </c>
      <c r="AG24" s="424">
        <f t="shared" si="10"/>
        <v>0</v>
      </c>
    </row>
    <row r="25" spans="1:33" s="94" customFormat="1" ht="21.95" customHeight="1">
      <c r="A25" s="1449" t="s">
        <v>2902</v>
      </c>
      <c r="B25" s="1500">
        <f t="shared" si="11"/>
        <v>0</v>
      </c>
      <c r="C25" s="1500">
        <f t="shared" si="12"/>
        <v>0</v>
      </c>
      <c r="D25" s="1500">
        <f t="shared" si="12"/>
        <v>0</v>
      </c>
      <c r="E25" s="1500">
        <f t="shared" si="13"/>
        <v>0</v>
      </c>
      <c r="F25" s="1502">
        <v>0</v>
      </c>
      <c r="G25" s="1502">
        <v>0</v>
      </c>
      <c r="H25" s="1500">
        <f t="shared" si="14"/>
        <v>0</v>
      </c>
      <c r="I25" s="1502">
        <v>0</v>
      </c>
      <c r="J25" s="1502">
        <v>0</v>
      </c>
      <c r="K25" s="1500">
        <f t="shared" si="15"/>
        <v>0</v>
      </c>
      <c r="L25" s="1502">
        <v>0</v>
      </c>
      <c r="M25" s="1502">
        <v>0</v>
      </c>
      <c r="N25" s="1500">
        <f t="shared" si="16"/>
        <v>0</v>
      </c>
      <c r="O25" s="1502">
        <v>0</v>
      </c>
      <c r="P25" s="1502">
        <v>0</v>
      </c>
      <c r="Q25" s="1500">
        <f t="shared" si="17"/>
        <v>0</v>
      </c>
      <c r="R25" s="1502">
        <v>0</v>
      </c>
      <c r="S25" s="1502">
        <v>0</v>
      </c>
      <c r="T25" s="1500">
        <f t="shared" si="18"/>
        <v>0</v>
      </c>
      <c r="U25" s="1502">
        <v>0</v>
      </c>
      <c r="V25" s="1502">
        <v>0</v>
      </c>
      <c r="X25" s="21">
        <f t="shared" si="3"/>
        <v>0</v>
      </c>
      <c r="Y25" s="21">
        <f t="shared" si="4"/>
        <v>0</v>
      </c>
      <c r="Z25" s="21">
        <f t="shared" si="5"/>
        <v>0</v>
      </c>
      <c r="AA25" s="21">
        <f t="shared" si="6"/>
        <v>0</v>
      </c>
      <c r="AB25" s="21">
        <f t="shared" si="7"/>
        <v>0</v>
      </c>
      <c r="AC25" s="21">
        <f t="shared" si="8"/>
        <v>0</v>
      </c>
      <c r="AD25" s="21">
        <f t="shared" si="8"/>
        <v>0</v>
      </c>
      <c r="AE25" s="21">
        <f t="shared" si="8"/>
        <v>0</v>
      </c>
      <c r="AF25" s="21">
        <f t="shared" si="9"/>
        <v>0</v>
      </c>
      <c r="AG25" s="21">
        <f t="shared" si="10"/>
        <v>0</v>
      </c>
    </row>
    <row r="26" spans="1:33" s="94" customFormat="1" ht="14.25">
      <c r="A26" s="1463" t="s">
        <v>2903</v>
      </c>
      <c r="B26" s="10"/>
      <c r="L26" s="1469"/>
      <c r="M26" s="1469"/>
      <c r="N26" s="1469"/>
      <c r="O26" s="1469"/>
      <c r="P26" s="1470"/>
      <c r="Q26" s="1810" t="s">
        <v>2904</v>
      </c>
      <c r="R26" s="1746"/>
      <c r="S26" s="1737"/>
      <c r="T26" s="1739" t="s">
        <v>2905</v>
      </c>
      <c r="U26" s="1739"/>
      <c r="V26" s="1739"/>
    </row>
    <row r="27" spans="1:33" s="94" customFormat="1" ht="14.25">
      <c r="A27" s="1463" t="s">
        <v>2906</v>
      </c>
      <c r="B27" s="11" t="s">
        <v>2907</v>
      </c>
      <c r="D27" s="1471"/>
      <c r="E27" s="1471"/>
      <c r="F27" s="1471"/>
      <c r="G27" s="1471"/>
      <c r="H27" s="1471"/>
      <c r="I27" s="1471"/>
      <c r="J27" s="1471"/>
      <c r="K27" s="1466"/>
      <c r="L27" s="1471"/>
      <c r="M27" s="1471"/>
      <c r="N27" s="1471"/>
      <c r="O27" s="1471"/>
      <c r="P27" s="1472"/>
      <c r="Q27" s="1810" t="s">
        <v>2908</v>
      </c>
      <c r="R27" s="1746"/>
      <c r="S27" s="1737"/>
      <c r="T27" s="1739" t="s">
        <v>935</v>
      </c>
      <c r="U27" s="1739"/>
      <c r="V27" s="1739"/>
    </row>
    <row r="28" spans="1:33" s="100" customFormat="1" ht="30" customHeight="1">
      <c r="A28" s="1748" t="s">
        <v>2909</v>
      </c>
      <c r="B28" s="1748"/>
      <c r="C28" s="1748"/>
      <c r="D28" s="1748"/>
      <c r="E28" s="1748"/>
      <c r="F28" s="1748"/>
      <c r="G28" s="1748"/>
      <c r="H28" s="1748"/>
      <c r="I28" s="1748"/>
      <c r="J28" s="1748"/>
      <c r="K28" s="1748"/>
      <c r="L28" s="1748"/>
      <c r="M28" s="1748"/>
      <c r="N28" s="1748"/>
      <c r="O28" s="1748"/>
      <c r="P28" s="1748"/>
      <c r="Q28" s="1748"/>
      <c r="R28" s="1748"/>
      <c r="S28" s="1748"/>
      <c r="T28" s="1748"/>
      <c r="U28" s="1748"/>
      <c r="V28" s="1748"/>
    </row>
    <row r="29" spans="1:33" s="94" customFormat="1" ht="17.25" customHeight="1">
      <c r="A29" s="1471"/>
      <c r="B29" s="1471"/>
      <c r="C29" s="1471"/>
      <c r="D29" s="1471"/>
      <c r="E29" s="1471"/>
      <c r="F29" s="1471"/>
      <c r="G29" s="1471"/>
      <c r="H29" s="1471"/>
      <c r="I29" s="1471" t="s">
        <v>2910</v>
      </c>
      <c r="J29" s="1471"/>
      <c r="K29" s="1471"/>
      <c r="L29" s="1471"/>
      <c r="M29" s="1471"/>
      <c r="N29" s="1471"/>
      <c r="O29" s="1471"/>
      <c r="P29" s="1471"/>
      <c r="U29" s="1813" t="s">
        <v>2911</v>
      </c>
      <c r="V29" s="1813"/>
    </row>
    <row r="30" spans="1:33" s="94" customFormat="1" ht="17.25" customHeight="1">
      <c r="A30" s="1826" t="s">
        <v>2912</v>
      </c>
      <c r="B30" s="1739" t="s">
        <v>2913</v>
      </c>
      <c r="C30" s="1739"/>
      <c r="D30" s="1739"/>
      <c r="E30" s="1739"/>
      <c r="F30" s="1739"/>
      <c r="G30" s="1739"/>
      <c r="H30" s="1739"/>
      <c r="I30" s="1739"/>
      <c r="J30" s="1739"/>
      <c r="K30" s="1739"/>
      <c r="L30" s="1739"/>
      <c r="M30" s="1739"/>
      <c r="N30" s="1739"/>
      <c r="O30" s="1739"/>
      <c r="P30" s="1739"/>
      <c r="Q30" s="1739" t="s">
        <v>2914</v>
      </c>
      <c r="R30" s="1739"/>
      <c r="S30" s="1739"/>
      <c r="T30" s="1739" t="s">
        <v>2915</v>
      </c>
      <c r="U30" s="1739"/>
      <c r="V30" s="1810"/>
    </row>
    <row r="31" spans="1:33" s="94" customFormat="1" ht="15.6" customHeight="1">
      <c r="A31" s="1827"/>
      <c r="B31" s="390" t="s">
        <v>410</v>
      </c>
      <c r="C31" s="390"/>
      <c r="D31" s="390"/>
      <c r="E31" s="390" t="s">
        <v>411</v>
      </c>
      <c r="F31" s="390"/>
      <c r="G31" s="390"/>
      <c r="H31" s="390" t="s">
        <v>412</v>
      </c>
      <c r="I31" s="390"/>
      <c r="J31" s="390"/>
      <c r="K31" s="390" t="s">
        <v>413</v>
      </c>
      <c r="L31" s="390"/>
      <c r="M31" s="390"/>
      <c r="N31" s="390" t="s">
        <v>2916</v>
      </c>
      <c r="O31" s="390"/>
      <c r="P31" s="391"/>
      <c r="Q31" s="1739"/>
      <c r="R31" s="1739"/>
      <c r="S31" s="1739"/>
      <c r="T31" s="1739"/>
      <c r="U31" s="1739"/>
      <c r="V31" s="1810"/>
    </row>
    <row r="32" spans="1:33" s="94" customFormat="1" ht="15" customHeight="1">
      <c r="A32" s="1773"/>
      <c r="B32" s="1439" t="s">
        <v>49</v>
      </c>
      <c r="C32" s="1439" t="s">
        <v>50</v>
      </c>
      <c r="D32" s="1439" t="s">
        <v>51</v>
      </c>
      <c r="E32" s="1439" t="s">
        <v>49</v>
      </c>
      <c r="F32" s="1439" t="s">
        <v>50</v>
      </c>
      <c r="G32" s="1439" t="s">
        <v>51</v>
      </c>
      <c r="H32" s="1439" t="s">
        <v>49</v>
      </c>
      <c r="I32" s="1439" t="s">
        <v>50</v>
      </c>
      <c r="J32" s="1439" t="s">
        <v>51</v>
      </c>
      <c r="K32" s="1439" t="s">
        <v>49</v>
      </c>
      <c r="L32" s="1439" t="s">
        <v>50</v>
      </c>
      <c r="M32" s="1439" t="s">
        <v>51</v>
      </c>
      <c r="N32" s="1439" t="s">
        <v>49</v>
      </c>
      <c r="O32" s="128" t="s">
        <v>50</v>
      </c>
      <c r="P32" s="129" t="s">
        <v>51</v>
      </c>
      <c r="Q32" s="1439" t="s">
        <v>49</v>
      </c>
      <c r="R32" s="1439" t="s">
        <v>50</v>
      </c>
      <c r="S32" s="1463" t="s">
        <v>51</v>
      </c>
      <c r="T32" s="1439" t="s">
        <v>49</v>
      </c>
      <c r="U32" s="1439" t="s">
        <v>50</v>
      </c>
      <c r="V32" s="1463" t="s">
        <v>51</v>
      </c>
    </row>
    <row r="33" spans="1:33" s="46" customFormat="1" ht="20.25" customHeight="1">
      <c r="A33" s="20" t="s">
        <v>416</v>
      </c>
      <c r="B33" s="1502">
        <f>SUM(B34:B50)</f>
        <v>11</v>
      </c>
      <c r="C33" s="1502">
        <f t="shared" ref="C33:O33" si="19">SUM(C34:C50)</f>
        <v>10</v>
      </c>
      <c r="D33" s="1502">
        <f t="shared" si="19"/>
        <v>1</v>
      </c>
      <c r="E33" s="1502">
        <f>SUM(E34:E50)</f>
        <v>6</v>
      </c>
      <c r="F33" s="1502">
        <f>SUM(F34:F50)</f>
        <v>6</v>
      </c>
      <c r="G33" s="1502">
        <f t="shared" si="19"/>
        <v>0</v>
      </c>
      <c r="H33" s="1502">
        <f t="shared" si="19"/>
        <v>3</v>
      </c>
      <c r="I33" s="1502">
        <f t="shared" si="19"/>
        <v>2</v>
      </c>
      <c r="J33" s="1502">
        <f t="shared" si="19"/>
        <v>1</v>
      </c>
      <c r="K33" s="1502">
        <f t="shared" si="19"/>
        <v>2</v>
      </c>
      <c r="L33" s="1502">
        <f t="shared" si="19"/>
        <v>2</v>
      </c>
      <c r="M33" s="1502">
        <f t="shared" si="19"/>
        <v>0</v>
      </c>
      <c r="N33" s="1502">
        <f t="shared" si="19"/>
        <v>0</v>
      </c>
      <c r="O33" s="1502">
        <f t="shared" si="19"/>
        <v>0</v>
      </c>
      <c r="P33" s="1502">
        <f>SUM(P34:P50)</f>
        <v>0</v>
      </c>
      <c r="Q33" s="424">
        <f t="shared" ref="Q33:V33" si="20">SUM(Q34:Q50)</f>
        <v>2</v>
      </c>
      <c r="R33" s="424">
        <f t="shared" si="20"/>
        <v>1</v>
      </c>
      <c r="S33" s="424">
        <f t="shared" si="20"/>
        <v>1</v>
      </c>
      <c r="T33" s="424">
        <f t="shared" si="20"/>
        <v>0</v>
      </c>
      <c r="U33" s="424">
        <f t="shared" si="20"/>
        <v>0</v>
      </c>
      <c r="V33" s="424">
        <f t="shared" si="20"/>
        <v>0</v>
      </c>
    </row>
    <row r="34" spans="1:33" s="46" customFormat="1" ht="20.25" customHeight="1">
      <c r="A34" s="1479" t="s">
        <v>417</v>
      </c>
      <c r="B34" s="1502">
        <f>C34+D34</f>
        <v>6</v>
      </c>
      <c r="C34" s="1502">
        <f>F34+I34+L34+O34</f>
        <v>6</v>
      </c>
      <c r="D34" s="1502">
        <f>G34+J34+M34+P34</f>
        <v>0</v>
      </c>
      <c r="E34" s="1502">
        <f>F34+G34</f>
        <v>3</v>
      </c>
      <c r="F34" s="1502">
        <v>3</v>
      </c>
      <c r="G34" s="1502">
        <v>0</v>
      </c>
      <c r="H34" s="1502">
        <f>I34+J34</f>
        <v>1</v>
      </c>
      <c r="I34" s="1502">
        <v>1</v>
      </c>
      <c r="J34" s="1502">
        <v>0</v>
      </c>
      <c r="K34" s="1502">
        <f>L34+M34</f>
        <v>2</v>
      </c>
      <c r="L34" s="1502">
        <v>2</v>
      </c>
      <c r="M34" s="1502">
        <v>0</v>
      </c>
      <c r="N34" s="1502">
        <f>O34+P34</f>
        <v>0</v>
      </c>
      <c r="O34" s="1502">
        <v>0</v>
      </c>
      <c r="P34" s="1502">
        <v>0</v>
      </c>
      <c r="Q34" s="1502">
        <f>R34+S34</f>
        <v>1</v>
      </c>
      <c r="R34" s="1502">
        <v>1</v>
      </c>
      <c r="S34" s="1502">
        <v>0</v>
      </c>
      <c r="T34" s="1502">
        <f>U34+V34</f>
        <v>0</v>
      </c>
      <c r="U34" s="1502">
        <v>0</v>
      </c>
      <c r="V34" s="1502">
        <v>0</v>
      </c>
      <c r="X34" s="424">
        <f>B34-C34-D34</f>
        <v>0</v>
      </c>
      <c r="Y34" s="424">
        <f>E34-F34-G34</f>
        <v>0</v>
      </c>
      <c r="Z34" s="424">
        <f>H34-I34-J34</f>
        <v>0</v>
      </c>
      <c r="AA34" s="424">
        <f>K34-L34-M34</f>
        <v>0</v>
      </c>
      <c r="AB34" s="424">
        <f>N34-O34-P34</f>
        <v>0</v>
      </c>
      <c r="AC34" s="424">
        <f>B34-E34-H34-K34-N34</f>
        <v>0</v>
      </c>
      <c r="AD34" s="424">
        <f>C34-F34-I34-L34-O34</f>
        <v>0</v>
      </c>
      <c r="AE34" s="424">
        <f>D34-G34-J34-M34-P34</f>
        <v>0</v>
      </c>
      <c r="AF34" s="424">
        <f>Q34-R34-S34</f>
        <v>0</v>
      </c>
      <c r="AG34" s="424">
        <f>T34-U34-V34</f>
        <v>0</v>
      </c>
    </row>
    <row r="35" spans="1:33" s="46" customFormat="1" ht="20.25" customHeight="1">
      <c r="A35" s="1479" t="s">
        <v>418</v>
      </c>
      <c r="B35" s="1502">
        <f t="shared" ref="B35:B50" si="21">C35+D35</f>
        <v>2</v>
      </c>
      <c r="C35" s="1502">
        <f t="shared" ref="C35:D50" si="22">F35+I35+L35+O35</f>
        <v>1</v>
      </c>
      <c r="D35" s="1502">
        <f t="shared" si="22"/>
        <v>1</v>
      </c>
      <c r="E35" s="424">
        <f t="shared" ref="E35:E50" si="23">F35+G35</f>
        <v>1</v>
      </c>
      <c r="F35" s="1502">
        <v>1</v>
      </c>
      <c r="G35" s="1502">
        <v>0</v>
      </c>
      <c r="H35" s="424">
        <f t="shared" ref="H35:H50" si="24">I35+J35</f>
        <v>1</v>
      </c>
      <c r="I35" s="1502">
        <v>0</v>
      </c>
      <c r="J35" s="1502">
        <v>1</v>
      </c>
      <c r="K35" s="424">
        <f t="shared" ref="K35:K50" si="25">L35+M35</f>
        <v>0</v>
      </c>
      <c r="L35" s="1502">
        <v>0</v>
      </c>
      <c r="M35" s="1502">
        <v>0</v>
      </c>
      <c r="N35" s="424">
        <f t="shared" ref="N35:N50" si="26">O35+P35</f>
        <v>0</v>
      </c>
      <c r="O35" s="1502">
        <v>0</v>
      </c>
      <c r="P35" s="1502">
        <v>0</v>
      </c>
      <c r="Q35" s="424">
        <f t="shared" ref="Q35:Q47" si="27">R35+S35</f>
        <v>1</v>
      </c>
      <c r="R35" s="1502">
        <v>0</v>
      </c>
      <c r="S35" s="1502">
        <v>1</v>
      </c>
      <c r="T35" s="424">
        <f t="shared" ref="T35:T47" si="28">U35+V35</f>
        <v>0</v>
      </c>
      <c r="U35" s="1502">
        <v>0</v>
      </c>
      <c r="V35" s="1502">
        <v>0</v>
      </c>
      <c r="X35" s="424">
        <f t="shared" ref="X35:X50" si="29">B35-C35-D35</f>
        <v>0</v>
      </c>
      <c r="Y35" s="424">
        <f t="shared" ref="Y35:Y50" si="30">E35-F35-G35</f>
        <v>0</v>
      </c>
      <c r="Z35" s="424">
        <f t="shared" ref="Z35:Z50" si="31">H35-I35-J35</f>
        <v>0</v>
      </c>
      <c r="AA35" s="424">
        <f t="shared" ref="AA35:AA50" si="32">K35-L35-M35</f>
        <v>0</v>
      </c>
      <c r="AB35" s="424">
        <f t="shared" ref="AB35:AB50" si="33">N35-O35-P35</f>
        <v>0</v>
      </c>
      <c r="AC35" s="424">
        <f t="shared" ref="AC35:AE50" si="34">B35-E35-H35-K35-N35</f>
        <v>0</v>
      </c>
      <c r="AD35" s="424">
        <f t="shared" si="34"/>
        <v>0</v>
      </c>
      <c r="AE35" s="424">
        <f t="shared" si="34"/>
        <v>0</v>
      </c>
      <c r="AF35" s="424">
        <f t="shared" ref="AF35:AF50" si="35">Q35-R35-S35</f>
        <v>0</v>
      </c>
      <c r="AG35" s="424">
        <f t="shared" ref="AG35:AG50" si="36">T35-U35-V35</f>
        <v>0</v>
      </c>
    </row>
    <row r="36" spans="1:33" s="46" customFormat="1" ht="20.25" customHeight="1">
      <c r="A36" s="1479" t="s">
        <v>419</v>
      </c>
      <c r="B36" s="1502">
        <f t="shared" si="21"/>
        <v>1</v>
      </c>
      <c r="C36" s="1502">
        <f t="shared" si="22"/>
        <v>1</v>
      </c>
      <c r="D36" s="1502">
        <f t="shared" si="22"/>
        <v>0</v>
      </c>
      <c r="E36" s="424">
        <f t="shared" si="23"/>
        <v>1</v>
      </c>
      <c r="F36" s="1502">
        <v>1</v>
      </c>
      <c r="G36" s="1502">
        <v>0</v>
      </c>
      <c r="H36" s="424">
        <f t="shared" si="24"/>
        <v>0</v>
      </c>
      <c r="I36" s="1502">
        <v>0</v>
      </c>
      <c r="J36" s="1502">
        <v>0</v>
      </c>
      <c r="K36" s="424">
        <f t="shared" si="25"/>
        <v>0</v>
      </c>
      <c r="L36" s="1502">
        <v>0</v>
      </c>
      <c r="M36" s="1502">
        <v>0</v>
      </c>
      <c r="N36" s="424">
        <f t="shared" si="26"/>
        <v>0</v>
      </c>
      <c r="O36" s="1502">
        <v>0</v>
      </c>
      <c r="P36" s="1502">
        <v>0</v>
      </c>
      <c r="Q36" s="424">
        <f t="shared" si="27"/>
        <v>0</v>
      </c>
      <c r="R36" s="1502">
        <v>0</v>
      </c>
      <c r="S36" s="1502">
        <v>0</v>
      </c>
      <c r="T36" s="424">
        <f t="shared" si="28"/>
        <v>0</v>
      </c>
      <c r="U36" s="1502">
        <v>0</v>
      </c>
      <c r="V36" s="1502">
        <v>0</v>
      </c>
      <c r="X36" s="424">
        <f t="shared" si="29"/>
        <v>0</v>
      </c>
      <c r="Y36" s="424">
        <f t="shared" si="30"/>
        <v>0</v>
      </c>
      <c r="Z36" s="424">
        <f t="shared" si="31"/>
        <v>0</v>
      </c>
      <c r="AA36" s="424">
        <f t="shared" si="32"/>
        <v>0</v>
      </c>
      <c r="AB36" s="424">
        <f t="shared" si="33"/>
        <v>0</v>
      </c>
      <c r="AC36" s="424">
        <f t="shared" si="34"/>
        <v>0</v>
      </c>
      <c r="AD36" s="424">
        <f t="shared" si="34"/>
        <v>0</v>
      </c>
      <c r="AE36" s="424">
        <f t="shared" si="34"/>
        <v>0</v>
      </c>
      <c r="AF36" s="424">
        <f t="shared" si="35"/>
        <v>0</v>
      </c>
      <c r="AG36" s="424">
        <f t="shared" si="36"/>
        <v>0</v>
      </c>
    </row>
    <row r="37" spans="1:33" s="46" customFormat="1" ht="20.25" customHeight="1">
      <c r="A37" s="1479" t="s">
        <v>420</v>
      </c>
      <c r="B37" s="1502">
        <f t="shared" si="21"/>
        <v>0</v>
      </c>
      <c r="C37" s="1502">
        <f t="shared" si="22"/>
        <v>0</v>
      </c>
      <c r="D37" s="1502">
        <f t="shared" si="22"/>
        <v>0</v>
      </c>
      <c r="E37" s="424">
        <f t="shared" si="23"/>
        <v>0</v>
      </c>
      <c r="F37" s="1502">
        <v>0</v>
      </c>
      <c r="G37" s="1502">
        <v>0</v>
      </c>
      <c r="H37" s="424">
        <f t="shared" si="24"/>
        <v>0</v>
      </c>
      <c r="I37" s="1502">
        <v>0</v>
      </c>
      <c r="J37" s="1502">
        <v>0</v>
      </c>
      <c r="K37" s="424">
        <f t="shared" si="25"/>
        <v>0</v>
      </c>
      <c r="L37" s="1502">
        <v>0</v>
      </c>
      <c r="M37" s="1502">
        <v>0</v>
      </c>
      <c r="N37" s="424">
        <f t="shared" si="26"/>
        <v>0</v>
      </c>
      <c r="O37" s="1502">
        <v>0</v>
      </c>
      <c r="P37" s="1502">
        <v>0</v>
      </c>
      <c r="Q37" s="424">
        <f t="shared" si="27"/>
        <v>0</v>
      </c>
      <c r="R37" s="1502">
        <v>0</v>
      </c>
      <c r="S37" s="1502">
        <v>0</v>
      </c>
      <c r="T37" s="424">
        <f t="shared" si="28"/>
        <v>0</v>
      </c>
      <c r="U37" s="1502">
        <v>0</v>
      </c>
      <c r="V37" s="1502">
        <v>0</v>
      </c>
      <c r="X37" s="424">
        <f t="shared" si="29"/>
        <v>0</v>
      </c>
      <c r="Y37" s="424">
        <f t="shared" si="30"/>
        <v>0</v>
      </c>
      <c r="Z37" s="424">
        <f t="shared" si="31"/>
        <v>0</v>
      </c>
      <c r="AA37" s="424">
        <f t="shared" si="32"/>
        <v>0</v>
      </c>
      <c r="AB37" s="424">
        <f t="shared" si="33"/>
        <v>0</v>
      </c>
      <c r="AC37" s="424">
        <f t="shared" si="34"/>
        <v>0</v>
      </c>
      <c r="AD37" s="424">
        <f t="shared" si="34"/>
        <v>0</v>
      </c>
      <c r="AE37" s="424">
        <f t="shared" si="34"/>
        <v>0</v>
      </c>
      <c r="AF37" s="424">
        <f t="shared" si="35"/>
        <v>0</v>
      </c>
      <c r="AG37" s="424">
        <f t="shared" si="36"/>
        <v>0</v>
      </c>
    </row>
    <row r="38" spans="1:33" s="46" customFormat="1" ht="20.25" customHeight="1">
      <c r="A38" s="1479" t="s">
        <v>421</v>
      </c>
      <c r="B38" s="1502">
        <f t="shared" si="21"/>
        <v>0</v>
      </c>
      <c r="C38" s="1502">
        <f t="shared" si="22"/>
        <v>0</v>
      </c>
      <c r="D38" s="1502">
        <f t="shared" si="22"/>
        <v>0</v>
      </c>
      <c r="E38" s="1502">
        <f t="shared" si="23"/>
        <v>0</v>
      </c>
      <c r="F38" s="1502">
        <v>0</v>
      </c>
      <c r="G38" s="1502">
        <v>0</v>
      </c>
      <c r="H38" s="1502">
        <f t="shared" si="24"/>
        <v>0</v>
      </c>
      <c r="I38" s="1502">
        <v>0</v>
      </c>
      <c r="J38" s="1502">
        <v>0</v>
      </c>
      <c r="K38" s="1502">
        <f t="shared" si="25"/>
        <v>0</v>
      </c>
      <c r="L38" s="1502">
        <v>0</v>
      </c>
      <c r="M38" s="1502">
        <v>0</v>
      </c>
      <c r="N38" s="1502">
        <f t="shared" si="26"/>
        <v>0</v>
      </c>
      <c r="O38" s="1502">
        <v>0</v>
      </c>
      <c r="P38" s="1502">
        <v>0</v>
      </c>
      <c r="Q38" s="1502">
        <f t="shared" si="27"/>
        <v>0</v>
      </c>
      <c r="R38" s="1502">
        <v>0</v>
      </c>
      <c r="S38" s="1502">
        <v>0</v>
      </c>
      <c r="T38" s="1502">
        <f t="shared" si="28"/>
        <v>0</v>
      </c>
      <c r="U38" s="1502">
        <v>0</v>
      </c>
      <c r="V38" s="1502">
        <v>0</v>
      </c>
      <c r="X38" s="424">
        <f t="shared" si="29"/>
        <v>0</v>
      </c>
      <c r="Y38" s="424">
        <f t="shared" si="30"/>
        <v>0</v>
      </c>
      <c r="Z38" s="424">
        <f t="shared" si="31"/>
        <v>0</v>
      </c>
      <c r="AA38" s="424">
        <f t="shared" si="32"/>
        <v>0</v>
      </c>
      <c r="AB38" s="424">
        <f t="shared" si="33"/>
        <v>0</v>
      </c>
      <c r="AC38" s="424">
        <f t="shared" si="34"/>
        <v>0</v>
      </c>
      <c r="AD38" s="424">
        <f t="shared" si="34"/>
        <v>0</v>
      </c>
      <c r="AE38" s="424">
        <f t="shared" si="34"/>
        <v>0</v>
      </c>
      <c r="AF38" s="424">
        <f t="shared" si="35"/>
        <v>0</v>
      </c>
      <c r="AG38" s="424">
        <f t="shared" si="36"/>
        <v>0</v>
      </c>
    </row>
    <row r="39" spans="1:33" s="46" customFormat="1" ht="20.25" customHeight="1">
      <c r="A39" s="1479" t="s">
        <v>699</v>
      </c>
      <c r="B39" s="1502">
        <f t="shared" si="21"/>
        <v>0</v>
      </c>
      <c r="C39" s="1502">
        <f t="shared" si="22"/>
        <v>0</v>
      </c>
      <c r="D39" s="1502">
        <f t="shared" si="22"/>
        <v>0</v>
      </c>
      <c r="E39" s="1502">
        <f t="shared" si="23"/>
        <v>0</v>
      </c>
      <c r="F39" s="1502">
        <v>0</v>
      </c>
      <c r="G39" s="1502">
        <v>0</v>
      </c>
      <c r="H39" s="1502">
        <f t="shared" si="24"/>
        <v>0</v>
      </c>
      <c r="I39" s="1502">
        <v>0</v>
      </c>
      <c r="J39" s="1502">
        <v>0</v>
      </c>
      <c r="K39" s="1502">
        <f t="shared" si="25"/>
        <v>0</v>
      </c>
      <c r="L39" s="1502">
        <v>0</v>
      </c>
      <c r="M39" s="1502">
        <v>0</v>
      </c>
      <c r="N39" s="1502">
        <f t="shared" si="26"/>
        <v>0</v>
      </c>
      <c r="O39" s="1502">
        <v>0</v>
      </c>
      <c r="P39" s="1502">
        <v>0</v>
      </c>
      <c r="Q39" s="1502">
        <f t="shared" si="27"/>
        <v>0</v>
      </c>
      <c r="R39" s="1502">
        <v>0</v>
      </c>
      <c r="S39" s="1502">
        <v>0</v>
      </c>
      <c r="T39" s="1502">
        <f t="shared" si="28"/>
        <v>0</v>
      </c>
      <c r="U39" s="1502">
        <v>0</v>
      </c>
      <c r="V39" s="1502">
        <v>0</v>
      </c>
      <c r="X39" s="424">
        <f t="shared" si="29"/>
        <v>0</v>
      </c>
      <c r="Y39" s="424">
        <f t="shared" si="30"/>
        <v>0</v>
      </c>
      <c r="Z39" s="424">
        <f t="shared" si="31"/>
        <v>0</v>
      </c>
      <c r="AA39" s="424">
        <f t="shared" si="32"/>
        <v>0</v>
      </c>
      <c r="AB39" s="424">
        <f t="shared" si="33"/>
        <v>0</v>
      </c>
      <c r="AC39" s="424">
        <f t="shared" si="34"/>
        <v>0</v>
      </c>
      <c r="AD39" s="424">
        <f t="shared" si="34"/>
        <v>0</v>
      </c>
      <c r="AE39" s="424">
        <f t="shared" si="34"/>
        <v>0</v>
      </c>
      <c r="AF39" s="424">
        <f t="shared" si="35"/>
        <v>0</v>
      </c>
      <c r="AG39" s="424">
        <f t="shared" si="36"/>
        <v>0</v>
      </c>
    </row>
    <row r="40" spans="1:33" s="46" customFormat="1" ht="20.25" customHeight="1">
      <c r="A40" s="1479" t="s">
        <v>837</v>
      </c>
      <c r="B40" s="1502">
        <f t="shared" si="21"/>
        <v>0</v>
      </c>
      <c r="C40" s="1502">
        <f t="shared" si="22"/>
        <v>0</v>
      </c>
      <c r="D40" s="1502">
        <f t="shared" si="22"/>
        <v>0</v>
      </c>
      <c r="E40" s="1502">
        <f t="shared" si="23"/>
        <v>0</v>
      </c>
      <c r="F40" s="1502">
        <v>0</v>
      </c>
      <c r="G40" s="1502">
        <v>0</v>
      </c>
      <c r="H40" s="1502">
        <f t="shared" si="24"/>
        <v>0</v>
      </c>
      <c r="I40" s="1502">
        <v>0</v>
      </c>
      <c r="J40" s="1502">
        <v>0</v>
      </c>
      <c r="K40" s="1502">
        <f t="shared" si="25"/>
        <v>0</v>
      </c>
      <c r="L40" s="1502">
        <v>0</v>
      </c>
      <c r="M40" s="1502">
        <v>0</v>
      </c>
      <c r="N40" s="1502">
        <f t="shared" si="26"/>
        <v>0</v>
      </c>
      <c r="O40" s="1502">
        <v>0</v>
      </c>
      <c r="P40" s="1502">
        <v>0</v>
      </c>
      <c r="Q40" s="1502">
        <f t="shared" si="27"/>
        <v>0</v>
      </c>
      <c r="R40" s="1502">
        <v>0</v>
      </c>
      <c r="S40" s="1502">
        <v>0</v>
      </c>
      <c r="T40" s="1502">
        <f t="shared" si="28"/>
        <v>0</v>
      </c>
      <c r="U40" s="1502">
        <v>0</v>
      </c>
      <c r="V40" s="1502">
        <v>0</v>
      </c>
      <c r="X40" s="424">
        <f t="shared" si="29"/>
        <v>0</v>
      </c>
      <c r="Y40" s="424">
        <f t="shared" si="30"/>
        <v>0</v>
      </c>
      <c r="Z40" s="424">
        <f t="shared" si="31"/>
        <v>0</v>
      </c>
      <c r="AA40" s="424">
        <f t="shared" si="32"/>
        <v>0</v>
      </c>
      <c r="AB40" s="424">
        <f t="shared" si="33"/>
        <v>0</v>
      </c>
      <c r="AC40" s="424">
        <f t="shared" si="34"/>
        <v>0</v>
      </c>
      <c r="AD40" s="424">
        <f t="shared" si="34"/>
        <v>0</v>
      </c>
      <c r="AE40" s="424">
        <f t="shared" si="34"/>
        <v>0</v>
      </c>
      <c r="AF40" s="424">
        <f t="shared" si="35"/>
        <v>0</v>
      </c>
      <c r="AG40" s="424">
        <f t="shared" si="36"/>
        <v>0</v>
      </c>
    </row>
    <row r="41" spans="1:33" s="46" customFormat="1" ht="20.25" customHeight="1">
      <c r="A41" s="1479" t="s">
        <v>700</v>
      </c>
      <c r="B41" s="1502">
        <f t="shared" si="21"/>
        <v>0</v>
      </c>
      <c r="C41" s="1502">
        <f t="shared" si="22"/>
        <v>0</v>
      </c>
      <c r="D41" s="1502">
        <f t="shared" si="22"/>
        <v>0</v>
      </c>
      <c r="E41" s="1502">
        <f t="shared" si="23"/>
        <v>0</v>
      </c>
      <c r="F41" s="1502">
        <v>0</v>
      </c>
      <c r="G41" s="1502">
        <v>0</v>
      </c>
      <c r="H41" s="1502">
        <f t="shared" si="24"/>
        <v>0</v>
      </c>
      <c r="I41" s="1502">
        <v>0</v>
      </c>
      <c r="J41" s="1502">
        <v>0</v>
      </c>
      <c r="K41" s="1502">
        <f t="shared" si="25"/>
        <v>0</v>
      </c>
      <c r="L41" s="1502">
        <v>0</v>
      </c>
      <c r="M41" s="1502">
        <v>0</v>
      </c>
      <c r="N41" s="1502">
        <f t="shared" si="26"/>
        <v>0</v>
      </c>
      <c r="O41" s="1502">
        <v>0</v>
      </c>
      <c r="P41" s="1502">
        <v>0</v>
      </c>
      <c r="Q41" s="1502">
        <f t="shared" si="27"/>
        <v>0</v>
      </c>
      <c r="R41" s="1502">
        <v>0</v>
      </c>
      <c r="S41" s="1502">
        <v>0</v>
      </c>
      <c r="T41" s="1502">
        <f t="shared" si="28"/>
        <v>0</v>
      </c>
      <c r="U41" s="1502">
        <v>0</v>
      </c>
      <c r="V41" s="1502">
        <v>0</v>
      </c>
      <c r="X41" s="424">
        <f t="shared" si="29"/>
        <v>0</v>
      </c>
      <c r="Y41" s="424">
        <f t="shared" si="30"/>
        <v>0</v>
      </c>
      <c r="Z41" s="424">
        <f t="shared" si="31"/>
        <v>0</v>
      </c>
      <c r="AA41" s="424">
        <f t="shared" si="32"/>
        <v>0</v>
      </c>
      <c r="AB41" s="424">
        <f t="shared" si="33"/>
        <v>0</v>
      </c>
      <c r="AC41" s="424">
        <f t="shared" si="34"/>
        <v>0</v>
      </c>
      <c r="AD41" s="424">
        <f t="shared" si="34"/>
        <v>0</v>
      </c>
      <c r="AE41" s="424">
        <f t="shared" si="34"/>
        <v>0</v>
      </c>
      <c r="AF41" s="424">
        <f t="shared" si="35"/>
        <v>0</v>
      </c>
      <c r="AG41" s="424">
        <f t="shared" si="36"/>
        <v>0</v>
      </c>
    </row>
    <row r="42" spans="1:33" s="46" customFormat="1" ht="20.25" customHeight="1">
      <c r="A42" s="1479" t="s">
        <v>422</v>
      </c>
      <c r="B42" s="1502">
        <f t="shared" si="21"/>
        <v>0</v>
      </c>
      <c r="C42" s="1502">
        <f t="shared" si="22"/>
        <v>0</v>
      </c>
      <c r="D42" s="1502">
        <f t="shared" si="22"/>
        <v>0</v>
      </c>
      <c r="E42" s="1502">
        <f t="shared" si="23"/>
        <v>0</v>
      </c>
      <c r="F42" s="1502">
        <v>0</v>
      </c>
      <c r="G42" s="1502">
        <v>0</v>
      </c>
      <c r="H42" s="1502">
        <f t="shared" si="24"/>
        <v>0</v>
      </c>
      <c r="I42" s="1502">
        <v>0</v>
      </c>
      <c r="J42" s="1502">
        <v>0</v>
      </c>
      <c r="K42" s="1502">
        <f t="shared" si="25"/>
        <v>0</v>
      </c>
      <c r="L42" s="1502">
        <v>0</v>
      </c>
      <c r="M42" s="1502">
        <v>0</v>
      </c>
      <c r="N42" s="1502">
        <f t="shared" si="26"/>
        <v>0</v>
      </c>
      <c r="O42" s="1502">
        <v>0</v>
      </c>
      <c r="P42" s="1502">
        <v>0</v>
      </c>
      <c r="Q42" s="1502">
        <f t="shared" si="27"/>
        <v>0</v>
      </c>
      <c r="R42" s="1502">
        <v>0</v>
      </c>
      <c r="S42" s="1502">
        <v>0</v>
      </c>
      <c r="T42" s="1502">
        <f t="shared" si="28"/>
        <v>0</v>
      </c>
      <c r="U42" s="1502">
        <v>0</v>
      </c>
      <c r="V42" s="1502">
        <v>0</v>
      </c>
      <c r="X42" s="424">
        <f t="shared" si="29"/>
        <v>0</v>
      </c>
      <c r="Y42" s="424">
        <f t="shared" si="30"/>
        <v>0</v>
      </c>
      <c r="Z42" s="424">
        <f t="shared" si="31"/>
        <v>0</v>
      </c>
      <c r="AA42" s="424">
        <f t="shared" si="32"/>
        <v>0</v>
      </c>
      <c r="AB42" s="424">
        <f t="shared" si="33"/>
        <v>0</v>
      </c>
      <c r="AC42" s="424">
        <f t="shared" si="34"/>
        <v>0</v>
      </c>
      <c r="AD42" s="424">
        <f t="shared" si="34"/>
        <v>0</v>
      </c>
      <c r="AE42" s="424">
        <f t="shared" si="34"/>
        <v>0</v>
      </c>
      <c r="AF42" s="424">
        <f t="shared" si="35"/>
        <v>0</v>
      </c>
      <c r="AG42" s="424">
        <f t="shared" si="36"/>
        <v>0</v>
      </c>
    </row>
    <row r="43" spans="1:33" s="46" customFormat="1" ht="20.25" customHeight="1">
      <c r="A43" s="1479" t="s">
        <v>835</v>
      </c>
      <c r="B43" s="1502">
        <f t="shared" si="21"/>
        <v>0</v>
      </c>
      <c r="C43" s="1502">
        <f t="shared" si="22"/>
        <v>0</v>
      </c>
      <c r="D43" s="1502">
        <f t="shared" si="22"/>
        <v>0</v>
      </c>
      <c r="E43" s="1502">
        <f t="shared" si="23"/>
        <v>0</v>
      </c>
      <c r="F43" s="1502">
        <v>0</v>
      </c>
      <c r="G43" s="1502">
        <v>0</v>
      </c>
      <c r="H43" s="1502">
        <f t="shared" si="24"/>
        <v>0</v>
      </c>
      <c r="I43" s="1502">
        <v>0</v>
      </c>
      <c r="J43" s="1502">
        <v>0</v>
      </c>
      <c r="K43" s="1502">
        <f t="shared" si="25"/>
        <v>0</v>
      </c>
      <c r="L43" s="1502">
        <v>0</v>
      </c>
      <c r="M43" s="1502">
        <v>0</v>
      </c>
      <c r="N43" s="1502">
        <f t="shared" si="26"/>
        <v>0</v>
      </c>
      <c r="O43" s="1502">
        <v>0</v>
      </c>
      <c r="P43" s="1502">
        <v>0</v>
      </c>
      <c r="Q43" s="1502">
        <f t="shared" si="27"/>
        <v>0</v>
      </c>
      <c r="R43" s="1502">
        <v>0</v>
      </c>
      <c r="S43" s="1502">
        <v>0</v>
      </c>
      <c r="T43" s="1502">
        <f t="shared" si="28"/>
        <v>0</v>
      </c>
      <c r="U43" s="1502">
        <v>0</v>
      </c>
      <c r="V43" s="1502">
        <v>0</v>
      </c>
      <c r="X43" s="424">
        <f t="shared" si="29"/>
        <v>0</v>
      </c>
      <c r="Y43" s="424">
        <f t="shared" si="30"/>
        <v>0</v>
      </c>
      <c r="Z43" s="424">
        <f t="shared" si="31"/>
        <v>0</v>
      </c>
      <c r="AA43" s="424">
        <f t="shared" si="32"/>
        <v>0</v>
      </c>
      <c r="AB43" s="424">
        <f t="shared" si="33"/>
        <v>0</v>
      </c>
      <c r="AC43" s="424">
        <f t="shared" si="34"/>
        <v>0</v>
      </c>
      <c r="AD43" s="424">
        <f t="shared" si="34"/>
        <v>0</v>
      </c>
      <c r="AE43" s="424">
        <f t="shared" si="34"/>
        <v>0</v>
      </c>
      <c r="AF43" s="424">
        <f t="shared" si="35"/>
        <v>0</v>
      </c>
      <c r="AG43" s="424">
        <f t="shared" si="36"/>
        <v>0</v>
      </c>
    </row>
    <row r="44" spans="1:33" s="46" customFormat="1" ht="20.25" customHeight="1">
      <c r="A44" s="1479" t="s">
        <v>138</v>
      </c>
      <c r="B44" s="1502">
        <f t="shared" si="21"/>
        <v>0</v>
      </c>
      <c r="C44" s="1502">
        <f t="shared" si="22"/>
        <v>0</v>
      </c>
      <c r="D44" s="1502">
        <f t="shared" si="22"/>
        <v>0</v>
      </c>
      <c r="E44" s="1502">
        <f t="shared" si="23"/>
        <v>0</v>
      </c>
      <c r="F44" s="1502">
        <v>0</v>
      </c>
      <c r="G44" s="1502">
        <v>0</v>
      </c>
      <c r="H44" s="1502">
        <f t="shared" si="24"/>
        <v>0</v>
      </c>
      <c r="I44" s="1502">
        <v>0</v>
      </c>
      <c r="J44" s="1502">
        <v>0</v>
      </c>
      <c r="K44" s="1502">
        <f t="shared" si="25"/>
        <v>0</v>
      </c>
      <c r="L44" s="1502">
        <v>0</v>
      </c>
      <c r="M44" s="1502">
        <v>0</v>
      </c>
      <c r="N44" s="1502">
        <f t="shared" si="26"/>
        <v>0</v>
      </c>
      <c r="O44" s="1502">
        <v>0</v>
      </c>
      <c r="P44" s="1502">
        <v>0</v>
      </c>
      <c r="Q44" s="1502">
        <f t="shared" si="27"/>
        <v>0</v>
      </c>
      <c r="R44" s="1502">
        <v>0</v>
      </c>
      <c r="S44" s="1502">
        <v>0</v>
      </c>
      <c r="T44" s="1502">
        <f t="shared" si="28"/>
        <v>0</v>
      </c>
      <c r="U44" s="1502">
        <v>0</v>
      </c>
      <c r="V44" s="1502">
        <v>0</v>
      </c>
      <c r="X44" s="424">
        <f t="shared" si="29"/>
        <v>0</v>
      </c>
      <c r="Y44" s="424">
        <f t="shared" si="30"/>
        <v>0</v>
      </c>
      <c r="Z44" s="424">
        <f t="shared" si="31"/>
        <v>0</v>
      </c>
      <c r="AA44" s="424">
        <f t="shared" si="32"/>
        <v>0</v>
      </c>
      <c r="AB44" s="424">
        <f t="shared" si="33"/>
        <v>0</v>
      </c>
      <c r="AC44" s="424">
        <f t="shared" si="34"/>
        <v>0</v>
      </c>
      <c r="AD44" s="424">
        <f t="shared" si="34"/>
        <v>0</v>
      </c>
      <c r="AE44" s="424">
        <f t="shared" si="34"/>
        <v>0</v>
      </c>
      <c r="AF44" s="424">
        <f t="shared" si="35"/>
        <v>0</v>
      </c>
      <c r="AG44" s="424">
        <f t="shared" si="36"/>
        <v>0</v>
      </c>
    </row>
    <row r="45" spans="1:33" s="46" customFormat="1" ht="20.25" customHeight="1">
      <c r="A45" s="1479" t="s">
        <v>423</v>
      </c>
      <c r="B45" s="1502">
        <f t="shared" si="21"/>
        <v>1</v>
      </c>
      <c r="C45" s="1502">
        <f t="shared" si="22"/>
        <v>1</v>
      </c>
      <c r="D45" s="1502">
        <f t="shared" si="22"/>
        <v>0</v>
      </c>
      <c r="E45" s="1502">
        <f t="shared" si="23"/>
        <v>0</v>
      </c>
      <c r="F45" s="1502">
        <v>0</v>
      </c>
      <c r="G45" s="1502">
        <v>0</v>
      </c>
      <c r="H45" s="1502">
        <f t="shared" si="24"/>
        <v>1</v>
      </c>
      <c r="I45" s="1502">
        <v>1</v>
      </c>
      <c r="J45" s="1502">
        <v>0</v>
      </c>
      <c r="K45" s="1502">
        <f t="shared" si="25"/>
        <v>0</v>
      </c>
      <c r="L45" s="1502">
        <v>0</v>
      </c>
      <c r="M45" s="1502">
        <v>0</v>
      </c>
      <c r="N45" s="1502">
        <f t="shared" si="26"/>
        <v>0</v>
      </c>
      <c r="O45" s="1502">
        <v>0</v>
      </c>
      <c r="P45" s="1502">
        <v>0</v>
      </c>
      <c r="Q45" s="1502">
        <f t="shared" si="27"/>
        <v>0</v>
      </c>
      <c r="R45" s="1502">
        <v>0</v>
      </c>
      <c r="S45" s="1502">
        <v>0</v>
      </c>
      <c r="T45" s="1502">
        <f t="shared" si="28"/>
        <v>0</v>
      </c>
      <c r="U45" s="1502">
        <v>0</v>
      </c>
      <c r="V45" s="1502">
        <v>0</v>
      </c>
      <c r="X45" s="424">
        <f t="shared" si="29"/>
        <v>0</v>
      </c>
      <c r="Y45" s="424">
        <f t="shared" si="30"/>
        <v>0</v>
      </c>
      <c r="Z45" s="424">
        <f t="shared" si="31"/>
        <v>0</v>
      </c>
      <c r="AA45" s="424">
        <f t="shared" si="32"/>
        <v>0</v>
      </c>
      <c r="AB45" s="424">
        <f t="shared" si="33"/>
        <v>0</v>
      </c>
      <c r="AC45" s="424">
        <f t="shared" si="34"/>
        <v>0</v>
      </c>
      <c r="AD45" s="424">
        <f t="shared" si="34"/>
        <v>0</v>
      </c>
      <c r="AE45" s="424">
        <f t="shared" si="34"/>
        <v>0</v>
      </c>
      <c r="AF45" s="424">
        <f t="shared" si="35"/>
        <v>0</v>
      </c>
      <c r="AG45" s="424">
        <f t="shared" si="36"/>
        <v>0</v>
      </c>
    </row>
    <row r="46" spans="1:33" s="46" customFormat="1" ht="20.25" customHeight="1">
      <c r="A46" s="1479" t="s">
        <v>424</v>
      </c>
      <c r="B46" s="1502">
        <f t="shared" si="21"/>
        <v>0</v>
      </c>
      <c r="C46" s="1502">
        <f t="shared" si="22"/>
        <v>0</v>
      </c>
      <c r="D46" s="1502">
        <f t="shared" si="22"/>
        <v>0</v>
      </c>
      <c r="E46" s="1502">
        <f t="shared" si="23"/>
        <v>0</v>
      </c>
      <c r="F46" s="1502">
        <v>0</v>
      </c>
      <c r="G46" s="1502">
        <v>0</v>
      </c>
      <c r="H46" s="1502">
        <f t="shared" si="24"/>
        <v>0</v>
      </c>
      <c r="I46" s="1502">
        <v>0</v>
      </c>
      <c r="J46" s="1502">
        <v>0</v>
      </c>
      <c r="K46" s="1502">
        <f t="shared" si="25"/>
        <v>0</v>
      </c>
      <c r="L46" s="1502">
        <v>0</v>
      </c>
      <c r="M46" s="1502">
        <v>0</v>
      </c>
      <c r="N46" s="1502">
        <f t="shared" si="26"/>
        <v>0</v>
      </c>
      <c r="O46" s="1502">
        <v>0</v>
      </c>
      <c r="P46" s="1502">
        <v>0</v>
      </c>
      <c r="Q46" s="1502">
        <f t="shared" si="27"/>
        <v>0</v>
      </c>
      <c r="R46" s="1502">
        <v>0</v>
      </c>
      <c r="S46" s="1502">
        <v>0</v>
      </c>
      <c r="T46" s="1502">
        <f t="shared" si="28"/>
        <v>0</v>
      </c>
      <c r="U46" s="1502">
        <v>0</v>
      </c>
      <c r="V46" s="1502">
        <v>0</v>
      </c>
      <c r="X46" s="424">
        <f t="shared" si="29"/>
        <v>0</v>
      </c>
      <c r="Y46" s="424">
        <f t="shared" si="30"/>
        <v>0</v>
      </c>
      <c r="Z46" s="424">
        <f t="shared" si="31"/>
        <v>0</v>
      </c>
      <c r="AA46" s="424">
        <f t="shared" si="32"/>
        <v>0</v>
      </c>
      <c r="AB46" s="424">
        <f t="shared" si="33"/>
        <v>0</v>
      </c>
      <c r="AC46" s="424">
        <f t="shared" si="34"/>
        <v>0</v>
      </c>
      <c r="AD46" s="424">
        <f t="shared" si="34"/>
        <v>0</v>
      </c>
      <c r="AE46" s="424">
        <f t="shared" si="34"/>
        <v>0</v>
      </c>
      <c r="AF46" s="424">
        <f t="shared" si="35"/>
        <v>0</v>
      </c>
      <c r="AG46" s="424">
        <f t="shared" si="36"/>
        <v>0</v>
      </c>
    </row>
    <row r="47" spans="1:33" s="46" customFormat="1" ht="20.25" customHeight="1">
      <c r="A47" s="1479" t="s">
        <v>833</v>
      </c>
      <c r="B47" s="1502">
        <f t="shared" si="21"/>
        <v>1</v>
      </c>
      <c r="C47" s="1502">
        <f t="shared" si="22"/>
        <v>1</v>
      </c>
      <c r="D47" s="1502">
        <f t="shared" si="22"/>
        <v>0</v>
      </c>
      <c r="E47" s="1502">
        <f t="shared" si="23"/>
        <v>1</v>
      </c>
      <c r="F47" s="1502">
        <v>1</v>
      </c>
      <c r="G47" s="1502">
        <v>0</v>
      </c>
      <c r="H47" s="1502">
        <f t="shared" si="24"/>
        <v>0</v>
      </c>
      <c r="I47" s="1502">
        <v>0</v>
      </c>
      <c r="J47" s="1502">
        <v>0</v>
      </c>
      <c r="K47" s="1502">
        <f t="shared" si="25"/>
        <v>0</v>
      </c>
      <c r="L47" s="1502">
        <v>0</v>
      </c>
      <c r="M47" s="1502">
        <v>0</v>
      </c>
      <c r="N47" s="1502">
        <f t="shared" si="26"/>
        <v>0</v>
      </c>
      <c r="O47" s="1502">
        <v>0</v>
      </c>
      <c r="P47" s="1502">
        <v>0</v>
      </c>
      <c r="Q47" s="1502">
        <f t="shared" si="27"/>
        <v>0</v>
      </c>
      <c r="R47" s="1502">
        <v>0</v>
      </c>
      <c r="S47" s="1502">
        <v>0</v>
      </c>
      <c r="T47" s="1502">
        <f t="shared" si="28"/>
        <v>0</v>
      </c>
      <c r="U47" s="1502">
        <v>0</v>
      </c>
      <c r="V47" s="1502">
        <v>0</v>
      </c>
      <c r="X47" s="424">
        <f t="shared" si="29"/>
        <v>0</v>
      </c>
      <c r="Y47" s="424">
        <f t="shared" si="30"/>
        <v>0</v>
      </c>
      <c r="Z47" s="424">
        <f t="shared" si="31"/>
        <v>0</v>
      </c>
      <c r="AA47" s="424">
        <f t="shared" si="32"/>
        <v>0</v>
      </c>
      <c r="AB47" s="424">
        <f t="shared" si="33"/>
        <v>0</v>
      </c>
      <c r="AC47" s="424">
        <f t="shared" si="34"/>
        <v>0</v>
      </c>
      <c r="AD47" s="424">
        <f t="shared" si="34"/>
        <v>0</v>
      </c>
      <c r="AE47" s="424">
        <f t="shared" si="34"/>
        <v>0</v>
      </c>
      <c r="AF47" s="424">
        <f t="shared" si="35"/>
        <v>0</v>
      </c>
      <c r="AG47" s="424">
        <f t="shared" si="36"/>
        <v>0</v>
      </c>
    </row>
    <row r="48" spans="1:33" s="46" customFormat="1" ht="20.25" customHeight="1">
      <c r="A48" s="1479" t="s">
        <v>425</v>
      </c>
      <c r="B48" s="476">
        <f t="shared" si="21"/>
        <v>0</v>
      </c>
      <c r="C48" s="1502">
        <f t="shared" si="22"/>
        <v>0</v>
      </c>
      <c r="D48" s="1502">
        <f t="shared" si="22"/>
        <v>0</v>
      </c>
      <c r="E48" s="1502">
        <f>SUM(F48:G48)</f>
        <v>0</v>
      </c>
      <c r="F48" s="1502">
        <v>0</v>
      </c>
      <c r="G48" s="1502">
        <v>0</v>
      </c>
      <c r="H48" s="1502">
        <f>SUM(I48:J48)</f>
        <v>0</v>
      </c>
      <c r="I48" s="1502">
        <v>0</v>
      </c>
      <c r="J48" s="1502">
        <v>0</v>
      </c>
      <c r="K48" s="1502">
        <f>SUM(L48:M48)</f>
        <v>0</v>
      </c>
      <c r="L48" s="1502">
        <v>0</v>
      </c>
      <c r="M48" s="1502">
        <v>0</v>
      </c>
      <c r="N48" s="1502">
        <f>SUM(O48:P48)</f>
        <v>0</v>
      </c>
      <c r="O48" s="1502">
        <v>0</v>
      </c>
      <c r="P48" s="1502">
        <v>0</v>
      </c>
      <c r="Q48" s="1502">
        <f>SUM(R48:S48)</f>
        <v>0</v>
      </c>
      <c r="R48" s="1502">
        <v>0</v>
      </c>
      <c r="S48" s="1502">
        <v>0</v>
      </c>
      <c r="T48" s="1502">
        <f>SUM(U48:V48)</f>
        <v>0</v>
      </c>
      <c r="U48" s="1502">
        <v>0</v>
      </c>
      <c r="V48" s="1502">
        <v>0</v>
      </c>
      <c r="X48" s="424">
        <f t="shared" si="29"/>
        <v>0</v>
      </c>
      <c r="Y48" s="424">
        <f t="shared" si="30"/>
        <v>0</v>
      </c>
      <c r="Z48" s="424">
        <f t="shared" si="31"/>
        <v>0</v>
      </c>
      <c r="AA48" s="424">
        <f t="shared" si="32"/>
        <v>0</v>
      </c>
      <c r="AB48" s="424">
        <f t="shared" si="33"/>
        <v>0</v>
      </c>
      <c r="AC48" s="424">
        <f t="shared" si="34"/>
        <v>0</v>
      </c>
      <c r="AD48" s="424">
        <f t="shared" si="34"/>
        <v>0</v>
      </c>
      <c r="AE48" s="424">
        <f t="shared" si="34"/>
        <v>0</v>
      </c>
      <c r="AF48" s="424">
        <f t="shared" si="35"/>
        <v>0</v>
      </c>
      <c r="AG48" s="424">
        <f t="shared" si="36"/>
        <v>0</v>
      </c>
    </row>
    <row r="49" spans="1:33" s="46" customFormat="1" ht="20.25" customHeight="1">
      <c r="A49" s="1479" t="s">
        <v>426</v>
      </c>
      <c r="B49" s="476">
        <f t="shared" si="21"/>
        <v>0</v>
      </c>
      <c r="C49" s="1502">
        <f t="shared" si="22"/>
        <v>0</v>
      </c>
      <c r="D49" s="1502">
        <f t="shared" si="22"/>
        <v>0</v>
      </c>
      <c r="E49" s="1502">
        <f>SUM(F49:G49)</f>
        <v>0</v>
      </c>
      <c r="F49" s="1502">
        <v>0</v>
      </c>
      <c r="G49" s="1502">
        <v>0</v>
      </c>
      <c r="H49" s="1502">
        <f>SUM(I49:J49)</f>
        <v>0</v>
      </c>
      <c r="I49" s="1502">
        <v>0</v>
      </c>
      <c r="J49" s="1502">
        <v>0</v>
      </c>
      <c r="K49" s="1502">
        <f>SUM(L49:M49)</f>
        <v>0</v>
      </c>
      <c r="L49" s="1502">
        <v>0</v>
      </c>
      <c r="M49" s="1502">
        <v>0</v>
      </c>
      <c r="N49" s="1502">
        <f>SUM(O49:P49)</f>
        <v>0</v>
      </c>
      <c r="O49" s="1502">
        <v>0</v>
      </c>
      <c r="P49" s="1502">
        <v>0</v>
      </c>
      <c r="Q49" s="1502">
        <f>SUM(R49:S49)</f>
        <v>0</v>
      </c>
      <c r="R49" s="1502">
        <v>0</v>
      </c>
      <c r="S49" s="1502">
        <v>0</v>
      </c>
      <c r="T49" s="1502">
        <f>SUM(U49:V49)</f>
        <v>0</v>
      </c>
      <c r="U49" s="1502">
        <v>0</v>
      </c>
      <c r="V49" s="1502">
        <v>0</v>
      </c>
      <c r="X49" s="424">
        <f t="shared" si="29"/>
        <v>0</v>
      </c>
      <c r="Y49" s="424">
        <f t="shared" si="30"/>
        <v>0</v>
      </c>
      <c r="Z49" s="424">
        <f t="shared" si="31"/>
        <v>0</v>
      </c>
      <c r="AA49" s="424">
        <f t="shared" si="32"/>
        <v>0</v>
      </c>
      <c r="AB49" s="424">
        <f t="shared" si="33"/>
        <v>0</v>
      </c>
      <c r="AC49" s="424">
        <f t="shared" si="34"/>
        <v>0</v>
      </c>
      <c r="AD49" s="424">
        <f t="shared" si="34"/>
        <v>0</v>
      </c>
      <c r="AE49" s="424">
        <f t="shared" si="34"/>
        <v>0</v>
      </c>
      <c r="AF49" s="424">
        <f t="shared" si="35"/>
        <v>0</v>
      </c>
      <c r="AG49" s="424">
        <f t="shared" si="36"/>
        <v>0</v>
      </c>
    </row>
    <row r="50" spans="1:33" s="94" customFormat="1" ht="20.25" customHeight="1">
      <c r="A50" s="1450" t="s">
        <v>427</v>
      </c>
      <c r="B50" s="1505">
        <f t="shared" si="21"/>
        <v>0</v>
      </c>
      <c r="C50" s="1505">
        <f t="shared" si="22"/>
        <v>0</v>
      </c>
      <c r="D50" s="1505">
        <f t="shared" si="22"/>
        <v>0</v>
      </c>
      <c r="E50" s="1505">
        <f t="shared" si="23"/>
        <v>0</v>
      </c>
      <c r="F50" s="314">
        <v>0</v>
      </c>
      <c r="G50" s="314">
        <v>0</v>
      </c>
      <c r="H50" s="1505">
        <f t="shared" si="24"/>
        <v>0</v>
      </c>
      <c r="I50" s="314">
        <v>0</v>
      </c>
      <c r="J50" s="314">
        <v>0</v>
      </c>
      <c r="K50" s="1505">
        <f t="shared" si="25"/>
        <v>0</v>
      </c>
      <c r="L50" s="314">
        <v>0</v>
      </c>
      <c r="M50" s="314">
        <v>0</v>
      </c>
      <c r="N50" s="1505">
        <f t="shared" si="26"/>
        <v>0</v>
      </c>
      <c r="O50" s="314">
        <v>0</v>
      </c>
      <c r="P50" s="314">
        <v>0</v>
      </c>
      <c r="Q50" s="1505">
        <f>R50+S50</f>
        <v>0</v>
      </c>
      <c r="R50" s="314">
        <v>0</v>
      </c>
      <c r="S50" s="314">
        <v>0</v>
      </c>
      <c r="T50" s="1505">
        <f>U50+V50</f>
        <v>0</v>
      </c>
      <c r="U50" s="314">
        <v>0</v>
      </c>
      <c r="V50" s="314">
        <v>0</v>
      </c>
      <c r="X50" s="21">
        <f t="shared" si="29"/>
        <v>0</v>
      </c>
      <c r="Y50" s="21">
        <f t="shared" si="30"/>
        <v>0</v>
      </c>
      <c r="Z50" s="21">
        <f t="shared" si="31"/>
        <v>0</v>
      </c>
      <c r="AA50" s="21">
        <f t="shared" si="32"/>
        <v>0</v>
      </c>
      <c r="AB50" s="21">
        <f t="shared" si="33"/>
        <v>0</v>
      </c>
      <c r="AC50" s="21">
        <f t="shared" si="34"/>
        <v>0</v>
      </c>
      <c r="AD50" s="21">
        <f t="shared" si="34"/>
        <v>0</v>
      </c>
      <c r="AE50" s="21">
        <f t="shared" si="34"/>
        <v>0</v>
      </c>
      <c r="AF50" s="21">
        <f t="shared" si="35"/>
        <v>0</v>
      </c>
      <c r="AG50" s="21">
        <f t="shared" si="36"/>
        <v>0</v>
      </c>
    </row>
    <row r="51" spans="1:33" s="1469" customFormat="1" ht="13.9" customHeight="1">
      <c r="A51" s="94" t="s">
        <v>328</v>
      </c>
      <c r="C51" s="99" t="s">
        <v>329</v>
      </c>
      <c r="G51" s="1643"/>
      <c r="H51" s="1643" t="s">
        <v>330</v>
      </c>
      <c r="M51" s="1469" t="s">
        <v>332</v>
      </c>
      <c r="N51" s="1462"/>
      <c r="P51" s="99"/>
      <c r="V51" s="99" t="s">
        <v>333</v>
      </c>
    </row>
    <row r="52" spans="1:33" s="1469" customFormat="1" ht="13.9" customHeight="1">
      <c r="A52" s="1462"/>
      <c r="B52" s="1462"/>
      <c r="C52" s="1462"/>
      <c r="E52" s="1462"/>
      <c r="G52" s="1643"/>
      <c r="H52" s="1643" t="s">
        <v>334</v>
      </c>
      <c r="M52" s="1462"/>
      <c r="N52" s="1462"/>
      <c r="O52" s="1462"/>
      <c r="P52" s="1462"/>
    </row>
    <row r="53" spans="1:33" s="94" customFormat="1" ht="13.9" customHeight="1">
      <c r="A53" s="1462"/>
      <c r="B53" s="1500"/>
      <c r="C53" s="1500"/>
      <c r="D53" s="1500"/>
      <c r="E53" s="1500"/>
      <c r="F53" s="1500"/>
      <c r="G53" s="1500"/>
      <c r="H53" s="1500"/>
      <c r="I53" s="1500"/>
      <c r="J53" s="1546"/>
      <c r="K53" s="1500"/>
      <c r="L53" s="1500"/>
      <c r="M53" s="1500"/>
      <c r="N53" s="1469"/>
      <c r="O53" s="1469"/>
      <c r="P53" s="1469"/>
    </row>
    <row r="54" spans="1:33" s="94" customFormat="1" ht="13.9" customHeight="1">
      <c r="A54" s="1469" t="s">
        <v>141</v>
      </c>
      <c r="B54" s="1643"/>
    </row>
    <row r="55" spans="1:33" s="94" customFormat="1" ht="13.9" customHeight="1">
      <c r="A55" s="94" t="s">
        <v>272</v>
      </c>
    </row>
    <row r="56" spans="1:33" s="94" customFormat="1" ht="13.9" customHeight="1">
      <c r="A56" s="157"/>
      <c r="B56" s="157"/>
    </row>
    <row r="57" spans="1:33">
      <c r="B57" s="372">
        <f>B8-SUM(B10:B12)</f>
        <v>0</v>
      </c>
      <c r="C57" s="372">
        <f t="shared" ref="C57:V57" si="37">C8-SUM(C10:C12)</f>
        <v>0</v>
      </c>
      <c r="D57" s="372">
        <f t="shared" si="37"/>
        <v>0</v>
      </c>
      <c r="E57" s="372">
        <f t="shared" si="37"/>
        <v>0</v>
      </c>
      <c r="F57" s="372">
        <f t="shared" si="37"/>
        <v>0</v>
      </c>
      <c r="G57" s="372">
        <f t="shared" si="37"/>
        <v>0</v>
      </c>
      <c r="H57" s="372">
        <f t="shared" si="37"/>
        <v>0</v>
      </c>
      <c r="I57" s="372">
        <f t="shared" si="37"/>
        <v>0</v>
      </c>
      <c r="J57" s="372">
        <f t="shared" si="37"/>
        <v>0</v>
      </c>
      <c r="K57" s="372">
        <f t="shared" si="37"/>
        <v>0</v>
      </c>
      <c r="L57" s="372">
        <f t="shared" si="37"/>
        <v>0</v>
      </c>
      <c r="M57" s="372">
        <f t="shared" si="37"/>
        <v>0</v>
      </c>
      <c r="N57" s="372">
        <f t="shared" si="37"/>
        <v>0</v>
      </c>
      <c r="O57" s="372">
        <f t="shared" si="37"/>
        <v>0</v>
      </c>
      <c r="P57" s="372">
        <f t="shared" si="37"/>
        <v>0</v>
      </c>
      <c r="Q57" s="372">
        <f t="shared" si="37"/>
        <v>0</v>
      </c>
      <c r="R57" s="372">
        <f t="shared" si="37"/>
        <v>0</v>
      </c>
      <c r="S57" s="372">
        <f t="shared" si="37"/>
        <v>0</v>
      </c>
      <c r="T57" s="372">
        <f t="shared" si="37"/>
        <v>0</v>
      </c>
      <c r="U57" s="372">
        <f t="shared" si="37"/>
        <v>0</v>
      </c>
      <c r="V57" s="372">
        <f t="shared" si="37"/>
        <v>0</v>
      </c>
    </row>
    <row r="58" spans="1:33">
      <c r="B58" s="372">
        <f>B8-SUM(B14:B25)</f>
        <v>0</v>
      </c>
      <c r="C58" s="372">
        <f t="shared" ref="C58:V58" si="38">C8-SUM(C14:C25)</f>
        <v>0</v>
      </c>
      <c r="D58" s="372">
        <f t="shared" si="38"/>
        <v>0</v>
      </c>
      <c r="E58" s="372">
        <f t="shared" si="38"/>
        <v>0</v>
      </c>
      <c r="F58" s="372">
        <f t="shared" si="38"/>
        <v>0</v>
      </c>
      <c r="G58" s="372">
        <f t="shared" si="38"/>
        <v>0</v>
      </c>
      <c r="H58" s="372">
        <f t="shared" si="38"/>
        <v>0</v>
      </c>
      <c r="I58" s="372">
        <f t="shared" si="38"/>
        <v>0</v>
      </c>
      <c r="J58" s="372">
        <f t="shared" si="38"/>
        <v>0</v>
      </c>
      <c r="K58" s="372">
        <f t="shared" si="38"/>
        <v>0</v>
      </c>
      <c r="L58" s="372">
        <f t="shared" si="38"/>
        <v>0</v>
      </c>
      <c r="M58" s="372">
        <f t="shared" si="38"/>
        <v>0</v>
      </c>
      <c r="N58" s="372">
        <f t="shared" si="38"/>
        <v>0</v>
      </c>
      <c r="O58" s="372">
        <f t="shared" si="38"/>
        <v>0</v>
      </c>
      <c r="P58" s="372">
        <f t="shared" si="38"/>
        <v>0</v>
      </c>
      <c r="Q58" s="372">
        <f t="shared" si="38"/>
        <v>0</v>
      </c>
      <c r="R58" s="372">
        <f t="shared" si="38"/>
        <v>0</v>
      </c>
      <c r="S58" s="372">
        <f t="shared" si="38"/>
        <v>0</v>
      </c>
      <c r="T58" s="372">
        <f t="shared" si="38"/>
        <v>0</v>
      </c>
      <c r="U58" s="372">
        <f t="shared" si="38"/>
        <v>0</v>
      </c>
      <c r="V58" s="372">
        <f t="shared" si="38"/>
        <v>0</v>
      </c>
    </row>
    <row r="59" spans="1:33">
      <c r="B59" s="372">
        <f>B8-SUM(B34:B50)</f>
        <v>0</v>
      </c>
      <c r="C59" s="372">
        <f t="shared" ref="C59:V59" si="39">C8-SUM(C34:C50)</f>
        <v>0</v>
      </c>
      <c r="D59" s="372">
        <f t="shared" si="39"/>
        <v>0</v>
      </c>
      <c r="E59" s="372">
        <f t="shared" si="39"/>
        <v>0</v>
      </c>
      <c r="F59" s="372">
        <f t="shared" si="39"/>
        <v>0</v>
      </c>
      <c r="G59" s="372">
        <f t="shared" si="39"/>
        <v>0</v>
      </c>
      <c r="H59" s="372">
        <f t="shared" si="39"/>
        <v>0</v>
      </c>
      <c r="I59" s="372">
        <f>I8-SUM(I34:I50)</f>
        <v>0</v>
      </c>
      <c r="J59" s="372">
        <f t="shared" si="39"/>
        <v>0</v>
      </c>
      <c r="K59" s="372">
        <f t="shared" si="39"/>
        <v>0</v>
      </c>
      <c r="L59" s="372">
        <f t="shared" si="39"/>
        <v>0</v>
      </c>
      <c r="M59" s="372">
        <f t="shared" si="39"/>
        <v>0</v>
      </c>
      <c r="N59" s="372">
        <f t="shared" si="39"/>
        <v>0</v>
      </c>
      <c r="O59" s="372">
        <f t="shared" si="39"/>
        <v>0</v>
      </c>
      <c r="P59" s="372">
        <f t="shared" si="39"/>
        <v>0</v>
      </c>
      <c r="Q59" s="372">
        <f t="shared" si="39"/>
        <v>0</v>
      </c>
      <c r="R59" s="372">
        <f t="shared" si="39"/>
        <v>0</v>
      </c>
      <c r="S59" s="372">
        <f t="shared" si="39"/>
        <v>0</v>
      </c>
      <c r="T59" s="372">
        <f t="shared" si="39"/>
        <v>0</v>
      </c>
      <c r="U59" s="372">
        <f t="shared" si="39"/>
        <v>0</v>
      </c>
      <c r="V59" s="372">
        <f t="shared" si="39"/>
        <v>0</v>
      </c>
    </row>
  </sheetData>
  <mergeCells count="20">
    <mergeCell ref="Q27:S27"/>
    <mergeCell ref="T27:V27"/>
    <mergeCell ref="A28:V28"/>
    <mergeCell ref="U29:V29"/>
    <mergeCell ref="A30:A32"/>
    <mergeCell ref="B30:P30"/>
    <mergeCell ref="Q30:S31"/>
    <mergeCell ref="T30:V31"/>
    <mergeCell ref="A5:A7"/>
    <mergeCell ref="B5:P5"/>
    <mergeCell ref="Q5:S6"/>
    <mergeCell ref="T5:V6"/>
    <mergeCell ref="Q26:S26"/>
    <mergeCell ref="T26:V26"/>
    <mergeCell ref="U4:V4"/>
    <mergeCell ref="Q1:S1"/>
    <mergeCell ref="T1:V1"/>
    <mergeCell ref="Q2:S2"/>
    <mergeCell ref="T2:V2"/>
    <mergeCell ref="A3:V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rowBreaks count="1" manualBreakCount="1">
    <brk id="25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3"/>
  <sheetViews>
    <sheetView view="pageBreakPreview" topLeftCell="A31" zoomScale="80" zoomScaleNormal="100" zoomScaleSheetLayoutView="80" workbookViewId="0">
      <selection activeCell="I10" sqref="I10"/>
    </sheetView>
  </sheetViews>
  <sheetFormatPr defaultColWidth="9" defaultRowHeight="15.75"/>
  <cols>
    <col min="1" max="1" width="11.75" style="97" customWidth="1"/>
    <col min="2" max="22" width="5.625" style="97" customWidth="1"/>
    <col min="23" max="23" width="9" style="97"/>
    <col min="24" max="30" width="4.5" style="97" bestFit="1" customWidth="1"/>
    <col min="31" max="256" width="9" style="97"/>
    <col min="257" max="257" width="11.75" style="97" customWidth="1"/>
    <col min="258" max="278" width="5.625" style="97" customWidth="1"/>
    <col min="279" max="279" width="9" style="97"/>
    <col min="280" max="286" width="4.5" style="97" bestFit="1" customWidth="1"/>
    <col min="287" max="512" width="9" style="97"/>
    <col min="513" max="513" width="11.75" style="97" customWidth="1"/>
    <col min="514" max="534" width="5.625" style="97" customWidth="1"/>
    <col min="535" max="535" width="9" style="97"/>
    <col min="536" max="542" width="4.5" style="97" bestFit="1" customWidth="1"/>
    <col min="543" max="768" width="9" style="97"/>
    <col min="769" max="769" width="11.75" style="97" customWidth="1"/>
    <col min="770" max="790" width="5.625" style="97" customWidth="1"/>
    <col min="791" max="791" width="9" style="97"/>
    <col min="792" max="798" width="4.5" style="97" bestFit="1" customWidth="1"/>
    <col min="799" max="1024" width="9" style="97"/>
    <col min="1025" max="1025" width="11.75" style="97" customWidth="1"/>
    <col min="1026" max="1046" width="5.625" style="97" customWidth="1"/>
    <col min="1047" max="1047" width="9" style="97"/>
    <col min="1048" max="1054" width="4.5" style="97" bestFit="1" customWidth="1"/>
    <col min="1055" max="1280" width="9" style="97"/>
    <col min="1281" max="1281" width="11.75" style="97" customWidth="1"/>
    <col min="1282" max="1302" width="5.625" style="97" customWidth="1"/>
    <col min="1303" max="1303" width="9" style="97"/>
    <col min="1304" max="1310" width="4.5" style="97" bestFit="1" customWidth="1"/>
    <col min="1311" max="1536" width="9" style="97"/>
    <col min="1537" max="1537" width="11.75" style="97" customWidth="1"/>
    <col min="1538" max="1558" width="5.625" style="97" customWidth="1"/>
    <col min="1559" max="1559" width="9" style="97"/>
    <col min="1560" max="1566" width="4.5" style="97" bestFit="1" customWidth="1"/>
    <col min="1567" max="1792" width="9" style="97"/>
    <col min="1793" max="1793" width="11.75" style="97" customWidth="1"/>
    <col min="1794" max="1814" width="5.625" style="97" customWidth="1"/>
    <col min="1815" max="1815" width="9" style="97"/>
    <col min="1816" max="1822" width="4.5" style="97" bestFit="1" customWidth="1"/>
    <col min="1823" max="2048" width="9" style="97"/>
    <col min="2049" max="2049" width="11.75" style="97" customWidth="1"/>
    <col min="2050" max="2070" width="5.625" style="97" customWidth="1"/>
    <col min="2071" max="2071" width="9" style="97"/>
    <col min="2072" max="2078" width="4.5" style="97" bestFit="1" customWidth="1"/>
    <col min="2079" max="2304" width="9" style="97"/>
    <col min="2305" max="2305" width="11.75" style="97" customWidth="1"/>
    <col min="2306" max="2326" width="5.625" style="97" customWidth="1"/>
    <col min="2327" max="2327" width="9" style="97"/>
    <col min="2328" max="2334" width="4.5" style="97" bestFit="1" customWidth="1"/>
    <col min="2335" max="2560" width="9" style="97"/>
    <col min="2561" max="2561" width="11.75" style="97" customWidth="1"/>
    <col min="2562" max="2582" width="5.625" style="97" customWidth="1"/>
    <col min="2583" max="2583" width="9" style="97"/>
    <col min="2584" max="2590" width="4.5" style="97" bestFit="1" customWidth="1"/>
    <col min="2591" max="2816" width="9" style="97"/>
    <col min="2817" max="2817" width="11.75" style="97" customWidth="1"/>
    <col min="2818" max="2838" width="5.625" style="97" customWidth="1"/>
    <col min="2839" max="2839" width="9" style="97"/>
    <col min="2840" max="2846" width="4.5" style="97" bestFit="1" customWidth="1"/>
    <col min="2847" max="3072" width="9" style="97"/>
    <col min="3073" max="3073" width="11.75" style="97" customWidth="1"/>
    <col min="3074" max="3094" width="5.625" style="97" customWidth="1"/>
    <col min="3095" max="3095" width="9" style="97"/>
    <col min="3096" max="3102" width="4.5" style="97" bestFit="1" customWidth="1"/>
    <col min="3103" max="3328" width="9" style="97"/>
    <col min="3329" max="3329" width="11.75" style="97" customWidth="1"/>
    <col min="3330" max="3350" width="5.625" style="97" customWidth="1"/>
    <col min="3351" max="3351" width="9" style="97"/>
    <col min="3352" max="3358" width="4.5" style="97" bestFit="1" customWidth="1"/>
    <col min="3359" max="3584" width="9" style="97"/>
    <col min="3585" max="3585" width="11.75" style="97" customWidth="1"/>
    <col min="3586" max="3606" width="5.625" style="97" customWidth="1"/>
    <col min="3607" max="3607" width="9" style="97"/>
    <col min="3608" max="3614" width="4.5" style="97" bestFit="1" customWidth="1"/>
    <col min="3615" max="3840" width="9" style="97"/>
    <col min="3841" max="3841" width="11.75" style="97" customWidth="1"/>
    <col min="3842" max="3862" width="5.625" style="97" customWidth="1"/>
    <col min="3863" max="3863" width="9" style="97"/>
    <col min="3864" max="3870" width="4.5" style="97" bestFit="1" customWidth="1"/>
    <col min="3871" max="4096" width="9" style="97"/>
    <col min="4097" max="4097" width="11.75" style="97" customWidth="1"/>
    <col min="4098" max="4118" width="5.625" style="97" customWidth="1"/>
    <col min="4119" max="4119" width="9" style="97"/>
    <col min="4120" max="4126" width="4.5" style="97" bestFit="1" customWidth="1"/>
    <col min="4127" max="4352" width="9" style="97"/>
    <col min="4353" max="4353" width="11.75" style="97" customWidth="1"/>
    <col min="4354" max="4374" width="5.625" style="97" customWidth="1"/>
    <col min="4375" max="4375" width="9" style="97"/>
    <col min="4376" max="4382" width="4.5" style="97" bestFit="1" customWidth="1"/>
    <col min="4383" max="4608" width="9" style="97"/>
    <col min="4609" max="4609" width="11.75" style="97" customWidth="1"/>
    <col min="4610" max="4630" width="5.625" style="97" customWidth="1"/>
    <col min="4631" max="4631" width="9" style="97"/>
    <col min="4632" max="4638" width="4.5" style="97" bestFit="1" customWidth="1"/>
    <col min="4639" max="4864" width="9" style="97"/>
    <col min="4865" max="4865" width="11.75" style="97" customWidth="1"/>
    <col min="4866" max="4886" width="5.625" style="97" customWidth="1"/>
    <col min="4887" max="4887" width="9" style="97"/>
    <col min="4888" max="4894" width="4.5" style="97" bestFit="1" customWidth="1"/>
    <col min="4895" max="5120" width="9" style="97"/>
    <col min="5121" max="5121" width="11.75" style="97" customWidth="1"/>
    <col min="5122" max="5142" width="5.625" style="97" customWidth="1"/>
    <col min="5143" max="5143" width="9" style="97"/>
    <col min="5144" max="5150" width="4.5" style="97" bestFit="1" customWidth="1"/>
    <col min="5151" max="5376" width="9" style="97"/>
    <col min="5377" max="5377" width="11.75" style="97" customWidth="1"/>
    <col min="5378" max="5398" width="5.625" style="97" customWidth="1"/>
    <col min="5399" max="5399" width="9" style="97"/>
    <col min="5400" max="5406" width="4.5" style="97" bestFit="1" customWidth="1"/>
    <col min="5407" max="5632" width="9" style="97"/>
    <col min="5633" max="5633" width="11.75" style="97" customWidth="1"/>
    <col min="5634" max="5654" width="5.625" style="97" customWidth="1"/>
    <col min="5655" max="5655" width="9" style="97"/>
    <col min="5656" max="5662" width="4.5" style="97" bestFit="1" customWidth="1"/>
    <col min="5663" max="5888" width="9" style="97"/>
    <col min="5889" max="5889" width="11.75" style="97" customWidth="1"/>
    <col min="5890" max="5910" width="5.625" style="97" customWidth="1"/>
    <col min="5911" max="5911" width="9" style="97"/>
    <col min="5912" max="5918" width="4.5" style="97" bestFit="1" customWidth="1"/>
    <col min="5919" max="6144" width="9" style="97"/>
    <col min="6145" max="6145" width="11.75" style="97" customWidth="1"/>
    <col min="6146" max="6166" width="5.625" style="97" customWidth="1"/>
    <col min="6167" max="6167" width="9" style="97"/>
    <col min="6168" max="6174" width="4.5" style="97" bestFit="1" customWidth="1"/>
    <col min="6175" max="6400" width="9" style="97"/>
    <col min="6401" max="6401" width="11.75" style="97" customWidth="1"/>
    <col min="6402" max="6422" width="5.625" style="97" customWidth="1"/>
    <col min="6423" max="6423" width="9" style="97"/>
    <col min="6424" max="6430" width="4.5" style="97" bestFit="1" customWidth="1"/>
    <col min="6431" max="6656" width="9" style="97"/>
    <col min="6657" max="6657" width="11.75" style="97" customWidth="1"/>
    <col min="6658" max="6678" width="5.625" style="97" customWidth="1"/>
    <col min="6679" max="6679" width="9" style="97"/>
    <col min="6680" max="6686" width="4.5" style="97" bestFit="1" customWidth="1"/>
    <col min="6687" max="6912" width="9" style="97"/>
    <col min="6913" max="6913" width="11.75" style="97" customWidth="1"/>
    <col min="6914" max="6934" width="5.625" style="97" customWidth="1"/>
    <col min="6935" max="6935" width="9" style="97"/>
    <col min="6936" max="6942" width="4.5" style="97" bestFit="1" customWidth="1"/>
    <col min="6943" max="7168" width="9" style="97"/>
    <col min="7169" max="7169" width="11.75" style="97" customWidth="1"/>
    <col min="7170" max="7190" width="5.625" style="97" customWidth="1"/>
    <col min="7191" max="7191" width="9" style="97"/>
    <col min="7192" max="7198" width="4.5" style="97" bestFit="1" customWidth="1"/>
    <col min="7199" max="7424" width="9" style="97"/>
    <col min="7425" max="7425" width="11.75" style="97" customWidth="1"/>
    <col min="7426" max="7446" width="5.625" style="97" customWidth="1"/>
    <col min="7447" max="7447" width="9" style="97"/>
    <col min="7448" max="7454" width="4.5" style="97" bestFit="1" customWidth="1"/>
    <col min="7455" max="7680" width="9" style="97"/>
    <col min="7681" max="7681" width="11.75" style="97" customWidth="1"/>
    <col min="7682" max="7702" width="5.625" style="97" customWidth="1"/>
    <col min="7703" max="7703" width="9" style="97"/>
    <col min="7704" max="7710" width="4.5" style="97" bestFit="1" customWidth="1"/>
    <col min="7711" max="7936" width="9" style="97"/>
    <col min="7937" max="7937" width="11.75" style="97" customWidth="1"/>
    <col min="7938" max="7958" width="5.625" style="97" customWidth="1"/>
    <col min="7959" max="7959" width="9" style="97"/>
    <col min="7960" max="7966" width="4.5" style="97" bestFit="1" customWidth="1"/>
    <col min="7967" max="8192" width="9" style="97"/>
    <col min="8193" max="8193" width="11.75" style="97" customWidth="1"/>
    <col min="8194" max="8214" width="5.625" style="97" customWidth="1"/>
    <col min="8215" max="8215" width="9" style="97"/>
    <col min="8216" max="8222" width="4.5" style="97" bestFit="1" customWidth="1"/>
    <col min="8223" max="8448" width="9" style="97"/>
    <col min="8449" max="8449" width="11.75" style="97" customWidth="1"/>
    <col min="8450" max="8470" width="5.625" style="97" customWidth="1"/>
    <col min="8471" max="8471" width="9" style="97"/>
    <col min="8472" max="8478" width="4.5" style="97" bestFit="1" customWidth="1"/>
    <col min="8479" max="8704" width="9" style="97"/>
    <col min="8705" max="8705" width="11.75" style="97" customWidth="1"/>
    <col min="8706" max="8726" width="5.625" style="97" customWidth="1"/>
    <col min="8727" max="8727" width="9" style="97"/>
    <col min="8728" max="8734" width="4.5" style="97" bestFit="1" customWidth="1"/>
    <col min="8735" max="8960" width="9" style="97"/>
    <col min="8961" max="8961" width="11.75" style="97" customWidth="1"/>
    <col min="8962" max="8982" width="5.625" style="97" customWidth="1"/>
    <col min="8983" max="8983" width="9" style="97"/>
    <col min="8984" max="8990" width="4.5" style="97" bestFit="1" customWidth="1"/>
    <col min="8991" max="9216" width="9" style="97"/>
    <col min="9217" max="9217" width="11.75" style="97" customWidth="1"/>
    <col min="9218" max="9238" width="5.625" style="97" customWidth="1"/>
    <col min="9239" max="9239" width="9" style="97"/>
    <col min="9240" max="9246" width="4.5" style="97" bestFit="1" customWidth="1"/>
    <col min="9247" max="9472" width="9" style="97"/>
    <col min="9473" max="9473" width="11.75" style="97" customWidth="1"/>
    <col min="9474" max="9494" width="5.625" style="97" customWidth="1"/>
    <col min="9495" max="9495" width="9" style="97"/>
    <col min="9496" max="9502" width="4.5" style="97" bestFit="1" customWidth="1"/>
    <col min="9503" max="9728" width="9" style="97"/>
    <col min="9729" max="9729" width="11.75" style="97" customWidth="1"/>
    <col min="9730" max="9750" width="5.625" style="97" customWidth="1"/>
    <col min="9751" max="9751" width="9" style="97"/>
    <col min="9752" max="9758" width="4.5" style="97" bestFit="1" customWidth="1"/>
    <col min="9759" max="9984" width="9" style="97"/>
    <col min="9985" max="9985" width="11.75" style="97" customWidth="1"/>
    <col min="9986" max="10006" width="5.625" style="97" customWidth="1"/>
    <col min="10007" max="10007" width="9" style="97"/>
    <col min="10008" max="10014" width="4.5" style="97" bestFit="1" customWidth="1"/>
    <col min="10015" max="10240" width="9" style="97"/>
    <col min="10241" max="10241" width="11.75" style="97" customWidth="1"/>
    <col min="10242" max="10262" width="5.625" style="97" customWidth="1"/>
    <col min="10263" max="10263" width="9" style="97"/>
    <col min="10264" max="10270" width="4.5" style="97" bestFit="1" customWidth="1"/>
    <col min="10271" max="10496" width="9" style="97"/>
    <col min="10497" max="10497" width="11.75" style="97" customWidth="1"/>
    <col min="10498" max="10518" width="5.625" style="97" customWidth="1"/>
    <col min="10519" max="10519" width="9" style="97"/>
    <col min="10520" max="10526" width="4.5" style="97" bestFit="1" customWidth="1"/>
    <col min="10527" max="10752" width="9" style="97"/>
    <col min="10753" max="10753" width="11.75" style="97" customWidth="1"/>
    <col min="10754" max="10774" width="5.625" style="97" customWidth="1"/>
    <col min="10775" max="10775" width="9" style="97"/>
    <col min="10776" max="10782" width="4.5" style="97" bestFit="1" customWidth="1"/>
    <col min="10783" max="11008" width="9" style="97"/>
    <col min="11009" max="11009" width="11.75" style="97" customWidth="1"/>
    <col min="11010" max="11030" width="5.625" style="97" customWidth="1"/>
    <col min="11031" max="11031" width="9" style="97"/>
    <col min="11032" max="11038" width="4.5" style="97" bestFit="1" customWidth="1"/>
    <col min="11039" max="11264" width="9" style="97"/>
    <col min="11265" max="11265" width="11.75" style="97" customWidth="1"/>
    <col min="11266" max="11286" width="5.625" style="97" customWidth="1"/>
    <col min="11287" max="11287" width="9" style="97"/>
    <col min="11288" max="11294" width="4.5" style="97" bestFit="1" customWidth="1"/>
    <col min="11295" max="11520" width="9" style="97"/>
    <col min="11521" max="11521" width="11.75" style="97" customWidth="1"/>
    <col min="11522" max="11542" width="5.625" style="97" customWidth="1"/>
    <col min="11543" max="11543" width="9" style="97"/>
    <col min="11544" max="11550" width="4.5" style="97" bestFit="1" customWidth="1"/>
    <col min="11551" max="11776" width="9" style="97"/>
    <col min="11777" max="11777" width="11.75" style="97" customWidth="1"/>
    <col min="11778" max="11798" width="5.625" style="97" customWidth="1"/>
    <col min="11799" max="11799" width="9" style="97"/>
    <col min="11800" max="11806" width="4.5" style="97" bestFit="1" customWidth="1"/>
    <col min="11807" max="12032" width="9" style="97"/>
    <col min="12033" max="12033" width="11.75" style="97" customWidth="1"/>
    <col min="12034" max="12054" width="5.625" style="97" customWidth="1"/>
    <col min="12055" max="12055" width="9" style="97"/>
    <col min="12056" max="12062" width="4.5" style="97" bestFit="1" customWidth="1"/>
    <col min="12063" max="12288" width="9" style="97"/>
    <col min="12289" max="12289" width="11.75" style="97" customWidth="1"/>
    <col min="12290" max="12310" width="5.625" style="97" customWidth="1"/>
    <col min="12311" max="12311" width="9" style="97"/>
    <col min="12312" max="12318" width="4.5" style="97" bestFit="1" customWidth="1"/>
    <col min="12319" max="12544" width="9" style="97"/>
    <col min="12545" max="12545" width="11.75" style="97" customWidth="1"/>
    <col min="12546" max="12566" width="5.625" style="97" customWidth="1"/>
    <col min="12567" max="12567" width="9" style="97"/>
    <col min="12568" max="12574" width="4.5" style="97" bestFit="1" customWidth="1"/>
    <col min="12575" max="12800" width="9" style="97"/>
    <col min="12801" max="12801" width="11.75" style="97" customWidth="1"/>
    <col min="12802" max="12822" width="5.625" style="97" customWidth="1"/>
    <col min="12823" max="12823" width="9" style="97"/>
    <col min="12824" max="12830" width="4.5" style="97" bestFit="1" customWidth="1"/>
    <col min="12831" max="13056" width="9" style="97"/>
    <col min="13057" max="13057" width="11.75" style="97" customWidth="1"/>
    <col min="13058" max="13078" width="5.625" style="97" customWidth="1"/>
    <col min="13079" max="13079" width="9" style="97"/>
    <col min="13080" max="13086" width="4.5" style="97" bestFit="1" customWidth="1"/>
    <col min="13087" max="13312" width="9" style="97"/>
    <col min="13313" max="13313" width="11.75" style="97" customWidth="1"/>
    <col min="13314" max="13334" width="5.625" style="97" customWidth="1"/>
    <col min="13335" max="13335" width="9" style="97"/>
    <col min="13336" max="13342" width="4.5" style="97" bestFit="1" customWidth="1"/>
    <col min="13343" max="13568" width="9" style="97"/>
    <col min="13569" max="13569" width="11.75" style="97" customWidth="1"/>
    <col min="13570" max="13590" width="5.625" style="97" customWidth="1"/>
    <col min="13591" max="13591" width="9" style="97"/>
    <col min="13592" max="13598" width="4.5" style="97" bestFit="1" customWidth="1"/>
    <col min="13599" max="13824" width="9" style="97"/>
    <col min="13825" max="13825" width="11.75" style="97" customWidth="1"/>
    <col min="13826" max="13846" width="5.625" style="97" customWidth="1"/>
    <col min="13847" max="13847" width="9" style="97"/>
    <col min="13848" max="13854" width="4.5" style="97" bestFit="1" customWidth="1"/>
    <col min="13855" max="14080" width="9" style="97"/>
    <col min="14081" max="14081" width="11.75" style="97" customWidth="1"/>
    <col min="14082" max="14102" width="5.625" style="97" customWidth="1"/>
    <col min="14103" max="14103" width="9" style="97"/>
    <col min="14104" max="14110" width="4.5" style="97" bestFit="1" customWidth="1"/>
    <col min="14111" max="14336" width="9" style="97"/>
    <col min="14337" max="14337" width="11.75" style="97" customWidth="1"/>
    <col min="14338" max="14358" width="5.625" style="97" customWidth="1"/>
    <col min="14359" max="14359" width="9" style="97"/>
    <col min="14360" max="14366" width="4.5" style="97" bestFit="1" customWidth="1"/>
    <col min="14367" max="14592" width="9" style="97"/>
    <col min="14593" max="14593" width="11.75" style="97" customWidth="1"/>
    <col min="14594" max="14614" width="5.625" style="97" customWidth="1"/>
    <col min="14615" max="14615" width="9" style="97"/>
    <col min="14616" max="14622" width="4.5" style="97" bestFit="1" customWidth="1"/>
    <col min="14623" max="14848" width="9" style="97"/>
    <col min="14849" max="14849" width="11.75" style="97" customWidth="1"/>
    <col min="14850" max="14870" width="5.625" style="97" customWidth="1"/>
    <col min="14871" max="14871" width="9" style="97"/>
    <col min="14872" max="14878" width="4.5" style="97" bestFit="1" customWidth="1"/>
    <col min="14879" max="15104" width="9" style="97"/>
    <col min="15105" max="15105" width="11.75" style="97" customWidth="1"/>
    <col min="15106" max="15126" width="5.625" style="97" customWidth="1"/>
    <col min="15127" max="15127" width="9" style="97"/>
    <col min="15128" max="15134" width="4.5" style="97" bestFit="1" customWidth="1"/>
    <col min="15135" max="15360" width="9" style="97"/>
    <col min="15361" max="15361" width="11.75" style="97" customWidth="1"/>
    <col min="15362" max="15382" width="5.625" style="97" customWidth="1"/>
    <col min="15383" max="15383" width="9" style="97"/>
    <col min="15384" max="15390" width="4.5" style="97" bestFit="1" customWidth="1"/>
    <col min="15391" max="15616" width="9" style="97"/>
    <col min="15617" max="15617" width="11.75" style="97" customWidth="1"/>
    <col min="15618" max="15638" width="5.625" style="97" customWidth="1"/>
    <col min="15639" max="15639" width="9" style="97"/>
    <col min="15640" max="15646" width="4.5" style="97" bestFit="1" customWidth="1"/>
    <col min="15647" max="15872" width="9" style="97"/>
    <col min="15873" max="15873" width="11.75" style="97" customWidth="1"/>
    <col min="15874" max="15894" width="5.625" style="97" customWidth="1"/>
    <col min="15895" max="15895" width="9" style="97"/>
    <col min="15896" max="15902" width="4.5" style="97" bestFit="1" customWidth="1"/>
    <col min="15903" max="16128" width="9" style="97"/>
    <col min="16129" max="16129" width="11.75" style="97" customWidth="1"/>
    <col min="16130" max="16150" width="5.625" style="97" customWidth="1"/>
    <col min="16151" max="16151" width="9" style="97"/>
    <col min="16152" max="16158" width="4.5" style="97" bestFit="1" customWidth="1"/>
    <col min="16159" max="16384" width="9" style="97"/>
  </cols>
  <sheetData>
    <row r="1" spans="1:30" s="94" customFormat="1" ht="14.25">
      <c r="A1" s="1810" t="s">
        <v>143</v>
      </c>
      <c r="B1" s="1737"/>
      <c r="L1" s="1469"/>
      <c r="M1" s="1469"/>
      <c r="N1" s="1462"/>
      <c r="O1" s="1469"/>
      <c r="P1" s="1470"/>
      <c r="Q1" s="1739" t="s">
        <v>139</v>
      </c>
      <c r="R1" s="1739"/>
      <c r="S1" s="1739"/>
      <c r="T1" s="1848" t="s">
        <v>273</v>
      </c>
      <c r="U1" s="1848"/>
      <c r="V1" s="1848"/>
    </row>
    <row r="2" spans="1:30" s="94" customFormat="1" ht="14.25">
      <c r="A2" s="1810" t="s">
        <v>34</v>
      </c>
      <c r="B2" s="1737"/>
      <c r="C2" s="1475" t="s">
        <v>88</v>
      </c>
      <c r="D2" s="1475"/>
      <c r="E2" s="1475"/>
      <c r="F2" s="460"/>
      <c r="G2" s="1471"/>
      <c r="H2" s="1471"/>
      <c r="I2" s="1471"/>
      <c r="J2" s="1471"/>
      <c r="K2" s="1471"/>
      <c r="L2" s="1471"/>
      <c r="M2" s="1471"/>
      <c r="N2" s="1447"/>
      <c r="O2" s="1457"/>
      <c r="P2" s="1457" t="s">
        <v>336</v>
      </c>
      <c r="Q2" s="1739" t="s">
        <v>936</v>
      </c>
      <c r="R2" s="1739"/>
      <c r="S2" s="1739"/>
      <c r="T2" s="1739" t="s">
        <v>937</v>
      </c>
      <c r="U2" s="1739"/>
      <c r="V2" s="1739"/>
    </row>
    <row r="3" spans="1:30" s="94" customFormat="1" ht="28.5" customHeight="1">
      <c r="A3" s="1748" t="s">
        <v>938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0" s="94" customFormat="1" ht="14.25">
      <c r="B4" s="1447"/>
      <c r="C4" s="1447"/>
      <c r="D4" s="1471"/>
      <c r="E4" s="1471"/>
      <c r="F4" s="1471"/>
      <c r="G4" s="1471"/>
      <c r="H4" s="1471"/>
      <c r="I4" s="1471" t="s">
        <v>284</v>
      </c>
      <c r="J4" s="1471"/>
      <c r="K4" s="1471"/>
      <c r="L4" s="1471"/>
      <c r="M4" s="1471"/>
      <c r="N4" s="1471"/>
      <c r="O4" s="1471"/>
      <c r="P4" s="1447"/>
      <c r="Q4" s="1447"/>
      <c r="R4" s="1471"/>
      <c r="S4" s="1471"/>
      <c r="T4" s="1469"/>
      <c r="U4" s="1813" t="s">
        <v>915</v>
      </c>
      <c r="V4" s="1813"/>
    </row>
    <row r="5" spans="1:30" s="1643" customFormat="1" ht="15.75" customHeight="1">
      <c r="A5" s="1972" t="s">
        <v>914</v>
      </c>
      <c r="B5" s="1810" t="s">
        <v>380</v>
      </c>
      <c r="C5" s="1746"/>
      <c r="D5" s="1746"/>
      <c r="E5" s="1746"/>
      <c r="F5" s="1810" t="s">
        <v>381</v>
      </c>
      <c r="G5" s="1746"/>
      <c r="H5" s="1746"/>
      <c r="I5" s="1746"/>
      <c r="J5" s="1746"/>
      <c r="K5" s="1746"/>
      <c r="L5" s="1746"/>
      <c r="M5" s="1746"/>
      <c r="N5" s="1746"/>
      <c r="O5" s="1746"/>
      <c r="P5" s="1737"/>
      <c r="Q5" s="1825" t="s">
        <v>438</v>
      </c>
      <c r="R5" s="1808"/>
      <c r="S5" s="1808"/>
      <c r="T5" s="1825" t="s">
        <v>211</v>
      </c>
      <c r="U5" s="1808"/>
      <c r="V5" s="1808"/>
    </row>
    <row r="6" spans="1:30" s="1643" customFormat="1" ht="15.75" customHeight="1">
      <c r="A6" s="1766"/>
      <c r="B6" s="1739" t="s">
        <v>67</v>
      </c>
      <c r="C6" s="1739" t="s">
        <v>180</v>
      </c>
      <c r="D6" s="1739" t="s">
        <v>691</v>
      </c>
      <c r="E6" s="1739" t="s">
        <v>692</v>
      </c>
      <c r="F6" s="1810" t="s">
        <v>2832</v>
      </c>
      <c r="G6" s="1746"/>
      <c r="H6" s="1737"/>
      <c r="I6" s="1810" t="s">
        <v>2833</v>
      </c>
      <c r="J6" s="1737"/>
      <c r="K6" s="1810" t="s">
        <v>2834</v>
      </c>
      <c r="L6" s="1737"/>
      <c r="M6" s="1810" t="s">
        <v>2835</v>
      </c>
      <c r="N6" s="1737"/>
      <c r="O6" s="1810" t="s">
        <v>2836</v>
      </c>
      <c r="P6" s="1737"/>
      <c r="Q6" s="1823"/>
      <c r="R6" s="1763"/>
      <c r="S6" s="1763"/>
      <c r="T6" s="1823"/>
      <c r="U6" s="1763"/>
      <c r="V6" s="1763"/>
    </row>
    <row r="7" spans="1:30" s="1643" customFormat="1" ht="15.75" customHeight="1">
      <c r="A7" s="1767"/>
      <c r="B7" s="1739"/>
      <c r="C7" s="1739"/>
      <c r="D7" s="1739"/>
      <c r="E7" s="1739"/>
      <c r="F7" s="1439" t="s">
        <v>2837</v>
      </c>
      <c r="G7" s="1439" t="s">
        <v>2838</v>
      </c>
      <c r="H7" s="1439" t="s">
        <v>2839</v>
      </c>
      <c r="I7" s="1439" t="s">
        <v>2838</v>
      </c>
      <c r="J7" s="1439" t="s">
        <v>2839</v>
      </c>
      <c r="K7" s="1439" t="s">
        <v>2838</v>
      </c>
      <c r="L7" s="1439" t="s">
        <v>2839</v>
      </c>
      <c r="M7" s="1439" t="s">
        <v>2838</v>
      </c>
      <c r="N7" s="1439" t="s">
        <v>2839</v>
      </c>
      <c r="O7" s="1439" t="s">
        <v>2838</v>
      </c>
      <c r="P7" s="1439" t="s">
        <v>2839</v>
      </c>
      <c r="Q7" s="1439" t="s">
        <v>2689</v>
      </c>
      <c r="R7" s="1439" t="s">
        <v>2838</v>
      </c>
      <c r="S7" s="1463" t="s">
        <v>2839</v>
      </c>
      <c r="T7" s="1439" t="s">
        <v>2689</v>
      </c>
      <c r="U7" s="1439" t="s">
        <v>2838</v>
      </c>
      <c r="V7" s="1463" t="s">
        <v>2839</v>
      </c>
    </row>
    <row r="8" spans="1:30" s="94" customFormat="1" ht="26.1" customHeight="1">
      <c r="A8" s="799" t="s">
        <v>939</v>
      </c>
      <c r="B8" s="297">
        <f>SUM(B9:B22)</f>
        <v>13</v>
      </c>
      <c r="C8" s="193">
        <f t="shared" ref="C8:S8" si="0">SUM(C9:C22)</f>
        <v>4</v>
      </c>
      <c r="D8" s="193">
        <f t="shared" si="0"/>
        <v>4</v>
      </c>
      <c r="E8" s="193">
        <f t="shared" si="0"/>
        <v>5</v>
      </c>
      <c r="F8" s="193">
        <f t="shared" si="0"/>
        <v>302</v>
      </c>
      <c r="G8" s="193">
        <f t="shared" si="0"/>
        <v>238</v>
      </c>
      <c r="H8" s="193">
        <f t="shared" si="0"/>
        <v>64</v>
      </c>
      <c r="I8" s="193">
        <f t="shared" si="0"/>
        <v>80</v>
      </c>
      <c r="J8" s="193">
        <f t="shared" si="0"/>
        <v>18</v>
      </c>
      <c r="K8" s="193">
        <f t="shared" si="0"/>
        <v>71</v>
      </c>
      <c r="L8" s="193">
        <f t="shared" si="0"/>
        <v>24</v>
      </c>
      <c r="M8" s="193">
        <f t="shared" si="0"/>
        <v>87</v>
      </c>
      <c r="N8" s="193">
        <f t="shared" si="0"/>
        <v>22</v>
      </c>
      <c r="O8" s="193">
        <f t="shared" si="0"/>
        <v>0</v>
      </c>
      <c r="P8" s="193">
        <f t="shared" si="0"/>
        <v>0</v>
      </c>
      <c r="Q8" s="193">
        <f t="shared" si="0"/>
        <v>135</v>
      </c>
      <c r="R8" s="193">
        <f t="shared" si="0"/>
        <v>85</v>
      </c>
      <c r="S8" s="193">
        <f t="shared" si="0"/>
        <v>50</v>
      </c>
      <c r="T8" s="193">
        <f>SUM(T9:T22)</f>
        <v>4</v>
      </c>
      <c r="U8" s="193">
        <f>SUM(U9:U22)</f>
        <v>4</v>
      </c>
      <c r="V8" s="193">
        <f>SUM(V9:V22)</f>
        <v>0</v>
      </c>
      <c r="X8" s="21">
        <f>B8-C8-D8-E8</f>
        <v>0</v>
      </c>
      <c r="Y8" s="21">
        <f>F8-G8-H8</f>
        <v>0</v>
      </c>
      <c r="Z8" s="21">
        <f>F8-I8-J8-K8-L8-M8-N8-O8-P8</f>
        <v>0</v>
      </c>
      <c r="AA8" s="21">
        <f>G8-I8-K8-M8-O8</f>
        <v>0</v>
      </c>
      <c r="AB8" s="21">
        <f>H8-J8-L8-N8-P8</f>
        <v>0</v>
      </c>
      <c r="AC8" s="21">
        <f>Q8-R8-S8</f>
        <v>0</v>
      </c>
      <c r="AD8" s="21">
        <f>T8-U8-V8</f>
        <v>0</v>
      </c>
    </row>
    <row r="9" spans="1:30" s="94" customFormat="1" ht="26.1" customHeight="1">
      <c r="A9" s="1664" t="s">
        <v>2840</v>
      </c>
      <c r="B9" s="191">
        <f t="shared" ref="B9:V22" si="1">B31+B47</f>
        <v>1</v>
      </c>
      <c r="C9" s="1500">
        <f t="shared" si="1"/>
        <v>1</v>
      </c>
      <c r="D9" s="1500">
        <f t="shared" si="1"/>
        <v>0</v>
      </c>
      <c r="E9" s="1500">
        <f t="shared" si="1"/>
        <v>0</v>
      </c>
      <c r="F9" s="1500">
        <f t="shared" si="1"/>
        <v>28</v>
      </c>
      <c r="G9" s="1500">
        <f t="shared" si="1"/>
        <v>28</v>
      </c>
      <c r="H9" s="1500">
        <f t="shared" si="1"/>
        <v>0</v>
      </c>
      <c r="I9" s="1500">
        <f t="shared" si="1"/>
        <v>28</v>
      </c>
      <c r="J9" s="1500">
        <f t="shared" si="1"/>
        <v>0</v>
      </c>
      <c r="K9" s="1500">
        <f t="shared" si="1"/>
        <v>0</v>
      </c>
      <c r="L9" s="1500">
        <f t="shared" si="1"/>
        <v>0</v>
      </c>
      <c r="M9" s="1500">
        <f t="shared" si="1"/>
        <v>0</v>
      </c>
      <c r="N9" s="1500">
        <f t="shared" si="1"/>
        <v>0</v>
      </c>
      <c r="O9" s="1500">
        <f t="shared" si="1"/>
        <v>0</v>
      </c>
      <c r="P9" s="1500">
        <f t="shared" si="1"/>
        <v>0</v>
      </c>
      <c r="Q9" s="1500">
        <f t="shared" si="1"/>
        <v>19</v>
      </c>
      <c r="R9" s="1500">
        <f t="shared" si="1"/>
        <v>19</v>
      </c>
      <c r="S9" s="1500">
        <f t="shared" si="1"/>
        <v>0</v>
      </c>
      <c r="T9" s="1500">
        <f t="shared" si="1"/>
        <v>0</v>
      </c>
      <c r="U9" s="1500">
        <f t="shared" si="1"/>
        <v>0</v>
      </c>
      <c r="V9" s="1500">
        <f t="shared" si="1"/>
        <v>0</v>
      </c>
      <c r="X9" s="21">
        <f t="shared" ref="X9:X22" si="2">B9-C9-D9-E9</f>
        <v>0</v>
      </c>
      <c r="Y9" s="21">
        <f t="shared" ref="Y9:Y22" si="3">F9-G9-H9</f>
        <v>0</v>
      </c>
      <c r="Z9" s="21">
        <f t="shared" ref="Z9:Z22" si="4">F9-I9-J9-K9-L9-M9-N9-O9-P9</f>
        <v>0</v>
      </c>
      <c r="AA9" s="21">
        <f t="shared" ref="AA9:AB22" si="5">G9-I9-K9-M9-O9</f>
        <v>0</v>
      </c>
      <c r="AB9" s="21">
        <f t="shared" si="5"/>
        <v>0</v>
      </c>
      <c r="AC9" s="21">
        <f t="shared" ref="AC9:AC22" si="6">Q9-R9-S9</f>
        <v>0</v>
      </c>
      <c r="AD9" s="21">
        <f t="shared" ref="AD9:AD22" si="7">T9-U9-V9</f>
        <v>0</v>
      </c>
    </row>
    <row r="10" spans="1:30" s="94" customFormat="1" ht="26.1" customHeight="1">
      <c r="A10" s="1664" t="s">
        <v>2841</v>
      </c>
      <c r="B10" s="191">
        <f t="shared" si="1"/>
        <v>1</v>
      </c>
      <c r="C10" s="1500">
        <f t="shared" si="1"/>
        <v>0</v>
      </c>
      <c r="D10" s="1500">
        <f t="shared" si="1"/>
        <v>0</v>
      </c>
      <c r="E10" s="1500">
        <f t="shared" si="1"/>
        <v>1</v>
      </c>
      <c r="F10" s="1500">
        <f t="shared" si="1"/>
        <v>27</v>
      </c>
      <c r="G10" s="1500">
        <f t="shared" si="1"/>
        <v>26</v>
      </c>
      <c r="H10" s="1500">
        <f t="shared" si="1"/>
        <v>1</v>
      </c>
      <c r="I10" s="1500">
        <f t="shared" si="1"/>
        <v>0</v>
      </c>
      <c r="J10" s="1500">
        <f t="shared" si="1"/>
        <v>0</v>
      </c>
      <c r="K10" s="1500">
        <f t="shared" si="1"/>
        <v>0</v>
      </c>
      <c r="L10" s="1500">
        <f t="shared" si="1"/>
        <v>0</v>
      </c>
      <c r="M10" s="1500">
        <f t="shared" si="1"/>
        <v>26</v>
      </c>
      <c r="N10" s="1500">
        <f t="shared" si="1"/>
        <v>1</v>
      </c>
      <c r="O10" s="1500">
        <f t="shared" si="1"/>
        <v>0</v>
      </c>
      <c r="P10" s="1500">
        <f t="shared" si="1"/>
        <v>0</v>
      </c>
      <c r="Q10" s="1500">
        <f>Q32+Q48</f>
        <v>0</v>
      </c>
      <c r="R10" s="1500">
        <f t="shared" si="1"/>
        <v>0</v>
      </c>
      <c r="S10" s="1500">
        <f t="shared" si="1"/>
        <v>0</v>
      </c>
      <c r="T10" s="1500">
        <f t="shared" si="1"/>
        <v>0</v>
      </c>
      <c r="U10" s="1500">
        <f t="shared" si="1"/>
        <v>0</v>
      </c>
      <c r="V10" s="1500">
        <f t="shared" si="1"/>
        <v>0</v>
      </c>
      <c r="X10" s="21">
        <f t="shared" si="2"/>
        <v>0</v>
      </c>
      <c r="Y10" s="21">
        <f t="shared" si="3"/>
        <v>0</v>
      </c>
      <c r="Z10" s="21">
        <f t="shared" si="4"/>
        <v>0</v>
      </c>
      <c r="AA10" s="21">
        <f t="shared" si="5"/>
        <v>0</v>
      </c>
      <c r="AB10" s="21">
        <f t="shared" si="5"/>
        <v>0</v>
      </c>
      <c r="AC10" s="21">
        <f t="shared" si="6"/>
        <v>0</v>
      </c>
      <c r="AD10" s="21">
        <f t="shared" si="7"/>
        <v>0</v>
      </c>
    </row>
    <row r="11" spans="1:30" s="94" customFormat="1" ht="26.1" customHeight="1">
      <c r="A11" s="1664" t="s">
        <v>2842</v>
      </c>
      <c r="B11" s="191">
        <f t="shared" si="1"/>
        <v>1</v>
      </c>
      <c r="C11" s="1500">
        <f t="shared" si="1"/>
        <v>0</v>
      </c>
      <c r="D11" s="1500">
        <f t="shared" si="1"/>
        <v>1</v>
      </c>
      <c r="E11" s="1500">
        <f t="shared" si="1"/>
        <v>0</v>
      </c>
      <c r="F11" s="1500">
        <f t="shared" si="1"/>
        <v>18</v>
      </c>
      <c r="G11" s="1500">
        <f t="shared" si="1"/>
        <v>18</v>
      </c>
      <c r="H11" s="1500">
        <f t="shared" si="1"/>
        <v>0</v>
      </c>
      <c r="I11" s="1500">
        <f t="shared" si="1"/>
        <v>0</v>
      </c>
      <c r="J11" s="1500">
        <f t="shared" si="1"/>
        <v>0</v>
      </c>
      <c r="K11" s="1500">
        <f t="shared" si="1"/>
        <v>18</v>
      </c>
      <c r="L11" s="1500">
        <f t="shared" si="1"/>
        <v>0</v>
      </c>
      <c r="M11" s="1500">
        <f t="shared" si="1"/>
        <v>0</v>
      </c>
      <c r="N11" s="1500">
        <f t="shared" si="1"/>
        <v>0</v>
      </c>
      <c r="O11" s="1500">
        <f t="shared" si="1"/>
        <v>0</v>
      </c>
      <c r="P11" s="1500">
        <f t="shared" si="1"/>
        <v>0</v>
      </c>
      <c r="Q11" s="1500">
        <f t="shared" si="1"/>
        <v>0</v>
      </c>
      <c r="R11" s="1500">
        <f t="shared" si="1"/>
        <v>0</v>
      </c>
      <c r="S11" s="1500">
        <f t="shared" si="1"/>
        <v>0</v>
      </c>
      <c r="T11" s="1500">
        <f t="shared" si="1"/>
        <v>0</v>
      </c>
      <c r="U11" s="1500">
        <f t="shared" si="1"/>
        <v>0</v>
      </c>
      <c r="V11" s="1500">
        <f t="shared" si="1"/>
        <v>0</v>
      </c>
      <c r="X11" s="21">
        <f t="shared" si="2"/>
        <v>0</v>
      </c>
      <c r="Y11" s="21">
        <f t="shared" si="3"/>
        <v>0</v>
      </c>
      <c r="Z11" s="21">
        <f t="shared" si="4"/>
        <v>0</v>
      </c>
      <c r="AA11" s="21">
        <f t="shared" si="5"/>
        <v>0</v>
      </c>
      <c r="AB11" s="21">
        <f t="shared" si="5"/>
        <v>0</v>
      </c>
      <c r="AC11" s="21">
        <f t="shared" si="6"/>
        <v>0</v>
      </c>
      <c r="AD11" s="21">
        <f t="shared" si="7"/>
        <v>0</v>
      </c>
    </row>
    <row r="12" spans="1:30" s="94" customFormat="1" ht="26.1" customHeight="1">
      <c r="A12" s="1664" t="s">
        <v>2843</v>
      </c>
      <c r="B12" s="191">
        <f t="shared" si="1"/>
        <v>0</v>
      </c>
      <c r="C12" s="1500">
        <f t="shared" si="1"/>
        <v>0</v>
      </c>
      <c r="D12" s="1500">
        <f t="shared" si="1"/>
        <v>0</v>
      </c>
      <c r="E12" s="1500">
        <f t="shared" si="1"/>
        <v>0</v>
      </c>
      <c r="F12" s="1500">
        <f t="shared" si="1"/>
        <v>0</v>
      </c>
      <c r="G12" s="1500">
        <f t="shared" si="1"/>
        <v>0</v>
      </c>
      <c r="H12" s="1500">
        <f t="shared" si="1"/>
        <v>0</v>
      </c>
      <c r="I12" s="1500">
        <f t="shared" si="1"/>
        <v>0</v>
      </c>
      <c r="J12" s="1500">
        <f t="shared" si="1"/>
        <v>0</v>
      </c>
      <c r="K12" s="1500">
        <f t="shared" si="1"/>
        <v>0</v>
      </c>
      <c r="L12" s="1500">
        <f t="shared" si="1"/>
        <v>0</v>
      </c>
      <c r="M12" s="1500">
        <f t="shared" si="1"/>
        <v>0</v>
      </c>
      <c r="N12" s="1500">
        <f t="shared" si="1"/>
        <v>0</v>
      </c>
      <c r="O12" s="1500">
        <f t="shared" si="1"/>
        <v>0</v>
      </c>
      <c r="P12" s="1500">
        <f t="shared" si="1"/>
        <v>0</v>
      </c>
      <c r="Q12" s="1500">
        <f t="shared" si="1"/>
        <v>0</v>
      </c>
      <c r="R12" s="1500">
        <f t="shared" si="1"/>
        <v>0</v>
      </c>
      <c r="S12" s="1500">
        <f t="shared" si="1"/>
        <v>0</v>
      </c>
      <c r="T12" s="1500">
        <f t="shared" si="1"/>
        <v>0</v>
      </c>
      <c r="U12" s="1500">
        <f t="shared" si="1"/>
        <v>0</v>
      </c>
      <c r="V12" s="1500">
        <f t="shared" si="1"/>
        <v>0</v>
      </c>
      <c r="X12" s="21">
        <f t="shared" si="2"/>
        <v>0</v>
      </c>
      <c r="Y12" s="21">
        <f t="shared" si="3"/>
        <v>0</v>
      </c>
      <c r="Z12" s="21">
        <f t="shared" si="4"/>
        <v>0</v>
      </c>
      <c r="AA12" s="21">
        <f t="shared" si="5"/>
        <v>0</v>
      </c>
      <c r="AB12" s="21">
        <f t="shared" si="5"/>
        <v>0</v>
      </c>
      <c r="AC12" s="21">
        <f t="shared" si="6"/>
        <v>0</v>
      </c>
      <c r="AD12" s="21">
        <f t="shared" si="7"/>
        <v>0</v>
      </c>
    </row>
    <row r="13" spans="1:30" s="94" customFormat="1" ht="26.1" customHeight="1">
      <c r="A13" s="1664" t="s">
        <v>2844</v>
      </c>
      <c r="B13" s="191">
        <f t="shared" si="1"/>
        <v>0</v>
      </c>
      <c r="C13" s="1500">
        <f t="shared" si="1"/>
        <v>0</v>
      </c>
      <c r="D13" s="1500">
        <f t="shared" si="1"/>
        <v>0</v>
      </c>
      <c r="E13" s="1500">
        <f t="shared" si="1"/>
        <v>0</v>
      </c>
      <c r="F13" s="1500">
        <f t="shared" si="1"/>
        <v>0</v>
      </c>
      <c r="G13" s="1500">
        <f t="shared" si="1"/>
        <v>0</v>
      </c>
      <c r="H13" s="1500">
        <f t="shared" si="1"/>
        <v>0</v>
      </c>
      <c r="I13" s="1500">
        <f t="shared" si="1"/>
        <v>0</v>
      </c>
      <c r="J13" s="1500">
        <f t="shared" si="1"/>
        <v>0</v>
      </c>
      <c r="K13" s="1500">
        <f t="shared" si="1"/>
        <v>0</v>
      </c>
      <c r="L13" s="1500">
        <f t="shared" si="1"/>
        <v>0</v>
      </c>
      <c r="M13" s="1500">
        <f t="shared" si="1"/>
        <v>0</v>
      </c>
      <c r="N13" s="1500">
        <f t="shared" si="1"/>
        <v>0</v>
      </c>
      <c r="O13" s="1500">
        <f t="shared" si="1"/>
        <v>0</v>
      </c>
      <c r="P13" s="1500">
        <f t="shared" si="1"/>
        <v>0</v>
      </c>
      <c r="Q13" s="1500">
        <f t="shared" si="1"/>
        <v>0</v>
      </c>
      <c r="R13" s="1500">
        <f t="shared" si="1"/>
        <v>0</v>
      </c>
      <c r="S13" s="1500">
        <f t="shared" si="1"/>
        <v>0</v>
      </c>
      <c r="T13" s="1500">
        <f t="shared" si="1"/>
        <v>0</v>
      </c>
      <c r="U13" s="1500">
        <f t="shared" si="1"/>
        <v>0</v>
      </c>
      <c r="V13" s="1500">
        <f t="shared" si="1"/>
        <v>0</v>
      </c>
      <c r="X13" s="21">
        <f t="shared" si="2"/>
        <v>0</v>
      </c>
      <c r="Y13" s="21">
        <f t="shared" si="3"/>
        <v>0</v>
      </c>
      <c r="Z13" s="21">
        <f t="shared" si="4"/>
        <v>0</v>
      </c>
      <c r="AA13" s="21">
        <f t="shared" si="5"/>
        <v>0</v>
      </c>
      <c r="AB13" s="21">
        <f t="shared" si="5"/>
        <v>0</v>
      </c>
      <c r="AC13" s="21">
        <f t="shared" si="6"/>
        <v>0</v>
      </c>
      <c r="AD13" s="21">
        <f t="shared" si="7"/>
        <v>0</v>
      </c>
    </row>
    <row r="14" spans="1:30" s="94" customFormat="1" ht="26.1" customHeight="1">
      <c r="A14" s="1664" t="s">
        <v>2845</v>
      </c>
      <c r="B14" s="191">
        <f t="shared" si="1"/>
        <v>0</v>
      </c>
      <c r="C14" s="1500">
        <f t="shared" si="1"/>
        <v>0</v>
      </c>
      <c r="D14" s="1500">
        <f t="shared" si="1"/>
        <v>0</v>
      </c>
      <c r="E14" s="1500">
        <f t="shared" si="1"/>
        <v>0</v>
      </c>
      <c r="F14" s="1500">
        <f t="shared" si="1"/>
        <v>0</v>
      </c>
      <c r="G14" s="1500">
        <f t="shared" si="1"/>
        <v>0</v>
      </c>
      <c r="H14" s="1500">
        <f t="shared" si="1"/>
        <v>0</v>
      </c>
      <c r="I14" s="1500">
        <f t="shared" si="1"/>
        <v>0</v>
      </c>
      <c r="J14" s="1500">
        <f t="shared" si="1"/>
        <v>0</v>
      </c>
      <c r="K14" s="1500">
        <f t="shared" si="1"/>
        <v>0</v>
      </c>
      <c r="L14" s="1500">
        <f t="shared" si="1"/>
        <v>0</v>
      </c>
      <c r="M14" s="1500">
        <f t="shared" si="1"/>
        <v>0</v>
      </c>
      <c r="N14" s="1500">
        <f t="shared" si="1"/>
        <v>0</v>
      </c>
      <c r="O14" s="1500">
        <f t="shared" si="1"/>
        <v>0</v>
      </c>
      <c r="P14" s="1500">
        <f t="shared" si="1"/>
        <v>0</v>
      </c>
      <c r="Q14" s="1500">
        <f t="shared" si="1"/>
        <v>17</v>
      </c>
      <c r="R14" s="1500">
        <f t="shared" si="1"/>
        <v>12</v>
      </c>
      <c r="S14" s="1500">
        <f t="shared" si="1"/>
        <v>5</v>
      </c>
      <c r="T14" s="1500">
        <f t="shared" si="1"/>
        <v>0</v>
      </c>
      <c r="U14" s="1500">
        <f t="shared" si="1"/>
        <v>0</v>
      </c>
      <c r="V14" s="1500">
        <f t="shared" si="1"/>
        <v>0</v>
      </c>
      <c r="X14" s="21">
        <f t="shared" si="2"/>
        <v>0</v>
      </c>
      <c r="Y14" s="21">
        <f t="shared" si="3"/>
        <v>0</v>
      </c>
      <c r="Z14" s="21">
        <f t="shared" si="4"/>
        <v>0</v>
      </c>
      <c r="AA14" s="21">
        <f t="shared" si="5"/>
        <v>0</v>
      </c>
      <c r="AB14" s="21">
        <f t="shared" si="5"/>
        <v>0</v>
      </c>
      <c r="AC14" s="21">
        <f t="shared" si="6"/>
        <v>0</v>
      </c>
      <c r="AD14" s="21">
        <f t="shared" si="7"/>
        <v>0</v>
      </c>
    </row>
    <row r="15" spans="1:30" s="94" customFormat="1" ht="26.1" customHeight="1">
      <c r="A15" s="1664" t="s">
        <v>2846</v>
      </c>
      <c r="B15" s="191">
        <f t="shared" si="1"/>
        <v>0</v>
      </c>
      <c r="C15" s="1500">
        <f t="shared" si="1"/>
        <v>0</v>
      </c>
      <c r="D15" s="1500">
        <f t="shared" si="1"/>
        <v>0</v>
      </c>
      <c r="E15" s="1500">
        <f t="shared" si="1"/>
        <v>0</v>
      </c>
      <c r="F15" s="1500">
        <f t="shared" si="1"/>
        <v>0</v>
      </c>
      <c r="G15" s="1500">
        <f t="shared" si="1"/>
        <v>0</v>
      </c>
      <c r="H15" s="1500">
        <f t="shared" si="1"/>
        <v>0</v>
      </c>
      <c r="I15" s="1500">
        <f t="shared" si="1"/>
        <v>0</v>
      </c>
      <c r="J15" s="1500">
        <f t="shared" si="1"/>
        <v>0</v>
      </c>
      <c r="K15" s="1500">
        <f t="shared" si="1"/>
        <v>0</v>
      </c>
      <c r="L15" s="1500">
        <f t="shared" si="1"/>
        <v>0</v>
      </c>
      <c r="M15" s="1500">
        <f t="shared" si="1"/>
        <v>0</v>
      </c>
      <c r="N15" s="1500">
        <f t="shared" si="1"/>
        <v>0</v>
      </c>
      <c r="O15" s="1500">
        <f t="shared" si="1"/>
        <v>0</v>
      </c>
      <c r="P15" s="1500">
        <f t="shared" si="1"/>
        <v>0</v>
      </c>
      <c r="Q15" s="1500">
        <f t="shared" si="1"/>
        <v>0</v>
      </c>
      <c r="R15" s="1500">
        <f t="shared" si="1"/>
        <v>0</v>
      </c>
      <c r="S15" s="1500">
        <f t="shared" si="1"/>
        <v>0</v>
      </c>
      <c r="T15" s="1500">
        <f t="shared" si="1"/>
        <v>0</v>
      </c>
      <c r="U15" s="1500">
        <f t="shared" si="1"/>
        <v>0</v>
      </c>
      <c r="V15" s="1500">
        <f t="shared" si="1"/>
        <v>0</v>
      </c>
      <c r="X15" s="21">
        <f t="shared" si="2"/>
        <v>0</v>
      </c>
      <c r="Y15" s="21">
        <f t="shared" si="3"/>
        <v>0</v>
      </c>
      <c r="Z15" s="21">
        <f t="shared" si="4"/>
        <v>0</v>
      </c>
      <c r="AA15" s="21">
        <f t="shared" si="5"/>
        <v>0</v>
      </c>
      <c r="AB15" s="21">
        <f t="shared" si="5"/>
        <v>0</v>
      </c>
      <c r="AC15" s="21">
        <f t="shared" si="6"/>
        <v>0</v>
      </c>
      <c r="AD15" s="21">
        <f t="shared" si="7"/>
        <v>0</v>
      </c>
    </row>
    <row r="16" spans="1:30" s="94" customFormat="1" ht="26.1" customHeight="1">
      <c r="A16" s="1664" t="s">
        <v>2847</v>
      </c>
      <c r="B16" s="191">
        <f t="shared" si="1"/>
        <v>0</v>
      </c>
      <c r="C16" s="1500">
        <f t="shared" si="1"/>
        <v>0</v>
      </c>
      <c r="D16" s="1500">
        <f t="shared" si="1"/>
        <v>0</v>
      </c>
      <c r="E16" s="1500">
        <f t="shared" si="1"/>
        <v>0</v>
      </c>
      <c r="F16" s="1500">
        <f t="shared" si="1"/>
        <v>0</v>
      </c>
      <c r="G16" s="1500">
        <f t="shared" si="1"/>
        <v>0</v>
      </c>
      <c r="H16" s="1500">
        <f t="shared" si="1"/>
        <v>0</v>
      </c>
      <c r="I16" s="1500">
        <f t="shared" si="1"/>
        <v>0</v>
      </c>
      <c r="J16" s="1500">
        <f t="shared" si="1"/>
        <v>0</v>
      </c>
      <c r="K16" s="1500">
        <f t="shared" si="1"/>
        <v>0</v>
      </c>
      <c r="L16" s="1500">
        <f t="shared" si="1"/>
        <v>0</v>
      </c>
      <c r="M16" s="1500">
        <f t="shared" si="1"/>
        <v>0</v>
      </c>
      <c r="N16" s="1500">
        <f t="shared" si="1"/>
        <v>0</v>
      </c>
      <c r="O16" s="1500">
        <f t="shared" si="1"/>
        <v>0</v>
      </c>
      <c r="P16" s="1500">
        <f t="shared" si="1"/>
        <v>0</v>
      </c>
      <c r="Q16" s="1500">
        <f t="shared" si="1"/>
        <v>0</v>
      </c>
      <c r="R16" s="1500">
        <f t="shared" si="1"/>
        <v>0</v>
      </c>
      <c r="S16" s="1500">
        <f t="shared" si="1"/>
        <v>0</v>
      </c>
      <c r="T16" s="1500">
        <f t="shared" si="1"/>
        <v>0</v>
      </c>
      <c r="U16" s="1500">
        <f t="shared" si="1"/>
        <v>0</v>
      </c>
      <c r="V16" s="1500">
        <f t="shared" si="1"/>
        <v>0</v>
      </c>
      <c r="X16" s="21">
        <f t="shared" si="2"/>
        <v>0</v>
      </c>
      <c r="Y16" s="21">
        <f t="shared" si="3"/>
        <v>0</v>
      </c>
      <c r="Z16" s="21">
        <f t="shared" si="4"/>
        <v>0</v>
      </c>
      <c r="AA16" s="21">
        <f t="shared" si="5"/>
        <v>0</v>
      </c>
      <c r="AB16" s="21">
        <f t="shared" si="5"/>
        <v>0</v>
      </c>
      <c r="AC16" s="21">
        <f t="shared" si="6"/>
        <v>0</v>
      </c>
      <c r="AD16" s="21">
        <f t="shared" si="7"/>
        <v>0</v>
      </c>
    </row>
    <row r="17" spans="1:30" s="94" customFormat="1" ht="26.1" customHeight="1">
      <c r="A17" s="1664" t="s">
        <v>2848</v>
      </c>
      <c r="B17" s="191">
        <f t="shared" si="1"/>
        <v>0</v>
      </c>
      <c r="C17" s="1500">
        <f t="shared" si="1"/>
        <v>0</v>
      </c>
      <c r="D17" s="1500">
        <f t="shared" si="1"/>
        <v>0</v>
      </c>
      <c r="E17" s="1500">
        <f t="shared" si="1"/>
        <v>0</v>
      </c>
      <c r="F17" s="1500">
        <f t="shared" si="1"/>
        <v>0</v>
      </c>
      <c r="G17" s="1500">
        <f t="shared" si="1"/>
        <v>0</v>
      </c>
      <c r="H17" s="1500">
        <f t="shared" si="1"/>
        <v>0</v>
      </c>
      <c r="I17" s="1500">
        <f t="shared" si="1"/>
        <v>0</v>
      </c>
      <c r="J17" s="1500">
        <f t="shared" si="1"/>
        <v>0</v>
      </c>
      <c r="K17" s="1500">
        <f t="shared" si="1"/>
        <v>0</v>
      </c>
      <c r="L17" s="1500">
        <f t="shared" si="1"/>
        <v>0</v>
      </c>
      <c r="M17" s="1500">
        <f t="shared" si="1"/>
        <v>0</v>
      </c>
      <c r="N17" s="1500">
        <f t="shared" si="1"/>
        <v>0</v>
      </c>
      <c r="O17" s="1500">
        <f t="shared" si="1"/>
        <v>0</v>
      </c>
      <c r="P17" s="1500">
        <f t="shared" si="1"/>
        <v>0</v>
      </c>
      <c r="Q17" s="1500">
        <f t="shared" si="1"/>
        <v>0</v>
      </c>
      <c r="R17" s="1500">
        <f t="shared" si="1"/>
        <v>0</v>
      </c>
      <c r="S17" s="1500">
        <f t="shared" si="1"/>
        <v>0</v>
      </c>
      <c r="T17" s="1500">
        <f t="shared" si="1"/>
        <v>0</v>
      </c>
      <c r="U17" s="1500">
        <f t="shared" si="1"/>
        <v>0</v>
      </c>
      <c r="V17" s="1500">
        <f t="shared" si="1"/>
        <v>0</v>
      </c>
      <c r="X17" s="21">
        <f t="shared" si="2"/>
        <v>0</v>
      </c>
      <c r="Y17" s="21">
        <f t="shared" si="3"/>
        <v>0</v>
      </c>
      <c r="Z17" s="21">
        <f t="shared" si="4"/>
        <v>0</v>
      </c>
      <c r="AA17" s="21">
        <f t="shared" si="5"/>
        <v>0</v>
      </c>
      <c r="AB17" s="21">
        <f t="shared" si="5"/>
        <v>0</v>
      </c>
      <c r="AC17" s="21">
        <f t="shared" si="6"/>
        <v>0</v>
      </c>
      <c r="AD17" s="21">
        <f t="shared" si="7"/>
        <v>0</v>
      </c>
    </row>
    <row r="18" spans="1:30" s="94" customFormat="1" ht="26.1" customHeight="1">
      <c r="A18" s="1664" t="s">
        <v>2849</v>
      </c>
      <c r="B18" s="191">
        <f>B40+B56</f>
        <v>0</v>
      </c>
      <c r="C18" s="1500">
        <f t="shared" si="1"/>
        <v>0</v>
      </c>
      <c r="D18" s="1500">
        <f t="shared" si="1"/>
        <v>0</v>
      </c>
      <c r="E18" s="1500">
        <f t="shared" si="1"/>
        <v>0</v>
      </c>
      <c r="F18" s="1500">
        <f t="shared" si="1"/>
        <v>0</v>
      </c>
      <c r="G18" s="1500">
        <f t="shared" si="1"/>
        <v>0</v>
      </c>
      <c r="H18" s="1500">
        <f t="shared" si="1"/>
        <v>0</v>
      </c>
      <c r="I18" s="1500">
        <f t="shared" si="1"/>
        <v>0</v>
      </c>
      <c r="J18" s="1500">
        <f t="shared" si="1"/>
        <v>0</v>
      </c>
      <c r="K18" s="1500">
        <f t="shared" si="1"/>
        <v>0</v>
      </c>
      <c r="L18" s="1500">
        <f t="shared" si="1"/>
        <v>0</v>
      </c>
      <c r="M18" s="1500">
        <f t="shared" si="1"/>
        <v>0</v>
      </c>
      <c r="N18" s="1500">
        <f t="shared" si="1"/>
        <v>0</v>
      </c>
      <c r="O18" s="1500">
        <f t="shared" si="1"/>
        <v>0</v>
      </c>
      <c r="P18" s="1500">
        <f t="shared" si="1"/>
        <v>0</v>
      </c>
      <c r="Q18" s="1500">
        <f t="shared" si="1"/>
        <v>0</v>
      </c>
      <c r="R18" s="1500">
        <f t="shared" si="1"/>
        <v>0</v>
      </c>
      <c r="S18" s="1500">
        <f t="shared" si="1"/>
        <v>0</v>
      </c>
      <c r="T18" s="1500">
        <f t="shared" si="1"/>
        <v>0</v>
      </c>
      <c r="U18" s="1500">
        <f t="shared" si="1"/>
        <v>0</v>
      </c>
      <c r="V18" s="1500">
        <f t="shared" si="1"/>
        <v>0</v>
      </c>
      <c r="X18" s="21">
        <f t="shared" si="2"/>
        <v>0</v>
      </c>
      <c r="Y18" s="21">
        <f t="shared" si="3"/>
        <v>0</v>
      </c>
      <c r="Z18" s="21">
        <f t="shared" si="4"/>
        <v>0</v>
      </c>
      <c r="AA18" s="21">
        <f t="shared" si="5"/>
        <v>0</v>
      </c>
      <c r="AB18" s="21">
        <f t="shared" si="5"/>
        <v>0</v>
      </c>
      <c r="AC18" s="21">
        <f t="shared" si="6"/>
        <v>0</v>
      </c>
      <c r="AD18" s="21">
        <f t="shared" si="7"/>
        <v>0</v>
      </c>
    </row>
    <row r="19" spans="1:30" s="94" customFormat="1" ht="26.1" customHeight="1">
      <c r="A19" s="1664" t="s">
        <v>2850</v>
      </c>
      <c r="B19" s="191">
        <f t="shared" ref="B19:S22" si="8">B41+B57</f>
        <v>10</v>
      </c>
      <c r="C19" s="1500">
        <f t="shared" si="8"/>
        <v>3</v>
      </c>
      <c r="D19" s="1500">
        <f t="shared" si="8"/>
        <v>3</v>
      </c>
      <c r="E19" s="1500">
        <f t="shared" si="8"/>
        <v>4</v>
      </c>
      <c r="F19" s="1500">
        <f t="shared" si="8"/>
        <v>229</v>
      </c>
      <c r="G19" s="1500">
        <f t="shared" si="8"/>
        <v>166</v>
      </c>
      <c r="H19" s="1500">
        <f t="shared" si="8"/>
        <v>63</v>
      </c>
      <c r="I19" s="1500">
        <f t="shared" si="8"/>
        <v>52</v>
      </c>
      <c r="J19" s="1500">
        <f t="shared" si="8"/>
        <v>18</v>
      </c>
      <c r="K19" s="1500">
        <f t="shared" si="8"/>
        <v>53</v>
      </c>
      <c r="L19" s="1500">
        <f t="shared" si="8"/>
        <v>24</v>
      </c>
      <c r="M19" s="1500">
        <f t="shared" si="8"/>
        <v>61</v>
      </c>
      <c r="N19" s="1500">
        <f t="shared" si="8"/>
        <v>21</v>
      </c>
      <c r="O19" s="1500">
        <f t="shared" si="8"/>
        <v>0</v>
      </c>
      <c r="P19" s="1500">
        <f t="shared" si="8"/>
        <v>0</v>
      </c>
      <c r="Q19" s="1500">
        <f t="shared" si="8"/>
        <v>99</v>
      </c>
      <c r="R19" s="1500">
        <f t="shared" si="8"/>
        <v>54</v>
      </c>
      <c r="S19" s="1500">
        <f t="shared" si="8"/>
        <v>45</v>
      </c>
      <c r="T19" s="1500">
        <f t="shared" si="1"/>
        <v>4</v>
      </c>
      <c r="U19" s="1500">
        <f t="shared" si="1"/>
        <v>4</v>
      </c>
      <c r="V19" s="1500">
        <f t="shared" si="1"/>
        <v>0</v>
      </c>
      <c r="X19" s="21">
        <f t="shared" si="2"/>
        <v>0</v>
      </c>
      <c r="Y19" s="21">
        <f t="shared" si="3"/>
        <v>0</v>
      </c>
      <c r="Z19" s="21">
        <f t="shared" si="4"/>
        <v>0</v>
      </c>
      <c r="AA19" s="21">
        <f t="shared" si="5"/>
        <v>0</v>
      </c>
      <c r="AB19" s="21">
        <f t="shared" si="5"/>
        <v>0</v>
      </c>
      <c r="AC19" s="21">
        <f t="shared" si="6"/>
        <v>0</v>
      </c>
      <c r="AD19" s="21">
        <f t="shared" si="7"/>
        <v>0</v>
      </c>
    </row>
    <row r="20" spans="1:30" s="94" customFormat="1" ht="26.1" customHeight="1">
      <c r="A20" s="1664" t="s">
        <v>2851</v>
      </c>
      <c r="B20" s="191">
        <f t="shared" si="8"/>
        <v>0</v>
      </c>
      <c r="C20" s="1500">
        <f t="shared" si="8"/>
        <v>0</v>
      </c>
      <c r="D20" s="1500">
        <f t="shared" si="8"/>
        <v>0</v>
      </c>
      <c r="E20" s="1500">
        <f t="shared" si="8"/>
        <v>0</v>
      </c>
      <c r="F20" s="1500">
        <f t="shared" si="8"/>
        <v>0</v>
      </c>
      <c r="G20" s="1500">
        <f t="shared" si="8"/>
        <v>0</v>
      </c>
      <c r="H20" s="1500">
        <f t="shared" si="8"/>
        <v>0</v>
      </c>
      <c r="I20" s="1500">
        <f t="shared" si="8"/>
        <v>0</v>
      </c>
      <c r="J20" s="1500">
        <f t="shared" si="8"/>
        <v>0</v>
      </c>
      <c r="K20" s="1500">
        <f t="shared" si="8"/>
        <v>0</v>
      </c>
      <c r="L20" s="1500">
        <f t="shared" si="8"/>
        <v>0</v>
      </c>
      <c r="M20" s="1500">
        <f t="shared" si="8"/>
        <v>0</v>
      </c>
      <c r="N20" s="1500">
        <f t="shared" si="8"/>
        <v>0</v>
      </c>
      <c r="O20" s="1500">
        <f t="shared" si="8"/>
        <v>0</v>
      </c>
      <c r="P20" s="1500">
        <f t="shared" si="8"/>
        <v>0</v>
      </c>
      <c r="Q20" s="1500">
        <f t="shared" si="8"/>
        <v>0</v>
      </c>
      <c r="R20" s="1500">
        <f t="shared" si="8"/>
        <v>0</v>
      </c>
      <c r="S20" s="1500">
        <f t="shared" si="8"/>
        <v>0</v>
      </c>
      <c r="T20" s="1500">
        <f t="shared" si="1"/>
        <v>0</v>
      </c>
      <c r="U20" s="1500">
        <f t="shared" si="1"/>
        <v>0</v>
      </c>
      <c r="V20" s="1500">
        <f t="shared" si="1"/>
        <v>0</v>
      </c>
      <c r="X20" s="21">
        <f t="shared" si="2"/>
        <v>0</v>
      </c>
      <c r="Y20" s="21">
        <f t="shared" si="3"/>
        <v>0</v>
      </c>
      <c r="Z20" s="21">
        <f t="shared" si="4"/>
        <v>0</v>
      </c>
      <c r="AA20" s="21">
        <f t="shared" si="5"/>
        <v>0</v>
      </c>
      <c r="AB20" s="21">
        <f t="shared" si="5"/>
        <v>0</v>
      </c>
      <c r="AC20" s="21">
        <f t="shared" si="6"/>
        <v>0</v>
      </c>
      <c r="AD20" s="21">
        <f t="shared" si="7"/>
        <v>0</v>
      </c>
    </row>
    <row r="21" spans="1:30" s="94" customFormat="1" ht="26.1" customHeight="1">
      <c r="A21" s="1664" t="s">
        <v>2852</v>
      </c>
      <c r="B21" s="191">
        <f t="shared" si="8"/>
        <v>0</v>
      </c>
      <c r="C21" s="1500">
        <f t="shared" si="8"/>
        <v>0</v>
      </c>
      <c r="D21" s="1500">
        <f t="shared" si="8"/>
        <v>0</v>
      </c>
      <c r="E21" s="1500">
        <f t="shared" si="8"/>
        <v>0</v>
      </c>
      <c r="F21" s="1500">
        <f t="shared" si="8"/>
        <v>0</v>
      </c>
      <c r="G21" s="1500">
        <f t="shared" si="8"/>
        <v>0</v>
      </c>
      <c r="H21" s="1500">
        <f t="shared" si="8"/>
        <v>0</v>
      </c>
      <c r="I21" s="1500">
        <f t="shared" si="8"/>
        <v>0</v>
      </c>
      <c r="J21" s="1500">
        <f t="shared" si="8"/>
        <v>0</v>
      </c>
      <c r="K21" s="1500">
        <f t="shared" si="8"/>
        <v>0</v>
      </c>
      <c r="L21" s="1500">
        <f t="shared" si="8"/>
        <v>0</v>
      </c>
      <c r="M21" s="1500">
        <f t="shared" si="8"/>
        <v>0</v>
      </c>
      <c r="N21" s="1500">
        <f t="shared" si="8"/>
        <v>0</v>
      </c>
      <c r="O21" s="1500">
        <f t="shared" si="8"/>
        <v>0</v>
      </c>
      <c r="P21" s="1500">
        <f t="shared" si="8"/>
        <v>0</v>
      </c>
      <c r="Q21" s="1500">
        <f t="shared" si="8"/>
        <v>0</v>
      </c>
      <c r="R21" s="1500">
        <f t="shared" si="8"/>
        <v>0</v>
      </c>
      <c r="S21" s="1500">
        <f t="shared" si="8"/>
        <v>0</v>
      </c>
      <c r="T21" s="1500">
        <f t="shared" si="1"/>
        <v>0</v>
      </c>
      <c r="U21" s="1500">
        <f t="shared" si="1"/>
        <v>0</v>
      </c>
      <c r="V21" s="1500">
        <f t="shared" si="1"/>
        <v>0</v>
      </c>
      <c r="X21" s="21">
        <f t="shared" si="2"/>
        <v>0</v>
      </c>
      <c r="Y21" s="21">
        <f t="shared" si="3"/>
        <v>0</v>
      </c>
      <c r="Z21" s="21">
        <f t="shared" si="4"/>
        <v>0</v>
      </c>
      <c r="AA21" s="21">
        <f t="shared" si="5"/>
        <v>0</v>
      </c>
      <c r="AB21" s="21">
        <f t="shared" si="5"/>
        <v>0</v>
      </c>
      <c r="AC21" s="21">
        <f t="shared" si="6"/>
        <v>0</v>
      </c>
      <c r="AD21" s="21">
        <f t="shared" si="7"/>
        <v>0</v>
      </c>
    </row>
    <row r="22" spans="1:30" s="94" customFormat="1" ht="26.1" customHeight="1">
      <c r="A22" s="1664" t="s">
        <v>2853</v>
      </c>
      <c r="B22" s="191">
        <f t="shared" si="8"/>
        <v>0</v>
      </c>
      <c r="C22" s="1500">
        <f t="shared" si="8"/>
        <v>0</v>
      </c>
      <c r="D22" s="1500">
        <f t="shared" si="8"/>
        <v>0</v>
      </c>
      <c r="E22" s="1500">
        <f t="shared" si="8"/>
        <v>0</v>
      </c>
      <c r="F22" s="1500">
        <f t="shared" si="8"/>
        <v>0</v>
      </c>
      <c r="G22" s="1500">
        <f t="shared" si="8"/>
        <v>0</v>
      </c>
      <c r="H22" s="1500">
        <f t="shared" si="8"/>
        <v>0</v>
      </c>
      <c r="I22" s="1500">
        <f t="shared" si="8"/>
        <v>0</v>
      </c>
      <c r="J22" s="1500">
        <f t="shared" si="8"/>
        <v>0</v>
      </c>
      <c r="K22" s="1500">
        <f t="shared" si="8"/>
        <v>0</v>
      </c>
      <c r="L22" s="1500">
        <f t="shared" si="8"/>
        <v>0</v>
      </c>
      <c r="M22" s="1500">
        <f t="shared" si="8"/>
        <v>0</v>
      </c>
      <c r="N22" s="1500">
        <f t="shared" si="8"/>
        <v>0</v>
      </c>
      <c r="O22" s="1500">
        <f t="shared" si="8"/>
        <v>0</v>
      </c>
      <c r="P22" s="1500">
        <f t="shared" si="8"/>
        <v>0</v>
      </c>
      <c r="Q22" s="1500">
        <f t="shared" si="8"/>
        <v>0</v>
      </c>
      <c r="R22" s="1500">
        <f t="shared" si="8"/>
        <v>0</v>
      </c>
      <c r="S22" s="1500">
        <f t="shared" si="8"/>
        <v>0</v>
      </c>
      <c r="T22" s="1500">
        <f t="shared" si="1"/>
        <v>0</v>
      </c>
      <c r="U22" s="1500">
        <f t="shared" si="1"/>
        <v>0</v>
      </c>
      <c r="V22" s="1500">
        <f t="shared" si="1"/>
        <v>0</v>
      </c>
      <c r="X22" s="21">
        <f t="shared" si="2"/>
        <v>0</v>
      </c>
      <c r="Y22" s="21">
        <f t="shared" si="3"/>
        <v>0</v>
      </c>
      <c r="Z22" s="21">
        <f t="shared" si="4"/>
        <v>0</v>
      </c>
      <c r="AA22" s="21">
        <f t="shared" si="5"/>
        <v>0</v>
      </c>
      <c r="AB22" s="21">
        <f t="shared" si="5"/>
        <v>0</v>
      </c>
      <c r="AC22" s="21">
        <f t="shared" si="6"/>
        <v>0</v>
      </c>
      <c r="AD22" s="21">
        <f t="shared" si="7"/>
        <v>0</v>
      </c>
    </row>
    <row r="23" spans="1:30" s="94" customFormat="1" ht="14.25">
      <c r="A23" s="1810" t="s">
        <v>2854</v>
      </c>
      <c r="B23" s="1737"/>
      <c r="L23" s="1469"/>
      <c r="M23" s="1469"/>
      <c r="N23" s="1462"/>
      <c r="O23" s="1469"/>
      <c r="P23" s="1470"/>
      <c r="Q23" s="1739" t="s">
        <v>2813</v>
      </c>
      <c r="R23" s="1739"/>
      <c r="S23" s="1739"/>
      <c r="T23" s="1848" t="s">
        <v>2855</v>
      </c>
      <c r="U23" s="1848"/>
      <c r="V23" s="1848"/>
    </row>
    <row r="24" spans="1:30" s="94" customFormat="1" ht="14.25">
      <c r="A24" s="1810" t="s">
        <v>2856</v>
      </c>
      <c r="B24" s="1737"/>
      <c r="C24" s="1475" t="s">
        <v>2857</v>
      </c>
      <c r="D24" s="1475"/>
      <c r="E24" s="1475"/>
      <c r="F24" s="460"/>
      <c r="G24" s="1471"/>
      <c r="H24" s="1471"/>
      <c r="I24" s="1471"/>
      <c r="J24" s="1471"/>
      <c r="K24" s="1471"/>
      <c r="L24" s="1471"/>
      <c r="M24" s="1471"/>
      <c r="N24" s="1447"/>
      <c r="O24" s="1466"/>
      <c r="P24" s="1472"/>
      <c r="Q24" s="1739" t="s">
        <v>2858</v>
      </c>
      <c r="R24" s="1739"/>
      <c r="S24" s="1739"/>
      <c r="T24" s="1739" t="s">
        <v>937</v>
      </c>
      <c r="U24" s="1739"/>
      <c r="V24" s="1739"/>
    </row>
    <row r="25" spans="1:30" s="94" customFormat="1" ht="23.25" customHeight="1">
      <c r="A25" s="1748" t="s">
        <v>2859</v>
      </c>
      <c r="B25" s="1748"/>
      <c r="C25" s="1748"/>
      <c r="D25" s="1748"/>
      <c r="E25" s="1748"/>
      <c r="F25" s="1748"/>
      <c r="G25" s="1748"/>
      <c r="H25" s="1748"/>
      <c r="I25" s="1748"/>
      <c r="J25" s="1748"/>
      <c r="K25" s="1748"/>
      <c r="L25" s="1748"/>
      <c r="M25" s="1748"/>
      <c r="N25" s="1748"/>
      <c r="O25" s="1748"/>
      <c r="P25" s="1748"/>
      <c r="Q25" s="1748"/>
      <c r="R25" s="1748"/>
      <c r="S25" s="1748"/>
      <c r="T25" s="1748"/>
      <c r="U25" s="1748"/>
      <c r="V25" s="1748"/>
    </row>
    <row r="26" spans="1:30" s="94" customFormat="1" ht="14.25">
      <c r="B26" s="1447"/>
      <c r="C26" s="1447"/>
      <c r="D26" s="1471"/>
      <c r="E26" s="1471"/>
      <c r="F26" s="1471"/>
      <c r="G26" s="1471"/>
      <c r="H26" s="1471"/>
      <c r="I26" s="1471" t="s">
        <v>2860</v>
      </c>
      <c r="J26" s="1471"/>
      <c r="K26" s="1471"/>
      <c r="L26" s="1471"/>
      <c r="M26" s="1471"/>
      <c r="N26" s="1471"/>
      <c r="O26" s="1471"/>
      <c r="P26" s="1447"/>
      <c r="Q26" s="1447"/>
      <c r="R26" s="1471"/>
      <c r="S26" s="1471"/>
      <c r="T26" s="1469"/>
      <c r="U26" s="1813" t="s">
        <v>2861</v>
      </c>
      <c r="V26" s="1813"/>
    </row>
    <row r="27" spans="1:30" s="1643" customFormat="1" ht="12.95" customHeight="1">
      <c r="A27" s="1972" t="s">
        <v>2862</v>
      </c>
      <c r="B27" s="1810" t="s">
        <v>2863</v>
      </c>
      <c r="C27" s="1746"/>
      <c r="D27" s="1746"/>
      <c r="E27" s="1746"/>
      <c r="F27" s="1810" t="s">
        <v>2864</v>
      </c>
      <c r="G27" s="1746"/>
      <c r="H27" s="1746"/>
      <c r="I27" s="1746"/>
      <c r="J27" s="1746"/>
      <c r="K27" s="1746"/>
      <c r="L27" s="1746"/>
      <c r="M27" s="1746"/>
      <c r="N27" s="1746"/>
      <c r="O27" s="1746"/>
      <c r="P27" s="1737"/>
      <c r="Q27" s="1825" t="s">
        <v>2865</v>
      </c>
      <c r="R27" s="1808"/>
      <c r="S27" s="1808"/>
      <c r="T27" s="1825" t="s">
        <v>2866</v>
      </c>
      <c r="U27" s="1808"/>
      <c r="V27" s="1808"/>
    </row>
    <row r="28" spans="1:30" s="1643" customFormat="1" ht="12.95" customHeight="1">
      <c r="A28" s="1766"/>
      <c r="B28" s="1739" t="s">
        <v>2689</v>
      </c>
      <c r="C28" s="1739" t="s">
        <v>2867</v>
      </c>
      <c r="D28" s="1739" t="s">
        <v>691</v>
      </c>
      <c r="E28" s="1739" t="s">
        <v>692</v>
      </c>
      <c r="F28" s="1810" t="s">
        <v>2832</v>
      </c>
      <c r="G28" s="1746"/>
      <c r="H28" s="1737"/>
      <c r="I28" s="1810" t="s">
        <v>2833</v>
      </c>
      <c r="J28" s="1737"/>
      <c r="K28" s="1810" t="s">
        <v>2834</v>
      </c>
      <c r="L28" s="1737"/>
      <c r="M28" s="1810" t="s">
        <v>2835</v>
      </c>
      <c r="N28" s="1737"/>
      <c r="O28" s="1810" t="s">
        <v>2836</v>
      </c>
      <c r="P28" s="1737"/>
      <c r="Q28" s="1823"/>
      <c r="R28" s="1763"/>
      <c r="S28" s="1763"/>
      <c r="T28" s="1823"/>
      <c r="U28" s="1763"/>
      <c r="V28" s="1763"/>
    </row>
    <row r="29" spans="1:30" s="1643" customFormat="1" ht="12.95" customHeight="1">
      <c r="A29" s="1767"/>
      <c r="B29" s="1739"/>
      <c r="C29" s="1739"/>
      <c r="D29" s="1739"/>
      <c r="E29" s="1739"/>
      <c r="F29" s="1439" t="s">
        <v>2868</v>
      </c>
      <c r="G29" s="1439" t="s">
        <v>2869</v>
      </c>
      <c r="H29" s="1439" t="s">
        <v>2870</v>
      </c>
      <c r="I29" s="1439" t="s">
        <v>2869</v>
      </c>
      <c r="J29" s="1439" t="s">
        <v>2870</v>
      </c>
      <c r="K29" s="1439" t="s">
        <v>2869</v>
      </c>
      <c r="L29" s="1439" t="s">
        <v>2870</v>
      </c>
      <c r="M29" s="1439" t="s">
        <v>2869</v>
      </c>
      <c r="N29" s="1439" t="s">
        <v>2870</v>
      </c>
      <c r="O29" s="1439" t="s">
        <v>2869</v>
      </c>
      <c r="P29" s="1439" t="s">
        <v>2870</v>
      </c>
      <c r="Q29" s="1439" t="s">
        <v>2832</v>
      </c>
      <c r="R29" s="1439" t="s">
        <v>2869</v>
      </c>
      <c r="S29" s="1463" t="s">
        <v>2870</v>
      </c>
      <c r="T29" s="1439" t="s">
        <v>2832</v>
      </c>
      <c r="U29" s="1439" t="s">
        <v>2869</v>
      </c>
      <c r="V29" s="1463" t="s">
        <v>2870</v>
      </c>
    </row>
    <row r="30" spans="1:30" s="519" customFormat="1" ht="14.1" customHeight="1">
      <c r="A30" s="591" t="s">
        <v>2871</v>
      </c>
      <c r="B30" s="787">
        <f t="shared" ref="B30:S30" si="9">SUM(B31:B44)</f>
        <v>3</v>
      </c>
      <c r="C30" s="575">
        <f t="shared" si="9"/>
        <v>1</v>
      </c>
      <c r="D30" s="575">
        <f t="shared" si="9"/>
        <v>1</v>
      </c>
      <c r="E30" s="575">
        <f t="shared" si="9"/>
        <v>1</v>
      </c>
      <c r="F30" s="575">
        <f t="shared" si="9"/>
        <v>73</v>
      </c>
      <c r="G30" s="575">
        <f t="shared" si="9"/>
        <v>72</v>
      </c>
      <c r="H30" s="575">
        <f t="shared" si="9"/>
        <v>1</v>
      </c>
      <c r="I30" s="575">
        <f t="shared" si="9"/>
        <v>28</v>
      </c>
      <c r="J30" s="575">
        <f t="shared" si="9"/>
        <v>0</v>
      </c>
      <c r="K30" s="575">
        <f t="shared" si="9"/>
        <v>18</v>
      </c>
      <c r="L30" s="575">
        <f t="shared" si="9"/>
        <v>0</v>
      </c>
      <c r="M30" s="575">
        <f t="shared" si="9"/>
        <v>26</v>
      </c>
      <c r="N30" s="575">
        <f t="shared" si="9"/>
        <v>1</v>
      </c>
      <c r="O30" s="575">
        <f t="shared" si="9"/>
        <v>0</v>
      </c>
      <c r="P30" s="575">
        <f t="shared" si="9"/>
        <v>0</v>
      </c>
      <c r="Q30" s="575">
        <f t="shared" si="9"/>
        <v>36</v>
      </c>
      <c r="R30" s="575">
        <f t="shared" si="9"/>
        <v>31</v>
      </c>
      <c r="S30" s="575">
        <f t="shared" si="9"/>
        <v>5</v>
      </c>
      <c r="T30" s="575">
        <f>SUM(T31:T44)</f>
        <v>0</v>
      </c>
      <c r="U30" s="575">
        <f>SUM(U31:U44)</f>
        <v>0</v>
      </c>
      <c r="V30" s="575">
        <f>SUM(V31:V44)</f>
        <v>0</v>
      </c>
      <c r="X30" s="21">
        <f>B30-C30-D30-E30</f>
        <v>0</v>
      </c>
      <c r="Y30" s="21">
        <f>F30-G30-H30</f>
        <v>0</v>
      </c>
      <c r="Z30" s="21">
        <f>F30-I30-J30-K30-L30-M30-N30-O30-P30</f>
        <v>0</v>
      </c>
      <c r="AA30" s="21">
        <f>G30-I30-K30-M30-O30</f>
        <v>0</v>
      </c>
      <c r="AB30" s="21">
        <f>H30-J30-L30-N30-P30</f>
        <v>0</v>
      </c>
      <c r="AC30" s="21">
        <f>Q30-R30-S30</f>
        <v>0</v>
      </c>
      <c r="AD30" s="21">
        <f>T30-U30-V30</f>
        <v>0</v>
      </c>
    </row>
    <row r="31" spans="1:30" s="791" customFormat="1" ht="14.1" customHeight="1">
      <c r="A31" s="800" t="s">
        <v>2872</v>
      </c>
      <c r="B31" s="794">
        <f>C31+D31+E31</f>
        <v>1</v>
      </c>
      <c r="C31" s="523">
        <v>1</v>
      </c>
      <c r="D31" s="523">
        <v>0</v>
      </c>
      <c r="E31" s="523">
        <v>0</v>
      </c>
      <c r="F31" s="523">
        <f>G31+H31</f>
        <v>28</v>
      </c>
      <c r="G31" s="523">
        <f>I31+K31+M31+O31</f>
        <v>28</v>
      </c>
      <c r="H31" s="523">
        <f>J31+L31+N31+P31</f>
        <v>0</v>
      </c>
      <c r="I31" s="523">
        <v>28</v>
      </c>
      <c r="J31" s="523">
        <v>0</v>
      </c>
      <c r="K31" s="523">
        <v>0</v>
      </c>
      <c r="L31" s="523">
        <v>0</v>
      </c>
      <c r="M31" s="523">
        <v>0</v>
      </c>
      <c r="N31" s="523">
        <v>0</v>
      </c>
      <c r="O31" s="523">
        <v>0</v>
      </c>
      <c r="P31" s="523">
        <v>0</v>
      </c>
      <c r="Q31" s="523">
        <f>R31+S31</f>
        <v>19</v>
      </c>
      <c r="R31" s="523">
        <v>19</v>
      </c>
      <c r="S31" s="523">
        <v>0</v>
      </c>
      <c r="T31" s="523">
        <f>U31+V31</f>
        <v>0</v>
      </c>
      <c r="U31" s="523">
        <v>0</v>
      </c>
      <c r="V31" s="523">
        <v>0</v>
      </c>
      <c r="X31" s="424">
        <f t="shared" ref="X31:X44" si="10">B31-C31-D31-E31</f>
        <v>0</v>
      </c>
      <c r="Y31" s="424">
        <f t="shared" ref="Y31:Y44" si="11">F31-G31-H31</f>
        <v>0</v>
      </c>
      <c r="Z31" s="424">
        <f t="shared" ref="Z31:Z44" si="12">F31-I31-J31-K31-L31-M31-N31-O31-P31</f>
        <v>0</v>
      </c>
      <c r="AA31" s="424">
        <f t="shared" ref="AA31:AB44" si="13">G31-I31-K31-M31-O31</f>
        <v>0</v>
      </c>
      <c r="AB31" s="424">
        <f t="shared" si="13"/>
        <v>0</v>
      </c>
      <c r="AC31" s="424">
        <f t="shared" ref="AC31:AC44" si="14">Q31-R31-S31</f>
        <v>0</v>
      </c>
      <c r="AD31" s="424">
        <f t="shared" ref="AD31:AD44" si="15">T31-U31-V31</f>
        <v>0</v>
      </c>
    </row>
    <row r="32" spans="1:30" s="791" customFormat="1" ht="14.1" customHeight="1">
      <c r="A32" s="800" t="s">
        <v>2873</v>
      </c>
      <c r="B32" s="794">
        <f t="shared" ref="B32:B44" si="16">C32+D32+E32</f>
        <v>1</v>
      </c>
      <c r="C32" s="523">
        <v>0</v>
      </c>
      <c r="D32" s="523">
        <v>0</v>
      </c>
      <c r="E32" s="523">
        <v>1</v>
      </c>
      <c r="F32" s="523">
        <f t="shared" ref="F32:F44" si="17">G32+H32</f>
        <v>27</v>
      </c>
      <c r="G32" s="523">
        <f t="shared" ref="G32:H44" si="18">I32+K32+M32+O32</f>
        <v>26</v>
      </c>
      <c r="H32" s="523">
        <f t="shared" si="18"/>
        <v>1</v>
      </c>
      <c r="I32" s="523">
        <v>0</v>
      </c>
      <c r="J32" s="523">
        <v>0</v>
      </c>
      <c r="K32" s="523">
        <v>0</v>
      </c>
      <c r="L32" s="523">
        <v>0</v>
      </c>
      <c r="M32" s="523">
        <v>26</v>
      </c>
      <c r="N32" s="523">
        <v>1</v>
      </c>
      <c r="O32" s="523">
        <v>0</v>
      </c>
      <c r="P32" s="523">
        <v>0</v>
      </c>
      <c r="Q32" s="523">
        <f t="shared" ref="Q32:Q44" si="19">R32+S32</f>
        <v>0</v>
      </c>
      <c r="R32" s="523">
        <v>0</v>
      </c>
      <c r="S32" s="523">
        <v>0</v>
      </c>
      <c r="T32" s="523">
        <f t="shared" ref="T32:T44" si="20">U32+V32</f>
        <v>0</v>
      </c>
      <c r="U32" s="523">
        <v>0</v>
      </c>
      <c r="V32" s="523">
        <v>0</v>
      </c>
      <c r="X32" s="424">
        <f t="shared" si="10"/>
        <v>0</v>
      </c>
      <c r="Y32" s="424">
        <f t="shared" si="11"/>
        <v>0</v>
      </c>
      <c r="Z32" s="424">
        <f t="shared" si="12"/>
        <v>0</v>
      </c>
      <c r="AA32" s="424">
        <f t="shared" si="13"/>
        <v>0</v>
      </c>
      <c r="AB32" s="424">
        <f t="shared" si="13"/>
        <v>0</v>
      </c>
      <c r="AC32" s="424">
        <f t="shared" si="14"/>
        <v>0</v>
      </c>
      <c r="AD32" s="424">
        <f t="shared" si="15"/>
        <v>0</v>
      </c>
    </row>
    <row r="33" spans="1:30" s="791" customFormat="1" ht="14.1" customHeight="1">
      <c r="A33" s="800" t="s">
        <v>2874</v>
      </c>
      <c r="B33" s="794">
        <f t="shared" si="16"/>
        <v>1</v>
      </c>
      <c r="C33" s="523">
        <v>0</v>
      </c>
      <c r="D33" s="523">
        <v>1</v>
      </c>
      <c r="E33" s="523">
        <v>0</v>
      </c>
      <c r="F33" s="523">
        <f t="shared" si="17"/>
        <v>18</v>
      </c>
      <c r="G33" s="523">
        <f t="shared" si="18"/>
        <v>18</v>
      </c>
      <c r="H33" s="523">
        <f t="shared" si="18"/>
        <v>0</v>
      </c>
      <c r="I33" s="523">
        <v>0</v>
      </c>
      <c r="J33" s="523">
        <v>0</v>
      </c>
      <c r="K33" s="523">
        <v>18</v>
      </c>
      <c r="L33" s="523">
        <v>0</v>
      </c>
      <c r="M33" s="523">
        <v>0</v>
      </c>
      <c r="N33" s="523">
        <v>0</v>
      </c>
      <c r="O33" s="523">
        <v>0</v>
      </c>
      <c r="P33" s="523">
        <v>0</v>
      </c>
      <c r="Q33" s="523">
        <f t="shared" si="19"/>
        <v>0</v>
      </c>
      <c r="R33" s="523">
        <v>0</v>
      </c>
      <c r="S33" s="523">
        <v>0</v>
      </c>
      <c r="T33" s="523">
        <f t="shared" si="20"/>
        <v>0</v>
      </c>
      <c r="U33" s="523">
        <v>0</v>
      </c>
      <c r="V33" s="523">
        <v>0</v>
      </c>
      <c r="X33" s="424">
        <f t="shared" si="10"/>
        <v>0</v>
      </c>
      <c r="Y33" s="424">
        <f t="shared" si="11"/>
        <v>0</v>
      </c>
      <c r="Z33" s="424">
        <f t="shared" si="12"/>
        <v>0</v>
      </c>
      <c r="AA33" s="424">
        <f t="shared" si="13"/>
        <v>0</v>
      </c>
      <c r="AB33" s="424">
        <f t="shared" si="13"/>
        <v>0</v>
      </c>
      <c r="AC33" s="424">
        <f t="shared" si="14"/>
        <v>0</v>
      </c>
      <c r="AD33" s="424">
        <f t="shared" si="15"/>
        <v>0</v>
      </c>
    </row>
    <row r="34" spans="1:30" s="791" customFormat="1" ht="14.1" customHeight="1">
      <c r="A34" s="800" t="s">
        <v>2875</v>
      </c>
      <c r="B34" s="794">
        <f t="shared" si="16"/>
        <v>0</v>
      </c>
      <c r="C34" s="523">
        <v>0</v>
      </c>
      <c r="D34" s="523">
        <v>0</v>
      </c>
      <c r="E34" s="523">
        <v>0</v>
      </c>
      <c r="F34" s="523">
        <f t="shared" si="17"/>
        <v>0</v>
      </c>
      <c r="G34" s="523">
        <f t="shared" si="18"/>
        <v>0</v>
      </c>
      <c r="H34" s="523">
        <f t="shared" si="18"/>
        <v>0</v>
      </c>
      <c r="I34" s="523">
        <v>0</v>
      </c>
      <c r="J34" s="523">
        <v>0</v>
      </c>
      <c r="K34" s="523">
        <v>0</v>
      </c>
      <c r="L34" s="523">
        <v>0</v>
      </c>
      <c r="M34" s="523">
        <v>0</v>
      </c>
      <c r="N34" s="523">
        <v>0</v>
      </c>
      <c r="O34" s="523">
        <v>0</v>
      </c>
      <c r="P34" s="523">
        <v>0</v>
      </c>
      <c r="Q34" s="523">
        <f t="shared" si="19"/>
        <v>0</v>
      </c>
      <c r="R34" s="523">
        <v>0</v>
      </c>
      <c r="S34" s="523">
        <v>0</v>
      </c>
      <c r="T34" s="523">
        <f t="shared" si="20"/>
        <v>0</v>
      </c>
      <c r="U34" s="523">
        <v>0</v>
      </c>
      <c r="V34" s="523">
        <v>0</v>
      </c>
      <c r="X34" s="424">
        <f t="shared" si="10"/>
        <v>0</v>
      </c>
      <c r="Y34" s="424">
        <f t="shared" si="11"/>
        <v>0</v>
      </c>
      <c r="Z34" s="424">
        <f t="shared" si="12"/>
        <v>0</v>
      </c>
      <c r="AA34" s="424">
        <f t="shared" si="13"/>
        <v>0</v>
      </c>
      <c r="AB34" s="424">
        <f t="shared" si="13"/>
        <v>0</v>
      </c>
      <c r="AC34" s="424">
        <f t="shared" si="14"/>
        <v>0</v>
      </c>
      <c r="AD34" s="424">
        <f t="shared" si="15"/>
        <v>0</v>
      </c>
    </row>
    <row r="35" spans="1:30" s="791" customFormat="1" ht="14.1" customHeight="1">
      <c r="A35" s="800" t="s">
        <v>2876</v>
      </c>
      <c r="B35" s="794">
        <f t="shared" si="16"/>
        <v>0</v>
      </c>
      <c r="C35" s="523">
        <v>0</v>
      </c>
      <c r="D35" s="523">
        <v>0</v>
      </c>
      <c r="E35" s="523">
        <v>0</v>
      </c>
      <c r="F35" s="523">
        <f t="shared" si="17"/>
        <v>0</v>
      </c>
      <c r="G35" s="523">
        <f t="shared" si="18"/>
        <v>0</v>
      </c>
      <c r="H35" s="523">
        <f t="shared" si="18"/>
        <v>0</v>
      </c>
      <c r="I35" s="523">
        <v>0</v>
      </c>
      <c r="J35" s="523">
        <v>0</v>
      </c>
      <c r="K35" s="523">
        <v>0</v>
      </c>
      <c r="L35" s="523">
        <v>0</v>
      </c>
      <c r="M35" s="523">
        <v>0</v>
      </c>
      <c r="N35" s="523">
        <v>0</v>
      </c>
      <c r="O35" s="523">
        <v>0</v>
      </c>
      <c r="P35" s="523">
        <v>0</v>
      </c>
      <c r="Q35" s="523">
        <f t="shared" si="19"/>
        <v>0</v>
      </c>
      <c r="R35" s="523">
        <v>0</v>
      </c>
      <c r="S35" s="523">
        <v>0</v>
      </c>
      <c r="T35" s="523">
        <f t="shared" si="20"/>
        <v>0</v>
      </c>
      <c r="U35" s="523">
        <v>0</v>
      </c>
      <c r="V35" s="523">
        <v>0</v>
      </c>
      <c r="X35" s="424">
        <f t="shared" si="10"/>
        <v>0</v>
      </c>
      <c r="Y35" s="424">
        <f t="shared" si="11"/>
        <v>0</v>
      </c>
      <c r="Z35" s="424">
        <f t="shared" si="12"/>
        <v>0</v>
      </c>
      <c r="AA35" s="424">
        <f t="shared" si="13"/>
        <v>0</v>
      </c>
      <c r="AB35" s="424">
        <f t="shared" si="13"/>
        <v>0</v>
      </c>
      <c r="AC35" s="424">
        <f t="shared" si="14"/>
        <v>0</v>
      </c>
      <c r="AD35" s="424">
        <f t="shared" si="15"/>
        <v>0</v>
      </c>
    </row>
    <row r="36" spans="1:30" s="791" customFormat="1" ht="14.1" customHeight="1">
      <c r="A36" s="800" t="s">
        <v>2877</v>
      </c>
      <c r="B36" s="794">
        <f t="shared" si="16"/>
        <v>0</v>
      </c>
      <c r="C36" s="523">
        <v>0</v>
      </c>
      <c r="D36" s="523">
        <v>0</v>
      </c>
      <c r="E36" s="523">
        <v>0</v>
      </c>
      <c r="F36" s="523">
        <f t="shared" si="17"/>
        <v>0</v>
      </c>
      <c r="G36" s="523">
        <f t="shared" si="18"/>
        <v>0</v>
      </c>
      <c r="H36" s="523">
        <f t="shared" si="18"/>
        <v>0</v>
      </c>
      <c r="I36" s="523">
        <v>0</v>
      </c>
      <c r="J36" s="523">
        <v>0</v>
      </c>
      <c r="K36" s="523">
        <v>0</v>
      </c>
      <c r="L36" s="523">
        <v>0</v>
      </c>
      <c r="M36" s="523">
        <v>0</v>
      </c>
      <c r="N36" s="523">
        <v>0</v>
      </c>
      <c r="O36" s="523">
        <v>0</v>
      </c>
      <c r="P36" s="523">
        <v>0</v>
      </c>
      <c r="Q36" s="523">
        <f t="shared" si="19"/>
        <v>17</v>
      </c>
      <c r="R36" s="523">
        <v>12</v>
      </c>
      <c r="S36" s="523">
        <v>5</v>
      </c>
      <c r="T36" s="523">
        <f t="shared" si="20"/>
        <v>0</v>
      </c>
      <c r="U36" s="523">
        <v>0</v>
      </c>
      <c r="V36" s="523">
        <v>0</v>
      </c>
      <c r="X36" s="424">
        <f t="shared" si="10"/>
        <v>0</v>
      </c>
      <c r="Y36" s="424">
        <f t="shared" si="11"/>
        <v>0</v>
      </c>
      <c r="Z36" s="424">
        <f t="shared" si="12"/>
        <v>0</v>
      </c>
      <c r="AA36" s="424">
        <f t="shared" si="13"/>
        <v>0</v>
      </c>
      <c r="AB36" s="424">
        <f t="shared" si="13"/>
        <v>0</v>
      </c>
      <c r="AC36" s="424">
        <f t="shared" si="14"/>
        <v>0</v>
      </c>
      <c r="AD36" s="424">
        <f t="shared" si="15"/>
        <v>0</v>
      </c>
    </row>
    <row r="37" spans="1:30" s="791" customFormat="1" ht="14.1" customHeight="1">
      <c r="A37" s="800" t="s">
        <v>2878</v>
      </c>
      <c r="B37" s="794">
        <f t="shared" si="16"/>
        <v>0</v>
      </c>
      <c r="C37" s="523">
        <v>0</v>
      </c>
      <c r="D37" s="523">
        <v>0</v>
      </c>
      <c r="E37" s="523">
        <v>0</v>
      </c>
      <c r="F37" s="523">
        <f t="shared" si="17"/>
        <v>0</v>
      </c>
      <c r="G37" s="523">
        <f t="shared" si="18"/>
        <v>0</v>
      </c>
      <c r="H37" s="523">
        <f t="shared" si="18"/>
        <v>0</v>
      </c>
      <c r="I37" s="523">
        <v>0</v>
      </c>
      <c r="J37" s="523">
        <v>0</v>
      </c>
      <c r="K37" s="523">
        <v>0</v>
      </c>
      <c r="L37" s="523">
        <v>0</v>
      </c>
      <c r="M37" s="523">
        <v>0</v>
      </c>
      <c r="N37" s="523">
        <v>0</v>
      </c>
      <c r="O37" s="523">
        <v>0</v>
      </c>
      <c r="P37" s="523">
        <v>0</v>
      </c>
      <c r="Q37" s="523">
        <f t="shared" si="19"/>
        <v>0</v>
      </c>
      <c r="R37" s="523">
        <v>0</v>
      </c>
      <c r="S37" s="523">
        <v>0</v>
      </c>
      <c r="T37" s="523">
        <f t="shared" si="20"/>
        <v>0</v>
      </c>
      <c r="U37" s="523">
        <v>0</v>
      </c>
      <c r="V37" s="523">
        <v>0</v>
      </c>
      <c r="X37" s="424">
        <f t="shared" si="10"/>
        <v>0</v>
      </c>
      <c r="Y37" s="424">
        <f t="shared" si="11"/>
        <v>0</v>
      </c>
      <c r="Z37" s="424">
        <f t="shared" si="12"/>
        <v>0</v>
      </c>
      <c r="AA37" s="424">
        <f t="shared" si="13"/>
        <v>0</v>
      </c>
      <c r="AB37" s="424">
        <f t="shared" si="13"/>
        <v>0</v>
      </c>
      <c r="AC37" s="424">
        <f t="shared" si="14"/>
        <v>0</v>
      </c>
      <c r="AD37" s="424">
        <f t="shared" si="15"/>
        <v>0</v>
      </c>
    </row>
    <row r="38" spans="1:30" s="791" customFormat="1" ht="14.1" customHeight="1">
      <c r="A38" s="800" t="s">
        <v>2879</v>
      </c>
      <c r="B38" s="794">
        <f t="shared" si="16"/>
        <v>0</v>
      </c>
      <c r="C38" s="523">
        <v>0</v>
      </c>
      <c r="D38" s="523">
        <v>0</v>
      </c>
      <c r="E38" s="523">
        <v>0</v>
      </c>
      <c r="F38" s="523">
        <f t="shared" si="17"/>
        <v>0</v>
      </c>
      <c r="G38" s="523">
        <f t="shared" si="18"/>
        <v>0</v>
      </c>
      <c r="H38" s="523">
        <f t="shared" si="18"/>
        <v>0</v>
      </c>
      <c r="I38" s="523">
        <v>0</v>
      </c>
      <c r="J38" s="523">
        <v>0</v>
      </c>
      <c r="K38" s="523">
        <v>0</v>
      </c>
      <c r="L38" s="523">
        <v>0</v>
      </c>
      <c r="M38" s="523">
        <v>0</v>
      </c>
      <c r="N38" s="523">
        <v>0</v>
      </c>
      <c r="O38" s="523">
        <v>0</v>
      </c>
      <c r="P38" s="523">
        <v>0</v>
      </c>
      <c r="Q38" s="523">
        <f t="shared" si="19"/>
        <v>0</v>
      </c>
      <c r="R38" s="523">
        <v>0</v>
      </c>
      <c r="S38" s="523">
        <v>0</v>
      </c>
      <c r="T38" s="523">
        <f t="shared" si="20"/>
        <v>0</v>
      </c>
      <c r="U38" s="523">
        <v>0</v>
      </c>
      <c r="V38" s="523">
        <v>0</v>
      </c>
      <c r="X38" s="424">
        <f t="shared" si="10"/>
        <v>0</v>
      </c>
      <c r="Y38" s="424">
        <f t="shared" si="11"/>
        <v>0</v>
      </c>
      <c r="Z38" s="424">
        <f t="shared" si="12"/>
        <v>0</v>
      </c>
      <c r="AA38" s="424">
        <f t="shared" si="13"/>
        <v>0</v>
      </c>
      <c r="AB38" s="424">
        <f t="shared" si="13"/>
        <v>0</v>
      </c>
      <c r="AC38" s="424">
        <f t="shared" si="14"/>
        <v>0</v>
      </c>
      <c r="AD38" s="424">
        <f t="shared" si="15"/>
        <v>0</v>
      </c>
    </row>
    <row r="39" spans="1:30" s="791" customFormat="1" ht="14.1" customHeight="1">
      <c r="A39" s="800" t="s">
        <v>2880</v>
      </c>
      <c r="B39" s="794">
        <f t="shared" si="16"/>
        <v>0</v>
      </c>
      <c r="C39" s="523">
        <v>0</v>
      </c>
      <c r="D39" s="523">
        <v>0</v>
      </c>
      <c r="E39" s="523">
        <v>0</v>
      </c>
      <c r="F39" s="523">
        <f t="shared" si="17"/>
        <v>0</v>
      </c>
      <c r="G39" s="523">
        <f t="shared" si="18"/>
        <v>0</v>
      </c>
      <c r="H39" s="523">
        <f t="shared" si="18"/>
        <v>0</v>
      </c>
      <c r="I39" s="523">
        <v>0</v>
      </c>
      <c r="J39" s="523">
        <v>0</v>
      </c>
      <c r="K39" s="523">
        <v>0</v>
      </c>
      <c r="L39" s="523">
        <v>0</v>
      </c>
      <c r="M39" s="523">
        <v>0</v>
      </c>
      <c r="N39" s="523">
        <v>0</v>
      </c>
      <c r="O39" s="523">
        <v>0</v>
      </c>
      <c r="P39" s="523">
        <v>0</v>
      </c>
      <c r="Q39" s="523">
        <f t="shared" si="19"/>
        <v>0</v>
      </c>
      <c r="R39" s="523">
        <v>0</v>
      </c>
      <c r="S39" s="523">
        <v>0</v>
      </c>
      <c r="T39" s="523">
        <f t="shared" si="20"/>
        <v>0</v>
      </c>
      <c r="U39" s="523">
        <v>0</v>
      </c>
      <c r="V39" s="523">
        <v>0</v>
      </c>
      <c r="X39" s="424">
        <f t="shared" si="10"/>
        <v>0</v>
      </c>
      <c r="Y39" s="424">
        <f t="shared" si="11"/>
        <v>0</v>
      </c>
      <c r="Z39" s="424">
        <f t="shared" si="12"/>
        <v>0</v>
      </c>
      <c r="AA39" s="424">
        <f t="shared" si="13"/>
        <v>0</v>
      </c>
      <c r="AB39" s="424">
        <f t="shared" si="13"/>
        <v>0</v>
      </c>
      <c r="AC39" s="424">
        <f t="shared" si="14"/>
        <v>0</v>
      </c>
      <c r="AD39" s="424">
        <f t="shared" si="15"/>
        <v>0</v>
      </c>
    </row>
    <row r="40" spans="1:30" s="791" customFormat="1" ht="14.1" customHeight="1">
      <c r="A40" s="800" t="s">
        <v>2881</v>
      </c>
      <c r="B40" s="794">
        <f t="shared" si="16"/>
        <v>0</v>
      </c>
      <c r="C40" s="523">
        <v>0</v>
      </c>
      <c r="D40" s="523">
        <v>0</v>
      </c>
      <c r="E40" s="523">
        <v>0</v>
      </c>
      <c r="F40" s="523">
        <f t="shared" si="17"/>
        <v>0</v>
      </c>
      <c r="G40" s="523">
        <f t="shared" si="18"/>
        <v>0</v>
      </c>
      <c r="H40" s="523">
        <f t="shared" si="18"/>
        <v>0</v>
      </c>
      <c r="I40" s="523">
        <v>0</v>
      </c>
      <c r="J40" s="523">
        <v>0</v>
      </c>
      <c r="K40" s="523">
        <v>0</v>
      </c>
      <c r="L40" s="523">
        <v>0</v>
      </c>
      <c r="M40" s="523">
        <v>0</v>
      </c>
      <c r="N40" s="523">
        <v>0</v>
      </c>
      <c r="O40" s="523">
        <v>0</v>
      </c>
      <c r="P40" s="523">
        <v>0</v>
      </c>
      <c r="Q40" s="523">
        <f t="shared" si="19"/>
        <v>0</v>
      </c>
      <c r="R40" s="523">
        <v>0</v>
      </c>
      <c r="S40" s="523">
        <v>0</v>
      </c>
      <c r="T40" s="523">
        <f t="shared" si="20"/>
        <v>0</v>
      </c>
      <c r="U40" s="523">
        <v>0</v>
      </c>
      <c r="V40" s="523">
        <v>0</v>
      </c>
      <c r="X40" s="424">
        <f t="shared" si="10"/>
        <v>0</v>
      </c>
      <c r="Y40" s="424">
        <f t="shared" si="11"/>
        <v>0</v>
      </c>
      <c r="Z40" s="424">
        <f t="shared" si="12"/>
        <v>0</v>
      </c>
      <c r="AA40" s="424">
        <f t="shared" si="13"/>
        <v>0</v>
      </c>
      <c r="AB40" s="424">
        <f t="shared" si="13"/>
        <v>0</v>
      </c>
      <c r="AC40" s="424">
        <f t="shared" si="14"/>
        <v>0</v>
      </c>
      <c r="AD40" s="424">
        <f t="shared" si="15"/>
        <v>0</v>
      </c>
    </row>
    <row r="41" spans="1:30" s="791" customFormat="1" ht="14.1" customHeight="1">
      <c r="A41" s="800" t="s">
        <v>2882</v>
      </c>
      <c r="B41" s="794">
        <f t="shared" si="16"/>
        <v>0</v>
      </c>
      <c r="C41" s="523">
        <v>0</v>
      </c>
      <c r="D41" s="523">
        <v>0</v>
      </c>
      <c r="E41" s="523">
        <v>0</v>
      </c>
      <c r="F41" s="523">
        <f t="shared" si="17"/>
        <v>0</v>
      </c>
      <c r="G41" s="523">
        <f t="shared" si="18"/>
        <v>0</v>
      </c>
      <c r="H41" s="523">
        <f t="shared" si="18"/>
        <v>0</v>
      </c>
      <c r="I41" s="523">
        <v>0</v>
      </c>
      <c r="J41" s="523">
        <v>0</v>
      </c>
      <c r="K41" s="523">
        <v>0</v>
      </c>
      <c r="L41" s="523">
        <v>0</v>
      </c>
      <c r="M41" s="523">
        <v>0</v>
      </c>
      <c r="N41" s="523">
        <v>0</v>
      </c>
      <c r="O41" s="523">
        <v>0</v>
      </c>
      <c r="P41" s="523">
        <v>0</v>
      </c>
      <c r="Q41" s="523">
        <f t="shared" si="19"/>
        <v>0</v>
      </c>
      <c r="R41" s="523">
        <v>0</v>
      </c>
      <c r="S41" s="523">
        <v>0</v>
      </c>
      <c r="T41" s="523">
        <f t="shared" si="20"/>
        <v>0</v>
      </c>
      <c r="U41" s="523">
        <v>0</v>
      </c>
      <c r="V41" s="523">
        <v>0</v>
      </c>
      <c r="X41" s="21">
        <f t="shared" si="10"/>
        <v>0</v>
      </c>
      <c r="Y41" s="21">
        <f t="shared" si="11"/>
        <v>0</v>
      </c>
      <c r="Z41" s="21">
        <f t="shared" si="12"/>
        <v>0</v>
      </c>
      <c r="AA41" s="21">
        <f t="shared" si="13"/>
        <v>0</v>
      </c>
      <c r="AB41" s="21">
        <f t="shared" si="13"/>
        <v>0</v>
      </c>
      <c r="AC41" s="21">
        <f t="shared" si="14"/>
        <v>0</v>
      </c>
      <c r="AD41" s="21">
        <f t="shared" si="15"/>
        <v>0</v>
      </c>
    </row>
    <row r="42" spans="1:30" s="791" customFormat="1" ht="14.1" customHeight="1">
      <c r="A42" s="800" t="s">
        <v>2883</v>
      </c>
      <c r="B42" s="794">
        <f t="shared" si="16"/>
        <v>0</v>
      </c>
      <c r="C42" s="523">
        <v>0</v>
      </c>
      <c r="D42" s="523">
        <v>0</v>
      </c>
      <c r="E42" s="523">
        <v>0</v>
      </c>
      <c r="F42" s="523">
        <f t="shared" si="17"/>
        <v>0</v>
      </c>
      <c r="G42" s="523">
        <f t="shared" si="18"/>
        <v>0</v>
      </c>
      <c r="H42" s="523">
        <f t="shared" si="18"/>
        <v>0</v>
      </c>
      <c r="I42" s="523">
        <v>0</v>
      </c>
      <c r="J42" s="523">
        <v>0</v>
      </c>
      <c r="K42" s="523">
        <v>0</v>
      </c>
      <c r="L42" s="523">
        <v>0</v>
      </c>
      <c r="M42" s="523">
        <v>0</v>
      </c>
      <c r="N42" s="523">
        <v>0</v>
      </c>
      <c r="O42" s="523">
        <v>0</v>
      </c>
      <c r="P42" s="523">
        <v>0</v>
      </c>
      <c r="Q42" s="523">
        <f t="shared" si="19"/>
        <v>0</v>
      </c>
      <c r="R42" s="523">
        <v>0</v>
      </c>
      <c r="S42" s="523">
        <v>0</v>
      </c>
      <c r="T42" s="523">
        <f t="shared" si="20"/>
        <v>0</v>
      </c>
      <c r="U42" s="523">
        <v>0</v>
      </c>
      <c r="V42" s="523">
        <v>0</v>
      </c>
      <c r="X42" s="21">
        <f t="shared" si="10"/>
        <v>0</v>
      </c>
      <c r="Y42" s="21">
        <f t="shared" si="11"/>
        <v>0</v>
      </c>
      <c r="Z42" s="21">
        <f t="shared" si="12"/>
        <v>0</v>
      </c>
      <c r="AA42" s="21">
        <f t="shared" si="13"/>
        <v>0</v>
      </c>
      <c r="AB42" s="21">
        <f t="shared" si="13"/>
        <v>0</v>
      </c>
      <c r="AC42" s="21">
        <f t="shared" si="14"/>
        <v>0</v>
      </c>
      <c r="AD42" s="21">
        <f t="shared" si="15"/>
        <v>0</v>
      </c>
    </row>
    <row r="43" spans="1:30" s="791" customFormat="1" ht="14.1" customHeight="1">
      <c r="A43" s="800" t="s">
        <v>2884</v>
      </c>
      <c r="B43" s="794">
        <f t="shared" si="16"/>
        <v>0</v>
      </c>
      <c r="C43" s="523">
        <v>0</v>
      </c>
      <c r="D43" s="523">
        <v>0</v>
      </c>
      <c r="E43" s="523">
        <v>0</v>
      </c>
      <c r="F43" s="523">
        <f t="shared" si="17"/>
        <v>0</v>
      </c>
      <c r="G43" s="523">
        <f t="shared" si="18"/>
        <v>0</v>
      </c>
      <c r="H43" s="523">
        <f t="shared" si="18"/>
        <v>0</v>
      </c>
      <c r="I43" s="523">
        <v>0</v>
      </c>
      <c r="J43" s="523">
        <v>0</v>
      </c>
      <c r="K43" s="523">
        <v>0</v>
      </c>
      <c r="L43" s="523">
        <v>0</v>
      </c>
      <c r="M43" s="523">
        <v>0</v>
      </c>
      <c r="N43" s="523">
        <v>0</v>
      </c>
      <c r="O43" s="523">
        <v>0</v>
      </c>
      <c r="P43" s="523">
        <v>0</v>
      </c>
      <c r="Q43" s="523">
        <f t="shared" si="19"/>
        <v>0</v>
      </c>
      <c r="R43" s="523">
        <v>0</v>
      </c>
      <c r="S43" s="523">
        <v>0</v>
      </c>
      <c r="T43" s="523">
        <f t="shared" si="20"/>
        <v>0</v>
      </c>
      <c r="U43" s="523">
        <v>0</v>
      </c>
      <c r="V43" s="523">
        <v>0</v>
      </c>
      <c r="X43" s="21">
        <f t="shared" si="10"/>
        <v>0</v>
      </c>
      <c r="Y43" s="21">
        <f t="shared" si="11"/>
        <v>0</v>
      </c>
      <c r="Z43" s="21">
        <f t="shared" si="12"/>
        <v>0</v>
      </c>
      <c r="AA43" s="21">
        <f t="shared" si="13"/>
        <v>0</v>
      </c>
      <c r="AB43" s="21">
        <f t="shared" si="13"/>
        <v>0</v>
      </c>
      <c r="AC43" s="21">
        <f t="shared" si="14"/>
        <v>0</v>
      </c>
      <c r="AD43" s="21">
        <f t="shared" si="15"/>
        <v>0</v>
      </c>
    </row>
    <row r="44" spans="1:30" s="791" customFormat="1" ht="14.1" customHeight="1">
      <c r="A44" s="800" t="s">
        <v>2885</v>
      </c>
      <c r="B44" s="794">
        <f t="shared" si="16"/>
        <v>0</v>
      </c>
      <c r="C44" s="523">
        <v>0</v>
      </c>
      <c r="D44" s="523">
        <v>0</v>
      </c>
      <c r="E44" s="523">
        <v>0</v>
      </c>
      <c r="F44" s="523">
        <f t="shared" si="17"/>
        <v>0</v>
      </c>
      <c r="G44" s="523">
        <f t="shared" si="18"/>
        <v>0</v>
      </c>
      <c r="H44" s="523">
        <f t="shared" si="18"/>
        <v>0</v>
      </c>
      <c r="I44" s="523">
        <v>0</v>
      </c>
      <c r="J44" s="523">
        <v>0</v>
      </c>
      <c r="K44" s="523">
        <v>0</v>
      </c>
      <c r="L44" s="523">
        <v>0</v>
      </c>
      <c r="M44" s="523">
        <v>0</v>
      </c>
      <c r="N44" s="523">
        <v>0</v>
      </c>
      <c r="O44" s="523">
        <v>0</v>
      </c>
      <c r="P44" s="523">
        <v>0</v>
      </c>
      <c r="Q44" s="523">
        <f t="shared" si="19"/>
        <v>0</v>
      </c>
      <c r="R44" s="523">
        <v>0</v>
      </c>
      <c r="S44" s="523">
        <v>0</v>
      </c>
      <c r="T44" s="523">
        <f t="shared" si="20"/>
        <v>0</v>
      </c>
      <c r="U44" s="523">
        <v>0</v>
      </c>
      <c r="V44" s="523">
        <v>0</v>
      </c>
      <c r="X44" s="21">
        <f t="shared" si="10"/>
        <v>0</v>
      </c>
      <c r="Y44" s="21">
        <f t="shared" si="11"/>
        <v>0</v>
      </c>
      <c r="Z44" s="21">
        <f t="shared" si="12"/>
        <v>0</v>
      </c>
      <c r="AA44" s="21">
        <f t="shared" si="13"/>
        <v>0</v>
      </c>
      <c r="AB44" s="21">
        <f t="shared" si="13"/>
        <v>0</v>
      </c>
      <c r="AC44" s="21">
        <f t="shared" si="14"/>
        <v>0</v>
      </c>
      <c r="AD44" s="21">
        <f t="shared" si="15"/>
        <v>0</v>
      </c>
    </row>
    <row r="45" spans="1:30" s="519" customFormat="1" ht="4.5" customHeight="1">
      <c r="A45" s="1664"/>
      <c r="B45" s="580"/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  <c r="O45" s="527"/>
      <c r="P45" s="527"/>
      <c r="Q45" s="527"/>
      <c r="R45" s="527"/>
      <c r="S45" s="527"/>
      <c r="T45" s="1639"/>
    </row>
    <row r="46" spans="1:30" s="519" customFormat="1" ht="14.1" customHeight="1">
      <c r="A46" s="592" t="s">
        <v>2886</v>
      </c>
      <c r="B46" s="580">
        <f>SUM(B47:B60)</f>
        <v>10</v>
      </c>
      <c r="C46" s="527">
        <f t="shared" ref="C46:S46" si="21">SUM(C47:C60)</f>
        <v>3</v>
      </c>
      <c r="D46" s="527">
        <f t="shared" si="21"/>
        <v>3</v>
      </c>
      <c r="E46" s="527">
        <f t="shared" si="21"/>
        <v>4</v>
      </c>
      <c r="F46" s="527">
        <f t="shared" si="21"/>
        <v>229</v>
      </c>
      <c r="G46" s="527">
        <f>SUM(G47:G60)</f>
        <v>166</v>
      </c>
      <c r="H46" s="527">
        <f t="shared" si="21"/>
        <v>63</v>
      </c>
      <c r="I46" s="527">
        <f t="shared" si="21"/>
        <v>52</v>
      </c>
      <c r="J46" s="527">
        <f t="shared" si="21"/>
        <v>18</v>
      </c>
      <c r="K46" s="527">
        <f t="shared" si="21"/>
        <v>53</v>
      </c>
      <c r="L46" s="527">
        <f t="shared" si="21"/>
        <v>24</v>
      </c>
      <c r="M46" s="527">
        <f t="shared" si="21"/>
        <v>61</v>
      </c>
      <c r="N46" s="527">
        <f t="shared" si="21"/>
        <v>21</v>
      </c>
      <c r="O46" s="527">
        <f t="shared" si="21"/>
        <v>0</v>
      </c>
      <c r="P46" s="527">
        <f t="shared" si="21"/>
        <v>0</v>
      </c>
      <c r="Q46" s="527">
        <f t="shared" si="21"/>
        <v>99</v>
      </c>
      <c r="R46" s="527">
        <f t="shared" si="21"/>
        <v>54</v>
      </c>
      <c r="S46" s="527">
        <f t="shared" si="21"/>
        <v>45</v>
      </c>
      <c r="T46" s="527">
        <f>SUM(T47:T60)</f>
        <v>4</v>
      </c>
      <c r="U46" s="527">
        <f>SUM(U47:U60)</f>
        <v>4</v>
      </c>
      <c r="V46" s="527">
        <f>SUM(V47:V60)</f>
        <v>0</v>
      </c>
      <c r="X46" s="21">
        <f t="shared" ref="X46:X60" si="22">B46-C46-D46-E46</f>
        <v>0</v>
      </c>
      <c r="Y46" s="21">
        <f t="shared" ref="Y46:Y60" si="23">F46-G46-H46</f>
        <v>0</v>
      </c>
      <c r="Z46" s="21">
        <f t="shared" ref="Z46:Z60" si="24">F46-I46-J46-K46-L46-M46-N46-O46-P46</f>
        <v>0</v>
      </c>
      <c r="AA46" s="21">
        <f t="shared" ref="AA46:AB60" si="25">G46-I46-K46-M46-O46</f>
        <v>0</v>
      </c>
      <c r="AB46" s="21">
        <f t="shared" si="25"/>
        <v>0</v>
      </c>
      <c r="AC46" s="21">
        <f t="shared" ref="AC46:AC60" si="26">Q46-R46-S46</f>
        <v>0</v>
      </c>
      <c r="AD46" s="21">
        <f t="shared" ref="AD46:AD60" si="27">T46-U46-V46</f>
        <v>0</v>
      </c>
    </row>
    <row r="47" spans="1:30" s="519" customFormat="1" ht="14.1" customHeight="1">
      <c r="A47" s="1664" t="s">
        <v>2872</v>
      </c>
      <c r="B47" s="794">
        <f>C47+D47+E47</f>
        <v>0</v>
      </c>
      <c r="C47" s="527">
        <v>0</v>
      </c>
      <c r="D47" s="527">
        <v>0</v>
      </c>
      <c r="E47" s="527">
        <v>0</v>
      </c>
      <c r="F47" s="523">
        <f>G47+H47</f>
        <v>0</v>
      </c>
      <c r="G47" s="523">
        <f>I47+K47+M47+O47</f>
        <v>0</v>
      </c>
      <c r="H47" s="523">
        <f>J47+L47+N47+P47</f>
        <v>0</v>
      </c>
      <c r="I47" s="527">
        <v>0</v>
      </c>
      <c r="J47" s="527">
        <v>0</v>
      </c>
      <c r="K47" s="527">
        <v>0</v>
      </c>
      <c r="L47" s="527">
        <v>0</v>
      </c>
      <c r="M47" s="527">
        <v>0</v>
      </c>
      <c r="N47" s="527">
        <v>0</v>
      </c>
      <c r="O47" s="527">
        <v>0</v>
      </c>
      <c r="P47" s="527">
        <v>0</v>
      </c>
      <c r="Q47" s="523">
        <f>R47+S47</f>
        <v>0</v>
      </c>
      <c r="R47" s="527">
        <v>0</v>
      </c>
      <c r="S47" s="527">
        <v>0</v>
      </c>
      <c r="T47" s="523">
        <f>U47+V47</f>
        <v>0</v>
      </c>
      <c r="U47" s="527">
        <v>0</v>
      </c>
      <c r="V47" s="527">
        <v>0</v>
      </c>
      <c r="X47" s="21">
        <f t="shared" si="22"/>
        <v>0</v>
      </c>
      <c r="Y47" s="21">
        <f t="shared" si="23"/>
        <v>0</v>
      </c>
      <c r="Z47" s="21">
        <f t="shared" si="24"/>
        <v>0</v>
      </c>
      <c r="AA47" s="21">
        <f t="shared" si="25"/>
        <v>0</v>
      </c>
      <c r="AB47" s="21">
        <f t="shared" si="25"/>
        <v>0</v>
      </c>
      <c r="AC47" s="21">
        <f t="shared" si="26"/>
        <v>0</v>
      </c>
      <c r="AD47" s="21">
        <f t="shared" si="27"/>
        <v>0</v>
      </c>
    </row>
    <row r="48" spans="1:30" s="519" customFormat="1" ht="14.1" customHeight="1">
      <c r="A48" s="1664" t="s">
        <v>2873</v>
      </c>
      <c r="B48" s="794">
        <f t="shared" ref="B48:B60" si="28">C48+D48+E48</f>
        <v>0</v>
      </c>
      <c r="C48" s="527">
        <v>0</v>
      </c>
      <c r="D48" s="527">
        <v>0</v>
      </c>
      <c r="E48" s="527">
        <v>0</v>
      </c>
      <c r="F48" s="523">
        <f t="shared" ref="F48:F60" si="29">G48+H48</f>
        <v>0</v>
      </c>
      <c r="G48" s="523">
        <f t="shared" ref="G48:H60" si="30">I48+K48+M48+O48</f>
        <v>0</v>
      </c>
      <c r="H48" s="523">
        <f t="shared" si="30"/>
        <v>0</v>
      </c>
      <c r="I48" s="527">
        <v>0</v>
      </c>
      <c r="J48" s="527">
        <v>0</v>
      </c>
      <c r="K48" s="527">
        <v>0</v>
      </c>
      <c r="L48" s="527">
        <v>0</v>
      </c>
      <c r="M48" s="527">
        <v>0</v>
      </c>
      <c r="N48" s="527">
        <v>0</v>
      </c>
      <c r="O48" s="527">
        <v>0</v>
      </c>
      <c r="P48" s="527">
        <v>0</v>
      </c>
      <c r="Q48" s="523">
        <f t="shared" ref="Q48:Q60" si="31">R48+S48</f>
        <v>0</v>
      </c>
      <c r="R48" s="527">
        <v>0</v>
      </c>
      <c r="S48" s="527">
        <v>0</v>
      </c>
      <c r="T48" s="523">
        <f t="shared" ref="T48:T60" si="32">U48+V48</f>
        <v>0</v>
      </c>
      <c r="U48" s="527">
        <v>0</v>
      </c>
      <c r="V48" s="527">
        <v>0</v>
      </c>
      <c r="X48" s="21">
        <f t="shared" si="22"/>
        <v>0</v>
      </c>
      <c r="Y48" s="21">
        <f t="shared" si="23"/>
        <v>0</v>
      </c>
      <c r="Z48" s="21">
        <f t="shared" si="24"/>
        <v>0</v>
      </c>
      <c r="AA48" s="21">
        <f t="shared" si="25"/>
        <v>0</v>
      </c>
      <c r="AB48" s="21">
        <f t="shared" si="25"/>
        <v>0</v>
      </c>
      <c r="AC48" s="21">
        <f t="shared" si="26"/>
        <v>0</v>
      </c>
      <c r="AD48" s="21">
        <f t="shared" si="27"/>
        <v>0</v>
      </c>
    </row>
    <row r="49" spans="1:45" s="519" customFormat="1" ht="14.1" customHeight="1">
      <c r="A49" s="1664" t="s">
        <v>2874</v>
      </c>
      <c r="B49" s="794">
        <f t="shared" si="28"/>
        <v>0</v>
      </c>
      <c r="C49" s="527">
        <v>0</v>
      </c>
      <c r="D49" s="527">
        <v>0</v>
      </c>
      <c r="E49" s="527">
        <v>0</v>
      </c>
      <c r="F49" s="523">
        <f t="shared" si="29"/>
        <v>0</v>
      </c>
      <c r="G49" s="523">
        <f t="shared" si="30"/>
        <v>0</v>
      </c>
      <c r="H49" s="523">
        <f t="shared" si="30"/>
        <v>0</v>
      </c>
      <c r="I49" s="527">
        <v>0</v>
      </c>
      <c r="J49" s="527">
        <v>0</v>
      </c>
      <c r="K49" s="527">
        <v>0</v>
      </c>
      <c r="L49" s="527">
        <v>0</v>
      </c>
      <c r="M49" s="527">
        <v>0</v>
      </c>
      <c r="N49" s="527">
        <v>0</v>
      </c>
      <c r="O49" s="527">
        <v>0</v>
      </c>
      <c r="P49" s="527">
        <v>0</v>
      </c>
      <c r="Q49" s="523">
        <f t="shared" si="31"/>
        <v>0</v>
      </c>
      <c r="R49" s="527">
        <v>0</v>
      </c>
      <c r="S49" s="527">
        <v>0</v>
      </c>
      <c r="T49" s="523">
        <f t="shared" si="32"/>
        <v>0</v>
      </c>
      <c r="U49" s="527">
        <v>0</v>
      </c>
      <c r="V49" s="527">
        <v>0</v>
      </c>
      <c r="X49" s="21">
        <f t="shared" si="22"/>
        <v>0</v>
      </c>
      <c r="Y49" s="21">
        <f t="shared" si="23"/>
        <v>0</v>
      </c>
      <c r="Z49" s="21">
        <f t="shared" si="24"/>
        <v>0</v>
      </c>
      <c r="AA49" s="21">
        <f t="shared" si="25"/>
        <v>0</v>
      </c>
      <c r="AB49" s="21">
        <f t="shared" si="25"/>
        <v>0</v>
      </c>
      <c r="AC49" s="21">
        <f t="shared" si="26"/>
        <v>0</v>
      </c>
      <c r="AD49" s="21">
        <f t="shared" si="27"/>
        <v>0</v>
      </c>
    </row>
    <row r="50" spans="1:45" s="519" customFormat="1" ht="14.1" customHeight="1">
      <c r="A50" s="1664" t="s">
        <v>2875</v>
      </c>
      <c r="B50" s="794">
        <f t="shared" si="28"/>
        <v>0</v>
      </c>
      <c r="C50" s="527">
        <v>0</v>
      </c>
      <c r="D50" s="527">
        <v>0</v>
      </c>
      <c r="E50" s="527">
        <v>0</v>
      </c>
      <c r="F50" s="523">
        <f t="shared" si="29"/>
        <v>0</v>
      </c>
      <c r="G50" s="523">
        <f t="shared" si="30"/>
        <v>0</v>
      </c>
      <c r="H50" s="523">
        <f t="shared" si="30"/>
        <v>0</v>
      </c>
      <c r="I50" s="527">
        <v>0</v>
      </c>
      <c r="J50" s="527">
        <v>0</v>
      </c>
      <c r="K50" s="527">
        <v>0</v>
      </c>
      <c r="L50" s="527">
        <v>0</v>
      </c>
      <c r="M50" s="527">
        <v>0</v>
      </c>
      <c r="N50" s="527">
        <v>0</v>
      </c>
      <c r="O50" s="527">
        <v>0</v>
      </c>
      <c r="P50" s="527">
        <v>0</v>
      </c>
      <c r="Q50" s="523">
        <f t="shared" si="31"/>
        <v>0</v>
      </c>
      <c r="R50" s="527">
        <v>0</v>
      </c>
      <c r="S50" s="527">
        <v>0</v>
      </c>
      <c r="T50" s="523">
        <f t="shared" si="32"/>
        <v>0</v>
      </c>
      <c r="U50" s="527">
        <v>0</v>
      </c>
      <c r="V50" s="527">
        <v>0</v>
      </c>
      <c r="X50" s="21">
        <f t="shared" si="22"/>
        <v>0</v>
      </c>
      <c r="Y50" s="21">
        <f t="shared" si="23"/>
        <v>0</v>
      </c>
      <c r="Z50" s="21">
        <f t="shared" si="24"/>
        <v>0</v>
      </c>
      <c r="AA50" s="21">
        <f t="shared" si="25"/>
        <v>0</v>
      </c>
      <c r="AB50" s="21">
        <f t="shared" si="25"/>
        <v>0</v>
      </c>
      <c r="AC50" s="21">
        <f t="shared" si="26"/>
        <v>0</v>
      </c>
      <c r="AD50" s="21">
        <f t="shared" si="27"/>
        <v>0</v>
      </c>
    </row>
    <row r="51" spans="1:45" s="519" customFormat="1" ht="14.1" customHeight="1">
      <c r="A51" s="1664" t="s">
        <v>2876</v>
      </c>
      <c r="B51" s="794">
        <f t="shared" si="28"/>
        <v>0</v>
      </c>
      <c r="C51" s="527">
        <v>0</v>
      </c>
      <c r="D51" s="527">
        <v>0</v>
      </c>
      <c r="E51" s="527">
        <v>0</v>
      </c>
      <c r="F51" s="523">
        <f t="shared" si="29"/>
        <v>0</v>
      </c>
      <c r="G51" s="523">
        <f t="shared" si="30"/>
        <v>0</v>
      </c>
      <c r="H51" s="523">
        <f t="shared" si="30"/>
        <v>0</v>
      </c>
      <c r="I51" s="527">
        <v>0</v>
      </c>
      <c r="J51" s="527">
        <v>0</v>
      </c>
      <c r="K51" s="527">
        <v>0</v>
      </c>
      <c r="L51" s="527">
        <v>0</v>
      </c>
      <c r="M51" s="527">
        <v>0</v>
      </c>
      <c r="N51" s="527">
        <v>0</v>
      </c>
      <c r="O51" s="527">
        <v>0</v>
      </c>
      <c r="P51" s="527">
        <v>0</v>
      </c>
      <c r="Q51" s="523">
        <f t="shared" si="31"/>
        <v>0</v>
      </c>
      <c r="R51" s="527">
        <v>0</v>
      </c>
      <c r="S51" s="527">
        <v>0</v>
      </c>
      <c r="T51" s="523">
        <f t="shared" si="32"/>
        <v>0</v>
      </c>
      <c r="U51" s="527">
        <v>0</v>
      </c>
      <c r="V51" s="527">
        <v>0</v>
      </c>
      <c r="X51" s="21">
        <f t="shared" si="22"/>
        <v>0</v>
      </c>
      <c r="Y51" s="21">
        <f t="shared" si="23"/>
        <v>0</v>
      </c>
      <c r="Z51" s="21">
        <f t="shared" si="24"/>
        <v>0</v>
      </c>
      <c r="AA51" s="21">
        <f t="shared" si="25"/>
        <v>0</v>
      </c>
      <c r="AB51" s="21">
        <f t="shared" si="25"/>
        <v>0</v>
      </c>
      <c r="AC51" s="21">
        <f t="shared" si="26"/>
        <v>0</v>
      </c>
      <c r="AD51" s="21">
        <f t="shared" si="27"/>
        <v>0</v>
      </c>
    </row>
    <row r="52" spans="1:45" s="519" customFormat="1" ht="14.1" customHeight="1">
      <c r="A52" s="1664" t="s">
        <v>2877</v>
      </c>
      <c r="B52" s="794">
        <f t="shared" si="28"/>
        <v>0</v>
      </c>
      <c r="C52" s="527">
        <v>0</v>
      </c>
      <c r="D52" s="527">
        <v>0</v>
      </c>
      <c r="E52" s="527">
        <v>0</v>
      </c>
      <c r="F52" s="523">
        <f t="shared" si="29"/>
        <v>0</v>
      </c>
      <c r="G52" s="523">
        <f t="shared" si="30"/>
        <v>0</v>
      </c>
      <c r="H52" s="523">
        <f t="shared" si="30"/>
        <v>0</v>
      </c>
      <c r="I52" s="527">
        <v>0</v>
      </c>
      <c r="J52" s="527">
        <v>0</v>
      </c>
      <c r="K52" s="527">
        <v>0</v>
      </c>
      <c r="L52" s="527">
        <v>0</v>
      </c>
      <c r="M52" s="527">
        <v>0</v>
      </c>
      <c r="N52" s="527">
        <v>0</v>
      </c>
      <c r="O52" s="527">
        <v>0</v>
      </c>
      <c r="P52" s="527">
        <v>0</v>
      </c>
      <c r="Q52" s="523">
        <f t="shared" si="31"/>
        <v>0</v>
      </c>
      <c r="R52" s="527">
        <v>0</v>
      </c>
      <c r="S52" s="527">
        <v>0</v>
      </c>
      <c r="T52" s="523">
        <f t="shared" si="32"/>
        <v>0</v>
      </c>
      <c r="U52" s="527">
        <v>0</v>
      </c>
      <c r="V52" s="527">
        <v>0</v>
      </c>
      <c r="X52" s="21">
        <f t="shared" si="22"/>
        <v>0</v>
      </c>
      <c r="Y52" s="21">
        <f t="shared" si="23"/>
        <v>0</v>
      </c>
      <c r="Z52" s="21">
        <f t="shared" si="24"/>
        <v>0</v>
      </c>
      <c r="AA52" s="21">
        <f t="shared" si="25"/>
        <v>0</v>
      </c>
      <c r="AB52" s="21">
        <f t="shared" si="25"/>
        <v>0</v>
      </c>
      <c r="AC52" s="21">
        <f t="shared" si="26"/>
        <v>0</v>
      </c>
      <c r="AD52" s="21">
        <f t="shared" si="27"/>
        <v>0</v>
      </c>
    </row>
    <row r="53" spans="1:45" s="519" customFormat="1" ht="14.1" customHeight="1">
      <c r="A53" s="1664" t="s">
        <v>2878</v>
      </c>
      <c r="B53" s="794">
        <f t="shared" si="28"/>
        <v>0</v>
      </c>
      <c r="C53" s="527">
        <v>0</v>
      </c>
      <c r="D53" s="527">
        <v>0</v>
      </c>
      <c r="E53" s="527">
        <v>0</v>
      </c>
      <c r="F53" s="523">
        <f t="shared" si="29"/>
        <v>0</v>
      </c>
      <c r="G53" s="523">
        <f t="shared" si="30"/>
        <v>0</v>
      </c>
      <c r="H53" s="523">
        <f t="shared" si="30"/>
        <v>0</v>
      </c>
      <c r="I53" s="527">
        <v>0</v>
      </c>
      <c r="J53" s="527">
        <v>0</v>
      </c>
      <c r="K53" s="527">
        <v>0</v>
      </c>
      <c r="L53" s="527">
        <v>0</v>
      </c>
      <c r="M53" s="527">
        <v>0</v>
      </c>
      <c r="N53" s="527">
        <v>0</v>
      </c>
      <c r="O53" s="527">
        <v>0</v>
      </c>
      <c r="P53" s="527">
        <v>0</v>
      </c>
      <c r="Q53" s="523">
        <f t="shared" si="31"/>
        <v>0</v>
      </c>
      <c r="R53" s="527">
        <v>0</v>
      </c>
      <c r="S53" s="527">
        <v>0</v>
      </c>
      <c r="T53" s="523">
        <f t="shared" si="32"/>
        <v>0</v>
      </c>
      <c r="U53" s="527">
        <v>0</v>
      </c>
      <c r="V53" s="527">
        <v>0</v>
      </c>
      <c r="X53" s="21">
        <f t="shared" si="22"/>
        <v>0</v>
      </c>
      <c r="Y53" s="21">
        <f t="shared" si="23"/>
        <v>0</v>
      </c>
      <c r="Z53" s="21">
        <f t="shared" si="24"/>
        <v>0</v>
      </c>
      <c r="AA53" s="21">
        <f t="shared" si="25"/>
        <v>0</v>
      </c>
      <c r="AB53" s="21">
        <f t="shared" si="25"/>
        <v>0</v>
      </c>
      <c r="AC53" s="21">
        <f t="shared" si="26"/>
        <v>0</v>
      </c>
      <c r="AD53" s="21">
        <f t="shared" si="27"/>
        <v>0</v>
      </c>
    </row>
    <row r="54" spans="1:45" s="519" customFormat="1" ht="14.1" customHeight="1">
      <c r="A54" s="1664" t="s">
        <v>2879</v>
      </c>
      <c r="B54" s="794">
        <f t="shared" si="28"/>
        <v>0</v>
      </c>
      <c r="C54" s="527">
        <v>0</v>
      </c>
      <c r="D54" s="527">
        <v>0</v>
      </c>
      <c r="E54" s="527">
        <v>0</v>
      </c>
      <c r="F54" s="523">
        <f t="shared" si="29"/>
        <v>0</v>
      </c>
      <c r="G54" s="523">
        <f t="shared" si="30"/>
        <v>0</v>
      </c>
      <c r="H54" s="523">
        <f t="shared" si="30"/>
        <v>0</v>
      </c>
      <c r="I54" s="527">
        <v>0</v>
      </c>
      <c r="J54" s="527">
        <v>0</v>
      </c>
      <c r="K54" s="527">
        <v>0</v>
      </c>
      <c r="L54" s="527">
        <v>0</v>
      </c>
      <c r="M54" s="527">
        <v>0</v>
      </c>
      <c r="N54" s="527">
        <v>0</v>
      </c>
      <c r="O54" s="527">
        <v>0</v>
      </c>
      <c r="P54" s="527">
        <v>0</v>
      </c>
      <c r="Q54" s="523">
        <f t="shared" si="31"/>
        <v>0</v>
      </c>
      <c r="R54" s="527">
        <v>0</v>
      </c>
      <c r="S54" s="527">
        <v>0</v>
      </c>
      <c r="T54" s="523">
        <f t="shared" si="32"/>
        <v>0</v>
      </c>
      <c r="U54" s="527">
        <v>0</v>
      </c>
      <c r="V54" s="527">
        <v>0</v>
      </c>
      <c r="X54" s="21">
        <f t="shared" si="22"/>
        <v>0</v>
      </c>
      <c r="Y54" s="21">
        <f t="shared" si="23"/>
        <v>0</v>
      </c>
      <c r="Z54" s="21">
        <f t="shared" si="24"/>
        <v>0</v>
      </c>
      <c r="AA54" s="21">
        <f t="shared" si="25"/>
        <v>0</v>
      </c>
      <c r="AB54" s="21">
        <f t="shared" si="25"/>
        <v>0</v>
      </c>
      <c r="AC54" s="21">
        <f t="shared" si="26"/>
        <v>0</v>
      </c>
      <c r="AD54" s="21">
        <f t="shared" si="27"/>
        <v>0</v>
      </c>
    </row>
    <row r="55" spans="1:45" s="519" customFormat="1" ht="14.1" customHeight="1">
      <c r="A55" s="1664" t="s">
        <v>2880</v>
      </c>
      <c r="B55" s="794">
        <f t="shared" si="28"/>
        <v>0</v>
      </c>
      <c r="C55" s="527">
        <v>0</v>
      </c>
      <c r="D55" s="527">
        <v>0</v>
      </c>
      <c r="E55" s="527">
        <v>0</v>
      </c>
      <c r="F55" s="523">
        <f t="shared" si="29"/>
        <v>0</v>
      </c>
      <c r="G55" s="523">
        <f t="shared" si="30"/>
        <v>0</v>
      </c>
      <c r="H55" s="523">
        <f t="shared" si="30"/>
        <v>0</v>
      </c>
      <c r="I55" s="527">
        <v>0</v>
      </c>
      <c r="J55" s="527">
        <v>0</v>
      </c>
      <c r="K55" s="527">
        <v>0</v>
      </c>
      <c r="L55" s="527">
        <v>0</v>
      </c>
      <c r="M55" s="527">
        <v>0</v>
      </c>
      <c r="N55" s="527">
        <v>0</v>
      </c>
      <c r="O55" s="527">
        <v>0</v>
      </c>
      <c r="P55" s="527">
        <v>0</v>
      </c>
      <c r="Q55" s="523">
        <f t="shared" si="31"/>
        <v>0</v>
      </c>
      <c r="R55" s="527">
        <v>0</v>
      </c>
      <c r="S55" s="527">
        <v>0</v>
      </c>
      <c r="T55" s="523">
        <f t="shared" si="32"/>
        <v>0</v>
      </c>
      <c r="U55" s="527">
        <v>0</v>
      </c>
      <c r="V55" s="527">
        <v>0</v>
      </c>
      <c r="X55" s="21">
        <f t="shared" si="22"/>
        <v>0</v>
      </c>
      <c r="Y55" s="21">
        <f t="shared" si="23"/>
        <v>0</v>
      </c>
      <c r="Z55" s="21">
        <f t="shared" si="24"/>
        <v>0</v>
      </c>
      <c r="AA55" s="21">
        <f t="shared" si="25"/>
        <v>0</v>
      </c>
      <c r="AB55" s="21">
        <f t="shared" si="25"/>
        <v>0</v>
      </c>
      <c r="AC55" s="21">
        <f t="shared" si="26"/>
        <v>0</v>
      </c>
      <c r="AD55" s="21">
        <f t="shared" si="27"/>
        <v>0</v>
      </c>
    </row>
    <row r="56" spans="1:45" s="519" customFormat="1" ht="14.1" customHeight="1">
      <c r="A56" s="1664" t="s">
        <v>2881</v>
      </c>
      <c r="B56" s="794">
        <f t="shared" si="28"/>
        <v>0</v>
      </c>
      <c r="C56" s="523">
        <v>0</v>
      </c>
      <c r="D56" s="523">
        <v>0</v>
      </c>
      <c r="E56" s="523">
        <v>0</v>
      </c>
      <c r="F56" s="523">
        <f t="shared" si="29"/>
        <v>0</v>
      </c>
      <c r="G56" s="523">
        <f t="shared" si="30"/>
        <v>0</v>
      </c>
      <c r="H56" s="523">
        <f t="shared" si="30"/>
        <v>0</v>
      </c>
      <c r="I56" s="523">
        <v>0</v>
      </c>
      <c r="J56" s="523">
        <v>0</v>
      </c>
      <c r="K56" s="523">
        <v>0</v>
      </c>
      <c r="L56" s="523">
        <v>0</v>
      </c>
      <c r="M56" s="523">
        <v>0</v>
      </c>
      <c r="N56" s="523">
        <v>0</v>
      </c>
      <c r="O56" s="523">
        <v>0</v>
      </c>
      <c r="P56" s="523">
        <v>0</v>
      </c>
      <c r="Q56" s="523">
        <f t="shared" si="31"/>
        <v>0</v>
      </c>
      <c r="R56" s="523">
        <v>0</v>
      </c>
      <c r="S56" s="523">
        <v>0</v>
      </c>
      <c r="T56" s="523">
        <f t="shared" si="32"/>
        <v>0</v>
      </c>
      <c r="U56" s="523">
        <v>0</v>
      </c>
      <c r="V56" s="523">
        <v>0</v>
      </c>
      <c r="X56" s="21">
        <f t="shared" si="22"/>
        <v>0</v>
      </c>
      <c r="Y56" s="21">
        <f t="shared" si="23"/>
        <v>0</v>
      </c>
      <c r="Z56" s="21">
        <f t="shared" si="24"/>
        <v>0</v>
      </c>
      <c r="AA56" s="21">
        <f t="shared" si="25"/>
        <v>0</v>
      </c>
      <c r="AB56" s="21">
        <f t="shared" si="25"/>
        <v>0</v>
      </c>
      <c r="AC56" s="21">
        <f t="shared" si="26"/>
        <v>0</v>
      </c>
      <c r="AD56" s="21">
        <f t="shared" si="27"/>
        <v>0</v>
      </c>
    </row>
    <row r="57" spans="1:45" s="519" customFormat="1" ht="14.1" customHeight="1">
      <c r="A57" s="1664" t="s">
        <v>2882</v>
      </c>
      <c r="B57" s="794">
        <f t="shared" si="28"/>
        <v>10</v>
      </c>
      <c r="C57" s="523">
        <v>3</v>
      </c>
      <c r="D57" s="523">
        <v>3</v>
      </c>
      <c r="E57" s="523">
        <v>4</v>
      </c>
      <c r="F57" s="523">
        <f t="shared" si="29"/>
        <v>229</v>
      </c>
      <c r="G57" s="523">
        <f t="shared" si="30"/>
        <v>166</v>
      </c>
      <c r="H57" s="523">
        <f t="shared" si="30"/>
        <v>63</v>
      </c>
      <c r="I57" s="523">
        <v>52</v>
      </c>
      <c r="J57" s="523">
        <v>18</v>
      </c>
      <c r="K57" s="523">
        <v>53</v>
      </c>
      <c r="L57" s="523">
        <v>24</v>
      </c>
      <c r="M57" s="523">
        <v>61</v>
      </c>
      <c r="N57" s="523">
        <v>21</v>
      </c>
      <c r="O57" s="523">
        <v>0</v>
      </c>
      <c r="P57" s="523">
        <v>0</v>
      </c>
      <c r="Q57" s="523">
        <f t="shared" si="31"/>
        <v>99</v>
      </c>
      <c r="R57" s="523">
        <v>54</v>
      </c>
      <c r="S57" s="523">
        <v>45</v>
      </c>
      <c r="T57" s="523">
        <f t="shared" si="32"/>
        <v>4</v>
      </c>
      <c r="U57" s="523">
        <v>4</v>
      </c>
      <c r="V57" s="523">
        <v>0</v>
      </c>
      <c r="X57" s="21">
        <f t="shared" si="22"/>
        <v>0</v>
      </c>
      <c r="Y57" s="21">
        <f t="shared" si="23"/>
        <v>0</v>
      </c>
      <c r="Z57" s="21">
        <f t="shared" si="24"/>
        <v>0</v>
      </c>
      <c r="AA57" s="21">
        <f t="shared" si="25"/>
        <v>0</v>
      </c>
      <c r="AB57" s="21">
        <f t="shared" si="25"/>
        <v>0</v>
      </c>
      <c r="AC57" s="21">
        <f t="shared" si="26"/>
        <v>0</v>
      </c>
      <c r="AD57" s="21">
        <f t="shared" si="27"/>
        <v>0</v>
      </c>
    </row>
    <row r="58" spans="1:45" s="519" customFormat="1" ht="14.1" customHeight="1">
      <c r="A58" s="1664" t="s">
        <v>2883</v>
      </c>
      <c r="B58" s="794">
        <f t="shared" si="28"/>
        <v>0</v>
      </c>
      <c r="C58" s="527">
        <v>0</v>
      </c>
      <c r="D58" s="527">
        <v>0</v>
      </c>
      <c r="E58" s="527">
        <v>0</v>
      </c>
      <c r="F58" s="523">
        <f t="shared" si="29"/>
        <v>0</v>
      </c>
      <c r="G58" s="523">
        <f t="shared" si="30"/>
        <v>0</v>
      </c>
      <c r="H58" s="523">
        <f t="shared" si="30"/>
        <v>0</v>
      </c>
      <c r="I58" s="527">
        <v>0</v>
      </c>
      <c r="J58" s="527">
        <v>0</v>
      </c>
      <c r="K58" s="527">
        <v>0</v>
      </c>
      <c r="L58" s="527">
        <v>0</v>
      </c>
      <c r="M58" s="527">
        <v>0</v>
      </c>
      <c r="N58" s="527">
        <v>0</v>
      </c>
      <c r="O58" s="527">
        <v>0</v>
      </c>
      <c r="P58" s="527">
        <v>0</v>
      </c>
      <c r="Q58" s="523">
        <f t="shared" si="31"/>
        <v>0</v>
      </c>
      <c r="R58" s="527">
        <v>0</v>
      </c>
      <c r="S58" s="527">
        <v>0</v>
      </c>
      <c r="T58" s="523">
        <f t="shared" si="32"/>
        <v>0</v>
      </c>
      <c r="U58" s="527">
        <v>0</v>
      </c>
      <c r="V58" s="527">
        <v>0</v>
      </c>
      <c r="X58" s="21">
        <f t="shared" si="22"/>
        <v>0</v>
      </c>
      <c r="Y58" s="21">
        <f t="shared" si="23"/>
        <v>0</v>
      </c>
      <c r="Z58" s="21">
        <f t="shared" si="24"/>
        <v>0</v>
      </c>
      <c r="AA58" s="21">
        <f t="shared" si="25"/>
        <v>0</v>
      </c>
      <c r="AB58" s="21">
        <f t="shared" si="25"/>
        <v>0</v>
      </c>
      <c r="AC58" s="21">
        <f t="shared" si="26"/>
        <v>0</v>
      </c>
      <c r="AD58" s="21">
        <f t="shared" si="27"/>
        <v>0</v>
      </c>
    </row>
    <row r="59" spans="1:45" s="519" customFormat="1" ht="14.1" customHeight="1">
      <c r="A59" s="1538" t="s">
        <v>2884</v>
      </c>
      <c r="B59" s="794">
        <f t="shared" si="28"/>
        <v>0</v>
      </c>
      <c r="C59" s="527">
        <v>0</v>
      </c>
      <c r="D59" s="527">
        <v>0</v>
      </c>
      <c r="E59" s="527">
        <v>0</v>
      </c>
      <c r="F59" s="523">
        <f t="shared" si="29"/>
        <v>0</v>
      </c>
      <c r="G59" s="523">
        <f t="shared" si="30"/>
        <v>0</v>
      </c>
      <c r="H59" s="523">
        <f t="shared" si="30"/>
        <v>0</v>
      </c>
      <c r="I59" s="527">
        <v>0</v>
      </c>
      <c r="J59" s="527">
        <v>0</v>
      </c>
      <c r="K59" s="527">
        <v>0</v>
      </c>
      <c r="L59" s="527">
        <v>0</v>
      </c>
      <c r="M59" s="527">
        <v>0</v>
      </c>
      <c r="N59" s="527">
        <v>0</v>
      </c>
      <c r="O59" s="527">
        <v>0</v>
      </c>
      <c r="P59" s="527">
        <v>0</v>
      </c>
      <c r="Q59" s="523">
        <f t="shared" si="31"/>
        <v>0</v>
      </c>
      <c r="R59" s="527">
        <v>0</v>
      </c>
      <c r="S59" s="527">
        <v>0</v>
      </c>
      <c r="T59" s="523">
        <f t="shared" si="32"/>
        <v>0</v>
      </c>
      <c r="U59" s="527">
        <v>0</v>
      </c>
      <c r="V59" s="527">
        <v>0</v>
      </c>
      <c r="X59" s="21">
        <f t="shared" si="22"/>
        <v>0</v>
      </c>
      <c r="Y59" s="21">
        <f t="shared" si="23"/>
        <v>0</v>
      </c>
      <c r="Z59" s="21">
        <f t="shared" si="24"/>
        <v>0</v>
      </c>
      <c r="AA59" s="21">
        <f t="shared" si="25"/>
        <v>0</v>
      </c>
      <c r="AB59" s="21">
        <f t="shared" si="25"/>
        <v>0</v>
      </c>
      <c r="AC59" s="21">
        <f t="shared" si="26"/>
        <v>0</v>
      </c>
      <c r="AD59" s="21">
        <f t="shared" si="27"/>
        <v>0</v>
      </c>
    </row>
    <row r="60" spans="1:45" s="519" customFormat="1" ht="14.1" customHeight="1">
      <c r="A60" s="1539" t="s">
        <v>2885</v>
      </c>
      <c r="B60" s="792">
        <f t="shared" si="28"/>
        <v>0</v>
      </c>
      <c r="C60" s="589">
        <v>0</v>
      </c>
      <c r="D60" s="589">
        <v>0</v>
      </c>
      <c r="E60" s="589">
        <v>0</v>
      </c>
      <c r="F60" s="589">
        <f t="shared" si="29"/>
        <v>0</v>
      </c>
      <c r="G60" s="589">
        <f t="shared" si="30"/>
        <v>0</v>
      </c>
      <c r="H60" s="589">
        <f t="shared" si="30"/>
        <v>0</v>
      </c>
      <c r="I60" s="589">
        <v>0</v>
      </c>
      <c r="J60" s="589">
        <v>0</v>
      </c>
      <c r="K60" s="589">
        <v>0</v>
      </c>
      <c r="L60" s="589">
        <v>0</v>
      </c>
      <c r="M60" s="589">
        <v>0</v>
      </c>
      <c r="N60" s="589">
        <v>0</v>
      </c>
      <c r="O60" s="589">
        <v>0</v>
      </c>
      <c r="P60" s="589">
        <v>0</v>
      </c>
      <c r="Q60" s="589">
        <f t="shared" si="31"/>
        <v>0</v>
      </c>
      <c r="R60" s="589">
        <v>0</v>
      </c>
      <c r="S60" s="589">
        <v>0</v>
      </c>
      <c r="T60" s="589">
        <f t="shared" si="32"/>
        <v>0</v>
      </c>
      <c r="U60" s="589">
        <v>0</v>
      </c>
      <c r="V60" s="589">
        <v>0</v>
      </c>
      <c r="X60" s="21">
        <f t="shared" si="22"/>
        <v>0</v>
      </c>
      <c r="Y60" s="21">
        <f t="shared" si="23"/>
        <v>0</v>
      </c>
      <c r="Z60" s="21">
        <f t="shared" si="24"/>
        <v>0</v>
      </c>
      <c r="AA60" s="21">
        <f t="shared" si="25"/>
        <v>0</v>
      </c>
      <c r="AB60" s="21">
        <f t="shared" si="25"/>
        <v>0</v>
      </c>
      <c r="AC60" s="21">
        <f t="shared" si="26"/>
        <v>0</v>
      </c>
      <c r="AD60" s="21">
        <f t="shared" si="27"/>
        <v>0</v>
      </c>
    </row>
    <row r="61" spans="1:45" s="801" customFormat="1" ht="11.1" customHeight="1">
      <c r="A61" s="94" t="s">
        <v>2887</v>
      </c>
      <c r="C61" s="802"/>
      <c r="D61" s="803" t="s">
        <v>940</v>
      </c>
      <c r="G61" s="804"/>
      <c r="H61" s="790" t="s">
        <v>2149</v>
      </c>
      <c r="N61" s="801" t="s">
        <v>941</v>
      </c>
      <c r="P61" s="802"/>
      <c r="Q61" s="802"/>
      <c r="R61" s="519"/>
      <c r="S61" s="99"/>
      <c r="T61" s="519"/>
      <c r="U61" s="519"/>
      <c r="V61" s="99" t="s">
        <v>333</v>
      </c>
      <c r="W61" s="519"/>
      <c r="X61" s="519"/>
      <c r="Y61" s="519"/>
      <c r="Z61" s="519"/>
      <c r="AA61" s="519"/>
      <c r="AB61" s="519"/>
      <c r="AC61" s="519"/>
      <c r="AD61" s="519"/>
      <c r="AE61" s="519"/>
      <c r="AF61" s="519"/>
      <c r="AG61" s="519"/>
      <c r="AH61" s="519"/>
      <c r="AI61" s="519"/>
      <c r="AJ61" s="519"/>
      <c r="AK61" s="519"/>
      <c r="AL61" s="519"/>
      <c r="AM61" s="519"/>
      <c r="AN61" s="519"/>
      <c r="AO61" s="519"/>
      <c r="AP61" s="519"/>
      <c r="AQ61" s="519"/>
      <c r="AR61" s="519"/>
      <c r="AS61" s="519"/>
    </row>
    <row r="62" spans="1:45" s="801" customFormat="1" ht="11.1" customHeight="1">
      <c r="A62" s="805"/>
      <c r="B62" s="802"/>
      <c r="C62" s="802"/>
      <c r="E62" s="802"/>
      <c r="G62" s="804"/>
      <c r="H62" s="790" t="s">
        <v>2150</v>
      </c>
      <c r="K62" s="802"/>
      <c r="L62" s="802"/>
      <c r="M62" s="804"/>
      <c r="N62" s="802"/>
      <c r="O62" s="802"/>
      <c r="P62" s="802"/>
      <c r="Q62" s="802"/>
      <c r="R62" s="519"/>
      <c r="S62" s="519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  <c r="AE62" s="519"/>
      <c r="AF62" s="519"/>
      <c r="AG62" s="519"/>
      <c r="AH62" s="519"/>
      <c r="AI62" s="519"/>
      <c r="AJ62" s="519"/>
      <c r="AK62" s="519"/>
      <c r="AL62" s="519"/>
      <c r="AM62" s="519"/>
      <c r="AN62" s="519"/>
      <c r="AO62" s="519"/>
      <c r="AP62" s="519"/>
      <c r="AQ62" s="519"/>
      <c r="AR62" s="519"/>
      <c r="AS62" s="519"/>
    </row>
    <row r="63" spans="1:45" s="519" customFormat="1" ht="11.1" customHeight="1">
      <c r="A63" s="519" t="s">
        <v>913</v>
      </c>
      <c r="M63" s="1639"/>
      <c r="Q63" s="1639"/>
    </row>
    <row r="64" spans="1:45" s="519" customFormat="1" ht="11.1" customHeight="1">
      <c r="A64" s="519" t="s">
        <v>912</v>
      </c>
      <c r="B64" s="1639"/>
      <c r="C64" s="1639"/>
    </row>
    <row r="65" spans="1:32" s="519" customFormat="1" ht="11.1" customHeight="1">
      <c r="A65" s="790"/>
      <c r="B65" s="790"/>
      <c r="AB65" s="1639"/>
      <c r="AC65" s="1639"/>
      <c r="AD65" s="1639"/>
      <c r="AE65" s="1639"/>
      <c r="AF65" s="1639"/>
    </row>
    <row r="66" spans="1:32">
      <c r="B66" s="372">
        <f>B8-SUM(B9:B22)</f>
        <v>0</v>
      </c>
      <c r="C66" s="372">
        <f t="shared" ref="C66:V66" si="33">C8-SUM(C9:C22)</f>
        <v>0</v>
      </c>
      <c r="D66" s="372">
        <f t="shared" si="33"/>
        <v>0</v>
      </c>
      <c r="E66" s="372">
        <f t="shared" si="33"/>
        <v>0</v>
      </c>
      <c r="F66" s="372">
        <f t="shared" si="33"/>
        <v>0</v>
      </c>
      <c r="G66" s="372">
        <f t="shared" si="33"/>
        <v>0</v>
      </c>
      <c r="H66" s="372">
        <f t="shared" si="33"/>
        <v>0</v>
      </c>
      <c r="I66" s="372">
        <f t="shared" si="33"/>
        <v>0</v>
      </c>
      <c r="J66" s="372">
        <f t="shared" si="33"/>
        <v>0</v>
      </c>
      <c r="K66" s="372">
        <f t="shared" si="33"/>
        <v>0</v>
      </c>
      <c r="L66" s="372">
        <f t="shared" si="33"/>
        <v>0</v>
      </c>
      <c r="M66" s="372">
        <f t="shared" si="33"/>
        <v>0</v>
      </c>
      <c r="N66" s="372">
        <f t="shared" si="33"/>
        <v>0</v>
      </c>
      <c r="O66" s="372">
        <f t="shared" si="33"/>
        <v>0</v>
      </c>
      <c r="P66" s="372">
        <f t="shared" si="33"/>
        <v>0</v>
      </c>
      <c r="Q66" s="372">
        <f t="shared" si="33"/>
        <v>0</v>
      </c>
      <c r="R66" s="372">
        <f t="shared" si="33"/>
        <v>0</v>
      </c>
      <c r="S66" s="372">
        <f t="shared" si="33"/>
        <v>0</v>
      </c>
      <c r="T66" s="372">
        <f t="shared" si="33"/>
        <v>0</v>
      </c>
      <c r="U66" s="372">
        <f t="shared" si="33"/>
        <v>0</v>
      </c>
      <c r="V66" s="372">
        <f t="shared" si="33"/>
        <v>0</v>
      </c>
    </row>
    <row r="67" spans="1:32">
      <c r="B67" s="372">
        <f>B30-SUM(B31:B44)</f>
        <v>0</v>
      </c>
      <c r="C67" s="372">
        <f t="shared" ref="C67:V67" si="34">C30-SUM(C31:C44)</f>
        <v>0</v>
      </c>
      <c r="D67" s="372">
        <f t="shared" si="34"/>
        <v>0</v>
      </c>
      <c r="E67" s="372">
        <f t="shared" si="34"/>
        <v>0</v>
      </c>
      <c r="F67" s="372">
        <f t="shared" si="34"/>
        <v>0</v>
      </c>
      <c r="G67" s="372">
        <f t="shared" si="34"/>
        <v>0</v>
      </c>
      <c r="H67" s="372">
        <f t="shared" si="34"/>
        <v>0</v>
      </c>
      <c r="I67" s="372">
        <f t="shared" si="34"/>
        <v>0</v>
      </c>
      <c r="J67" s="372">
        <f t="shared" si="34"/>
        <v>0</v>
      </c>
      <c r="K67" s="372">
        <f t="shared" si="34"/>
        <v>0</v>
      </c>
      <c r="L67" s="372">
        <f t="shared" si="34"/>
        <v>0</v>
      </c>
      <c r="M67" s="372">
        <f t="shared" si="34"/>
        <v>0</v>
      </c>
      <c r="N67" s="372">
        <f t="shared" si="34"/>
        <v>0</v>
      </c>
      <c r="O67" s="372">
        <f t="shared" si="34"/>
        <v>0</v>
      </c>
      <c r="P67" s="372">
        <f t="shared" si="34"/>
        <v>0</v>
      </c>
      <c r="Q67" s="372">
        <f t="shared" si="34"/>
        <v>0</v>
      </c>
      <c r="R67" s="372">
        <f t="shared" si="34"/>
        <v>0</v>
      </c>
      <c r="S67" s="372">
        <f t="shared" si="34"/>
        <v>0</v>
      </c>
      <c r="T67" s="372">
        <f t="shared" si="34"/>
        <v>0</v>
      </c>
      <c r="U67" s="372">
        <f t="shared" si="34"/>
        <v>0</v>
      </c>
      <c r="V67" s="372">
        <f t="shared" si="34"/>
        <v>0</v>
      </c>
    </row>
    <row r="68" spans="1:32">
      <c r="B68" s="372">
        <f>B46-SUM(B47:B60)</f>
        <v>0</v>
      </c>
      <c r="C68" s="372">
        <f t="shared" ref="C68:V68" si="35">C46-SUM(C47:C60)</f>
        <v>0</v>
      </c>
      <c r="D68" s="372">
        <f t="shared" si="35"/>
        <v>0</v>
      </c>
      <c r="E68" s="372">
        <f t="shared" si="35"/>
        <v>0</v>
      </c>
      <c r="F68" s="372">
        <f t="shared" si="35"/>
        <v>0</v>
      </c>
      <c r="G68" s="372">
        <f t="shared" si="35"/>
        <v>0</v>
      </c>
      <c r="H68" s="372">
        <f t="shared" si="35"/>
        <v>0</v>
      </c>
      <c r="I68" s="372">
        <f t="shared" si="35"/>
        <v>0</v>
      </c>
      <c r="J68" s="372">
        <f t="shared" si="35"/>
        <v>0</v>
      </c>
      <c r="K68" s="372">
        <f t="shared" si="35"/>
        <v>0</v>
      </c>
      <c r="L68" s="372">
        <f t="shared" si="35"/>
        <v>0</v>
      </c>
      <c r="M68" s="372">
        <f t="shared" si="35"/>
        <v>0</v>
      </c>
      <c r="N68" s="372">
        <f t="shared" si="35"/>
        <v>0</v>
      </c>
      <c r="O68" s="372">
        <f t="shared" si="35"/>
        <v>0</v>
      </c>
      <c r="P68" s="372">
        <f t="shared" si="35"/>
        <v>0</v>
      </c>
      <c r="Q68" s="372">
        <f t="shared" si="35"/>
        <v>0</v>
      </c>
      <c r="R68" s="372">
        <f t="shared" si="35"/>
        <v>0</v>
      </c>
      <c r="S68" s="372">
        <f t="shared" si="35"/>
        <v>0</v>
      </c>
      <c r="T68" s="372">
        <f t="shared" si="35"/>
        <v>0</v>
      </c>
      <c r="U68" s="372">
        <f t="shared" si="35"/>
        <v>0</v>
      </c>
      <c r="V68" s="372">
        <f t="shared" si="35"/>
        <v>0</v>
      </c>
    </row>
    <row r="69" spans="1:32">
      <c r="B69" s="372">
        <f t="shared" ref="B69:V81" si="36">B8-B30-B46</f>
        <v>0</v>
      </c>
      <c r="C69" s="372">
        <f t="shared" si="36"/>
        <v>0</v>
      </c>
      <c r="D69" s="372">
        <f t="shared" si="36"/>
        <v>0</v>
      </c>
      <c r="E69" s="372">
        <f t="shared" si="36"/>
        <v>0</v>
      </c>
      <c r="F69" s="372">
        <f t="shared" si="36"/>
        <v>0</v>
      </c>
      <c r="G69" s="372">
        <f t="shared" si="36"/>
        <v>0</v>
      </c>
      <c r="H69" s="372">
        <f t="shared" si="36"/>
        <v>0</v>
      </c>
      <c r="I69" s="372">
        <f t="shared" si="36"/>
        <v>0</v>
      </c>
      <c r="J69" s="372">
        <f t="shared" si="36"/>
        <v>0</v>
      </c>
      <c r="K69" s="372">
        <f t="shared" si="36"/>
        <v>0</v>
      </c>
      <c r="L69" s="372">
        <f t="shared" si="36"/>
        <v>0</v>
      </c>
      <c r="M69" s="372">
        <f t="shared" si="36"/>
        <v>0</v>
      </c>
      <c r="N69" s="372">
        <f t="shared" si="36"/>
        <v>0</v>
      </c>
      <c r="O69" s="372">
        <f t="shared" si="36"/>
        <v>0</v>
      </c>
      <c r="P69" s="372">
        <f t="shared" si="36"/>
        <v>0</v>
      </c>
      <c r="Q69" s="372">
        <f t="shared" si="36"/>
        <v>0</v>
      </c>
      <c r="R69" s="372">
        <f t="shared" si="36"/>
        <v>0</v>
      </c>
      <c r="S69" s="372">
        <f t="shared" si="36"/>
        <v>0</v>
      </c>
      <c r="T69" s="372">
        <f t="shared" si="36"/>
        <v>0</v>
      </c>
      <c r="U69" s="372">
        <f t="shared" si="36"/>
        <v>0</v>
      </c>
      <c r="V69" s="372">
        <f t="shared" si="36"/>
        <v>0</v>
      </c>
    </row>
    <row r="70" spans="1:32">
      <c r="B70" s="372">
        <f t="shared" si="36"/>
        <v>0</v>
      </c>
      <c r="C70" s="372">
        <f t="shared" si="36"/>
        <v>0</v>
      </c>
      <c r="D70" s="372">
        <f t="shared" si="36"/>
        <v>0</v>
      </c>
      <c r="E70" s="372">
        <f t="shared" si="36"/>
        <v>0</v>
      </c>
      <c r="F70" s="372">
        <f t="shared" si="36"/>
        <v>0</v>
      </c>
      <c r="G70" s="372">
        <f t="shared" si="36"/>
        <v>0</v>
      </c>
      <c r="H70" s="372">
        <f t="shared" si="36"/>
        <v>0</v>
      </c>
      <c r="I70" s="372">
        <f t="shared" si="36"/>
        <v>0</v>
      </c>
      <c r="J70" s="372">
        <f t="shared" si="36"/>
        <v>0</v>
      </c>
      <c r="K70" s="372">
        <f t="shared" si="36"/>
        <v>0</v>
      </c>
      <c r="L70" s="372">
        <f t="shared" si="36"/>
        <v>0</v>
      </c>
      <c r="M70" s="372">
        <f t="shared" si="36"/>
        <v>0</v>
      </c>
      <c r="N70" s="372">
        <f t="shared" si="36"/>
        <v>0</v>
      </c>
      <c r="O70" s="372">
        <f t="shared" si="36"/>
        <v>0</v>
      </c>
      <c r="P70" s="372">
        <f t="shared" si="36"/>
        <v>0</v>
      </c>
      <c r="Q70" s="372">
        <f t="shared" si="36"/>
        <v>0</v>
      </c>
      <c r="R70" s="372">
        <f t="shared" si="36"/>
        <v>0</v>
      </c>
      <c r="S70" s="372">
        <f t="shared" si="36"/>
        <v>0</v>
      </c>
      <c r="T70" s="372">
        <f t="shared" si="36"/>
        <v>0</v>
      </c>
      <c r="U70" s="372">
        <f t="shared" si="36"/>
        <v>0</v>
      </c>
      <c r="V70" s="372">
        <f t="shared" si="36"/>
        <v>0</v>
      </c>
    </row>
    <row r="71" spans="1:32">
      <c r="B71" s="372">
        <f t="shared" si="36"/>
        <v>0</v>
      </c>
      <c r="C71" s="372">
        <f t="shared" si="36"/>
        <v>0</v>
      </c>
      <c r="D71" s="372">
        <f t="shared" si="36"/>
        <v>0</v>
      </c>
      <c r="E71" s="372">
        <f t="shared" si="36"/>
        <v>0</v>
      </c>
      <c r="F71" s="372">
        <f t="shared" si="36"/>
        <v>0</v>
      </c>
      <c r="G71" s="372">
        <f t="shared" si="36"/>
        <v>0</v>
      </c>
      <c r="H71" s="372">
        <f t="shared" si="36"/>
        <v>0</v>
      </c>
      <c r="I71" s="372">
        <f t="shared" si="36"/>
        <v>0</v>
      </c>
      <c r="J71" s="372">
        <f t="shared" si="36"/>
        <v>0</v>
      </c>
      <c r="K71" s="372">
        <f t="shared" si="36"/>
        <v>0</v>
      </c>
      <c r="L71" s="372">
        <f t="shared" si="36"/>
        <v>0</v>
      </c>
      <c r="M71" s="372">
        <f t="shared" si="36"/>
        <v>0</v>
      </c>
      <c r="N71" s="372">
        <f t="shared" si="36"/>
        <v>0</v>
      </c>
      <c r="O71" s="372">
        <f t="shared" si="36"/>
        <v>0</v>
      </c>
      <c r="P71" s="372">
        <f t="shared" si="36"/>
        <v>0</v>
      </c>
      <c r="Q71" s="372">
        <f t="shared" si="36"/>
        <v>0</v>
      </c>
      <c r="R71" s="372">
        <f t="shared" si="36"/>
        <v>0</v>
      </c>
      <c r="S71" s="372">
        <f t="shared" si="36"/>
        <v>0</v>
      </c>
      <c r="T71" s="372">
        <f t="shared" si="36"/>
        <v>0</v>
      </c>
      <c r="U71" s="372">
        <f t="shared" si="36"/>
        <v>0</v>
      </c>
      <c r="V71" s="372">
        <f t="shared" si="36"/>
        <v>0</v>
      </c>
    </row>
    <row r="72" spans="1:32">
      <c r="B72" s="372">
        <f t="shared" si="36"/>
        <v>0</v>
      </c>
      <c r="C72" s="372">
        <f t="shared" si="36"/>
        <v>0</v>
      </c>
      <c r="D72" s="372">
        <f t="shared" si="36"/>
        <v>0</v>
      </c>
      <c r="E72" s="372">
        <f t="shared" si="36"/>
        <v>0</v>
      </c>
      <c r="F72" s="372">
        <f t="shared" si="36"/>
        <v>0</v>
      </c>
      <c r="G72" s="372">
        <f t="shared" si="36"/>
        <v>0</v>
      </c>
      <c r="H72" s="372">
        <f t="shared" si="36"/>
        <v>0</v>
      </c>
      <c r="I72" s="372">
        <f t="shared" si="36"/>
        <v>0</v>
      </c>
      <c r="J72" s="372">
        <f t="shared" si="36"/>
        <v>0</v>
      </c>
      <c r="K72" s="372">
        <f t="shared" si="36"/>
        <v>0</v>
      </c>
      <c r="L72" s="372">
        <f t="shared" si="36"/>
        <v>0</v>
      </c>
      <c r="M72" s="372">
        <f t="shared" si="36"/>
        <v>0</v>
      </c>
      <c r="N72" s="372">
        <f t="shared" si="36"/>
        <v>0</v>
      </c>
      <c r="O72" s="372">
        <f t="shared" si="36"/>
        <v>0</v>
      </c>
      <c r="P72" s="372">
        <f t="shared" si="36"/>
        <v>0</v>
      </c>
      <c r="Q72" s="372">
        <f t="shared" si="36"/>
        <v>0</v>
      </c>
      <c r="R72" s="372">
        <f t="shared" si="36"/>
        <v>0</v>
      </c>
      <c r="S72" s="372">
        <f t="shared" si="36"/>
        <v>0</v>
      </c>
      <c r="T72" s="372">
        <f t="shared" si="36"/>
        <v>0</v>
      </c>
      <c r="U72" s="372">
        <f t="shared" si="36"/>
        <v>0</v>
      </c>
      <c r="V72" s="372">
        <f t="shared" si="36"/>
        <v>0</v>
      </c>
    </row>
    <row r="73" spans="1:32">
      <c r="B73" s="372">
        <f t="shared" si="36"/>
        <v>0</v>
      </c>
      <c r="C73" s="372">
        <f t="shared" si="36"/>
        <v>0</v>
      </c>
      <c r="D73" s="372">
        <f t="shared" si="36"/>
        <v>0</v>
      </c>
      <c r="E73" s="372">
        <f t="shared" si="36"/>
        <v>0</v>
      </c>
      <c r="F73" s="372">
        <f t="shared" si="36"/>
        <v>0</v>
      </c>
      <c r="G73" s="372">
        <f t="shared" si="36"/>
        <v>0</v>
      </c>
      <c r="H73" s="372">
        <f t="shared" si="36"/>
        <v>0</v>
      </c>
      <c r="I73" s="372">
        <f t="shared" si="36"/>
        <v>0</v>
      </c>
      <c r="J73" s="372">
        <f t="shared" si="36"/>
        <v>0</v>
      </c>
      <c r="K73" s="372">
        <f t="shared" si="36"/>
        <v>0</v>
      </c>
      <c r="L73" s="372">
        <f t="shared" si="36"/>
        <v>0</v>
      </c>
      <c r="M73" s="372">
        <f t="shared" si="36"/>
        <v>0</v>
      </c>
      <c r="N73" s="372">
        <f t="shared" si="36"/>
        <v>0</v>
      </c>
      <c r="O73" s="372">
        <f t="shared" si="36"/>
        <v>0</v>
      </c>
      <c r="P73" s="372">
        <f t="shared" si="36"/>
        <v>0</v>
      </c>
      <c r="Q73" s="372">
        <f t="shared" si="36"/>
        <v>0</v>
      </c>
      <c r="R73" s="372">
        <f t="shared" si="36"/>
        <v>0</v>
      </c>
      <c r="S73" s="372">
        <f t="shared" si="36"/>
        <v>0</v>
      </c>
      <c r="T73" s="372">
        <f t="shared" si="36"/>
        <v>0</v>
      </c>
      <c r="U73" s="372">
        <f t="shared" si="36"/>
        <v>0</v>
      </c>
      <c r="V73" s="372">
        <f t="shared" si="36"/>
        <v>0</v>
      </c>
    </row>
    <row r="74" spans="1:32">
      <c r="B74" s="372">
        <f t="shared" si="36"/>
        <v>0</v>
      </c>
      <c r="C74" s="372">
        <f t="shared" si="36"/>
        <v>0</v>
      </c>
      <c r="D74" s="372">
        <f t="shared" si="36"/>
        <v>0</v>
      </c>
      <c r="E74" s="372">
        <f t="shared" si="36"/>
        <v>0</v>
      </c>
      <c r="F74" s="372">
        <f t="shared" si="36"/>
        <v>0</v>
      </c>
      <c r="G74" s="372">
        <f t="shared" si="36"/>
        <v>0</v>
      </c>
      <c r="H74" s="372">
        <f t="shared" si="36"/>
        <v>0</v>
      </c>
      <c r="I74" s="372">
        <f t="shared" si="36"/>
        <v>0</v>
      </c>
      <c r="J74" s="372">
        <f t="shared" si="36"/>
        <v>0</v>
      </c>
      <c r="K74" s="372">
        <f t="shared" si="36"/>
        <v>0</v>
      </c>
      <c r="L74" s="372">
        <f t="shared" si="36"/>
        <v>0</v>
      </c>
      <c r="M74" s="372">
        <f t="shared" si="36"/>
        <v>0</v>
      </c>
      <c r="N74" s="372">
        <f t="shared" si="36"/>
        <v>0</v>
      </c>
      <c r="O74" s="372">
        <f t="shared" si="36"/>
        <v>0</v>
      </c>
      <c r="P74" s="372">
        <f t="shared" si="36"/>
        <v>0</v>
      </c>
      <c r="Q74" s="372">
        <f t="shared" si="36"/>
        <v>0</v>
      </c>
      <c r="R74" s="372">
        <f t="shared" si="36"/>
        <v>0</v>
      </c>
      <c r="S74" s="372">
        <f t="shared" si="36"/>
        <v>0</v>
      </c>
      <c r="T74" s="372">
        <f t="shared" si="36"/>
        <v>0</v>
      </c>
      <c r="U74" s="372">
        <f t="shared" si="36"/>
        <v>0</v>
      </c>
      <c r="V74" s="372">
        <f t="shared" si="36"/>
        <v>0</v>
      </c>
    </row>
    <row r="75" spans="1:32">
      <c r="B75" s="372">
        <f t="shared" si="36"/>
        <v>0</v>
      </c>
      <c r="C75" s="372">
        <f t="shared" si="36"/>
        <v>0</v>
      </c>
      <c r="D75" s="372">
        <f t="shared" si="36"/>
        <v>0</v>
      </c>
      <c r="E75" s="372">
        <f t="shared" si="36"/>
        <v>0</v>
      </c>
      <c r="F75" s="372">
        <f t="shared" si="36"/>
        <v>0</v>
      </c>
      <c r="G75" s="372">
        <f t="shared" si="36"/>
        <v>0</v>
      </c>
      <c r="H75" s="372">
        <f t="shared" si="36"/>
        <v>0</v>
      </c>
      <c r="I75" s="372">
        <f t="shared" si="36"/>
        <v>0</v>
      </c>
      <c r="J75" s="372">
        <f t="shared" si="36"/>
        <v>0</v>
      </c>
      <c r="K75" s="372">
        <f t="shared" si="36"/>
        <v>0</v>
      </c>
      <c r="L75" s="372">
        <f t="shared" si="36"/>
        <v>0</v>
      </c>
      <c r="M75" s="372">
        <f t="shared" si="36"/>
        <v>0</v>
      </c>
      <c r="N75" s="372">
        <f t="shared" si="36"/>
        <v>0</v>
      </c>
      <c r="O75" s="372">
        <f t="shared" si="36"/>
        <v>0</v>
      </c>
      <c r="P75" s="372">
        <f t="shared" si="36"/>
        <v>0</v>
      </c>
      <c r="Q75" s="372">
        <f t="shared" si="36"/>
        <v>0</v>
      </c>
      <c r="R75" s="372">
        <f t="shared" si="36"/>
        <v>0</v>
      </c>
      <c r="S75" s="372">
        <f t="shared" si="36"/>
        <v>0</v>
      </c>
      <c r="T75" s="372">
        <f t="shared" si="36"/>
        <v>0</v>
      </c>
      <c r="U75" s="372">
        <f t="shared" si="36"/>
        <v>0</v>
      </c>
      <c r="V75" s="372">
        <f t="shared" si="36"/>
        <v>0</v>
      </c>
    </row>
    <row r="76" spans="1:32">
      <c r="B76" s="372">
        <f t="shared" si="36"/>
        <v>0</v>
      </c>
      <c r="C76" s="372">
        <f t="shared" si="36"/>
        <v>0</v>
      </c>
      <c r="D76" s="372">
        <f t="shared" si="36"/>
        <v>0</v>
      </c>
      <c r="E76" s="372">
        <f t="shared" si="36"/>
        <v>0</v>
      </c>
      <c r="F76" s="372">
        <f t="shared" si="36"/>
        <v>0</v>
      </c>
      <c r="G76" s="372">
        <f t="shared" si="36"/>
        <v>0</v>
      </c>
      <c r="H76" s="372">
        <f t="shared" si="36"/>
        <v>0</v>
      </c>
      <c r="I76" s="372">
        <f t="shared" si="36"/>
        <v>0</v>
      </c>
      <c r="J76" s="372">
        <f t="shared" si="36"/>
        <v>0</v>
      </c>
      <c r="K76" s="372">
        <f t="shared" si="36"/>
        <v>0</v>
      </c>
      <c r="L76" s="372">
        <f t="shared" si="36"/>
        <v>0</v>
      </c>
      <c r="M76" s="372">
        <f t="shared" si="36"/>
        <v>0</v>
      </c>
      <c r="N76" s="372">
        <f t="shared" si="36"/>
        <v>0</v>
      </c>
      <c r="O76" s="372">
        <f t="shared" si="36"/>
        <v>0</v>
      </c>
      <c r="P76" s="372">
        <f t="shared" si="36"/>
        <v>0</v>
      </c>
      <c r="Q76" s="372">
        <f t="shared" si="36"/>
        <v>0</v>
      </c>
      <c r="R76" s="372">
        <f t="shared" si="36"/>
        <v>0</v>
      </c>
      <c r="S76" s="372">
        <f t="shared" si="36"/>
        <v>0</v>
      </c>
      <c r="T76" s="372">
        <f t="shared" si="36"/>
        <v>0</v>
      </c>
      <c r="U76" s="372">
        <f t="shared" si="36"/>
        <v>0</v>
      </c>
      <c r="V76" s="372">
        <f t="shared" si="36"/>
        <v>0</v>
      </c>
    </row>
    <row r="77" spans="1:32">
      <c r="B77" s="372">
        <f t="shared" si="36"/>
        <v>0</v>
      </c>
      <c r="C77" s="372">
        <f t="shared" si="36"/>
        <v>0</v>
      </c>
      <c r="D77" s="372">
        <f t="shared" si="36"/>
        <v>0</v>
      </c>
      <c r="E77" s="372">
        <f t="shared" si="36"/>
        <v>0</v>
      </c>
      <c r="F77" s="372">
        <f t="shared" si="36"/>
        <v>0</v>
      </c>
      <c r="G77" s="372">
        <f t="shared" si="36"/>
        <v>0</v>
      </c>
      <c r="H77" s="372">
        <f t="shared" si="36"/>
        <v>0</v>
      </c>
      <c r="I77" s="372">
        <f t="shared" si="36"/>
        <v>0</v>
      </c>
      <c r="J77" s="372">
        <f t="shared" si="36"/>
        <v>0</v>
      </c>
      <c r="K77" s="372">
        <f t="shared" si="36"/>
        <v>0</v>
      </c>
      <c r="L77" s="372">
        <f t="shared" si="36"/>
        <v>0</v>
      </c>
      <c r="M77" s="372">
        <f t="shared" si="36"/>
        <v>0</v>
      </c>
      <c r="N77" s="372">
        <f t="shared" si="36"/>
        <v>0</v>
      </c>
      <c r="O77" s="372">
        <f t="shared" si="36"/>
        <v>0</v>
      </c>
      <c r="P77" s="372">
        <f t="shared" si="36"/>
        <v>0</v>
      </c>
      <c r="Q77" s="372">
        <f t="shared" si="36"/>
        <v>0</v>
      </c>
      <c r="R77" s="372">
        <f t="shared" si="36"/>
        <v>0</v>
      </c>
      <c r="S77" s="372">
        <f t="shared" si="36"/>
        <v>0</v>
      </c>
      <c r="T77" s="372">
        <f t="shared" si="36"/>
        <v>0</v>
      </c>
      <c r="U77" s="372">
        <f t="shared" si="36"/>
        <v>0</v>
      </c>
      <c r="V77" s="372">
        <f t="shared" si="36"/>
        <v>0</v>
      </c>
    </row>
    <row r="78" spans="1:32">
      <c r="B78" s="372">
        <f t="shared" si="36"/>
        <v>0</v>
      </c>
      <c r="C78" s="372">
        <f t="shared" si="36"/>
        <v>0</v>
      </c>
      <c r="D78" s="372">
        <f t="shared" si="36"/>
        <v>0</v>
      </c>
      <c r="E78" s="372">
        <f t="shared" si="36"/>
        <v>0</v>
      </c>
      <c r="F78" s="372">
        <f t="shared" si="36"/>
        <v>0</v>
      </c>
      <c r="G78" s="372">
        <f t="shared" si="36"/>
        <v>0</v>
      </c>
      <c r="H78" s="372">
        <f t="shared" si="36"/>
        <v>0</v>
      </c>
      <c r="I78" s="372">
        <f t="shared" si="36"/>
        <v>0</v>
      </c>
      <c r="J78" s="372">
        <f t="shared" si="36"/>
        <v>0</v>
      </c>
      <c r="K78" s="372">
        <f t="shared" si="36"/>
        <v>0</v>
      </c>
      <c r="L78" s="372">
        <f t="shared" si="36"/>
        <v>0</v>
      </c>
      <c r="M78" s="372">
        <f t="shared" si="36"/>
        <v>0</v>
      </c>
      <c r="N78" s="372">
        <f t="shared" si="36"/>
        <v>0</v>
      </c>
      <c r="O78" s="372">
        <f t="shared" si="36"/>
        <v>0</v>
      </c>
      <c r="P78" s="372">
        <f t="shared" si="36"/>
        <v>0</v>
      </c>
      <c r="Q78" s="372">
        <f t="shared" si="36"/>
        <v>0</v>
      </c>
      <c r="R78" s="372">
        <f t="shared" si="36"/>
        <v>0</v>
      </c>
      <c r="S78" s="372">
        <f t="shared" si="36"/>
        <v>0</v>
      </c>
      <c r="T78" s="372">
        <f t="shared" si="36"/>
        <v>0</v>
      </c>
      <c r="U78" s="372">
        <f t="shared" si="36"/>
        <v>0</v>
      </c>
      <c r="V78" s="372">
        <f t="shared" si="36"/>
        <v>0</v>
      </c>
    </row>
    <row r="79" spans="1:32">
      <c r="B79" s="372">
        <f t="shared" si="36"/>
        <v>0</v>
      </c>
      <c r="C79" s="372">
        <f t="shared" si="36"/>
        <v>0</v>
      </c>
      <c r="D79" s="372">
        <f t="shared" si="36"/>
        <v>0</v>
      </c>
      <c r="E79" s="372">
        <f t="shared" si="36"/>
        <v>0</v>
      </c>
      <c r="F79" s="372">
        <f t="shared" si="36"/>
        <v>0</v>
      </c>
      <c r="G79" s="372">
        <f t="shared" si="36"/>
        <v>0</v>
      </c>
      <c r="H79" s="372">
        <f t="shared" si="36"/>
        <v>0</v>
      </c>
      <c r="I79" s="372">
        <f t="shared" si="36"/>
        <v>0</v>
      </c>
      <c r="J79" s="372">
        <f t="shared" si="36"/>
        <v>0</v>
      </c>
      <c r="K79" s="372">
        <f t="shared" si="36"/>
        <v>0</v>
      </c>
      <c r="L79" s="372">
        <f t="shared" si="36"/>
        <v>0</v>
      </c>
      <c r="M79" s="372">
        <f t="shared" si="36"/>
        <v>0</v>
      </c>
      <c r="N79" s="372">
        <f t="shared" si="36"/>
        <v>0</v>
      </c>
      <c r="O79" s="372">
        <f t="shared" si="36"/>
        <v>0</v>
      </c>
      <c r="P79" s="372">
        <f t="shared" si="36"/>
        <v>0</v>
      </c>
      <c r="Q79" s="372">
        <f t="shared" si="36"/>
        <v>0</v>
      </c>
      <c r="R79" s="372">
        <f t="shared" si="36"/>
        <v>0</v>
      </c>
      <c r="S79" s="372">
        <f t="shared" si="36"/>
        <v>0</v>
      </c>
      <c r="T79" s="372">
        <f t="shared" si="36"/>
        <v>0</v>
      </c>
      <c r="U79" s="372">
        <f t="shared" si="36"/>
        <v>0</v>
      </c>
      <c r="V79" s="372">
        <f t="shared" si="36"/>
        <v>0</v>
      </c>
    </row>
    <row r="80" spans="1:32">
      <c r="B80" s="372">
        <f t="shared" si="36"/>
        <v>0</v>
      </c>
      <c r="C80" s="372">
        <f t="shared" si="36"/>
        <v>0</v>
      </c>
      <c r="D80" s="372">
        <f t="shared" si="36"/>
        <v>0</v>
      </c>
      <c r="E80" s="372">
        <f t="shared" si="36"/>
        <v>0</v>
      </c>
      <c r="F80" s="372">
        <f t="shared" si="36"/>
        <v>0</v>
      </c>
      <c r="G80" s="372">
        <f t="shared" si="36"/>
        <v>0</v>
      </c>
      <c r="H80" s="372">
        <f t="shared" si="36"/>
        <v>0</v>
      </c>
      <c r="I80" s="372">
        <f t="shared" si="36"/>
        <v>0</v>
      </c>
      <c r="J80" s="372">
        <f t="shared" si="36"/>
        <v>0</v>
      </c>
      <c r="K80" s="372">
        <f t="shared" si="36"/>
        <v>0</v>
      </c>
      <c r="L80" s="372">
        <f t="shared" si="36"/>
        <v>0</v>
      </c>
      <c r="M80" s="372">
        <f t="shared" si="36"/>
        <v>0</v>
      </c>
      <c r="N80" s="372">
        <f t="shared" si="36"/>
        <v>0</v>
      </c>
      <c r="O80" s="372">
        <f t="shared" si="36"/>
        <v>0</v>
      </c>
      <c r="P80" s="372">
        <f t="shared" si="36"/>
        <v>0</v>
      </c>
      <c r="Q80" s="372">
        <f t="shared" si="36"/>
        <v>0</v>
      </c>
      <c r="R80" s="372">
        <f t="shared" si="36"/>
        <v>0</v>
      </c>
      <c r="S80" s="372">
        <f t="shared" si="36"/>
        <v>0</v>
      </c>
      <c r="T80" s="372">
        <f t="shared" si="36"/>
        <v>0</v>
      </c>
      <c r="U80" s="372">
        <f t="shared" si="36"/>
        <v>0</v>
      </c>
      <c r="V80" s="372">
        <f t="shared" si="36"/>
        <v>0</v>
      </c>
    </row>
    <row r="81" spans="2:22">
      <c r="B81" s="372">
        <f t="shared" si="36"/>
        <v>0</v>
      </c>
      <c r="C81" s="372">
        <f t="shared" si="36"/>
        <v>0</v>
      </c>
      <c r="D81" s="372">
        <f t="shared" si="36"/>
        <v>0</v>
      </c>
      <c r="E81" s="372">
        <f t="shared" ref="E81:V81" si="37">E20-E42-E58</f>
        <v>0</v>
      </c>
      <c r="F81" s="372">
        <f t="shared" si="37"/>
        <v>0</v>
      </c>
      <c r="G81" s="372">
        <f t="shared" si="37"/>
        <v>0</v>
      </c>
      <c r="H81" s="372">
        <f t="shared" si="37"/>
        <v>0</v>
      </c>
      <c r="I81" s="372">
        <f t="shared" si="37"/>
        <v>0</v>
      </c>
      <c r="J81" s="372">
        <f t="shared" si="37"/>
        <v>0</v>
      </c>
      <c r="K81" s="372">
        <f t="shared" si="37"/>
        <v>0</v>
      </c>
      <c r="L81" s="372">
        <f t="shared" si="37"/>
        <v>0</v>
      </c>
      <c r="M81" s="372">
        <f t="shared" si="37"/>
        <v>0</v>
      </c>
      <c r="N81" s="372">
        <f t="shared" si="37"/>
        <v>0</v>
      </c>
      <c r="O81" s="372">
        <f t="shared" si="37"/>
        <v>0</v>
      </c>
      <c r="P81" s="372">
        <f t="shared" si="37"/>
        <v>0</v>
      </c>
      <c r="Q81" s="372">
        <f t="shared" si="37"/>
        <v>0</v>
      </c>
      <c r="R81" s="372">
        <f t="shared" si="37"/>
        <v>0</v>
      </c>
      <c r="S81" s="372">
        <f t="shared" si="37"/>
        <v>0</v>
      </c>
      <c r="T81" s="372">
        <f t="shared" si="37"/>
        <v>0</v>
      </c>
      <c r="U81" s="372">
        <f t="shared" si="37"/>
        <v>0</v>
      </c>
      <c r="V81" s="372">
        <f t="shared" si="37"/>
        <v>0</v>
      </c>
    </row>
    <row r="82" spans="2:22">
      <c r="B82" s="372">
        <f>B21-B43-B59</f>
        <v>0</v>
      </c>
      <c r="C82" s="372">
        <f t="shared" ref="C82:V83" si="38">C21-C43-C59</f>
        <v>0</v>
      </c>
      <c r="D82" s="372">
        <f t="shared" si="38"/>
        <v>0</v>
      </c>
      <c r="E82" s="372">
        <f t="shared" si="38"/>
        <v>0</v>
      </c>
      <c r="F82" s="372">
        <f t="shared" si="38"/>
        <v>0</v>
      </c>
      <c r="G82" s="372">
        <f t="shared" si="38"/>
        <v>0</v>
      </c>
      <c r="H82" s="372">
        <f t="shared" si="38"/>
        <v>0</v>
      </c>
      <c r="I82" s="372">
        <f t="shared" si="38"/>
        <v>0</v>
      </c>
      <c r="J82" s="372">
        <f t="shared" si="38"/>
        <v>0</v>
      </c>
      <c r="K82" s="372">
        <f t="shared" si="38"/>
        <v>0</v>
      </c>
      <c r="L82" s="372">
        <f t="shared" si="38"/>
        <v>0</v>
      </c>
      <c r="M82" s="372">
        <f t="shared" si="38"/>
        <v>0</v>
      </c>
      <c r="N82" s="372">
        <f t="shared" si="38"/>
        <v>0</v>
      </c>
      <c r="O82" s="372">
        <f t="shared" si="38"/>
        <v>0</v>
      </c>
      <c r="P82" s="372">
        <f t="shared" si="38"/>
        <v>0</v>
      </c>
      <c r="Q82" s="372">
        <f t="shared" si="38"/>
        <v>0</v>
      </c>
      <c r="R82" s="372">
        <f t="shared" si="38"/>
        <v>0</v>
      </c>
      <c r="S82" s="372">
        <f t="shared" si="38"/>
        <v>0</v>
      </c>
      <c r="T82" s="372">
        <f t="shared" si="38"/>
        <v>0</v>
      </c>
      <c r="U82" s="372">
        <f t="shared" si="38"/>
        <v>0</v>
      </c>
      <c r="V82" s="372">
        <f t="shared" si="38"/>
        <v>0</v>
      </c>
    </row>
    <row r="83" spans="2:22">
      <c r="B83" s="372">
        <f>B22-B44-B60</f>
        <v>0</v>
      </c>
      <c r="C83" s="372">
        <f t="shared" si="38"/>
        <v>0</v>
      </c>
      <c r="D83" s="372">
        <f t="shared" si="38"/>
        <v>0</v>
      </c>
      <c r="E83" s="372">
        <f t="shared" si="38"/>
        <v>0</v>
      </c>
      <c r="F83" s="372">
        <f t="shared" si="38"/>
        <v>0</v>
      </c>
      <c r="G83" s="372">
        <f t="shared" si="38"/>
        <v>0</v>
      </c>
      <c r="H83" s="372">
        <f t="shared" si="38"/>
        <v>0</v>
      </c>
      <c r="I83" s="372">
        <f t="shared" si="38"/>
        <v>0</v>
      </c>
      <c r="J83" s="372">
        <f t="shared" si="38"/>
        <v>0</v>
      </c>
      <c r="K83" s="372">
        <f t="shared" si="38"/>
        <v>0</v>
      </c>
      <c r="L83" s="372">
        <f t="shared" si="38"/>
        <v>0</v>
      </c>
      <c r="M83" s="372">
        <f t="shared" si="38"/>
        <v>0</v>
      </c>
      <c r="N83" s="372">
        <f t="shared" si="38"/>
        <v>0</v>
      </c>
      <c r="O83" s="372">
        <f t="shared" si="38"/>
        <v>0</v>
      </c>
      <c r="P83" s="372">
        <f t="shared" si="38"/>
        <v>0</v>
      </c>
      <c r="Q83" s="372">
        <f t="shared" si="38"/>
        <v>0</v>
      </c>
      <c r="R83" s="372">
        <f t="shared" si="38"/>
        <v>0</v>
      </c>
      <c r="S83" s="372">
        <f t="shared" si="38"/>
        <v>0</v>
      </c>
      <c r="T83" s="372">
        <f t="shared" si="38"/>
        <v>0</v>
      </c>
      <c r="U83" s="372">
        <f t="shared" si="38"/>
        <v>0</v>
      </c>
      <c r="V83" s="372">
        <f t="shared" si="38"/>
        <v>0</v>
      </c>
    </row>
  </sheetData>
  <mergeCells count="44">
    <mergeCell ref="O28:P28"/>
    <mergeCell ref="A25:V25"/>
    <mergeCell ref="U26:V26"/>
    <mergeCell ref="A27:A29"/>
    <mergeCell ref="B27:E27"/>
    <mergeCell ref="F27:P27"/>
    <mergeCell ref="Q27:S28"/>
    <mergeCell ref="T27:V28"/>
    <mergeCell ref="B28:B29"/>
    <mergeCell ref="C28:C29"/>
    <mergeCell ref="D28:D29"/>
    <mergeCell ref="E28:E29"/>
    <mergeCell ref="F28:H28"/>
    <mergeCell ref="I28:J28"/>
    <mergeCell ref="K28:L28"/>
    <mergeCell ref="M28:N28"/>
    <mergeCell ref="A23:B23"/>
    <mergeCell ref="Q23:S23"/>
    <mergeCell ref="T23:V23"/>
    <mergeCell ref="A24:B24"/>
    <mergeCell ref="Q24:S24"/>
    <mergeCell ref="T24:V24"/>
    <mergeCell ref="O6:P6"/>
    <mergeCell ref="A3:V3"/>
    <mergeCell ref="U4:V4"/>
    <mergeCell ref="A5:A7"/>
    <mergeCell ref="B5:E5"/>
    <mergeCell ref="F5:P5"/>
    <mergeCell ref="Q5:S6"/>
    <mergeCell ref="T5:V6"/>
    <mergeCell ref="B6:B7"/>
    <mergeCell ref="C6:C7"/>
    <mergeCell ref="D6:D7"/>
    <mergeCell ref="E6:E7"/>
    <mergeCell ref="F6:H6"/>
    <mergeCell ref="I6:J6"/>
    <mergeCell ref="K6:L6"/>
    <mergeCell ref="M6:N6"/>
    <mergeCell ref="A1:B1"/>
    <mergeCell ref="Q1:S1"/>
    <mergeCell ref="T1:V1"/>
    <mergeCell ref="A2:B2"/>
    <mergeCell ref="Q2:S2"/>
    <mergeCell ref="T2:V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&amp;C&amp;8&amp;A</oddFooter>
  </headerFooter>
  <rowBreaks count="1" manualBreakCount="1">
    <brk id="2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view="pageBreakPreview" zoomScale="70" zoomScaleNormal="100" zoomScaleSheetLayoutView="70" workbookViewId="0">
      <selection activeCell="I10" sqref="I10"/>
    </sheetView>
  </sheetViews>
  <sheetFormatPr defaultColWidth="9" defaultRowHeight="15.75"/>
  <cols>
    <col min="1" max="1" width="17.625" style="6" customWidth="1"/>
    <col min="2" max="2" width="5.875" style="6" customWidth="1"/>
    <col min="3" max="5" width="25.75" style="6" customWidth="1"/>
    <col min="6" max="6" width="14.125" style="6" customWidth="1"/>
    <col min="7" max="7" width="16" style="6" customWidth="1"/>
    <col min="8" max="8" width="9" style="6"/>
    <col min="9" max="9" width="4.5" style="6" bestFit="1" customWidth="1"/>
    <col min="10" max="256" width="9" style="6"/>
    <col min="257" max="257" width="17.625" style="6" customWidth="1"/>
    <col min="258" max="258" width="5.875" style="6" customWidth="1"/>
    <col min="259" max="261" width="25.75" style="6" customWidth="1"/>
    <col min="262" max="262" width="14.125" style="6" customWidth="1"/>
    <col min="263" max="263" width="16" style="6" customWidth="1"/>
    <col min="264" max="264" width="9" style="6"/>
    <col min="265" max="265" width="4.5" style="6" bestFit="1" customWidth="1"/>
    <col min="266" max="512" width="9" style="6"/>
    <col min="513" max="513" width="17.625" style="6" customWidth="1"/>
    <col min="514" max="514" width="5.875" style="6" customWidth="1"/>
    <col min="515" max="517" width="25.75" style="6" customWidth="1"/>
    <col min="518" max="518" width="14.125" style="6" customWidth="1"/>
    <col min="519" max="519" width="16" style="6" customWidth="1"/>
    <col min="520" max="520" width="9" style="6"/>
    <col min="521" max="521" width="4.5" style="6" bestFit="1" customWidth="1"/>
    <col min="522" max="768" width="9" style="6"/>
    <col min="769" max="769" width="17.625" style="6" customWidth="1"/>
    <col min="770" max="770" width="5.875" style="6" customWidth="1"/>
    <col min="771" max="773" width="25.75" style="6" customWidth="1"/>
    <col min="774" max="774" width="14.125" style="6" customWidth="1"/>
    <col min="775" max="775" width="16" style="6" customWidth="1"/>
    <col min="776" max="776" width="9" style="6"/>
    <col min="777" max="777" width="4.5" style="6" bestFit="1" customWidth="1"/>
    <col min="778" max="1024" width="9" style="6"/>
    <col min="1025" max="1025" width="17.625" style="6" customWidth="1"/>
    <col min="1026" max="1026" width="5.875" style="6" customWidth="1"/>
    <col min="1027" max="1029" width="25.75" style="6" customWidth="1"/>
    <col min="1030" max="1030" width="14.125" style="6" customWidth="1"/>
    <col min="1031" max="1031" width="16" style="6" customWidth="1"/>
    <col min="1032" max="1032" width="9" style="6"/>
    <col min="1033" max="1033" width="4.5" style="6" bestFit="1" customWidth="1"/>
    <col min="1034" max="1280" width="9" style="6"/>
    <col min="1281" max="1281" width="17.625" style="6" customWidth="1"/>
    <col min="1282" max="1282" width="5.875" style="6" customWidth="1"/>
    <col min="1283" max="1285" width="25.75" style="6" customWidth="1"/>
    <col min="1286" max="1286" width="14.125" style="6" customWidth="1"/>
    <col min="1287" max="1287" width="16" style="6" customWidth="1"/>
    <col min="1288" max="1288" width="9" style="6"/>
    <col min="1289" max="1289" width="4.5" style="6" bestFit="1" customWidth="1"/>
    <col min="1290" max="1536" width="9" style="6"/>
    <col min="1537" max="1537" width="17.625" style="6" customWidth="1"/>
    <col min="1538" max="1538" width="5.875" style="6" customWidth="1"/>
    <col min="1539" max="1541" width="25.75" style="6" customWidth="1"/>
    <col min="1542" max="1542" width="14.125" style="6" customWidth="1"/>
    <col min="1543" max="1543" width="16" style="6" customWidth="1"/>
    <col min="1544" max="1544" width="9" style="6"/>
    <col min="1545" max="1545" width="4.5" style="6" bestFit="1" customWidth="1"/>
    <col min="1546" max="1792" width="9" style="6"/>
    <col min="1793" max="1793" width="17.625" style="6" customWidth="1"/>
    <col min="1794" max="1794" width="5.875" style="6" customWidth="1"/>
    <col min="1795" max="1797" width="25.75" style="6" customWidth="1"/>
    <col min="1798" max="1798" width="14.125" style="6" customWidth="1"/>
    <col min="1799" max="1799" width="16" style="6" customWidth="1"/>
    <col min="1800" max="1800" width="9" style="6"/>
    <col min="1801" max="1801" width="4.5" style="6" bestFit="1" customWidth="1"/>
    <col min="1802" max="2048" width="9" style="6"/>
    <col min="2049" max="2049" width="17.625" style="6" customWidth="1"/>
    <col min="2050" max="2050" width="5.875" style="6" customWidth="1"/>
    <col min="2051" max="2053" width="25.75" style="6" customWidth="1"/>
    <col min="2054" max="2054" width="14.125" style="6" customWidth="1"/>
    <col min="2055" max="2055" width="16" style="6" customWidth="1"/>
    <col min="2056" max="2056" width="9" style="6"/>
    <col min="2057" max="2057" width="4.5" style="6" bestFit="1" customWidth="1"/>
    <col min="2058" max="2304" width="9" style="6"/>
    <col min="2305" max="2305" width="17.625" style="6" customWidth="1"/>
    <col min="2306" max="2306" width="5.875" style="6" customWidth="1"/>
    <col min="2307" max="2309" width="25.75" style="6" customWidth="1"/>
    <col min="2310" max="2310" width="14.125" style="6" customWidth="1"/>
    <col min="2311" max="2311" width="16" style="6" customWidth="1"/>
    <col min="2312" max="2312" width="9" style="6"/>
    <col min="2313" max="2313" width="4.5" style="6" bestFit="1" customWidth="1"/>
    <col min="2314" max="2560" width="9" style="6"/>
    <col min="2561" max="2561" width="17.625" style="6" customWidth="1"/>
    <col min="2562" max="2562" width="5.875" style="6" customWidth="1"/>
    <col min="2563" max="2565" width="25.75" style="6" customWidth="1"/>
    <col min="2566" max="2566" width="14.125" style="6" customWidth="1"/>
    <col min="2567" max="2567" width="16" style="6" customWidth="1"/>
    <col min="2568" max="2568" width="9" style="6"/>
    <col min="2569" max="2569" width="4.5" style="6" bestFit="1" customWidth="1"/>
    <col min="2570" max="2816" width="9" style="6"/>
    <col min="2817" max="2817" width="17.625" style="6" customWidth="1"/>
    <col min="2818" max="2818" width="5.875" style="6" customWidth="1"/>
    <col min="2819" max="2821" width="25.75" style="6" customWidth="1"/>
    <col min="2822" max="2822" width="14.125" style="6" customWidth="1"/>
    <col min="2823" max="2823" width="16" style="6" customWidth="1"/>
    <col min="2824" max="2824" width="9" style="6"/>
    <col min="2825" max="2825" width="4.5" style="6" bestFit="1" customWidth="1"/>
    <col min="2826" max="3072" width="9" style="6"/>
    <col min="3073" max="3073" width="17.625" style="6" customWidth="1"/>
    <col min="3074" max="3074" width="5.875" style="6" customWidth="1"/>
    <col min="3075" max="3077" width="25.75" style="6" customWidth="1"/>
    <col min="3078" max="3078" width="14.125" style="6" customWidth="1"/>
    <col min="3079" max="3079" width="16" style="6" customWidth="1"/>
    <col min="3080" max="3080" width="9" style="6"/>
    <col min="3081" max="3081" width="4.5" style="6" bestFit="1" customWidth="1"/>
    <col min="3082" max="3328" width="9" style="6"/>
    <col min="3329" max="3329" width="17.625" style="6" customWidth="1"/>
    <col min="3330" max="3330" width="5.875" style="6" customWidth="1"/>
    <col min="3331" max="3333" width="25.75" style="6" customWidth="1"/>
    <col min="3334" max="3334" width="14.125" style="6" customWidth="1"/>
    <col min="3335" max="3335" width="16" style="6" customWidth="1"/>
    <col min="3336" max="3336" width="9" style="6"/>
    <col min="3337" max="3337" width="4.5" style="6" bestFit="1" customWidth="1"/>
    <col min="3338" max="3584" width="9" style="6"/>
    <col min="3585" max="3585" width="17.625" style="6" customWidth="1"/>
    <col min="3586" max="3586" width="5.875" style="6" customWidth="1"/>
    <col min="3587" max="3589" width="25.75" style="6" customWidth="1"/>
    <col min="3590" max="3590" width="14.125" style="6" customWidth="1"/>
    <col min="3591" max="3591" width="16" style="6" customWidth="1"/>
    <col min="3592" max="3592" width="9" style="6"/>
    <col min="3593" max="3593" width="4.5" style="6" bestFit="1" customWidth="1"/>
    <col min="3594" max="3840" width="9" style="6"/>
    <col min="3841" max="3841" width="17.625" style="6" customWidth="1"/>
    <col min="3842" max="3842" width="5.875" style="6" customWidth="1"/>
    <col min="3843" max="3845" width="25.75" style="6" customWidth="1"/>
    <col min="3846" max="3846" width="14.125" style="6" customWidth="1"/>
    <col min="3847" max="3847" width="16" style="6" customWidth="1"/>
    <col min="3848" max="3848" width="9" style="6"/>
    <col min="3849" max="3849" width="4.5" style="6" bestFit="1" customWidth="1"/>
    <col min="3850" max="4096" width="9" style="6"/>
    <col min="4097" max="4097" width="17.625" style="6" customWidth="1"/>
    <col min="4098" max="4098" width="5.875" style="6" customWidth="1"/>
    <col min="4099" max="4101" width="25.75" style="6" customWidth="1"/>
    <col min="4102" max="4102" width="14.125" style="6" customWidth="1"/>
    <col min="4103" max="4103" width="16" style="6" customWidth="1"/>
    <col min="4104" max="4104" width="9" style="6"/>
    <col min="4105" max="4105" width="4.5" style="6" bestFit="1" customWidth="1"/>
    <col min="4106" max="4352" width="9" style="6"/>
    <col min="4353" max="4353" width="17.625" style="6" customWidth="1"/>
    <col min="4354" max="4354" width="5.875" style="6" customWidth="1"/>
    <col min="4355" max="4357" width="25.75" style="6" customWidth="1"/>
    <col min="4358" max="4358" width="14.125" style="6" customWidth="1"/>
    <col min="4359" max="4359" width="16" style="6" customWidth="1"/>
    <col min="4360" max="4360" width="9" style="6"/>
    <col min="4361" max="4361" width="4.5" style="6" bestFit="1" customWidth="1"/>
    <col min="4362" max="4608" width="9" style="6"/>
    <col min="4609" max="4609" width="17.625" style="6" customWidth="1"/>
    <col min="4610" max="4610" width="5.875" style="6" customWidth="1"/>
    <col min="4611" max="4613" width="25.75" style="6" customWidth="1"/>
    <col min="4614" max="4614" width="14.125" style="6" customWidth="1"/>
    <col min="4615" max="4615" width="16" style="6" customWidth="1"/>
    <col min="4616" max="4616" width="9" style="6"/>
    <col min="4617" max="4617" width="4.5" style="6" bestFit="1" customWidth="1"/>
    <col min="4618" max="4864" width="9" style="6"/>
    <col min="4865" max="4865" width="17.625" style="6" customWidth="1"/>
    <col min="4866" max="4866" width="5.875" style="6" customWidth="1"/>
    <col min="4867" max="4869" width="25.75" style="6" customWidth="1"/>
    <col min="4870" max="4870" width="14.125" style="6" customWidth="1"/>
    <col min="4871" max="4871" width="16" style="6" customWidth="1"/>
    <col min="4872" max="4872" width="9" style="6"/>
    <col min="4873" max="4873" width="4.5" style="6" bestFit="1" customWidth="1"/>
    <col min="4874" max="5120" width="9" style="6"/>
    <col min="5121" max="5121" width="17.625" style="6" customWidth="1"/>
    <col min="5122" max="5122" width="5.875" style="6" customWidth="1"/>
    <col min="5123" max="5125" width="25.75" style="6" customWidth="1"/>
    <col min="5126" max="5126" width="14.125" style="6" customWidth="1"/>
    <col min="5127" max="5127" width="16" style="6" customWidth="1"/>
    <col min="5128" max="5128" width="9" style="6"/>
    <col min="5129" max="5129" width="4.5" style="6" bestFit="1" customWidth="1"/>
    <col min="5130" max="5376" width="9" style="6"/>
    <col min="5377" max="5377" width="17.625" style="6" customWidth="1"/>
    <col min="5378" max="5378" width="5.875" style="6" customWidth="1"/>
    <col min="5379" max="5381" width="25.75" style="6" customWidth="1"/>
    <col min="5382" max="5382" width="14.125" style="6" customWidth="1"/>
    <col min="5383" max="5383" width="16" style="6" customWidth="1"/>
    <col min="5384" max="5384" width="9" style="6"/>
    <col min="5385" max="5385" width="4.5" style="6" bestFit="1" customWidth="1"/>
    <col min="5386" max="5632" width="9" style="6"/>
    <col min="5633" max="5633" width="17.625" style="6" customWidth="1"/>
    <col min="5634" max="5634" width="5.875" style="6" customWidth="1"/>
    <col min="5635" max="5637" width="25.75" style="6" customWidth="1"/>
    <col min="5638" max="5638" width="14.125" style="6" customWidth="1"/>
    <col min="5639" max="5639" width="16" style="6" customWidth="1"/>
    <col min="5640" max="5640" width="9" style="6"/>
    <col min="5641" max="5641" width="4.5" style="6" bestFit="1" customWidth="1"/>
    <col min="5642" max="5888" width="9" style="6"/>
    <col min="5889" max="5889" width="17.625" style="6" customWidth="1"/>
    <col min="5890" max="5890" width="5.875" style="6" customWidth="1"/>
    <col min="5891" max="5893" width="25.75" style="6" customWidth="1"/>
    <col min="5894" max="5894" width="14.125" style="6" customWidth="1"/>
    <col min="5895" max="5895" width="16" style="6" customWidth="1"/>
    <col min="5896" max="5896" width="9" style="6"/>
    <col min="5897" max="5897" width="4.5" style="6" bestFit="1" customWidth="1"/>
    <col min="5898" max="6144" width="9" style="6"/>
    <col min="6145" max="6145" width="17.625" style="6" customWidth="1"/>
    <col min="6146" max="6146" width="5.875" style="6" customWidth="1"/>
    <col min="6147" max="6149" width="25.75" style="6" customWidth="1"/>
    <col min="6150" max="6150" width="14.125" style="6" customWidth="1"/>
    <col min="6151" max="6151" width="16" style="6" customWidth="1"/>
    <col min="6152" max="6152" width="9" style="6"/>
    <col min="6153" max="6153" width="4.5" style="6" bestFit="1" customWidth="1"/>
    <col min="6154" max="6400" width="9" style="6"/>
    <col min="6401" max="6401" width="17.625" style="6" customWidth="1"/>
    <col min="6402" max="6402" width="5.875" style="6" customWidth="1"/>
    <col min="6403" max="6405" width="25.75" style="6" customWidth="1"/>
    <col min="6406" max="6406" width="14.125" style="6" customWidth="1"/>
    <col min="6407" max="6407" width="16" style="6" customWidth="1"/>
    <col min="6408" max="6408" width="9" style="6"/>
    <col min="6409" max="6409" width="4.5" style="6" bestFit="1" customWidth="1"/>
    <col min="6410" max="6656" width="9" style="6"/>
    <col min="6657" max="6657" width="17.625" style="6" customWidth="1"/>
    <col min="6658" max="6658" width="5.875" style="6" customWidth="1"/>
    <col min="6659" max="6661" width="25.75" style="6" customWidth="1"/>
    <col min="6662" max="6662" width="14.125" style="6" customWidth="1"/>
    <col min="6663" max="6663" width="16" style="6" customWidth="1"/>
    <col min="6664" max="6664" width="9" style="6"/>
    <col min="6665" max="6665" width="4.5" style="6" bestFit="1" customWidth="1"/>
    <col min="6666" max="6912" width="9" style="6"/>
    <col min="6913" max="6913" width="17.625" style="6" customWidth="1"/>
    <col min="6914" max="6914" width="5.875" style="6" customWidth="1"/>
    <col min="6915" max="6917" width="25.75" style="6" customWidth="1"/>
    <col min="6918" max="6918" width="14.125" style="6" customWidth="1"/>
    <col min="6919" max="6919" width="16" style="6" customWidth="1"/>
    <col min="6920" max="6920" width="9" style="6"/>
    <col min="6921" max="6921" width="4.5" style="6" bestFit="1" customWidth="1"/>
    <col min="6922" max="7168" width="9" style="6"/>
    <col min="7169" max="7169" width="17.625" style="6" customWidth="1"/>
    <col min="7170" max="7170" width="5.875" style="6" customWidth="1"/>
    <col min="7171" max="7173" width="25.75" style="6" customWidth="1"/>
    <col min="7174" max="7174" width="14.125" style="6" customWidth="1"/>
    <col min="7175" max="7175" width="16" style="6" customWidth="1"/>
    <col min="7176" max="7176" width="9" style="6"/>
    <col min="7177" max="7177" width="4.5" style="6" bestFit="1" customWidth="1"/>
    <col min="7178" max="7424" width="9" style="6"/>
    <col min="7425" max="7425" width="17.625" style="6" customWidth="1"/>
    <col min="7426" max="7426" width="5.875" style="6" customWidth="1"/>
    <col min="7427" max="7429" width="25.75" style="6" customWidth="1"/>
    <col min="7430" max="7430" width="14.125" style="6" customWidth="1"/>
    <col min="7431" max="7431" width="16" style="6" customWidth="1"/>
    <col min="7432" max="7432" width="9" style="6"/>
    <col min="7433" max="7433" width="4.5" style="6" bestFit="1" customWidth="1"/>
    <col min="7434" max="7680" width="9" style="6"/>
    <col min="7681" max="7681" width="17.625" style="6" customWidth="1"/>
    <col min="7682" max="7682" width="5.875" style="6" customWidth="1"/>
    <col min="7683" max="7685" width="25.75" style="6" customWidth="1"/>
    <col min="7686" max="7686" width="14.125" style="6" customWidth="1"/>
    <col min="7687" max="7687" width="16" style="6" customWidth="1"/>
    <col min="7688" max="7688" width="9" style="6"/>
    <col min="7689" max="7689" width="4.5" style="6" bestFit="1" customWidth="1"/>
    <col min="7690" max="7936" width="9" style="6"/>
    <col min="7937" max="7937" width="17.625" style="6" customWidth="1"/>
    <col min="7938" max="7938" width="5.875" style="6" customWidth="1"/>
    <col min="7939" max="7941" width="25.75" style="6" customWidth="1"/>
    <col min="7942" max="7942" width="14.125" style="6" customWidth="1"/>
    <col min="7943" max="7943" width="16" style="6" customWidth="1"/>
    <col min="7944" max="7944" width="9" style="6"/>
    <col min="7945" max="7945" width="4.5" style="6" bestFit="1" customWidth="1"/>
    <col min="7946" max="8192" width="9" style="6"/>
    <col min="8193" max="8193" width="17.625" style="6" customWidth="1"/>
    <col min="8194" max="8194" width="5.875" style="6" customWidth="1"/>
    <col min="8195" max="8197" width="25.75" style="6" customWidth="1"/>
    <col min="8198" max="8198" width="14.125" style="6" customWidth="1"/>
    <col min="8199" max="8199" width="16" style="6" customWidth="1"/>
    <col min="8200" max="8200" width="9" style="6"/>
    <col min="8201" max="8201" width="4.5" style="6" bestFit="1" customWidth="1"/>
    <col min="8202" max="8448" width="9" style="6"/>
    <col min="8449" max="8449" width="17.625" style="6" customWidth="1"/>
    <col min="8450" max="8450" width="5.875" style="6" customWidth="1"/>
    <col min="8451" max="8453" width="25.75" style="6" customWidth="1"/>
    <col min="8454" max="8454" width="14.125" style="6" customWidth="1"/>
    <col min="8455" max="8455" width="16" style="6" customWidth="1"/>
    <col min="8456" max="8456" width="9" style="6"/>
    <col min="8457" max="8457" width="4.5" style="6" bestFit="1" customWidth="1"/>
    <col min="8458" max="8704" width="9" style="6"/>
    <col min="8705" max="8705" width="17.625" style="6" customWidth="1"/>
    <col min="8706" max="8706" width="5.875" style="6" customWidth="1"/>
    <col min="8707" max="8709" width="25.75" style="6" customWidth="1"/>
    <col min="8710" max="8710" width="14.125" style="6" customWidth="1"/>
    <col min="8711" max="8711" width="16" style="6" customWidth="1"/>
    <col min="8712" max="8712" width="9" style="6"/>
    <col min="8713" max="8713" width="4.5" style="6" bestFit="1" customWidth="1"/>
    <col min="8714" max="8960" width="9" style="6"/>
    <col min="8961" max="8961" width="17.625" style="6" customWidth="1"/>
    <col min="8962" max="8962" width="5.875" style="6" customWidth="1"/>
    <col min="8963" max="8965" width="25.75" style="6" customWidth="1"/>
    <col min="8966" max="8966" width="14.125" style="6" customWidth="1"/>
    <col min="8967" max="8967" width="16" style="6" customWidth="1"/>
    <col min="8968" max="8968" width="9" style="6"/>
    <col min="8969" max="8969" width="4.5" style="6" bestFit="1" customWidth="1"/>
    <col min="8970" max="9216" width="9" style="6"/>
    <col min="9217" max="9217" width="17.625" style="6" customWidth="1"/>
    <col min="9218" max="9218" width="5.875" style="6" customWidth="1"/>
    <col min="9219" max="9221" width="25.75" style="6" customWidth="1"/>
    <col min="9222" max="9222" width="14.125" style="6" customWidth="1"/>
    <col min="9223" max="9223" width="16" style="6" customWidth="1"/>
    <col min="9224" max="9224" width="9" style="6"/>
    <col min="9225" max="9225" width="4.5" style="6" bestFit="1" customWidth="1"/>
    <col min="9226" max="9472" width="9" style="6"/>
    <col min="9473" max="9473" width="17.625" style="6" customWidth="1"/>
    <col min="9474" max="9474" width="5.875" style="6" customWidth="1"/>
    <col min="9475" max="9477" width="25.75" style="6" customWidth="1"/>
    <col min="9478" max="9478" width="14.125" style="6" customWidth="1"/>
    <col min="9479" max="9479" width="16" style="6" customWidth="1"/>
    <col min="9480" max="9480" width="9" style="6"/>
    <col min="9481" max="9481" width="4.5" style="6" bestFit="1" customWidth="1"/>
    <col min="9482" max="9728" width="9" style="6"/>
    <col min="9729" max="9729" width="17.625" style="6" customWidth="1"/>
    <col min="9730" max="9730" width="5.875" style="6" customWidth="1"/>
    <col min="9731" max="9733" width="25.75" style="6" customWidth="1"/>
    <col min="9734" max="9734" width="14.125" style="6" customWidth="1"/>
    <col min="9735" max="9735" width="16" style="6" customWidth="1"/>
    <col min="9736" max="9736" width="9" style="6"/>
    <col min="9737" max="9737" width="4.5" style="6" bestFit="1" customWidth="1"/>
    <col min="9738" max="9984" width="9" style="6"/>
    <col min="9985" max="9985" width="17.625" style="6" customWidth="1"/>
    <col min="9986" max="9986" width="5.875" style="6" customWidth="1"/>
    <col min="9987" max="9989" width="25.75" style="6" customWidth="1"/>
    <col min="9990" max="9990" width="14.125" style="6" customWidth="1"/>
    <col min="9991" max="9991" width="16" style="6" customWidth="1"/>
    <col min="9992" max="9992" width="9" style="6"/>
    <col min="9993" max="9993" width="4.5" style="6" bestFit="1" customWidth="1"/>
    <col min="9994" max="10240" width="9" style="6"/>
    <col min="10241" max="10241" width="17.625" style="6" customWidth="1"/>
    <col min="10242" max="10242" width="5.875" style="6" customWidth="1"/>
    <col min="10243" max="10245" width="25.75" style="6" customWidth="1"/>
    <col min="10246" max="10246" width="14.125" style="6" customWidth="1"/>
    <col min="10247" max="10247" width="16" style="6" customWidth="1"/>
    <col min="10248" max="10248" width="9" style="6"/>
    <col min="10249" max="10249" width="4.5" style="6" bestFit="1" customWidth="1"/>
    <col min="10250" max="10496" width="9" style="6"/>
    <col min="10497" max="10497" width="17.625" style="6" customWidth="1"/>
    <col min="10498" max="10498" width="5.875" style="6" customWidth="1"/>
    <col min="10499" max="10501" width="25.75" style="6" customWidth="1"/>
    <col min="10502" max="10502" width="14.125" style="6" customWidth="1"/>
    <col min="10503" max="10503" width="16" style="6" customWidth="1"/>
    <col min="10504" max="10504" width="9" style="6"/>
    <col min="10505" max="10505" width="4.5" style="6" bestFit="1" customWidth="1"/>
    <col min="10506" max="10752" width="9" style="6"/>
    <col min="10753" max="10753" width="17.625" style="6" customWidth="1"/>
    <col min="10754" max="10754" width="5.875" style="6" customWidth="1"/>
    <col min="10755" max="10757" width="25.75" style="6" customWidth="1"/>
    <col min="10758" max="10758" width="14.125" style="6" customWidth="1"/>
    <col min="10759" max="10759" width="16" style="6" customWidth="1"/>
    <col min="10760" max="10760" width="9" style="6"/>
    <col min="10761" max="10761" width="4.5" style="6" bestFit="1" customWidth="1"/>
    <col min="10762" max="11008" width="9" style="6"/>
    <col min="11009" max="11009" width="17.625" style="6" customWidth="1"/>
    <col min="11010" max="11010" width="5.875" style="6" customWidth="1"/>
    <col min="11011" max="11013" width="25.75" style="6" customWidth="1"/>
    <col min="11014" max="11014" width="14.125" style="6" customWidth="1"/>
    <col min="11015" max="11015" width="16" style="6" customWidth="1"/>
    <col min="11016" max="11016" width="9" style="6"/>
    <col min="11017" max="11017" width="4.5" style="6" bestFit="1" customWidth="1"/>
    <col min="11018" max="11264" width="9" style="6"/>
    <col min="11265" max="11265" width="17.625" style="6" customWidth="1"/>
    <col min="11266" max="11266" width="5.875" style="6" customWidth="1"/>
    <col min="11267" max="11269" width="25.75" style="6" customWidth="1"/>
    <col min="11270" max="11270" width="14.125" style="6" customWidth="1"/>
    <col min="11271" max="11271" width="16" style="6" customWidth="1"/>
    <col min="11272" max="11272" width="9" style="6"/>
    <col min="11273" max="11273" width="4.5" style="6" bestFit="1" customWidth="1"/>
    <col min="11274" max="11520" width="9" style="6"/>
    <col min="11521" max="11521" width="17.625" style="6" customWidth="1"/>
    <col min="11522" max="11522" width="5.875" style="6" customWidth="1"/>
    <col min="11523" max="11525" width="25.75" style="6" customWidth="1"/>
    <col min="11526" max="11526" width="14.125" style="6" customWidth="1"/>
    <col min="11527" max="11527" width="16" style="6" customWidth="1"/>
    <col min="11528" max="11528" width="9" style="6"/>
    <col min="11529" max="11529" width="4.5" style="6" bestFit="1" customWidth="1"/>
    <col min="11530" max="11776" width="9" style="6"/>
    <col min="11777" max="11777" width="17.625" style="6" customWidth="1"/>
    <col min="11778" max="11778" width="5.875" style="6" customWidth="1"/>
    <col min="11779" max="11781" width="25.75" style="6" customWidth="1"/>
    <col min="11782" max="11782" width="14.125" style="6" customWidth="1"/>
    <col min="11783" max="11783" width="16" style="6" customWidth="1"/>
    <col min="11784" max="11784" width="9" style="6"/>
    <col min="11785" max="11785" width="4.5" style="6" bestFit="1" customWidth="1"/>
    <col min="11786" max="12032" width="9" style="6"/>
    <col min="12033" max="12033" width="17.625" style="6" customWidth="1"/>
    <col min="12034" max="12034" width="5.875" style="6" customWidth="1"/>
    <col min="12035" max="12037" width="25.75" style="6" customWidth="1"/>
    <col min="12038" max="12038" width="14.125" style="6" customWidth="1"/>
    <col min="12039" max="12039" width="16" style="6" customWidth="1"/>
    <col min="12040" max="12040" width="9" style="6"/>
    <col min="12041" max="12041" width="4.5" style="6" bestFit="1" customWidth="1"/>
    <col min="12042" max="12288" width="9" style="6"/>
    <col min="12289" max="12289" width="17.625" style="6" customWidth="1"/>
    <col min="12290" max="12290" width="5.875" style="6" customWidth="1"/>
    <col min="12291" max="12293" width="25.75" style="6" customWidth="1"/>
    <col min="12294" max="12294" width="14.125" style="6" customWidth="1"/>
    <col min="12295" max="12295" width="16" style="6" customWidth="1"/>
    <col min="12296" max="12296" width="9" style="6"/>
    <col min="12297" max="12297" width="4.5" style="6" bestFit="1" customWidth="1"/>
    <col min="12298" max="12544" width="9" style="6"/>
    <col min="12545" max="12545" width="17.625" style="6" customWidth="1"/>
    <col min="12546" max="12546" width="5.875" style="6" customWidth="1"/>
    <col min="12547" max="12549" width="25.75" style="6" customWidth="1"/>
    <col min="12550" max="12550" width="14.125" style="6" customWidth="1"/>
    <col min="12551" max="12551" width="16" style="6" customWidth="1"/>
    <col min="12552" max="12552" width="9" style="6"/>
    <col min="12553" max="12553" width="4.5" style="6" bestFit="1" customWidth="1"/>
    <col min="12554" max="12800" width="9" style="6"/>
    <col min="12801" max="12801" width="17.625" style="6" customWidth="1"/>
    <col min="12802" max="12802" width="5.875" style="6" customWidth="1"/>
    <col min="12803" max="12805" width="25.75" style="6" customWidth="1"/>
    <col min="12806" max="12806" width="14.125" style="6" customWidth="1"/>
    <col min="12807" max="12807" width="16" style="6" customWidth="1"/>
    <col min="12808" max="12808" width="9" style="6"/>
    <col min="12809" max="12809" width="4.5" style="6" bestFit="1" customWidth="1"/>
    <col min="12810" max="13056" width="9" style="6"/>
    <col min="13057" max="13057" width="17.625" style="6" customWidth="1"/>
    <col min="13058" max="13058" width="5.875" style="6" customWidth="1"/>
    <col min="13059" max="13061" width="25.75" style="6" customWidth="1"/>
    <col min="13062" max="13062" width="14.125" style="6" customWidth="1"/>
    <col min="13063" max="13063" width="16" style="6" customWidth="1"/>
    <col min="13064" max="13064" width="9" style="6"/>
    <col min="13065" max="13065" width="4.5" style="6" bestFit="1" customWidth="1"/>
    <col min="13066" max="13312" width="9" style="6"/>
    <col min="13313" max="13313" width="17.625" style="6" customWidth="1"/>
    <col min="13314" max="13314" width="5.875" style="6" customWidth="1"/>
    <col min="13315" max="13317" width="25.75" style="6" customWidth="1"/>
    <col min="13318" max="13318" width="14.125" style="6" customWidth="1"/>
    <col min="13319" max="13319" width="16" style="6" customWidth="1"/>
    <col min="13320" max="13320" width="9" style="6"/>
    <col min="13321" max="13321" width="4.5" style="6" bestFit="1" customWidth="1"/>
    <col min="13322" max="13568" width="9" style="6"/>
    <col min="13569" max="13569" width="17.625" style="6" customWidth="1"/>
    <col min="13570" max="13570" width="5.875" style="6" customWidth="1"/>
    <col min="13571" max="13573" width="25.75" style="6" customWidth="1"/>
    <col min="13574" max="13574" width="14.125" style="6" customWidth="1"/>
    <col min="13575" max="13575" width="16" style="6" customWidth="1"/>
    <col min="13576" max="13576" width="9" style="6"/>
    <col min="13577" max="13577" width="4.5" style="6" bestFit="1" customWidth="1"/>
    <col min="13578" max="13824" width="9" style="6"/>
    <col min="13825" max="13825" width="17.625" style="6" customWidth="1"/>
    <col min="13826" max="13826" width="5.875" style="6" customWidth="1"/>
    <col min="13827" max="13829" width="25.75" style="6" customWidth="1"/>
    <col min="13830" max="13830" width="14.125" style="6" customWidth="1"/>
    <col min="13831" max="13831" width="16" style="6" customWidth="1"/>
    <col min="13832" max="13832" width="9" style="6"/>
    <col min="13833" max="13833" width="4.5" style="6" bestFit="1" customWidth="1"/>
    <col min="13834" max="14080" width="9" style="6"/>
    <col min="14081" max="14081" width="17.625" style="6" customWidth="1"/>
    <col min="14082" max="14082" width="5.875" style="6" customWidth="1"/>
    <col min="14083" max="14085" width="25.75" style="6" customWidth="1"/>
    <col min="14086" max="14086" width="14.125" style="6" customWidth="1"/>
    <col min="14087" max="14087" width="16" style="6" customWidth="1"/>
    <col min="14088" max="14088" width="9" style="6"/>
    <col min="14089" max="14089" width="4.5" style="6" bestFit="1" customWidth="1"/>
    <col min="14090" max="14336" width="9" style="6"/>
    <col min="14337" max="14337" width="17.625" style="6" customWidth="1"/>
    <col min="14338" max="14338" width="5.875" style="6" customWidth="1"/>
    <col min="14339" max="14341" width="25.75" style="6" customWidth="1"/>
    <col min="14342" max="14342" width="14.125" style="6" customWidth="1"/>
    <col min="14343" max="14343" width="16" style="6" customWidth="1"/>
    <col min="14344" max="14344" width="9" style="6"/>
    <col min="14345" max="14345" width="4.5" style="6" bestFit="1" customWidth="1"/>
    <col min="14346" max="14592" width="9" style="6"/>
    <col min="14593" max="14593" width="17.625" style="6" customWidth="1"/>
    <col min="14594" max="14594" width="5.875" style="6" customWidth="1"/>
    <col min="14595" max="14597" width="25.75" style="6" customWidth="1"/>
    <col min="14598" max="14598" width="14.125" style="6" customWidth="1"/>
    <col min="14599" max="14599" width="16" style="6" customWidth="1"/>
    <col min="14600" max="14600" width="9" style="6"/>
    <col min="14601" max="14601" width="4.5" style="6" bestFit="1" customWidth="1"/>
    <col min="14602" max="14848" width="9" style="6"/>
    <col min="14849" max="14849" width="17.625" style="6" customWidth="1"/>
    <col min="14850" max="14850" width="5.875" style="6" customWidth="1"/>
    <col min="14851" max="14853" width="25.75" style="6" customWidth="1"/>
    <col min="14854" max="14854" width="14.125" style="6" customWidth="1"/>
    <col min="14855" max="14855" width="16" style="6" customWidth="1"/>
    <col min="14856" max="14856" width="9" style="6"/>
    <col min="14857" max="14857" width="4.5" style="6" bestFit="1" customWidth="1"/>
    <col min="14858" max="15104" width="9" style="6"/>
    <col min="15105" max="15105" width="17.625" style="6" customWidth="1"/>
    <col min="15106" max="15106" width="5.875" style="6" customWidth="1"/>
    <col min="15107" max="15109" width="25.75" style="6" customWidth="1"/>
    <col min="15110" max="15110" width="14.125" style="6" customWidth="1"/>
    <col min="15111" max="15111" width="16" style="6" customWidth="1"/>
    <col min="15112" max="15112" width="9" style="6"/>
    <col min="15113" max="15113" width="4.5" style="6" bestFit="1" customWidth="1"/>
    <col min="15114" max="15360" width="9" style="6"/>
    <col min="15361" max="15361" width="17.625" style="6" customWidth="1"/>
    <col min="15362" max="15362" width="5.875" style="6" customWidth="1"/>
    <col min="15363" max="15365" width="25.75" style="6" customWidth="1"/>
    <col min="15366" max="15366" width="14.125" style="6" customWidth="1"/>
    <col min="15367" max="15367" width="16" style="6" customWidth="1"/>
    <col min="15368" max="15368" width="9" style="6"/>
    <col min="15369" max="15369" width="4.5" style="6" bestFit="1" customWidth="1"/>
    <col min="15370" max="15616" width="9" style="6"/>
    <col min="15617" max="15617" width="17.625" style="6" customWidth="1"/>
    <col min="15618" max="15618" width="5.875" style="6" customWidth="1"/>
    <col min="15619" max="15621" width="25.75" style="6" customWidth="1"/>
    <col min="15622" max="15622" width="14.125" style="6" customWidth="1"/>
    <col min="15623" max="15623" width="16" style="6" customWidth="1"/>
    <col min="15624" max="15624" width="9" style="6"/>
    <col min="15625" max="15625" width="4.5" style="6" bestFit="1" customWidth="1"/>
    <col min="15626" max="15872" width="9" style="6"/>
    <col min="15873" max="15873" width="17.625" style="6" customWidth="1"/>
    <col min="15874" max="15874" width="5.875" style="6" customWidth="1"/>
    <col min="15875" max="15877" width="25.75" style="6" customWidth="1"/>
    <col min="15878" max="15878" width="14.125" style="6" customWidth="1"/>
    <col min="15879" max="15879" width="16" style="6" customWidth="1"/>
    <col min="15880" max="15880" width="9" style="6"/>
    <col min="15881" max="15881" width="4.5" style="6" bestFit="1" customWidth="1"/>
    <col min="15882" max="16128" width="9" style="6"/>
    <col min="16129" max="16129" width="17.625" style="6" customWidth="1"/>
    <col min="16130" max="16130" width="5.875" style="6" customWidth="1"/>
    <col min="16131" max="16133" width="25.75" style="6" customWidth="1"/>
    <col min="16134" max="16134" width="14.125" style="6" customWidth="1"/>
    <col min="16135" max="16135" width="16" style="6" customWidth="1"/>
    <col min="16136" max="16136" width="9" style="6"/>
    <col min="16137" max="16137" width="4.5" style="6" bestFit="1" customWidth="1"/>
    <col min="16138" max="16384" width="9" style="6"/>
  </cols>
  <sheetData>
    <row r="1" spans="1:9" s="1" customFormat="1" ht="18.95" customHeight="1">
      <c r="A1" s="1831" t="s">
        <v>3092</v>
      </c>
      <c r="B1" s="1832"/>
      <c r="C1" s="1614"/>
      <c r="E1" s="39"/>
      <c r="F1" s="1482" t="s">
        <v>3093</v>
      </c>
      <c r="G1" s="1482" t="s">
        <v>3367</v>
      </c>
    </row>
    <row r="2" spans="1:9" s="1" customFormat="1" ht="18.95" customHeight="1">
      <c r="A2" s="1831" t="s">
        <v>3095</v>
      </c>
      <c r="B2" s="1832"/>
      <c r="C2" s="1485" t="s">
        <v>4186</v>
      </c>
      <c r="D2" s="5"/>
      <c r="E2" s="7" t="s">
        <v>4187</v>
      </c>
      <c r="F2" s="1482" t="s">
        <v>3242</v>
      </c>
      <c r="G2" s="369" t="s">
        <v>440</v>
      </c>
    </row>
    <row r="3" spans="1:9" s="2" customFormat="1" ht="24" customHeight="1">
      <c r="A3" s="1834" t="s">
        <v>4188</v>
      </c>
      <c r="B3" s="1834"/>
      <c r="C3" s="1834"/>
      <c r="D3" s="1834"/>
      <c r="E3" s="1834"/>
      <c r="F3" s="1834"/>
      <c r="G3" s="1835"/>
    </row>
    <row r="4" spans="1:9" s="1" customFormat="1" ht="18.95" customHeight="1">
      <c r="C4" s="1483"/>
      <c r="D4" s="1843" t="s">
        <v>4189</v>
      </c>
      <c r="E4" s="1844"/>
      <c r="F4" s="1837" t="s">
        <v>3099</v>
      </c>
      <c r="G4" s="1837"/>
    </row>
    <row r="5" spans="1:9" s="158" customFormat="1" ht="24.95" customHeight="1">
      <c r="A5" s="1484" t="s">
        <v>4190</v>
      </c>
      <c r="B5" s="1484"/>
      <c r="C5" s="1481" t="s">
        <v>4191</v>
      </c>
      <c r="D5" s="1482" t="s">
        <v>4192</v>
      </c>
      <c r="E5" s="1482" t="s">
        <v>4193</v>
      </c>
      <c r="F5" s="1831" t="s">
        <v>4194</v>
      </c>
      <c r="G5" s="1845"/>
    </row>
    <row r="6" spans="1:9" s="1" customFormat="1" ht="18" customHeight="1">
      <c r="A6" s="116" t="s">
        <v>3487</v>
      </c>
      <c r="B6" s="1533" t="s">
        <v>49</v>
      </c>
      <c r="C6" s="199">
        <f>D6+E6+F6</f>
        <v>18</v>
      </c>
      <c r="D6" s="1543">
        <f>D7+D8</f>
        <v>0</v>
      </c>
      <c r="E6" s="1543">
        <f>E7+E8</f>
        <v>9</v>
      </c>
      <c r="F6" s="1846">
        <f>F7+F8</f>
        <v>9</v>
      </c>
      <c r="G6" s="1846"/>
      <c r="I6" s="1543">
        <f>C6-D6-E6-F6</f>
        <v>0</v>
      </c>
    </row>
    <row r="7" spans="1:9" s="1" customFormat="1" ht="18" customHeight="1">
      <c r="A7" s="1532"/>
      <c r="B7" s="1533" t="s">
        <v>142</v>
      </c>
      <c r="C7" s="199">
        <f t="shared" ref="C7:C24" si="0">D7+E7+F7</f>
        <v>7</v>
      </c>
      <c r="D7" s="1541">
        <f t="shared" ref="D7:F8" si="1">D11+D14+D17+D20</f>
        <v>0</v>
      </c>
      <c r="E7" s="1541">
        <f t="shared" si="1"/>
        <v>5</v>
      </c>
      <c r="F7" s="1842">
        <f t="shared" si="1"/>
        <v>2</v>
      </c>
      <c r="G7" s="1842"/>
      <c r="I7" s="1543">
        <f t="shared" ref="I7:I27" si="2">C7-D7-E7-F7</f>
        <v>0</v>
      </c>
    </row>
    <row r="8" spans="1:9" s="1" customFormat="1" ht="18" customHeight="1">
      <c r="A8" s="1532"/>
      <c r="B8" s="1533" t="s">
        <v>68</v>
      </c>
      <c r="C8" s="199">
        <f t="shared" si="0"/>
        <v>11</v>
      </c>
      <c r="D8" s="1541">
        <f t="shared" si="1"/>
        <v>0</v>
      </c>
      <c r="E8" s="1541">
        <f t="shared" si="1"/>
        <v>4</v>
      </c>
      <c r="F8" s="1842">
        <f t="shared" si="1"/>
        <v>7</v>
      </c>
      <c r="G8" s="1842"/>
      <c r="I8" s="1543">
        <f t="shared" si="2"/>
        <v>0</v>
      </c>
    </row>
    <row r="9" spans="1:9" s="1" customFormat="1" ht="18" customHeight="1">
      <c r="A9" s="116" t="s">
        <v>443</v>
      </c>
      <c r="B9" s="1533"/>
      <c r="C9" s="199"/>
      <c r="D9" s="1543"/>
      <c r="E9" s="1543"/>
      <c r="F9" s="1847"/>
      <c r="G9" s="1847"/>
      <c r="I9" s="1543"/>
    </row>
    <row r="10" spans="1:9" s="1" customFormat="1" ht="18" customHeight="1">
      <c r="A10" s="1532" t="s">
        <v>432</v>
      </c>
      <c r="B10" s="1533" t="s">
        <v>49</v>
      </c>
      <c r="C10" s="199">
        <f t="shared" si="0"/>
        <v>5</v>
      </c>
      <c r="D10" s="1543">
        <f>D11+D12</f>
        <v>0</v>
      </c>
      <c r="E10" s="1543">
        <f>E11+E12</f>
        <v>4</v>
      </c>
      <c r="F10" s="1847">
        <f>F11+F12</f>
        <v>1</v>
      </c>
      <c r="G10" s="1847"/>
      <c r="I10" s="1543">
        <f t="shared" si="2"/>
        <v>0</v>
      </c>
    </row>
    <row r="11" spans="1:9" s="1" customFormat="1" ht="18" customHeight="1">
      <c r="A11" s="1532"/>
      <c r="B11" s="1533" t="s">
        <v>142</v>
      </c>
      <c r="C11" s="199">
        <f t="shared" si="0"/>
        <v>3</v>
      </c>
      <c r="D11" s="1541">
        <v>0</v>
      </c>
      <c r="E11" s="1541">
        <v>3</v>
      </c>
      <c r="F11" s="1842">
        <v>0</v>
      </c>
      <c r="G11" s="1842"/>
      <c r="I11" s="1543">
        <f t="shared" si="2"/>
        <v>0</v>
      </c>
    </row>
    <row r="12" spans="1:9" s="1" customFormat="1" ht="18" customHeight="1">
      <c r="A12" s="1532"/>
      <c r="B12" s="1533" t="s">
        <v>68</v>
      </c>
      <c r="C12" s="199">
        <f t="shared" si="0"/>
        <v>2</v>
      </c>
      <c r="D12" s="1541">
        <v>0</v>
      </c>
      <c r="E12" s="1541">
        <v>1</v>
      </c>
      <c r="F12" s="1842">
        <v>1</v>
      </c>
      <c r="G12" s="1842"/>
      <c r="I12" s="1543">
        <f t="shared" si="2"/>
        <v>0</v>
      </c>
    </row>
    <row r="13" spans="1:9" s="1" customFormat="1" ht="18" customHeight="1">
      <c r="A13" s="1532" t="s">
        <v>433</v>
      </c>
      <c r="B13" s="1533" t="s">
        <v>49</v>
      </c>
      <c r="C13" s="199">
        <f t="shared" si="0"/>
        <v>9</v>
      </c>
      <c r="D13" s="1543">
        <f>D14+D15</f>
        <v>0</v>
      </c>
      <c r="E13" s="1543">
        <f>E14+E15</f>
        <v>3</v>
      </c>
      <c r="F13" s="1847">
        <f>F14+F15</f>
        <v>6</v>
      </c>
      <c r="G13" s="1847"/>
      <c r="I13" s="1543">
        <f t="shared" si="2"/>
        <v>0</v>
      </c>
    </row>
    <row r="14" spans="1:9" s="1" customFormat="1" ht="18" customHeight="1">
      <c r="A14" s="1532"/>
      <c r="B14" s="1533" t="s">
        <v>142</v>
      </c>
      <c r="C14" s="199">
        <f t="shared" si="0"/>
        <v>3</v>
      </c>
      <c r="D14" s="1541">
        <v>0</v>
      </c>
      <c r="E14" s="1541">
        <v>1</v>
      </c>
      <c r="F14" s="1842">
        <v>2</v>
      </c>
      <c r="G14" s="1842"/>
      <c r="I14" s="1543">
        <f t="shared" si="2"/>
        <v>0</v>
      </c>
    </row>
    <row r="15" spans="1:9" s="1" customFormat="1" ht="18" customHeight="1">
      <c r="A15" s="1532"/>
      <c r="B15" s="1533" t="s">
        <v>68</v>
      </c>
      <c r="C15" s="199">
        <f t="shared" si="0"/>
        <v>6</v>
      </c>
      <c r="D15" s="1541">
        <v>0</v>
      </c>
      <c r="E15" s="1541">
        <v>2</v>
      </c>
      <c r="F15" s="1842">
        <v>4</v>
      </c>
      <c r="G15" s="1842"/>
      <c r="I15" s="1543">
        <f t="shared" si="2"/>
        <v>0</v>
      </c>
    </row>
    <row r="16" spans="1:9" s="1" customFormat="1" ht="18" customHeight="1">
      <c r="A16" s="1532" t="s">
        <v>434</v>
      </c>
      <c r="B16" s="1533" t="s">
        <v>49</v>
      </c>
      <c r="C16" s="199">
        <f t="shared" si="0"/>
        <v>4</v>
      </c>
      <c r="D16" s="1543">
        <f>D17+D18</f>
        <v>0</v>
      </c>
      <c r="E16" s="1543">
        <f>E17+E18</f>
        <v>2</v>
      </c>
      <c r="F16" s="1847">
        <f>F17+F18</f>
        <v>2</v>
      </c>
      <c r="G16" s="1847"/>
      <c r="I16" s="1543">
        <f t="shared" si="2"/>
        <v>0</v>
      </c>
    </row>
    <row r="17" spans="1:9" s="1" customFormat="1" ht="18" customHeight="1">
      <c r="A17" s="1532"/>
      <c r="B17" s="1533" t="s">
        <v>142</v>
      </c>
      <c r="C17" s="199">
        <f t="shared" si="0"/>
        <v>1</v>
      </c>
      <c r="D17" s="1541">
        <v>0</v>
      </c>
      <c r="E17" s="1541">
        <v>1</v>
      </c>
      <c r="F17" s="1842">
        <v>0</v>
      </c>
      <c r="G17" s="1842"/>
      <c r="I17" s="1543">
        <f t="shared" si="2"/>
        <v>0</v>
      </c>
    </row>
    <row r="18" spans="1:9" s="1" customFormat="1" ht="18" customHeight="1">
      <c r="A18" s="1532"/>
      <c r="B18" s="1533" t="s">
        <v>68</v>
      </c>
      <c r="C18" s="199">
        <f t="shared" si="0"/>
        <v>3</v>
      </c>
      <c r="D18" s="1541">
        <v>0</v>
      </c>
      <c r="E18" s="1541">
        <v>1</v>
      </c>
      <c r="F18" s="1842">
        <v>2</v>
      </c>
      <c r="G18" s="1842"/>
      <c r="I18" s="1543">
        <f t="shared" si="2"/>
        <v>0</v>
      </c>
    </row>
    <row r="19" spans="1:9" s="1" customFormat="1" ht="18" customHeight="1">
      <c r="A19" s="1532" t="s">
        <v>435</v>
      </c>
      <c r="B19" s="1533" t="s">
        <v>49</v>
      </c>
      <c r="C19" s="199">
        <f t="shared" si="0"/>
        <v>0</v>
      </c>
      <c r="D19" s="1543">
        <f>D20+D21</f>
        <v>0</v>
      </c>
      <c r="E19" s="1543">
        <f>E20+E21</f>
        <v>0</v>
      </c>
      <c r="F19" s="1847">
        <f>F20+F21</f>
        <v>0</v>
      </c>
      <c r="G19" s="1847"/>
      <c r="I19" s="1543">
        <f t="shared" si="2"/>
        <v>0</v>
      </c>
    </row>
    <row r="20" spans="1:9" s="1" customFormat="1" ht="18" customHeight="1">
      <c r="A20" s="1532"/>
      <c r="B20" s="1533" t="s">
        <v>142</v>
      </c>
      <c r="C20" s="199">
        <f t="shared" si="0"/>
        <v>0</v>
      </c>
      <c r="D20" s="1541">
        <v>0</v>
      </c>
      <c r="E20" s="1541">
        <v>0</v>
      </c>
      <c r="F20" s="1842">
        <v>0</v>
      </c>
      <c r="G20" s="1842"/>
      <c r="I20" s="1543">
        <f t="shared" si="2"/>
        <v>0</v>
      </c>
    </row>
    <row r="21" spans="1:9" s="1" customFormat="1" ht="18" customHeight="1">
      <c r="A21" s="1532"/>
      <c r="B21" s="1533" t="s">
        <v>68</v>
      </c>
      <c r="C21" s="199">
        <f t="shared" si="0"/>
        <v>0</v>
      </c>
      <c r="D21" s="1541">
        <v>0</v>
      </c>
      <c r="E21" s="1541">
        <v>0</v>
      </c>
      <c r="F21" s="1842">
        <v>0</v>
      </c>
      <c r="G21" s="1842"/>
      <c r="I21" s="1543">
        <f t="shared" si="2"/>
        <v>0</v>
      </c>
    </row>
    <row r="22" spans="1:9" s="1" customFormat="1" ht="18" customHeight="1">
      <c r="A22" s="123" t="s">
        <v>2484</v>
      </c>
      <c r="B22" s="393" t="s">
        <v>49</v>
      </c>
      <c r="C22" s="199">
        <f t="shared" si="0"/>
        <v>7</v>
      </c>
      <c r="D22" s="1543">
        <f>D23+D24</f>
        <v>0</v>
      </c>
      <c r="E22" s="1543">
        <f>E23+E24</f>
        <v>3</v>
      </c>
      <c r="F22" s="1847">
        <f>F23+F24</f>
        <v>4</v>
      </c>
      <c r="G22" s="1847"/>
      <c r="I22" s="1543">
        <f t="shared" si="2"/>
        <v>0</v>
      </c>
    </row>
    <row r="23" spans="1:9" s="1" customFormat="1" ht="18" customHeight="1">
      <c r="A23" s="123"/>
      <c r="B23" s="393" t="s">
        <v>142</v>
      </c>
      <c r="C23" s="394">
        <f t="shared" si="0"/>
        <v>3</v>
      </c>
      <c r="D23" s="1541">
        <v>0</v>
      </c>
      <c r="E23" s="1541">
        <v>3</v>
      </c>
      <c r="F23" s="1842">
        <v>0</v>
      </c>
      <c r="G23" s="1842"/>
      <c r="I23" s="1543">
        <f t="shared" si="2"/>
        <v>0</v>
      </c>
    </row>
    <row r="24" spans="1:9" s="1" customFormat="1" ht="18" customHeight="1">
      <c r="A24" s="123"/>
      <c r="B24" s="393" t="s">
        <v>68</v>
      </c>
      <c r="C24" s="394">
        <f t="shared" si="0"/>
        <v>4</v>
      </c>
      <c r="D24" s="1541">
        <v>0</v>
      </c>
      <c r="E24" s="1541">
        <v>0</v>
      </c>
      <c r="F24" s="1842">
        <v>4</v>
      </c>
      <c r="G24" s="1842"/>
      <c r="I24" s="1543">
        <f t="shared" si="2"/>
        <v>0</v>
      </c>
    </row>
    <row r="25" spans="1:9" s="1" customFormat="1" ht="18" customHeight="1">
      <c r="A25" s="1462" t="s">
        <v>2485</v>
      </c>
      <c r="B25" s="1449" t="s">
        <v>49</v>
      </c>
      <c r="C25" s="199">
        <f>D25+E25+F25</f>
        <v>0</v>
      </c>
      <c r="D25" s="1543">
        <f>D26+D27</f>
        <v>0</v>
      </c>
      <c r="E25" s="1543">
        <f>E26+E27</f>
        <v>0</v>
      </c>
      <c r="F25" s="1847">
        <f>F26+F27</f>
        <v>0</v>
      </c>
      <c r="G25" s="1847"/>
      <c r="I25" s="1543">
        <f>C25-D25-E25-F25</f>
        <v>0</v>
      </c>
    </row>
    <row r="26" spans="1:9" s="1" customFormat="1" ht="18" customHeight="1">
      <c r="A26" s="1469"/>
      <c r="B26" s="1449" t="s">
        <v>142</v>
      </c>
      <c r="C26" s="394">
        <f>D26+E26+F26</f>
        <v>0</v>
      </c>
      <c r="D26" s="1541">
        <v>0</v>
      </c>
      <c r="E26" s="1541">
        <v>0</v>
      </c>
      <c r="F26" s="1842">
        <v>0</v>
      </c>
      <c r="G26" s="1842"/>
      <c r="I26" s="1543">
        <f>C26-D26-E26-F26</f>
        <v>0</v>
      </c>
    </row>
    <row r="27" spans="1:9" s="1" customFormat="1" ht="18" customHeight="1">
      <c r="A27" s="1469"/>
      <c r="B27" s="1449" t="s">
        <v>68</v>
      </c>
      <c r="C27" s="199">
        <f>D27+E27+F27</f>
        <v>0</v>
      </c>
      <c r="D27" s="1541">
        <v>0</v>
      </c>
      <c r="E27" s="1541">
        <v>0</v>
      </c>
      <c r="F27" s="1842">
        <v>0</v>
      </c>
      <c r="G27" s="1842"/>
      <c r="I27" s="1543">
        <f t="shared" si="2"/>
        <v>0</v>
      </c>
    </row>
    <row r="28" spans="1:9" s="1" customFormat="1" ht="9.9499999999999993" customHeight="1">
      <c r="A28" s="395"/>
      <c r="B28" s="396"/>
      <c r="C28" s="5"/>
      <c r="D28" s="5"/>
      <c r="E28" s="5"/>
      <c r="F28" s="1836"/>
      <c r="G28" s="1836"/>
    </row>
    <row r="29" spans="1:9" s="1" customFormat="1" ht="13.9" customHeight="1">
      <c r="A29" s="122" t="s">
        <v>328</v>
      </c>
      <c r="B29" s="122"/>
      <c r="C29" s="319" t="s">
        <v>329</v>
      </c>
      <c r="D29" s="1490" t="s">
        <v>330</v>
      </c>
      <c r="E29" s="50" t="s">
        <v>371</v>
      </c>
      <c r="G29" s="99" t="s">
        <v>333</v>
      </c>
    </row>
    <row r="30" spans="1:9" s="1" customFormat="1" ht="13.9" customHeight="1">
      <c r="D30" s="319" t="s">
        <v>334</v>
      </c>
    </row>
    <row r="31" spans="1:9" s="1" customFormat="1" ht="13.9" customHeight="1"/>
    <row r="32" spans="1:9" s="94" customFormat="1" ht="13.9" customHeight="1">
      <c r="A32" s="1469" t="s">
        <v>141</v>
      </c>
      <c r="B32" s="1643"/>
    </row>
    <row r="33" spans="1:33" s="104" customFormat="1" ht="13.9" customHeight="1">
      <c r="A33" s="104" t="s">
        <v>272</v>
      </c>
      <c r="E33" s="106"/>
      <c r="G33" s="106"/>
      <c r="H33" s="106"/>
      <c r="M33" s="105"/>
      <c r="N33" s="105"/>
      <c r="O33" s="105"/>
      <c r="P33" s="105"/>
      <c r="Q33" s="105"/>
    </row>
    <row r="34" spans="1:33" s="94" customFormat="1" ht="13.9" customHeight="1">
      <c r="A34" s="157"/>
      <c r="B34" s="157"/>
      <c r="C34" s="157"/>
      <c r="AC34" s="1469"/>
      <c r="AD34" s="1469"/>
      <c r="AE34" s="1469"/>
      <c r="AF34" s="1469"/>
      <c r="AG34" s="1469"/>
    </row>
    <row r="36" spans="1:33">
      <c r="C36" s="392">
        <f>C6-C7-C8</f>
        <v>0</v>
      </c>
      <c r="D36" s="392">
        <f>D6-D7-D8</f>
        <v>0</v>
      </c>
      <c r="E36" s="392">
        <f>E6-E7-E8</f>
        <v>0</v>
      </c>
      <c r="G36" s="392">
        <f>G6-G7-G8</f>
        <v>0</v>
      </c>
    </row>
    <row r="37" spans="1:33">
      <c r="C37" s="392">
        <f>C10-C11-C12</f>
        <v>0</v>
      </c>
      <c r="D37" s="392">
        <f>D10-D11-D12</f>
        <v>0</v>
      </c>
      <c r="E37" s="392">
        <f>E10-E11-E12</f>
        <v>0</v>
      </c>
      <c r="G37" s="392">
        <f>G10-G11-G12</f>
        <v>0</v>
      </c>
    </row>
    <row r="38" spans="1:33">
      <c r="C38" s="392">
        <f>C13-C14-C15</f>
        <v>0</v>
      </c>
      <c r="D38" s="392">
        <f>D13-D14-D15</f>
        <v>0</v>
      </c>
      <c r="E38" s="392">
        <f>E13-E14-E15</f>
        <v>0</v>
      </c>
      <c r="G38" s="392">
        <f>G13-G14-G15</f>
        <v>0</v>
      </c>
    </row>
    <row r="39" spans="1:33">
      <c r="C39" s="392">
        <f>C16-C17-C18</f>
        <v>0</v>
      </c>
      <c r="D39" s="392">
        <f>D16-D17-D18</f>
        <v>0</v>
      </c>
      <c r="E39" s="392">
        <f>E16-E17-E18</f>
        <v>0</v>
      </c>
      <c r="G39" s="392">
        <f>G16-G17-G18</f>
        <v>0</v>
      </c>
    </row>
    <row r="40" spans="1:33">
      <c r="C40" s="392">
        <f>C19-C20-C21</f>
        <v>0</v>
      </c>
      <c r="D40" s="392">
        <f>D19-D20-D21</f>
        <v>0</v>
      </c>
      <c r="E40" s="392">
        <f>E19-E20-E21</f>
        <v>0</v>
      </c>
      <c r="G40" s="392">
        <f>G19-G20-G21</f>
        <v>0</v>
      </c>
    </row>
    <row r="41" spans="1:33">
      <c r="C41" s="392">
        <f>C22-C23-C24</f>
        <v>0</v>
      </c>
      <c r="D41" s="392">
        <f>D22-D23-D24</f>
        <v>0</v>
      </c>
      <c r="E41" s="392">
        <f>E22-E23-E24</f>
        <v>0</v>
      </c>
      <c r="G41" s="392">
        <f>G22-G23-G24</f>
        <v>0</v>
      </c>
    </row>
    <row r="42" spans="1:33">
      <c r="C42" s="392">
        <f t="shared" ref="C42:E44" si="3">C6-C10-C13-C16-C19</f>
        <v>0</v>
      </c>
      <c r="D42" s="392">
        <f t="shared" si="3"/>
        <v>0</v>
      </c>
      <c r="E42" s="392">
        <f t="shared" si="3"/>
        <v>0</v>
      </c>
      <c r="G42" s="392">
        <f>G6-G10-G13-G16-G19</f>
        <v>0</v>
      </c>
    </row>
    <row r="43" spans="1:33">
      <c r="C43" s="392">
        <f t="shared" si="3"/>
        <v>0</v>
      </c>
      <c r="D43" s="392">
        <f t="shared" si="3"/>
        <v>0</v>
      </c>
      <c r="E43" s="392">
        <f t="shared" si="3"/>
        <v>0</v>
      </c>
      <c r="G43" s="392">
        <f>G7-G11-G14-G17-G20</f>
        <v>0</v>
      </c>
    </row>
    <row r="44" spans="1:33">
      <c r="C44" s="392">
        <f t="shared" si="3"/>
        <v>0</v>
      </c>
      <c r="D44" s="392">
        <f t="shared" si="3"/>
        <v>0</v>
      </c>
      <c r="E44" s="392">
        <f t="shared" si="3"/>
        <v>0</v>
      </c>
      <c r="G44" s="392">
        <f>G8-G12-G15-G18-G21</f>
        <v>0</v>
      </c>
    </row>
    <row r="45" spans="1:33">
      <c r="C45" s="392"/>
      <c r="D45" s="392"/>
      <c r="E45" s="392"/>
      <c r="G45" s="392"/>
    </row>
  </sheetData>
  <mergeCells count="29">
    <mergeCell ref="F24:G24"/>
    <mergeCell ref="F25:G25"/>
    <mergeCell ref="F26:G26"/>
    <mergeCell ref="F27:G27"/>
    <mergeCell ref="F28:G28"/>
    <mergeCell ref="F23:G23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11:G11"/>
    <mergeCell ref="A1:B1"/>
    <mergeCell ref="A2:B2"/>
    <mergeCell ref="A3:G3"/>
    <mergeCell ref="D4:E4"/>
    <mergeCell ref="F4:G4"/>
    <mergeCell ref="F5:G5"/>
    <mergeCell ref="F6:G6"/>
    <mergeCell ref="F7:G7"/>
    <mergeCell ref="F8:G8"/>
    <mergeCell ref="F9:G9"/>
    <mergeCell ref="F10:G10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&amp;C&amp;8&amp;A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5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5.625" style="14" customWidth="1"/>
    <col min="2" max="7" width="4.125" style="15" customWidth="1"/>
    <col min="8" max="25" width="4.125" style="14" customWidth="1"/>
    <col min="26" max="26" width="9" style="14"/>
    <col min="27" max="27" width="8.5" style="14" bestFit="1" customWidth="1"/>
    <col min="28" max="40" width="4.5" style="14" bestFit="1" customWidth="1"/>
    <col min="41" max="256" width="9" style="14"/>
    <col min="257" max="257" width="15.625" style="14" customWidth="1"/>
    <col min="258" max="281" width="4.125" style="14" customWidth="1"/>
    <col min="282" max="282" width="9" style="14"/>
    <col min="283" max="283" width="8.5" style="14" bestFit="1" customWidth="1"/>
    <col min="284" max="296" width="4.5" style="14" bestFit="1" customWidth="1"/>
    <col min="297" max="512" width="9" style="14"/>
    <col min="513" max="513" width="15.625" style="14" customWidth="1"/>
    <col min="514" max="537" width="4.125" style="14" customWidth="1"/>
    <col min="538" max="538" width="9" style="14"/>
    <col min="539" max="539" width="8.5" style="14" bestFit="1" customWidth="1"/>
    <col min="540" max="552" width="4.5" style="14" bestFit="1" customWidth="1"/>
    <col min="553" max="768" width="9" style="14"/>
    <col min="769" max="769" width="15.625" style="14" customWidth="1"/>
    <col min="770" max="793" width="4.125" style="14" customWidth="1"/>
    <col min="794" max="794" width="9" style="14"/>
    <col min="795" max="795" width="8.5" style="14" bestFit="1" customWidth="1"/>
    <col min="796" max="808" width="4.5" style="14" bestFit="1" customWidth="1"/>
    <col min="809" max="1024" width="9" style="14"/>
    <col min="1025" max="1025" width="15.625" style="14" customWidth="1"/>
    <col min="1026" max="1049" width="4.125" style="14" customWidth="1"/>
    <col min="1050" max="1050" width="9" style="14"/>
    <col min="1051" max="1051" width="8.5" style="14" bestFit="1" customWidth="1"/>
    <col min="1052" max="1064" width="4.5" style="14" bestFit="1" customWidth="1"/>
    <col min="1065" max="1280" width="9" style="14"/>
    <col min="1281" max="1281" width="15.625" style="14" customWidth="1"/>
    <col min="1282" max="1305" width="4.125" style="14" customWidth="1"/>
    <col min="1306" max="1306" width="9" style="14"/>
    <col min="1307" max="1307" width="8.5" style="14" bestFit="1" customWidth="1"/>
    <col min="1308" max="1320" width="4.5" style="14" bestFit="1" customWidth="1"/>
    <col min="1321" max="1536" width="9" style="14"/>
    <col min="1537" max="1537" width="15.625" style="14" customWidth="1"/>
    <col min="1538" max="1561" width="4.125" style="14" customWidth="1"/>
    <col min="1562" max="1562" width="9" style="14"/>
    <col min="1563" max="1563" width="8.5" style="14" bestFit="1" customWidth="1"/>
    <col min="1564" max="1576" width="4.5" style="14" bestFit="1" customWidth="1"/>
    <col min="1577" max="1792" width="9" style="14"/>
    <col min="1793" max="1793" width="15.625" style="14" customWidth="1"/>
    <col min="1794" max="1817" width="4.125" style="14" customWidth="1"/>
    <col min="1818" max="1818" width="9" style="14"/>
    <col min="1819" max="1819" width="8.5" style="14" bestFit="1" customWidth="1"/>
    <col min="1820" max="1832" width="4.5" style="14" bestFit="1" customWidth="1"/>
    <col min="1833" max="2048" width="9" style="14"/>
    <col min="2049" max="2049" width="15.625" style="14" customWidth="1"/>
    <col min="2050" max="2073" width="4.125" style="14" customWidth="1"/>
    <col min="2074" max="2074" width="9" style="14"/>
    <col min="2075" max="2075" width="8.5" style="14" bestFit="1" customWidth="1"/>
    <col min="2076" max="2088" width="4.5" style="14" bestFit="1" customWidth="1"/>
    <col min="2089" max="2304" width="9" style="14"/>
    <col min="2305" max="2305" width="15.625" style="14" customWidth="1"/>
    <col min="2306" max="2329" width="4.125" style="14" customWidth="1"/>
    <col min="2330" max="2330" width="9" style="14"/>
    <col min="2331" max="2331" width="8.5" style="14" bestFit="1" customWidth="1"/>
    <col min="2332" max="2344" width="4.5" style="14" bestFit="1" customWidth="1"/>
    <col min="2345" max="2560" width="9" style="14"/>
    <col min="2561" max="2561" width="15.625" style="14" customWidth="1"/>
    <col min="2562" max="2585" width="4.125" style="14" customWidth="1"/>
    <col min="2586" max="2586" width="9" style="14"/>
    <col min="2587" max="2587" width="8.5" style="14" bestFit="1" customWidth="1"/>
    <col min="2588" max="2600" width="4.5" style="14" bestFit="1" customWidth="1"/>
    <col min="2601" max="2816" width="9" style="14"/>
    <col min="2817" max="2817" width="15.625" style="14" customWidth="1"/>
    <col min="2818" max="2841" width="4.125" style="14" customWidth="1"/>
    <col min="2842" max="2842" width="9" style="14"/>
    <col min="2843" max="2843" width="8.5" style="14" bestFit="1" customWidth="1"/>
    <col min="2844" max="2856" width="4.5" style="14" bestFit="1" customWidth="1"/>
    <col min="2857" max="3072" width="9" style="14"/>
    <col min="3073" max="3073" width="15.625" style="14" customWidth="1"/>
    <col min="3074" max="3097" width="4.125" style="14" customWidth="1"/>
    <col min="3098" max="3098" width="9" style="14"/>
    <col min="3099" max="3099" width="8.5" style="14" bestFit="1" customWidth="1"/>
    <col min="3100" max="3112" width="4.5" style="14" bestFit="1" customWidth="1"/>
    <col min="3113" max="3328" width="9" style="14"/>
    <col min="3329" max="3329" width="15.625" style="14" customWidth="1"/>
    <col min="3330" max="3353" width="4.125" style="14" customWidth="1"/>
    <col min="3354" max="3354" width="9" style="14"/>
    <col min="3355" max="3355" width="8.5" style="14" bestFit="1" customWidth="1"/>
    <col min="3356" max="3368" width="4.5" style="14" bestFit="1" customWidth="1"/>
    <col min="3369" max="3584" width="9" style="14"/>
    <col min="3585" max="3585" width="15.625" style="14" customWidth="1"/>
    <col min="3586" max="3609" width="4.125" style="14" customWidth="1"/>
    <col min="3610" max="3610" width="9" style="14"/>
    <col min="3611" max="3611" width="8.5" style="14" bestFit="1" customWidth="1"/>
    <col min="3612" max="3624" width="4.5" style="14" bestFit="1" customWidth="1"/>
    <col min="3625" max="3840" width="9" style="14"/>
    <col min="3841" max="3841" width="15.625" style="14" customWidth="1"/>
    <col min="3842" max="3865" width="4.125" style="14" customWidth="1"/>
    <col min="3866" max="3866" width="9" style="14"/>
    <col min="3867" max="3867" width="8.5" style="14" bestFit="1" customWidth="1"/>
    <col min="3868" max="3880" width="4.5" style="14" bestFit="1" customWidth="1"/>
    <col min="3881" max="4096" width="9" style="14"/>
    <col min="4097" max="4097" width="15.625" style="14" customWidth="1"/>
    <col min="4098" max="4121" width="4.125" style="14" customWidth="1"/>
    <col min="4122" max="4122" width="9" style="14"/>
    <col min="4123" max="4123" width="8.5" style="14" bestFit="1" customWidth="1"/>
    <col min="4124" max="4136" width="4.5" style="14" bestFit="1" customWidth="1"/>
    <col min="4137" max="4352" width="9" style="14"/>
    <col min="4353" max="4353" width="15.625" style="14" customWidth="1"/>
    <col min="4354" max="4377" width="4.125" style="14" customWidth="1"/>
    <col min="4378" max="4378" width="9" style="14"/>
    <col min="4379" max="4379" width="8.5" style="14" bestFit="1" customWidth="1"/>
    <col min="4380" max="4392" width="4.5" style="14" bestFit="1" customWidth="1"/>
    <col min="4393" max="4608" width="9" style="14"/>
    <col min="4609" max="4609" width="15.625" style="14" customWidth="1"/>
    <col min="4610" max="4633" width="4.125" style="14" customWidth="1"/>
    <col min="4634" max="4634" width="9" style="14"/>
    <col min="4635" max="4635" width="8.5" style="14" bestFit="1" customWidth="1"/>
    <col min="4636" max="4648" width="4.5" style="14" bestFit="1" customWidth="1"/>
    <col min="4649" max="4864" width="9" style="14"/>
    <col min="4865" max="4865" width="15.625" style="14" customWidth="1"/>
    <col min="4866" max="4889" width="4.125" style="14" customWidth="1"/>
    <col min="4890" max="4890" width="9" style="14"/>
    <col min="4891" max="4891" width="8.5" style="14" bestFit="1" customWidth="1"/>
    <col min="4892" max="4904" width="4.5" style="14" bestFit="1" customWidth="1"/>
    <col min="4905" max="5120" width="9" style="14"/>
    <col min="5121" max="5121" width="15.625" style="14" customWidth="1"/>
    <col min="5122" max="5145" width="4.125" style="14" customWidth="1"/>
    <col min="5146" max="5146" width="9" style="14"/>
    <col min="5147" max="5147" width="8.5" style="14" bestFit="1" customWidth="1"/>
    <col min="5148" max="5160" width="4.5" style="14" bestFit="1" customWidth="1"/>
    <col min="5161" max="5376" width="9" style="14"/>
    <col min="5377" max="5377" width="15.625" style="14" customWidth="1"/>
    <col min="5378" max="5401" width="4.125" style="14" customWidth="1"/>
    <col min="5402" max="5402" width="9" style="14"/>
    <col min="5403" max="5403" width="8.5" style="14" bestFit="1" customWidth="1"/>
    <col min="5404" max="5416" width="4.5" style="14" bestFit="1" customWidth="1"/>
    <col min="5417" max="5632" width="9" style="14"/>
    <col min="5633" max="5633" width="15.625" style="14" customWidth="1"/>
    <col min="5634" max="5657" width="4.125" style="14" customWidth="1"/>
    <col min="5658" max="5658" width="9" style="14"/>
    <col min="5659" max="5659" width="8.5" style="14" bestFit="1" customWidth="1"/>
    <col min="5660" max="5672" width="4.5" style="14" bestFit="1" customWidth="1"/>
    <col min="5673" max="5888" width="9" style="14"/>
    <col min="5889" max="5889" width="15.625" style="14" customWidth="1"/>
    <col min="5890" max="5913" width="4.125" style="14" customWidth="1"/>
    <col min="5914" max="5914" width="9" style="14"/>
    <col min="5915" max="5915" width="8.5" style="14" bestFit="1" customWidth="1"/>
    <col min="5916" max="5928" width="4.5" style="14" bestFit="1" customWidth="1"/>
    <col min="5929" max="6144" width="9" style="14"/>
    <col min="6145" max="6145" width="15.625" style="14" customWidth="1"/>
    <col min="6146" max="6169" width="4.125" style="14" customWidth="1"/>
    <col min="6170" max="6170" width="9" style="14"/>
    <col min="6171" max="6171" width="8.5" style="14" bestFit="1" customWidth="1"/>
    <col min="6172" max="6184" width="4.5" style="14" bestFit="1" customWidth="1"/>
    <col min="6185" max="6400" width="9" style="14"/>
    <col min="6401" max="6401" width="15.625" style="14" customWidth="1"/>
    <col min="6402" max="6425" width="4.125" style="14" customWidth="1"/>
    <col min="6426" max="6426" width="9" style="14"/>
    <col min="6427" max="6427" width="8.5" style="14" bestFit="1" customWidth="1"/>
    <col min="6428" max="6440" width="4.5" style="14" bestFit="1" customWidth="1"/>
    <col min="6441" max="6656" width="9" style="14"/>
    <col min="6657" max="6657" width="15.625" style="14" customWidth="1"/>
    <col min="6658" max="6681" width="4.125" style="14" customWidth="1"/>
    <col min="6682" max="6682" width="9" style="14"/>
    <col min="6683" max="6683" width="8.5" style="14" bestFit="1" customWidth="1"/>
    <col min="6684" max="6696" width="4.5" style="14" bestFit="1" customWidth="1"/>
    <col min="6697" max="6912" width="9" style="14"/>
    <col min="6913" max="6913" width="15.625" style="14" customWidth="1"/>
    <col min="6914" max="6937" width="4.125" style="14" customWidth="1"/>
    <col min="6938" max="6938" width="9" style="14"/>
    <col min="6939" max="6939" width="8.5" style="14" bestFit="1" customWidth="1"/>
    <col min="6940" max="6952" width="4.5" style="14" bestFit="1" customWidth="1"/>
    <col min="6953" max="7168" width="9" style="14"/>
    <col min="7169" max="7169" width="15.625" style="14" customWidth="1"/>
    <col min="7170" max="7193" width="4.125" style="14" customWidth="1"/>
    <col min="7194" max="7194" width="9" style="14"/>
    <col min="7195" max="7195" width="8.5" style="14" bestFit="1" customWidth="1"/>
    <col min="7196" max="7208" width="4.5" style="14" bestFit="1" customWidth="1"/>
    <col min="7209" max="7424" width="9" style="14"/>
    <col min="7425" max="7425" width="15.625" style="14" customWidth="1"/>
    <col min="7426" max="7449" width="4.125" style="14" customWidth="1"/>
    <col min="7450" max="7450" width="9" style="14"/>
    <col min="7451" max="7451" width="8.5" style="14" bestFit="1" customWidth="1"/>
    <col min="7452" max="7464" width="4.5" style="14" bestFit="1" customWidth="1"/>
    <col min="7465" max="7680" width="9" style="14"/>
    <col min="7681" max="7681" width="15.625" style="14" customWidth="1"/>
    <col min="7682" max="7705" width="4.125" style="14" customWidth="1"/>
    <col min="7706" max="7706" width="9" style="14"/>
    <col min="7707" max="7707" width="8.5" style="14" bestFit="1" customWidth="1"/>
    <col min="7708" max="7720" width="4.5" style="14" bestFit="1" customWidth="1"/>
    <col min="7721" max="7936" width="9" style="14"/>
    <col min="7937" max="7937" width="15.625" style="14" customWidth="1"/>
    <col min="7938" max="7961" width="4.125" style="14" customWidth="1"/>
    <col min="7962" max="7962" width="9" style="14"/>
    <col min="7963" max="7963" width="8.5" style="14" bestFit="1" customWidth="1"/>
    <col min="7964" max="7976" width="4.5" style="14" bestFit="1" customWidth="1"/>
    <col min="7977" max="8192" width="9" style="14"/>
    <col min="8193" max="8193" width="15.625" style="14" customWidth="1"/>
    <col min="8194" max="8217" width="4.125" style="14" customWidth="1"/>
    <col min="8218" max="8218" width="9" style="14"/>
    <col min="8219" max="8219" width="8.5" style="14" bestFit="1" customWidth="1"/>
    <col min="8220" max="8232" width="4.5" style="14" bestFit="1" customWidth="1"/>
    <col min="8233" max="8448" width="9" style="14"/>
    <col min="8449" max="8449" width="15.625" style="14" customWidth="1"/>
    <col min="8450" max="8473" width="4.125" style="14" customWidth="1"/>
    <col min="8474" max="8474" width="9" style="14"/>
    <col min="8475" max="8475" width="8.5" style="14" bestFit="1" customWidth="1"/>
    <col min="8476" max="8488" width="4.5" style="14" bestFit="1" customWidth="1"/>
    <col min="8489" max="8704" width="9" style="14"/>
    <col min="8705" max="8705" width="15.625" style="14" customWidth="1"/>
    <col min="8706" max="8729" width="4.125" style="14" customWidth="1"/>
    <col min="8730" max="8730" width="9" style="14"/>
    <col min="8731" max="8731" width="8.5" style="14" bestFit="1" customWidth="1"/>
    <col min="8732" max="8744" width="4.5" style="14" bestFit="1" customWidth="1"/>
    <col min="8745" max="8960" width="9" style="14"/>
    <col min="8961" max="8961" width="15.625" style="14" customWidth="1"/>
    <col min="8962" max="8985" width="4.125" style="14" customWidth="1"/>
    <col min="8986" max="8986" width="9" style="14"/>
    <col min="8987" max="8987" width="8.5" style="14" bestFit="1" customWidth="1"/>
    <col min="8988" max="9000" width="4.5" style="14" bestFit="1" customWidth="1"/>
    <col min="9001" max="9216" width="9" style="14"/>
    <col min="9217" max="9217" width="15.625" style="14" customWidth="1"/>
    <col min="9218" max="9241" width="4.125" style="14" customWidth="1"/>
    <col min="9242" max="9242" width="9" style="14"/>
    <col min="9243" max="9243" width="8.5" style="14" bestFit="1" customWidth="1"/>
    <col min="9244" max="9256" width="4.5" style="14" bestFit="1" customWidth="1"/>
    <col min="9257" max="9472" width="9" style="14"/>
    <col min="9473" max="9473" width="15.625" style="14" customWidth="1"/>
    <col min="9474" max="9497" width="4.125" style="14" customWidth="1"/>
    <col min="9498" max="9498" width="9" style="14"/>
    <col min="9499" max="9499" width="8.5" style="14" bestFit="1" customWidth="1"/>
    <col min="9500" max="9512" width="4.5" style="14" bestFit="1" customWidth="1"/>
    <col min="9513" max="9728" width="9" style="14"/>
    <col min="9729" max="9729" width="15.625" style="14" customWidth="1"/>
    <col min="9730" max="9753" width="4.125" style="14" customWidth="1"/>
    <col min="9754" max="9754" width="9" style="14"/>
    <col min="9755" max="9755" width="8.5" style="14" bestFit="1" customWidth="1"/>
    <col min="9756" max="9768" width="4.5" style="14" bestFit="1" customWidth="1"/>
    <col min="9769" max="9984" width="9" style="14"/>
    <col min="9985" max="9985" width="15.625" style="14" customWidth="1"/>
    <col min="9986" max="10009" width="4.125" style="14" customWidth="1"/>
    <col min="10010" max="10010" width="9" style="14"/>
    <col min="10011" max="10011" width="8.5" style="14" bestFit="1" customWidth="1"/>
    <col min="10012" max="10024" width="4.5" style="14" bestFit="1" customWidth="1"/>
    <col min="10025" max="10240" width="9" style="14"/>
    <col min="10241" max="10241" width="15.625" style="14" customWidth="1"/>
    <col min="10242" max="10265" width="4.125" style="14" customWidth="1"/>
    <col min="10266" max="10266" width="9" style="14"/>
    <col min="10267" max="10267" width="8.5" style="14" bestFit="1" customWidth="1"/>
    <col min="10268" max="10280" width="4.5" style="14" bestFit="1" customWidth="1"/>
    <col min="10281" max="10496" width="9" style="14"/>
    <col min="10497" max="10497" width="15.625" style="14" customWidth="1"/>
    <col min="10498" max="10521" width="4.125" style="14" customWidth="1"/>
    <col min="10522" max="10522" width="9" style="14"/>
    <col min="10523" max="10523" width="8.5" style="14" bestFit="1" customWidth="1"/>
    <col min="10524" max="10536" width="4.5" style="14" bestFit="1" customWidth="1"/>
    <col min="10537" max="10752" width="9" style="14"/>
    <col min="10753" max="10753" width="15.625" style="14" customWidth="1"/>
    <col min="10754" max="10777" width="4.125" style="14" customWidth="1"/>
    <col min="10778" max="10778" width="9" style="14"/>
    <col min="10779" max="10779" width="8.5" style="14" bestFit="1" customWidth="1"/>
    <col min="10780" max="10792" width="4.5" style="14" bestFit="1" customWidth="1"/>
    <col min="10793" max="11008" width="9" style="14"/>
    <col min="11009" max="11009" width="15.625" style="14" customWidth="1"/>
    <col min="11010" max="11033" width="4.125" style="14" customWidth="1"/>
    <col min="11034" max="11034" width="9" style="14"/>
    <col min="11035" max="11035" width="8.5" style="14" bestFit="1" customWidth="1"/>
    <col min="11036" max="11048" width="4.5" style="14" bestFit="1" customWidth="1"/>
    <col min="11049" max="11264" width="9" style="14"/>
    <col min="11265" max="11265" width="15.625" style="14" customWidth="1"/>
    <col min="11266" max="11289" width="4.125" style="14" customWidth="1"/>
    <col min="11290" max="11290" width="9" style="14"/>
    <col min="11291" max="11291" width="8.5" style="14" bestFit="1" customWidth="1"/>
    <col min="11292" max="11304" width="4.5" style="14" bestFit="1" customWidth="1"/>
    <col min="11305" max="11520" width="9" style="14"/>
    <col min="11521" max="11521" width="15.625" style="14" customWidth="1"/>
    <col min="11522" max="11545" width="4.125" style="14" customWidth="1"/>
    <col min="11546" max="11546" width="9" style="14"/>
    <col min="11547" max="11547" width="8.5" style="14" bestFit="1" customWidth="1"/>
    <col min="11548" max="11560" width="4.5" style="14" bestFit="1" customWidth="1"/>
    <col min="11561" max="11776" width="9" style="14"/>
    <col min="11777" max="11777" width="15.625" style="14" customWidth="1"/>
    <col min="11778" max="11801" width="4.125" style="14" customWidth="1"/>
    <col min="11802" max="11802" width="9" style="14"/>
    <col min="11803" max="11803" width="8.5" style="14" bestFit="1" customWidth="1"/>
    <col min="11804" max="11816" width="4.5" style="14" bestFit="1" customWidth="1"/>
    <col min="11817" max="12032" width="9" style="14"/>
    <col min="12033" max="12033" width="15.625" style="14" customWidth="1"/>
    <col min="12034" max="12057" width="4.125" style="14" customWidth="1"/>
    <col min="12058" max="12058" width="9" style="14"/>
    <col min="12059" max="12059" width="8.5" style="14" bestFit="1" customWidth="1"/>
    <col min="12060" max="12072" width="4.5" style="14" bestFit="1" customWidth="1"/>
    <col min="12073" max="12288" width="9" style="14"/>
    <col min="12289" max="12289" width="15.625" style="14" customWidth="1"/>
    <col min="12290" max="12313" width="4.125" style="14" customWidth="1"/>
    <col min="12314" max="12314" width="9" style="14"/>
    <col min="12315" max="12315" width="8.5" style="14" bestFit="1" customWidth="1"/>
    <col min="12316" max="12328" width="4.5" style="14" bestFit="1" customWidth="1"/>
    <col min="12329" max="12544" width="9" style="14"/>
    <col min="12545" max="12545" width="15.625" style="14" customWidth="1"/>
    <col min="12546" max="12569" width="4.125" style="14" customWidth="1"/>
    <col min="12570" max="12570" width="9" style="14"/>
    <col min="12571" max="12571" width="8.5" style="14" bestFit="1" customWidth="1"/>
    <col min="12572" max="12584" width="4.5" style="14" bestFit="1" customWidth="1"/>
    <col min="12585" max="12800" width="9" style="14"/>
    <col min="12801" max="12801" width="15.625" style="14" customWidth="1"/>
    <col min="12802" max="12825" width="4.125" style="14" customWidth="1"/>
    <col min="12826" max="12826" width="9" style="14"/>
    <col min="12827" max="12827" width="8.5" style="14" bestFit="1" customWidth="1"/>
    <col min="12828" max="12840" width="4.5" style="14" bestFit="1" customWidth="1"/>
    <col min="12841" max="13056" width="9" style="14"/>
    <col min="13057" max="13057" width="15.625" style="14" customWidth="1"/>
    <col min="13058" max="13081" width="4.125" style="14" customWidth="1"/>
    <col min="13082" max="13082" width="9" style="14"/>
    <col min="13083" max="13083" width="8.5" style="14" bestFit="1" customWidth="1"/>
    <col min="13084" max="13096" width="4.5" style="14" bestFit="1" customWidth="1"/>
    <col min="13097" max="13312" width="9" style="14"/>
    <col min="13313" max="13313" width="15.625" style="14" customWidth="1"/>
    <col min="13314" max="13337" width="4.125" style="14" customWidth="1"/>
    <col min="13338" max="13338" width="9" style="14"/>
    <col min="13339" max="13339" width="8.5" style="14" bestFit="1" customWidth="1"/>
    <col min="13340" max="13352" width="4.5" style="14" bestFit="1" customWidth="1"/>
    <col min="13353" max="13568" width="9" style="14"/>
    <col min="13569" max="13569" width="15.625" style="14" customWidth="1"/>
    <col min="13570" max="13593" width="4.125" style="14" customWidth="1"/>
    <col min="13594" max="13594" width="9" style="14"/>
    <col min="13595" max="13595" width="8.5" style="14" bestFit="1" customWidth="1"/>
    <col min="13596" max="13608" width="4.5" style="14" bestFit="1" customWidth="1"/>
    <col min="13609" max="13824" width="9" style="14"/>
    <col min="13825" max="13825" width="15.625" style="14" customWidth="1"/>
    <col min="13826" max="13849" width="4.125" style="14" customWidth="1"/>
    <col min="13850" max="13850" width="9" style="14"/>
    <col min="13851" max="13851" width="8.5" style="14" bestFit="1" customWidth="1"/>
    <col min="13852" max="13864" width="4.5" style="14" bestFit="1" customWidth="1"/>
    <col min="13865" max="14080" width="9" style="14"/>
    <col min="14081" max="14081" width="15.625" style="14" customWidth="1"/>
    <col min="14082" max="14105" width="4.125" style="14" customWidth="1"/>
    <col min="14106" max="14106" width="9" style="14"/>
    <col min="14107" max="14107" width="8.5" style="14" bestFit="1" customWidth="1"/>
    <col min="14108" max="14120" width="4.5" style="14" bestFit="1" customWidth="1"/>
    <col min="14121" max="14336" width="9" style="14"/>
    <col min="14337" max="14337" width="15.625" style="14" customWidth="1"/>
    <col min="14338" max="14361" width="4.125" style="14" customWidth="1"/>
    <col min="14362" max="14362" width="9" style="14"/>
    <col min="14363" max="14363" width="8.5" style="14" bestFit="1" customWidth="1"/>
    <col min="14364" max="14376" width="4.5" style="14" bestFit="1" customWidth="1"/>
    <col min="14377" max="14592" width="9" style="14"/>
    <col min="14593" max="14593" width="15.625" style="14" customWidth="1"/>
    <col min="14594" max="14617" width="4.125" style="14" customWidth="1"/>
    <col min="14618" max="14618" width="9" style="14"/>
    <col min="14619" max="14619" width="8.5" style="14" bestFit="1" customWidth="1"/>
    <col min="14620" max="14632" width="4.5" style="14" bestFit="1" customWidth="1"/>
    <col min="14633" max="14848" width="9" style="14"/>
    <col min="14849" max="14849" width="15.625" style="14" customWidth="1"/>
    <col min="14850" max="14873" width="4.125" style="14" customWidth="1"/>
    <col min="14874" max="14874" width="9" style="14"/>
    <col min="14875" max="14875" width="8.5" style="14" bestFit="1" customWidth="1"/>
    <col min="14876" max="14888" width="4.5" style="14" bestFit="1" customWidth="1"/>
    <col min="14889" max="15104" width="9" style="14"/>
    <col min="15105" max="15105" width="15.625" style="14" customWidth="1"/>
    <col min="15106" max="15129" width="4.125" style="14" customWidth="1"/>
    <col min="15130" max="15130" width="9" style="14"/>
    <col min="15131" max="15131" width="8.5" style="14" bestFit="1" customWidth="1"/>
    <col min="15132" max="15144" width="4.5" style="14" bestFit="1" customWidth="1"/>
    <col min="15145" max="15360" width="9" style="14"/>
    <col min="15361" max="15361" width="15.625" style="14" customWidth="1"/>
    <col min="15362" max="15385" width="4.125" style="14" customWidth="1"/>
    <col min="15386" max="15386" width="9" style="14"/>
    <col min="15387" max="15387" width="8.5" style="14" bestFit="1" customWidth="1"/>
    <col min="15388" max="15400" width="4.5" style="14" bestFit="1" customWidth="1"/>
    <col min="15401" max="15616" width="9" style="14"/>
    <col min="15617" max="15617" width="15.625" style="14" customWidth="1"/>
    <col min="15618" max="15641" width="4.125" style="14" customWidth="1"/>
    <col min="15642" max="15642" width="9" style="14"/>
    <col min="15643" max="15643" width="8.5" style="14" bestFit="1" customWidth="1"/>
    <col min="15644" max="15656" width="4.5" style="14" bestFit="1" customWidth="1"/>
    <col min="15657" max="15872" width="9" style="14"/>
    <col min="15873" max="15873" width="15.625" style="14" customWidth="1"/>
    <col min="15874" max="15897" width="4.125" style="14" customWidth="1"/>
    <col min="15898" max="15898" width="9" style="14"/>
    <col min="15899" max="15899" width="8.5" style="14" bestFit="1" customWidth="1"/>
    <col min="15900" max="15912" width="4.5" style="14" bestFit="1" customWidth="1"/>
    <col min="15913" max="16128" width="9" style="14"/>
    <col min="16129" max="16129" width="15.625" style="14" customWidth="1"/>
    <col min="16130" max="16153" width="4.125" style="14" customWidth="1"/>
    <col min="16154" max="16154" width="9" style="14"/>
    <col min="16155" max="16155" width="8.5" style="14" bestFit="1" customWidth="1"/>
    <col min="16156" max="16168" width="4.5" style="14" bestFit="1" customWidth="1"/>
    <col min="16169" max="16384" width="9" style="14"/>
  </cols>
  <sheetData>
    <row r="1" spans="1:65" s="104" customFormat="1" ht="15" customHeight="1">
      <c r="A1" s="1523" t="s">
        <v>143</v>
      </c>
      <c r="B1" s="108"/>
      <c r="C1" s="108"/>
      <c r="D1" s="108"/>
      <c r="E1" s="108"/>
      <c r="F1" s="108"/>
      <c r="G1" s="108"/>
      <c r="T1" s="1942" t="s">
        <v>139</v>
      </c>
      <c r="U1" s="1942"/>
      <c r="V1" s="1942" t="s">
        <v>89</v>
      </c>
      <c r="W1" s="1942"/>
      <c r="X1" s="1942"/>
      <c r="Y1" s="1942"/>
    </row>
    <row r="2" spans="1:65" s="104" customFormat="1" ht="15" customHeight="1">
      <c r="A2" s="1523" t="s">
        <v>34</v>
      </c>
      <c r="B2" s="108" t="s">
        <v>292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457" t="s">
        <v>264</v>
      </c>
      <c r="T2" s="1942" t="s">
        <v>208</v>
      </c>
      <c r="U2" s="1942"/>
      <c r="V2" s="1942" t="s">
        <v>942</v>
      </c>
      <c r="W2" s="1942"/>
      <c r="X2" s="1942"/>
      <c r="Y2" s="1942"/>
    </row>
    <row r="3" spans="1:65" s="113" customFormat="1" ht="15" customHeight="1">
      <c r="A3" s="1943" t="s">
        <v>943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</row>
    <row r="4" spans="1:65" s="104" customFormat="1" ht="15" customHeight="1">
      <c r="A4" s="1642" t="s">
        <v>294</v>
      </c>
      <c r="B4" s="1941" t="s">
        <v>649</v>
      </c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941"/>
      <c r="V4" s="1941"/>
      <c r="W4" s="114"/>
      <c r="X4" s="114"/>
      <c r="Y4" s="1562" t="s">
        <v>224</v>
      </c>
    </row>
    <row r="5" spans="1:65" s="104" customFormat="1" ht="15" customHeight="1">
      <c r="A5" s="2054" t="s">
        <v>650</v>
      </c>
      <c r="B5" s="1947" t="s">
        <v>67</v>
      </c>
      <c r="C5" s="1948"/>
      <c r="D5" s="1950"/>
      <c r="E5" s="1947" t="s">
        <v>651</v>
      </c>
      <c r="F5" s="1948"/>
      <c r="G5" s="1948"/>
      <c r="H5" s="1948"/>
      <c r="I5" s="1948"/>
      <c r="J5" s="1948"/>
      <c r="K5" s="1948"/>
      <c r="L5" s="1948"/>
      <c r="M5" s="1948"/>
      <c r="N5" s="1948"/>
      <c r="O5" s="1948"/>
      <c r="P5" s="1950"/>
      <c r="Q5" s="1951" t="s">
        <v>652</v>
      </c>
      <c r="R5" s="1952"/>
      <c r="S5" s="1952"/>
      <c r="T5" s="1952"/>
      <c r="U5" s="1952"/>
      <c r="V5" s="1952"/>
      <c r="W5" s="1952"/>
      <c r="X5" s="1952"/>
      <c r="Y5" s="1952"/>
    </row>
    <row r="6" spans="1:65" s="104" customFormat="1" ht="15" customHeight="1">
      <c r="A6" s="2055"/>
      <c r="B6" s="1949"/>
      <c r="C6" s="1941"/>
      <c r="D6" s="2190"/>
      <c r="E6" s="1951" t="s">
        <v>180</v>
      </c>
      <c r="F6" s="1952"/>
      <c r="G6" s="1953"/>
      <c r="H6" s="1951" t="s">
        <v>179</v>
      </c>
      <c r="I6" s="1952"/>
      <c r="J6" s="1953"/>
      <c r="K6" s="1951" t="s">
        <v>178</v>
      </c>
      <c r="L6" s="1952"/>
      <c r="M6" s="1953"/>
      <c r="N6" s="1951" t="s">
        <v>407</v>
      </c>
      <c r="O6" s="1952"/>
      <c r="P6" s="1953"/>
      <c r="Q6" s="1942" t="s">
        <v>204</v>
      </c>
      <c r="R6" s="1942"/>
      <c r="S6" s="1942"/>
      <c r="T6" s="1942" t="s">
        <v>261</v>
      </c>
      <c r="U6" s="1942"/>
      <c r="V6" s="1942"/>
      <c r="W6" s="1942" t="s">
        <v>279</v>
      </c>
      <c r="X6" s="1942"/>
      <c r="Y6" s="1951"/>
    </row>
    <row r="7" spans="1:65" s="104" customFormat="1" ht="15" customHeight="1">
      <c r="A7" s="2056"/>
      <c r="B7" s="1528" t="s">
        <v>391</v>
      </c>
      <c r="C7" s="1528" t="s">
        <v>142</v>
      </c>
      <c r="D7" s="1528" t="s">
        <v>68</v>
      </c>
      <c r="E7" s="1523" t="s">
        <v>49</v>
      </c>
      <c r="F7" s="1523" t="s">
        <v>142</v>
      </c>
      <c r="G7" s="1523" t="s">
        <v>68</v>
      </c>
      <c r="H7" s="1523" t="s">
        <v>49</v>
      </c>
      <c r="I7" s="1523" t="s">
        <v>142</v>
      </c>
      <c r="J7" s="1523" t="s">
        <v>68</v>
      </c>
      <c r="K7" s="1523" t="s">
        <v>49</v>
      </c>
      <c r="L7" s="1523" t="s">
        <v>142</v>
      </c>
      <c r="M7" s="1523" t="s">
        <v>68</v>
      </c>
      <c r="N7" s="1523" t="s">
        <v>49</v>
      </c>
      <c r="O7" s="1523" t="s">
        <v>142</v>
      </c>
      <c r="P7" s="1523" t="s">
        <v>68</v>
      </c>
      <c r="Q7" s="1523" t="s">
        <v>49</v>
      </c>
      <c r="R7" s="1523" t="s">
        <v>142</v>
      </c>
      <c r="S7" s="1523" t="s">
        <v>68</v>
      </c>
      <c r="T7" s="1523" t="s">
        <v>49</v>
      </c>
      <c r="U7" s="1523" t="s">
        <v>142</v>
      </c>
      <c r="V7" s="1523" t="s">
        <v>68</v>
      </c>
      <c r="W7" s="1523" t="s">
        <v>49</v>
      </c>
      <c r="X7" s="1523" t="s">
        <v>142</v>
      </c>
      <c r="Y7" s="1528" t="s">
        <v>68</v>
      </c>
      <c r="AA7" s="109"/>
    </row>
    <row r="8" spans="1:65" s="104" customFormat="1" ht="12.95" customHeight="1">
      <c r="A8" s="116" t="s">
        <v>150</v>
      </c>
      <c r="B8" s="538">
        <f>C8+D8</f>
        <v>12</v>
      </c>
      <c r="C8" s="540">
        <f>F8+I8+L8+O8</f>
        <v>9</v>
      </c>
      <c r="D8" s="540">
        <f>G8+J8+M8+P8</f>
        <v>3</v>
      </c>
      <c r="E8" s="540">
        <f>F8+G8</f>
        <v>6</v>
      </c>
      <c r="F8" s="540">
        <f>SUM(F10:F21)</f>
        <v>5</v>
      </c>
      <c r="G8" s="540">
        <f>SUM(G10:G21)</f>
        <v>1</v>
      </c>
      <c r="H8" s="540">
        <f>I8+J8</f>
        <v>3</v>
      </c>
      <c r="I8" s="540">
        <f>SUM(I10:I21)</f>
        <v>2</v>
      </c>
      <c r="J8" s="540">
        <f>SUM(J10:J21)</f>
        <v>1</v>
      </c>
      <c r="K8" s="540">
        <f>L8+M8</f>
        <v>3</v>
      </c>
      <c r="L8" s="540">
        <f>SUM(L10:L21)</f>
        <v>2</v>
      </c>
      <c r="M8" s="540">
        <f>SUM(M10:M21)</f>
        <v>1</v>
      </c>
      <c r="N8" s="540">
        <f>O8+P8</f>
        <v>0</v>
      </c>
      <c r="O8" s="540">
        <f>SUM(O10:O21)</f>
        <v>0</v>
      </c>
      <c r="P8" s="540">
        <f>SUM(P10:P21)</f>
        <v>0</v>
      </c>
      <c r="Q8" s="540">
        <f>R8+S8</f>
        <v>0</v>
      </c>
      <c r="R8" s="540">
        <f>SUM(R10:R21)</f>
        <v>0</v>
      </c>
      <c r="S8" s="540">
        <f>SUM(S10:S21)</f>
        <v>0</v>
      </c>
      <c r="T8" s="540">
        <f>U8+V8</f>
        <v>8</v>
      </c>
      <c r="U8" s="540">
        <f>SUM(U10:U21)</f>
        <v>7</v>
      </c>
      <c r="V8" s="540">
        <f>SUM(V10:V21)</f>
        <v>1</v>
      </c>
      <c r="W8" s="540">
        <f>X8+Y8</f>
        <v>4</v>
      </c>
      <c r="X8" s="540">
        <f>SUM(X10:X21)</f>
        <v>2</v>
      </c>
      <c r="Y8" s="540">
        <f>SUM(Y10:Y21)</f>
        <v>2</v>
      </c>
      <c r="AA8" s="294">
        <f>B8-C8-D8</f>
        <v>0</v>
      </c>
      <c r="AB8" s="293">
        <f>E8-F8-G8</f>
        <v>0</v>
      </c>
      <c r="AC8" s="293">
        <f>H8-I8-J8</f>
        <v>0</v>
      </c>
      <c r="AD8" s="293">
        <f>K8-L8-M8</f>
        <v>0</v>
      </c>
      <c r="AE8" s="293">
        <f>N8-O8-P8</f>
        <v>0</v>
      </c>
      <c r="AF8" s="293">
        <f>B8-E8-H8-K8-N8</f>
        <v>0</v>
      </c>
      <c r="AG8" s="293">
        <f>C8-F8-I8-L8-O8</f>
        <v>0</v>
      </c>
      <c r="AH8" s="293">
        <f>D8-G8-J8-M8-P8</f>
        <v>0</v>
      </c>
      <c r="AI8" s="293">
        <f>Q8-R8-S8</f>
        <v>0</v>
      </c>
      <c r="AJ8" s="293">
        <f>T8-U8-V8</f>
        <v>0</v>
      </c>
      <c r="AK8" s="293">
        <f>W8-X8-Y8</f>
        <v>0</v>
      </c>
      <c r="AL8" s="293">
        <f>B8-Q8-T8-W8</f>
        <v>0</v>
      </c>
      <c r="AM8" s="293">
        <f>C8-R8-U8-X8</f>
        <v>0</v>
      </c>
      <c r="AN8" s="293">
        <f>D8-S8-V8-Y8</f>
        <v>0</v>
      </c>
    </row>
    <row r="9" spans="1:65" s="104" customFormat="1" ht="21" customHeight="1">
      <c r="A9" s="108" t="s">
        <v>280</v>
      </c>
      <c r="B9" s="539"/>
      <c r="C9" s="540"/>
      <c r="D9" s="540"/>
      <c r="E9" s="540"/>
      <c r="F9" s="540"/>
      <c r="G9" s="540"/>
      <c r="H9" s="540"/>
      <c r="I9" s="541"/>
      <c r="J9" s="540"/>
      <c r="K9" s="541"/>
      <c r="L9" s="540"/>
      <c r="M9" s="541"/>
      <c r="N9" s="540"/>
      <c r="O9" s="541"/>
      <c r="P9" s="540"/>
      <c r="Q9" s="541"/>
      <c r="R9" s="540"/>
      <c r="S9" s="541"/>
      <c r="T9" s="540"/>
      <c r="U9" s="541"/>
      <c r="V9" s="540"/>
      <c r="W9" s="541"/>
      <c r="X9" s="540"/>
      <c r="Y9" s="541"/>
      <c r="AA9" s="109"/>
    </row>
    <row r="10" spans="1:65" s="104" customFormat="1" ht="12.95" customHeight="1">
      <c r="A10" s="93" t="s">
        <v>270</v>
      </c>
      <c r="B10" s="539">
        <f t="shared" ref="B10:B36" si="0">C10+D10</f>
        <v>0</v>
      </c>
      <c r="C10" s="540">
        <f>F10+I10+L10+O10</f>
        <v>0</v>
      </c>
      <c r="D10" s="540">
        <f>G10+J10+M10+P10</f>
        <v>0</v>
      </c>
      <c r="E10" s="540">
        <f t="shared" ref="E10:E36" si="1">F10+G10</f>
        <v>0</v>
      </c>
      <c r="F10" s="540">
        <v>0</v>
      </c>
      <c r="G10" s="540">
        <v>0</v>
      </c>
      <c r="H10" s="541">
        <f t="shared" ref="H10:H36" si="2">I10+J10</f>
        <v>0</v>
      </c>
      <c r="I10" s="541">
        <v>0</v>
      </c>
      <c r="J10" s="540">
        <v>0</v>
      </c>
      <c r="K10" s="542">
        <f t="shared" ref="K10:K36" si="3">L10+M10</f>
        <v>0</v>
      </c>
      <c r="L10" s="540">
        <v>0</v>
      </c>
      <c r="M10" s="542">
        <v>0</v>
      </c>
      <c r="N10" s="540">
        <f t="shared" ref="N10:N36" si="4">O10+P10</f>
        <v>0</v>
      </c>
      <c r="O10" s="541">
        <v>0</v>
      </c>
      <c r="P10" s="540">
        <v>0</v>
      </c>
      <c r="Q10" s="543">
        <f t="shared" ref="Q10:Q36" si="5">R10+S10</f>
        <v>0</v>
      </c>
      <c r="R10" s="540">
        <v>0</v>
      </c>
      <c r="S10" s="543">
        <v>0</v>
      </c>
      <c r="T10" s="540">
        <f t="shared" ref="T10:T36" si="6">U10+V10</f>
        <v>0</v>
      </c>
      <c r="U10" s="541">
        <v>0</v>
      </c>
      <c r="V10" s="540">
        <v>0</v>
      </c>
      <c r="W10" s="543">
        <f t="shared" ref="W10:W36" si="7">X10+Y10</f>
        <v>0</v>
      </c>
      <c r="X10" s="540">
        <v>0</v>
      </c>
      <c r="Y10" s="543">
        <v>0</v>
      </c>
      <c r="AA10" s="294">
        <f>B10-C10-D10</f>
        <v>0</v>
      </c>
      <c r="AB10" s="293">
        <f>E10-F10-G10</f>
        <v>0</v>
      </c>
      <c r="AC10" s="293">
        <f>H10-I10-J10</f>
        <v>0</v>
      </c>
      <c r="AD10" s="293">
        <f>K10-L10-M10</f>
        <v>0</v>
      </c>
      <c r="AE10" s="293">
        <f>N10-O10-P10</f>
        <v>0</v>
      </c>
      <c r="AF10" s="293">
        <f>B10-E10-H10-K10-N10</f>
        <v>0</v>
      </c>
      <c r="AG10" s="293">
        <f>C10-F10-I10-L10-O10</f>
        <v>0</v>
      </c>
      <c r="AH10" s="293">
        <f>D10-G10-J10-M10-P10</f>
        <v>0</v>
      </c>
      <c r="AI10" s="293">
        <f>Q10-R10-S10</f>
        <v>0</v>
      </c>
      <c r="AJ10" s="293">
        <f>T10-U10-V10</f>
        <v>0</v>
      </c>
      <c r="AK10" s="293">
        <f>W10-X10-Y10</f>
        <v>0</v>
      </c>
      <c r="AL10" s="293">
        <f>B10-Q10-T10-W10</f>
        <v>0</v>
      </c>
      <c r="AM10" s="293">
        <f>C10-R10-U10-X10</f>
        <v>0</v>
      </c>
      <c r="AN10" s="293">
        <f>D10-S10-V10-Y10</f>
        <v>0</v>
      </c>
      <c r="AV10" s="293"/>
      <c r="AW10" s="293"/>
      <c r="AX10" s="293"/>
      <c r="AY10" s="293"/>
      <c r="AZ10" s="293"/>
      <c r="BA10" s="293"/>
      <c r="BH10" s="293"/>
      <c r="BI10" s="293"/>
      <c r="BJ10" s="293"/>
      <c r="BK10" s="293"/>
      <c r="BL10" s="293"/>
      <c r="BM10" s="293"/>
    </row>
    <row r="11" spans="1:65" s="104" customFormat="1" ht="12.95" customHeight="1">
      <c r="A11" s="93" t="s">
        <v>96</v>
      </c>
      <c r="B11" s="539">
        <f t="shared" si="0"/>
        <v>0</v>
      </c>
      <c r="C11" s="540">
        <f t="shared" ref="C11:D36" si="8">F11+I11+L11+O11</f>
        <v>0</v>
      </c>
      <c r="D11" s="540">
        <f>G11+J11+M11+P11</f>
        <v>0</v>
      </c>
      <c r="E11" s="540">
        <f t="shared" si="1"/>
        <v>0</v>
      </c>
      <c r="F11" s="540">
        <v>0</v>
      </c>
      <c r="G11" s="540">
        <v>0</v>
      </c>
      <c r="H11" s="541">
        <f t="shared" si="2"/>
        <v>0</v>
      </c>
      <c r="I11" s="541">
        <v>0</v>
      </c>
      <c r="J11" s="540">
        <v>0</v>
      </c>
      <c r="K11" s="542">
        <f t="shared" si="3"/>
        <v>0</v>
      </c>
      <c r="L11" s="540">
        <v>0</v>
      </c>
      <c r="M11" s="542">
        <v>0</v>
      </c>
      <c r="N11" s="540">
        <f t="shared" si="4"/>
        <v>0</v>
      </c>
      <c r="O11" s="541">
        <v>0</v>
      </c>
      <c r="P11" s="540">
        <v>0</v>
      </c>
      <c r="Q11" s="543">
        <f t="shared" si="5"/>
        <v>0</v>
      </c>
      <c r="R11" s="540">
        <v>0</v>
      </c>
      <c r="S11" s="543">
        <v>0</v>
      </c>
      <c r="T11" s="540">
        <f t="shared" si="6"/>
        <v>0</v>
      </c>
      <c r="U11" s="541">
        <v>0</v>
      </c>
      <c r="V11" s="540">
        <v>0</v>
      </c>
      <c r="W11" s="543">
        <f t="shared" si="7"/>
        <v>0</v>
      </c>
      <c r="X11" s="540">
        <v>0</v>
      </c>
      <c r="Y11" s="543">
        <v>0</v>
      </c>
      <c r="AA11" s="294">
        <f t="shared" ref="AA11:AA21" si="9">B11-C11-D11</f>
        <v>0</v>
      </c>
      <c r="AB11" s="293">
        <f t="shared" ref="AB11:AB21" si="10">E11-F11-G11</f>
        <v>0</v>
      </c>
      <c r="AC11" s="293">
        <f t="shared" ref="AC11:AC21" si="11">H11-I11-J11</f>
        <v>0</v>
      </c>
      <c r="AD11" s="293">
        <f t="shared" ref="AD11:AD21" si="12">K11-L11-M11</f>
        <v>0</v>
      </c>
      <c r="AE11" s="293">
        <f t="shared" ref="AE11:AE21" si="13">N11-O11-P11</f>
        <v>0</v>
      </c>
      <c r="AF11" s="293">
        <f t="shared" ref="AF11:AH21" si="14">B11-E11-H11-K11-N11</f>
        <v>0</v>
      </c>
      <c r="AG11" s="293">
        <f t="shared" si="14"/>
        <v>0</v>
      </c>
      <c r="AH11" s="293">
        <f t="shared" si="14"/>
        <v>0</v>
      </c>
      <c r="AI11" s="293">
        <f t="shared" ref="AI11:AI21" si="15">Q11-R11-S11</f>
        <v>0</v>
      </c>
      <c r="AJ11" s="293">
        <f t="shared" ref="AJ11:AJ21" si="16">T11-U11-V11</f>
        <v>0</v>
      </c>
      <c r="AK11" s="293">
        <f t="shared" ref="AK11:AK21" si="17">W11-X11-Y11</f>
        <v>0</v>
      </c>
      <c r="AL11" s="293">
        <f t="shared" ref="AL11:AN21" si="18">B11-Q11-T11-W11</f>
        <v>0</v>
      </c>
      <c r="AM11" s="293">
        <f t="shared" si="18"/>
        <v>0</v>
      </c>
      <c r="AN11" s="293">
        <f t="shared" si="18"/>
        <v>0</v>
      </c>
      <c r="AV11" s="293"/>
      <c r="AW11" s="293"/>
      <c r="AX11" s="293"/>
      <c r="AY11" s="293"/>
      <c r="AZ11" s="293"/>
      <c r="BA11" s="293"/>
      <c r="BH11" s="293"/>
      <c r="BI11" s="293"/>
      <c r="BJ11" s="293"/>
      <c r="BK11" s="293"/>
      <c r="BL11" s="293"/>
      <c r="BM11" s="293"/>
    </row>
    <row r="12" spans="1:65" s="104" customFormat="1" ht="12.95" customHeight="1">
      <c r="A12" s="93" t="s">
        <v>97</v>
      </c>
      <c r="B12" s="539">
        <f t="shared" si="0"/>
        <v>4</v>
      </c>
      <c r="C12" s="540">
        <f t="shared" si="8"/>
        <v>2</v>
      </c>
      <c r="D12" s="540">
        <f t="shared" si="8"/>
        <v>2</v>
      </c>
      <c r="E12" s="540">
        <f t="shared" si="1"/>
        <v>2</v>
      </c>
      <c r="F12" s="540">
        <v>1</v>
      </c>
      <c r="G12" s="540">
        <v>1</v>
      </c>
      <c r="H12" s="541">
        <f t="shared" si="2"/>
        <v>1</v>
      </c>
      <c r="I12" s="541">
        <v>0</v>
      </c>
      <c r="J12" s="540">
        <v>1</v>
      </c>
      <c r="K12" s="543">
        <f t="shared" si="3"/>
        <v>1</v>
      </c>
      <c r="L12" s="540">
        <v>1</v>
      </c>
      <c r="M12" s="542">
        <v>0</v>
      </c>
      <c r="N12" s="540">
        <f t="shared" si="4"/>
        <v>0</v>
      </c>
      <c r="O12" s="541">
        <v>0</v>
      </c>
      <c r="P12" s="540">
        <v>0</v>
      </c>
      <c r="Q12" s="543">
        <f t="shared" si="5"/>
        <v>0</v>
      </c>
      <c r="R12" s="540">
        <v>0</v>
      </c>
      <c r="S12" s="543">
        <v>0</v>
      </c>
      <c r="T12" s="540">
        <f t="shared" si="6"/>
        <v>0</v>
      </c>
      <c r="U12" s="541">
        <v>0</v>
      </c>
      <c r="V12" s="540">
        <v>0</v>
      </c>
      <c r="W12" s="543">
        <f t="shared" si="7"/>
        <v>4</v>
      </c>
      <c r="X12" s="540">
        <v>2</v>
      </c>
      <c r="Y12" s="543">
        <v>2</v>
      </c>
      <c r="AA12" s="294">
        <f t="shared" si="9"/>
        <v>0</v>
      </c>
      <c r="AB12" s="293">
        <f t="shared" si="10"/>
        <v>0</v>
      </c>
      <c r="AC12" s="293">
        <f t="shared" si="11"/>
        <v>0</v>
      </c>
      <c r="AD12" s="293">
        <f t="shared" si="12"/>
        <v>0</v>
      </c>
      <c r="AE12" s="293">
        <f t="shared" si="13"/>
        <v>0</v>
      </c>
      <c r="AF12" s="293">
        <f t="shared" si="14"/>
        <v>0</v>
      </c>
      <c r="AG12" s="293">
        <f t="shared" si="14"/>
        <v>0</v>
      </c>
      <c r="AH12" s="293">
        <f t="shared" si="14"/>
        <v>0</v>
      </c>
      <c r="AI12" s="293">
        <f t="shared" si="15"/>
        <v>0</v>
      </c>
      <c r="AJ12" s="293">
        <f t="shared" si="16"/>
        <v>0</v>
      </c>
      <c r="AK12" s="293">
        <f t="shared" si="17"/>
        <v>0</v>
      </c>
      <c r="AL12" s="293">
        <f t="shared" si="18"/>
        <v>0</v>
      </c>
      <c r="AM12" s="293">
        <f t="shared" si="18"/>
        <v>0</v>
      </c>
      <c r="AN12" s="293">
        <f t="shared" si="18"/>
        <v>0</v>
      </c>
      <c r="AV12" s="293"/>
      <c r="AW12" s="293"/>
      <c r="AX12" s="293"/>
      <c r="AY12" s="293"/>
      <c r="AZ12" s="293"/>
      <c r="BA12" s="293"/>
      <c r="BH12" s="293"/>
      <c r="BI12" s="293"/>
      <c r="BJ12" s="293"/>
      <c r="BK12" s="293"/>
      <c r="BL12" s="293"/>
      <c r="BM12" s="293"/>
    </row>
    <row r="13" spans="1:65" s="104" customFormat="1" ht="12.95" customHeight="1">
      <c r="A13" s="93" t="s">
        <v>98</v>
      </c>
      <c r="B13" s="539">
        <f t="shared" si="0"/>
        <v>0</v>
      </c>
      <c r="C13" s="540">
        <f t="shared" si="8"/>
        <v>0</v>
      </c>
      <c r="D13" s="540">
        <f t="shared" si="8"/>
        <v>0</v>
      </c>
      <c r="E13" s="540">
        <f t="shared" si="1"/>
        <v>0</v>
      </c>
      <c r="F13" s="540">
        <v>0</v>
      </c>
      <c r="G13" s="540">
        <v>0</v>
      </c>
      <c r="H13" s="541">
        <f t="shared" si="2"/>
        <v>0</v>
      </c>
      <c r="I13" s="541">
        <v>0</v>
      </c>
      <c r="J13" s="540">
        <v>0</v>
      </c>
      <c r="K13" s="543">
        <f t="shared" si="3"/>
        <v>0</v>
      </c>
      <c r="L13" s="540">
        <v>0</v>
      </c>
      <c r="M13" s="542">
        <v>0</v>
      </c>
      <c r="N13" s="540">
        <f t="shared" si="4"/>
        <v>0</v>
      </c>
      <c r="O13" s="541">
        <v>0</v>
      </c>
      <c r="P13" s="540">
        <v>0</v>
      </c>
      <c r="Q13" s="543">
        <f t="shared" si="5"/>
        <v>0</v>
      </c>
      <c r="R13" s="540">
        <v>0</v>
      </c>
      <c r="S13" s="543">
        <v>0</v>
      </c>
      <c r="T13" s="540">
        <f t="shared" si="6"/>
        <v>0</v>
      </c>
      <c r="U13" s="541">
        <v>0</v>
      </c>
      <c r="V13" s="540">
        <v>0</v>
      </c>
      <c r="W13" s="543">
        <f t="shared" si="7"/>
        <v>0</v>
      </c>
      <c r="X13" s="540">
        <v>0</v>
      </c>
      <c r="Y13" s="543">
        <v>0</v>
      </c>
      <c r="AA13" s="294">
        <f t="shared" si="9"/>
        <v>0</v>
      </c>
      <c r="AB13" s="293">
        <f t="shared" si="10"/>
        <v>0</v>
      </c>
      <c r="AC13" s="293">
        <f t="shared" si="11"/>
        <v>0</v>
      </c>
      <c r="AD13" s="293">
        <f t="shared" si="12"/>
        <v>0</v>
      </c>
      <c r="AE13" s="293">
        <f t="shared" si="13"/>
        <v>0</v>
      </c>
      <c r="AF13" s="293">
        <f t="shared" si="14"/>
        <v>0</v>
      </c>
      <c r="AG13" s="293">
        <f t="shared" si="14"/>
        <v>0</v>
      </c>
      <c r="AH13" s="293">
        <f t="shared" si="14"/>
        <v>0</v>
      </c>
      <c r="AI13" s="293">
        <f t="shared" si="15"/>
        <v>0</v>
      </c>
      <c r="AJ13" s="293">
        <f t="shared" si="16"/>
        <v>0</v>
      </c>
      <c r="AK13" s="293">
        <f t="shared" si="17"/>
        <v>0</v>
      </c>
      <c r="AL13" s="293">
        <f t="shared" si="18"/>
        <v>0</v>
      </c>
      <c r="AM13" s="293">
        <f t="shared" si="18"/>
        <v>0</v>
      </c>
      <c r="AN13" s="293">
        <f t="shared" si="18"/>
        <v>0</v>
      </c>
      <c r="AV13" s="293"/>
      <c r="AW13" s="293"/>
      <c r="AX13" s="293"/>
      <c r="AY13" s="293"/>
      <c r="AZ13" s="293"/>
      <c r="BA13" s="293"/>
      <c r="BH13" s="293"/>
      <c r="BI13" s="293"/>
      <c r="BJ13" s="293"/>
      <c r="BK13" s="293"/>
      <c r="BL13" s="293"/>
      <c r="BM13" s="293"/>
    </row>
    <row r="14" spans="1:65" s="104" customFormat="1" ht="12.95" customHeight="1">
      <c r="A14" s="93" t="s">
        <v>99</v>
      </c>
      <c r="B14" s="539">
        <f t="shared" si="0"/>
        <v>0</v>
      </c>
      <c r="C14" s="540">
        <f t="shared" si="8"/>
        <v>0</v>
      </c>
      <c r="D14" s="540">
        <f t="shared" si="8"/>
        <v>0</v>
      </c>
      <c r="E14" s="540">
        <f t="shared" si="1"/>
        <v>0</v>
      </c>
      <c r="F14" s="540">
        <v>0</v>
      </c>
      <c r="G14" s="540">
        <v>0</v>
      </c>
      <c r="H14" s="540">
        <f t="shared" si="2"/>
        <v>0</v>
      </c>
      <c r="I14" s="541">
        <v>0</v>
      </c>
      <c r="J14" s="540">
        <v>0</v>
      </c>
      <c r="K14" s="543">
        <f t="shared" si="3"/>
        <v>0</v>
      </c>
      <c r="L14" s="540">
        <v>0</v>
      </c>
      <c r="M14" s="542">
        <v>0</v>
      </c>
      <c r="N14" s="540">
        <f t="shared" si="4"/>
        <v>0</v>
      </c>
      <c r="O14" s="541">
        <v>0</v>
      </c>
      <c r="P14" s="540">
        <v>0</v>
      </c>
      <c r="Q14" s="543">
        <f t="shared" si="5"/>
        <v>0</v>
      </c>
      <c r="R14" s="540">
        <v>0</v>
      </c>
      <c r="S14" s="543">
        <v>0</v>
      </c>
      <c r="T14" s="540">
        <f t="shared" si="6"/>
        <v>0</v>
      </c>
      <c r="U14" s="541">
        <v>0</v>
      </c>
      <c r="V14" s="540">
        <v>0</v>
      </c>
      <c r="W14" s="543">
        <f t="shared" si="7"/>
        <v>0</v>
      </c>
      <c r="X14" s="540">
        <v>0</v>
      </c>
      <c r="Y14" s="543">
        <v>0</v>
      </c>
      <c r="AA14" s="294">
        <f t="shared" si="9"/>
        <v>0</v>
      </c>
      <c r="AB14" s="293">
        <f t="shared" si="10"/>
        <v>0</v>
      </c>
      <c r="AC14" s="293">
        <f t="shared" si="11"/>
        <v>0</v>
      </c>
      <c r="AD14" s="293">
        <f t="shared" si="12"/>
        <v>0</v>
      </c>
      <c r="AE14" s="293">
        <f t="shared" si="13"/>
        <v>0</v>
      </c>
      <c r="AF14" s="293">
        <f t="shared" si="14"/>
        <v>0</v>
      </c>
      <c r="AG14" s="293">
        <f t="shared" si="14"/>
        <v>0</v>
      </c>
      <c r="AH14" s="293">
        <f t="shared" si="14"/>
        <v>0</v>
      </c>
      <c r="AI14" s="293">
        <f t="shared" si="15"/>
        <v>0</v>
      </c>
      <c r="AJ14" s="293">
        <f t="shared" si="16"/>
        <v>0</v>
      </c>
      <c r="AK14" s="293">
        <f t="shared" si="17"/>
        <v>0</v>
      </c>
      <c r="AL14" s="293">
        <f t="shared" si="18"/>
        <v>0</v>
      </c>
      <c r="AM14" s="293">
        <f t="shared" si="18"/>
        <v>0</v>
      </c>
      <c r="AN14" s="293">
        <f t="shared" si="18"/>
        <v>0</v>
      </c>
      <c r="AV14" s="293"/>
      <c r="AW14" s="293"/>
      <c r="AX14" s="293"/>
      <c r="AY14" s="293"/>
      <c r="AZ14" s="293"/>
      <c r="BA14" s="293"/>
      <c r="BH14" s="293"/>
      <c r="BI14" s="293"/>
      <c r="BJ14" s="293"/>
      <c r="BK14" s="293"/>
      <c r="BL14" s="293"/>
      <c r="BM14" s="293"/>
    </row>
    <row r="15" spans="1:65" s="104" customFormat="1" ht="12.95" customHeight="1">
      <c r="A15" s="93" t="s">
        <v>281</v>
      </c>
      <c r="B15" s="539">
        <f t="shared" si="0"/>
        <v>0</v>
      </c>
      <c r="C15" s="540">
        <f t="shared" si="8"/>
        <v>0</v>
      </c>
      <c r="D15" s="540">
        <f t="shared" si="8"/>
        <v>0</v>
      </c>
      <c r="E15" s="540">
        <f t="shared" si="1"/>
        <v>0</v>
      </c>
      <c r="F15" s="540">
        <v>0</v>
      </c>
      <c r="G15" s="540">
        <v>0</v>
      </c>
      <c r="H15" s="540">
        <f t="shared" si="2"/>
        <v>0</v>
      </c>
      <c r="I15" s="541">
        <v>0</v>
      </c>
      <c r="J15" s="540">
        <v>0</v>
      </c>
      <c r="K15" s="542">
        <f t="shared" si="3"/>
        <v>0</v>
      </c>
      <c r="L15" s="540">
        <v>0</v>
      </c>
      <c r="M15" s="542">
        <v>0</v>
      </c>
      <c r="N15" s="540">
        <f t="shared" si="4"/>
        <v>0</v>
      </c>
      <c r="O15" s="541">
        <v>0</v>
      </c>
      <c r="P15" s="540">
        <v>0</v>
      </c>
      <c r="Q15" s="543">
        <f t="shared" si="5"/>
        <v>0</v>
      </c>
      <c r="R15" s="540">
        <v>0</v>
      </c>
      <c r="S15" s="543">
        <v>0</v>
      </c>
      <c r="T15" s="540">
        <f t="shared" si="6"/>
        <v>0</v>
      </c>
      <c r="U15" s="541">
        <v>0</v>
      </c>
      <c r="V15" s="540">
        <v>0</v>
      </c>
      <c r="W15" s="543">
        <f t="shared" si="7"/>
        <v>0</v>
      </c>
      <c r="X15" s="540">
        <v>0</v>
      </c>
      <c r="Y15" s="543">
        <v>0</v>
      </c>
      <c r="AA15" s="294">
        <f t="shared" si="9"/>
        <v>0</v>
      </c>
      <c r="AB15" s="293">
        <f t="shared" si="10"/>
        <v>0</v>
      </c>
      <c r="AC15" s="293">
        <f t="shared" si="11"/>
        <v>0</v>
      </c>
      <c r="AD15" s="293">
        <f t="shared" si="12"/>
        <v>0</v>
      </c>
      <c r="AE15" s="293">
        <f t="shared" si="13"/>
        <v>0</v>
      </c>
      <c r="AF15" s="293">
        <f t="shared" si="14"/>
        <v>0</v>
      </c>
      <c r="AG15" s="293">
        <f t="shared" si="14"/>
        <v>0</v>
      </c>
      <c r="AH15" s="293">
        <f t="shared" si="14"/>
        <v>0</v>
      </c>
      <c r="AI15" s="293">
        <f t="shared" si="15"/>
        <v>0</v>
      </c>
      <c r="AJ15" s="293">
        <f t="shared" si="16"/>
        <v>0</v>
      </c>
      <c r="AK15" s="293">
        <f t="shared" si="17"/>
        <v>0</v>
      </c>
      <c r="AL15" s="293">
        <f t="shared" si="18"/>
        <v>0</v>
      </c>
      <c r="AM15" s="293">
        <f t="shared" si="18"/>
        <v>0</v>
      </c>
      <c r="AN15" s="293">
        <f t="shared" si="18"/>
        <v>0</v>
      </c>
      <c r="AV15" s="293"/>
      <c r="AW15" s="293"/>
      <c r="AX15" s="293"/>
      <c r="AY15" s="293"/>
      <c r="AZ15" s="293"/>
      <c r="BA15" s="293"/>
      <c r="BH15" s="293"/>
      <c r="BI15" s="293"/>
      <c r="BJ15" s="293"/>
      <c r="BK15" s="293"/>
      <c r="BL15" s="293"/>
      <c r="BM15" s="293"/>
    </row>
    <row r="16" spans="1:65" s="104" customFormat="1" ht="12.95" customHeight="1">
      <c r="A16" s="93" t="s">
        <v>282</v>
      </c>
      <c r="B16" s="539">
        <f t="shared" si="0"/>
        <v>0</v>
      </c>
      <c r="C16" s="540">
        <f t="shared" si="8"/>
        <v>0</v>
      </c>
      <c r="D16" s="540">
        <f t="shared" si="8"/>
        <v>0</v>
      </c>
      <c r="E16" s="540">
        <f t="shared" si="1"/>
        <v>0</v>
      </c>
      <c r="F16" s="540">
        <v>0</v>
      </c>
      <c r="G16" s="540">
        <v>0</v>
      </c>
      <c r="H16" s="540">
        <f t="shared" si="2"/>
        <v>0</v>
      </c>
      <c r="I16" s="541">
        <v>0</v>
      </c>
      <c r="J16" s="540">
        <v>0</v>
      </c>
      <c r="K16" s="542">
        <f t="shared" si="3"/>
        <v>0</v>
      </c>
      <c r="L16" s="540">
        <v>0</v>
      </c>
      <c r="M16" s="542">
        <v>0</v>
      </c>
      <c r="N16" s="540">
        <f t="shared" si="4"/>
        <v>0</v>
      </c>
      <c r="O16" s="541">
        <v>0</v>
      </c>
      <c r="P16" s="540">
        <v>0</v>
      </c>
      <c r="Q16" s="543">
        <f t="shared" si="5"/>
        <v>0</v>
      </c>
      <c r="R16" s="540">
        <v>0</v>
      </c>
      <c r="S16" s="543">
        <v>0</v>
      </c>
      <c r="T16" s="540">
        <f t="shared" si="6"/>
        <v>0</v>
      </c>
      <c r="U16" s="541">
        <v>0</v>
      </c>
      <c r="V16" s="540">
        <v>0</v>
      </c>
      <c r="W16" s="543">
        <f t="shared" si="7"/>
        <v>0</v>
      </c>
      <c r="X16" s="540">
        <v>0</v>
      </c>
      <c r="Y16" s="543">
        <v>0</v>
      </c>
      <c r="AA16" s="294">
        <f t="shared" si="9"/>
        <v>0</v>
      </c>
      <c r="AB16" s="293">
        <f t="shared" si="10"/>
        <v>0</v>
      </c>
      <c r="AC16" s="293">
        <f t="shared" si="11"/>
        <v>0</v>
      </c>
      <c r="AD16" s="293">
        <f t="shared" si="12"/>
        <v>0</v>
      </c>
      <c r="AE16" s="293">
        <f t="shared" si="13"/>
        <v>0</v>
      </c>
      <c r="AF16" s="293">
        <f t="shared" si="14"/>
        <v>0</v>
      </c>
      <c r="AG16" s="293">
        <f t="shared" si="14"/>
        <v>0</v>
      </c>
      <c r="AH16" s="293">
        <f t="shared" si="14"/>
        <v>0</v>
      </c>
      <c r="AI16" s="293">
        <f t="shared" si="15"/>
        <v>0</v>
      </c>
      <c r="AJ16" s="293">
        <f t="shared" si="16"/>
        <v>0</v>
      </c>
      <c r="AK16" s="293">
        <f t="shared" si="17"/>
        <v>0</v>
      </c>
      <c r="AL16" s="293">
        <f t="shared" si="18"/>
        <v>0</v>
      </c>
      <c r="AM16" s="293">
        <f t="shared" si="18"/>
        <v>0</v>
      </c>
      <c r="AN16" s="293">
        <f t="shared" si="18"/>
        <v>0</v>
      </c>
      <c r="AV16" s="293"/>
      <c r="AW16" s="293"/>
      <c r="AX16" s="293"/>
      <c r="AY16" s="293"/>
      <c r="AZ16" s="293"/>
      <c r="BA16" s="293"/>
      <c r="BH16" s="293"/>
      <c r="BI16" s="293"/>
      <c r="BJ16" s="293"/>
      <c r="BK16" s="293"/>
      <c r="BL16" s="293"/>
      <c r="BM16" s="293"/>
    </row>
    <row r="17" spans="1:65" s="104" customFormat="1" ht="12.95" customHeight="1">
      <c r="A17" s="93" t="s">
        <v>653</v>
      </c>
      <c r="B17" s="539">
        <f t="shared" si="0"/>
        <v>0</v>
      </c>
      <c r="C17" s="540">
        <f t="shared" si="8"/>
        <v>0</v>
      </c>
      <c r="D17" s="540">
        <f t="shared" si="8"/>
        <v>0</v>
      </c>
      <c r="E17" s="540">
        <f t="shared" si="1"/>
        <v>0</v>
      </c>
      <c r="F17" s="540">
        <v>0</v>
      </c>
      <c r="G17" s="540">
        <v>0</v>
      </c>
      <c r="H17" s="540">
        <f t="shared" si="2"/>
        <v>0</v>
      </c>
      <c r="I17" s="541">
        <v>0</v>
      </c>
      <c r="J17" s="540">
        <v>0</v>
      </c>
      <c r="K17" s="543">
        <f t="shared" si="3"/>
        <v>0</v>
      </c>
      <c r="L17" s="540">
        <v>0</v>
      </c>
      <c r="M17" s="542">
        <v>0</v>
      </c>
      <c r="N17" s="540">
        <f t="shared" si="4"/>
        <v>0</v>
      </c>
      <c r="O17" s="541">
        <v>0</v>
      </c>
      <c r="P17" s="540">
        <v>0</v>
      </c>
      <c r="Q17" s="543">
        <f t="shared" si="5"/>
        <v>0</v>
      </c>
      <c r="R17" s="540">
        <v>0</v>
      </c>
      <c r="S17" s="543">
        <v>0</v>
      </c>
      <c r="T17" s="540">
        <f t="shared" si="6"/>
        <v>0</v>
      </c>
      <c r="U17" s="541">
        <v>0</v>
      </c>
      <c r="V17" s="540">
        <v>0</v>
      </c>
      <c r="W17" s="543">
        <f t="shared" si="7"/>
        <v>0</v>
      </c>
      <c r="X17" s="540">
        <v>0</v>
      </c>
      <c r="Y17" s="543">
        <v>0</v>
      </c>
      <c r="AA17" s="294">
        <f t="shared" si="9"/>
        <v>0</v>
      </c>
      <c r="AB17" s="293">
        <f t="shared" si="10"/>
        <v>0</v>
      </c>
      <c r="AC17" s="293">
        <f t="shared" si="11"/>
        <v>0</v>
      </c>
      <c r="AD17" s="293">
        <f t="shared" si="12"/>
        <v>0</v>
      </c>
      <c r="AE17" s="293">
        <f t="shared" si="13"/>
        <v>0</v>
      </c>
      <c r="AF17" s="293">
        <f t="shared" si="14"/>
        <v>0</v>
      </c>
      <c r="AG17" s="293">
        <f t="shared" si="14"/>
        <v>0</v>
      </c>
      <c r="AH17" s="293">
        <f t="shared" si="14"/>
        <v>0</v>
      </c>
      <c r="AI17" s="293">
        <f t="shared" si="15"/>
        <v>0</v>
      </c>
      <c r="AJ17" s="293">
        <f t="shared" si="16"/>
        <v>0</v>
      </c>
      <c r="AK17" s="293">
        <f t="shared" si="17"/>
        <v>0</v>
      </c>
      <c r="AL17" s="293">
        <f t="shared" si="18"/>
        <v>0</v>
      </c>
      <c r="AM17" s="293">
        <f t="shared" si="18"/>
        <v>0</v>
      </c>
      <c r="AN17" s="293">
        <f t="shared" si="18"/>
        <v>0</v>
      </c>
      <c r="AV17" s="293"/>
      <c r="AW17" s="293"/>
      <c r="AX17" s="293"/>
      <c r="AY17" s="293"/>
      <c r="AZ17" s="293"/>
      <c r="BA17" s="293"/>
      <c r="BH17" s="293"/>
      <c r="BI17" s="293"/>
      <c r="BJ17" s="293"/>
      <c r="BK17" s="293"/>
      <c r="BL17" s="293"/>
      <c r="BM17" s="293"/>
    </row>
    <row r="18" spans="1:65" s="104" customFormat="1" ht="12.95" customHeight="1">
      <c r="A18" s="93" t="s">
        <v>283</v>
      </c>
      <c r="B18" s="539">
        <f t="shared" si="0"/>
        <v>8</v>
      </c>
      <c r="C18" s="540">
        <f t="shared" si="8"/>
        <v>7</v>
      </c>
      <c r="D18" s="540">
        <f t="shared" si="8"/>
        <v>1</v>
      </c>
      <c r="E18" s="540">
        <f t="shared" si="1"/>
        <v>4</v>
      </c>
      <c r="F18" s="540">
        <v>4</v>
      </c>
      <c r="G18" s="540">
        <v>0</v>
      </c>
      <c r="H18" s="540">
        <f t="shared" si="2"/>
        <v>2</v>
      </c>
      <c r="I18" s="541">
        <v>2</v>
      </c>
      <c r="J18" s="540">
        <v>0</v>
      </c>
      <c r="K18" s="543">
        <f t="shared" si="3"/>
        <v>2</v>
      </c>
      <c r="L18" s="540">
        <v>1</v>
      </c>
      <c r="M18" s="542">
        <v>1</v>
      </c>
      <c r="N18" s="540">
        <f t="shared" si="4"/>
        <v>0</v>
      </c>
      <c r="O18" s="541">
        <v>0</v>
      </c>
      <c r="P18" s="540">
        <v>0</v>
      </c>
      <c r="Q18" s="543">
        <f t="shared" si="5"/>
        <v>0</v>
      </c>
      <c r="R18" s="540">
        <v>0</v>
      </c>
      <c r="S18" s="543">
        <v>0</v>
      </c>
      <c r="T18" s="540">
        <f t="shared" si="6"/>
        <v>8</v>
      </c>
      <c r="U18" s="541">
        <v>7</v>
      </c>
      <c r="V18" s="540">
        <v>1</v>
      </c>
      <c r="W18" s="543">
        <f t="shared" si="7"/>
        <v>0</v>
      </c>
      <c r="X18" s="540">
        <v>0</v>
      </c>
      <c r="Y18" s="543">
        <v>0</v>
      </c>
      <c r="AA18" s="294">
        <f t="shared" si="9"/>
        <v>0</v>
      </c>
      <c r="AB18" s="293">
        <f t="shared" si="10"/>
        <v>0</v>
      </c>
      <c r="AC18" s="293">
        <f t="shared" si="11"/>
        <v>0</v>
      </c>
      <c r="AD18" s="293">
        <f t="shared" si="12"/>
        <v>0</v>
      </c>
      <c r="AE18" s="293">
        <f t="shared" si="13"/>
        <v>0</v>
      </c>
      <c r="AF18" s="293">
        <f t="shared" si="14"/>
        <v>0</v>
      </c>
      <c r="AG18" s="293">
        <f t="shared" si="14"/>
        <v>0</v>
      </c>
      <c r="AH18" s="293">
        <f t="shared" si="14"/>
        <v>0</v>
      </c>
      <c r="AI18" s="293">
        <f t="shared" si="15"/>
        <v>0</v>
      </c>
      <c r="AJ18" s="293">
        <f t="shared" si="16"/>
        <v>0</v>
      </c>
      <c r="AK18" s="293">
        <f t="shared" si="17"/>
        <v>0</v>
      </c>
      <c r="AL18" s="293">
        <f t="shared" si="18"/>
        <v>0</v>
      </c>
      <c r="AM18" s="293">
        <f t="shared" si="18"/>
        <v>0</v>
      </c>
      <c r="AN18" s="293">
        <f t="shared" si="18"/>
        <v>0</v>
      </c>
      <c r="AV18" s="293"/>
      <c r="AW18" s="293"/>
      <c r="AX18" s="293"/>
      <c r="AY18" s="293"/>
      <c r="AZ18" s="293"/>
      <c r="BA18" s="293"/>
      <c r="BH18" s="293"/>
      <c r="BI18" s="293"/>
      <c r="BJ18" s="293"/>
      <c r="BK18" s="293"/>
      <c r="BL18" s="293"/>
      <c r="BM18" s="293"/>
    </row>
    <row r="19" spans="1:65" s="104" customFormat="1" ht="12.95" customHeight="1">
      <c r="A19" s="93" t="s">
        <v>654</v>
      </c>
      <c r="B19" s="539">
        <f t="shared" si="0"/>
        <v>0</v>
      </c>
      <c r="C19" s="540">
        <f t="shared" si="8"/>
        <v>0</v>
      </c>
      <c r="D19" s="540">
        <f t="shared" si="8"/>
        <v>0</v>
      </c>
      <c r="E19" s="540">
        <f t="shared" si="1"/>
        <v>0</v>
      </c>
      <c r="F19" s="540">
        <v>0</v>
      </c>
      <c r="G19" s="540">
        <v>0</v>
      </c>
      <c r="H19" s="540">
        <f t="shared" si="2"/>
        <v>0</v>
      </c>
      <c r="I19" s="541">
        <v>0</v>
      </c>
      <c r="J19" s="540">
        <v>0</v>
      </c>
      <c r="K19" s="543">
        <f t="shared" si="3"/>
        <v>0</v>
      </c>
      <c r="L19" s="540">
        <v>0</v>
      </c>
      <c r="M19" s="542">
        <v>0</v>
      </c>
      <c r="N19" s="540">
        <f t="shared" si="4"/>
        <v>0</v>
      </c>
      <c r="O19" s="541">
        <v>0</v>
      </c>
      <c r="P19" s="540">
        <v>0</v>
      </c>
      <c r="Q19" s="543">
        <f t="shared" si="5"/>
        <v>0</v>
      </c>
      <c r="R19" s="540">
        <v>0</v>
      </c>
      <c r="S19" s="543">
        <v>0</v>
      </c>
      <c r="T19" s="540">
        <f t="shared" si="6"/>
        <v>0</v>
      </c>
      <c r="U19" s="541">
        <v>0</v>
      </c>
      <c r="V19" s="540">
        <v>0</v>
      </c>
      <c r="W19" s="543">
        <f t="shared" si="7"/>
        <v>0</v>
      </c>
      <c r="X19" s="540">
        <v>0</v>
      </c>
      <c r="Y19" s="543">
        <v>0</v>
      </c>
      <c r="AA19" s="294">
        <f t="shared" si="9"/>
        <v>0</v>
      </c>
      <c r="AB19" s="293">
        <f t="shared" si="10"/>
        <v>0</v>
      </c>
      <c r="AC19" s="293">
        <f t="shared" si="11"/>
        <v>0</v>
      </c>
      <c r="AD19" s="293">
        <f t="shared" si="12"/>
        <v>0</v>
      </c>
      <c r="AE19" s="293">
        <f t="shared" si="13"/>
        <v>0</v>
      </c>
      <c r="AF19" s="293">
        <f t="shared" si="14"/>
        <v>0</v>
      </c>
      <c r="AG19" s="293">
        <f t="shared" si="14"/>
        <v>0</v>
      </c>
      <c r="AH19" s="293">
        <f t="shared" si="14"/>
        <v>0</v>
      </c>
      <c r="AI19" s="293">
        <f t="shared" si="15"/>
        <v>0</v>
      </c>
      <c r="AJ19" s="293">
        <f t="shared" si="16"/>
        <v>0</v>
      </c>
      <c r="AK19" s="293">
        <f t="shared" si="17"/>
        <v>0</v>
      </c>
      <c r="AL19" s="293">
        <f t="shared" si="18"/>
        <v>0</v>
      </c>
      <c r="AM19" s="293">
        <f t="shared" si="18"/>
        <v>0</v>
      </c>
      <c r="AN19" s="293">
        <f t="shared" si="18"/>
        <v>0</v>
      </c>
      <c r="AV19" s="293"/>
      <c r="AW19" s="293"/>
      <c r="AX19" s="293"/>
      <c r="AY19" s="293"/>
      <c r="AZ19" s="293"/>
      <c r="BA19" s="293"/>
      <c r="BH19" s="293"/>
      <c r="BI19" s="293"/>
      <c r="BJ19" s="293"/>
      <c r="BK19" s="293"/>
      <c r="BL19" s="293"/>
      <c r="BM19" s="293"/>
    </row>
    <row r="20" spans="1:65" s="104" customFormat="1" ht="12.95" customHeight="1">
      <c r="A20" s="93" t="s">
        <v>271</v>
      </c>
      <c r="B20" s="539">
        <f t="shared" si="0"/>
        <v>0</v>
      </c>
      <c r="C20" s="540">
        <f t="shared" si="8"/>
        <v>0</v>
      </c>
      <c r="D20" s="540">
        <f t="shared" si="8"/>
        <v>0</v>
      </c>
      <c r="E20" s="540">
        <f t="shared" si="1"/>
        <v>0</v>
      </c>
      <c r="F20" s="540">
        <v>0</v>
      </c>
      <c r="G20" s="540">
        <v>0</v>
      </c>
      <c r="H20" s="540">
        <f t="shared" si="2"/>
        <v>0</v>
      </c>
      <c r="I20" s="541">
        <v>0</v>
      </c>
      <c r="J20" s="540">
        <v>0</v>
      </c>
      <c r="K20" s="543">
        <f t="shared" si="3"/>
        <v>0</v>
      </c>
      <c r="L20" s="540">
        <v>0</v>
      </c>
      <c r="M20" s="542">
        <v>0</v>
      </c>
      <c r="N20" s="540">
        <f t="shared" si="4"/>
        <v>0</v>
      </c>
      <c r="O20" s="541">
        <v>0</v>
      </c>
      <c r="P20" s="540">
        <v>0</v>
      </c>
      <c r="Q20" s="543">
        <f t="shared" si="5"/>
        <v>0</v>
      </c>
      <c r="R20" s="540">
        <v>0</v>
      </c>
      <c r="S20" s="543">
        <v>0</v>
      </c>
      <c r="T20" s="540">
        <f t="shared" si="6"/>
        <v>0</v>
      </c>
      <c r="U20" s="541">
        <v>0</v>
      </c>
      <c r="V20" s="540">
        <v>0</v>
      </c>
      <c r="W20" s="543">
        <f t="shared" si="7"/>
        <v>0</v>
      </c>
      <c r="X20" s="540">
        <v>0</v>
      </c>
      <c r="Y20" s="543">
        <v>0</v>
      </c>
      <c r="AA20" s="294">
        <f t="shared" si="9"/>
        <v>0</v>
      </c>
      <c r="AB20" s="293">
        <f t="shared" si="10"/>
        <v>0</v>
      </c>
      <c r="AC20" s="293">
        <f t="shared" si="11"/>
        <v>0</v>
      </c>
      <c r="AD20" s="293">
        <f t="shared" si="12"/>
        <v>0</v>
      </c>
      <c r="AE20" s="293">
        <f t="shared" si="13"/>
        <v>0</v>
      </c>
      <c r="AF20" s="293">
        <f t="shared" si="14"/>
        <v>0</v>
      </c>
      <c r="AG20" s="293">
        <f t="shared" si="14"/>
        <v>0</v>
      </c>
      <c r="AH20" s="293">
        <f t="shared" si="14"/>
        <v>0</v>
      </c>
      <c r="AI20" s="293">
        <f t="shared" si="15"/>
        <v>0</v>
      </c>
      <c r="AJ20" s="293">
        <f t="shared" si="16"/>
        <v>0</v>
      </c>
      <c r="AK20" s="293">
        <f t="shared" si="17"/>
        <v>0</v>
      </c>
      <c r="AL20" s="293">
        <f t="shared" si="18"/>
        <v>0</v>
      </c>
      <c r="AM20" s="293">
        <f t="shared" si="18"/>
        <v>0</v>
      </c>
      <c r="AN20" s="293">
        <f t="shared" si="18"/>
        <v>0</v>
      </c>
      <c r="AV20" s="293"/>
      <c r="AW20" s="293"/>
      <c r="AX20" s="293"/>
      <c r="AY20" s="293"/>
      <c r="AZ20" s="293"/>
      <c r="BA20" s="293"/>
      <c r="BH20" s="293"/>
      <c r="BI20" s="293"/>
      <c r="BJ20" s="293"/>
      <c r="BK20" s="293"/>
      <c r="BL20" s="293"/>
      <c r="BM20" s="293"/>
    </row>
    <row r="21" spans="1:65" s="104" customFormat="1" ht="12.95" customHeight="1">
      <c r="A21" s="93" t="s">
        <v>295</v>
      </c>
      <c r="B21" s="539">
        <f t="shared" si="0"/>
        <v>0</v>
      </c>
      <c r="C21" s="540">
        <f t="shared" si="8"/>
        <v>0</v>
      </c>
      <c r="D21" s="540">
        <f t="shared" si="8"/>
        <v>0</v>
      </c>
      <c r="E21" s="540">
        <f t="shared" si="1"/>
        <v>0</v>
      </c>
      <c r="F21" s="540">
        <v>0</v>
      </c>
      <c r="G21" s="540">
        <v>0</v>
      </c>
      <c r="H21" s="540">
        <f t="shared" si="2"/>
        <v>0</v>
      </c>
      <c r="I21" s="541">
        <v>0</v>
      </c>
      <c r="J21" s="540">
        <v>0</v>
      </c>
      <c r="K21" s="543">
        <f t="shared" si="3"/>
        <v>0</v>
      </c>
      <c r="L21" s="540">
        <v>0</v>
      </c>
      <c r="M21" s="542">
        <v>0</v>
      </c>
      <c r="N21" s="540">
        <f t="shared" si="4"/>
        <v>0</v>
      </c>
      <c r="O21" s="541">
        <v>0</v>
      </c>
      <c r="P21" s="540">
        <v>0</v>
      </c>
      <c r="Q21" s="543">
        <f t="shared" si="5"/>
        <v>0</v>
      </c>
      <c r="R21" s="540">
        <v>0</v>
      </c>
      <c r="S21" s="543">
        <v>0</v>
      </c>
      <c r="T21" s="540">
        <f t="shared" si="6"/>
        <v>0</v>
      </c>
      <c r="U21" s="541">
        <v>0</v>
      </c>
      <c r="V21" s="540">
        <v>0</v>
      </c>
      <c r="W21" s="543">
        <f t="shared" si="7"/>
        <v>0</v>
      </c>
      <c r="X21" s="540">
        <v>0</v>
      </c>
      <c r="Y21" s="543">
        <v>0</v>
      </c>
      <c r="AA21" s="294">
        <f t="shared" si="9"/>
        <v>0</v>
      </c>
      <c r="AB21" s="293">
        <f t="shared" si="10"/>
        <v>0</v>
      </c>
      <c r="AC21" s="293">
        <f t="shared" si="11"/>
        <v>0</v>
      </c>
      <c r="AD21" s="293">
        <f t="shared" si="12"/>
        <v>0</v>
      </c>
      <c r="AE21" s="293">
        <f t="shared" si="13"/>
        <v>0</v>
      </c>
      <c r="AF21" s="293">
        <f t="shared" si="14"/>
        <v>0</v>
      </c>
      <c r="AG21" s="293">
        <f t="shared" si="14"/>
        <v>0</v>
      </c>
      <c r="AH21" s="293">
        <f t="shared" si="14"/>
        <v>0</v>
      </c>
      <c r="AI21" s="293">
        <f t="shared" si="15"/>
        <v>0</v>
      </c>
      <c r="AJ21" s="293">
        <f t="shared" si="16"/>
        <v>0</v>
      </c>
      <c r="AK21" s="293">
        <f t="shared" si="17"/>
        <v>0</v>
      </c>
      <c r="AL21" s="293">
        <f t="shared" si="18"/>
        <v>0</v>
      </c>
      <c r="AM21" s="293">
        <f t="shared" si="18"/>
        <v>0</v>
      </c>
      <c r="AN21" s="293">
        <f t="shared" si="18"/>
        <v>0</v>
      </c>
      <c r="AV21" s="293"/>
      <c r="AW21" s="293"/>
      <c r="AX21" s="293"/>
      <c r="AY21" s="293"/>
      <c r="AZ21" s="293"/>
      <c r="BA21" s="293"/>
      <c r="BH21" s="293"/>
      <c r="BI21" s="293"/>
      <c r="BJ21" s="293"/>
      <c r="BK21" s="293"/>
      <c r="BL21" s="293"/>
      <c r="BM21" s="293"/>
    </row>
    <row r="22" spans="1:65" s="104" customFormat="1" ht="21" customHeight="1">
      <c r="A22" s="108" t="s">
        <v>296</v>
      </c>
      <c r="B22" s="539"/>
      <c r="C22" s="540"/>
      <c r="D22" s="540"/>
      <c r="E22" s="540"/>
      <c r="F22" s="540"/>
      <c r="G22" s="540"/>
      <c r="H22" s="540"/>
      <c r="I22" s="541"/>
      <c r="J22" s="540"/>
      <c r="K22" s="542"/>
      <c r="L22" s="540"/>
      <c r="M22" s="542"/>
      <c r="N22" s="540"/>
      <c r="O22" s="541"/>
      <c r="P22" s="540"/>
      <c r="Q22" s="542"/>
      <c r="R22" s="540"/>
      <c r="S22" s="542"/>
      <c r="T22" s="540"/>
      <c r="U22" s="541"/>
      <c r="V22" s="540"/>
      <c r="W22" s="542"/>
      <c r="X22" s="540"/>
      <c r="Y22" s="542"/>
      <c r="AV22" s="293"/>
      <c r="AW22" s="293"/>
      <c r="AX22" s="293"/>
      <c r="AY22" s="293"/>
      <c r="AZ22" s="293"/>
      <c r="BA22" s="293"/>
    </row>
    <row r="23" spans="1:65" s="104" customFormat="1" ht="12.95" customHeight="1">
      <c r="A23" s="93" t="s">
        <v>297</v>
      </c>
      <c r="B23" s="539">
        <f t="shared" si="0"/>
        <v>2</v>
      </c>
      <c r="C23" s="540">
        <f t="shared" si="8"/>
        <v>1</v>
      </c>
      <c r="D23" s="540">
        <f t="shared" si="8"/>
        <v>1</v>
      </c>
      <c r="E23" s="540">
        <f t="shared" si="1"/>
        <v>0</v>
      </c>
      <c r="F23" s="540">
        <v>0</v>
      </c>
      <c r="G23" s="540">
        <v>0</v>
      </c>
      <c r="H23" s="540">
        <f t="shared" si="2"/>
        <v>1</v>
      </c>
      <c r="I23" s="541">
        <v>1</v>
      </c>
      <c r="J23" s="540">
        <v>0</v>
      </c>
      <c r="K23" s="542">
        <f>L23+M23</f>
        <v>1</v>
      </c>
      <c r="L23" s="540">
        <v>0</v>
      </c>
      <c r="M23" s="542">
        <v>1</v>
      </c>
      <c r="N23" s="540">
        <f>O23+P23</f>
        <v>0</v>
      </c>
      <c r="O23" s="541">
        <v>0</v>
      </c>
      <c r="P23" s="540">
        <v>0</v>
      </c>
      <c r="Q23" s="543">
        <f t="shared" si="5"/>
        <v>0</v>
      </c>
      <c r="R23" s="540">
        <v>0</v>
      </c>
      <c r="S23" s="543">
        <v>0</v>
      </c>
      <c r="T23" s="540">
        <f t="shared" si="6"/>
        <v>2</v>
      </c>
      <c r="U23" s="541">
        <v>1</v>
      </c>
      <c r="V23" s="540">
        <v>1</v>
      </c>
      <c r="W23" s="542">
        <f t="shared" si="7"/>
        <v>0</v>
      </c>
      <c r="X23" s="540">
        <v>0</v>
      </c>
      <c r="Y23" s="542">
        <v>0</v>
      </c>
      <c r="AA23" s="294">
        <f>B23-C23-D23</f>
        <v>0</v>
      </c>
      <c r="AB23" s="293">
        <f>E23-F23-G23</f>
        <v>0</v>
      </c>
      <c r="AC23" s="293">
        <f>H23-I23-J23</f>
        <v>0</v>
      </c>
      <c r="AD23" s="293">
        <f>K23-L23-M23</f>
        <v>0</v>
      </c>
      <c r="AE23" s="293">
        <f>N23-O23-P23</f>
        <v>0</v>
      </c>
      <c r="AF23" s="293">
        <f>B23-E23-H23-K23-N23</f>
        <v>0</v>
      </c>
      <c r="AG23" s="293">
        <f>C23-F23-I23-L23-O23</f>
        <v>0</v>
      </c>
      <c r="AH23" s="293">
        <f>D23-G23-J23-M23-P23</f>
        <v>0</v>
      </c>
      <c r="AI23" s="293">
        <f>Q23-R23-S23</f>
        <v>0</v>
      </c>
      <c r="AJ23" s="293">
        <f>T23-U23-V23</f>
        <v>0</v>
      </c>
      <c r="AK23" s="293">
        <f>W23-X23-Y23</f>
        <v>0</v>
      </c>
      <c r="AL23" s="293">
        <f>B23-Q23-T23-W23</f>
        <v>0</v>
      </c>
      <c r="AM23" s="293">
        <f>C23-R23-U23-X23</f>
        <v>0</v>
      </c>
      <c r="AN23" s="293">
        <f>D23-S23-V23-Y23</f>
        <v>0</v>
      </c>
      <c r="AV23" s="293"/>
      <c r="AW23" s="293"/>
      <c r="AX23" s="293"/>
      <c r="AY23" s="293"/>
      <c r="AZ23" s="293"/>
      <c r="BA23" s="293"/>
      <c r="BH23" s="293"/>
      <c r="BI23" s="293"/>
      <c r="BJ23" s="293"/>
      <c r="BK23" s="293"/>
      <c r="BL23" s="293"/>
      <c r="BM23" s="293"/>
    </row>
    <row r="24" spans="1:65" s="104" customFormat="1" ht="12.95" customHeight="1">
      <c r="A24" s="93" t="s">
        <v>155</v>
      </c>
      <c r="B24" s="539">
        <f t="shared" si="0"/>
        <v>5</v>
      </c>
      <c r="C24" s="540">
        <f t="shared" si="8"/>
        <v>5</v>
      </c>
      <c r="D24" s="540">
        <f t="shared" si="8"/>
        <v>0</v>
      </c>
      <c r="E24" s="540">
        <f t="shared" si="1"/>
        <v>4</v>
      </c>
      <c r="F24" s="540">
        <v>4</v>
      </c>
      <c r="G24" s="540">
        <v>0</v>
      </c>
      <c r="H24" s="540">
        <f t="shared" si="2"/>
        <v>1</v>
      </c>
      <c r="I24" s="541">
        <v>1</v>
      </c>
      <c r="J24" s="540">
        <v>0</v>
      </c>
      <c r="K24" s="542">
        <f t="shared" si="3"/>
        <v>0</v>
      </c>
      <c r="L24" s="540">
        <v>0</v>
      </c>
      <c r="M24" s="542">
        <v>0</v>
      </c>
      <c r="N24" s="540">
        <f t="shared" si="4"/>
        <v>0</v>
      </c>
      <c r="O24" s="541">
        <v>0</v>
      </c>
      <c r="P24" s="540">
        <v>0</v>
      </c>
      <c r="Q24" s="543">
        <f t="shared" si="5"/>
        <v>0</v>
      </c>
      <c r="R24" s="540">
        <v>0</v>
      </c>
      <c r="S24" s="543">
        <v>0</v>
      </c>
      <c r="T24" s="540">
        <f t="shared" si="6"/>
        <v>4</v>
      </c>
      <c r="U24" s="541">
        <v>4</v>
      </c>
      <c r="V24" s="540">
        <v>0</v>
      </c>
      <c r="W24" s="542">
        <f t="shared" si="7"/>
        <v>1</v>
      </c>
      <c r="X24" s="540">
        <v>1</v>
      </c>
      <c r="Y24" s="542">
        <v>0</v>
      </c>
      <c r="AA24" s="294">
        <f t="shared" ref="AA24:AA36" si="19">B24-C24-D24</f>
        <v>0</v>
      </c>
      <c r="AB24" s="293">
        <f t="shared" ref="AB24:AB36" si="20">E24-F24-G24</f>
        <v>0</v>
      </c>
      <c r="AC24" s="293">
        <f t="shared" ref="AC24:AC36" si="21">H24-I24-J24</f>
        <v>0</v>
      </c>
      <c r="AD24" s="293">
        <f t="shared" ref="AD24:AD36" si="22">K24-L24-M24</f>
        <v>0</v>
      </c>
      <c r="AE24" s="293">
        <f t="shared" ref="AE24:AE36" si="23">N24-O24-P24</f>
        <v>0</v>
      </c>
      <c r="AF24" s="293">
        <f t="shared" ref="AF24:AH36" si="24">B24-E24-H24-K24-N24</f>
        <v>0</v>
      </c>
      <c r="AG24" s="293">
        <f t="shared" si="24"/>
        <v>0</v>
      </c>
      <c r="AH24" s="293">
        <f t="shared" si="24"/>
        <v>0</v>
      </c>
      <c r="AI24" s="293">
        <f t="shared" ref="AI24:AI36" si="25">Q24-R24-S24</f>
        <v>0</v>
      </c>
      <c r="AJ24" s="293">
        <f t="shared" ref="AJ24:AJ36" si="26">T24-U24-V24</f>
        <v>0</v>
      </c>
      <c r="AK24" s="293">
        <f t="shared" ref="AK24:AK36" si="27">W24-X24-Y24</f>
        <v>0</v>
      </c>
      <c r="AL24" s="293">
        <f t="shared" ref="AL24:AN36" si="28">B24-Q24-T24-W24</f>
        <v>0</v>
      </c>
      <c r="AM24" s="293">
        <f t="shared" si="28"/>
        <v>0</v>
      </c>
      <c r="AN24" s="293">
        <f t="shared" si="28"/>
        <v>0</v>
      </c>
      <c r="AV24" s="293"/>
      <c r="AW24" s="293"/>
      <c r="AX24" s="293"/>
      <c r="AY24" s="293"/>
      <c r="AZ24" s="293"/>
      <c r="BA24" s="293"/>
      <c r="BH24" s="293"/>
      <c r="BI24" s="293"/>
      <c r="BJ24" s="293"/>
      <c r="BK24" s="293"/>
      <c r="BL24" s="293"/>
      <c r="BM24" s="293"/>
    </row>
    <row r="25" spans="1:65" s="104" customFormat="1" ht="12.95" customHeight="1">
      <c r="A25" s="93" t="s">
        <v>298</v>
      </c>
      <c r="B25" s="539">
        <f t="shared" si="0"/>
        <v>1</v>
      </c>
      <c r="C25" s="540">
        <f t="shared" si="8"/>
        <v>1</v>
      </c>
      <c r="D25" s="540">
        <f t="shared" si="8"/>
        <v>0</v>
      </c>
      <c r="E25" s="540">
        <f t="shared" si="1"/>
        <v>0</v>
      </c>
      <c r="F25" s="540">
        <v>0</v>
      </c>
      <c r="G25" s="540">
        <v>0</v>
      </c>
      <c r="H25" s="540">
        <f t="shared" si="2"/>
        <v>0</v>
      </c>
      <c r="I25" s="541">
        <v>0</v>
      </c>
      <c r="J25" s="540">
        <v>0</v>
      </c>
      <c r="K25" s="542">
        <f t="shared" si="3"/>
        <v>1</v>
      </c>
      <c r="L25" s="540">
        <v>1</v>
      </c>
      <c r="M25" s="542">
        <v>0</v>
      </c>
      <c r="N25" s="540">
        <f t="shared" si="4"/>
        <v>0</v>
      </c>
      <c r="O25" s="541">
        <v>0</v>
      </c>
      <c r="P25" s="540">
        <v>0</v>
      </c>
      <c r="Q25" s="543">
        <f t="shared" si="5"/>
        <v>0</v>
      </c>
      <c r="R25" s="540">
        <v>0</v>
      </c>
      <c r="S25" s="543">
        <v>0</v>
      </c>
      <c r="T25" s="540">
        <f t="shared" si="6"/>
        <v>1</v>
      </c>
      <c r="U25" s="541">
        <v>1</v>
      </c>
      <c r="V25" s="540">
        <v>0</v>
      </c>
      <c r="W25" s="542">
        <f t="shared" si="7"/>
        <v>0</v>
      </c>
      <c r="X25" s="540">
        <v>0</v>
      </c>
      <c r="Y25" s="542">
        <v>0</v>
      </c>
      <c r="AA25" s="294">
        <f t="shared" si="19"/>
        <v>0</v>
      </c>
      <c r="AB25" s="293">
        <f t="shared" si="20"/>
        <v>0</v>
      </c>
      <c r="AC25" s="293">
        <f t="shared" si="21"/>
        <v>0</v>
      </c>
      <c r="AD25" s="293">
        <f t="shared" si="22"/>
        <v>0</v>
      </c>
      <c r="AE25" s="293">
        <f t="shared" si="23"/>
        <v>0</v>
      </c>
      <c r="AF25" s="293">
        <f t="shared" si="24"/>
        <v>0</v>
      </c>
      <c r="AG25" s="293">
        <f t="shared" si="24"/>
        <v>0</v>
      </c>
      <c r="AH25" s="293">
        <f t="shared" si="24"/>
        <v>0</v>
      </c>
      <c r="AI25" s="293">
        <f t="shared" si="25"/>
        <v>0</v>
      </c>
      <c r="AJ25" s="293">
        <f t="shared" si="26"/>
        <v>0</v>
      </c>
      <c r="AK25" s="293">
        <f t="shared" si="27"/>
        <v>0</v>
      </c>
      <c r="AL25" s="293">
        <f t="shared" si="28"/>
        <v>0</v>
      </c>
      <c r="AM25" s="293">
        <f t="shared" si="28"/>
        <v>0</v>
      </c>
      <c r="AN25" s="293">
        <f t="shared" si="28"/>
        <v>0</v>
      </c>
      <c r="AV25" s="293"/>
      <c r="AW25" s="293"/>
      <c r="AX25" s="293"/>
      <c r="AY25" s="293"/>
      <c r="AZ25" s="293"/>
      <c r="BA25" s="293"/>
      <c r="BH25" s="293"/>
      <c r="BI25" s="293"/>
      <c r="BJ25" s="293"/>
      <c r="BK25" s="293"/>
      <c r="BL25" s="293"/>
      <c r="BM25" s="293"/>
    </row>
    <row r="26" spans="1:65" s="104" customFormat="1" ht="12.95" customHeight="1">
      <c r="A26" s="93" t="s">
        <v>154</v>
      </c>
      <c r="B26" s="539">
        <f t="shared" si="0"/>
        <v>0</v>
      </c>
      <c r="C26" s="540">
        <f t="shared" si="8"/>
        <v>0</v>
      </c>
      <c r="D26" s="540">
        <f t="shared" si="8"/>
        <v>0</v>
      </c>
      <c r="E26" s="540">
        <f t="shared" si="1"/>
        <v>0</v>
      </c>
      <c r="F26" s="540">
        <v>0</v>
      </c>
      <c r="G26" s="540">
        <v>0</v>
      </c>
      <c r="H26" s="540">
        <f t="shared" si="2"/>
        <v>0</v>
      </c>
      <c r="I26" s="541">
        <v>0</v>
      </c>
      <c r="J26" s="540">
        <v>0</v>
      </c>
      <c r="K26" s="542">
        <f t="shared" si="3"/>
        <v>0</v>
      </c>
      <c r="L26" s="540">
        <v>0</v>
      </c>
      <c r="M26" s="542">
        <v>0</v>
      </c>
      <c r="N26" s="540">
        <f t="shared" si="4"/>
        <v>0</v>
      </c>
      <c r="O26" s="541">
        <v>0</v>
      </c>
      <c r="P26" s="540">
        <v>0</v>
      </c>
      <c r="Q26" s="543">
        <f t="shared" si="5"/>
        <v>0</v>
      </c>
      <c r="R26" s="540">
        <v>0</v>
      </c>
      <c r="S26" s="543">
        <v>0</v>
      </c>
      <c r="T26" s="540">
        <f t="shared" si="6"/>
        <v>0</v>
      </c>
      <c r="U26" s="541">
        <v>0</v>
      </c>
      <c r="V26" s="540">
        <v>0</v>
      </c>
      <c r="W26" s="542">
        <f t="shared" si="7"/>
        <v>0</v>
      </c>
      <c r="X26" s="540">
        <v>0</v>
      </c>
      <c r="Y26" s="542">
        <v>0</v>
      </c>
      <c r="AA26" s="294">
        <f t="shared" si="19"/>
        <v>0</v>
      </c>
      <c r="AB26" s="293">
        <f t="shared" si="20"/>
        <v>0</v>
      </c>
      <c r="AC26" s="293">
        <f t="shared" si="21"/>
        <v>0</v>
      </c>
      <c r="AD26" s="293">
        <f t="shared" si="22"/>
        <v>0</v>
      </c>
      <c r="AE26" s="293">
        <f t="shared" si="23"/>
        <v>0</v>
      </c>
      <c r="AF26" s="293">
        <f t="shared" si="24"/>
        <v>0</v>
      </c>
      <c r="AG26" s="293">
        <f t="shared" si="24"/>
        <v>0</v>
      </c>
      <c r="AH26" s="293">
        <f t="shared" si="24"/>
        <v>0</v>
      </c>
      <c r="AI26" s="293">
        <f t="shared" si="25"/>
        <v>0</v>
      </c>
      <c r="AJ26" s="293">
        <f t="shared" si="26"/>
        <v>0</v>
      </c>
      <c r="AK26" s="293">
        <f t="shared" si="27"/>
        <v>0</v>
      </c>
      <c r="AL26" s="293">
        <f t="shared" si="28"/>
        <v>0</v>
      </c>
      <c r="AM26" s="293">
        <f t="shared" si="28"/>
        <v>0</v>
      </c>
      <c r="AN26" s="293">
        <f t="shared" si="28"/>
        <v>0</v>
      </c>
      <c r="AV26" s="293"/>
      <c r="AW26" s="293"/>
      <c r="AX26" s="293"/>
      <c r="AY26" s="293"/>
      <c r="AZ26" s="293"/>
      <c r="BA26" s="293"/>
      <c r="BH26" s="293"/>
      <c r="BI26" s="293"/>
      <c r="BJ26" s="293"/>
      <c r="BK26" s="293"/>
      <c r="BL26" s="293"/>
      <c r="BM26" s="293"/>
    </row>
    <row r="27" spans="1:65" s="104" customFormat="1" ht="12.95" customHeight="1">
      <c r="A27" s="93" t="s">
        <v>299</v>
      </c>
      <c r="B27" s="539">
        <f t="shared" si="0"/>
        <v>0</v>
      </c>
      <c r="C27" s="540">
        <f t="shared" si="8"/>
        <v>0</v>
      </c>
      <c r="D27" s="540">
        <f t="shared" si="8"/>
        <v>0</v>
      </c>
      <c r="E27" s="540">
        <f t="shared" si="1"/>
        <v>0</v>
      </c>
      <c r="F27" s="540">
        <v>0</v>
      </c>
      <c r="G27" s="540">
        <v>0</v>
      </c>
      <c r="H27" s="540">
        <f t="shared" si="2"/>
        <v>0</v>
      </c>
      <c r="I27" s="541">
        <v>0</v>
      </c>
      <c r="J27" s="540">
        <v>0</v>
      </c>
      <c r="K27" s="542">
        <f t="shared" si="3"/>
        <v>0</v>
      </c>
      <c r="L27" s="540">
        <v>0</v>
      </c>
      <c r="M27" s="542">
        <v>0</v>
      </c>
      <c r="N27" s="540">
        <f t="shared" si="4"/>
        <v>0</v>
      </c>
      <c r="O27" s="541">
        <v>0</v>
      </c>
      <c r="P27" s="540">
        <v>0</v>
      </c>
      <c r="Q27" s="543">
        <f t="shared" si="5"/>
        <v>0</v>
      </c>
      <c r="R27" s="540">
        <v>0</v>
      </c>
      <c r="S27" s="543">
        <v>0</v>
      </c>
      <c r="T27" s="540">
        <f t="shared" si="6"/>
        <v>0</v>
      </c>
      <c r="U27" s="541">
        <v>0</v>
      </c>
      <c r="V27" s="540">
        <v>0</v>
      </c>
      <c r="W27" s="542">
        <f t="shared" si="7"/>
        <v>0</v>
      </c>
      <c r="X27" s="540">
        <v>0</v>
      </c>
      <c r="Y27" s="542">
        <v>0</v>
      </c>
      <c r="AA27" s="294">
        <f t="shared" si="19"/>
        <v>0</v>
      </c>
      <c r="AB27" s="293">
        <f t="shared" si="20"/>
        <v>0</v>
      </c>
      <c r="AC27" s="293">
        <f t="shared" si="21"/>
        <v>0</v>
      </c>
      <c r="AD27" s="293">
        <f t="shared" si="22"/>
        <v>0</v>
      </c>
      <c r="AE27" s="293">
        <f t="shared" si="23"/>
        <v>0</v>
      </c>
      <c r="AF27" s="293">
        <f t="shared" si="24"/>
        <v>0</v>
      </c>
      <c r="AG27" s="293">
        <f t="shared" si="24"/>
        <v>0</v>
      </c>
      <c r="AH27" s="293">
        <f t="shared" si="24"/>
        <v>0</v>
      </c>
      <c r="AI27" s="293">
        <f t="shared" si="25"/>
        <v>0</v>
      </c>
      <c r="AJ27" s="293">
        <f t="shared" si="26"/>
        <v>0</v>
      </c>
      <c r="AK27" s="293">
        <f t="shared" si="27"/>
        <v>0</v>
      </c>
      <c r="AL27" s="293">
        <f t="shared" si="28"/>
        <v>0</v>
      </c>
      <c r="AM27" s="293">
        <f t="shared" si="28"/>
        <v>0</v>
      </c>
      <c r="AN27" s="293">
        <f t="shared" si="28"/>
        <v>0</v>
      </c>
      <c r="AV27" s="293"/>
      <c r="AW27" s="293"/>
      <c r="AX27" s="293"/>
      <c r="AY27" s="293"/>
      <c r="AZ27" s="293"/>
      <c r="BA27" s="293"/>
      <c r="BH27" s="293"/>
      <c r="BI27" s="293"/>
      <c r="BJ27" s="293"/>
      <c r="BK27" s="293"/>
      <c r="BL27" s="293"/>
      <c r="BM27" s="293"/>
    </row>
    <row r="28" spans="1:65" s="104" customFormat="1" ht="12.95" customHeight="1">
      <c r="A28" s="93" t="s">
        <v>300</v>
      </c>
      <c r="B28" s="539">
        <f t="shared" si="0"/>
        <v>3</v>
      </c>
      <c r="C28" s="540">
        <f t="shared" si="8"/>
        <v>2</v>
      </c>
      <c r="D28" s="540">
        <f t="shared" si="8"/>
        <v>1</v>
      </c>
      <c r="E28" s="540">
        <f t="shared" si="1"/>
        <v>1</v>
      </c>
      <c r="F28" s="540">
        <v>1</v>
      </c>
      <c r="G28" s="540">
        <v>0</v>
      </c>
      <c r="H28" s="540">
        <f t="shared" si="2"/>
        <v>1</v>
      </c>
      <c r="I28" s="541">
        <v>0</v>
      </c>
      <c r="J28" s="540">
        <v>1</v>
      </c>
      <c r="K28" s="542">
        <f t="shared" si="3"/>
        <v>1</v>
      </c>
      <c r="L28" s="540">
        <v>1</v>
      </c>
      <c r="M28" s="542">
        <v>0</v>
      </c>
      <c r="N28" s="540">
        <f t="shared" si="4"/>
        <v>0</v>
      </c>
      <c r="O28" s="541">
        <v>0</v>
      </c>
      <c r="P28" s="540">
        <v>0</v>
      </c>
      <c r="Q28" s="543">
        <f t="shared" si="5"/>
        <v>0</v>
      </c>
      <c r="R28" s="540">
        <v>0</v>
      </c>
      <c r="S28" s="543">
        <v>0</v>
      </c>
      <c r="T28" s="540">
        <f t="shared" si="6"/>
        <v>1</v>
      </c>
      <c r="U28" s="541">
        <v>1</v>
      </c>
      <c r="V28" s="540">
        <v>0</v>
      </c>
      <c r="W28" s="542">
        <f t="shared" si="7"/>
        <v>2</v>
      </c>
      <c r="X28" s="540">
        <v>1</v>
      </c>
      <c r="Y28" s="542">
        <v>1</v>
      </c>
      <c r="AA28" s="294">
        <f t="shared" si="19"/>
        <v>0</v>
      </c>
      <c r="AB28" s="293">
        <f t="shared" si="20"/>
        <v>0</v>
      </c>
      <c r="AC28" s="293">
        <f t="shared" si="21"/>
        <v>0</v>
      </c>
      <c r="AD28" s="293">
        <f t="shared" si="22"/>
        <v>0</v>
      </c>
      <c r="AE28" s="293">
        <f t="shared" si="23"/>
        <v>0</v>
      </c>
      <c r="AF28" s="293">
        <f t="shared" si="24"/>
        <v>0</v>
      </c>
      <c r="AG28" s="293">
        <f t="shared" si="24"/>
        <v>0</v>
      </c>
      <c r="AH28" s="293">
        <f t="shared" si="24"/>
        <v>0</v>
      </c>
      <c r="AI28" s="293">
        <f t="shared" si="25"/>
        <v>0</v>
      </c>
      <c r="AJ28" s="293">
        <f t="shared" si="26"/>
        <v>0</v>
      </c>
      <c r="AK28" s="293">
        <f t="shared" si="27"/>
        <v>0</v>
      </c>
      <c r="AL28" s="293">
        <f t="shared" si="28"/>
        <v>0</v>
      </c>
      <c r="AM28" s="293">
        <f t="shared" si="28"/>
        <v>0</v>
      </c>
      <c r="AN28" s="293">
        <f t="shared" si="28"/>
        <v>0</v>
      </c>
      <c r="AV28" s="293"/>
      <c r="AW28" s="293"/>
      <c r="AX28" s="293"/>
      <c r="AY28" s="293"/>
      <c r="AZ28" s="293"/>
      <c r="BA28" s="293"/>
      <c r="BH28" s="293"/>
      <c r="BI28" s="293"/>
      <c r="BJ28" s="293"/>
      <c r="BK28" s="293"/>
      <c r="BL28" s="293"/>
      <c r="BM28" s="293"/>
    </row>
    <row r="29" spans="1:65" s="104" customFormat="1" ht="12.95" customHeight="1">
      <c r="A29" s="93" t="s">
        <v>301</v>
      </c>
      <c r="B29" s="539">
        <f t="shared" si="0"/>
        <v>0</v>
      </c>
      <c r="C29" s="540">
        <f t="shared" si="8"/>
        <v>0</v>
      </c>
      <c r="D29" s="540">
        <f t="shared" si="8"/>
        <v>0</v>
      </c>
      <c r="E29" s="540">
        <f t="shared" si="1"/>
        <v>0</v>
      </c>
      <c r="F29" s="540">
        <v>0</v>
      </c>
      <c r="G29" s="540">
        <v>0</v>
      </c>
      <c r="H29" s="540">
        <f t="shared" si="2"/>
        <v>0</v>
      </c>
      <c r="I29" s="541">
        <v>0</v>
      </c>
      <c r="J29" s="540">
        <v>0</v>
      </c>
      <c r="K29" s="542">
        <f t="shared" si="3"/>
        <v>0</v>
      </c>
      <c r="L29" s="540">
        <v>0</v>
      </c>
      <c r="M29" s="542">
        <v>0</v>
      </c>
      <c r="N29" s="540">
        <f t="shared" si="4"/>
        <v>0</v>
      </c>
      <c r="O29" s="541">
        <v>0</v>
      </c>
      <c r="P29" s="540">
        <v>0</v>
      </c>
      <c r="Q29" s="543">
        <f t="shared" si="5"/>
        <v>0</v>
      </c>
      <c r="R29" s="540">
        <v>0</v>
      </c>
      <c r="S29" s="543">
        <v>0</v>
      </c>
      <c r="T29" s="540">
        <f t="shared" si="6"/>
        <v>0</v>
      </c>
      <c r="U29" s="541">
        <v>0</v>
      </c>
      <c r="V29" s="540">
        <v>0</v>
      </c>
      <c r="W29" s="542">
        <f t="shared" si="7"/>
        <v>0</v>
      </c>
      <c r="X29" s="540">
        <v>0</v>
      </c>
      <c r="Y29" s="542">
        <v>0</v>
      </c>
      <c r="AA29" s="294">
        <f t="shared" si="19"/>
        <v>0</v>
      </c>
      <c r="AB29" s="293">
        <f t="shared" si="20"/>
        <v>0</v>
      </c>
      <c r="AC29" s="293">
        <f t="shared" si="21"/>
        <v>0</v>
      </c>
      <c r="AD29" s="293">
        <f t="shared" si="22"/>
        <v>0</v>
      </c>
      <c r="AE29" s="293">
        <f t="shared" si="23"/>
        <v>0</v>
      </c>
      <c r="AF29" s="293">
        <f t="shared" si="24"/>
        <v>0</v>
      </c>
      <c r="AG29" s="293">
        <f t="shared" si="24"/>
        <v>0</v>
      </c>
      <c r="AH29" s="293">
        <f t="shared" si="24"/>
        <v>0</v>
      </c>
      <c r="AI29" s="293">
        <f t="shared" si="25"/>
        <v>0</v>
      </c>
      <c r="AJ29" s="293">
        <f t="shared" si="26"/>
        <v>0</v>
      </c>
      <c r="AK29" s="293">
        <f t="shared" si="27"/>
        <v>0</v>
      </c>
      <c r="AL29" s="293">
        <f t="shared" si="28"/>
        <v>0</v>
      </c>
      <c r="AM29" s="293">
        <f t="shared" si="28"/>
        <v>0</v>
      </c>
      <c r="AN29" s="293">
        <f t="shared" si="28"/>
        <v>0</v>
      </c>
      <c r="AV29" s="293"/>
      <c r="AW29" s="293"/>
      <c r="AX29" s="293"/>
      <c r="AY29" s="293"/>
      <c r="AZ29" s="293"/>
      <c r="BA29" s="293"/>
      <c r="BH29" s="293"/>
      <c r="BI29" s="293"/>
      <c r="BJ29" s="293"/>
      <c r="BK29" s="293"/>
      <c r="BL29" s="293"/>
      <c r="BM29" s="293"/>
    </row>
    <row r="30" spans="1:65" s="104" customFormat="1" ht="12.95" customHeight="1">
      <c r="A30" s="93" t="s">
        <v>52</v>
      </c>
      <c r="B30" s="539">
        <f t="shared" si="0"/>
        <v>0</v>
      </c>
      <c r="C30" s="540">
        <f t="shared" si="8"/>
        <v>0</v>
      </c>
      <c r="D30" s="540">
        <f t="shared" si="8"/>
        <v>0</v>
      </c>
      <c r="E30" s="540">
        <f t="shared" si="1"/>
        <v>0</v>
      </c>
      <c r="F30" s="540">
        <v>0</v>
      </c>
      <c r="G30" s="540">
        <v>0</v>
      </c>
      <c r="H30" s="540">
        <f t="shared" si="2"/>
        <v>0</v>
      </c>
      <c r="I30" s="541">
        <v>0</v>
      </c>
      <c r="J30" s="540">
        <v>0</v>
      </c>
      <c r="K30" s="542">
        <f t="shared" si="3"/>
        <v>0</v>
      </c>
      <c r="L30" s="540">
        <v>0</v>
      </c>
      <c r="M30" s="542">
        <v>0</v>
      </c>
      <c r="N30" s="540">
        <f t="shared" si="4"/>
        <v>0</v>
      </c>
      <c r="O30" s="541">
        <v>0</v>
      </c>
      <c r="P30" s="540">
        <v>0</v>
      </c>
      <c r="Q30" s="543">
        <f t="shared" si="5"/>
        <v>0</v>
      </c>
      <c r="R30" s="540">
        <v>0</v>
      </c>
      <c r="S30" s="543">
        <v>0</v>
      </c>
      <c r="T30" s="540">
        <f t="shared" si="6"/>
        <v>0</v>
      </c>
      <c r="U30" s="541">
        <v>0</v>
      </c>
      <c r="V30" s="540">
        <v>0</v>
      </c>
      <c r="W30" s="542">
        <f t="shared" si="7"/>
        <v>0</v>
      </c>
      <c r="X30" s="540">
        <v>0</v>
      </c>
      <c r="Y30" s="542">
        <v>0</v>
      </c>
      <c r="AA30" s="294">
        <f t="shared" si="19"/>
        <v>0</v>
      </c>
      <c r="AB30" s="293">
        <f t="shared" si="20"/>
        <v>0</v>
      </c>
      <c r="AC30" s="293">
        <f t="shared" si="21"/>
        <v>0</v>
      </c>
      <c r="AD30" s="293">
        <f t="shared" si="22"/>
        <v>0</v>
      </c>
      <c r="AE30" s="293">
        <f t="shared" si="23"/>
        <v>0</v>
      </c>
      <c r="AF30" s="293">
        <f t="shared" si="24"/>
        <v>0</v>
      </c>
      <c r="AG30" s="293">
        <f t="shared" si="24"/>
        <v>0</v>
      </c>
      <c r="AH30" s="293">
        <f t="shared" si="24"/>
        <v>0</v>
      </c>
      <c r="AI30" s="293">
        <f t="shared" si="25"/>
        <v>0</v>
      </c>
      <c r="AJ30" s="293">
        <f t="shared" si="26"/>
        <v>0</v>
      </c>
      <c r="AK30" s="293">
        <f t="shared" si="27"/>
        <v>0</v>
      </c>
      <c r="AL30" s="293">
        <f t="shared" si="28"/>
        <v>0</v>
      </c>
      <c r="AM30" s="293">
        <f t="shared" si="28"/>
        <v>0</v>
      </c>
      <c r="AN30" s="293">
        <f t="shared" si="28"/>
        <v>0</v>
      </c>
      <c r="AV30" s="293"/>
      <c r="AW30" s="293"/>
      <c r="AX30" s="293"/>
      <c r="AY30" s="293"/>
      <c r="AZ30" s="293"/>
      <c r="BA30" s="293"/>
      <c r="BH30" s="293"/>
      <c r="BI30" s="293"/>
      <c r="BJ30" s="293"/>
      <c r="BK30" s="293"/>
      <c r="BL30" s="293"/>
      <c r="BM30" s="293"/>
    </row>
    <row r="31" spans="1:65" s="104" customFormat="1" ht="12.95" customHeight="1">
      <c r="A31" s="93" t="s">
        <v>153</v>
      </c>
      <c r="B31" s="539">
        <f t="shared" si="0"/>
        <v>0</v>
      </c>
      <c r="C31" s="540">
        <f t="shared" si="8"/>
        <v>0</v>
      </c>
      <c r="D31" s="540">
        <f t="shared" si="8"/>
        <v>0</v>
      </c>
      <c r="E31" s="540">
        <f t="shared" si="1"/>
        <v>0</v>
      </c>
      <c r="F31" s="540">
        <v>0</v>
      </c>
      <c r="G31" s="540">
        <v>0</v>
      </c>
      <c r="H31" s="540">
        <f t="shared" si="2"/>
        <v>0</v>
      </c>
      <c r="I31" s="541">
        <v>0</v>
      </c>
      <c r="J31" s="540">
        <v>0</v>
      </c>
      <c r="K31" s="542">
        <f t="shared" si="3"/>
        <v>0</v>
      </c>
      <c r="L31" s="540">
        <v>0</v>
      </c>
      <c r="M31" s="542">
        <v>0</v>
      </c>
      <c r="N31" s="540">
        <f t="shared" si="4"/>
        <v>0</v>
      </c>
      <c r="O31" s="541">
        <v>0</v>
      </c>
      <c r="P31" s="540">
        <v>0</v>
      </c>
      <c r="Q31" s="543">
        <f t="shared" si="5"/>
        <v>0</v>
      </c>
      <c r="R31" s="540">
        <v>0</v>
      </c>
      <c r="S31" s="543">
        <v>0</v>
      </c>
      <c r="T31" s="540">
        <f t="shared" si="6"/>
        <v>0</v>
      </c>
      <c r="U31" s="541">
        <v>0</v>
      </c>
      <c r="V31" s="540">
        <v>0</v>
      </c>
      <c r="W31" s="542">
        <f t="shared" si="7"/>
        <v>0</v>
      </c>
      <c r="X31" s="540">
        <v>0</v>
      </c>
      <c r="Y31" s="542">
        <v>0</v>
      </c>
      <c r="AA31" s="294">
        <f t="shared" si="19"/>
        <v>0</v>
      </c>
      <c r="AB31" s="293">
        <f t="shared" si="20"/>
        <v>0</v>
      </c>
      <c r="AC31" s="293">
        <f t="shared" si="21"/>
        <v>0</v>
      </c>
      <c r="AD31" s="293">
        <f t="shared" si="22"/>
        <v>0</v>
      </c>
      <c r="AE31" s="293">
        <f t="shared" si="23"/>
        <v>0</v>
      </c>
      <c r="AF31" s="293">
        <f t="shared" si="24"/>
        <v>0</v>
      </c>
      <c r="AG31" s="293">
        <f t="shared" si="24"/>
        <v>0</v>
      </c>
      <c r="AH31" s="293">
        <f t="shared" si="24"/>
        <v>0</v>
      </c>
      <c r="AI31" s="293">
        <f t="shared" si="25"/>
        <v>0</v>
      </c>
      <c r="AJ31" s="293">
        <f t="shared" si="26"/>
        <v>0</v>
      </c>
      <c r="AK31" s="293">
        <f t="shared" si="27"/>
        <v>0</v>
      </c>
      <c r="AL31" s="293">
        <f t="shared" si="28"/>
        <v>0</v>
      </c>
      <c r="AM31" s="293">
        <f t="shared" si="28"/>
        <v>0</v>
      </c>
      <c r="AN31" s="293">
        <f t="shared" si="28"/>
        <v>0</v>
      </c>
      <c r="AV31" s="293"/>
      <c r="AW31" s="293"/>
      <c r="AX31" s="293"/>
      <c r="AY31" s="293"/>
      <c r="AZ31" s="293"/>
      <c r="BA31" s="293"/>
      <c r="BH31" s="293"/>
      <c r="BI31" s="293"/>
      <c r="BJ31" s="293"/>
      <c r="BK31" s="293"/>
      <c r="BL31" s="293"/>
      <c r="BM31" s="293"/>
    </row>
    <row r="32" spans="1:65" s="104" customFormat="1" ht="12.95" customHeight="1">
      <c r="A32" s="93" t="s">
        <v>302</v>
      </c>
      <c r="B32" s="539">
        <f t="shared" si="0"/>
        <v>0</v>
      </c>
      <c r="C32" s="540">
        <f t="shared" si="8"/>
        <v>0</v>
      </c>
      <c r="D32" s="540">
        <f t="shared" si="8"/>
        <v>0</v>
      </c>
      <c r="E32" s="540">
        <f t="shared" si="1"/>
        <v>0</v>
      </c>
      <c r="F32" s="540">
        <v>0</v>
      </c>
      <c r="G32" s="540">
        <v>0</v>
      </c>
      <c r="H32" s="540">
        <f t="shared" si="2"/>
        <v>0</v>
      </c>
      <c r="I32" s="541">
        <v>0</v>
      </c>
      <c r="J32" s="540">
        <v>0</v>
      </c>
      <c r="K32" s="542">
        <f t="shared" si="3"/>
        <v>0</v>
      </c>
      <c r="L32" s="540">
        <v>0</v>
      </c>
      <c r="M32" s="542">
        <v>0</v>
      </c>
      <c r="N32" s="540">
        <f t="shared" si="4"/>
        <v>0</v>
      </c>
      <c r="O32" s="541">
        <v>0</v>
      </c>
      <c r="P32" s="540">
        <v>0</v>
      </c>
      <c r="Q32" s="543">
        <f t="shared" si="5"/>
        <v>0</v>
      </c>
      <c r="R32" s="540">
        <v>0</v>
      </c>
      <c r="S32" s="543">
        <v>0</v>
      </c>
      <c r="T32" s="540">
        <f t="shared" si="6"/>
        <v>0</v>
      </c>
      <c r="U32" s="541">
        <v>0</v>
      </c>
      <c r="V32" s="540">
        <v>0</v>
      </c>
      <c r="W32" s="542">
        <f t="shared" si="7"/>
        <v>0</v>
      </c>
      <c r="X32" s="540">
        <v>0</v>
      </c>
      <c r="Y32" s="542">
        <v>0</v>
      </c>
      <c r="AA32" s="294">
        <f t="shared" si="19"/>
        <v>0</v>
      </c>
      <c r="AB32" s="293">
        <f t="shared" si="20"/>
        <v>0</v>
      </c>
      <c r="AC32" s="293">
        <f t="shared" si="21"/>
        <v>0</v>
      </c>
      <c r="AD32" s="293">
        <f t="shared" si="22"/>
        <v>0</v>
      </c>
      <c r="AE32" s="293">
        <f t="shared" si="23"/>
        <v>0</v>
      </c>
      <c r="AF32" s="293">
        <f t="shared" si="24"/>
        <v>0</v>
      </c>
      <c r="AG32" s="293">
        <f t="shared" si="24"/>
        <v>0</v>
      </c>
      <c r="AH32" s="293">
        <f t="shared" si="24"/>
        <v>0</v>
      </c>
      <c r="AI32" s="293">
        <f t="shared" si="25"/>
        <v>0</v>
      </c>
      <c r="AJ32" s="293">
        <f t="shared" si="26"/>
        <v>0</v>
      </c>
      <c r="AK32" s="293">
        <f t="shared" si="27"/>
        <v>0</v>
      </c>
      <c r="AL32" s="293">
        <f t="shared" si="28"/>
        <v>0</v>
      </c>
      <c r="AM32" s="293">
        <f t="shared" si="28"/>
        <v>0</v>
      </c>
      <c r="AN32" s="293">
        <f t="shared" si="28"/>
        <v>0</v>
      </c>
      <c r="AV32" s="293"/>
      <c r="AW32" s="293"/>
      <c r="AX32" s="293"/>
      <c r="AY32" s="293"/>
      <c r="AZ32" s="293"/>
      <c r="BA32" s="293"/>
      <c r="BH32" s="293"/>
      <c r="BI32" s="293"/>
      <c r="BJ32" s="293"/>
      <c r="BK32" s="293"/>
      <c r="BL32" s="293"/>
      <c r="BM32" s="293"/>
    </row>
    <row r="33" spans="1:65" s="104" customFormat="1" ht="12.95" customHeight="1">
      <c r="A33" s="93" t="s">
        <v>152</v>
      </c>
      <c r="B33" s="539">
        <f t="shared" si="0"/>
        <v>1</v>
      </c>
      <c r="C33" s="540">
        <f t="shared" si="8"/>
        <v>0</v>
      </c>
      <c r="D33" s="540">
        <f t="shared" si="8"/>
        <v>1</v>
      </c>
      <c r="E33" s="540">
        <f t="shared" si="1"/>
        <v>1</v>
      </c>
      <c r="F33" s="540">
        <v>0</v>
      </c>
      <c r="G33" s="540">
        <v>1</v>
      </c>
      <c r="H33" s="540">
        <f t="shared" si="2"/>
        <v>0</v>
      </c>
      <c r="I33" s="541">
        <v>0</v>
      </c>
      <c r="J33" s="540">
        <v>0</v>
      </c>
      <c r="K33" s="542">
        <f t="shared" si="3"/>
        <v>0</v>
      </c>
      <c r="L33" s="540">
        <v>0</v>
      </c>
      <c r="M33" s="542">
        <v>0</v>
      </c>
      <c r="N33" s="540">
        <f t="shared" si="4"/>
        <v>0</v>
      </c>
      <c r="O33" s="541">
        <v>0</v>
      </c>
      <c r="P33" s="540">
        <v>0</v>
      </c>
      <c r="Q33" s="543">
        <f t="shared" si="5"/>
        <v>0</v>
      </c>
      <c r="R33" s="540">
        <v>0</v>
      </c>
      <c r="S33" s="543">
        <v>0</v>
      </c>
      <c r="T33" s="540">
        <f t="shared" si="6"/>
        <v>0</v>
      </c>
      <c r="U33" s="541">
        <v>0</v>
      </c>
      <c r="V33" s="540">
        <v>0</v>
      </c>
      <c r="W33" s="542">
        <f t="shared" si="7"/>
        <v>1</v>
      </c>
      <c r="X33" s="540">
        <v>0</v>
      </c>
      <c r="Y33" s="542">
        <v>1</v>
      </c>
      <c r="AA33" s="294">
        <f t="shared" si="19"/>
        <v>0</v>
      </c>
      <c r="AB33" s="293">
        <f t="shared" si="20"/>
        <v>0</v>
      </c>
      <c r="AC33" s="293">
        <f t="shared" si="21"/>
        <v>0</v>
      </c>
      <c r="AD33" s="293">
        <f t="shared" si="22"/>
        <v>0</v>
      </c>
      <c r="AE33" s="293">
        <f t="shared" si="23"/>
        <v>0</v>
      </c>
      <c r="AF33" s="293">
        <f t="shared" si="24"/>
        <v>0</v>
      </c>
      <c r="AG33" s="293">
        <f t="shared" si="24"/>
        <v>0</v>
      </c>
      <c r="AH33" s="293">
        <f t="shared" si="24"/>
        <v>0</v>
      </c>
      <c r="AI33" s="293">
        <f t="shared" si="25"/>
        <v>0</v>
      </c>
      <c r="AJ33" s="293">
        <f t="shared" si="26"/>
        <v>0</v>
      </c>
      <c r="AK33" s="293">
        <f t="shared" si="27"/>
        <v>0</v>
      </c>
      <c r="AL33" s="293">
        <f t="shared" si="28"/>
        <v>0</v>
      </c>
      <c r="AM33" s="293">
        <f t="shared" si="28"/>
        <v>0</v>
      </c>
      <c r="AN33" s="293">
        <f t="shared" si="28"/>
        <v>0</v>
      </c>
      <c r="AV33" s="293"/>
      <c r="AW33" s="293"/>
      <c r="AX33" s="293"/>
      <c r="AY33" s="293"/>
      <c r="AZ33" s="293"/>
      <c r="BA33" s="293"/>
      <c r="BH33" s="293"/>
      <c r="BI33" s="293"/>
      <c r="BJ33" s="293"/>
      <c r="BK33" s="293"/>
      <c r="BL33" s="293"/>
      <c r="BM33" s="293"/>
    </row>
    <row r="34" spans="1:65" s="104" customFormat="1" ht="12.95" customHeight="1">
      <c r="A34" s="93" t="s">
        <v>303</v>
      </c>
      <c r="B34" s="539">
        <f t="shared" si="0"/>
        <v>0</v>
      </c>
      <c r="C34" s="540">
        <f t="shared" si="8"/>
        <v>0</v>
      </c>
      <c r="D34" s="540">
        <f t="shared" si="8"/>
        <v>0</v>
      </c>
      <c r="E34" s="540">
        <f t="shared" si="1"/>
        <v>0</v>
      </c>
      <c r="F34" s="540">
        <v>0</v>
      </c>
      <c r="G34" s="540">
        <v>0</v>
      </c>
      <c r="H34" s="540">
        <f t="shared" si="2"/>
        <v>0</v>
      </c>
      <c r="I34" s="541">
        <v>0</v>
      </c>
      <c r="J34" s="540">
        <v>0</v>
      </c>
      <c r="K34" s="542">
        <f t="shared" si="3"/>
        <v>0</v>
      </c>
      <c r="L34" s="540">
        <v>0</v>
      </c>
      <c r="M34" s="542">
        <v>0</v>
      </c>
      <c r="N34" s="540">
        <f t="shared" si="4"/>
        <v>0</v>
      </c>
      <c r="O34" s="541">
        <v>0</v>
      </c>
      <c r="P34" s="540">
        <v>0</v>
      </c>
      <c r="Q34" s="543">
        <f t="shared" si="5"/>
        <v>0</v>
      </c>
      <c r="R34" s="540">
        <v>0</v>
      </c>
      <c r="S34" s="543">
        <v>0</v>
      </c>
      <c r="T34" s="540">
        <f t="shared" si="6"/>
        <v>0</v>
      </c>
      <c r="U34" s="541">
        <v>0</v>
      </c>
      <c r="V34" s="540">
        <v>0</v>
      </c>
      <c r="W34" s="542">
        <f t="shared" si="7"/>
        <v>0</v>
      </c>
      <c r="X34" s="540">
        <v>0</v>
      </c>
      <c r="Y34" s="542">
        <v>0</v>
      </c>
      <c r="AA34" s="294">
        <f t="shared" si="19"/>
        <v>0</v>
      </c>
      <c r="AB34" s="293">
        <f t="shared" si="20"/>
        <v>0</v>
      </c>
      <c r="AC34" s="293">
        <f t="shared" si="21"/>
        <v>0</v>
      </c>
      <c r="AD34" s="293">
        <f t="shared" si="22"/>
        <v>0</v>
      </c>
      <c r="AE34" s="293">
        <f t="shared" si="23"/>
        <v>0</v>
      </c>
      <c r="AF34" s="293">
        <f t="shared" si="24"/>
        <v>0</v>
      </c>
      <c r="AG34" s="293">
        <f t="shared" si="24"/>
        <v>0</v>
      </c>
      <c r="AH34" s="293">
        <f t="shared" si="24"/>
        <v>0</v>
      </c>
      <c r="AI34" s="293">
        <f t="shared" si="25"/>
        <v>0</v>
      </c>
      <c r="AJ34" s="293">
        <f t="shared" si="26"/>
        <v>0</v>
      </c>
      <c r="AK34" s="293">
        <f t="shared" si="27"/>
        <v>0</v>
      </c>
      <c r="AL34" s="293">
        <f t="shared" si="28"/>
        <v>0</v>
      </c>
      <c r="AM34" s="293">
        <f t="shared" si="28"/>
        <v>0</v>
      </c>
      <c r="AN34" s="293">
        <f t="shared" si="28"/>
        <v>0</v>
      </c>
      <c r="AV34" s="293"/>
      <c r="AW34" s="293"/>
      <c r="AX34" s="293"/>
      <c r="AY34" s="293"/>
      <c r="AZ34" s="293"/>
      <c r="BA34" s="293"/>
      <c r="BH34" s="293"/>
      <c r="BI34" s="293"/>
      <c r="BJ34" s="293"/>
      <c r="BK34" s="293"/>
      <c r="BL34" s="293"/>
      <c r="BM34" s="293"/>
    </row>
    <row r="35" spans="1:65" s="104" customFormat="1" ht="12.95" customHeight="1">
      <c r="A35" s="93" t="s">
        <v>304</v>
      </c>
      <c r="B35" s="539">
        <f t="shared" si="0"/>
        <v>0</v>
      </c>
      <c r="C35" s="540">
        <f t="shared" si="8"/>
        <v>0</v>
      </c>
      <c r="D35" s="540">
        <f t="shared" si="8"/>
        <v>0</v>
      </c>
      <c r="E35" s="540">
        <f t="shared" si="1"/>
        <v>0</v>
      </c>
      <c r="F35" s="540">
        <v>0</v>
      </c>
      <c r="G35" s="540">
        <v>0</v>
      </c>
      <c r="H35" s="540">
        <f t="shared" si="2"/>
        <v>0</v>
      </c>
      <c r="I35" s="541">
        <v>0</v>
      </c>
      <c r="J35" s="540">
        <v>0</v>
      </c>
      <c r="K35" s="542">
        <f t="shared" si="3"/>
        <v>0</v>
      </c>
      <c r="L35" s="540">
        <v>0</v>
      </c>
      <c r="M35" s="542">
        <v>0</v>
      </c>
      <c r="N35" s="540">
        <f t="shared" si="4"/>
        <v>0</v>
      </c>
      <c r="O35" s="541">
        <v>0</v>
      </c>
      <c r="P35" s="540">
        <v>0</v>
      </c>
      <c r="Q35" s="543">
        <f t="shared" si="5"/>
        <v>0</v>
      </c>
      <c r="R35" s="540">
        <v>0</v>
      </c>
      <c r="S35" s="543">
        <v>0</v>
      </c>
      <c r="T35" s="540">
        <f t="shared" si="6"/>
        <v>0</v>
      </c>
      <c r="U35" s="541">
        <v>0</v>
      </c>
      <c r="V35" s="540">
        <v>0</v>
      </c>
      <c r="W35" s="542">
        <f t="shared" si="7"/>
        <v>0</v>
      </c>
      <c r="X35" s="540">
        <v>0</v>
      </c>
      <c r="Y35" s="542">
        <v>0</v>
      </c>
      <c r="AA35" s="294">
        <f t="shared" si="19"/>
        <v>0</v>
      </c>
      <c r="AB35" s="293">
        <f t="shared" si="20"/>
        <v>0</v>
      </c>
      <c r="AC35" s="293">
        <f t="shared" si="21"/>
        <v>0</v>
      </c>
      <c r="AD35" s="293">
        <f t="shared" si="22"/>
        <v>0</v>
      </c>
      <c r="AE35" s="293">
        <f t="shared" si="23"/>
        <v>0</v>
      </c>
      <c r="AF35" s="293">
        <f t="shared" si="24"/>
        <v>0</v>
      </c>
      <c r="AG35" s="293">
        <f t="shared" si="24"/>
        <v>0</v>
      </c>
      <c r="AH35" s="293">
        <f t="shared" si="24"/>
        <v>0</v>
      </c>
      <c r="AI35" s="293">
        <f t="shared" si="25"/>
        <v>0</v>
      </c>
      <c r="AJ35" s="293">
        <f t="shared" si="26"/>
        <v>0</v>
      </c>
      <c r="AK35" s="293">
        <f t="shared" si="27"/>
        <v>0</v>
      </c>
      <c r="AL35" s="293">
        <f t="shared" si="28"/>
        <v>0</v>
      </c>
      <c r="AM35" s="293">
        <f t="shared" si="28"/>
        <v>0</v>
      </c>
      <c r="AN35" s="293">
        <f t="shared" si="28"/>
        <v>0</v>
      </c>
      <c r="AV35" s="293"/>
      <c r="AW35" s="293"/>
      <c r="AX35" s="293"/>
      <c r="AY35" s="293"/>
      <c r="AZ35" s="293"/>
      <c r="BA35" s="293"/>
      <c r="BH35" s="293"/>
      <c r="BI35" s="293"/>
      <c r="BJ35" s="293"/>
      <c r="BK35" s="293"/>
      <c r="BL35" s="293"/>
      <c r="BM35" s="293"/>
    </row>
    <row r="36" spans="1:65" s="104" customFormat="1" ht="12.95" customHeight="1">
      <c r="A36" s="546" t="s">
        <v>305</v>
      </c>
      <c r="B36" s="547">
        <f t="shared" si="0"/>
        <v>0</v>
      </c>
      <c r="C36" s="548">
        <f t="shared" si="8"/>
        <v>0</v>
      </c>
      <c r="D36" s="548">
        <f t="shared" si="8"/>
        <v>0</v>
      </c>
      <c r="E36" s="548">
        <f t="shared" si="1"/>
        <v>0</v>
      </c>
      <c r="F36" s="548">
        <v>0</v>
      </c>
      <c r="G36" s="548">
        <v>0</v>
      </c>
      <c r="H36" s="548">
        <f t="shared" si="2"/>
        <v>0</v>
      </c>
      <c r="I36" s="549">
        <v>0</v>
      </c>
      <c r="J36" s="548">
        <v>0</v>
      </c>
      <c r="K36" s="550">
        <f t="shared" si="3"/>
        <v>0</v>
      </c>
      <c r="L36" s="548">
        <v>0</v>
      </c>
      <c r="M36" s="550">
        <v>0</v>
      </c>
      <c r="N36" s="548">
        <f t="shared" si="4"/>
        <v>0</v>
      </c>
      <c r="O36" s="549">
        <v>0</v>
      </c>
      <c r="P36" s="548">
        <v>0</v>
      </c>
      <c r="Q36" s="551">
        <f t="shared" si="5"/>
        <v>0</v>
      </c>
      <c r="R36" s="548">
        <v>0</v>
      </c>
      <c r="S36" s="551">
        <v>0</v>
      </c>
      <c r="T36" s="548">
        <f t="shared" si="6"/>
        <v>0</v>
      </c>
      <c r="U36" s="549">
        <v>0</v>
      </c>
      <c r="V36" s="548">
        <v>0</v>
      </c>
      <c r="W36" s="550">
        <f t="shared" si="7"/>
        <v>0</v>
      </c>
      <c r="X36" s="548">
        <v>0</v>
      </c>
      <c r="Y36" s="550">
        <v>0</v>
      </c>
      <c r="AA36" s="294">
        <f t="shared" si="19"/>
        <v>0</v>
      </c>
      <c r="AB36" s="293">
        <f t="shared" si="20"/>
        <v>0</v>
      </c>
      <c r="AC36" s="293">
        <f t="shared" si="21"/>
        <v>0</v>
      </c>
      <c r="AD36" s="293">
        <f t="shared" si="22"/>
        <v>0</v>
      </c>
      <c r="AE36" s="293">
        <f t="shared" si="23"/>
        <v>0</v>
      </c>
      <c r="AF36" s="293">
        <f t="shared" si="24"/>
        <v>0</v>
      </c>
      <c r="AG36" s="293">
        <f t="shared" si="24"/>
        <v>0</v>
      </c>
      <c r="AH36" s="293">
        <f t="shared" si="24"/>
        <v>0</v>
      </c>
      <c r="AI36" s="293">
        <f t="shared" si="25"/>
        <v>0</v>
      </c>
      <c r="AJ36" s="293">
        <f t="shared" si="26"/>
        <v>0</v>
      </c>
      <c r="AK36" s="293">
        <f t="shared" si="27"/>
        <v>0</v>
      </c>
      <c r="AL36" s="293">
        <f t="shared" si="28"/>
        <v>0</v>
      </c>
      <c r="AM36" s="293">
        <f t="shared" si="28"/>
        <v>0</v>
      </c>
      <c r="AN36" s="293">
        <f t="shared" si="28"/>
        <v>0</v>
      </c>
      <c r="AV36" s="293"/>
      <c r="AW36" s="293"/>
      <c r="AX36" s="293"/>
      <c r="AY36" s="293"/>
      <c r="AZ36" s="293"/>
      <c r="BA36" s="293"/>
      <c r="BH36" s="293"/>
      <c r="BI36" s="293"/>
      <c r="BJ36" s="293"/>
      <c r="BK36" s="293"/>
      <c r="BL36" s="293"/>
      <c r="BM36" s="293"/>
    </row>
    <row r="37" spans="1:65" s="104" customFormat="1" ht="18.95" customHeight="1">
      <c r="A37" s="1523" t="s">
        <v>143</v>
      </c>
      <c r="B37" s="108"/>
      <c r="C37" s="108"/>
      <c r="D37" s="108"/>
      <c r="E37" s="108"/>
      <c r="F37" s="108"/>
      <c r="J37" s="1532"/>
      <c r="K37" s="1532"/>
      <c r="M37" s="108"/>
      <c r="N37" s="108"/>
      <c r="O37" s="108"/>
      <c r="T37" s="1942" t="s">
        <v>139</v>
      </c>
      <c r="U37" s="1942"/>
      <c r="V37" s="1942" t="s">
        <v>89</v>
      </c>
      <c r="W37" s="1942"/>
      <c r="X37" s="1942"/>
      <c r="Y37" s="1942"/>
    </row>
    <row r="38" spans="1:65" s="104" customFormat="1" ht="18.95" customHeight="1">
      <c r="A38" s="1523" t="s">
        <v>34</v>
      </c>
      <c r="B38" s="114" t="s">
        <v>292</v>
      </c>
      <c r="C38" s="114"/>
      <c r="D38" s="114"/>
      <c r="E38" s="114"/>
      <c r="F38" s="114"/>
      <c r="G38" s="114"/>
      <c r="H38" s="114"/>
      <c r="I38" s="114"/>
      <c r="J38" s="1522"/>
      <c r="K38" s="1522"/>
      <c r="L38" s="114"/>
      <c r="M38" s="114"/>
      <c r="N38" s="114"/>
      <c r="O38" s="114"/>
      <c r="P38" s="114"/>
      <c r="Q38" s="114"/>
      <c r="R38" s="114"/>
      <c r="S38" s="7"/>
      <c r="T38" s="1942" t="s">
        <v>208</v>
      </c>
      <c r="U38" s="1942"/>
      <c r="V38" s="1942" t="s">
        <v>942</v>
      </c>
      <c r="W38" s="1942"/>
      <c r="X38" s="1942"/>
      <c r="Y38" s="1942"/>
    </row>
    <row r="39" spans="1:65" s="113" customFormat="1" ht="24" customHeight="1">
      <c r="A39" s="1943" t="s">
        <v>944</v>
      </c>
      <c r="B39" s="1943"/>
      <c r="C39" s="1943"/>
      <c r="D39" s="1943"/>
      <c r="E39" s="1943"/>
      <c r="F39" s="1943"/>
      <c r="G39" s="1943"/>
      <c r="H39" s="1943"/>
      <c r="I39" s="1943"/>
      <c r="J39" s="1943"/>
      <c r="K39" s="1943"/>
      <c r="L39" s="1943"/>
      <c r="M39" s="1943"/>
      <c r="N39" s="1943"/>
      <c r="O39" s="1943"/>
      <c r="P39" s="1943"/>
      <c r="Q39" s="1943"/>
      <c r="R39" s="1943"/>
      <c r="S39" s="1943"/>
      <c r="T39" s="1943"/>
      <c r="U39" s="1943"/>
      <c r="V39" s="1943"/>
      <c r="W39" s="1943"/>
      <c r="X39" s="1943"/>
      <c r="Y39" s="1943"/>
    </row>
    <row r="40" spans="1:65" s="104" customFormat="1" ht="21.95" customHeight="1">
      <c r="A40" s="1642" t="s">
        <v>309</v>
      </c>
      <c r="C40" s="114"/>
      <c r="D40" s="114"/>
      <c r="E40" s="114"/>
      <c r="F40" s="114"/>
      <c r="G40" s="114"/>
      <c r="H40" s="114"/>
      <c r="I40" s="114"/>
      <c r="J40" s="114" t="s">
        <v>649</v>
      </c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629" t="s">
        <v>224</v>
      </c>
    </row>
    <row r="41" spans="1:65" s="104" customFormat="1" ht="29.25" customHeight="1">
      <c r="A41" s="90" t="s">
        <v>349</v>
      </c>
      <c r="B41" s="1957" t="s">
        <v>67</v>
      </c>
      <c r="C41" s="1957"/>
      <c r="D41" s="1957" t="s">
        <v>297</v>
      </c>
      <c r="E41" s="1957"/>
      <c r="F41" s="1957"/>
      <c r="G41" s="1523" t="s">
        <v>54</v>
      </c>
      <c r="H41" s="1523" t="s">
        <v>55</v>
      </c>
      <c r="I41" s="1523" t="s">
        <v>56</v>
      </c>
      <c r="J41" s="1942" t="s">
        <v>57</v>
      </c>
      <c r="K41" s="1942"/>
      <c r="L41" s="1942" t="s">
        <v>58</v>
      </c>
      <c r="M41" s="1942"/>
      <c r="N41" s="1523" t="s">
        <v>59</v>
      </c>
      <c r="O41" s="1942" t="s">
        <v>52</v>
      </c>
      <c r="P41" s="1942"/>
      <c r="Q41" s="1523" t="s">
        <v>60</v>
      </c>
      <c r="R41" s="1523" t="s">
        <v>61</v>
      </c>
      <c r="S41" s="1523" t="s">
        <v>62</v>
      </c>
      <c r="T41" s="1942" t="s">
        <v>63</v>
      </c>
      <c r="U41" s="1942"/>
      <c r="V41" s="1942" t="s">
        <v>64</v>
      </c>
      <c r="W41" s="1942"/>
      <c r="X41" s="1942" t="s">
        <v>65</v>
      </c>
      <c r="Y41" s="1951"/>
    </row>
    <row r="42" spans="1:65" s="104" customFormat="1" ht="27" customHeight="1">
      <c r="A42" s="116" t="s">
        <v>2148</v>
      </c>
      <c r="B42" s="112"/>
      <c r="C42" s="1628">
        <f>SUM(C43:C54)</f>
        <v>12</v>
      </c>
      <c r="D42" s="1628"/>
      <c r="E42" s="1628"/>
      <c r="F42" s="561">
        <f t="shared" ref="F42:Y42" si="29">SUM(F43:F54)</f>
        <v>2</v>
      </c>
      <c r="G42" s="561">
        <f t="shared" si="29"/>
        <v>5</v>
      </c>
      <c r="H42" s="562">
        <f t="shared" si="29"/>
        <v>1</v>
      </c>
      <c r="I42" s="562">
        <f t="shared" si="29"/>
        <v>0</v>
      </c>
      <c r="J42" s="561"/>
      <c r="K42" s="562">
        <f t="shared" si="29"/>
        <v>0</v>
      </c>
      <c r="L42" s="561"/>
      <c r="M42" s="562">
        <f t="shared" si="29"/>
        <v>3</v>
      </c>
      <c r="N42" s="562">
        <f t="shared" si="29"/>
        <v>0</v>
      </c>
      <c r="O42" s="561"/>
      <c r="P42" s="562">
        <f t="shared" si="29"/>
        <v>0</v>
      </c>
      <c r="Q42" s="562">
        <f t="shared" si="29"/>
        <v>0</v>
      </c>
      <c r="R42" s="562">
        <f t="shared" si="29"/>
        <v>0</v>
      </c>
      <c r="S42" s="561">
        <f t="shared" si="29"/>
        <v>1</v>
      </c>
      <c r="T42" s="561"/>
      <c r="U42" s="561">
        <f t="shared" si="29"/>
        <v>0</v>
      </c>
      <c r="V42" s="561"/>
      <c r="W42" s="561">
        <f t="shared" si="29"/>
        <v>0</v>
      </c>
      <c r="X42" s="561"/>
      <c r="Y42" s="561">
        <f t="shared" si="29"/>
        <v>0</v>
      </c>
      <c r="AA42" s="293">
        <f>C42-F42-G42-H42-I42-K42-M42-N42-P42-Q42-R42-S42-U42-W42-Y42</f>
        <v>0</v>
      </c>
    </row>
    <row r="43" spans="1:65" s="104" customFormat="1" ht="27" customHeight="1">
      <c r="A43" s="1532" t="s">
        <v>270</v>
      </c>
      <c r="B43" s="112"/>
      <c r="C43" s="1628">
        <f>F43+G43+H43+I43+K43+M43+N43+P43+Q43+R43+S43+U43+W43+Y43</f>
        <v>0</v>
      </c>
      <c r="D43" s="1628"/>
      <c r="E43" s="1628"/>
      <c r="F43" s="561">
        <v>0</v>
      </c>
      <c r="G43" s="561">
        <v>0</v>
      </c>
      <c r="H43" s="562">
        <v>0</v>
      </c>
      <c r="I43" s="562">
        <v>0</v>
      </c>
      <c r="J43" s="561"/>
      <c r="K43" s="562">
        <v>0</v>
      </c>
      <c r="L43" s="561"/>
      <c r="M43" s="562">
        <v>0</v>
      </c>
      <c r="N43" s="562">
        <v>0</v>
      </c>
      <c r="O43" s="561"/>
      <c r="P43" s="562">
        <v>0</v>
      </c>
      <c r="Q43" s="562">
        <v>0</v>
      </c>
      <c r="R43" s="562">
        <v>0</v>
      </c>
      <c r="S43" s="561">
        <v>0</v>
      </c>
      <c r="T43" s="561"/>
      <c r="U43" s="561">
        <v>0</v>
      </c>
      <c r="V43" s="561"/>
      <c r="W43" s="561">
        <v>0</v>
      </c>
      <c r="X43" s="561"/>
      <c r="Y43" s="561">
        <v>0</v>
      </c>
      <c r="AA43" s="293">
        <f t="shared" ref="AA43:AA54" si="30">C43-F43-G43-H43-I43-K43-M43-N43-P43-Q43-R43-S43-U43-W43-Y43</f>
        <v>0</v>
      </c>
    </row>
    <row r="44" spans="1:65" s="104" customFormat="1" ht="27" customHeight="1">
      <c r="A44" s="1532" t="s">
        <v>96</v>
      </c>
      <c r="B44" s="112"/>
      <c r="C44" s="1628">
        <f t="shared" ref="C44:C54" si="31">F44+G44+H44+I44+K44+M44+N44+P44+Q44+R44+S44+U44+W44+Y44</f>
        <v>0</v>
      </c>
      <c r="D44" s="1628"/>
      <c r="E44" s="1628"/>
      <c r="F44" s="561">
        <v>0</v>
      </c>
      <c r="G44" s="561">
        <v>0</v>
      </c>
      <c r="H44" s="562">
        <v>0</v>
      </c>
      <c r="I44" s="562">
        <v>0</v>
      </c>
      <c r="J44" s="561"/>
      <c r="K44" s="562">
        <v>0</v>
      </c>
      <c r="L44" s="561"/>
      <c r="M44" s="562">
        <v>0</v>
      </c>
      <c r="N44" s="562">
        <v>0</v>
      </c>
      <c r="O44" s="561"/>
      <c r="P44" s="562">
        <v>0</v>
      </c>
      <c r="Q44" s="562">
        <v>0</v>
      </c>
      <c r="R44" s="562">
        <v>0</v>
      </c>
      <c r="S44" s="561">
        <v>0</v>
      </c>
      <c r="T44" s="561"/>
      <c r="U44" s="561">
        <v>0</v>
      </c>
      <c r="V44" s="561"/>
      <c r="W44" s="561">
        <v>0</v>
      </c>
      <c r="X44" s="561"/>
      <c r="Y44" s="561">
        <v>0</v>
      </c>
      <c r="AA44" s="293">
        <f t="shared" si="30"/>
        <v>0</v>
      </c>
    </row>
    <row r="45" spans="1:65" s="104" customFormat="1" ht="27" customHeight="1">
      <c r="A45" s="1532" t="s">
        <v>97</v>
      </c>
      <c r="B45" s="112"/>
      <c r="C45" s="1628">
        <f t="shared" si="31"/>
        <v>4</v>
      </c>
      <c r="D45" s="1628"/>
      <c r="E45" s="1628"/>
      <c r="F45" s="561">
        <v>0</v>
      </c>
      <c r="G45" s="561">
        <v>1</v>
      </c>
      <c r="H45" s="562">
        <v>0</v>
      </c>
      <c r="I45" s="562">
        <v>0</v>
      </c>
      <c r="J45" s="561"/>
      <c r="K45" s="562">
        <v>0</v>
      </c>
      <c r="L45" s="561"/>
      <c r="M45" s="562">
        <v>2</v>
      </c>
      <c r="N45" s="562">
        <v>0</v>
      </c>
      <c r="O45" s="561"/>
      <c r="P45" s="562">
        <v>0</v>
      </c>
      <c r="Q45" s="562">
        <v>0</v>
      </c>
      <c r="R45" s="562">
        <v>0</v>
      </c>
      <c r="S45" s="561">
        <v>1</v>
      </c>
      <c r="T45" s="561"/>
      <c r="U45" s="561">
        <v>0</v>
      </c>
      <c r="V45" s="561"/>
      <c r="W45" s="561">
        <v>0</v>
      </c>
      <c r="X45" s="561"/>
      <c r="Y45" s="561">
        <v>0</v>
      </c>
      <c r="AA45" s="293">
        <f t="shared" si="30"/>
        <v>0</v>
      </c>
    </row>
    <row r="46" spans="1:65" s="104" customFormat="1" ht="27" customHeight="1">
      <c r="A46" s="1532" t="s">
        <v>98</v>
      </c>
      <c r="B46" s="112"/>
      <c r="C46" s="1628">
        <f t="shared" si="31"/>
        <v>0</v>
      </c>
      <c r="D46" s="1628"/>
      <c r="E46" s="1628"/>
      <c r="F46" s="561">
        <v>0</v>
      </c>
      <c r="G46" s="561">
        <v>0</v>
      </c>
      <c r="H46" s="562">
        <v>0</v>
      </c>
      <c r="I46" s="562">
        <v>0</v>
      </c>
      <c r="J46" s="561"/>
      <c r="K46" s="562">
        <v>0</v>
      </c>
      <c r="L46" s="561"/>
      <c r="M46" s="562">
        <v>0</v>
      </c>
      <c r="N46" s="562">
        <v>0</v>
      </c>
      <c r="O46" s="561"/>
      <c r="P46" s="562">
        <v>0</v>
      </c>
      <c r="Q46" s="562">
        <v>0</v>
      </c>
      <c r="R46" s="562">
        <v>0</v>
      </c>
      <c r="S46" s="561">
        <v>0</v>
      </c>
      <c r="T46" s="561"/>
      <c r="U46" s="561">
        <v>0</v>
      </c>
      <c r="V46" s="561"/>
      <c r="W46" s="561">
        <v>0</v>
      </c>
      <c r="X46" s="561"/>
      <c r="Y46" s="561">
        <v>0</v>
      </c>
      <c r="AA46" s="293">
        <f t="shared" si="30"/>
        <v>0</v>
      </c>
    </row>
    <row r="47" spans="1:65" s="104" customFormat="1" ht="27" customHeight="1">
      <c r="A47" s="1532" t="s">
        <v>99</v>
      </c>
      <c r="B47" s="112"/>
      <c r="C47" s="1628">
        <f t="shared" si="31"/>
        <v>0</v>
      </c>
      <c r="D47" s="1628"/>
      <c r="E47" s="1628"/>
      <c r="F47" s="561">
        <v>0</v>
      </c>
      <c r="G47" s="561">
        <v>0</v>
      </c>
      <c r="H47" s="562">
        <v>0</v>
      </c>
      <c r="I47" s="562">
        <v>0</v>
      </c>
      <c r="J47" s="561"/>
      <c r="K47" s="562">
        <v>0</v>
      </c>
      <c r="L47" s="561"/>
      <c r="M47" s="562">
        <v>0</v>
      </c>
      <c r="N47" s="562">
        <v>0</v>
      </c>
      <c r="O47" s="561"/>
      <c r="P47" s="562">
        <v>0</v>
      </c>
      <c r="Q47" s="562">
        <v>0</v>
      </c>
      <c r="R47" s="562">
        <v>0</v>
      </c>
      <c r="S47" s="561">
        <v>0</v>
      </c>
      <c r="T47" s="561"/>
      <c r="U47" s="561">
        <v>0</v>
      </c>
      <c r="V47" s="561"/>
      <c r="W47" s="561">
        <v>0</v>
      </c>
      <c r="X47" s="561"/>
      <c r="Y47" s="561">
        <v>0</v>
      </c>
      <c r="AA47" s="293">
        <f t="shared" si="30"/>
        <v>0</v>
      </c>
    </row>
    <row r="48" spans="1:65" s="104" customFormat="1" ht="27" customHeight="1">
      <c r="A48" s="1532" t="s">
        <v>281</v>
      </c>
      <c r="B48" s="112"/>
      <c r="C48" s="1628">
        <f t="shared" si="31"/>
        <v>0</v>
      </c>
      <c r="D48" s="1628"/>
      <c r="E48" s="1628"/>
      <c r="F48" s="561">
        <v>0</v>
      </c>
      <c r="G48" s="561">
        <v>0</v>
      </c>
      <c r="H48" s="562">
        <v>0</v>
      </c>
      <c r="I48" s="562">
        <v>0</v>
      </c>
      <c r="J48" s="561"/>
      <c r="K48" s="562">
        <v>0</v>
      </c>
      <c r="L48" s="561"/>
      <c r="M48" s="562">
        <v>0</v>
      </c>
      <c r="N48" s="562">
        <v>0</v>
      </c>
      <c r="O48" s="561"/>
      <c r="P48" s="562">
        <v>0</v>
      </c>
      <c r="Q48" s="562">
        <v>0</v>
      </c>
      <c r="R48" s="562">
        <v>0</v>
      </c>
      <c r="S48" s="561">
        <v>0</v>
      </c>
      <c r="T48" s="561"/>
      <c r="U48" s="561">
        <v>0</v>
      </c>
      <c r="V48" s="561"/>
      <c r="W48" s="561">
        <v>0</v>
      </c>
      <c r="X48" s="561"/>
      <c r="Y48" s="561">
        <v>0</v>
      </c>
      <c r="AA48" s="293">
        <f t="shared" si="30"/>
        <v>0</v>
      </c>
    </row>
    <row r="49" spans="1:27" s="104" customFormat="1" ht="27" customHeight="1">
      <c r="A49" s="1532" t="s">
        <v>282</v>
      </c>
      <c r="B49" s="112"/>
      <c r="C49" s="1628">
        <f t="shared" si="31"/>
        <v>0</v>
      </c>
      <c r="D49" s="1628"/>
      <c r="E49" s="1628"/>
      <c r="F49" s="561">
        <v>0</v>
      </c>
      <c r="G49" s="561">
        <v>0</v>
      </c>
      <c r="H49" s="562">
        <v>0</v>
      </c>
      <c r="I49" s="562">
        <v>0</v>
      </c>
      <c r="J49" s="561"/>
      <c r="K49" s="562">
        <v>0</v>
      </c>
      <c r="L49" s="561"/>
      <c r="M49" s="562">
        <v>0</v>
      </c>
      <c r="N49" s="562">
        <v>0</v>
      </c>
      <c r="O49" s="561"/>
      <c r="P49" s="562">
        <v>0</v>
      </c>
      <c r="Q49" s="562">
        <v>0</v>
      </c>
      <c r="R49" s="562">
        <v>0</v>
      </c>
      <c r="S49" s="561">
        <v>0</v>
      </c>
      <c r="T49" s="561"/>
      <c r="U49" s="561">
        <v>0</v>
      </c>
      <c r="V49" s="561"/>
      <c r="W49" s="561">
        <v>0</v>
      </c>
      <c r="X49" s="561"/>
      <c r="Y49" s="561">
        <v>0</v>
      </c>
      <c r="AA49" s="293">
        <f t="shared" si="30"/>
        <v>0</v>
      </c>
    </row>
    <row r="50" spans="1:27" s="104" customFormat="1" ht="27" customHeight="1">
      <c r="A50" s="1532" t="s">
        <v>653</v>
      </c>
      <c r="B50" s="112"/>
      <c r="C50" s="1628">
        <f t="shared" si="31"/>
        <v>0</v>
      </c>
      <c r="D50" s="1628"/>
      <c r="E50" s="1628"/>
      <c r="F50" s="561">
        <v>0</v>
      </c>
      <c r="G50" s="561">
        <v>0</v>
      </c>
      <c r="H50" s="562">
        <v>0</v>
      </c>
      <c r="I50" s="562">
        <v>0</v>
      </c>
      <c r="J50" s="561"/>
      <c r="K50" s="562">
        <v>0</v>
      </c>
      <c r="L50" s="561"/>
      <c r="M50" s="562">
        <v>0</v>
      </c>
      <c r="N50" s="562">
        <v>0</v>
      </c>
      <c r="O50" s="561"/>
      <c r="P50" s="562">
        <v>0</v>
      </c>
      <c r="Q50" s="562">
        <v>0</v>
      </c>
      <c r="R50" s="562">
        <v>0</v>
      </c>
      <c r="S50" s="561">
        <v>0</v>
      </c>
      <c r="T50" s="561"/>
      <c r="U50" s="561">
        <v>0</v>
      </c>
      <c r="V50" s="561"/>
      <c r="W50" s="561">
        <v>0</v>
      </c>
      <c r="X50" s="561"/>
      <c r="Y50" s="561">
        <v>0</v>
      </c>
      <c r="AA50" s="293">
        <f t="shared" si="30"/>
        <v>0</v>
      </c>
    </row>
    <row r="51" spans="1:27" s="104" customFormat="1" ht="27" customHeight="1">
      <c r="A51" s="1532" t="s">
        <v>283</v>
      </c>
      <c r="B51" s="112"/>
      <c r="C51" s="1628">
        <f t="shared" si="31"/>
        <v>8</v>
      </c>
      <c r="D51" s="1628"/>
      <c r="E51" s="1628"/>
      <c r="F51" s="561">
        <v>2</v>
      </c>
      <c r="G51" s="561">
        <v>4</v>
      </c>
      <c r="H51" s="562">
        <v>1</v>
      </c>
      <c r="I51" s="562">
        <v>0</v>
      </c>
      <c r="J51" s="561"/>
      <c r="K51" s="562">
        <v>0</v>
      </c>
      <c r="L51" s="561"/>
      <c r="M51" s="562">
        <v>1</v>
      </c>
      <c r="N51" s="562">
        <v>0</v>
      </c>
      <c r="O51" s="561"/>
      <c r="P51" s="562">
        <v>0</v>
      </c>
      <c r="Q51" s="562">
        <v>0</v>
      </c>
      <c r="R51" s="562">
        <v>0</v>
      </c>
      <c r="S51" s="561">
        <v>0</v>
      </c>
      <c r="T51" s="561"/>
      <c r="U51" s="561">
        <v>0</v>
      </c>
      <c r="V51" s="561"/>
      <c r="W51" s="561">
        <v>0</v>
      </c>
      <c r="X51" s="561"/>
      <c r="Y51" s="561">
        <v>0</v>
      </c>
      <c r="AA51" s="293">
        <f t="shared" si="30"/>
        <v>0</v>
      </c>
    </row>
    <row r="52" spans="1:27" s="104" customFormat="1" ht="27" customHeight="1">
      <c r="A52" s="1532" t="s">
        <v>654</v>
      </c>
      <c r="B52" s="112"/>
      <c r="C52" s="1628">
        <f t="shared" si="31"/>
        <v>0</v>
      </c>
      <c r="D52" s="1628"/>
      <c r="E52" s="1628"/>
      <c r="F52" s="561">
        <v>0</v>
      </c>
      <c r="G52" s="561">
        <v>0</v>
      </c>
      <c r="H52" s="562">
        <v>0</v>
      </c>
      <c r="I52" s="562">
        <v>0</v>
      </c>
      <c r="J52" s="561"/>
      <c r="K52" s="562">
        <v>0</v>
      </c>
      <c r="L52" s="561"/>
      <c r="M52" s="562">
        <v>0</v>
      </c>
      <c r="N52" s="562">
        <v>0</v>
      </c>
      <c r="O52" s="561"/>
      <c r="P52" s="562">
        <v>0</v>
      </c>
      <c r="Q52" s="562">
        <v>0</v>
      </c>
      <c r="R52" s="562">
        <v>0</v>
      </c>
      <c r="S52" s="561">
        <v>0</v>
      </c>
      <c r="T52" s="561"/>
      <c r="U52" s="561">
        <v>0</v>
      </c>
      <c r="V52" s="561"/>
      <c r="W52" s="561">
        <v>0</v>
      </c>
      <c r="X52" s="561"/>
      <c r="Y52" s="561">
        <v>0</v>
      </c>
      <c r="AA52" s="293">
        <f t="shared" si="30"/>
        <v>0</v>
      </c>
    </row>
    <row r="53" spans="1:27" s="104" customFormat="1" ht="27" customHeight="1">
      <c r="A53" s="1532" t="s">
        <v>271</v>
      </c>
      <c r="B53" s="112"/>
      <c r="C53" s="1628">
        <f t="shared" si="31"/>
        <v>0</v>
      </c>
      <c r="D53" s="1628"/>
      <c r="E53" s="1628"/>
      <c r="F53" s="561">
        <v>0</v>
      </c>
      <c r="G53" s="561">
        <v>0</v>
      </c>
      <c r="H53" s="562">
        <v>0</v>
      </c>
      <c r="I53" s="562">
        <v>0</v>
      </c>
      <c r="J53" s="561"/>
      <c r="K53" s="562">
        <v>0</v>
      </c>
      <c r="L53" s="561"/>
      <c r="M53" s="562">
        <v>0</v>
      </c>
      <c r="N53" s="562">
        <v>0</v>
      </c>
      <c r="O53" s="561"/>
      <c r="P53" s="562">
        <v>0</v>
      </c>
      <c r="Q53" s="562">
        <v>0</v>
      </c>
      <c r="R53" s="562">
        <v>0</v>
      </c>
      <c r="S53" s="561">
        <v>0</v>
      </c>
      <c r="T53" s="561"/>
      <c r="U53" s="561">
        <v>0</v>
      </c>
      <c r="V53" s="561"/>
      <c r="W53" s="561">
        <v>0</v>
      </c>
      <c r="X53" s="561"/>
      <c r="Y53" s="561">
        <v>0</v>
      </c>
      <c r="AA53" s="293">
        <f t="shared" si="30"/>
        <v>0</v>
      </c>
    </row>
    <row r="54" spans="1:27" s="104" customFormat="1" ht="27" customHeight="1">
      <c r="A54" s="1522" t="s">
        <v>295</v>
      </c>
      <c r="B54" s="115"/>
      <c r="C54" s="234">
        <f t="shared" si="31"/>
        <v>0</v>
      </c>
      <c r="D54" s="234"/>
      <c r="E54" s="234"/>
      <c r="F54" s="566">
        <v>0</v>
      </c>
      <c r="G54" s="566">
        <v>0</v>
      </c>
      <c r="H54" s="567">
        <v>0</v>
      </c>
      <c r="I54" s="567">
        <v>0</v>
      </c>
      <c r="J54" s="566"/>
      <c r="K54" s="567">
        <v>0</v>
      </c>
      <c r="L54" s="566"/>
      <c r="M54" s="567">
        <v>0</v>
      </c>
      <c r="N54" s="567">
        <v>0</v>
      </c>
      <c r="O54" s="566"/>
      <c r="P54" s="567">
        <v>0</v>
      </c>
      <c r="Q54" s="567">
        <v>0</v>
      </c>
      <c r="R54" s="567">
        <v>0</v>
      </c>
      <c r="S54" s="566">
        <v>0</v>
      </c>
      <c r="T54" s="566"/>
      <c r="U54" s="566">
        <v>0</v>
      </c>
      <c r="V54" s="566"/>
      <c r="W54" s="566">
        <v>0</v>
      </c>
      <c r="X54" s="566"/>
      <c r="Y54" s="566">
        <v>0</v>
      </c>
      <c r="AA54" s="293">
        <f t="shared" si="30"/>
        <v>0</v>
      </c>
    </row>
    <row r="55" spans="1:27" s="104" customFormat="1" ht="20.100000000000001" customHeight="1">
      <c r="A55" s="106" t="s">
        <v>328</v>
      </c>
      <c r="B55" s="111"/>
      <c r="C55" s="111"/>
      <c r="D55" s="106" t="s">
        <v>329</v>
      </c>
      <c r="F55" s="111"/>
      <c r="H55" s="106"/>
      <c r="J55" s="105"/>
      <c r="K55" s="105" t="s">
        <v>330</v>
      </c>
      <c r="M55" s="105"/>
      <c r="O55" s="105"/>
      <c r="P55" s="105"/>
      <c r="Q55" s="105" t="s">
        <v>332</v>
      </c>
      <c r="S55" s="105"/>
      <c r="T55" s="105"/>
      <c r="U55" s="105"/>
      <c r="W55" s="105"/>
      <c r="X55" s="105"/>
      <c r="Y55" s="99" t="s">
        <v>333</v>
      </c>
    </row>
    <row r="56" spans="1:27" s="104" customFormat="1" ht="20.100000000000001" customHeight="1">
      <c r="B56" s="109"/>
      <c r="C56" s="109"/>
      <c r="D56" s="109"/>
      <c r="E56" s="109"/>
      <c r="F56" s="109"/>
      <c r="H56" s="110"/>
      <c r="J56" s="105"/>
      <c r="K56" s="105" t="s">
        <v>334</v>
      </c>
      <c r="M56" s="105"/>
      <c r="O56" s="105"/>
      <c r="P56" s="105"/>
      <c r="Q56" s="109"/>
      <c r="S56" s="105"/>
      <c r="T56" s="105"/>
      <c r="U56" s="105"/>
      <c r="V56" s="105"/>
      <c r="W56" s="105"/>
      <c r="X56" s="105"/>
      <c r="Y56" s="105"/>
    </row>
    <row r="57" spans="1:27" s="104" customFormat="1" ht="6.75" customHeight="1">
      <c r="B57" s="109"/>
      <c r="C57" s="109"/>
      <c r="D57" s="109"/>
      <c r="E57" s="109"/>
      <c r="F57" s="109"/>
      <c r="H57" s="110"/>
      <c r="J57" s="105"/>
      <c r="K57" s="105"/>
      <c r="L57" s="105"/>
      <c r="M57" s="105"/>
      <c r="N57" s="105"/>
      <c r="O57" s="105"/>
      <c r="P57" s="105"/>
      <c r="Q57" s="109"/>
      <c r="S57" s="105"/>
      <c r="T57" s="105"/>
      <c r="U57" s="105"/>
      <c r="V57" s="105"/>
      <c r="W57" s="105"/>
      <c r="X57" s="105"/>
      <c r="Y57" s="105"/>
    </row>
    <row r="58" spans="1:27" s="104" customFormat="1" ht="13.9" customHeight="1">
      <c r="A58" s="94" t="s">
        <v>141</v>
      </c>
      <c r="B58" s="108"/>
      <c r="C58" s="108"/>
      <c r="D58" s="108"/>
      <c r="E58" s="108"/>
      <c r="F58" s="108"/>
      <c r="G58" s="108"/>
      <c r="H58" s="108"/>
      <c r="I58" s="1532"/>
      <c r="J58" s="1532"/>
      <c r="K58" s="1532"/>
      <c r="L58" s="1532"/>
      <c r="M58" s="1532"/>
      <c r="N58" s="1532"/>
      <c r="O58" s="1532"/>
      <c r="P58" s="1532"/>
      <c r="Q58" s="1532"/>
      <c r="R58" s="1532"/>
      <c r="S58" s="1532"/>
      <c r="T58" s="1532"/>
      <c r="U58" s="1532"/>
      <c r="V58" s="1532"/>
      <c r="W58" s="1532"/>
      <c r="X58" s="1532"/>
      <c r="Y58" s="1532"/>
    </row>
    <row r="59" spans="1:27" s="104" customFormat="1" ht="13.9" customHeight="1">
      <c r="A59" s="94" t="s">
        <v>272</v>
      </c>
      <c r="I59" s="106"/>
    </row>
    <row r="61" spans="1:27">
      <c r="B61" s="559">
        <f>B8-SUM(B10:B21)</f>
        <v>0</v>
      </c>
      <c r="C61" s="559">
        <f t="shared" ref="C61:Y61" si="32">C8-SUM(C10:C21)</f>
        <v>0</v>
      </c>
      <c r="D61" s="559">
        <f t="shared" si="32"/>
        <v>0</v>
      </c>
      <c r="E61" s="559">
        <f t="shared" si="32"/>
        <v>0</v>
      </c>
      <c r="F61" s="559">
        <f t="shared" si="32"/>
        <v>0</v>
      </c>
      <c r="G61" s="559">
        <f t="shared" si="32"/>
        <v>0</v>
      </c>
      <c r="H61" s="559">
        <f t="shared" si="32"/>
        <v>0</v>
      </c>
      <c r="I61" s="559">
        <f t="shared" si="32"/>
        <v>0</v>
      </c>
      <c r="J61" s="559">
        <f t="shared" si="32"/>
        <v>0</v>
      </c>
      <c r="K61" s="559">
        <f t="shared" si="32"/>
        <v>0</v>
      </c>
      <c r="L61" s="559">
        <f t="shared" si="32"/>
        <v>0</v>
      </c>
      <c r="M61" s="559">
        <f t="shared" si="32"/>
        <v>0</v>
      </c>
      <c r="N61" s="559">
        <f t="shared" si="32"/>
        <v>0</v>
      </c>
      <c r="O61" s="559">
        <f t="shared" si="32"/>
        <v>0</v>
      </c>
      <c r="P61" s="559">
        <f t="shared" si="32"/>
        <v>0</v>
      </c>
      <c r="Q61" s="559">
        <f t="shared" si="32"/>
        <v>0</v>
      </c>
      <c r="R61" s="559">
        <f t="shared" si="32"/>
        <v>0</v>
      </c>
      <c r="S61" s="559">
        <f t="shared" si="32"/>
        <v>0</v>
      </c>
      <c r="T61" s="559">
        <f t="shared" si="32"/>
        <v>0</v>
      </c>
      <c r="U61" s="559">
        <f t="shared" si="32"/>
        <v>0</v>
      </c>
      <c r="V61" s="559">
        <f t="shared" si="32"/>
        <v>0</v>
      </c>
      <c r="W61" s="559">
        <f t="shared" si="32"/>
        <v>0</v>
      </c>
      <c r="X61" s="559">
        <f t="shared" si="32"/>
        <v>0</v>
      </c>
      <c r="Y61" s="559">
        <f t="shared" si="32"/>
        <v>0</v>
      </c>
    </row>
    <row r="62" spans="1:27">
      <c r="B62" s="559">
        <f>B8-SUM(B23:B36)</f>
        <v>0</v>
      </c>
      <c r="C62" s="559">
        <f t="shared" ref="C62:Y62" si="33">C8-SUM(C23:C36)</f>
        <v>0</v>
      </c>
      <c r="D62" s="559">
        <f t="shared" si="33"/>
        <v>0</v>
      </c>
      <c r="E62" s="559">
        <f t="shared" si="33"/>
        <v>0</v>
      </c>
      <c r="F62" s="559">
        <f t="shared" si="33"/>
        <v>0</v>
      </c>
      <c r="G62" s="559">
        <f t="shared" si="33"/>
        <v>0</v>
      </c>
      <c r="H62" s="559">
        <f t="shared" si="33"/>
        <v>0</v>
      </c>
      <c r="I62" s="559">
        <f t="shared" si="33"/>
        <v>0</v>
      </c>
      <c r="J62" s="559">
        <f t="shared" si="33"/>
        <v>0</v>
      </c>
      <c r="K62" s="559">
        <f t="shared" si="33"/>
        <v>0</v>
      </c>
      <c r="L62" s="559">
        <f t="shared" si="33"/>
        <v>0</v>
      </c>
      <c r="M62" s="559">
        <f t="shared" si="33"/>
        <v>0</v>
      </c>
      <c r="N62" s="559">
        <f t="shared" si="33"/>
        <v>0</v>
      </c>
      <c r="O62" s="559">
        <f t="shared" si="33"/>
        <v>0</v>
      </c>
      <c r="P62" s="559">
        <f t="shared" si="33"/>
        <v>0</v>
      </c>
      <c r="Q62" s="559">
        <f t="shared" si="33"/>
        <v>0</v>
      </c>
      <c r="R62" s="559">
        <f t="shared" si="33"/>
        <v>0</v>
      </c>
      <c r="S62" s="559">
        <f t="shared" si="33"/>
        <v>0</v>
      </c>
      <c r="T62" s="559">
        <f t="shared" si="33"/>
        <v>0</v>
      </c>
      <c r="U62" s="559">
        <f t="shared" si="33"/>
        <v>0</v>
      </c>
      <c r="V62" s="559">
        <f t="shared" si="33"/>
        <v>0</v>
      </c>
      <c r="W62" s="559">
        <f t="shared" si="33"/>
        <v>0</v>
      </c>
      <c r="X62" s="559">
        <f t="shared" si="33"/>
        <v>0</v>
      </c>
      <c r="Y62" s="559">
        <f t="shared" si="33"/>
        <v>0</v>
      </c>
    </row>
    <row r="63" spans="1:27">
      <c r="C63" s="559">
        <f>B8-C42</f>
        <v>0</v>
      </c>
      <c r="F63" s="559">
        <f>B23-F42</f>
        <v>0</v>
      </c>
      <c r="G63" s="559">
        <f>B24-G42</f>
        <v>0</v>
      </c>
      <c r="H63" s="560">
        <f>B25-H42</f>
        <v>0</v>
      </c>
      <c r="I63" s="560">
        <f>B26-I42</f>
        <v>0</v>
      </c>
      <c r="K63" s="560">
        <f>B27-K42</f>
        <v>0</v>
      </c>
      <c r="M63" s="560">
        <f>B28-M42</f>
        <v>0</v>
      </c>
      <c r="N63" s="560">
        <f>B29-N42</f>
        <v>0</v>
      </c>
      <c r="P63" s="560">
        <f>B30-P42</f>
        <v>0</v>
      </c>
      <c r="Q63" s="560">
        <f>B31-Q42</f>
        <v>0</v>
      </c>
      <c r="R63" s="560">
        <f>B32-R42</f>
        <v>0</v>
      </c>
      <c r="S63" s="560">
        <f>B33-S42</f>
        <v>0</v>
      </c>
      <c r="U63" s="560">
        <f>B34-U42</f>
        <v>0</v>
      </c>
      <c r="W63" s="560">
        <f>B35-W42</f>
        <v>0</v>
      </c>
      <c r="Y63" s="560">
        <f>B36-Y42</f>
        <v>0</v>
      </c>
    </row>
    <row r="64" spans="1:27">
      <c r="C64" s="559">
        <f>B10-C43</f>
        <v>0</v>
      </c>
    </row>
    <row r="65" spans="3:3">
      <c r="C65" s="559">
        <f t="shared" ref="C65:C73" si="34">B11-C44</f>
        <v>0</v>
      </c>
    </row>
    <row r="66" spans="3:3">
      <c r="C66" s="559">
        <f t="shared" si="34"/>
        <v>0</v>
      </c>
    </row>
    <row r="67" spans="3:3">
      <c r="C67" s="559">
        <f t="shared" si="34"/>
        <v>0</v>
      </c>
    </row>
    <row r="68" spans="3:3">
      <c r="C68" s="559">
        <f t="shared" si="34"/>
        <v>0</v>
      </c>
    </row>
    <row r="69" spans="3:3">
      <c r="C69" s="559">
        <f t="shared" si="34"/>
        <v>0</v>
      </c>
    </row>
    <row r="70" spans="3:3">
      <c r="C70" s="559">
        <f t="shared" si="34"/>
        <v>0</v>
      </c>
    </row>
    <row r="71" spans="3:3">
      <c r="C71" s="559">
        <f t="shared" si="34"/>
        <v>0</v>
      </c>
    </row>
    <row r="72" spans="3:3">
      <c r="C72" s="559">
        <f t="shared" si="34"/>
        <v>0</v>
      </c>
    </row>
    <row r="73" spans="3:3">
      <c r="C73" s="559">
        <f t="shared" si="34"/>
        <v>0</v>
      </c>
    </row>
    <row r="74" spans="3:3">
      <c r="C74" s="559">
        <f>B20-C53</f>
        <v>0</v>
      </c>
    </row>
    <row r="75" spans="3:3">
      <c r="C75" s="559">
        <f>B21-C54</f>
        <v>0</v>
      </c>
    </row>
  </sheetData>
  <mergeCells count="30">
    <mergeCell ref="V41:W41"/>
    <mergeCell ref="X41:Y41"/>
    <mergeCell ref="B41:C41"/>
    <mergeCell ref="D41:F41"/>
    <mergeCell ref="J41:K41"/>
    <mergeCell ref="L41:M41"/>
    <mergeCell ref="O41:P41"/>
    <mergeCell ref="T41:U41"/>
    <mergeCell ref="A39:Y39"/>
    <mergeCell ref="A5:A7"/>
    <mergeCell ref="B5:D6"/>
    <mergeCell ref="E5:P5"/>
    <mergeCell ref="Q5:Y5"/>
    <mergeCell ref="E6:G6"/>
    <mergeCell ref="H6:J6"/>
    <mergeCell ref="K6:M6"/>
    <mergeCell ref="N6:P6"/>
    <mergeCell ref="Q6:S6"/>
    <mergeCell ref="T6:V6"/>
    <mergeCell ref="W6:Y6"/>
    <mergeCell ref="T37:U37"/>
    <mergeCell ref="V37:Y37"/>
    <mergeCell ref="T38:U38"/>
    <mergeCell ref="V38:Y38"/>
    <mergeCell ref="B4:V4"/>
    <mergeCell ref="T1:U1"/>
    <mergeCell ref="V1:Y1"/>
    <mergeCell ref="T2:U2"/>
    <mergeCell ref="V2:Y2"/>
    <mergeCell ref="A3:Y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rowBreaks count="1" manualBreakCount="1">
    <brk id="36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1"/>
  <sheetViews>
    <sheetView view="pageBreakPreview" topLeftCell="A16" zoomScaleNormal="100" zoomScaleSheetLayoutView="100" workbookViewId="0">
      <selection activeCell="I10" sqref="I10"/>
    </sheetView>
  </sheetViews>
  <sheetFormatPr defaultColWidth="9" defaultRowHeight="15.75"/>
  <cols>
    <col min="1" max="1" width="20.625" style="70" customWidth="1"/>
    <col min="2" max="2" width="10.25" style="71" customWidth="1"/>
    <col min="3" max="12" width="10.25" style="70" customWidth="1"/>
    <col min="13" max="16384" width="9" style="70"/>
  </cols>
  <sheetData>
    <row r="1" spans="1:12" s="57" customFormat="1" ht="18.75" customHeight="1">
      <c r="A1" s="1646" t="s">
        <v>143</v>
      </c>
      <c r="B1" s="56"/>
      <c r="J1" s="1650" t="s">
        <v>139</v>
      </c>
      <c r="K1" s="2319" t="s">
        <v>273</v>
      </c>
      <c r="L1" s="2319"/>
    </row>
    <row r="2" spans="1:12" s="57" customFormat="1" ht="18.75" customHeight="1">
      <c r="A2" s="1644" t="s">
        <v>34</v>
      </c>
      <c r="B2" s="58" t="s">
        <v>238</v>
      </c>
      <c r="C2" s="58"/>
      <c r="D2" s="58"/>
      <c r="E2" s="58"/>
      <c r="F2" s="58"/>
      <c r="G2" s="58"/>
      <c r="H2" s="58"/>
      <c r="I2" s="7" t="s">
        <v>205</v>
      </c>
      <c r="J2" s="1650" t="s">
        <v>208</v>
      </c>
      <c r="K2" s="2320" t="s">
        <v>188</v>
      </c>
      <c r="L2" s="2320"/>
    </row>
    <row r="3" spans="1:12" s="59" customFormat="1" ht="28.5" customHeight="1">
      <c r="A3" s="2321" t="s">
        <v>187</v>
      </c>
      <c r="B3" s="2321"/>
      <c r="C3" s="2321"/>
      <c r="D3" s="2321"/>
      <c r="E3" s="2321"/>
      <c r="F3" s="2321"/>
      <c r="G3" s="2321"/>
      <c r="H3" s="2321"/>
      <c r="I3" s="2321"/>
      <c r="J3" s="2321"/>
      <c r="K3" s="2321"/>
      <c r="L3" s="2321"/>
    </row>
    <row r="4" spans="1:12" s="57" customFormat="1" ht="16.5" customHeight="1">
      <c r="A4" s="60" t="s">
        <v>186</v>
      </c>
      <c r="B4" s="61"/>
      <c r="C4" s="61"/>
      <c r="D4" s="2318" t="s">
        <v>323</v>
      </c>
      <c r="E4" s="2318"/>
      <c r="F4" s="2318"/>
      <c r="G4" s="2318"/>
      <c r="H4" s="2318"/>
      <c r="I4" s="60"/>
      <c r="J4" s="60"/>
      <c r="K4" s="2322" t="s">
        <v>547</v>
      </c>
      <c r="L4" s="2323"/>
    </row>
    <row r="5" spans="1:12" s="62" customFormat="1" ht="17.25" customHeight="1">
      <c r="A5" s="2324" t="s">
        <v>185</v>
      </c>
      <c r="B5" s="2326" t="s">
        <v>368</v>
      </c>
      <c r="C5" s="2326" t="s">
        <v>184</v>
      </c>
      <c r="D5" s="2328" t="s">
        <v>183</v>
      </c>
      <c r="E5" s="2329"/>
      <c r="F5" s="2330"/>
      <c r="G5" s="2317" t="s">
        <v>210</v>
      </c>
      <c r="H5" s="2317"/>
      <c r="I5" s="2317"/>
      <c r="J5" s="2328" t="s">
        <v>211</v>
      </c>
      <c r="K5" s="2329"/>
      <c r="L5" s="2329"/>
    </row>
    <row r="6" spans="1:12" s="62" customFormat="1" ht="17.25" customHeight="1">
      <c r="A6" s="2325"/>
      <c r="B6" s="2327"/>
      <c r="C6" s="2327"/>
      <c r="D6" s="1644" t="s">
        <v>53</v>
      </c>
      <c r="E6" s="1644" t="s">
        <v>142</v>
      </c>
      <c r="F6" s="1644" t="s">
        <v>68</v>
      </c>
      <c r="G6" s="1644" t="s">
        <v>53</v>
      </c>
      <c r="H6" s="1644" t="s">
        <v>142</v>
      </c>
      <c r="I6" s="1644" t="s">
        <v>68</v>
      </c>
      <c r="J6" s="1644" t="s">
        <v>53</v>
      </c>
      <c r="K6" s="1644" t="s">
        <v>142</v>
      </c>
      <c r="L6" s="1648" t="s">
        <v>68</v>
      </c>
    </row>
    <row r="7" spans="1:12" s="57" customFormat="1" ht="18.95" customHeight="1">
      <c r="A7" s="133" t="s">
        <v>878</v>
      </c>
      <c r="B7" s="226">
        <v>16</v>
      </c>
      <c r="C7" s="226">
        <f>SUM(C10:C12)</f>
        <v>69</v>
      </c>
      <c r="D7" s="226">
        <f>SUM(D10:D12)</f>
        <v>1228</v>
      </c>
      <c r="E7" s="226">
        <f>SUM(E10:E12)</f>
        <v>150</v>
      </c>
      <c r="F7" s="226">
        <f>SUM(F10:F12)</f>
        <v>1078</v>
      </c>
      <c r="G7" s="226">
        <f t="shared" ref="G7:L7" si="0">SUM(G15:G26)</f>
        <v>255</v>
      </c>
      <c r="H7" s="226">
        <f t="shared" si="0"/>
        <v>14</v>
      </c>
      <c r="I7" s="226">
        <f t="shared" si="0"/>
        <v>241</v>
      </c>
      <c r="J7" s="226">
        <f t="shared" si="0"/>
        <v>16</v>
      </c>
      <c r="K7" s="226">
        <f t="shared" si="0"/>
        <v>2</v>
      </c>
      <c r="L7" s="226">
        <f t="shared" si="0"/>
        <v>14</v>
      </c>
    </row>
    <row r="8" spans="1:12" s="57" customFormat="1" ht="18.95" customHeight="1">
      <c r="A8" s="63"/>
      <c r="B8" s="227"/>
      <c r="C8" s="226"/>
      <c r="D8" s="226"/>
      <c r="E8" s="226"/>
      <c r="F8" s="226"/>
      <c r="G8" s="226"/>
      <c r="H8" s="226"/>
      <c r="I8" s="226"/>
      <c r="J8" s="226"/>
      <c r="K8" s="226"/>
      <c r="L8" s="226"/>
    </row>
    <row r="9" spans="1:12" s="57" customFormat="1" ht="18.95" customHeight="1">
      <c r="A9" s="134" t="s">
        <v>2106</v>
      </c>
      <c r="B9" s="227"/>
      <c r="C9" s="226"/>
      <c r="D9" s="226"/>
      <c r="E9" s="226"/>
      <c r="F9" s="226"/>
      <c r="G9" s="226"/>
      <c r="H9" s="226"/>
      <c r="I9" s="226"/>
      <c r="J9" s="226"/>
      <c r="K9" s="226"/>
      <c r="L9" s="226"/>
    </row>
    <row r="10" spans="1:12" s="57" customFormat="1" ht="18.95" customHeight="1">
      <c r="A10" s="135" t="s">
        <v>2145</v>
      </c>
      <c r="B10" s="228" t="s">
        <v>201</v>
      </c>
      <c r="C10" s="226">
        <v>23</v>
      </c>
      <c r="D10" s="226">
        <f>SUM(E10:F10)</f>
        <v>507</v>
      </c>
      <c r="E10" s="226">
        <v>69</v>
      </c>
      <c r="F10" s="226">
        <v>438</v>
      </c>
      <c r="G10" s="229" t="s">
        <v>200</v>
      </c>
      <c r="H10" s="229" t="s">
        <v>200</v>
      </c>
      <c r="I10" s="229" t="s">
        <v>200</v>
      </c>
      <c r="J10" s="229" t="s">
        <v>200</v>
      </c>
      <c r="K10" s="229" t="s">
        <v>200</v>
      </c>
      <c r="L10" s="229" t="s">
        <v>200</v>
      </c>
    </row>
    <row r="11" spans="1:12" s="57" customFormat="1" ht="18.95" customHeight="1">
      <c r="A11" s="135" t="s">
        <v>2146</v>
      </c>
      <c r="B11" s="228" t="s">
        <v>201</v>
      </c>
      <c r="C11" s="226">
        <v>23</v>
      </c>
      <c r="D11" s="226">
        <f>SUM(E11:F11)</f>
        <v>383</v>
      </c>
      <c r="E11" s="226">
        <v>42</v>
      </c>
      <c r="F11" s="226">
        <v>341</v>
      </c>
      <c r="G11" s="229" t="s">
        <v>200</v>
      </c>
      <c r="H11" s="229" t="s">
        <v>200</v>
      </c>
      <c r="I11" s="229" t="s">
        <v>200</v>
      </c>
      <c r="J11" s="229" t="s">
        <v>200</v>
      </c>
      <c r="K11" s="229" t="s">
        <v>200</v>
      </c>
      <c r="L11" s="229" t="s">
        <v>200</v>
      </c>
    </row>
    <row r="12" spans="1:12" s="57" customFormat="1" ht="18.95" customHeight="1">
      <c r="A12" s="135" t="s">
        <v>2147</v>
      </c>
      <c r="B12" s="228" t="s">
        <v>201</v>
      </c>
      <c r="C12" s="226">
        <v>23</v>
      </c>
      <c r="D12" s="226">
        <f>SUM(E12:F12)</f>
        <v>338</v>
      </c>
      <c r="E12" s="226">
        <v>39</v>
      </c>
      <c r="F12" s="226">
        <v>299</v>
      </c>
      <c r="G12" s="229" t="s">
        <v>200</v>
      </c>
      <c r="H12" s="229" t="s">
        <v>200</v>
      </c>
      <c r="I12" s="229" t="s">
        <v>200</v>
      </c>
      <c r="J12" s="229" t="s">
        <v>200</v>
      </c>
      <c r="K12" s="229" t="s">
        <v>200</v>
      </c>
      <c r="L12" s="229" t="s">
        <v>200</v>
      </c>
    </row>
    <row r="13" spans="1:12" s="57" customFormat="1" ht="18.95" customHeight="1">
      <c r="A13" s="135"/>
      <c r="B13" s="227"/>
      <c r="C13" s="226"/>
      <c r="D13" s="226"/>
      <c r="E13" s="226"/>
      <c r="F13" s="226"/>
      <c r="G13" s="226"/>
      <c r="H13" s="226"/>
      <c r="I13" s="226"/>
      <c r="J13" s="226"/>
      <c r="K13" s="226"/>
      <c r="L13" s="226"/>
    </row>
    <row r="14" spans="1:12" s="57" customFormat="1" ht="18.95" customHeight="1">
      <c r="A14" s="134" t="s">
        <v>280</v>
      </c>
      <c r="B14" s="227"/>
      <c r="C14" s="226"/>
      <c r="D14" s="226"/>
      <c r="E14" s="226"/>
      <c r="F14" s="226"/>
      <c r="G14" s="226"/>
      <c r="H14" s="226"/>
      <c r="I14" s="226"/>
      <c r="J14" s="226"/>
      <c r="K14" s="226"/>
      <c r="L14" s="226"/>
    </row>
    <row r="15" spans="1:12" s="57" customFormat="1" ht="18.95" customHeight="1">
      <c r="A15" s="135" t="s">
        <v>270</v>
      </c>
      <c r="B15" s="227">
        <v>1</v>
      </c>
      <c r="C15" s="226">
        <v>6</v>
      </c>
      <c r="D15" s="226">
        <f t="shared" ref="D15:D26" si="1">SUM(E15:F15)</f>
        <v>89</v>
      </c>
      <c r="E15" s="226">
        <v>6</v>
      </c>
      <c r="F15" s="226">
        <v>83</v>
      </c>
      <c r="G15" s="226">
        <f t="shared" ref="G15:G26" si="2">SUM(H15:I15)</f>
        <v>28</v>
      </c>
      <c r="H15" s="226">
        <v>1</v>
      </c>
      <c r="I15" s="226">
        <v>27</v>
      </c>
      <c r="J15" s="226">
        <f t="shared" ref="J15:J26" si="3">SUM(K15:L15)</f>
        <v>0</v>
      </c>
      <c r="K15" s="226">
        <v>0</v>
      </c>
      <c r="L15" s="226">
        <v>0</v>
      </c>
    </row>
    <row r="16" spans="1:12" s="57" customFormat="1" ht="18.95" customHeight="1">
      <c r="A16" s="135" t="s">
        <v>96</v>
      </c>
      <c r="B16" s="227">
        <v>2</v>
      </c>
      <c r="C16" s="226">
        <v>6</v>
      </c>
      <c r="D16" s="226">
        <f t="shared" si="1"/>
        <v>86</v>
      </c>
      <c r="E16" s="226">
        <v>5</v>
      </c>
      <c r="F16" s="226">
        <v>81</v>
      </c>
      <c r="G16" s="226">
        <f t="shared" si="2"/>
        <v>17</v>
      </c>
      <c r="H16" s="226">
        <v>0</v>
      </c>
      <c r="I16" s="226">
        <v>17</v>
      </c>
      <c r="J16" s="226">
        <f t="shared" si="3"/>
        <v>3</v>
      </c>
      <c r="K16" s="226">
        <v>1</v>
      </c>
      <c r="L16" s="226">
        <v>2</v>
      </c>
    </row>
    <row r="17" spans="1:35" s="57" customFormat="1" ht="18.95" customHeight="1">
      <c r="A17" s="135" t="s">
        <v>97</v>
      </c>
      <c r="B17" s="227">
        <v>1</v>
      </c>
      <c r="C17" s="226">
        <v>3</v>
      </c>
      <c r="D17" s="226">
        <f t="shared" si="1"/>
        <v>43</v>
      </c>
      <c r="E17" s="226">
        <v>2</v>
      </c>
      <c r="F17" s="226">
        <v>41</v>
      </c>
      <c r="G17" s="226">
        <f t="shared" si="2"/>
        <v>9</v>
      </c>
      <c r="H17" s="226">
        <v>0</v>
      </c>
      <c r="I17" s="226">
        <v>9</v>
      </c>
      <c r="J17" s="226">
        <f t="shared" si="3"/>
        <v>0</v>
      </c>
      <c r="K17" s="226">
        <v>0</v>
      </c>
      <c r="L17" s="226">
        <v>0</v>
      </c>
    </row>
    <row r="18" spans="1:35" s="57" customFormat="1" ht="18.95" customHeight="1">
      <c r="A18" s="135" t="s">
        <v>98</v>
      </c>
      <c r="B18" s="227">
        <v>1</v>
      </c>
      <c r="C18" s="226">
        <v>7</v>
      </c>
      <c r="D18" s="226">
        <f t="shared" si="1"/>
        <v>143</v>
      </c>
      <c r="E18" s="226">
        <v>30</v>
      </c>
      <c r="F18" s="226">
        <v>113</v>
      </c>
      <c r="G18" s="226">
        <f t="shared" si="2"/>
        <v>15</v>
      </c>
      <c r="H18" s="226">
        <v>2</v>
      </c>
      <c r="I18" s="226">
        <v>13</v>
      </c>
      <c r="J18" s="226">
        <f t="shared" si="3"/>
        <v>0</v>
      </c>
      <c r="K18" s="226">
        <v>0</v>
      </c>
      <c r="L18" s="226">
        <v>0</v>
      </c>
    </row>
    <row r="19" spans="1:35" s="57" customFormat="1" ht="18.95" customHeight="1">
      <c r="A19" s="135" t="s">
        <v>99</v>
      </c>
      <c r="B19" s="227">
        <v>1</v>
      </c>
      <c r="C19" s="226">
        <v>6</v>
      </c>
      <c r="D19" s="226">
        <f t="shared" si="1"/>
        <v>93</v>
      </c>
      <c r="E19" s="226">
        <v>16</v>
      </c>
      <c r="F19" s="226">
        <v>77</v>
      </c>
      <c r="G19" s="226">
        <f t="shared" si="2"/>
        <v>14</v>
      </c>
      <c r="H19" s="226">
        <v>1</v>
      </c>
      <c r="I19" s="226">
        <v>13</v>
      </c>
      <c r="J19" s="226">
        <f t="shared" si="3"/>
        <v>1</v>
      </c>
      <c r="K19" s="226">
        <v>0</v>
      </c>
      <c r="L19" s="226">
        <v>1</v>
      </c>
    </row>
    <row r="20" spans="1:35" s="57" customFormat="1" ht="18.95" customHeight="1">
      <c r="A20" s="135" t="s">
        <v>281</v>
      </c>
      <c r="B20" s="227">
        <v>2</v>
      </c>
      <c r="C20" s="226">
        <v>6</v>
      </c>
      <c r="D20" s="226">
        <f t="shared" si="1"/>
        <v>90</v>
      </c>
      <c r="E20" s="226">
        <v>12</v>
      </c>
      <c r="F20" s="226">
        <v>78</v>
      </c>
      <c r="G20" s="226">
        <f t="shared" si="2"/>
        <v>22</v>
      </c>
      <c r="H20" s="226">
        <v>1</v>
      </c>
      <c r="I20" s="226">
        <v>21</v>
      </c>
      <c r="J20" s="226">
        <f t="shared" si="3"/>
        <v>0</v>
      </c>
      <c r="K20" s="226">
        <v>0</v>
      </c>
      <c r="L20" s="226">
        <v>0</v>
      </c>
    </row>
    <row r="21" spans="1:35" s="57" customFormat="1" ht="18.95" customHeight="1">
      <c r="A21" s="135" t="s">
        <v>282</v>
      </c>
      <c r="B21" s="227">
        <v>2</v>
      </c>
      <c r="C21" s="226">
        <v>13</v>
      </c>
      <c r="D21" s="226">
        <f t="shared" si="1"/>
        <v>261</v>
      </c>
      <c r="E21" s="226">
        <v>34</v>
      </c>
      <c r="F21" s="226">
        <v>227</v>
      </c>
      <c r="G21" s="226">
        <f t="shared" si="2"/>
        <v>69</v>
      </c>
      <c r="H21" s="226">
        <v>4</v>
      </c>
      <c r="I21" s="226">
        <v>65</v>
      </c>
      <c r="J21" s="226">
        <f t="shared" si="3"/>
        <v>0</v>
      </c>
      <c r="K21" s="226">
        <v>0</v>
      </c>
      <c r="L21" s="226">
        <v>0</v>
      </c>
    </row>
    <row r="22" spans="1:35" s="57" customFormat="1" ht="18.95" customHeight="1">
      <c r="A22" s="135" t="s">
        <v>653</v>
      </c>
      <c r="B22" s="227">
        <v>1</v>
      </c>
      <c r="C22" s="226">
        <v>6</v>
      </c>
      <c r="D22" s="226">
        <f t="shared" si="1"/>
        <v>105</v>
      </c>
      <c r="E22" s="226">
        <v>13</v>
      </c>
      <c r="F22" s="226">
        <v>92</v>
      </c>
      <c r="G22" s="226">
        <f t="shared" si="2"/>
        <v>14</v>
      </c>
      <c r="H22" s="226">
        <v>0</v>
      </c>
      <c r="I22" s="226">
        <v>14</v>
      </c>
      <c r="J22" s="226">
        <f t="shared" si="3"/>
        <v>0</v>
      </c>
      <c r="K22" s="226">
        <v>0</v>
      </c>
      <c r="L22" s="226">
        <v>0</v>
      </c>
    </row>
    <row r="23" spans="1:35" s="57" customFormat="1" ht="18.95" customHeight="1">
      <c r="A23" s="135" t="s">
        <v>283</v>
      </c>
      <c r="B23" s="227">
        <v>1</v>
      </c>
      <c r="C23" s="226">
        <v>3</v>
      </c>
      <c r="D23" s="226">
        <f t="shared" si="1"/>
        <v>38</v>
      </c>
      <c r="E23" s="226">
        <v>5</v>
      </c>
      <c r="F23" s="226">
        <v>33</v>
      </c>
      <c r="G23" s="226">
        <f t="shared" si="2"/>
        <v>4</v>
      </c>
      <c r="H23" s="226">
        <v>0</v>
      </c>
      <c r="I23" s="226">
        <v>4</v>
      </c>
      <c r="J23" s="226">
        <f t="shared" si="3"/>
        <v>0</v>
      </c>
      <c r="K23" s="226">
        <v>0</v>
      </c>
      <c r="L23" s="226">
        <v>0</v>
      </c>
    </row>
    <row r="24" spans="1:35" s="57" customFormat="1" ht="18.95" customHeight="1">
      <c r="A24" s="135" t="s">
        <v>654</v>
      </c>
      <c r="B24" s="227">
        <v>1</v>
      </c>
      <c r="C24" s="226">
        <v>4</v>
      </c>
      <c r="D24" s="226">
        <f t="shared" si="1"/>
        <v>89</v>
      </c>
      <c r="E24" s="226">
        <v>6</v>
      </c>
      <c r="F24" s="226">
        <v>83</v>
      </c>
      <c r="G24" s="226">
        <f t="shared" si="2"/>
        <v>33</v>
      </c>
      <c r="H24" s="226">
        <v>2</v>
      </c>
      <c r="I24" s="226">
        <v>31</v>
      </c>
      <c r="J24" s="226">
        <f t="shared" si="3"/>
        <v>0</v>
      </c>
      <c r="K24" s="226">
        <v>0</v>
      </c>
      <c r="L24" s="226">
        <v>0</v>
      </c>
    </row>
    <row r="25" spans="1:35" s="57" customFormat="1" ht="18.95" customHeight="1">
      <c r="A25" s="135" t="s">
        <v>271</v>
      </c>
      <c r="B25" s="227">
        <v>2</v>
      </c>
      <c r="C25" s="226">
        <v>6</v>
      </c>
      <c r="D25" s="226">
        <f t="shared" si="1"/>
        <v>106</v>
      </c>
      <c r="E25" s="226">
        <v>15</v>
      </c>
      <c r="F25" s="226">
        <v>91</v>
      </c>
      <c r="G25" s="226">
        <f t="shared" si="2"/>
        <v>28</v>
      </c>
      <c r="H25" s="226">
        <v>3</v>
      </c>
      <c r="I25" s="226">
        <v>25</v>
      </c>
      <c r="J25" s="226">
        <f t="shared" si="3"/>
        <v>3</v>
      </c>
      <c r="K25" s="226">
        <v>1</v>
      </c>
      <c r="L25" s="226">
        <v>2</v>
      </c>
    </row>
    <row r="26" spans="1:35" s="57" customFormat="1" ht="18.95" customHeight="1">
      <c r="A26" s="136" t="s">
        <v>295</v>
      </c>
      <c r="B26" s="230">
        <v>1</v>
      </c>
      <c r="C26" s="231">
        <v>3</v>
      </c>
      <c r="D26" s="231">
        <f t="shared" si="1"/>
        <v>85</v>
      </c>
      <c r="E26" s="231">
        <v>6</v>
      </c>
      <c r="F26" s="231">
        <v>79</v>
      </c>
      <c r="G26" s="231">
        <f t="shared" si="2"/>
        <v>2</v>
      </c>
      <c r="H26" s="231">
        <v>0</v>
      </c>
      <c r="I26" s="231">
        <v>2</v>
      </c>
      <c r="J26" s="231">
        <f t="shared" si="3"/>
        <v>9</v>
      </c>
      <c r="K26" s="231">
        <v>0</v>
      </c>
      <c r="L26" s="231">
        <v>9</v>
      </c>
    </row>
    <row r="27" spans="1:35" s="64" customFormat="1" ht="13.9" customHeight="1">
      <c r="A27" s="72" t="s">
        <v>83</v>
      </c>
      <c r="B27" s="66" t="s">
        <v>84</v>
      </c>
      <c r="E27" s="66" t="s">
        <v>102</v>
      </c>
      <c r="G27" s="65"/>
      <c r="H27" s="65" t="s">
        <v>87</v>
      </c>
      <c r="I27" s="65"/>
      <c r="K27" s="65"/>
      <c r="L27" s="1607" t="s">
        <v>321</v>
      </c>
    </row>
    <row r="28" spans="1:35" s="64" customFormat="1" ht="13.9" customHeight="1">
      <c r="B28" s="66"/>
      <c r="E28" s="66" t="s">
        <v>103</v>
      </c>
    </row>
    <row r="29" spans="1:35" s="64" customFormat="1" ht="13.9" customHeight="1">
      <c r="A29" s="68" t="s">
        <v>141</v>
      </c>
      <c r="B29" s="67"/>
      <c r="C29" s="68"/>
      <c r="D29" s="68"/>
      <c r="E29" s="68"/>
      <c r="F29" s="68"/>
      <c r="G29" s="68"/>
      <c r="H29" s="68"/>
      <c r="I29" s="68"/>
      <c r="J29" s="68"/>
      <c r="K29" s="68"/>
      <c r="L29" s="68"/>
    </row>
    <row r="30" spans="1:35" s="64" customFormat="1" ht="13.9" customHeight="1">
      <c r="A30" s="68" t="s">
        <v>272</v>
      </c>
      <c r="B30" s="67"/>
      <c r="C30" s="68"/>
      <c r="D30" s="68"/>
      <c r="E30" s="68"/>
      <c r="F30" s="68"/>
      <c r="G30" s="68"/>
      <c r="H30" s="68"/>
      <c r="I30" s="68"/>
      <c r="J30" s="68"/>
      <c r="K30" s="68"/>
      <c r="L30" s="68"/>
    </row>
    <row r="31" spans="1:35" s="94" customFormat="1" ht="13.9" customHeight="1">
      <c r="A31" s="69"/>
      <c r="B31" s="69"/>
      <c r="C31" s="46"/>
      <c r="D31" s="46"/>
      <c r="E31" s="46"/>
      <c r="F31" s="46"/>
      <c r="G31" s="46"/>
      <c r="H31" s="46"/>
      <c r="I31" s="46"/>
      <c r="J31" s="46"/>
      <c r="K31" s="46"/>
      <c r="L31" s="46"/>
      <c r="AE31" s="1469"/>
      <c r="AF31" s="1469"/>
      <c r="AG31" s="1469"/>
      <c r="AH31" s="1469"/>
      <c r="AI31" s="1469"/>
    </row>
  </sheetData>
  <mergeCells count="11">
    <mergeCell ref="G5:I5"/>
    <mergeCell ref="D4:H4"/>
    <mergeCell ref="K1:L1"/>
    <mergeCell ref="K2:L2"/>
    <mergeCell ref="A3:L3"/>
    <mergeCell ref="K4:L4"/>
    <mergeCell ref="A5:A6"/>
    <mergeCell ref="B5:B6"/>
    <mergeCell ref="C5:C6"/>
    <mergeCell ref="D5:F5"/>
    <mergeCell ref="J5:L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J41"/>
  <sheetViews>
    <sheetView zoomScaleNormal="100" zoomScaleSheetLayoutView="120" workbookViewId="0">
      <selection activeCell="I10" sqref="I10"/>
    </sheetView>
  </sheetViews>
  <sheetFormatPr defaultColWidth="9" defaultRowHeight="12.75"/>
  <cols>
    <col min="1" max="1" width="13.875" style="62" bestFit="1" customWidth="1"/>
    <col min="2" max="2" width="4.625" style="62" customWidth="1"/>
    <col min="3" max="14" width="6.625" style="62" customWidth="1"/>
    <col min="15" max="15" width="8.5" style="62" bestFit="1" customWidth="1"/>
    <col min="16" max="18" width="6.625" style="62" customWidth="1"/>
    <col min="19" max="23" width="14.875" style="62" bestFit="1" customWidth="1"/>
    <col min="24" max="16384" width="9" style="62"/>
  </cols>
  <sheetData>
    <row r="1" spans="1:18" ht="18" customHeight="1">
      <c r="A1" s="2332" t="s">
        <v>143</v>
      </c>
      <c r="B1" s="2333"/>
      <c r="C1" s="56"/>
      <c r="D1" s="56"/>
      <c r="E1" s="56"/>
      <c r="O1" s="1646" t="s">
        <v>2109</v>
      </c>
      <c r="P1" s="2332" t="s">
        <v>89</v>
      </c>
      <c r="Q1" s="2334"/>
      <c r="R1" s="2335"/>
    </row>
    <row r="2" spans="1:18" ht="18" customHeight="1">
      <c r="A2" s="2332" t="s">
        <v>34</v>
      </c>
      <c r="B2" s="2333"/>
      <c r="C2" s="58" t="s">
        <v>238</v>
      </c>
      <c r="D2" s="58"/>
      <c r="E2" s="58"/>
      <c r="F2" s="1645"/>
      <c r="G2" s="1645"/>
      <c r="H2" s="1645"/>
      <c r="I2" s="1645"/>
      <c r="J2" s="1645"/>
      <c r="K2" s="1645"/>
      <c r="L2" s="1645"/>
      <c r="M2" s="1645"/>
      <c r="N2" s="7" t="s">
        <v>220</v>
      </c>
      <c r="O2" s="1644" t="s">
        <v>936</v>
      </c>
      <c r="P2" s="2332" t="s">
        <v>35</v>
      </c>
      <c r="Q2" s="2334"/>
      <c r="R2" s="2335"/>
    </row>
    <row r="3" spans="1:18" s="1314" customFormat="1" ht="27.75" customHeight="1">
      <c r="A3" s="2336" t="s">
        <v>1091</v>
      </c>
      <c r="B3" s="2337"/>
      <c r="C3" s="2337"/>
      <c r="D3" s="2337"/>
      <c r="E3" s="2337"/>
      <c r="F3" s="2337"/>
      <c r="G3" s="2337"/>
      <c r="H3" s="2337"/>
      <c r="I3" s="2337"/>
      <c r="J3" s="2337"/>
      <c r="K3" s="2337"/>
      <c r="L3" s="2337"/>
      <c r="M3" s="2337"/>
      <c r="N3" s="2337"/>
      <c r="O3" s="2337"/>
      <c r="P3" s="2337"/>
      <c r="Q3" s="2337"/>
      <c r="R3" s="2337"/>
    </row>
    <row r="4" spans="1:18" s="1315" customFormat="1" ht="12.95" customHeight="1">
      <c r="B4" s="1316"/>
      <c r="C4" s="1316"/>
      <c r="D4" s="1316"/>
      <c r="E4" s="1316"/>
      <c r="F4" s="2331" t="s">
        <v>323</v>
      </c>
      <c r="G4" s="2331"/>
      <c r="H4" s="2331"/>
      <c r="I4" s="2331"/>
      <c r="J4" s="2331"/>
      <c r="K4" s="2331"/>
      <c r="L4" s="2331"/>
      <c r="M4" s="2331"/>
      <c r="N4" s="1316"/>
      <c r="O4" s="1316"/>
      <c r="P4" s="1316"/>
      <c r="Q4" s="1316"/>
      <c r="R4" s="1317" t="s">
        <v>224</v>
      </c>
    </row>
    <row r="5" spans="1:18" s="1318" customFormat="1" ht="18.95" customHeight="1">
      <c r="A5" s="2338" t="s">
        <v>2111</v>
      </c>
      <c r="B5" s="2339"/>
      <c r="C5" s="2342" t="s">
        <v>2112</v>
      </c>
      <c r="D5" s="2342"/>
      <c r="E5" s="2342"/>
      <c r="F5" s="2342"/>
      <c r="G5" s="2343" t="s">
        <v>2139</v>
      </c>
      <c r="H5" s="2344"/>
      <c r="I5" s="2344"/>
      <c r="J5" s="2345"/>
      <c r="K5" s="2343" t="s">
        <v>2140</v>
      </c>
      <c r="L5" s="2344"/>
      <c r="M5" s="2344"/>
      <c r="N5" s="2345"/>
      <c r="O5" s="2343" t="s">
        <v>2115</v>
      </c>
      <c r="P5" s="2344"/>
      <c r="Q5" s="2344"/>
      <c r="R5" s="2344"/>
    </row>
    <row r="6" spans="1:18" s="1318" customFormat="1" ht="18.95" customHeight="1">
      <c r="A6" s="2340"/>
      <c r="B6" s="2341"/>
      <c r="C6" s="1649" t="s">
        <v>49</v>
      </c>
      <c r="D6" s="1649" t="s">
        <v>2141</v>
      </c>
      <c r="E6" s="1649" t="s">
        <v>2142</v>
      </c>
      <c r="F6" s="1649" t="s">
        <v>2143</v>
      </c>
      <c r="G6" s="1649" t="s">
        <v>49</v>
      </c>
      <c r="H6" s="1649" t="s">
        <v>2141</v>
      </c>
      <c r="I6" s="1649" t="s">
        <v>2132</v>
      </c>
      <c r="J6" s="1649" t="s">
        <v>190</v>
      </c>
      <c r="K6" s="1649" t="s">
        <v>49</v>
      </c>
      <c r="L6" s="1649" t="s">
        <v>2141</v>
      </c>
      <c r="M6" s="1649" t="s">
        <v>2132</v>
      </c>
      <c r="N6" s="1649" t="s">
        <v>190</v>
      </c>
      <c r="O6" s="1649" t="s">
        <v>49</v>
      </c>
      <c r="P6" s="1649" t="s">
        <v>2141</v>
      </c>
      <c r="Q6" s="1649" t="s">
        <v>2132</v>
      </c>
      <c r="R6" s="1319" t="s">
        <v>190</v>
      </c>
    </row>
    <row r="7" spans="1:18" ht="12.95" customHeight="1">
      <c r="A7" s="1315" t="s">
        <v>441</v>
      </c>
      <c r="B7" s="1320" t="s">
        <v>49</v>
      </c>
      <c r="C7" s="315">
        <f>SUM(D7:F7)</f>
        <v>1228</v>
      </c>
      <c r="D7" s="315">
        <v>507</v>
      </c>
      <c r="E7" s="315">
        <v>383</v>
      </c>
      <c r="F7" s="315">
        <v>338</v>
      </c>
      <c r="G7" s="315">
        <v>0</v>
      </c>
      <c r="H7" s="315">
        <v>0</v>
      </c>
      <c r="I7" s="315">
        <v>0</v>
      </c>
      <c r="J7" s="315">
        <v>0</v>
      </c>
      <c r="K7" s="315">
        <f>SUM(L7:N7)</f>
        <v>1228</v>
      </c>
      <c r="L7" s="315">
        <f>SUM(L8:L9)</f>
        <v>507</v>
      </c>
      <c r="M7" s="315">
        <f>SUM(M8:M9)</f>
        <v>383</v>
      </c>
      <c r="N7" s="315">
        <f>SUM(N8:N9)</f>
        <v>338</v>
      </c>
      <c r="O7" s="315">
        <v>0</v>
      </c>
      <c r="P7" s="315">
        <v>0</v>
      </c>
      <c r="Q7" s="315">
        <v>0</v>
      </c>
      <c r="R7" s="315">
        <v>0</v>
      </c>
    </row>
    <row r="8" spans="1:18" ht="12.95" customHeight="1">
      <c r="A8" s="1315"/>
      <c r="B8" s="1320" t="s">
        <v>142</v>
      </c>
      <c r="C8" s="315">
        <f t="shared" ref="C8:C35" si="0">SUM(D8:F8)</f>
        <v>150</v>
      </c>
      <c r="D8" s="315">
        <v>69</v>
      </c>
      <c r="E8" s="315">
        <v>42</v>
      </c>
      <c r="F8" s="315">
        <v>39</v>
      </c>
      <c r="G8" s="315">
        <v>0</v>
      </c>
      <c r="H8" s="315">
        <v>0</v>
      </c>
      <c r="I8" s="315">
        <v>0</v>
      </c>
      <c r="J8" s="315">
        <v>0</v>
      </c>
      <c r="K8" s="315">
        <f t="shared" ref="K8:K35" si="1">SUM(L8:N8)</f>
        <v>150</v>
      </c>
      <c r="L8" s="315">
        <v>69</v>
      </c>
      <c r="M8" s="315">
        <v>42</v>
      </c>
      <c r="N8" s="315">
        <v>39</v>
      </c>
      <c r="O8" s="315">
        <v>0</v>
      </c>
      <c r="P8" s="315">
        <v>0</v>
      </c>
      <c r="Q8" s="315">
        <v>0</v>
      </c>
      <c r="R8" s="315">
        <v>0</v>
      </c>
    </row>
    <row r="9" spans="1:18" ht="12.95" customHeight="1">
      <c r="A9" s="1315"/>
      <c r="B9" s="1320" t="s">
        <v>68</v>
      </c>
      <c r="C9" s="315">
        <f t="shared" si="0"/>
        <v>1078</v>
      </c>
      <c r="D9" s="315">
        <v>438</v>
      </c>
      <c r="E9" s="315">
        <v>341</v>
      </c>
      <c r="F9" s="315">
        <v>299</v>
      </c>
      <c r="G9" s="315">
        <v>0</v>
      </c>
      <c r="H9" s="315">
        <v>0</v>
      </c>
      <c r="I9" s="315">
        <v>0</v>
      </c>
      <c r="J9" s="315">
        <v>0</v>
      </c>
      <c r="K9" s="315">
        <f t="shared" si="1"/>
        <v>1078</v>
      </c>
      <c r="L9" s="315">
        <v>438</v>
      </c>
      <c r="M9" s="315">
        <v>341</v>
      </c>
      <c r="N9" s="315">
        <v>299</v>
      </c>
      <c r="O9" s="315">
        <v>0</v>
      </c>
      <c r="P9" s="315">
        <v>0</v>
      </c>
      <c r="Q9" s="315">
        <v>0</v>
      </c>
      <c r="R9" s="315">
        <v>0</v>
      </c>
    </row>
    <row r="10" spans="1:18" ht="12.95" customHeight="1">
      <c r="A10" s="1315" t="s">
        <v>2116</v>
      </c>
      <c r="B10" s="1320" t="s">
        <v>142</v>
      </c>
      <c r="C10" s="315">
        <f t="shared" si="0"/>
        <v>1</v>
      </c>
      <c r="D10" s="315">
        <v>0</v>
      </c>
      <c r="E10" s="315">
        <v>1</v>
      </c>
      <c r="F10" s="315">
        <v>0</v>
      </c>
      <c r="G10" s="315">
        <v>0</v>
      </c>
      <c r="H10" s="315">
        <v>0</v>
      </c>
      <c r="I10" s="315">
        <v>0</v>
      </c>
      <c r="J10" s="315">
        <v>0</v>
      </c>
      <c r="K10" s="315">
        <f t="shared" si="1"/>
        <v>1</v>
      </c>
      <c r="L10" s="315">
        <v>0</v>
      </c>
      <c r="M10" s="315">
        <v>1</v>
      </c>
      <c r="N10" s="315">
        <v>0</v>
      </c>
      <c r="O10" s="315">
        <v>0</v>
      </c>
      <c r="P10" s="315">
        <v>0</v>
      </c>
      <c r="Q10" s="315">
        <v>0</v>
      </c>
      <c r="R10" s="315">
        <v>0</v>
      </c>
    </row>
    <row r="11" spans="1:18" ht="12.95" customHeight="1">
      <c r="A11" s="1315"/>
      <c r="B11" s="1320" t="s">
        <v>68</v>
      </c>
      <c r="C11" s="315">
        <f t="shared" si="0"/>
        <v>2</v>
      </c>
      <c r="D11" s="315">
        <v>2</v>
      </c>
      <c r="E11" s="315">
        <v>0</v>
      </c>
      <c r="F11" s="315">
        <v>0</v>
      </c>
      <c r="G11" s="315">
        <v>0</v>
      </c>
      <c r="H11" s="315">
        <v>0</v>
      </c>
      <c r="I11" s="315">
        <v>0</v>
      </c>
      <c r="J11" s="315">
        <v>0</v>
      </c>
      <c r="K11" s="315">
        <f t="shared" si="1"/>
        <v>2</v>
      </c>
      <c r="L11" s="315">
        <v>2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</row>
    <row r="12" spans="1:18" ht="12.95" customHeight="1">
      <c r="A12" s="1315" t="s">
        <v>2117</v>
      </c>
      <c r="B12" s="1320" t="s">
        <v>142</v>
      </c>
      <c r="C12" s="315">
        <f t="shared" si="0"/>
        <v>0</v>
      </c>
      <c r="D12" s="315">
        <v>0</v>
      </c>
      <c r="E12" s="315">
        <v>0</v>
      </c>
      <c r="F12" s="315">
        <v>0</v>
      </c>
      <c r="G12" s="315">
        <v>0</v>
      </c>
      <c r="H12" s="315">
        <v>0</v>
      </c>
      <c r="I12" s="315">
        <v>0</v>
      </c>
      <c r="J12" s="315">
        <v>0</v>
      </c>
      <c r="K12" s="315">
        <f t="shared" si="1"/>
        <v>0</v>
      </c>
      <c r="L12" s="315">
        <v>0</v>
      </c>
      <c r="M12" s="315">
        <v>0</v>
      </c>
      <c r="N12" s="315">
        <v>0</v>
      </c>
      <c r="O12" s="315">
        <v>0</v>
      </c>
      <c r="P12" s="315">
        <v>0</v>
      </c>
      <c r="Q12" s="315">
        <v>0</v>
      </c>
      <c r="R12" s="315">
        <v>0</v>
      </c>
    </row>
    <row r="13" spans="1:18" ht="12.95" customHeight="1">
      <c r="A13" s="1315"/>
      <c r="B13" s="1320" t="s">
        <v>68</v>
      </c>
      <c r="C13" s="315">
        <f t="shared" si="0"/>
        <v>1</v>
      </c>
      <c r="D13" s="315">
        <v>0</v>
      </c>
      <c r="E13" s="315">
        <v>1</v>
      </c>
      <c r="F13" s="315">
        <v>0</v>
      </c>
      <c r="G13" s="315">
        <v>0</v>
      </c>
      <c r="H13" s="315">
        <v>0</v>
      </c>
      <c r="I13" s="315">
        <v>0</v>
      </c>
      <c r="J13" s="315">
        <v>0</v>
      </c>
      <c r="K13" s="315">
        <f t="shared" si="1"/>
        <v>1</v>
      </c>
      <c r="L13" s="315">
        <v>0</v>
      </c>
      <c r="M13" s="315">
        <v>1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</row>
    <row r="14" spans="1:18" ht="12.95" customHeight="1">
      <c r="A14" s="1315" t="s">
        <v>2118</v>
      </c>
      <c r="B14" s="1320" t="s">
        <v>142</v>
      </c>
      <c r="C14" s="315">
        <f t="shared" si="0"/>
        <v>0</v>
      </c>
      <c r="D14" s="315">
        <v>0</v>
      </c>
      <c r="E14" s="315">
        <v>0</v>
      </c>
      <c r="F14" s="315">
        <v>0</v>
      </c>
      <c r="G14" s="315">
        <v>0</v>
      </c>
      <c r="H14" s="315">
        <v>0</v>
      </c>
      <c r="I14" s="315">
        <v>0</v>
      </c>
      <c r="J14" s="315">
        <v>0</v>
      </c>
      <c r="K14" s="315">
        <f t="shared" si="1"/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</row>
    <row r="15" spans="1:18" ht="12.95" customHeight="1">
      <c r="A15" s="1315"/>
      <c r="B15" s="1320" t="s">
        <v>68</v>
      </c>
      <c r="C15" s="315">
        <f t="shared" si="0"/>
        <v>1</v>
      </c>
      <c r="D15" s="315">
        <v>1</v>
      </c>
      <c r="E15" s="315">
        <v>0</v>
      </c>
      <c r="F15" s="315">
        <v>0</v>
      </c>
      <c r="G15" s="315">
        <v>0</v>
      </c>
      <c r="H15" s="315">
        <v>0</v>
      </c>
      <c r="I15" s="315">
        <v>0</v>
      </c>
      <c r="J15" s="315">
        <v>0</v>
      </c>
      <c r="K15" s="315">
        <f t="shared" si="1"/>
        <v>1</v>
      </c>
      <c r="L15" s="315">
        <v>1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</row>
    <row r="16" spans="1:18" ht="12.95" customHeight="1">
      <c r="A16" s="1315" t="s">
        <v>2119</v>
      </c>
      <c r="B16" s="1320" t="s">
        <v>142</v>
      </c>
      <c r="C16" s="315">
        <f t="shared" si="0"/>
        <v>1</v>
      </c>
      <c r="D16" s="315">
        <v>1</v>
      </c>
      <c r="E16" s="315">
        <v>0</v>
      </c>
      <c r="F16" s="315">
        <v>0</v>
      </c>
      <c r="G16" s="315">
        <v>0</v>
      </c>
      <c r="H16" s="315">
        <v>0</v>
      </c>
      <c r="I16" s="315">
        <v>0</v>
      </c>
      <c r="J16" s="315">
        <v>0</v>
      </c>
      <c r="K16" s="315">
        <f t="shared" si="1"/>
        <v>1</v>
      </c>
      <c r="L16" s="315">
        <v>1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</row>
    <row r="17" spans="1:18" ht="12.95" customHeight="1">
      <c r="A17" s="1315"/>
      <c r="B17" s="1320" t="s">
        <v>68</v>
      </c>
      <c r="C17" s="315">
        <f t="shared" si="0"/>
        <v>1</v>
      </c>
      <c r="D17" s="315">
        <v>1</v>
      </c>
      <c r="E17" s="315">
        <v>0</v>
      </c>
      <c r="F17" s="315">
        <v>0</v>
      </c>
      <c r="G17" s="315">
        <v>0</v>
      </c>
      <c r="H17" s="315">
        <v>0</v>
      </c>
      <c r="I17" s="315">
        <v>0</v>
      </c>
      <c r="J17" s="315">
        <v>0</v>
      </c>
      <c r="K17" s="315">
        <f t="shared" si="1"/>
        <v>1</v>
      </c>
      <c r="L17" s="315">
        <v>1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</row>
    <row r="18" spans="1:18" ht="12.95" customHeight="1">
      <c r="A18" s="1315" t="s">
        <v>2120</v>
      </c>
      <c r="B18" s="1320" t="s">
        <v>142</v>
      </c>
      <c r="C18" s="315">
        <f t="shared" si="0"/>
        <v>4</v>
      </c>
      <c r="D18" s="315">
        <v>3</v>
      </c>
      <c r="E18" s="315">
        <v>1</v>
      </c>
      <c r="F18" s="315">
        <v>0</v>
      </c>
      <c r="G18" s="315">
        <v>0</v>
      </c>
      <c r="H18" s="315">
        <v>0</v>
      </c>
      <c r="I18" s="315">
        <v>0</v>
      </c>
      <c r="J18" s="315">
        <v>0</v>
      </c>
      <c r="K18" s="315">
        <f t="shared" si="1"/>
        <v>4</v>
      </c>
      <c r="L18" s="315">
        <v>3</v>
      </c>
      <c r="M18" s="315">
        <v>1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</row>
    <row r="19" spans="1:18" ht="12.95" customHeight="1">
      <c r="A19" s="1315"/>
      <c r="B19" s="1320" t="s">
        <v>68</v>
      </c>
      <c r="C19" s="315">
        <f t="shared" si="0"/>
        <v>1</v>
      </c>
      <c r="D19" s="315">
        <v>0</v>
      </c>
      <c r="E19" s="315">
        <v>0</v>
      </c>
      <c r="F19" s="315">
        <v>1</v>
      </c>
      <c r="G19" s="315">
        <v>0</v>
      </c>
      <c r="H19" s="315">
        <v>0</v>
      </c>
      <c r="I19" s="315">
        <v>0</v>
      </c>
      <c r="J19" s="315">
        <v>0</v>
      </c>
      <c r="K19" s="315">
        <f t="shared" si="1"/>
        <v>1</v>
      </c>
      <c r="L19" s="315">
        <v>0</v>
      </c>
      <c r="M19" s="315">
        <v>0</v>
      </c>
      <c r="N19" s="315">
        <v>1</v>
      </c>
      <c r="O19" s="315">
        <v>0</v>
      </c>
      <c r="P19" s="315">
        <v>0</v>
      </c>
      <c r="Q19" s="315">
        <v>0</v>
      </c>
      <c r="R19" s="315">
        <v>0</v>
      </c>
    </row>
    <row r="20" spans="1:18" ht="12.95" customHeight="1">
      <c r="A20" s="1315" t="s">
        <v>2121</v>
      </c>
      <c r="B20" s="1320" t="s">
        <v>142</v>
      </c>
      <c r="C20" s="315">
        <f t="shared" si="0"/>
        <v>0</v>
      </c>
      <c r="D20" s="315">
        <v>0</v>
      </c>
      <c r="E20" s="315">
        <v>0</v>
      </c>
      <c r="F20" s="315">
        <v>0</v>
      </c>
      <c r="G20" s="315">
        <v>0</v>
      </c>
      <c r="H20" s="315">
        <v>0</v>
      </c>
      <c r="I20" s="315">
        <v>0</v>
      </c>
      <c r="J20" s="315">
        <v>0</v>
      </c>
      <c r="K20" s="315">
        <f t="shared" si="1"/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</row>
    <row r="21" spans="1:18" ht="12.95" customHeight="1">
      <c r="A21" s="1315"/>
      <c r="B21" s="1320" t="s">
        <v>68</v>
      </c>
      <c r="C21" s="315">
        <f t="shared" si="0"/>
        <v>1</v>
      </c>
      <c r="D21" s="315">
        <v>1</v>
      </c>
      <c r="E21" s="315">
        <v>0</v>
      </c>
      <c r="F21" s="315">
        <v>0</v>
      </c>
      <c r="G21" s="315">
        <v>0</v>
      </c>
      <c r="H21" s="315">
        <v>0</v>
      </c>
      <c r="I21" s="315">
        <v>0</v>
      </c>
      <c r="J21" s="315">
        <v>0</v>
      </c>
      <c r="K21" s="315">
        <f t="shared" si="1"/>
        <v>1</v>
      </c>
      <c r="L21" s="315">
        <v>1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</row>
    <row r="22" spans="1:18" ht="12.95" customHeight="1">
      <c r="A22" s="1315" t="s">
        <v>2122</v>
      </c>
      <c r="B22" s="1320" t="s">
        <v>142</v>
      </c>
      <c r="C22" s="315">
        <f t="shared" si="0"/>
        <v>2</v>
      </c>
      <c r="D22" s="315">
        <v>2</v>
      </c>
      <c r="E22" s="315">
        <v>0</v>
      </c>
      <c r="F22" s="315">
        <v>0</v>
      </c>
      <c r="G22" s="315">
        <v>0</v>
      </c>
      <c r="H22" s="315">
        <v>0</v>
      </c>
      <c r="I22" s="315">
        <v>0</v>
      </c>
      <c r="J22" s="315">
        <v>0</v>
      </c>
      <c r="K22" s="315">
        <f t="shared" si="1"/>
        <v>2</v>
      </c>
      <c r="L22" s="315">
        <v>2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</row>
    <row r="23" spans="1:18" ht="12.95" customHeight="1">
      <c r="A23" s="1315"/>
      <c r="B23" s="1320" t="s">
        <v>68</v>
      </c>
      <c r="C23" s="315">
        <f t="shared" si="0"/>
        <v>8</v>
      </c>
      <c r="D23" s="315">
        <v>7</v>
      </c>
      <c r="E23" s="315">
        <v>1</v>
      </c>
      <c r="F23" s="315">
        <v>0</v>
      </c>
      <c r="G23" s="315">
        <v>0</v>
      </c>
      <c r="H23" s="315">
        <v>0</v>
      </c>
      <c r="I23" s="315">
        <v>0</v>
      </c>
      <c r="J23" s="315">
        <v>0</v>
      </c>
      <c r="K23" s="315">
        <f t="shared" si="1"/>
        <v>8</v>
      </c>
      <c r="L23" s="315">
        <v>7</v>
      </c>
      <c r="M23" s="315">
        <v>1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</row>
    <row r="24" spans="1:18" ht="12.95" customHeight="1">
      <c r="A24" s="1315" t="s">
        <v>2123</v>
      </c>
      <c r="B24" s="1320" t="s">
        <v>142</v>
      </c>
      <c r="C24" s="315">
        <f t="shared" si="0"/>
        <v>1</v>
      </c>
      <c r="D24" s="315">
        <v>0</v>
      </c>
      <c r="E24" s="315">
        <v>0</v>
      </c>
      <c r="F24" s="315">
        <v>1</v>
      </c>
      <c r="G24" s="315">
        <v>0</v>
      </c>
      <c r="H24" s="315">
        <v>0</v>
      </c>
      <c r="I24" s="315">
        <v>0</v>
      </c>
      <c r="J24" s="315">
        <v>0</v>
      </c>
      <c r="K24" s="315">
        <f t="shared" si="1"/>
        <v>1</v>
      </c>
      <c r="L24" s="315">
        <v>0</v>
      </c>
      <c r="M24" s="315">
        <v>0</v>
      </c>
      <c r="N24" s="315">
        <v>1</v>
      </c>
      <c r="O24" s="315">
        <v>0</v>
      </c>
      <c r="P24" s="315">
        <v>0</v>
      </c>
      <c r="Q24" s="315">
        <v>0</v>
      </c>
      <c r="R24" s="315">
        <v>0</v>
      </c>
    </row>
    <row r="25" spans="1:18" ht="12.95" customHeight="1">
      <c r="A25" s="1315"/>
      <c r="B25" s="1320" t="s">
        <v>68</v>
      </c>
      <c r="C25" s="315">
        <f t="shared" si="0"/>
        <v>13</v>
      </c>
      <c r="D25" s="315">
        <v>3</v>
      </c>
      <c r="E25" s="315">
        <v>6</v>
      </c>
      <c r="F25" s="315">
        <v>4</v>
      </c>
      <c r="G25" s="315">
        <v>0</v>
      </c>
      <c r="H25" s="315">
        <v>0</v>
      </c>
      <c r="I25" s="315">
        <v>0</v>
      </c>
      <c r="J25" s="315">
        <v>0</v>
      </c>
      <c r="K25" s="315">
        <f t="shared" si="1"/>
        <v>13</v>
      </c>
      <c r="L25" s="315">
        <v>3</v>
      </c>
      <c r="M25" s="315">
        <v>6</v>
      </c>
      <c r="N25" s="315">
        <v>4</v>
      </c>
      <c r="O25" s="315">
        <v>0</v>
      </c>
      <c r="P25" s="315">
        <v>0</v>
      </c>
      <c r="Q25" s="315">
        <v>0</v>
      </c>
      <c r="R25" s="315">
        <v>0</v>
      </c>
    </row>
    <row r="26" spans="1:18" ht="12.95" customHeight="1">
      <c r="A26" s="1315" t="s">
        <v>2124</v>
      </c>
      <c r="B26" s="1320" t="s">
        <v>142</v>
      </c>
      <c r="C26" s="315">
        <f t="shared" si="0"/>
        <v>5</v>
      </c>
      <c r="D26" s="315">
        <v>3</v>
      </c>
      <c r="E26" s="315">
        <v>1</v>
      </c>
      <c r="F26" s="315">
        <v>1</v>
      </c>
      <c r="G26" s="315">
        <v>0</v>
      </c>
      <c r="H26" s="315">
        <v>0</v>
      </c>
      <c r="I26" s="315">
        <v>0</v>
      </c>
      <c r="J26" s="315">
        <v>0</v>
      </c>
      <c r="K26" s="315">
        <f t="shared" si="1"/>
        <v>5</v>
      </c>
      <c r="L26" s="315">
        <v>3</v>
      </c>
      <c r="M26" s="315">
        <v>1</v>
      </c>
      <c r="N26" s="315">
        <v>1</v>
      </c>
      <c r="O26" s="315">
        <v>0</v>
      </c>
      <c r="P26" s="315">
        <v>0</v>
      </c>
      <c r="Q26" s="315">
        <v>0</v>
      </c>
      <c r="R26" s="315">
        <v>0</v>
      </c>
    </row>
    <row r="27" spans="1:18" ht="12.95" customHeight="1">
      <c r="A27" s="1315"/>
      <c r="B27" s="1320" t="s">
        <v>68</v>
      </c>
      <c r="C27" s="315">
        <f t="shared" si="0"/>
        <v>15</v>
      </c>
      <c r="D27" s="315">
        <v>9</v>
      </c>
      <c r="E27" s="315">
        <v>4</v>
      </c>
      <c r="F27" s="315">
        <v>2</v>
      </c>
      <c r="G27" s="315">
        <v>0</v>
      </c>
      <c r="H27" s="315">
        <v>0</v>
      </c>
      <c r="I27" s="315">
        <v>0</v>
      </c>
      <c r="J27" s="315">
        <v>0</v>
      </c>
      <c r="K27" s="315">
        <f t="shared" si="1"/>
        <v>15</v>
      </c>
      <c r="L27" s="315">
        <v>9</v>
      </c>
      <c r="M27" s="315">
        <v>4</v>
      </c>
      <c r="N27" s="315">
        <v>2</v>
      </c>
      <c r="O27" s="315">
        <v>0</v>
      </c>
      <c r="P27" s="315">
        <v>0</v>
      </c>
      <c r="Q27" s="315">
        <v>0</v>
      </c>
      <c r="R27" s="315">
        <v>0</v>
      </c>
    </row>
    <row r="28" spans="1:18" ht="12.95" customHeight="1">
      <c r="A28" s="1315" t="s">
        <v>2125</v>
      </c>
      <c r="B28" s="1320" t="s">
        <v>142</v>
      </c>
      <c r="C28" s="315">
        <f t="shared" si="0"/>
        <v>8</v>
      </c>
      <c r="D28" s="315">
        <v>6</v>
      </c>
      <c r="E28" s="315">
        <v>1</v>
      </c>
      <c r="F28" s="315">
        <v>1</v>
      </c>
      <c r="G28" s="315">
        <v>0</v>
      </c>
      <c r="H28" s="315">
        <v>0</v>
      </c>
      <c r="I28" s="315">
        <v>0</v>
      </c>
      <c r="J28" s="315">
        <v>0</v>
      </c>
      <c r="K28" s="315">
        <f t="shared" si="1"/>
        <v>8</v>
      </c>
      <c r="L28" s="315">
        <v>6</v>
      </c>
      <c r="M28" s="315">
        <v>1</v>
      </c>
      <c r="N28" s="315">
        <v>1</v>
      </c>
      <c r="O28" s="315">
        <v>0</v>
      </c>
      <c r="P28" s="315">
        <v>0</v>
      </c>
      <c r="Q28" s="315">
        <v>0</v>
      </c>
      <c r="R28" s="315">
        <v>0</v>
      </c>
    </row>
    <row r="29" spans="1:18" ht="12.95" customHeight="1">
      <c r="A29" s="1315"/>
      <c r="B29" s="1320" t="s">
        <v>68</v>
      </c>
      <c r="C29" s="315">
        <f t="shared" si="0"/>
        <v>57</v>
      </c>
      <c r="D29" s="315">
        <v>33</v>
      </c>
      <c r="E29" s="315">
        <v>16</v>
      </c>
      <c r="F29" s="315">
        <v>8</v>
      </c>
      <c r="G29" s="315">
        <v>0</v>
      </c>
      <c r="H29" s="315">
        <v>0</v>
      </c>
      <c r="I29" s="315">
        <v>0</v>
      </c>
      <c r="J29" s="315">
        <v>0</v>
      </c>
      <c r="K29" s="315">
        <f t="shared" si="1"/>
        <v>57</v>
      </c>
      <c r="L29" s="315">
        <v>33</v>
      </c>
      <c r="M29" s="315">
        <v>16</v>
      </c>
      <c r="N29" s="315">
        <v>8</v>
      </c>
      <c r="O29" s="315">
        <v>0</v>
      </c>
      <c r="P29" s="315">
        <v>0</v>
      </c>
      <c r="Q29" s="315">
        <v>0</v>
      </c>
      <c r="R29" s="315">
        <v>0</v>
      </c>
    </row>
    <row r="30" spans="1:18" ht="12.95" customHeight="1">
      <c r="A30" s="1315" t="s">
        <v>2126</v>
      </c>
      <c r="B30" s="1320" t="s">
        <v>142</v>
      </c>
      <c r="C30" s="315">
        <f t="shared" si="0"/>
        <v>61</v>
      </c>
      <c r="D30" s="315">
        <v>32</v>
      </c>
      <c r="E30" s="315">
        <v>21</v>
      </c>
      <c r="F30" s="315">
        <v>8</v>
      </c>
      <c r="G30" s="315">
        <v>0</v>
      </c>
      <c r="H30" s="315">
        <v>0</v>
      </c>
      <c r="I30" s="315">
        <v>0</v>
      </c>
      <c r="J30" s="315">
        <v>0</v>
      </c>
      <c r="K30" s="315">
        <f t="shared" si="1"/>
        <v>61</v>
      </c>
      <c r="L30" s="315">
        <v>32</v>
      </c>
      <c r="M30" s="315">
        <v>21</v>
      </c>
      <c r="N30" s="315">
        <v>8</v>
      </c>
      <c r="O30" s="315">
        <v>0</v>
      </c>
      <c r="P30" s="315">
        <v>0</v>
      </c>
      <c r="Q30" s="315">
        <v>0</v>
      </c>
      <c r="R30" s="315">
        <v>0</v>
      </c>
    </row>
    <row r="31" spans="1:18" ht="12.95" customHeight="1">
      <c r="A31" s="1315"/>
      <c r="B31" s="1320" t="s">
        <v>68</v>
      </c>
      <c r="C31" s="315">
        <f t="shared" si="0"/>
        <v>389</v>
      </c>
      <c r="D31" s="315">
        <v>163</v>
      </c>
      <c r="E31" s="315">
        <v>121</v>
      </c>
      <c r="F31" s="315">
        <v>105</v>
      </c>
      <c r="G31" s="315">
        <v>0</v>
      </c>
      <c r="H31" s="315">
        <v>0</v>
      </c>
      <c r="I31" s="315">
        <v>0</v>
      </c>
      <c r="J31" s="315">
        <v>0</v>
      </c>
      <c r="K31" s="315">
        <f t="shared" si="1"/>
        <v>389</v>
      </c>
      <c r="L31" s="315">
        <v>163</v>
      </c>
      <c r="M31" s="315">
        <v>121</v>
      </c>
      <c r="N31" s="315">
        <v>105</v>
      </c>
      <c r="O31" s="315">
        <v>0</v>
      </c>
      <c r="P31" s="315">
        <v>0</v>
      </c>
      <c r="Q31" s="315">
        <v>0</v>
      </c>
      <c r="R31" s="315">
        <v>0</v>
      </c>
    </row>
    <row r="32" spans="1:18" ht="12.95" customHeight="1">
      <c r="A32" s="1315" t="s">
        <v>2127</v>
      </c>
      <c r="B32" s="1320" t="s">
        <v>142</v>
      </c>
      <c r="C32" s="315">
        <f t="shared" si="0"/>
        <v>23</v>
      </c>
      <c r="D32" s="315">
        <v>7</v>
      </c>
      <c r="E32" s="315">
        <v>8</v>
      </c>
      <c r="F32" s="315">
        <v>8</v>
      </c>
      <c r="G32" s="315">
        <v>0</v>
      </c>
      <c r="H32" s="315">
        <v>0</v>
      </c>
      <c r="I32" s="315">
        <v>0</v>
      </c>
      <c r="J32" s="315">
        <v>0</v>
      </c>
      <c r="K32" s="315">
        <f t="shared" si="1"/>
        <v>23</v>
      </c>
      <c r="L32" s="315">
        <v>7</v>
      </c>
      <c r="M32" s="315">
        <v>8</v>
      </c>
      <c r="N32" s="315">
        <v>8</v>
      </c>
      <c r="O32" s="315">
        <v>0</v>
      </c>
      <c r="P32" s="315">
        <v>0</v>
      </c>
      <c r="Q32" s="315">
        <v>0</v>
      </c>
      <c r="R32" s="315">
        <v>0</v>
      </c>
    </row>
    <row r="33" spans="1:36" ht="12.95" customHeight="1">
      <c r="A33" s="1315"/>
      <c r="B33" s="1320" t="s">
        <v>68</v>
      </c>
      <c r="C33" s="315">
        <f t="shared" si="0"/>
        <v>205</v>
      </c>
      <c r="D33" s="315">
        <v>79</v>
      </c>
      <c r="E33" s="315">
        <v>64</v>
      </c>
      <c r="F33" s="315">
        <v>62</v>
      </c>
      <c r="G33" s="315">
        <v>0</v>
      </c>
      <c r="H33" s="315">
        <v>0</v>
      </c>
      <c r="I33" s="315">
        <v>0</v>
      </c>
      <c r="J33" s="315">
        <v>0</v>
      </c>
      <c r="K33" s="315">
        <f t="shared" si="1"/>
        <v>205</v>
      </c>
      <c r="L33" s="315">
        <v>79</v>
      </c>
      <c r="M33" s="315">
        <v>64</v>
      </c>
      <c r="N33" s="315">
        <v>62</v>
      </c>
      <c r="O33" s="315">
        <v>0</v>
      </c>
      <c r="P33" s="315">
        <v>0</v>
      </c>
      <c r="Q33" s="315">
        <v>0</v>
      </c>
      <c r="R33" s="315">
        <v>0</v>
      </c>
    </row>
    <row r="34" spans="1:36" ht="12.95" customHeight="1">
      <c r="A34" s="1321" t="s">
        <v>2144</v>
      </c>
      <c r="B34" s="1320" t="s">
        <v>142</v>
      </c>
      <c r="C34" s="315">
        <f t="shared" si="0"/>
        <v>44</v>
      </c>
      <c r="D34" s="315">
        <v>15</v>
      </c>
      <c r="E34" s="315">
        <v>9</v>
      </c>
      <c r="F34" s="315">
        <v>20</v>
      </c>
      <c r="G34" s="315">
        <v>0</v>
      </c>
      <c r="H34" s="315">
        <v>0</v>
      </c>
      <c r="I34" s="315">
        <v>0</v>
      </c>
      <c r="J34" s="315">
        <v>0</v>
      </c>
      <c r="K34" s="315">
        <f t="shared" si="1"/>
        <v>44</v>
      </c>
      <c r="L34" s="315">
        <v>15</v>
      </c>
      <c r="M34" s="317">
        <v>9</v>
      </c>
      <c r="N34" s="317">
        <v>20</v>
      </c>
      <c r="O34" s="317">
        <v>0</v>
      </c>
      <c r="P34" s="315">
        <v>0</v>
      </c>
      <c r="Q34" s="315">
        <v>0</v>
      </c>
      <c r="R34" s="315">
        <v>0</v>
      </c>
    </row>
    <row r="35" spans="1:36" ht="12.95" customHeight="1">
      <c r="A35" s="1647"/>
      <c r="B35" s="1322" t="s">
        <v>68</v>
      </c>
      <c r="C35" s="1323">
        <f t="shared" si="0"/>
        <v>384</v>
      </c>
      <c r="D35" s="316">
        <v>139</v>
      </c>
      <c r="E35" s="316">
        <v>128</v>
      </c>
      <c r="F35" s="316">
        <v>117</v>
      </c>
      <c r="G35" s="316">
        <v>0</v>
      </c>
      <c r="H35" s="316">
        <v>0</v>
      </c>
      <c r="I35" s="316">
        <v>0</v>
      </c>
      <c r="J35" s="316">
        <v>0</v>
      </c>
      <c r="K35" s="316">
        <f t="shared" si="1"/>
        <v>384</v>
      </c>
      <c r="L35" s="316">
        <v>139</v>
      </c>
      <c r="M35" s="316">
        <v>128</v>
      </c>
      <c r="N35" s="316">
        <v>117</v>
      </c>
      <c r="O35" s="316">
        <v>0</v>
      </c>
      <c r="P35" s="316">
        <v>0</v>
      </c>
      <c r="Q35" s="316">
        <v>0</v>
      </c>
      <c r="R35" s="316">
        <v>0</v>
      </c>
    </row>
    <row r="36" spans="1:36" s="72" customFormat="1" ht="13.9" customHeight="1">
      <c r="A36" s="72" t="s">
        <v>83</v>
      </c>
      <c r="C36" s="65" t="s">
        <v>84</v>
      </c>
      <c r="E36" s="65"/>
      <c r="H36" s="65" t="s">
        <v>85</v>
      </c>
      <c r="K36" s="65"/>
      <c r="L36" s="72" t="s">
        <v>87</v>
      </c>
      <c r="Q36" s="1313"/>
      <c r="R36" s="1607" t="s">
        <v>1916</v>
      </c>
    </row>
    <row r="37" spans="1:36" s="72" customFormat="1" ht="13.9" customHeight="1">
      <c r="H37" s="65" t="s">
        <v>86</v>
      </c>
      <c r="K37" s="65"/>
    </row>
    <row r="38" spans="1:36" s="66" customFormat="1" ht="9" customHeight="1"/>
    <row r="39" spans="1:36" s="66" customFormat="1" ht="13.9" customHeight="1">
      <c r="A39" s="72" t="s">
        <v>141</v>
      </c>
    </row>
    <row r="40" spans="1:36" s="66" customFormat="1" ht="13.9" customHeight="1">
      <c r="A40" s="72" t="s">
        <v>272</v>
      </c>
    </row>
    <row r="41" spans="1:36" s="94" customFormat="1" ht="13.9" customHeight="1">
      <c r="A41" s="157"/>
      <c r="B41" s="157"/>
      <c r="AF41" s="1469"/>
      <c r="AG41" s="1469"/>
      <c r="AH41" s="1469"/>
      <c r="AI41" s="1469"/>
      <c r="AJ41" s="1469"/>
    </row>
  </sheetData>
  <mergeCells count="11">
    <mergeCell ref="A5:B6"/>
    <mergeCell ref="C5:F5"/>
    <mergeCell ref="G5:J5"/>
    <mergeCell ref="K5:N5"/>
    <mergeCell ref="O5:R5"/>
    <mergeCell ref="F4:M4"/>
    <mergeCell ref="A1:B1"/>
    <mergeCell ref="P1:R1"/>
    <mergeCell ref="A2:B2"/>
    <mergeCell ref="P2:R2"/>
    <mergeCell ref="A3:R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view="pageBreakPreview" topLeftCell="A37" zoomScaleNormal="100" zoomScaleSheetLayoutView="100" workbookViewId="0">
      <selection activeCell="I10" sqref="I10"/>
    </sheetView>
  </sheetViews>
  <sheetFormatPr defaultColWidth="9" defaultRowHeight="15.75"/>
  <cols>
    <col min="1" max="1" width="13.875" style="9" customWidth="1"/>
    <col min="2" max="19" width="6.375" style="97" customWidth="1"/>
    <col min="20" max="16384" width="9" style="97"/>
  </cols>
  <sheetData>
    <row r="1" spans="1:19" s="94" customFormat="1" ht="16.149999999999999" customHeight="1">
      <c r="A1" s="1463" t="s">
        <v>143</v>
      </c>
      <c r="B1" s="10"/>
      <c r="O1" s="2013" t="s">
        <v>139</v>
      </c>
      <c r="P1" s="2013"/>
      <c r="Q1" s="2013" t="s">
        <v>89</v>
      </c>
      <c r="R1" s="2013"/>
      <c r="S1" s="2013"/>
    </row>
    <row r="2" spans="1:19" s="94" customFormat="1" ht="16.149999999999999" customHeight="1">
      <c r="A2" s="1463" t="s">
        <v>34</v>
      </c>
      <c r="B2" s="11" t="s">
        <v>88</v>
      </c>
      <c r="C2" s="1471"/>
      <c r="D2" s="1471"/>
      <c r="E2" s="1471"/>
      <c r="F2" s="1471"/>
      <c r="J2" s="1457"/>
      <c r="K2" s="1457"/>
      <c r="L2" s="1457"/>
      <c r="M2" s="1457"/>
      <c r="N2" s="7" t="s">
        <v>288</v>
      </c>
      <c r="O2" s="2013" t="s">
        <v>208</v>
      </c>
      <c r="P2" s="2013"/>
      <c r="Q2" s="2013" t="s">
        <v>189</v>
      </c>
      <c r="R2" s="2013"/>
      <c r="S2" s="2013"/>
    </row>
    <row r="3" spans="1:19" s="100" customFormat="1" ht="30" customHeight="1">
      <c r="A3" s="1853" t="s">
        <v>2134</v>
      </c>
      <c r="B3" s="1853"/>
      <c r="C3" s="1853"/>
      <c r="D3" s="1853"/>
      <c r="E3" s="1853"/>
      <c r="F3" s="1853"/>
      <c r="G3" s="1853"/>
      <c r="H3" s="1853"/>
      <c r="I3" s="1853"/>
      <c r="J3" s="1853"/>
      <c r="K3" s="2167"/>
      <c r="L3" s="2167"/>
      <c r="M3" s="2167"/>
      <c r="N3" s="2167"/>
      <c r="O3" s="1853"/>
      <c r="P3" s="1853"/>
      <c r="Q3" s="1853"/>
      <c r="R3" s="1853"/>
      <c r="S3" s="1853"/>
    </row>
    <row r="4" spans="1:19" s="94" customFormat="1" ht="17.25" customHeight="1">
      <c r="B4" s="1471"/>
      <c r="C4" s="1471"/>
      <c r="D4" s="1471"/>
      <c r="E4" s="1471"/>
      <c r="F4" s="1471"/>
      <c r="G4" s="1471"/>
      <c r="H4" s="1471" t="s">
        <v>313</v>
      </c>
      <c r="I4" s="1471"/>
      <c r="J4" s="1447"/>
      <c r="K4" s="1447"/>
      <c r="L4" s="1447"/>
      <c r="M4" s="1447"/>
      <c r="N4" s="1447"/>
      <c r="O4" s="1447"/>
      <c r="P4" s="1447"/>
      <c r="Q4" s="1471"/>
      <c r="R4" s="1813" t="s">
        <v>224</v>
      </c>
      <c r="S4" s="1813"/>
    </row>
    <row r="5" spans="1:19" s="94" customFormat="1" ht="17.25" customHeight="1">
      <c r="A5" s="1826" t="s">
        <v>225</v>
      </c>
      <c r="B5" s="1739" t="s">
        <v>226</v>
      </c>
      <c r="C5" s="1739"/>
      <c r="D5" s="1739"/>
      <c r="E5" s="1739"/>
      <c r="F5" s="1739"/>
      <c r="G5" s="1739"/>
      <c r="H5" s="1739"/>
      <c r="I5" s="1739"/>
      <c r="J5" s="1739"/>
      <c r="K5" s="1739"/>
      <c r="L5" s="1739"/>
      <c r="M5" s="1739"/>
      <c r="N5" s="1739" t="s">
        <v>210</v>
      </c>
      <c r="O5" s="1739"/>
      <c r="P5" s="1739"/>
      <c r="Q5" s="1808" t="s">
        <v>211</v>
      </c>
      <c r="R5" s="1808"/>
      <c r="S5" s="1808"/>
    </row>
    <row r="6" spans="1:19" s="94" customFormat="1" ht="15.6" customHeight="1">
      <c r="A6" s="1827"/>
      <c r="B6" s="1810" t="s">
        <v>918</v>
      </c>
      <c r="C6" s="1746"/>
      <c r="D6" s="1737"/>
      <c r="E6" s="1810" t="s">
        <v>2135</v>
      </c>
      <c r="F6" s="1746"/>
      <c r="G6" s="1737"/>
      <c r="H6" s="1810" t="s">
        <v>2136</v>
      </c>
      <c r="I6" s="1746"/>
      <c r="J6" s="1746"/>
      <c r="K6" s="1810" t="s">
        <v>2137</v>
      </c>
      <c r="L6" s="1746"/>
      <c r="M6" s="1746"/>
      <c r="N6" s="1739"/>
      <c r="O6" s="1739"/>
      <c r="P6" s="1739"/>
      <c r="Q6" s="1763"/>
      <c r="R6" s="1763"/>
      <c r="S6" s="1763"/>
    </row>
    <row r="7" spans="1:19" s="94" customFormat="1" ht="15" customHeight="1">
      <c r="A7" s="1773"/>
      <c r="B7" s="128" t="s">
        <v>49</v>
      </c>
      <c r="C7" s="128" t="s">
        <v>142</v>
      </c>
      <c r="D7" s="128" t="s">
        <v>51</v>
      </c>
      <c r="E7" s="128" t="s">
        <v>2831</v>
      </c>
      <c r="F7" s="128" t="s">
        <v>50</v>
      </c>
      <c r="G7" s="128" t="s">
        <v>2830</v>
      </c>
      <c r="H7" s="128" t="s">
        <v>49</v>
      </c>
      <c r="I7" s="128" t="s">
        <v>50</v>
      </c>
      <c r="J7" s="129" t="s">
        <v>51</v>
      </c>
      <c r="K7" s="128" t="s">
        <v>49</v>
      </c>
      <c r="L7" s="128" t="s">
        <v>50</v>
      </c>
      <c r="M7" s="129" t="s">
        <v>51</v>
      </c>
      <c r="N7" s="128" t="s">
        <v>49</v>
      </c>
      <c r="O7" s="128" t="s">
        <v>50</v>
      </c>
      <c r="P7" s="129" t="s">
        <v>51</v>
      </c>
      <c r="Q7" s="128" t="s">
        <v>49</v>
      </c>
      <c r="R7" s="128" t="s">
        <v>50</v>
      </c>
      <c r="S7" s="129" t="s">
        <v>51</v>
      </c>
    </row>
    <row r="8" spans="1:19" s="94" customFormat="1" ht="21.95" customHeight="1">
      <c r="A8" s="1454" t="s">
        <v>350</v>
      </c>
      <c r="B8" s="180">
        <v>0</v>
      </c>
      <c r="C8" s="180">
        <v>0</v>
      </c>
      <c r="D8" s="180">
        <v>0</v>
      </c>
      <c r="E8" s="180">
        <v>0</v>
      </c>
      <c r="F8" s="180">
        <v>0</v>
      </c>
      <c r="G8" s="180">
        <v>0</v>
      </c>
      <c r="H8" s="180">
        <v>0</v>
      </c>
      <c r="I8" s="180">
        <v>0</v>
      </c>
      <c r="J8" s="180">
        <v>0</v>
      </c>
      <c r="K8" s="180">
        <v>0</v>
      </c>
      <c r="L8" s="180">
        <v>0</v>
      </c>
      <c r="M8" s="180">
        <v>0</v>
      </c>
      <c r="N8" s="180">
        <v>0</v>
      </c>
      <c r="O8" s="180">
        <v>0</v>
      </c>
      <c r="P8" s="180">
        <v>0</v>
      </c>
      <c r="Q8" s="180">
        <v>0</v>
      </c>
      <c r="R8" s="180">
        <v>0</v>
      </c>
      <c r="S8" s="180">
        <v>0</v>
      </c>
    </row>
    <row r="9" spans="1:19" s="94" customFormat="1" ht="21.95" customHeight="1">
      <c r="A9" s="8" t="s">
        <v>95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</row>
    <row r="10" spans="1:19" s="94" customFormat="1" ht="21.95" customHeight="1">
      <c r="A10" s="1449" t="s">
        <v>195</v>
      </c>
      <c r="B10" s="185">
        <v>0</v>
      </c>
      <c r="C10" s="185">
        <v>0</v>
      </c>
      <c r="D10" s="185">
        <v>0</v>
      </c>
      <c r="E10" s="185">
        <v>0</v>
      </c>
      <c r="F10" s="185">
        <v>0</v>
      </c>
      <c r="G10" s="185">
        <v>0</v>
      </c>
      <c r="H10" s="185">
        <v>0</v>
      </c>
      <c r="I10" s="185">
        <v>0</v>
      </c>
      <c r="J10" s="185">
        <v>0</v>
      </c>
      <c r="K10" s="185">
        <v>0</v>
      </c>
      <c r="L10" s="185">
        <v>0</v>
      </c>
      <c r="M10" s="185">
        <v>0</v>
      </c>
      <c r="N10" s="185">
        <v>0</v>
      </c>
      <c r="O10" s="185">
        <v>0</v>
      </c>
      <c r="P10" s="185">
        <v>0</v>
      </c>
      <c r="Q10" s="185">
        <v>0</v>
      </c>
      <c r="R10" s="185">
        <v>0</v>
      </c>
      <c r="S10" s="185">
        <v>0</v>
      </c>
    </row>
    <row r="11" spans="1:19" s="94" customFormat="1" ht="21.95" customHeight="1">
      <c r="A11" s="1449" t="s">
        <v>194</v>
      </c>
      <c r="B11" s="185">
        <v>0</v>
      </c>
      <c r="C11" s="185">
        <v>0</v>
      </c>
      <c r="D11" s="185">
        <v>0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</row>
    <row r="12" spans="1:19" s="94" customFormat="1" ht="21.95" customHeight="1">
      <c r="A12" s="1449" t="s">
        <v>193</v>
      </c>
      <c r="B12" s="185">
        <v>0</v>
      </c>
      <c r="C12" s="185">
        <v>0</v>
      </c>
      <c r="D12" s="185">
        <v>0</v>
      </c>
      <c r="E12" s="185">
        <v>0</v>
      </c>
      <c r="F12" s="185">
        <v>0</v>
      </c>
      <c r="G12" s="185">
        <v>0</v>
      </c>
      <c r="H12" s="185">
        <v>0</v>
      </c>
      <c r="I12" s="185">
        <v>0</v>
      </c>
      <c r="J12" s="185">
        <v>0</v>
      </c>
      <c r="K12" s="185">
        <v>0</v>
      </c>
      <c r="L12" s="185">
        <v>0</v>
      </c>
      <c r="M12" s="185">
        <v>0</v>
      </c>
      <c r="N12" s="185">
        <v>0</v>
      </c>
      <c r="O12" s="185">
        <v>0</v>
      </c>
      <c r="P12" s="185">
        <v>0</v>
      </c>
      <c r="Q12" s="185">
        <v>0</v>
      </c>
      <c r="R12" s="185">
        <v>0</v>
      </c>
      <c r="S12" s="185">
        <v>0</v>
      </c>
    </row>
    <row r="13" spans="1:19" s="94" customFormat="1" ht="21.95" customHeight="1">
      <c r="A13" s="8" t="s">
        <v>269</v>
      </c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</row>
    <row r="14" spans="1:19" s="94" customFormat="1" ht="21.95" customHeight="1">
      <c r="A14" s="1449" t="s">
        <v>392</v>
      </c>
      <c r="B14" s="185">
        <v>0</v>
      </c>
      <c r="C14" s="185">
        <v>0</v>
      </c>
      <c r="D14" s="185">
        <v>0</v>
      </c>
      <c r="E14" s="185">
        <v>0</v>
      </c>
      <c r="F14" s="185">
        <v>0</v>
      </c>
      <c r="G14" s="185">
        <v>0</v>
      </c>
      <c r="H14" s="185">
        <v>0</v>
      </c>
      <c r="I14" s="185">
        <v>0</v>
      </c>
      <c r="J14" s="185">
        <v>0</v>
      </c>
      <c r="K14" s="185">
        <v>0</v>
      </c>
      <c r="L14" s="185">
        <v>0</v>
      </c>
      <c r="M14" s="185">
        <v>0</v>
      </c>
      <c r="N14" s="185">
        <v>0</v>
      </c>
      <c r="O14" s="185">
        <v>0</v>
      </c>
      <c r="P14" s="185">
        <v>0</v>
      </c>
      <c r="Q14" s="185">
        <v>0</v>
      </c>
      <c r="R14" s="185">
        <v>0</v>
      </c>
      <c r="S14" s="185">
        <v>0</v>
      </c>
    </row>
    <row r="15" spans="1:19" s="94" customFormat="1" ht="21.95" customHeight="1">
      <c r="A15" s="1449" t="s">
        <v>353</v>
      </c>
      <c r="B15" s="185">
        <v>0</v>
      </c>
      <c r="C15" s="185">
        <v>0</v>
      </c>
      <c r="D15" s="185">
        <v>0</v>
      </c>
      <c r="E15" s="185">
        <v>0</v>
      </c>
      <c r="F15" s="185">
        <v>0</v>
      </c>
      <c r="G15" s="185">
        <v>0</v>
      </c>
      <c r="H15" s="185">
        <v>0</v>
      </c>
      <c r="I15" s="185">
        <v>0</v>
      </c>
      <c r="J15" s="185">
        <v>0</v>
      </c>
      <c r="K15" s="185">
        <v>0</v>
      </c>
      <c r="L15" s="185">
        <v>0</v>
      </c>
      <c r="M15" s="185">
        <v>0</v>
      </c>
      <c r="N15" s="185">
        <v>0</v>
      </c>
      <c r="O15" s="185">
        <v>0</v>
      </c>
      <c r="P15" s="185">
        <v>0</v>
      </c>
      <c r="Q15" s="185">
        <v>0</v>
      </c>
      <c r="R15" s="185">
        <v>0</v>
      </c>
      <c r="S15" s="185">
        <v>0</v>
      </c>
    </row>
    <row r="16" spans="1:19" s="94" customFormat="1" ht="21.95" customHeight="1">
      <c r="A16" s="1449" t="s">
        <v>354</v>
      </c>
      <c r="B16" s="185">
        <v>0</v>
      </c>
      <c r="C16" s="185">
        <v>0</v>
      </c>
      <c r="D16" s="185">
        <v>0</v>
      </c>
      <c r="E16" s="185">
        <v>0</v>
      </c>
      <c r="F16" s="185">
        <v>0</v>
      </c>
      <c r="G16" s="185">
        <v>0</v>
      </c>
      <c r="H16" s="185">
        <v>0</v>
      </c>
      <c r="I16" s="185">
        <v>0</v>
      </c>
      <c r="J16" s="185">
        <v>0</v>
      </c>
      <c r="K16" s="185">
        <v>0</v>
      </c>
      <c r="L16" s="185">
        <v>0</v>
      </c>
      <c r="M16" s="185">
        <v>0</v>
      </c>
      <c r="N16" s="185">
        <v>0</v>
      </c>
      <c r="O16" s="185">
        <v>0</v>
      </c>
      <c r="P16" s="185">
        <v>0</v>
      </c>
      <c r="Q16" s="185">
        <v>0</v>
      </c>
      <c r="R16" s="185">
        <v>0</v>
      </c>
      <c r="S16" s="185">
        <v>0</v>
      </c>
    </row>
    <row r="17" spans="1:19" s="94" customFormat="1" ht="21.95" customHeight="1">
      <c r="A17" s="1449" t="s">
        <v>355</v>
      </c>
      <c r="B17" s="185">
        <v>0</v>
      </c>
      <c r="C17" s="185">
        <v>0</v>
      </c>
      <c r="D17" s="185">
        <v>0</v>
      </c>
      <c r="E17" s="185">
        <v>0</v>
      </c>
      <c r="F17" s="185">
        <v>0</v>
      </c>
      <c r="G17" s="185">
        <v>0</v>
      </c>
      <c r="H17" s="185">
        <v>0</v>
      </c>
      <c r="I17" s="185">
        <v>0</v>
      </c>
      <c r="J17" s="185">
        <v>0</v>
      </c>
      <c r="K17" s="185">
        <v>0</v>
      </c>
      <c r="L17" s="185">
        <v>0</v>
      </c>
      <c r="M17" s="185">
        <v>0</v>
      </c>
      <c r="N17" s="185">
        <v>0</v>
      </c>
      <c r="O17" s="185">
        <v>0</v>
      </c>
      <c r="P17" s="185">
        <v>0</v>
      </c>
      <c r="Q17" s="185">
        <v>0</v>
      </c>
      <c r="R17" s="185">
        <v>0</v>
      </c>
      <c r="S17" s="185">
        <v>0</v>
      </c>
    </row>
    <row r="18" spans="1:19" s="94" customFormat="1" ht="21.95" customHeight="1">
      <c r="A18" s="1449" t="s">
        <v>356</v>
      </c>
      <c r="B18" s="185">
        <v>0</v>
      </c>
      <c r="C18" s="185">
        <v>0</v>
      </c>
      <c r="D18" s="185">
        <v>0</v>
      </c>
      <c r="E18" s="185">
        <v>0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>
        <v>0</v>
      </c>
      <c r="S18" s="185">
        <v>0</v>
      </c>
    </row>
    <row r="19" spans="1:19" s="94" customFormat="1" ht="21.95" customHeight="1">
      <c r="A19" s="1449" t="s">
        <v>357</v>
      </c>
      <c r="B19" s="185">
        <v>0</v>
      </c>
      <c r="C19" s="185">
        <v>0</v>
      </c>
      <c r="D19" s="185">
        <v>0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</row>
    <row r="20" spans="1:19" s="94" customFormat="1" ht="21.95" customHeight="1">
      <c r="A20" s="1449" t="s">
        <v>358</v>
      </c>
      <c r="B20" s="185">
        <v>0</v>
      </c>
      <c r="C20" s="185">
        <v>0</v>
      </c>
      <c r="D20" s="185">
        <v>0</v>
      </c>
      <c r="E20" s="185">
        <v>0</v>
      </c>
      <c r="F20" s="185">
        <v>0</v>
      </c>
      <c r="G20" s="185">
        <v>0</v>
      </c>
      <c r="H20" s="185">
        <v>0</v>
      </c>
      <c r="I20" s="185">
        <v>0</v>
      </c>
      <c r="J20" s="185">
        <v>0</v>
      </c>
      <c r="K20" s="185">
        <v>0</v>
      </c>
      <c r="L20" s="185">
        <v>0</v>
      </c>
      <c r="M20" s="185">
        <v>0</v>
      </c>
      <c r="N20" s="185">
        <v>0</v>
      </c>
      <c r="O20" s="185">
        <v>0</v>
      </c>
      <c r="P20" s="185">
        <v>0</v>
      </c>
      <c r="Q20" s="185">
        <v>0</v>
      </c>
      <c r="R20" s="185">
        <v>0</v>
      </c>
      <c r="S20" s="185">
        <v>0</v>
      </c>
    </row>
    <row r="21" spans="1:19" s="94" customFormat="1" ht="21.95" customHeight="1">
      <c r="A21" s="1449" t="s">
        <v>359</v>
      </c>
      <c r="B21" s="185">
        <v>0</v>
      </c>
      <c r="C21" s="185">
        <v>0</v>
      </c>
      <c r="D21" s="185">
        <v>0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</row>
    <row r="22" spans="1:19" s="94" customFormat="1" ht="21.95" customHeight="1">
      <c r="A22" s="1449" t="s">
        <v>360</v>
      </c>
      <c r="B22" s="185">
        <v>0</v>
      </c>
      <c r="C22" s="185">
        <v>0</v>
      </c>
      <c r="D22" s="185">
        <v>0</v>
      </c>
      <c r="E22" s="185">
        <v>0</v>
      </c>
      <c r="F22" s="185">
        <v>0</v>
      </c>
      <c r="G22" s="185">
        <v>0</v>
      </c>
      <c r="H22" s="185">
        <v>0</v>
      </c>
      <c r="I22" s="185">
        <v>0</v>
      </c>
      <c r="J22" s="185">
        <v>0</v>
      </c>
      <c r="K22" s="185">
        <v>0</v>
      </c>
      <c r="L22" s="185">
        <v>0</v>
      </c>
      <c r="M22" s="185">
        <v>0</v>
      </c>
      <c r="N22" s="185">
        <v>0</v>
      </c>
      <c r="O22" s="185">
        <v>0</v>
      </c>
      <c r="P22" s="185">
        <v>0</v>
      </c>
      <c r="Q22" s="185">
        <v>0</v>
      </c>
      <c r="R22" s="185">
        <v>0</v>
      </c>
      <c r="S22" s="185">
        <v>0</v>
      </c>
    </row>
    <row r="23" spans="1:19" s="94" customFormat="1" ht="21.95" customHeight="1">
      <c r="A23" s="1449" t="s">
        <v>361</v>
      </c>
      <c r="B23" s="185">
        <v>0</v>
      </c>
      <c r="C23" s="185">
        <v>0</v>
      </c>
      <c r="D23" s="185">
        <v>0</v>
      </c>
      <c r="E23" s="185">
        <v>0</v>
      </c>
      <c r="F23" s="185">
        <v>0</v>
      </c>
      <c r="G23" s="185">
        <v>0</v>
      </c>
      <c r="H23" s="185">
        <v>0</v>
      </c>
      <c r="I23" s="185">
        <v>0</v>
      </c>
      <c r="J23" s="185">
        <v>0</v>
      </c>
      <c r="K23" s="185">
        <v>0</v>
      </c>
      <c r="L23" s="185">
        <v>0</v>
      </c>
      <c r="M23" s="185">
        <v>0</v>
      </c>
      <c r="N23" s="185">
        <v>0</v>
      </c>
      <c r="O23" s="185">
        <v>0</v>
      </c>
      <c r="P23" s="185">
        <v>0</v>
      </c>
      <c r="Q23" s="185">
        <v>0</v>
      </c>
      <c r="R23" s="185">
        <v>0</v>
      </c>
      <c r="S23" s="185">
        <v>0</v>
      </c>
    </row>
    <row r="24" spans="1:19" s="94" customFormat="1" ht="21.95" customHeight="1">
      <c r="A24" s="1449" t="s">
        <v>362</v>
      </c>
      <c r="B24" s="185">
        <v>0</v>
      </c>
      <c r="C24" s="185">
        <v>0</v>
      </c>
      <c r="D24" s="185">
        <v>0</v>
      </c>
      <c r="E24" s="185">
        <v>0</v>
      </c>
      <c r="F24" s="185">
        <v>0</v>
      </c>
      <c r="G24" s="185">
        <v>0</v>
      </c>
      <c r="H24" s="185">
        <v>0</v>
      </c>
      <c r="I24" s="185">
        <v>0</v>
      </c>
      <c r="J24" s="185">
        <v>0</v>
      </c>
      <c r="K24" s="185">
        <v>0</v>
      </c>
      <c r="L24" s="185">
        <v>0</v>
      </c>
      <c r="M24" s="185">
        <v>0</v>
      </c>
      <c r="N24" s="185">
        <v>0</v>
      </c>
      <c r="O24" s="185">
        <v>0</v>
      </c>
      <c r="P24" s="185">
        <v>0</v>
      </c>
      <c r="Q24" s="185">
        <v>0</v>
      </c>
      <c r="R24" s="185">
        <v>0</v>
      </c>
      <c r="S24" s="185">
        <v>0</v>
      </c>
    </row>
    <row r="25" spans="1:19" s="94" customFormat="1" ht="21.95" customHeight="1">
      <c r="A25" s="1449" t="s">
        <v>363</v>
      </c>
      <c r="B25" s="185">
        <v>0</v>
      </c>
      <c r="C25" s="185">
        <v>0</v>
      </c>
      <c r="D25" s="185">
        <v>0</v>
      </c>
      <c r="E25" s="185">
        <v>0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  <c r="K25" s="185">
        <v>0</v>
      </c>
      <c r="L25" s="185">
        <v>0</v>
      </c>
      <c r="M25" s="185">
        <v>0</v>
      </c>
      <c r="N25" s="185">
        <v>0</v>
      </c>
      <c r="O25" s="185">
        <v>0</v>
      </c>
      <c r="P25" s="185">
        <v>0</v>
      </c>
      <c r="Q25" s="185">
        <v>0</v>
      </c>
      <c r="R25" s="185">
        <v>0</v>
      </c>
      <c r="S25" s="185">
        <v>0</v>
      </c>
    </row>
    <row r="26" spans="1:19" s="94" customFormat="1" ht="20.100000000000001" customHeight="1">
      <c r="A26" s="1462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</row>
    <row r="27" spans="1:19" ht="40.5" customHeight="1">
      <c r="A27" s="156"/>
    </row>
    <row r="28" spans="1:19" s="94" customFormat="1" ht="14.25">
      <c r="A28" s="1463" t="s">
        <v>143</v>
      </c>
      <c r="B28" s="10"/>
      <c r="O28" s="2013" t="s">
        <v>139</v>
      </c>
      <c r="P28" s="2013"/>
      <c r="Q28" s="2013" t="s">
        <v>89</v>
      </c>
      <c r="R28" s="2013"/>
      <c r="S28" s="2013"/>
    </row>
    <row r="29" spans="1:19" s="94" customFormat="1" ht="14.25">
      <c r="A29" s="1463" t="s">
        <v>34</v>
      </c>
      <c r="B29" s="11" t="s">
        <v>88</v>
      </c>
      <c r="C29" s="1471"/>
      <c r="D29" s="1471"/>
      <c r="E29" s="1471"/>
      <c r="F29" s="1471"/>
      <c r="O29" s="2013" t="s">
        <v>208</v>
      </c>
      <c r="P29" s="2013"/>
      <c r="Q29" s="2013" t="s">
        <v>189</v>
      </c>
      <c r="R29" s="2013"/>
      <c r="S29" s="2013"/>
    </row>
    <row r="30" spans="1:19" s="100" customFormat="1" ht="30" customHeight="1">
      <c r="A30" s="1853" t="s">
        <v>2138</v>
      </c>
      <c r="B30" s="1853"/>
      <c r="C30" s="1853"/>
      <c r="D30" s="1853"/>
      <c r="E30" s="1853"/>
      <c r="F30" s="1853"/>
      <c r="G30" s="1853"/>
      <c r="H30" s="1853"/>
      <c r="I30" s="1853"/>
      <c r="J30" s="1853"/>
      <c r="K30" s="1853"/>
      <c r="L30" s="1853"/>
      <c r="M30" s="1853"/>
      <c r="N30" s="1853"/>
      <c r="O30" s="1853"/>
      <c r="P30" s="1853"/>
      <c r="Q30" s="1853"/>
      <c r="R30" s="1853"/>
      <c r="S30" s="1853"/>
    </row>
    <row r="31" spans="1:19" s="94" customFormat="1" ht="17.25" customHeight="1">
      <c r="B31" s="1471"/>
      <c r="C31" s="1471"/>
      <c r="D31" s="1471"/>
      <c r="E31" s="1471"/>
      <c r="F31" s="1471"/>
      <c r="G31" s="1471"/>
      <c r="H31" s="1471" t="s">
        <v>313</v>
      </c>
      <c r="I31" s="1447"/>
      <c r="J31" s="1447"/>
      <c r="K31" s="1447"/>
      <c r="L31" s="1447"/>
      <c r="M31" s="1447"/>
      <c r="N31" s="1447"/>
      <c r="O31" s="1447"/>
      <c r="P31" s="1447"/>
      <c r="Q31" s="1471"/>
      <c r="R31" s="1813" t="s">
        <v>224</v>
      </c>
      <c r="S31" s="1813"/>
    </row>
    <row r="32" spans="1:19" s="94" customFormat="1" ht="17.25" customHeight="1">
      <c r="A32" s="1826" t="s">
        <v>225</v>
      </c>
      <c r="B32" s="1739" t="s">
        <v>226</v>
      </c>
      <c r="C32" s="1739"/>
      <c r="D32" s="1739"/>
      <c r="E32" s="1739"/>
      <c r="F32" s="1739"/>
      <c r="G32" s="1739"/>
      <c r="H32" s="1739"/>
      <c r="I32" s="1739"/>
      <c r="J32" s="1739"/>
      <c r="K32" s="1739"/>
      <c r="L32" s="1739"/>
      <c r="M32" s="1739"/>
      <c r="N32" s="1739" t="s">
        <v>210</v>
      </c>
      <c r="O32" s="1739"/>
      <c r="P32" s="1739"/>
      <c r="Q32" s="1808" t="s">
        <v>211</v>
      </c>
      <c r="R32" s="1808"/>
      <c r="S32" s="1808"/>
    </row>
    <row r="33" spans="1:19" s="94" customFormat="1" ht="15.6" customHeight="1">
      <c r="A33" s="1827"/>
      <c r="B33" s="1810" t="s">
        <v>918</v>
      </c>
      <c r="C33" s="1746"/>
      <c r="D33" s="1737"/>
      <c r="E33" s="1810" t="s">
        <v>2135</v>
      </c>
      <c r="F33" s="1746"/>
      <c r="G33" s="1737"/>
      <c r="H33" s="1810" t="s">
        <v>2136</v>
      </c>
      <c r="I33" s="1746"/>
      <c r="J33" s="1746"/>
      <c r="K33" s="1810" t="s">
        <v>2137</v>
      </c>
      <c r="L33" s="1746"/>
      <c r="M33" s="1746"/>
      <c r="N33" s="1739"/>
      <c r="O33" s="1739"/>
      <c r="P33" s="1739"/>
      <c r="Q33" s="1763"/>
      <c r="R33" s="1763"/>
      <c r="S33" s="1763"/>
    </row>
    <row r="34" spans="1:19" s="94" customFormat="1" ht="15" customHeight="1">
      <c r="A34" s="1773"/>
      <c r="B34" s="128" t="s">
        <v>49</v>
      </c>
      <c r="C34" s="128" t="s">
        <v>142</v>
      </c>
      <c r="D34" s="128" t="s">
        <v>51</v>
      </c>
      <c r="E34" s="128" t="s">
        <v>2831</v>
      </c>
      <c r="F34" s="128" t="s">
        <v>50</v>
      </c>
      <c r="G34" s="128" t="s">
        <v>2830</v>
      </c>
      <c r="H34" s="128" t="s">
        <v>49</v>
      </c>
      <c r="I34" s="128" t="s">
        <v>50</v>
      </c>
      <c r="J34" s="129" t="s">
        <v>51</v>
      </c>
      <c r="K34" s="128" t="s">
        <v>49</v>
      </c>
      <c r="L34" s="128" t="s">
        <v>50</v>
      </c>
      <c r="M34" s="129" t="s">
        <v>51</v>
      </c>
      <c r="N34" s="128" t="s">
        <v>49</v>
      </c>
      <c r="O34" s="128" t="s">
        <v>50</v>
      </c>
      <c r="P34" s="129" t="s">
        <v>51</v>
      </c>
      <c r="Q34" s="128" t="s">
        <v>49</v>
      </c>
      <c r="R34" s="128" t="s">
        <v>50</v>
      </c>
      <c r="S34" s="129" t="s">
        <v>51</v>
      </c>
    </row>
    <row r="35" spans="1:19" s="94" customFormat="1" ht="19.5" customHeight="1">
      <c r="A35" s="8" t="s">
        <v>838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</row>
    <row r="36" spans="1:19" s="94" customFormat="1" ht="19.5" customHeight="1">
      <c r="A36" s="1449" t="s">
        <v>417</v>
      </c>
      <c r="B36" s="191">
        <v>0</v>
      </c>
      <c r="C36" s="1500">
        <v>0</v>
      </c>
      <c r="D36" s="1500">
        <v>0</v>
      </c>
      <c r="E36" s="1500">
        <v>0</v>
      </c>
      <c r="F36" s="1500">
        <v>0</v>
      </c>
      <c r="G36" s="1500">
        <v>0</v>
      </c>
      <c r="H36" s="1500">
        <v>0</v>
      </c>
      <c r="I36" s="1500">
        <v>0</v>
      </c>
      <c r="J36" s="1500">
        <v>0</v>
      </c>
      <c r="K36" s="1500">
        <v>0</v>
      </c>
      <c r="L36" s="1500">
        <v>0</v>
      </c>
      <c r="M36" s="1500">
        <v>0</v>
      </c>
      <c r="N36" s="1500">
        <v>0</v>
      </c>
      <c r="O36" s="1500">
        <v>0</v>
      </c>
      <c r="P36" s="1500">
        <v>0</v>
      </c>
      <c r="Q36" s="1500">
        <v>0</v>
      </c>
      <c r="R36" s="1500">
        <v>0</v>
      </c>
      <c r="S36" s="1500">
        <v>0</v>
      </c>
    </row>
    <row r="37" spans="1:19" s="94" customFormat="1" ht="19.5" customHeight="1">
      <c r="A37" s="1449" t="s">
        <v>418</v>
      </c>
      <c r="B37" s="191">
        <v>0</v>
      </c>
      <c r="C37" s="1500">
        <v>0</v>
      </c>
      <c r="D37" s="1500">
        <v>0</v>
      </c>
      <c r="E37" s="1500">
        <v>0</v>
      </c>
      <c r="F37" s="1500">
        <v>0</v>
      </c>
      <c r="G37" s="1500">
        <v>0</v>
      </c>
      <c r="H37" s="1500">
        <v>0</v>
      </c>
      <c r="I37" s="1500">
        <v>0</v>
      </c>
      <c r="J37" s="1500">
        <v>0</v>
      </c>
      <c r="K37" s="1500">
        <v>0</v>
      </c>
      <c r="L37" s="1500">
        <v>0</v>
      </c>
      <c r="M37" s="1500">
        <v>0</v>
      </c>
      <c r="N37" s="1500">
        <v>0</v>
      </c>
      <c r="O37" s="1500">
        <v>0</v>
      </c>
      <c r="P37" s="1500">
        <v>0</v>
      </c>
      <c r="Q37" s="1500">
        <v>0</v>
      </c>
      <c r="R37" s="1500">
        <v>0</v>
      </c>
      <c r="S37" s="1500">
        <v>0</v>
      </c>
    </row>
    <row r="38" spans="1:19" s="94" customFormat="1" ht="19.5" customHeight="1">
      <c r="A38" s="1449" t="s">
        <v>419</v>
      </c>
      <c r="B38" s="191">
        <v>0</v>
      </c>
      <c r="C38" s="1500">
        <v>0</v>
      </c>
      <c r="D38" s="1500">
        <v>0</v>
      </c>
      <c r="E38" s="1500">
        <v>0</v>
      </c>
      <c r="F38" s="1500">
        <v>0</v>
      </c>
      <c r="G38" s="1500">
        <v>0</v>
      </c>
      <c r="H38" s="1500">
        <v>0</v>
      </c>
      <c r="I38" s="1500">
        <v>0</v>
      </c>
      <c r="J38" s="1500">
        <v>0</v>
      </c>
      <c r="K38" s="1500">
        <v>0</v>
      </c>
      <c r="L38" s="1500">
        <v>0</v>
      </c>
      <c r="M38" s="1500">
        <v>0</v>
      </c>
      <c r="N38" s="1500">
        <v>0</v>
      </c>
      <c r="O38" s="1500">
        <v>0</v>
      </c>
      <c r="P38" s="1500">
        <v>0</v>
      </c>
      <c r="Q38" s="1500">
        <v>0</v>
      </c>
      <c r="R38" s="1500">
        <v>0</v>
      </c>
      <c r="S38" s="1500">
        <v>0</v>
      </c>
    </row>
    <row r="39" spans="1:19" s="94" customFormat="1" ht="19.5" customHeight="1">
      <c r="A39" s="1449" t="s">
        <v>420</v>
      </c>
      <c r="B39" s="191">
        <v>0</v>
      </c>
      <c r="C39" s="1500">
        <v>0</v>
      </c>
      <c r="D39" s="1500">
        <v>0</v>
      </c>
      <c r="E39" s="1500">
        <v>0</v>
      </c>
      <c r="F39" s="1500">
        <v>0</v>
      </c>
      <c r="G39" s="1500">
        <v>0</v>
      </c>
      <c r="H39" s="1500">
        <v>0</v>
      </c>
      <c r="I39" s="1500">
        <v>0</v>
      </c>
      <c r="J39" s="1500">
        <v>0</v>
      </c>
      <c r="K39" s="1500">
        <v>0</v>
      </c>
      <c r="L39" s="1500">
        <v>0</v>
      </c>
      <c r="M39" s="1500">
        <v>0</v>
      </c>
      <c r="N39" s="1500">
        <v>0</v>
      </c>
      <c r="O39" s="1500">
        <v>0</v>
      </c>
      <c r="P39" s="1500">
        <v>0</v>
      </c>
      <c r="Q39" s="1500">
        <v>0</v>
      </c>
      <c r="R39" s="1500">
        <v>0</v>
      </c>
      <c r="S39" s="1500">
        <v>0</v>
      </c>
    </row>
    <row r="40" spans="1:19" s="94" customFormat="1" ht="19.5" customHeight="1">
      <c r="A40" s="1449" t="s">
        <v>421</v>
      </c>
      <c r="B40" s="191">
        <v>0</v>
      </c>
      <c r="C40" s="1500">
        <v>0</v>
      </c>
      <c r="D40" s="1500">
        <v>0</v>
      </c>
      <c r="E40" s="1500">
        <v>0</v>
      </c>
      <c r="F40" s="1500">
        <v>0</v>
      </c>
      <c r="G40" s="1500">
        <v>0</v>
      </c>
      <c r="H40" s="1500">
        <v>0</v>
      </c>
      <c r="I40" s="1500">
        <v>0</v>
      </c>
      <c r="J40" s="1500">
        <v>0</v>
      </c>
      <c r="K40" s="1500">
        <v>0</v>
      </c>
      <c r="L40" s="1500">
        <v>0</v>
      </c>
      <c r="M40" s="1500">
        <v>0</v>
      </c>
      <c r="N40" s="1500">
        <v>0</v>
      </c>
      <c r="O40" s="1500">
        <v>0</v>
      </c>
      <c r="P40" s="1500">
        <v>0</v>
      </c>
      <c r="Q40" s="1500">
        <v>0</v>
      </c>
      <c r="R40" s="1500">
        <v>0</v>
      </c>
      <c r="S40" s="1500">
        <v>0</v>
      </c>
    </row>
    <row r="41" spans="1:19" s="94" customFormat="1" ht="19.5" customHeight="1">
      <c r="A41" s="1449" t="s">
        <v>699</v>
      </c>
      <c r="B41" s="191">
        <v>0</v>
      </c>
      <c r="C41" s="1500">
        <v>0</v>
      </c>
      <c r="D41" s="1500">
        <v>0</v>
      </c>
      <c r="E41" s="1500">
        <v>0</v>
      </c>
      <c r="F41" s="1500">
        <v>0</v>
      </c>
      <c r="G41" s="1500">
        <v>0</v>
      </c>
      <c r="H41" s="1500">
        <v>0</v>
      </c>
      <c r="I41" s="1500">
        <v>0</v>
      </c>
      <c r="J41" s="1500">
        <v>0</v>
      </c>
      <c r="K41" s="1500">
        <v>0</v>
      </c>
      <c r="L41" s="1500">
        <v>0</v>
      </c>
      <c r="M41" s="1500">
        <v>0</v>
      </c>
      <c r="N41" s="1500">
        <v>0</v>
      </c>
      <c r="O41" s="1500">
        <v>0</v>
      </c>
      <c r="P41" s="1500">
        <v>0</v>
      </c>
      <c r="Q41" s="1500">
        <v>0</v>
      </c>
      <c r="R41" s="1500">
        <v>0</v>
      </c>
      <c r="S41" s="1500">
        <v>0</v>
      </c>
    </row>
    <row r="42" spans="1:19" s="94" customFormat="1" ht="19.5" customHeight="1">
      <c r="A42" s="1449" t="s">
        <v>837</v>
      </c>
      <c r="B42" s="191">
        <v>0</v>
      </c>
      <c r="C42" s="1500">
        <v>0</v>
      </c>
      <c r="D42" s="1500">
        <v>0</v>
      </c>
      <c r="E42" s="1500">
        <v>0</v>
      </c>
      <c r="F42" s="1500">
        <v>0</v>
      </c>
      <c r="G42" s="1500">
        <v>0</v>
      </c>
      <c r="H42" s="1500">
        <v>0</v>
      </c>
      <c r="I42" s="1500">
        <v>0</v>
      </c>
      <c r="J42" s="1500">
        <v>0</v>
      </c>
      <c r="K42" s="1500">
        <v>0</v>
      </c>
      <c r="L42" s="1500">
        <v>0</v>
      </c>
      <c r="M42" s="1500">
        <v>0</v>
      </c>
      <c r="N42" s="1500">
        <v>0</v>
      </c>
      <c r="O42" s="1500">
        <v>0</v>
      </c>
      <c r="P42" s="1500">
        <v>0</v>
      </c>
      <c r="Q42" s="1500">
        <v>0</v>
      </c>
      <c r="R42" s="1500">
        <v>0</v>
      </c>
      <c r="S42" s="1500">
        <v>0</v>
      </c>
    </row>
    <row r="43" spans="1:19" s="94" customFormat="1" ht="19.5" customHeight="1">
      <c r="A43" s="1449" t="s">
        <v>700</v>
      </c>
      <c r="B43" s="191">
        <v>0</v>
      </c>
      <c r="C43" s="1500">
        <v>0</v>
      </c>
      <c r="D43" s="1500">
        <v>0</v>
      </c>
      <c r="E43" s="1500">
        <v>0</v>
      </c>
      <c r="F43" s="1500">
        <v>0</v>
      </c>
      <c r="G43" s="1500">
        <v>0</v>
      </c>
      <c r="H43" s="1500">
        <v>0</v>
      </c>
      <c r="I43" s="1500">
        <v>0</v>
      </c>
      <c r="J43" s="1500">
        <v>0</v>
      </c>
      <c r="K43" s="1500">
        <v>0</v>
      </c>
      <c r="L43" s="1500">
        <v>0</v>
      </c>
      <c r="M43" s="1500">
        <v>0</v>
      </c>
      <c r="N43" s="1500">
        <v>0</v>
      </c>
      <c r="O43" s="1500">
        <v>0</v>
      </c>
      <c r="P43" s="1500">
        <v>0</v>
      </c>
      <c r="Q43" s="1500">
        <v>0</v>
      </c>
      <c r="R43" s="1500">
        <v>0</v>
      </c>
      <c r="S43" s="1500">
        <v>0</v>
      </c>
    </row>
    <row r="44" spans="1:19" s="94" customFormat="1" ht="19.5" customHeight="1">
      <c r="A44" s="1449" t="s">
        <v>212</v>
      </c>
      <c r="B44" s="191">
        <v>0</v>
      </c>
      <c r="C44" s="1500">
        <v>0</v>
      </c>
      <c r="D44" s="1500">
        <v>0</v>
      </c>
      <c r="E44" s="1500">
        <v>0</v>
      </c>
      <c r="F44" s="1500">
        <v>0</v>
      </c>
      <c r="G44" s="1500">
        <v>0</v>
      </c>
      <c r="H44" s="1500">
        <v>0</v>
      </c>
      <c r="I44" s="1500">
        <v>0</v>
      </c>
      <c r="J44" s="1500">
        <v>0</v>
      </c>
      <c r="K44" s="1500">
        <v>0</v>
      </c>
      <c r="L44" s="1500">
        <v>0</v>
      </c>
      <c r="M44" s="1500">
        <v>0</v>
      </c>
      <c r="N44" s="1500">
        <v>0</v>
      </c>
      <c r="O44" s="1500">
        <v>0</v>
      </c>
      <c r="P44" s="1500">
        <v>0</v>
      </c>
      <c r="Q44" s="1500">
        <v>0</v>
      </c>
      <c r="R44" s="1500">
        <v>0</v>
      </c>
      <c r="S44" s="1500">
        <v>0</v>
      </c>
    </row>
    <row r="45" spans="1:19" s="94" customFormat="1" ht="19.5" customHeight="1">
      <c r="A45" s="1449" t="s">
        <v>835</v>
      </c>
      <c r="B45" s="191">
        <v>0</v>
      </c>
      <c r="C45" s="1500">
        <v>0</v>
      </c>
      <c r="D45" s="1500">
        <v>0</v>
      </c>
      <c r="E45" s="1500">
        <v>0</v>
      </c>
      <c r="F45" s="1500">
        <v>0</v>
      </c>
      <c r="G45" s="1500">
        <v>0</v>
      </c>
      <c r="H45" s="1500">
        <v>0</v>
      </c>
      <c r="I45" s="1500">
        <v>0</v>
      </c>
      <c r="J45" s="1500">
        <v>0</v>
      </c>
      <c r="K45" s="1500">
        <v>0</v>
      </c>
      <c r="L45" s="1500">
        <v>0</v>
      </c>
      <c r="M45" s="1500">
        <v>0</v>
      </c>
      <c r="N45" s="1500">
        <v>0</v>
      </c>
      <c r="O45" s="1500">
        <v>0</v>
      </c>
      <c r="P45" s="1500">
        <v>0</v>
      </c>
      <c r="Q45" s="1500">
        <v>0</v>
      </c>
      <c r="R45" s="1500">
        <v>0</v>
      </c>
      <c r="S45" s="1500">
        <v>0</v>
      </c>
    </row>
    <row r="46" spans="1:19" s="94" customFormat="1" ht="19.5" customHeight="1">
      <c r="A46" s="1449" t="s">
        <v>138</v>
      </c>
      <c r="B46" s="191">
        <v>0</v>
      </c>
      <c r="C46" s="1500">
        <v>0</v>
      </c>
      <c r="D46" s="1500">
        <v>0</v>
      </c>
      <c r="E46" s="1500">
        <v>0</v>
      </c>
      <c r="F46" s="1500">
        <v>0</v>
      </c>
      <c r="G46" s="1500">
        <v>0</v>
      </c>
      <c r="H46" s="1500">
        <v>0</v>
      </c>
      <c r="I46" s="1500">
        <v>0</v>
      </c>
      <c r="J46" s="1500">
        <v>0</v>
      </c>
      <c r="K46" s="1500">
        <v>0</v>
      </c>
      <c r="L46" s="1500">
        <v>0</v>
      </c>
      <c r="M46" s="1500">
        <v>0</v>
      </c>
      <c r="N46" s="1500">
        <v>0</v>
      </c>
      <c r="O46" s="1500">
        <v>0</v>
      </c>
      <c r="P46" s="1500">
        <v>0</v>
      </c>
      <c r="Q46" s="1500">
        <v>0</v>
      </c>
      <c r="R46" s="1500">
        <v>0</v>
      </c>
      <c r="S46" s="1500">
        <v>0</v>
      </c>
    </row>
    <row r="47" spans="1:19" s="94" customFormat="1" ht="19.5" customHeight="1">
      <c r="A47" s="1449" t="s">
        <v>423</v>
      </c>
      <c r="B47" s="191">
        <v>0</v>
      </c>
      <c r="C47" s="1500">
        <v>0</v>
      </c>
      <c r="D47" s="1500">
        <v>0</v>
      </c>
      <c r="E47" s="1500">
        <v>0</v>
      </c>
      <c r="F47" s="1500">
        <v>0</v>
      </c>
      <c r="G47" s="1500">
        <v>0</v>
      </c>
      <c r="H47" s="1500">
        <v>0</v>
      </c>
      <c r="I47" s="1500">
        <v>0</v>
      </c>
      <c r="J47" s="1500">
        <v>0</v>
      </c>
      <c r="K47" s="1500">
        <v>0</v>
      </c>
      <c r="L47" s="1500">
        <v>0</v>
      </c>
      <c r="M47" s="1500">
        <v>0</v>
      </c>
      <c r="N47" s="1500">
        <v>0</v>
      </c>
      <c r="O47" s="1500">
        <v>0</v>
      </c>
      <c r="P47" s="1500">
        <v>0</v>
      </c>
      <c r="Q47" s="1500">
        <v>0</v>
      </c>
      <c r="R47" s="1500">
        <v>0</v>
      </c>
      <c r="S47" s="1500">
        <v>0</v>
      </c>
    </row>
    <row r="48" spans="1:19" s="94" customFormat="1" ht="19.5" customHeight="1">
      <c r="A48" s="1449" t="s">
        <v>424</v>
      </c>
      <c r="B48" s="191">
        <v>0</v>
      </c>
      <c r="C48" s="1500">
        <v>0</v>
      </c>
      <c r="D48" s="1500">
        <v>0</v>
      </c>
      <c r="E48" s="1500">
        <v>0</v>
      </c>
      <c r="F48" s="1500">
        <v>0</v>
      </c>
      <c r="G48" s="1500">
        <v>0</v>
      </c>
      <c r="H48" s="1500">
        <v>0</v>
      </c>
      <c r="I48" s="1500">
        <v>0</v>
      </c>
      <c r="J48" s="1500">
        <v>0</v>
      </c>
      <c r="K48" s="1500">
        <v>0</v>
      </c>
      <c r="L48" s="1500">
        <v>0</v>
      </c>
      <c r="M48" s="1500">
        <v>0</v>
      </c>
      <c r="N48" s="1500">
        <v>0</v>
      </c>
      <c r="O48" s="1500">
        <v>0</v>
      </c>
      <c r="P48" s="1500">
        <v>0</v>
      </c>
      <c r="Q48" s="1500">
        <v>0</v>
      </c>
      <c r="R48" s="1500">
        <v>0</v>
      </c>
      <c r="S48" s="1500">
        <v>0</v>
      </c>
    </row>
    <row r="49" spans="1:19" s="94" customFormat="1" ht="19.5" customHeight="1">
      <c r="A49" s="1449" t="s">
        <v>833</v>
      </c>
      <c r="B49" s="191">
        <v>0</v>
      </c>
      <c r="C49" s="1500">
        <v>0</v>
      </c>
      <c r="D49" s="1500">
        <v>0</v>
      </c>
      <c r="E49" s="1500">
        <v>0</v>
      </c>
      <c r="F49" s="1500">
        <v>0</v>
      </c>
      <c r="G49" s="1500">
        <v>0</v>
      </c>
      <c r="H49" s="1500">
        <v>0</v>
      </c>
      <c r="I49" s="1500">
        <v>0</v>
      </c>
      <c r="J49" s="1500">
        <v>0</v>
      </c>
      <c r="K49" s="1500">
        <v>0</v>
      </c>
      <c r="L49" s="1500">
        <v>0</v>
      </c>
      <c r="M49" s="1500">
        <v>0</v>
      </c>
      <c r="N49" s="1500">
        <v>0</v>
      </c>
      <c r="O49" s="1500">
        <v>0</v>
      </c>
      <c r="P49" s="1500">
        <v>0</v>
      </c>
      <c r="Q49" s="1500">
        <v>0</v>
      </c>
      <c r="R49" s="1500">
        <v>0</v>
      </c>
      <c r="S49" s="1500">
        <v>0</v>
      </c>
    </row>
    <row r="50" spans="1:19" s="94" customFormat="1" ht="19.5" customHeight="1">
      <c r="A50" s="1449" t="s">
        <v>100</v>
      </c>
      <c r="B50" s="191">
        <v>0</v>
      </c>
      <c r="C50" s="1500">
        <v>0</v>
      </c>
      <c r="D50" s="1500">
        <v>0</v>
      </c>
      <c r="E50" s="1500">
        <v>0</v>
      </c>
      <c r="F50" s="1500">
        <v>0</v>
      </c>
      <c r="G50" s="1500">
        <v>0</v>
      </c>
      <c r="H50" s="1500">
        <v>0</v>
      </c>
      <c r="I50" s="1500">
        <v>0</v>
      </c>
      <c r="J50" s="1500">
        <v>0</v>
      </c>
      <c r="K50" s="1500">
        <v>0</v>
      </c>
      <c r="L50" s="1500">
        <v>0</v>
      </c>
      <c r="M50" s="1500">
        <v>0</v>
      </c>
      <c r="N50" s="1500">
        <v>0</v>
      </c>
      <c r="O50" s="1500">
        <v>0</v>
      </c>
      <c r="P50" s="1500">
        <v>0</v>
      </c>
      <c r="Q50" s="1500">
        <v>0</v>
      </c>
      <c r="R50" s="1500">
        <v>0</v>
      </c>
      <c r="S50" s="1500">
        <v>0</v>
      </c>
    </row>
    <row r="51" spans="1:19" s="94" customFormat="1" ht="19.5" customHeight="1">
      <c r="A51" s="1449" t="s">
        <v>101</v>
      </c>
      <c r="B51" s="191">
        <v>0</v>
      </c>
      <c r="C51" s="1500">
        <v>0</v>
      </c>
      <c r="D51" s="1500">
        <v>0</v>
      </c>
      <c r="E51" s="1500">
        <v>0</v>
      </c>
      <c r="F51" s="1500">
        <v>0</v>
      </c>
      <c r="G51" s="1500">
        <v>0</v>
      </c>
      <c r="H51" s="1500">
        <v>0</v>
      </c>
      <c r="I51" s="1500">
        <v>0</v>
      </c>
      <c r="J51" s="1500">
        <v>0</v>
      </c>
      <c r="K51" s="1500">
        <v>0</v>
      </c>
      <c r="L51" s="1500">
        <v>0</v>
      </c>
      <c r="M51" s="1500">
        <v>0</v>
      </c>
      <c r="N51" s="1500">
        <v>0</v>
      </c>
      <c r="O51" s="1500">
        <v>0</v>
      </c>
      <c r="P51" s="1500">
        <v>0</v>
      </c>
      <c r="Q51" s="1500">
        <v>0</v>
      </c>
      <c r="R51" s="1500">
        <v>0</v>
      </c>
      <c r="S51" s="1500">
        <v>0</v>
      </c>
    </row>
    <row r="52" spans="1:19" s="94" customFormat="1" ht="19.5" customHeight="1">
      <c r="A52" s="318" t="s">
        <v>320</v>
      </c>
      <c r="B52" s="192">
        <v>0</v>
      </c>
      <c r="C52" s="1505">
        <v>0</v>
      </c>
      <c r="D52" s="1505">
        <v>0</v>
      </c>
      <c r="E52" s="1505">
        <v>0</v>
      </c>
      <c r="F52" s="1505">
        <v>0</v>
      </c>
      <c r="G52" s="1505">
        <v>0</v>
      </c>
      <c r="H52" s="1505">
        <v>0</v>
      </c>
      <c r="I52" s="1505">
        <v>0</v>
      </c>
      <c r="J52" s="1505">
        <v>0</v>
      </c>
      <c r="K52" s="1505">
        <v>0</v>
      </c>
      <c r="L52" s="1505">
        <v>0</v>
      </c>
      <c r="M52" s="1505">
        <v>0</v>
      </c>
      <c r="N52" s="1505">
        <v>0</v>
      </c>
      <c r="O52" s="1505">
        <v>0</v>
      </c>
      <c r="P52" s="1505">
        <v>0</v>
      </c>
      <c r="Q52" s="1505">
        <v>0</v>
      </c>
      <c r="R52" s="1505">
        <v>0</v>
      </c>
      <c r="S52" s="1505">
        <v>0</v>
      </c>
    </row>
    <row r="53" spans="1:19" s="1469" customFormat="1" ht="13.9" customHeight="1">
      <c r="A53" s="94" t="s">
        <v>83</v>
      </c>
      <c r="C53" s="1643" t="s">
        <v>84</v>
      </c>
      <c r="E53" s="99"/>
      <c r="H53" s="99" t="s">
        <v>85</v>
      </c>
      <c r="L53" s="1607" t="s">
        <v>87</v>
      </c>
      <c r="Q53" s="1607"/>
      <c r="S53" s="1607" t="s">
        <v>321</v>
      </c>
    </row>
    <row r="54" spans="1:19" s="1469" customFormat="1" ht="13.9" customHeight="1">
      <c r="A54" s="1462"/>
      <c r="B54" s="1462"/>
      <c r="D54" s="1462"/>
      <c r="E54" s="99"/>
      <c r="H54" s="99" t="s">
        <v>86</v>
      </c>
      <c r="Q54" s="1462"/>
      <c r="R54" s="1462"/>
      <c r="S54" s="1462"/>
    </row>
    <row r="55" spans="1:19" s="94" customFormat="1" ht="13.9" customHeight="1">
      <c r="A55" s="1462"/>
      <c r="B55" s="1500"/>
      <c r="C55" s="1500"/>
      <c r="D55" s="1500"/>
      <c r="E55" s="1500"/>
      <c r="F55" s="1500"/>
      <c r="G55" s="1500"/>
      <c r="H55" s="1500"/>
      <c r="I55" s="1500"/>
      <c r="J55" s="1500"/>
      <c r="K55" s="1500"/>
      <c r="L55" s="1500"/>
      <c r="M55" s="1500"/>
      <c r="N55" s="1500"/>
      <c r="O55" s="1500"/>
      <c r="P55" s="1500"/>
      <c r="Q55" s="1469"/>
      <c r="R55" s="1469"/>
      <c r="S55" s="1469"/>
    </row>
    <row r="56" spans="1:19" s="94" customFormat="1" ht="13.9" customHeight="1">
      <c r="A56" s="72" t="s">
        <v>141</v>
      </c>
      <c r="B56" s="1643"/>
    </row>
    <row r="57" spans="1:19" s="94" customFormat="1" ht="13.9" customHeight="1">
      <c r="A57" s="94" t="s">
        <v>272</v>
      </c>
    </row>
    <row r="58" spans="1:19" s="94" customFormat="1" ht="13.9" customHeight="1">
      <c r="A58" s="157"/>
      <c r="B58" s="157"/>
    </row>
  </sheetData>
  <mergeCells count="28">
    <mergeCell ref="O29:P29"/>
    <mergeCell ref="Q29:S29"/>
    <mergeCell ref="O28:P28"/>
    <mergeCell ref="Q28:S28"/>
    <mergeCell ref="A3:S3"/>
    <mergeCell ref="R4:S4"/>
    <mergeCell ref="B6:D6"/>
    <mergeCell ref="E6:G6"/>
    <mergeCell ref="Q5:S6"/>
    <mergeCell ref="A5:A7"/>
    <mergeCell ref="Q1:S1"/>
    <mergeCell ref="Q2:S2"/>
    <mergeCell ref="O1:P1"/>
    <mergeCell ref="O2:P2"/>
    <mergeCell ref="H6:J6"/>
    <mergeCell ref="K6:M6"/>
    <mergeCell ref="B5:M5"/>
    <mergeCell ref="N5:P6"/>
    <mergeCell ref="A32:A34"/>
    <mergeCell ref="B32:M32"/>
    <mergeCell ref="A30:S30"/>
    <mergeCell ref="R31:S31"/>
    <mergeCell ref="N32:P33"/>
    <mergeCell ref="Q32:S33"/>
    <mergeCell ref="B33:D33"/>
    <mergeCell ref="E33:G33"/>
    <mergeCell ref="H33:J33"/>
    <mergeCell ref="K33:M3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&amp;C&amp;"新細明體,標準"&amp;8&amp;A</oddFooter>
  </headerFooter>
  <rowBreaks count="1" manualBreakCount="1">
    <brk id="27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75"/>
  <sheetViews>
    <sheetView zoomScale="90" zoomScaleNormal="90" zoomScaleSheetLayoutView="100" workbookViewId="0">
      <selection activeCell="I10" sqref="I10"/>
    </sheetView>
  </sheetViews>
  <sheetFormatPr defaultColWidth="9" defaultRowHeight="15.75"/>
  <cols>
    <col min="1" max="1" width="12.875" style="14" customWidth="1"/>
    <col min="2" max="2" width="8" style="14" customWidth="1"/>
    <col min="3" max="4" width="8.625" style="15" customWidth="1"/>
    <col min="5" max="8" width="8.625" style="14" customWidth="1"/>
    <col min="9" max="13" width="10.625" style="14" customWidth="1"/>
    <col min="14" max="16384" width="9" style="14"/>
  </cols>
  <sheetData>
    <row r="1" spans="1:13" s="104" customFormat="1" ht="18.95" customHeight="1">
      <c r="A1" s="1951" t="s">
        <v>143</v>
      </c>
      <c r="B1" s="1953"/>
      <c r="C1" s="108"/>
      <c r="D1" s="108"/>
      <c r="J1" s="107"/>
      <c r="K1" s="1528" t="s">
        <v>139</v>
      </c>
      <c r="L1" s="1951" t="s">
        <v>89</v>
      </c>
      <c r="M1" s="1953"/>
    </row>
    <row r="2" spans="1:13" s="104" customFormat="1" ht="18.95" customHeight="1">
      <c r="A2" s="1947" t="s">
        <v>34</v>
      </c>
      <c r="B2" s="1950"/>
      <c r="C2" s="108" t="s">
        <v>292</v>
      </c>
      <c r="D2" s="108"/>
      <c r="E2" s="108"/>
      <c r="F2" s="108"/>
      <c r="G2" s="108"/>
      <c r="H2" s="108"/>
      <c r="I2" s="108"/>
      <c r="J2" s="7" t="s">
        <v>264</v>
      </c>
      <c r="K2" s="1525" t="s">
        <v>208</v>
      </c>
      <c r="L2" s="1947" t="s">
        <v>2572</v>
      </c>
      <c r="M2" s="1950"/>
    </row>
    <row r="3" spans="1:13" s="113" customFormat="1" ht="19.5" customHeight="1">
      <c r="A3" s="2350" t="s">
        <v>2573</v>
      </c>
      <c r="B3" s="2349"/>
      <c r="C3" s="2349"/>
      <c r="D3" s="2349"/>
      <c r="E3" s="2349"/>
      <c r="F3" s="2349"/>
      <c r="G3" s="2349"/>
      <c r="H3" s="2349"/>
      <c r="I3" s="2349"/>
      <c r="J3" s="2349"/>
      <c r="K3" s="2349"/>
      <c r="L3" s="2349"/>
      <c r="M3" s="2349"/>
    </row>
    <row r="4" spans="1:13" s="104" customFormat="1" ht="16.5" customHeight="1">
      <c r="C4" s="1941" t="s">
        <v>289</v>
      </c>
      <c r="D4" s="1941"/>
      <c r="E4" s="1763"/>
      <c r="F4" s="1763"/>
      <c r="G4" s="1763"/>
      <c r="H4" s="1763"/>
      <c r="I4" s="1763"/>
      <c r="J4" s="1763"/>
      <c r="K4" s="1763"/>
      <c r="L4" s="2050" t="s">
        <v>224</v>
      </c>
      <c r="M4" s="2050"/>
    </row>
    <row r="5" spans="1:13" s="104" customFormat="1" ht="18.75" customHeight="1">
      <c r="A5" s="1958" t="s">
        <v>2099</v>
      </c>
      <c r="B5" s="2017"/>
      <c r="C5" s="2067" t="s">
        <v>174</v>
      </c>
      <c r="D5" s="1951" t="s">
        <v>2100</v>
      </c>
      <c r="E5" s="1952"/>
      <c r="F5" s="1952"/>
      <c r="G5" s="1952"/>
      <c r="H5" s="1953"/>
      <c r="I5" s="1951" t="s">
        <v>2101</v>
      </c>
      <c r="J5" s="2346"/>
      <c r="K5" s="2346"/>
      <c r="L5" s="2346"/>
      <c r="M5" s="2347"/>
    </row>
    <row r="6" spans="1:13" s="104" customFormat="1" ht="19.5" customHeight="1">
      <c r="A6" s="1960"/>
      <c r="B6" s="2019"/>
      <c r="C6" s="2066"/>
      <c r="D6" s="1523" t="s">
        <v>2102</v>
      </c>
      <c r="E6" s="1523" t="s">
        <v>2103</v>
      </c>
      <c r="F6" s="1523" t="s">
        <v>2104</v>
      </c>
      <c r="G6" s="1523" t="s">
        <v>2105</v>
      </c>
      <c r="H6" s="1523" t="s">
        <v>247</v>
      </c>
      <c r="I6" s="2051" t="s">
        <v>297</v>
      </c>
      <c r="J6" s="2348"/>
      <c r="K6" s="1523" t="s">
        <v>54</v>
      </c>
      <c r="L6" s="1523" t="s">
        <v>55</v>
      </c>
      <c r="M6" s="1523" t="s">
        <v>56</v>
      </c>
    </row>
    <row r="7" spans="1:13" s="104" customFormat="1" ht="15" customHeight="1">
      <c r="A7" s="116" t="s">
        <v>150</v>
      </c>
      <c r="B7" s="1533"/>
      <c r="C7" s="232">
        <f t="shared" ref="C7:H7" si="0">SUM(C10,C14,C18)</f>
        <v>512</v>
      </c>
      <c r="D7" s="1628">
        <f>SUM(D10,D14,D18)</f>
        <v>45</v>
      </c>
      <c r="E7" s="1628">
        <f t="shared" si="0"/>
        <v>52</v>
      </c>
      <c r="F7" s="1628">
        <f t="shared" si="0"/>
        <v>343</v>
      </c>
      <c r="G7" s="1550">
        <f t="shared" si="0"/>
        <v>66</v>
      </c>
      <c r="H7" s="1550">
        <f t="shared" si="0"/>
        <v>6</v>
      </c>
      <c r="I7" s="1550"/>
      <c r="J7" s="1550">
        <f>SUM(J10,J14,J18)</f>
        <v>23</v>
      </c>
      <c r="K7" s="1628">
        <f>SUM(K10,K14,K18)</f>
        <v>358</v>
      </c>
      <c r="L7" s="1628">
        <f>SUM(L10,L14,L18)</f>
        <v>63</v>
      </c>
      <c r="M7" s="1550">
        <f>SUM(M10,M14,M18)</f>
        <v>7</v>
      </c>
    </row>
    <row r="8" spans="1:13" s="104" customFormat="1" ht="5.0999999999999996" customHeight="1">
      <c r="A8" s="116"/>
      <c r="B8" s="1533"/>
      <c r="C8" s="232"/>
      <c r="D8" s="1628"/>
      <c r="E8" s="1628"/>
      <c r="F8" s="1628"/>
      <c r="G8" s="1550"/>
      <c r="H8" s="1550"/>
      <c r="I8" s="1550"/>
      <c r="J8" s="1550"/>
      <c r="K8" s="1628"/>
      <c r="L8" s="1628"/>
      <c r="M8" s="1550"/>
    </row>
    <row r="9" spans="1:13" s="104" customFormat="1" ht="15" customHeight="1">
      <c r="A9" s="108" t="s">
        <v>2106</v>
      </c>
      <c r="B9" s="107"/>
      <c r="C9" s="232"/>
      <c r="D9" s="1628"/>
      <c r="E9" s="1628"/>
      <c r="F9" s="1628"/>
      <c r="G9" s="1550"/>
      <c r="H9" s="1550"/>
      <c r="I9" s="1550"/>
      <c r="J9" s="1550"/>
      <c r="K9" s="1628"/>
      <c r="L9" s="1628"/>
      <c r="M9" s="1550"/>
    </row>
    <row r="10" spans="1:13" s="104" customFormat="1" ht="15" customHeight="1">
      <c r="A10" s="1532" t="s">
        <v>2131</v>
      </c>
      <c r="B10" s="1533" t="s">
        <v>49</v>
      </c>
      <c r="C10" s="232">
        <f t="shared" ref="C10:H10" si="1">SUM(C11:C12)</f>
        <v>257</v>
      </c>
      <c r="D10" s="1628">
        <f t="shared" si="1"/>
        <v>27</v>
      </c>
      <c r="E10" s="1628">
        <f t="shared" si="1"/>
        <v>30</v>
      </c>
      <c r="F10" s="1628">
        <f t="shared" si="1"/>
        <v>164</v>
      </c>
      <c r="G10" s="1550">
        <f t="shared" si="1"/>
        <v>34</v>
      </c>
      <c r="H10" s="1550">
        <f t="shared" si="1"/>
        <v>2</v>
      </c>
      <c r="I10" s="1550"/>
      <c r="J10" s="1550">
        <f>SUM(J11:J12)</f>
        <v>10</v>
      </c>
      <c r="K10" s="1628">
        <f>SUM(K11:K12)</f>
        <v>181</v>
      </c>
      <c r="L10" s="1628">
        <f>SUM(L11:L12)</f>
        <v>31</v>
      </c>
      <c r="M10" s="1550">
        <f>SUM(M11:M12)</f>
        <v>4</v>
      </c>
    </row>
    <row r="11" spans="1:13" s="104" customFormat="1" ht="15" customHeight="1">
      <c r="A11" s="1532"/>
      <c r="B11" s="1533" t="s">
        <v>142</v>
      </c>
      <c r="C11" s="232">
        <f>SUM(D11:H11)</f>
        <v>37</v>
      </c>
      <c r="D11" s="1628">
        <v>6</v>
      </c>
      <c r="E11" s="1628">
        <v>5</v>
      </c>
      <c r="F11" s="1628">
        <v>23</v>
      </c>
      <c r="G11" s="1550">
        <v>3</v>
      </c>
      <c r="H11" s="1550">
        <v>0</v>
      </c>
      <c r="I11" s="1550"/>
      <c r="J11" s="1550">
        <v>0</v>
      </c>
      <c r="K11" s="1628">
        <v>22</v>
      </c>
      <c r="L11" s="1628">
        <v>5</v>
      </c>
      <c r="M11" s="1550">
        <v>0</v>
      </c>
    </row>
    <row r="12" spans="1:13" s="104" customFormat="1" ht="15" customHeight="1">
      <c r="A12" s="1532"/>
      <c r="B12" s="1533" t="s">
        <v>68</v>
      </c>
      <c r="C12" s="232">
        <f>SUM(D12:H12)</f>
        <v>220</v>
      </c>
      <c r="D12" s="1628">
        <v>21</v>
      </c>
      <c r="E12" s="1628">
        <v>25</v>
      </c>
      <c r="F12" s="1628">
        <v>141</v>
      </c>
      <c r="G12" s="1550">
        <v>31</v>
      </c>
      <c r="H12" s="1550">
        <v>2</v>
      </c>
      <c r="I12" s="1550"/>
      <c r="J12" s="1550">
        <v>10</v>
      </c>
      <c r="K12" s="1628">
        <v>159</v>
      </c>
      <c r="L12" s="1628">
        <v>26</v>
      </c>
      <c r="M12" s="1550">
        <v>4</v>
      </c>
    </row>
    <row r="13" spans="1:13" s="104" customFormat="1" ht="5.0999999999999996" customHeight="1">
      <c r="A13" s="1532"/>
      <c r="B13" s="1533"/>
      <c r="C13" s="232"/>
      <c r="D13" s="1628"/>
      <c r="E13" s="1628"/>
      <c r="F13" s="1628"/>
      <c r="G13" s="1550"/>
      <c r="H13" s="1550"/>
      <c r="I13" s="1550"/>
      <c r="J13" s="1550"/>
      <c r="K13" s="1628"/>
      <c r="L13" s="1628"/>
      <c r="M13" s="1550"/>
    </row>
    <row r="14" spans="1:13" s="104" customFormat="1" ht="15" customHeight="1">
      <c r="A14" s="1532" t="s">
        <v>2132</v>
      </c>
      <c r="B14" s="1533" t="s">
        <v>49</v>
      </c>
      <c r="C14" s="232">
        <f t="shared" ref="C14:H14" si="2">SUM(C15:C16)</f>
        <v>134</v>
      </c>
      <c r="D14" s="1628">
        <f t="shared" si="2"/>
        <v>11</v>
      </c>
      <c r="E14" s="1628">
        <f t="shared" si="2"/>
        <v>13</v>
      </c>
      <c r="F14" s="1628">
        <f t="shared" si="2"/>
        <v>96</v>
      </c>
      <c r="G14" s="1550">
        <f t="shared" si="2"/>
        <v>10</v>
      </c>
      <c r="H14" s="1550">
        <f t="shared" si="2"/>
        <v>4</v>
      </c>
      <c r="I14" s="1550"/>
      <c r="J14" s="1550">
        <f>SUM(J15:J16)</f>
        <v>7</v>
      </c>
      <c r="K14" s="1628">
        <f>SUM(K15:K16)</f>
        <v>94</v>
      </c>
      <c r="L14" s="1628">
        <f>SUM(L15:L16)</f>
        <v>18</v>
      </c>
      <c r="M14" s="1550">
        <f>SUM(M15:M16)</f>
        <v>0</v>
      </c>
    </row>
    <row r="15" spans="1:13" s="104" customFormat="1" ht="15" customHeight="1">
      <c r="A15" s="1532"/>
      <c r="B15" s="1533" t="s">
        <v>142</v>
      </c>
      <c r="C15" s="232">
        <f>SUM(D15:H15)</f>
        <v>10</v>
      </c>
      <c r="D15" s="1628">
        <v>2</v>
      </c>
      <c r="E15" s="1628">
        <v>0</v>
      </c>
      <c r="F15" s="1628">
        <v>7</v>
      </c>
      <c r="G15" s="1550">
        <v>0</v>
      </c>
      <c r="H15" s="1550">
        <v>1</v>
      </c>
      <c r="I15" s="1550"/>
      <c r="J15" s="1550">
        <v>0</v>
      </c>
      <c r="K15" s="1628">
        <v>3</v>
      </c>
      <c r="L15" s="1628">
        <v>4</v>
      </c>
      <c r="M15" s="1550">
        <v>0</v>
      </c>
    </row>
    <row r="16" spans="1:13" s="104" customFormat="1" ht="15" customHeight="1">
      <c r="A16" s="1532"/>
      <c r="B16" s="1533" t="s">
        <v>68</v>
      </c>
      <c r="C16" s="232">
        <f>SUM(D16:H16)</f>
        <v>124</v>
      </c>
      <c r="D16" s="1628">
        <v>9</v>
      </c>
      <c r="E16" s="1628">
        <v>13</v>
      </c>
      <c r="F16" s="1628">
        <v>89</v>
      </c>
      <c r="G16" s="1550">
        <v>10</v>
      </c>
      <c r="H16" s="1550">
        <v>3</v>
      </c>
      <c r="I16" s="1550"/>
      <c r="J16" s="1550">
        <v>7</v>
      </c>
      <c r="K16" s="1628">
        <v>91</v>
      </c>
      <c r="L16" s="1628">
        <v>14</v>
      </c>
      <c r="M16" s="1550">
        <v>0</v>
      </c>
    </row>
    <row r="17" spans="1:13" s="104" customFormat="1" ht="5.0999999999999996" customHeight="1">
      <c r="A17" s="1532"/>
      <c r="B17" s="1533"/>
      <c r="C17" s="232"/>
      <c r="D17" s="1628"/>
      <c r="E17" s="1628"/>
      <c r="F17" s="1628"/>
      <c r="G17" s="1550"/>
      <c r="H17" s="1550"/>
      <c r="I17" s="1550"/>
      <c r="J17" s="1550"/>
      <c r="K17" s="1627"/>
      <c r="L17" s="1627"/>
      <c r="M17" s="1550"/>
    </row>
    <row r="18" spans="1:13" s="104" customFormat="1" ht="15" customHeight="1">
      <c r="A18" s="1532" t="s">
        <v>190</v>
      </c>
      <c r="B18" s="1533" t="s">
        <v>49</v>
      </c>
      <c r="C18" s="232">
        <f t="shared" ref="C18:H18" si="3">SUM(C19:C20)</f>
        <v>121</v>
      </c>
      <c r="D18" s="1628">
        <f t="shared" si="3"/>
        <v>7</v>
      </c>
      <c r="E18" s="1628">
        <f t="shared" si="3"/>
        <v>9</v>
      </c>
      <c r="F18" s="1628">
        <f t="shared" si="3"/>
        <v>83</v>
      </c>
      <c r="G18" s="1550">
        <f t="shared" si="3"/>
        <v>22</v>
      </c>
      <c r="H18" s="1550">
        <f t="shared" si="3"/>
        <v>0</v>
      </c>
      <c r="I18" s="1550"/>
      <c r="J18" s="1550">
        <f>SUM(J19:J20)</f>
        <v>6</v>
      </c>
      <c r="K18" s="1628">
        <f>SUM(K19:K20)</f>
        <v>83</v>
      </c>
      <c r="L18" s="1628">
        <f>SUM(L19:L20)</f>
        <v>14</v>
      </c>
      <c r="M18" s="1550">
        <f>SUM(M19:M20)</f>
        <v>3</v>
      </c>
    </row>
    <row r="19" spans="1:13" s="104" customFormat="1" ht="15" customHeight="1">
      <c r="A19" s="1532"/>
      <c r="B19" s="1533" t="s">
        <v>142</v>
      </c>
      <c r="C19" s="232">
        <f>SUM(D19:H19)</f>
        <v>7</v>
      </c>
      <c r="D19" s="1628">
        <v>2</v>
      </c>
      <c r="E19" s="1628">
        <v>1</v>
      </c>
      <c r="F19" s="1628">
        <v>2</v>
      </c>
      <c r="G19" s="1550">
        <v>2</v>
      </c>
      <c r="H19" s="1550">
        <v>0</v>
      </c>
      <c r="I19" s="1550"/>
      <c r="J19" s="1550">
        <v>0</v>
      </c>
      <c r="K19" s="1628">
        <v>4</v>
      </c>
      <c r="L19" s="1628">
        <v>1</v>
      </c>
      <c r="M19" s="1550">
        <v>0</v>
      </c>
    </row>
    <row r="20" spans="1:13" s="104" customFormat="1" ht="15" customHeight="1">
      <c r="A20" s="1532"/>
      <c r="B20" s="1533" t="s">
        <v>68</v>
      </c>
      <c r="C20" s="232">
        <f>SUM(D20:H20)</f>
        <v>114</v>
      </c>
      <c r="D20" s="1628">
        <v>5</v>
      </c>
      <c r="E20" s="1628">
        <v>8</v>
      </c>
      <c r="F20" s="1628">
        <v>81</v>
      </c>
      <c r="G20" s="1550">
        <v>20</v>
      </c>
      <c r="H20" s="1550">
        <v>0</v>
      </c>
      <c r="I20" s="1550"/>
      <c r="J20" s="1550">
        <v>6</v>
      </c>
      <c r="K20" s="1628">
        <v>79</v>
      </c>
      <c r="L20" s="1628">
        <v>13</v>
      </c>
      <c r="M20" s="1550">
        <v>3</v>
      </c>
    </row>
    <row r="21" spans="1:13" s="104" customFormat="1" ht="5.0999999999999996" customHeight="1">
      <c r="A21" s="1532"/>
      <c r="B21" s="1533"/>
      <c r="C21" s="232"/>
      <c r="D21" s="1628"/>
      <c r="E21" s="1628"/>
      <c r="F21" s="1628"/>
      <c r="G21" s="1550"/>
      <c r="H21" s="1550"/>
      <c r="I21" s="1550"/>
      <c r="J21" s="1550"/>
      <c r="K21" s="1628"/>
      <c r="L21" s="1628"/>
      <c r="M21" s="1550"/>
    </row>
    <row r="22" spans="1:13" s="104" customFormat="1" ht="14.1" customHeight="1">
      <c r="A22" s="108" t="s">
        <v>280</v>
      </c>
      <c r="B22" s="107"/>
      <c r="C22" s="232"/>
      <c r="D22" s="1628"/>
      <c r="E22" s="1628"/>
      <c r="F22" s="1628"/>
      <c r="G22" s="1550"/>
      <c r="H22" s="1550"/>
      <c r="I22" s="1550"/>
      <c r="J22" s="1550"/>
      <c r="K22" s="1627"/>
      <c r="L22" s="1627"/>
      <c r="M22" s="1550"/>
    </row>
    <row r="23" spans="1:13" s="104" customFormat="1" ht="14.1" customHeight="1">
      <c r="A23" s="1532" t="s">
        <v>270</v>
      </c>
      <c r="B23" s="1533"/>
      <c r="C23" s="232">
        <f>SUM(D23:H23)</f>
        <v>22</v>
      </c>
      <c r="D23" s="1628">
        <v>1</v>
      </c>
      <c r="E23" s="1628">
        <v>3</v>
      </c>
      <c r="F23" s="1628">
        <v>15</v>
      </c>
      <c r="G23" s="1550">
        <v>3</v>
      </c>
      <c r="H23" s="1550">
        <v>0</v>
      </c>
      <c r="I23" s="1550"/>
      <c r="J23" s="1550">
        <v>0</v>
      </c>
      <c r="K23" s="305">
        <v>14</v>
      </c>
      <c r="L23" s="305">
        <v>5</v>
      </c>
      <c r="M23" s="305">
        <v>0</v>
      </c>
    </row>
    <row r="24" spans="1:13" s="104" customFormat="1" ht="14.1" customHeight="1">
      <c r="A24" s="1532" t="s">
        <v>96</v>
      </c>
      <c r="B24" s="1533"/>
      <c r="C24" s="232">
        <f t="shared" ref="C24:C34" si="4">SUM(D24:H24)</f>
        <v>42</v>
      </c>
      <c r="D24" s="1628">
        <v>6</v>
      </c>
      <c r="E24" s="1628">
        <v>3</v>
      </c>
      <c r="F24" s="1628">
        <v>26</v>
      </c>
      <c r="G24" s="1550">
        <v>6</v>
      </c>
      <c r="H24" s="1550">
        <v>1</v>
      </c>
      <c r="I24" s="1550"/>
      <c r="J24" s="1550">
        <v>5</v>
      </c>
      <c r="K24" s="305">
        <v>30</v>
      </c>
      <c r="L24" s="305">
        <v>4</v>
      </c>
      <c r="M24" s="305">
        <v>0</v>
      </c>
    </row>
    <row r="25" spans="1:13" s="104" customFormat="1" ht="14.1" customHeight="1">
      <c r="A25" s="1532" t="s">
        <v>97</v>
      </c>
      <c r="B25" s="1533"/>
      <c r="C25" s="232">
        <f t="shared" si="4"/>
        <v>0</v>
      </c>
      <c r="D25" s="1628">
        <v>0</v>
      </c>
      <c r="E25" s="1628">
        <v>0</v>
      </c>
      <c r="F25" s="1628">
        <v>0</v>
      </c>
      <c r="G25" s="1550">
        <v>0</v>
      </c>
      <c r="H25" s="1550">
        <v>0</v>
      </c>
      <c r="I25" s="1550"/>
      <c r="J25" s="1550">
        <v>0</v>
      </c>
      <c r="K25" s="305">
        <v>0</v>
      </c>
      <c r="L25" s="305">
        <v>0</v>
      </c>
      <c r="M25" s="305">
        <v>0</v>
      </c>
    </row>
    <row r="26" spans="1:13" s="104" customFormat="1" ht="14.1" customHeight="1">
      <c r="A26" s="1532" t="s">
        <v>98</v>
      </c>
      <c r="B26" s="1533"/>
      <c r="C26" s="232">
        <f t="shared" si="4"/>
        <v>55</v>
      </c>
      <c r="D26" s="1628">
        <v>4</v>
      </c>
      <c r="E26" s="1628">
        <v>1</v>
      </c>
      <c r="F26" s="1628">
        <v>38</v>
      </c>
      <c r="G26" s="1550">
        <v>12</v>
      </c>
      <c r="H26" s="1550">
        <v>0</v>
      </c>
      <c r="I26" s="1550"/>
      <c r="J26" s="1550">
        <v>2</v>
      </c>
      <c r="K26" s="305">
        <v>27</v>
      </c>
      <c r="L26" s="305">
        <v>6</v>
      </c>
      <c r="M26" s="305">
        <v>0</v>
      </c>
    </row>
    <row r="27" spans="1:13" s="104" customFormat="1" ht="14.1" customHeight="1">
      <c r="A27" s="1532" t="s">
        <v>99</v>
      </c>
      <c r="B27" s="1533"/>
      <c r="C27" s="232">
        <f t="shared" si="4"/>
        <v>59</v>
      </c>
      <c r="D27" s="1628">
        <v>1</v>
      </c>
      <c r="E27" s="1628">
        <v>5</v>
      </c>
      <c r="F27" s="1628">
        <v>49</v>
      </c>
      <c r="G27" s="1550">
        <v>4</v>
      </c>
      <c r="H27" s="1550">
        <v>0</v>
      </c>
      <c r="I27" s="1550"/>
      <c r="J27" s="1550">
        <v>0</v>
      </c>
      <c r="K27" s="305">
        <v>27</v>
      </c>
      <c r="L27" s="305">
        <v>28</v>
      </c>
      <c r="M27" s="305">
        <v>0</v>
      </c>
    </row>
    <row r="28" spans="1:13" s="104" customFormat="1" ht="14.1" customHeight="1">
      <c r="A28" s="1532" t="s">
        <v>281</v>
      </c>
      <c r="B28" s="1533"/>
      <c r="C28" s="232">
        <f t="shared" si="4"/>
        <v>22</v>
      </c>
      <c r="D28" s="1628">
        <v>0</v>
      </c>
      <c r="E28" s="1628">
        <v>2</v>
      </c>
      <c r="F28" s="1628">
        <v>16</v>
      </c>
      <c r="G28" s="1550">
        <v>4</v>
      </c>
      <c r="H28" s="1550">
        <v>0</v>
      </c>
      <c r="I28" s="1550"/>
      <c r="J28" s="1550">
        <v>2</v>
      </c>
      <c r="K28" s="305">
        <v>12</v>
      </c>
      <c r="L28" s="305">
        <v>0</v>
      </c>
      <c r="M28" s="305">
        <v>3</v>
      </c>
    </row>
    <row r="29" spans="1:13" s="104" customFormat="1" ht="14.1" customHeight="1">
      <c r="A29" s="1532" t="s">
        <v>282</v>
      </c>
      <c r="B29" s="1533"/>
      <c r="C29" s="232">
        <f t="shared" si="4"/>
        <v>55</v>
      </c>
      <c r="D29" s="1628">
        <v>5</v>
      </c>
      <c r="E29" s="1628">
        <v>6</v>
      </c>
      <c r="F29" s="1628">
        <v>39</v>
      </c>
      <c r="G29" s="1550">
        <v>5</v>
      </c>
      <c r="H29" s="1550">
        <v>0</v>
      </c>
      <c r="I29" s="1550"/>
      <c r="J29" s="1550">
        <v>5</v>
      </c>
      <c r="K29" s="305">
        <v>40</v>
      </c>
      <c r="L29" s="305">
        <v>6</v>
      </c>
      <c r="M29" s="305">
        <v>0</v>
      </c>
    </row>
    <row r="30" spans="1:13" s="104" customFormat="1" ht="14.1" customHeight="1">
      <c r="A30" s="1532" t="s">
        <v>653</v>
      </c>
      <c r="B30" s="1533"/>
      <c r="C30" s="232">
        <f t="shared" si="4"/>
        <v>93</v>
      </c>
      <c r="D30" s="1628">
        <v>15</v>
      </c>
      <c r="E30" s="1628">
        <v>11</v>
      </c>
      <c r="F30" s="1628">
        <v>53</v>
      </c>
      <c r="G30" s="1550">
        <v>14</v>
      </c>
      <c r="H30" s="1550">
        <v>0</v>
      </c>
      <c r="I30" s="1550"/>
      <c r="J30" s="1550">
        <v>4</v>
      </c>
      <c r="K30" s="305">
        <v>83</v>
      </c>
      <c r="L30" s="305">
        <v>3</v>
      </c>
      <c r="M30" s="305">
        <v>0</v>
      </c>
    </row>
    <row r="31" spans="1:13" s="104" customFormat="1" ht="14.1" customHeight="1">
      <c r="A31" s="1532" t="s">
        <v>283</v>
      </c>
      <c r="B31" s="1533"/>
      <c r="C31" s="232">
        <f t="shared" si="4"/>
        <v>24</v>
      </c>
      <c r="D31" s="1628">
        <v>2</v>
      </c>
      <c r="E31" s="1628">
        <v>2</v>
      </c>
      <c r="F31" s="1628">
        <v>19</v>
      </c>
      <c r="G31" s="1550">
        <v>1</v>
      </c>
      <c r="H31" s="1550">
        <v>0</v>
      </c>
      <c r="I31" s="1550"/>
      <c r="J31" s="1550">
        <v>2</v>
      </c>
      <c r="K31" s="305">
        <v>18</v>
      </c>
      <c r="L31" s="305">
        <v>3</v>
      </c>
      <c r="M31" s="305">
        <v>0</v>
      </c>
    </row>
    <row r="32" spans="1:13" s="104" customFormat="1" ht="14.1" customHeight="1">
      <c r="A32" s="1532" t="s">
        <v>654</v>
      </c>
      <c r="B32" s="1533"/>
      <c r="C32" s="232">
        <f t="shared" si="4"/>
        <v>25</v>
      </c>
      <c r="D32" s="1628">
        <v>3</v>
      </c>
      <c r="E32" s="1628">
        <v>4</v>
      </c>
      <c r="F32" s="1628">
        <v>15</v>
      </c>
      <c r="G32" s="1550">
        <v>3</v>
      </c>
      <c r="H32" s="1550">
        <v>0</v>
      </c>
      <c r="I32" s="1550"/>
      <c r="J32" s="1550">
        <v>0</v>
      </c>
      <c r="K32" s="305">
        <v>20</v>
      </c>
      <c r="L32" s="305">
        <v>3</v>
      </c>
      <c r="M32" s="305">
        <v>0</v>
      </c>
    </row>
    <row r="33" spans="1:13" s="104" customFormat="1" ht="14.1" customHeight="1">
      <c r="A33" s="1532" t="s">
        <v>271</v>
      </c>
      <c r="B33" s="1533"/>
      <c r="C33" s="232">
        <f t="shared" si="4"/>
        <v>44</v>
      </c>
      <c r="D33" s="1628">
        <v>4</v>
      </c>
      <c r="E33" s="1628">
        <v>8</v>
      </c>
      <c r="F33" s="1628">
        <v>24</v>
      </c>
      <c r="G33" s="1550">
        <v>4</v>
      </c>
      <c r="H33" s="1550">
        <v>4</v>
      </c>
      <c r="I33" s="1550"/>
      <c r="J33" s="1550">
        <v>1</v>
      </c>
      <c r="K33" s="305">
        <v>31</v>
      </c>
      <c r="L33" s="305">
        <v>1</v>
      </c>
      <c r="M33" s="305">
        <v>2</v>
      </c>
    </row>
    <row r="34" spans="1:13" s="104" customFormat="1" ht="14.1" customHeight="1">
      <c r="A34" s="1522" t="s">
        <v>295</v>
      </c>
      <c r="B34" s="1608"/>
      <c r="C34" s="233">
        <f t="shared" si="4"/>
        <v>71</v>
      </c>
      <c r="D34" s="234">
        <v>4</v>
      </c>
      <c r="E34" s="234">
        <v>7</v>
      </c>
      <c r="F34" s="234">
        <v>49</v>
      </c>
      <c r="G34" s="1553">
        <v>10</v>
      </c>
      <c r="H34" s="1553">
        <v>1</v>
      </c>
      <c r="I34" s="1553"/>
      <c r="J34" s="1553">
        <v>2</v>
      </c>
      <c r="K34" s="306">
        <v>56</v>
      </c>
      <c r="L34" s="306">
        <v>4</v>
      </c>
      <c r="M34" s="306">
        <v>2</v>
      </c>
    </row>
    <row r="35" spans="1:13" s="104" customFormat="1" ht="13.9" customHeight="1">
      <c r="A35" s="106" t="s">
        <v>83</v>
      </c>
      <c r="B35" s="106"/>
      <c r="C35" s="106" t="s">
        <v>84</v>
      </c>
      <c r="E35" s="106"/>
      <c r="F35" s="106" t="s">
        <v>85</v>
      </c>
      <c r="I35" s="105" t="s">
        <v>87</v>
      </c>
      <c r="L35" s="73"/>
      <c r="M35" s="1607" t="s">
        <v>2574</v>
      </c>
    </row>
    <row r="36" spans="1:13" s="104" customFormat="1" ht="13.9" customHeight="1">
      <c r="C36" s="109"/>
      <c r="D36" s="109"/>
      <c r="E36" s="110"/>
      <c r="F36" s="106" t="s">
        <v>86</v>
      </c>
      <c r="G36" s="110"/>
      <c r="J36" s="110"/>
      <c r="K36" s="110"/>
      <c r="L36" s="110"/>
      <c r="M36" s="110"/>
    </row>
    <row r="37" spans="1:13" s="66" customFormat="1" ht="13.9" customHeight="1">
      <c r="A37" s="72" t="s">
        <v>141</v>
      </c>
    </row>
    <row r="38" spans="1:13" s="104" customFormat="1" ht="13.9" customHeight="1">
      <c r="A38" s="94" t="s">
        <v>272</v>
      </c>
      <c r="G38" s="106"/>
      <c r="I38" s="105"/>
      <c r="J38" s="105"/>
      <c r="K38" s="105"/>
      <c r="L38" s="105"/>
      <c r="M38" s="105"/>
    </row>
    <row r="39" spans="1:13" s="94" customFormat="1" ht="13.9" customHeight="1">
      <c r="A39" s="157"/>
      <c r="B39" s="157"/>
      <c r="C39" s="157"/>
      <c r="D39" s="157"/>
    </row>
    <row r="40" spans="1:13" s="104" customFormat="1" ht="18.95" customHeight="1">
      <c r="A40" s="1951" t="s">
        <v>143</v>
      </c>
      <c r="B40" s="1953"/>
      <c r="C40" s="108"/>
      <c r="D40" s="108"/>
      <c r="J40" s="107"/>
      <c r="K40" s="1528" t="s">
        <v>139</v>
      </c>
      <c r="L40" s="1951" t="s">
        <v>89</v>
      </c>
      <c r="M40" s="1953"/>
    </row>
    <row r="41" spans="1:13" s="104" customFormat="1" ht="18.95" customHeight="1">
      <c r="A41" s="1947" t="s">
        <v>34</v>
      </c>
      <c r="B41" s="1950"/>
      <c r="C41" s="108" t="s">
        <v>292</v>
      </c>
      <c r="D41" s="108"/>
      <c r="E41" s="108"/>
      <c r="F41" s="108"/>
      <c r="G41" s="108"/>
      <c r="H41" s="108"/>
      <c r="I41" s="108"/>
      <c r="J41" s="107"/>
      <c r="K41" s="1525" t="s">
        <v>208</v>
      </c>
      <c r="L41" s="1947" t="s">
        <v>2572</v>
      </c>
      <c r="M41" s="1950"/>
    </row>
    <row r="42" spans="1:13" s="113" customFormat="1" ht="20.100000000000001" customHeight="1">
      <c r="A42" s="2349" t="s">
        <v>2575</v>
      </c>
      <c r="B42" s="2349"/>
      <c r="C42" s="2349"/>
      <c r="D42" s="2349"/>
      <c r="E42" s="2349"/>
      <c r="F42" s="2349"/>
      <c r="G42" s="2349"/>
      <c r="H42" s="2349"/>
      <c r="I42" s="2349"/>
      <c r="J42" s="2349"/>
      <c r="K42" s="2349"/>
      <c r="L42" s="2349"/>
      <c r="M42" s="2349"/>
    </row>
    <row r="43" spans="1:13" s="104" customFormat="1" ht="16.5" customHeight="1">
      <c r="C43" s="1941" t="s">
        <v>289</v>
      </c>
      <c r="D43" s="1941"/>
      <c r="E43" s="1763"/>
      <c r="F43" s="1763"/>
      <c r="G43" s="1763"/>
      <c r="H43" s="1763"/>
      <c r="I43" s="1763"/>
      <c r="J43" s="1763"/>
      <c r="K43" s="1763"/>
      <c r="L43" s="2050" t="s">
        <v>224</v>
      </c>
      <c r="M43" s="2050"/>
    </row>
    <row r="44" spans="1:13" s="104" customFormat="1" ht="18" customHeight="1">
      <c r="A44" s="1958" t="s">
        <v>2099</v>
      </c>
      <c r="B44" s="2017"/>
      <c r="C44" s="1951" t="s">
        <v>2101</v>
      </c>
      <c r="D44" s="1952"/>
      <c r="E44" s="1952"/>
      <c r="F44" s="1952"/>
      <c r="G44" s="1952"/>
      <c r="H44" s="1952"/>
      <c r="I44" s="1952"/>
      <c r="J44" s="1952"/>
      <c r="K44" s="1952"/>
      <c r="L44" s="1952"/>
      <c r="M44" s="1952"/>
    </row>
    <row r="45" spans="1:13" s="104" customFormat="1" ht="18" customHeight="1">
      <c r="A45" s="1960"/>
      <c r="B45" s="2019"/>
      <c r="C45" s="1523" t="s">
        <v>57</v>
      </c>
      <c r="D45" s="1523" t="s">
        <v>58</v>
      </c>
      <c r="E45" s="1523" t="s">
        <v>59</v>
      </c>
      <c r="F45" s="1951" t="s">
        <v>796</v>
      </c>
      <c r="G45" s="1953"/>
      <c r="H45" s="1523" t="s">
        <v>60</v>
      </c>
      <c r="I45" s="1523" t="s">
        <v>61</v>
      </c>
      <c r="J45" s="1523" t="s">
        <v>62</v>
      </c>
      <c r="K45" s="1523" t="s">
        <v>63</v>
      </c>
      <c r="L45" s="1523" t="s">
        <v>64</v>
      </c>
      <c r="M45" s="1528" t="s">
        <v>65</v>
      </c>
    </row>
    <row r="46" spans="1:13" s="104" customFormat="1" ht="15" customHeight="1">
      <c r="A46" s="116" t="s">
        <v>150</v>
      </c>
      <c r="B46" s="1533"/>
      <c r="C46" s="232">
        <f>SUM(C49,C53,C57)</f>
        <v>39</v>
      </c>
      <c r="D46" s="1628">
        <f t="shared" ref="D46:M46" si="5">SUM(D49,D53,D57)</f>
        <v>1</v>
      </c>
      <c r="E46" s="1628">
        <f t="shared" si="5"/>
        <v>3</v>
      </c>
      <c r="F46" s="1628"/>
      <c r="G46" s="1550">
        <f t="shared" si="5"/>
        <v>0</v>
      </c>
      <c r="H46" s="1550">
        <f t="shared" si="5"/>
        <v>1</v>
      </c>
      <c r="I46" s="1550">
        <f t="shared" si="5"/>
        <v>1</v>
      </c>
      <c r="J46" s="1550">
        <f t="shared" si="5"/>
        <v>4</v>
      </c>
      <c r="K46" s="1628">
        <f t="shared" si="5"/>
        <v>0</v>
      </c>
      <c r="L46" s="1628">
        <f t="shared" si="5"/>
        <v>0</v>
      </c>
      <c r="M46" s="1550">
        <f t="shared" si="5"/>
        <v>12</v>
      </c>
    </row>
    <row r="47" spans="1:13" s="104" customFormat="1" ht="8.1" customHeight="1">
      <c r="A47" s="116"/>
      <c r="B47" s="1533"/>
      <c r="C47" s="232"/>
      <c r="D47" s="1628"/>
      <c r="E47" s="1628"/>
      <c r="F47" s="1628"/>
      <c r="G47" s="1550"/>
      <c r="H47" s="1550"/>
      <c r="I47" s="1550"/>
      <c r="J47" s="1550"/>
      <c r="K47" s="1628"/>
      <c r="L47" s="1628"/>
      <c r="M47" s="1550"/>
    </row>
    <row r="48" spans="1:13" s="104" customFormat="1" ht="15" customHeight="1">
      <c r="A48" s="108" t="s">
        <v>2106</v>
      </c>
      <c r="B48" s="107"/>
      <c r="C48" s="232"/>
      <c r="D48" s="1628"/>
      <c r="E48" s="1628"/>
      <c r="F48" s="1628"/>
      <c r="G48" s="1550"/>
      <c r="H48" s="1550"/>
      <c r="I48" s="1550"/>
      <c r="J48" s="1550"/>
      <c r="K48" s="1628"/>
      <c r="L48" s="1628"/>
      <c r="M48" s="1550"/>
    </row>
    <row r="49" spans="1:13" s="104" customFormat="1" ht="15" customHeight="1">
      <c r="A49" s="1532" t="s">
        <v>2133</v>
      </c>
      <c r="B49" s="1533" t="s">
        <v>49</v>
      </c>
      <c r="C49" s="232">
        <f>SUM(C50:C51)</f>
        <v>23</v>
      </c>
      <c r="D49" s="1628">
        <f t="shared" ref="D49:M49" si="6">SUM(D50:D51)</f>
        <v>0</v>
      </c>
      <c r="E49" s="1628">
        <f t="shared" si="6"/>
        <v>0</v>
      </c>
      <c r="F49" s="1628"/>
      <c r="G49" s="1550">
        <f t="shared" si="6"/>
        <v>0</v>
      </c>
      <c r="H49" s="1550">
        <f t="shared" si="6"/>
        <v>0</v>
      </c>
      <c r="I49" s="1550">
        <f t="shared" si="6"/>
        <v>0</v>
      </c>
      <c r="J49" s="1550">
        <f t="shared" si="6"/>
        <v>3</v>
      </c>
      <c r="K49" s="1628">
        <f t="shared" si="6"/>
        <v>0</v>
      </c>
      <c r="L49" s="1628">
        <f t="shared" si="6"/>
        <v>0</v>
      </c>
      <c r="M49" s="1550">
        <f t="shared" si="6"/>
        <v>5</v>
      </c>
    </row>
    <row r="50" spans="1:13" s="104" customFormat="1" ht="15" customHeight="1">
      <c r="A50" s="1532"/>
      <c r="B50" s="1533" t="s">
        <v>142</v>
      </c>
      <c r="C50" s="232">
        <v>7</v>
      </c>
      <c r="D50" s="1628">
        <v>0</v>
      </c>
      <c r="E50" s="1628">
        <v>0</v>
      </c>
      <c r="F50" s="1628"/>
      <c r="G50" s="1550">
        <v>0</v>
      </c>
      <c r="H50" s="1550">
        <v>0</v>
      </c>
      <c r="I50" s="1550">
        <v>0</v>
      </c>
      <c r="J50" s="1550">
        <v>0</v>
      </c>
      <c r="K50" s="1628">
        <v>0</v>
      </c>
      <c r="L50" s="1628">
        <v>0</v>
      </c>
      <c r="M50" s="1550">
        <v>3</v>
      </c>
    </row>
    <row r="51" spans="1:13" s="104" customFormat="1" ht="15" customHeight="1">
      <c r="A51" s="1532"/>
      <c r="B51" s="1533" t="s">
        <v>68</v>
      </c>
      <c r="C51" s="232">
        <v>16</v>
      </c>
      <c r="D51" s="1628">
        <v>0</v>
      </c>
      <c r="E51" s="1628">
        <v>0</v>
      </c>
      <c r="F51" s="1628"/>
      <c r="G51" s="1550">
        <v>0</v>
      </c>
      <c r="H51" s="1550">
        <v>0</v>
      </c>
      <c r="I51" s="1550">
        <v>0</v>
      </c>
      <c r="J51" s="1550">
        <v>3</v>
      </c>
      <c r="K51" s="1628">
        <v>0</v>
      </c>
      <c r="L51" s="1628">
        <v>0</v>
      </c>
      <c r="M51" s="1550">
        <v>2</v>
      </c>
    </row>
    <row r="52" spans="1:13" s="104" customFormat="1" ht="8.1" customHeight="1">
      <c r="A52" s="1532"/>
      <c r="B52" s="1533"/>
      <c r="C52" s="232"/>
      <c r="D52" s="1628"/>
      <c r="E52" s="1628"/>
      <c r="F52" s="1628"/>
      <c r="G52" s="1550"/>
      <c r="H52" s="1550"/>
      <c r="I52" s="1550"/>
      <c r="J52" s="1550"/>
      <c r="K52" s="1628"/>
      <c r="L52" s="1628"/>
      <c r="M52" s="1550"/>
    </row>
    <row r="53" spans="1:13" s="104" customFormat="1" ht="15" customHeight="1">
      <c r="A53" s="1532" t="s">
        <v>2132</v>
      </c>
      <c r="B53" s="1533" t="s">
        <v>49</v>
      </c>
      <c r="C53" s="232">
        <f>SUM(C54:C55)</f>
        <v>7</v>
      </c>
      <c r="D53" s="1628">
        <f>SUM(D54:D55)</f>
        <v>0</v>
      </c>
      <c r="E53" s="1628">
        <f>SUM(E54:E55)</f>
        <v>2</v>
      </c>
      <c r="F53" s="1628"/>
      <c r="G53" s="1550">
        <f t="shared" ref="G53:M53" si="7">SUM(G54:G55)</f>
        <v>0</v>
      </c>
      <c r="H53" s="1550">
        <f t="shared" si="7"/>
        <v>1</v>
      </c>
      <c r="I53" s="1550">
        <f t="shared" si="7"/>
        <v>1</v>
      </c>
      <c r="J53" s="1550">
        <f t="shared" si="7"/>
        <v>1</v>
      </c>
      <c r="K53" s="1628">
        <f t="shared" si="7"/>
        <v>0</v>
      </c>
      <c r="L53" s="1628">
        <f t="shared" si="7"/>
        <v>0</v>
      </c>
      <c r="M53" s="1550">
        <f t="shared" si="7"/>
        <v>3</v>
      </c>
    </row>
    <row r="54" spans="1:13" s="104" customFormat="1" ht="15" customHeight="1">
      <c r="A54" s="1532"/>
      <c r="B54" s="1533" t="s">
        <v>142</v>
      </c>
      <c r="C54" s="232">
        <v>0</v>
      </c>
      <c r="D54" s="1628">
        <v>0</v>
      </c>
      <c r="E54" s="1628">
        <v>0</v>
      </c>
      <c r="F54" s="1628"/>
      <c r="G54" s="1550">
        <v>0</v>
      </c>
      <c r="H54" s="1550">
        <v>1</v>
      </c>
      <c r="I54" s="1550">
        <v>0</v>
      </c>
      <c r="J54" s="1550">
        <v>0</v>
      </c>
      <c r="K54" s="1628">
        <v>0</v>
      </c>
      <c r="L54" s="1628">
        <v>0</v>
      </c>
      <c r="M54" s="1550">
        <v>2</v>
      </c>
    </row>
    <row r="55" spans="1:13" s="104" customFormat="1" ht="15" customHeight="1">
      <c r="A55" s="1532"/>
      <c r="B55" s="1533" t="s">
        <v>68</v>
      </c>
      <c r="C55" s="232">
        <v>7</v>
      </c>
      <c r="D55" s="1628">
        <v>0</v>
      </c>
      <c r="E55" s="1628">
        <v>2</v>
      </c>
      <c r="F55" s="1628"/>
      <c r="G55" s="1550">
        <v>0</v>
      </c>
      <c r="H55" s="1550">
        <v>0</v>
      </c>
      <c r="I55" s="1550">
        <v>1</v>
      </c>
      <c r="J55" s="1550">
        <v>1</v>
      </c>
      <c r="K55" s="1628">
        <v>0</v>
      </c>
      <c r="L55" s="1628">
        <v>0</v>
      </c>
      <c r="M55" s="1550">
        <v>1</v>
      </c>
    </row>
    <row r="56" spans="1:13" s="104" customFormat="1" ht="8.1" customHeight="1">
      <c r="A56" s="1532"/>
      <c r="B56" s="1533"/>
      <c r="C56" s="232"/>
      <c r="D56" s="1628"/>
      <c r="E56" s="1628"/>
      <c r="F56" s="1628"/>
      <c r="G56" s="1550"/>
      <c r="H56" s="1550"/>
      <c r="I56" s="1550"/>
      <c r="J56" s="1550"/>
      <c r="K56" s="1627"/>
      <c r="L56" s="1627"/>
      <c r="M56" s="1550"/>
    </row>
    <row r="57" spans="1:13" s="104" customFormat="1" ht="15" customHeight="1">
      <c r="A57" s="1532" t="s">
        <v>190</v>
      </c>
      <c r="B57" s="1533" t="s">
        <v>49</v>
      </c>
      <c r="C57" s="232">
        <f>SUM(C58:C59)</f>
        <v>9</v>
      </c>
      <c r="D57" s="1628">
        <f>SUM(D58:D59)</f>
        <v>1</v>
      </c>
      <c r="E57" s="1628">
        <f>SUM(E58:E59)</f>
        <v>1</v>
      </c>
      <c r="F57" s="1628"/>
      <c r="G57" s="1550">
        <f t="shared" ref="G57:M57" si="8">SUM(G58:G59)</f>
        <v>0</v>
      </c>
      <c r="H57" s="1550">
        <f t="shared" si="8"/>
        <v>0</v>
      </c>
      <c r="I57" s="1550">
        <f t="shared" si="8"/>
        <v>0</v>
      </c>
      <c r="J57" s="1550">
        <f t="shared" si="8"/>
        <v>0</v>
      </c>
      <c r="K57" s="1627">
        <f t="shared" si="8"/>
        <v>0</v>
      </c>
      <c r="L57" s="1627">
        <f t="shared" si="8"/>
        <v>0</v>
      </c>
      <c r="M57" s="1550">
        <f t="shared" si="8"/>
        <v>4</v>
      </c>
    </row>
    <row r="58" spans="1:13" s="104" customFormat="1" ht="15" customHeight="1">
      <c r="A58" s="1532"/>
      <c r="B58" s="1533" t="s">
        <v>142</v>
      </c>
      <c r="C58" s="232">
        <v>0</v>
      </c>
      <c r="D58" s="1628">
        <v>0</v>
      </c>
      <c r="E58" s="1628">
        <v>0</v>
      </c>
      <c r="F58" s="1628"/>
      <c r="G58" s="1550">
        <v>0</v>
      </c>
      <c r="H58" s="1550">
        <v>0</v>
      </c>
      <c r="I58" s="1550">
        <v>0</v>
      </c>
      <c r="J58" s="1550">
        <v>0</v>
      </c>
      <c r="K58" s="1627">
        <v>0</v>
      </c>
      <c r="L58" s="1627">
        <v>0</v>
      </c>
      <c r="M58" s="1550">
        <v>2</v>
      </c>
    </row>
    <row r="59" spans="1:13" s="104" customFormat="1" ht="15" customHeight="1">
      <c r="A59" s="1532"/>
      <c r="B59" s="1533" t="s">
        <v>68</v>
      </c>
      <c r="C59" s="232">
        <v>9</v>
      </c>
      <c r="D59" s="1628">
        <v>1</v>
      </c>
      <c r="E59" s="1628">
        <v>1</v>
      </c>
      <c r="F59" s="1628"/>
      <c r="G59" s="1550">
        <v>0</v>
      </c>
      <c r="H59" s="1550">
        <v>0</v>
      </c>
      <c r="I59" s="1550">
        <v>0</v>
      </c>
      <c r="J59" s="1550">
        <v>0</v>
      </c>
      <c r="K59" s="1627">
        <v>0</v>
      </c>
      <c r="L59" s="1627">
        <v>0</v>
      </c>
      <c r="M59" s="1550">
        <v>2</v>
      </c>
    </row>
    <row r="60" spans="1:13" s="104" customFormat="1" ht="8.1" customHeight="1">
      <c r="A60" s="1532"/>
      <c r="B60" s="1533"/>
      <c r="C60" s="232"/>
      <c r="D60" s="1628"/>
      <c r="E60" s="1628"/>
      <c r="F60" s="1628"/>
      <c r="G60" s="1550"/>
      <c r="H60" s="1550"/>
      <c r="I60" s="1550"/>
      <c r="J60" s="1550"/>
      <c r="K60" s="1627"/>
      <c r="L60" s="1627"/>
      <c r="M60" s="1550"/>
    </row>
    <row r="61" spans="1:13" s="104" customFormat="1" ht="17.100000000000001" customHeight="1">
      <c r="A61" s="108" t="s">
        <v>280</v>
      </c>
      <c r="B61" s="107"/>
      <c r="C61" s="232"/>
      <c r="D61" s="1628"/>
      <c r="E61" s="1628"/>
      <c r="F61" s="1628"/>
      <c r="G61" s="1550"/>
      <c r="H61" s="1550"/>
      <c r="I61" s="1550"/>
      <c r="J61" s="1550"/>
      <c r="K61" s="1627"/>
      <c r="L61" s="1627"/>
      <c r="M61" s="1550"/>
    </row>
    <row r="62" spans="1:13" s="104" customFormat="1" ht="17.100000000000001" customHeight="1">
      <c r="A62" s="1532" t="s">
        <v>270</v>
      </c>
      <c r="B62" s="1533"/>
      <c r="C62" s="232">
        <v>1</v>
      </c>
      <c r="D62" s="1628">
        <v>0</v>
      </c>
      <c r="E62" s="1628">
        <v>0</v>
      </c>
      <c r="F62" s="1628"/>
      <c r="G62" s="1550">
        <v>0</v>
      </c>
      <c r="H62" s="1550">
        <v>0</v>
      </c>
      <c r="I62" s="1550">
        <v>0</v>
      </c>
      <c r="J62" s="1550">
        <v>1</v>
      </c>
      <c r="K62" s="1627">
        <v>0</v>
      </c>
      <c r="L62" s="1627">
        <v>0</v>
      </c>
      <c r="M62" s="1550">
        <v>1</v>
      </c>
    </row>
    <row r="63" spans="1:13" s="104" customFormat="1" ht="17.100000000000001" customHeight="1">
      <c r="A63" s="1532" t="s">
        <v>96</v>
      </c>
      <c r="B63" s="1533"/>
      <c r="C63" s="232">
        <v>2</v>
      </c>
      <c r="D63" s="1628">
        <v>0</v>
      </c>
      <c r="E63" s="1628">
        <v>0</v>
      </c>
      <c r="F63" s="1628"/>
      <c r="G63" s="1550">
        <v>0</v>
      </c>
      <c r="H63" s="1550">
        <v>0</v>
      </c>
      <c r="I63" s="1550">
        <v>0</v>
      </c>
      <c r="J63" s="1550">
        <v>0</v>
      </c>
      <c r="K63" s="1627">
        <v>0</v>
      </c>
      <c r="L63" s="1627">
        <v>0</v>
      </c>
      <c r="M63" s="1550">
        <v>1</v>
      </c>
    </row>
    <row r="64" spans="1:13" s="104" customFormat="1" ht="17.100000000000001" customHeight="1">
      <c r="A64" s="1532" t="s">
        <v>97</v>
      </c>
      <c r="B64" s="1533"/>
      <c r="C64" s="232">
        <v>0</v>
      </c>
      <c r="D64" s="1628">
        <v>0</v>
      </c>
      <c r="E64" s="1628">
        <v>0</v>
      </c>
      <c r="F64" s="1628"/>
      <c r="G64" s="1550">
        <v>0</v>
      </c>
      <c r="H64" s="1550">
        <v>0</v>
      </c>
      <c r="I64" s="1550">
        <v>0</v>
      </c>
      <c r="J64" s="1550">
        <v>0</v>
      </c>
      <c r="K64" s="1627">
        <v>0</v>
      </c>
      <c r="L64" s="1627">
        <v>0</v>
      </c>
      <c r="M64" s="1550">
        <v>0</v>
      </c>
    </row>
    <row r="65" spans="1:13" s="104" customFormat="1" ht="17.100000000000001" customHeight="1">
      <c r="A65" s="1532" t="s">
        <v>98</v>
      </c>
      <c r="B65" s="1533"/>
      <c r="C65" s="232">
        <v>20</v>
      </c>
      <c r="D65" s="1628">
        <v>0</v>
      </c>
      <c r="E65" s="1628">
        <v>0</v>
      </c>
      <c r="F65" s="1628"/>
      <c r="G65" s="1550">
        <v>0</v>
      </c>
      <c r="H65" s="1550">
        <v>0</v>
      </c>
      <c r="I65" s="1550">
        <v>0</v>
      </c>
      <c r="J65" s="1550">
        <v>0</v>
      </c>
      <c r="K65" s="1627">
        <v>0</v>
      </c>
      <c r="L65" s="1627">
        <v>0</v>
      </c>
      <c r="M65" s="1550">
        <v>0</v>
      </c>
    </row>
    <row r="66" spans="1:13" s="104" customFormat="1" ht="17.100000000000001" customHeight="1">
      <c r="A66" s="1532" t="s">
        <v>99</v>
      </c>
      <c r="B66" s="1533"/>
      <c r="C66" s="232">
        <v>1</v>
      </c>
      <c r="D66" s="1628">
        <v>0</v>
      </c>
      <c r="E66" s="1628">
        <v>0</v>
      </c>
      <c r="F66" s="1628"/>
      <c r="G66" s="1550">
        <v>0</v>
      </c>
      <c r="H66" s="1550">
        <v>0</v>
      </c>
      <c r="I66" s="1550">
        <v>0</v>
      </c>
      <c r="J66" s="1550">
        <v>0</v>
      </c>
      <c r="K66" s="1627">
        <v>0</v>
      </c>
      <c r="L66" s="1627">
        <v>0</v>
      </c>
      <c r="M66" s="1550">
        <v>3</v>
      </c>
    </row>
    <row r="67" spans="1:13" s="104" customFormat="1" ht="17.100000000000001" customHeight="1">
      <c r="A67" s="1532" t="s">
        <v>281</v>
      </c>
      <c r="B67" s="1533"/>
      <c r="C67" s="232">
        <v>3</v>
      </c>
      <c r="D67" s="1628">
        <v>1</v>
      </c>
      <c r="E67" s="1628">
        <v>0</v>
      </c>
      <c r="F67" s="1628"/>
      <c r="G67" s="1550">
        <v>0</v>
      </c>
      <c r="H67" s="1550">
        <v>0</v>
      </c>
      <c r="I67" s="1550">
        <v>0</v>
      </c>
      <c r="J67" s="1550">
        <v>0</v>
      </c>
      <c r="K67" s="1627">
        <v>0</v>
      </c>
      <c r="L67" s="1627">
        <v>0</v>
      </c>
      <c r="M67" s="1550">
        <v>1</v>
      </c>
    </row>
    <row r="68" spans="1:13" s="104" customFormat="1" ht="17.100000000000001" customHeight="1">
      <c r="A68" s="1532" t="s">
        <v>282</v>
      </c>
      <c r="B68" s="1533"/>
      <c r="C68" s="232">
        <v>2</v>
      </c>
      <c r="D68" s="1628">
        <v>0</v>
      </c>
      <c r="E68" s="1628">
        <v>0</v>
      </c>
      <c r="F68" s="1628"/>
      <c r="G68" s="1550">
        <v>0</v>
      </c>
      <c r="H68" s="1550">
        <v>0</v>
      </c>
      <c r="I68" s="1550">
        <v>0</v>
      </c>
      <c r="J68" s="1550">
        <v>0</v>
      </c>
      <c r="K68" s="1627">
        <v>0</v>
      </c>
      <c r="L68" s="1627">
        <v>0</v>
      </c>
      <c r="M68" s="1550">
        <v>2</v>
      </c>
    </row>
    <row r="69" spans="1:13" s="104" customFormat="1" ht="17.100000000000001" customHeight="1">
      <c r="A69" s="1532" t="s">
        <v>653</v>
      </c>
      <c r="B69" s="1533"/>
      <c r="C69" s="232">
        <v>0</v>
      </c>
      <c r="D69" s="1628">
        <v>0</v>
      </c>
      <c r="E69" s="1628">
        <v>0</v>
      </c>
      <c r="F69" s="1628"/>
      <c r="G69" s="1550">
        <v>0</v>
      </c>
      <c r="H69" s="1550">
        <v>0</v>
      </c>
      <c r="I69" s="1550">
        <v>0</v>
      </c>
      <c r="J69" s="1550">
        <v>2</v>
      </c>
      <c r="K69" s="1627">
        <v>0</v>
      </c>
      <c r="L69" s="1627">
        <v>0</v>
      </c>
      <c r="M69" s="1550">
        <v>1</v>
      </c>
    </row>
    <row r="70" spans="1:13" s="104" customFormat="1" ht="17.100000000000001" customHeight="1">
      <c r="A70" s="1532" t="s">
        <v>283</v>
      </c>
      <c r="B70" s="1533"/>
      <c r="C70" s="232">
        <v>1</v>
      </c>
      <c r="D70" s="1628">
        <v>0</v>
      </c>
      <c r="E70" s="1628">
        <v>0</v>
      </c>
      <c r="F70" s="1628"/>
      <c r="G70" s="1550">
        <v>0</v>
      </c>
      <c r="H70" s="1550">
        <v>0</v>
      </c>
      <c r="I70" s="1550">
        <v>0</v>
      </c>
      <c r="J70" s="1550">
        <v>0</v>
      </c>
      <c r="K70" s="1627">
        <v>0</v>
      </c>
      <c r="L70" s="1627">
        <v>0</v>
      </c>
      <c r="M70" s="1550">
        <v>0</v>
      </c>
    </row>
    <row r="71" spans="1:13" s="104" customFormat="1" ht="17.100000000000001" customHeight="1">
      <c r="A71" s="1532" t="s">
        <v>654</v>
      </c>
      <c r="B71" s="1533"/>
      <c r="C71" s="232">
        <v>1</v>
      </c>
      <c r="D71" s="1628">
        <v>0</v>
      </c>
      <c r="E71" s="1628">
        <v>0</v>
      </c>
      <c r="F71" s="1628"/>
      <c r="G71" s="1550">
        <v>0</v>
      </c>
      <c r="H71" s="1550">
        <v>0</v>
      </c>
      <c r="I71" s="1550">
        <v>0</v>
      </c>
      <c r="J71" s="1550">
        <v>1</v>
      </c>
      <c r="K71" s="1627">
        <v>0</v>
      </c>
      <c r="L71" s="1627">
        <v>0</v>
      </c>
      <c r="M71" s="1550">
        <v>0</v>
      </c>
    </row>
    <row r="72" spans="1:13" s="104" customFormat="1" ht="17.100000000000001" customHeight="1">
      <c r="A72" s="1532" t="s">
        <v>271</v>
      </c>
      <c r="B72" s="1533"/>
      <c r="C72" s="232">
        <v>5</v>
      </c>
      <c r="D72" s="1628">
        <v>0</v>
      </c>
      <c r="E72" s="1628">
        <v>2</v>
      </c>
      <c r="F72" s="1628"/>
      <c r="G72" s="1550">
        <v>0</v>
      </c>
      <c r="H72" s="1550">
        <v>1</v>
      </c>
      <c r="I72" s="1550">
        <v>0</v>
      </c>
      <c r="J72" s="1550">
        <v>0</v>
      </c>
      <c r="K72" s="1627">
        <v>0</v>
      </c>
      <c r="L72" s="1627">
        <v>0</v>
      </c>
      <c r="M72" s="1550">
        <v>1</v>
      </c>
    </row>
    <row r="73" spans="1:13" s="104" customFormat="1" ht="17.100000000000001" customHeight="1">
      <c r="A73" s="1522" t="s">
        <v>295</v>
      </c>
      <c r="B73" s="1608"/>
      <c r="C73" s="233">
        <v>3</v>
      </c>
      <c r="D73" s="234">
        <v>0</v>
      </c>
      <c r="E73" s="234">
        <v>1</v>
      </c>
      <c r="F73" s="234"/>
      <c r="G73" s="1553">
        <v>0</v>
      </c>
      <c r="H73" s="1553">
        <v>0</v>
      </c>
      <c r="I73" s="1553">
        <v>1</v>
      </c>
      <c r="J73" s="1553">
        <v>0</v>
      </c>
      <c r="K73" s="235">
        <v>0</v>
      </c>
      <c r="L73" s="235">
        <v>0</v>
      </c>
      <c r="M73" s="1553">
        <v>2</v>
      </c>
    </row>
    <row r="74" spans="1:13" s="104" customFormat="1" ht="13.9" customHeight="1">
      <c r="A74" s="106"/>
      <c r="B74" s="106"/>
      <c r="C74" s="111"/>
      <c r="D74" s="106"/>
      <c r="E74" s="106"/>
      <c r="F74" s="106"/>
      <c r="H74" s="106"/>
      <c r="K74" s="105"/>
      <c r="L74" s="73"/>
      <c r="M74" s="73"/>
    </row>
    <row r="75" spans="1:13" s="104" customFormat="1" ht="13.9" customHeight="1">
      <c r="C75" s="109"/>
      <c r="D75" s="109"/>
      <c r="E75" s="110"/>
      <c r="F75" s="110"/>
      <c r="G75" s="110"/>
      <c r="H75" s="106"/>
      <c r="J75" s="110"/>
      <c r="K75" s="110"/>
      <c r="L75" s="110"/>
      <c r="M75" s="110"/>
    </row>
  </sheetData>
  <mergeCells count="22">
    <mergeCell ref="C4:K4"/>
    <mergeCell ref="L4:M4"/>
    <mergeCell ref="A1:B1"/>
    <mergeCell ref="L1:M1"/>
    <mergeCell ref="A2:B2"/>
    <mergeCell ref="L2:M2"/>
    <mergeCell ref="A3:M3"/>
    <mergeCell ref="A44:B45"/>
    <mergeCell ref="C44:M44"/>
    <mergeCell ref="F45:G45"/>
    <mergeCell ref="A5:B6"/>
    <mergeCell ref="C5:C6"/>
    <mergeCell ref="D5:H5"/>
    <mergeCell ref="I5:M5"/>
    <mergeCell ref="I6:J6"/>
    <mergeCell ref="A40:B40"/>
    <mergeCell ref="L40:M40"/>
    <mergeCell ref="A41:B41"/>
    <mergeCell ref="L41:M41"/>
    <mergeCell ref="A42:M42"/>
    <mergeCell ref="C43:K43"/>
    <mergeCell ref="L43:M4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  <rowBreaks count="1" manualBreakCount="1">
    <brk id="39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"/>
  <sheetViews>
    <sheetView topLeftCell="A13" zoomScaleNormal="100" zoomScaleSheetLayoutView="100" workbookViewId="0">
      <selection activeCell="I10" sqref="I10"/>
    </sheetView>
  </sheetViews>
  <sheetFormatPr defaultColWidth="9" defaultRowHeight="15.75"/>
  <cols>
    <col min="1" max="1" width="20.625" style="81" customWidth="1"/>
    <col min="2" max="2" width="10.125" style="82" customWidth="1"/>
    <col min="3" max="12" width="10.125" style="81" customWidth="1"/>
    <col min="13" max="16384" width="9" style="81"/>
  </cols>
  <sheetData>
    <row r="1" spans="1:18" s="64" customFormat="1" ht="21" customHeight="1">
      <c r="A1" s="1654" t="s">
        <v>143</v>
      </c>
      <c r="B1" s="74"/>
      <c r="J1" s="1652" t="s">
        <v>139</v>
      </c>
      <c r="K1" s="2354" t="s">
        <v>89</v>
      </c>
      <c r="L1" s="2354"/>
    </row>
    <row r="2" spans="1:18" s="64" customFormat="1" ht="21" customHeight="1">
      <c r="A2" s="1652" t="s">
        <v>34</v>
      </c>
      <c r="B2" s="75" t="s">
        <v>238</v>
      </c>
      <c r="C2" s="75"/>
      <c r="D2" s="75"/>
      <c r="E2" s="75"/>
      <c r="F2" s="75"/>
      <c r="G2" s="75"/>
      <c r="H2" s="75"/>
      <c r="I2" s="7" t="s">
        <v>205</v>
      </c>
      <c r="J2" s="1652" t="s">
        <v>936</v>
      </c>
      <c r="K2" s="2355" t="s">
        <v>191</v>
      </c>
      <c r="L2" s="2355"/>
    </row>
    <row r="3" spans="1:18" s="76" customFormat="1" ht="28.5" customHeight="1">
      <c r="A3" s="2356" t="s">
        <v>2129</v>
      </c>
      <c r="B3" s="2356"/>
      <c r="C3" s="2356"/>
      <c r="D3" s="2356"/>
      <c r="E3" s="2356"/>
      <c r="F3" s="2356"/>
      <c r="G3" s="2356"/>
      <c r="H3" s="2356"/>
      <c r="I3" s="2356"/>
      <c r="J3" s="2356"/>
      <c r="K3" s="2356"/>
      <c r="L3" s="2356"/>
    </row>
    <row r="4" spans="1:18" s="64" customFormat="1" ht="22.5" customHeight="1">
      <c r="A4" s="77" t="s">
        <v>140</v>
      </c>
      <c r="B4" s="78"/>
      <c r="C4" s="78"/>
      <c r="D4" s="2353" t="s">
        <v>312</v>
      </c>
      <c r="E4" s="2353"/>
      <c r="F4" s="2353"/>
      <c r="G4" s="2353"/>
      <c r="H4" s="2353"/>
      <c r="I4" s="77"/>
      <c r="J4" s="77"/>
      <c r="K4" s="2357" t="s">
        <v>547</v>
      </c>
      <c r="L4" s="2323"/>
    </row>
    <row r="5" spans="1:18" s="66" customFormat="1" ht="21" customHeight="1">
      <c r="A5" s="2358" t="s">
        <v>185</v>
      </c>
      <c r="B5" s="2360" t="s">
        <v>368</v>
      </c>
      <c r="C5" s="2360" t="s">
        <v>184</v>
      </c>
      <c r="D5" s="2351" t="s">
        <v>2130</v>
      </c>
      <c r="E5" s="2352"/>
      <c r="F5" s="2362"/>
      <c r="G5" s="2351" t="s">
        <v>210</v>
      </c>
      <c r="H5" s="2352"/>
      <c r="I5" s="2352"/>
      <c r="J5" s="2351" t="s">
        <v>211</v>
      </c>
      <c r="K5" s="2352"/>
      <c r="L5" s="2352"/>
    </row>
    <row r="6" spans="1:18" s="66" customFormat="1" ht="21" customHeight="1">
      <c r="A6" s="2359"/>
      <c r="B6" s="2361"/>
      <c r="C6" s="2361"/>
      <c r="D6" s="1652" t="s">
        <v>53</v>
      </c>
      <c r="E6" s="1652" t="s">
        <v>142</v>
      </c>
      <c r="F6" s="1652" t="s">
        <v>68</v>
      </c>
      <c r="G6" s="1652" t="s">
        <v>53</v>
      </c>
      <c r="H6" s="1652" t="s">
        <v>142</v>
      </c>
      <c r="I6" s="1655" t="s">
        <v>68</v>
      </c>
      <c r="J6" s="1652" t="s">
        <v>53</v>
      </c>
      <c r="K6" s="1652" t="s">
        <v>142</v>
      </c>
      <c r="L6" s="1655" t="s">
        <v>68</v>
      </c>
    </row>
    <row r="7" spans="1:18" s="64" customFormat="1" ht="18" customHeight="1">
      <c r="A7" s="130" t="s">
        <v>350</v>
      </c>
      <c r="B7" s="222">
        <v>12</v>
      </c>
      <c r="C7" s="222">
        <f>SUM(C10:C12)</f>
        <v>36</v>
      </c>
      <c r="D7" s="222">
        <f>SUM(D10:D12)</f>
        <v>507</v>
      </c>
      <c r="E7" s="222">
        <f>SUM(E10:E12)</f>
        <v>84</v>
      </c>
      <c r="F7" s="222">
        <f>SUM(F10:F12)</f>
        <v>423</v>
      </c>
      <c r="G7" s="222">
        <f t="shared" ref="G7:L7" si="0">SUM(G15:G26)</f>
        <v>112</v>
      </c>
      <c r="H7" s="222">
        <f t="shared" si="0"/>
        <v>20</v>
      </c>
      <c r="I7" s="222">
        <f t="shared" si="0"/>
        <v>92</v>
      </c>
      <c r="J7" s="222">
        <f t="shared" si="0"/>
        <v>1</v>
      </c>
      <c r="K7" s="222">
        <f t="shared" si="0"/>
        <v>1</v>
      </c>
      <c r="L7" s="222">
        <f t="shared" si="0"/>
        <v>0</v>
      </c>
    </row>
    <row r="8" spans="1:18" s="64" customFormat="1" ht="18" customHeight="1">
      <c r="A8" s="79"/>
      <c r="B8" s="223"/>
      <c r="C8" s="222"/>
      <c r="D8" s="222"/>
      <c r="E8" s="222"/>
      <c r="F8" s="222"/>
      <c r="G8" s="222"/>
      <c r="H8" s="222"/>
      <c r="I8" s="222"/>
      <c r="J8" s="222"/>
      <c r="K8" s="222"/>
      <c r="L8" s="222"/>
    </row>
    <row r="9" spans="1:18" s="64" customFormat="1" ht="18" customHeight="1">
      <c r="A9" s="131" t="s">
        <v>2106</v>
      </c>
      <c r="B9" s="223"/>
      <c r="C9" s="222"/>
      <c r="D9" s="222"/>
      <c r="E9" s="222"/>
      <c r="F9" s="222"/>
      <c r="G9" s="222"/>
      <c r="H9" s="222"/>
      <c r="I9" s="222"/>
      <c r="J9" s="222"/>
      <c r="K9" s="222"/>
      <c r="L9" s="222"/>
    </row>
    <row r="10" spans="1:18" s="64" customFormat="1" ht="18" customHeight="1">
      <c r="A10" s="80" t="s">
        <v>180</v>
      </c>
      <c r="B10" s="224" t="s">
        <v>201</v>
      </c>
      <c r="C10" s="222">
        <v>12</v>
      </c>
      <c r="D10" s="222">
        <f>SUM(E10:F10)</f>
        <v>206</v>
      </c>
      <c r="E10" s="222">
        <v>36</v>
      </c>
      <c r="F10" s="222">
        <v>170</v>
      </c>
      <c r="G10" s="222" t="s">
        <v>200</v>
      </c>
      <c r="H10" s="222" t="s">
        <v>200</v>
      </c>
      <c r="I10" s="222" t="s">
        <v>200</v>
      </c>
      <c r="J10" s="222" t="s">
        <v>200</v>
      </c>
      <c r="K10" s="222" t="s">
        <v>200</v>
      </c>
      <c r="L10" s="222" t="s">
        <v>200</v>
      </c>
    </row>
    <row r="11" spans="1:18" s="64" customFormat="1" ht="18" customHeight="1">
      <c r="A11" s="80" t="s">
        <v>179</v>
      </c>
      <c r="B11" s="224" t="s">
        <v>201</v>
      </c>
      <c r="C11" s="222">
        <v>12</v>
      </c>
      <c r="D11" s="222">
        <f>SUM(E11:F11)</f>
        <v>149</v>
      </c>
      <c r="E11" s="222">
        <v>27</v>
      </c>
      <c r="F11" s="222">
        <v>122</v>
      </c>
      <c r="G11" s="222" t="s">
        <v>200</v>
      </c>
      <c r="H11" s="222" t="s">
        <v>200</v>
      </c>
      <c r="I11" s="222" t="s">
        <v>200</v>
      </c>
      <c r="J11" s="222" t="s">
        <v>200</v>
      </c>
      <c r="K11" s="222" t="s">
        <v>200</v>
      </c>
      <c r="L11" s="222" t="s">
        <v>200</v>
      </c>
    </row>
    <row r="12" spans="1:18" s="64" customFormat="1" ht="18" customHeight="1">
      <c r="A12" s="80" t="s">
        <v>178</v>
      </c>
      <c r="B12" s="224" t="s">
        <v>201</v>
      </c>
      <c r="C12" s="222">
        <v>12</v>
      </c>
      <c r="D12" s="222">
        <f>SUM(E12:F12)</f>
        <v>152</v>
      </c>
      <c r="E12" s="222">
        <v>21</v>
      </c>
      <c r="F12" s="222">
        <v>131</v>
      </c>
      <c r="G12" s="222" t="s">
        <v>200</v>
      </c>
      <c r="H12" s="222" t="s">
        <v>200</v>
      </c>
      <c r="I12" s="222" t="s">
        <v>200</v>
      </c>
      <c r="J12" s="222" t="s">
        <v>200</v>
      </c>
      <c r="K12" s="222" t="s">
        <v>200</v>
      </c>
      <c r="L12" s="222" t="s">
        <v>200</v>
      </c>
    </row>
    <row r="13" spans="1:18" s="64" customFormat="1" ht="18" customHeight="1">
      <c r="A13" s="80"/>
      <c r="B13" s="223"/>
      <c r="C13" s="222"/>
      <c r="D13" s="222"/>
      <c r="E13" s="222"/>
      <c r="F13" s="222"/>
      <c r="G13" s="222"/>
      <c r="H13" s="222"/>
      <c r="I13" s="222"/>
      <c r="J13" s="222"/>
      <c r="K13" s="222"/>
      <c r="L13" s="222"/>
    </row>
    <row r="14" spans="1:18" s="64" customFormat="1" ht="18" customHeight="1">
      <c r="A14" s="131" t="s">
        <v>280</v>
      </c>
      <c r="B14" s="223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N14" s="57"/>
      <c r="O14" s="57"/>
      <c r="P14" s="57"/>
      <c r="Q14" s="57"/>
      <c r="R14" s="57"/>
    </row>
    <row r="15" spans="1:18" s="64" customFormat="1" ht="18" customHeight="1">
      <c r="A15" s="80" t="s">
        <v>270</v>
      </c>
      <c r="B15" s="223">
        <v>1</v>
      </c>
      <c r="C15" s="222">
        <v>3</v>
      </c>
      <c r="D15" s="222">
        <f t="shared" ref="D15:D26" si="1">SUM(E15:F15)</f>
        <v>58</v>
      </c>
      <c r="E15" s="222">
        <v>6</v>
      </c>
      <c r="F15" s="222">
        <v>52</v>
      </c>
      <c r="G15" s="222">
        <f t="shared" ref="G15:G26" si="2">SUM(H15:I15)</f>
        <v>8</v>
      </c>
      <c r="H15" s="222">
        <v>1</v>
      </c>
      <c r="I15" s="222">
        <v>7</v>
      </c>
      <c r="J15" s="222">
        <f t="shared" ref="J15:J26" si="3">SUM(K15:L15)</f>
        <v>0</v>
      </c>
      <c r="K15" s="222">
        <v>0</v>
      </c>
      <c r="L15" s="222">
        <v>0</v>
      </c>
      <c r="N15" s="57"/>
      <c r="O15" s="57"/>
      <c r="P15" s="57"/>
      <c r="Q15" s="57"/>
      <c r="R15" s="57"/>
    </row>
    <row r="16" spans="1:18" s="64" customFormat="1" ht="18" customHeight="1">
      <c r="A16" s="80" t="s">
        <v>96</v>
      </c>
      <c r="B16" s="223">
        <v>1</v>
      </c>
      <c r="C16" s="222">
        <v>3</v>
      </c>
      <c r="D16" s="222">
        <f t="shared" si="1"/>
        <v>32</v>
      </c>
      <c r="E16" s="222">
        <v>7</v>
      </c>
      <c r="F16" s="222">
        <v>25</v>
      </c>
      <c r="G16" s="222">
        <f t="shared" si="2"/>
        <v>14</v>
      </c>
      <c r="H16" s="222">
        <v>3</v>
      </c>
      <c r="I16" s="222">
        <v>11</v>
      </c>
      <c r="J16" s="222">
        <f t="shared" si="3"/>
        <v>0</v>
      </c>
      <c r="K16" s="222">
        <v>0</v>
      </c>
      <c r="L16" s="222">
        <v>0</v>
      </c>
      <c r="N16" s="57"/>
      <c r="O16" s="57"/>
      <c r="P16" s="57"/>
      <c r="Q16" s="57"/>
      <c r="R16" s="57"/>
    </row>
    <row r="17" spans="1:31" s="64" customFormat="1" ht="18" customHeight="1">
      <c r="A17" s="80" t="s">
        <v>97</v>
      </c>
      <c r="B17" s="223">
        <v>1</v>
      </c>
      <c r="C17" s="222">
        <v>3</v>
      </c>
      <c r="D17" s="222">
        <f t="shared" si="1"/>
        <v>13</v>
      </c>
      <c r="E17" s="222">
        <v>4</v>
      </c>
      <c r="F17" s="222">
        <v>9</v>
      </c>
      <c r="G17" s="222">
        <f t="shared" si="2"/>
        <v>8</v>
      </c>
      <c r="H17" s="222">
        <v>3</v>
      </c>
      <c r="I17" s="222">
        <v>5</v>
      </c>
      <c r="J17" s="222">
        <f t="shared" si="3"/>
        <v>0</v>
      </c>
      <c r="K17" s="222">
        <v>0</v>
      </c>
      <c r="L17" s="222">
        <v>0</v>
      </c>
      <c r="N17" s="57"/>
      <c r="O17" s="57"/>
      <c r="P17" s="57"/>
      <c r="Q17" s="57"/>
      <c r="R17" s="57"/>
    </row>
    <row r="18" spans="1:31" s="64" customFormat="1" ht="18" customHeight="1">
      <c r="A18" s="80" t="s">
        <v>98</v>
      </c>
      <c r="B18" s="223">
        <v>1</v>
      </c>
      <c r="C18" s="222">
        <v>3</v>
      </c>
      <c r="D18" s="222">
        <f t="shared" si="1"/>
        <v>58</v>
      </c>
      <c r="E18" s="222">
        <v>7</v>
      </c>
      <c r="F18" s="222">
        <v>51</v>
      </c>
      <c r="G18" s="222">
        <f t="shared" si="2"/>
        <v>20</v>
      </c>
      <c r="H18" s="222">
        <v>4</v>
      </c>
      <c r="I18" s="222">
        <v>16</v>
      </c>
      <c r="J18" s="222">
        <f t="shared" si="3"/>
        <v>0</v>
      </c>
      <c r="K18" s="222">
        <v>0</v>
      </c>
      <c r="L18" s="222">
        <v>0</v>
      </c>
      <c r="N18" s="57"/>
      <c r="O18" s="57"/>
      <c r="P18" s="57"/>
      <c r="Q18" s="57"/>
      <c r="R18" s="57"/>
    </row>
    <row r="19" spans="1:31" s="64" customFormat="1" ht="18" customHeight="1">
      <c r="A19" s="80" t="s">
        <v>99</v>
      </c>
      <c r="B19" s="223">
        <v>1</v>
      </c>
      <c r="C19" s="222">
        <v>3</v>
      </c>
      <c r="D19" s="222">
        <f t="shared" si="1"/>
        <v>36</v>
      </c>
      <c r="E19" s="222">
        <v>9</v>
      </c>
      <c r="F19" s="222">
        <v>27</v>
      </c>
      <c r="G19" s="222">
        <f t="shared" si="2"/>
        <v>5</v>
      </c>
      <c r="H19" s="222">
        <v>2</v>
      </c>
      <c r="I19" s="222">
        <v>3</v>
      </c>
      <c r="J19" s="222">
        <f t="shared" si="3"/>
        <v>0</v>
      </c>
      <c r="K19" s="222">
        <v>0</v>
      </c>
      <c r="L19" s="222">
        <v>0</v>
      </c>
      <c r="N19" s="57"/>
      <c r="O19" s="57"/>
      <c r="P19" s="57"/>
      <c r="Q19" s="57"/>
      <c r="R19" s="57"/>
    </row>
    <row r="20" spans="1:31" s="64" customFormat="1" ht="18" customHeight="1">
      <c r="A20" s="80" t="s">
        <v>281</v>
      </c>
      <c r="B20" s="223">
        <v>1</v>
      </c>
      <c r="C20" s="222">
        <v>3</v>
      </c>
      <c r="D20" s="222">
        <f t="shared" si="1"/>
        <v>90</v>
      </c>
      <c r="E20" s="222">
        <v>16</v>
      </c>
      <c r="F20" s="222">
        <v>74</v>
      </c>
      <c r="G20" s="222">
        <f t="shared" si="2"/>
        <v>14</v>
      </c>
      <c r="H20" s="222">
        <v>3</v>
      </c>
      <c r="I20" s="222">
        <v>11</v>
      </c>
      <c r="J20" s="222">
        <f t="shared" si="3"/>
        <v>0</v>
      </c>
      <c r="K20" s="222">
        <v>0</v>
      </c>
      <c r="L20" s="222">
        <v>0</v>
      </c>
      <c r="N20" s="57"/>
      <c r="O20" s="57"/>
      <c r="P20" s="57"/>
      <c r="Q20" s="57"/>
      <c r="R20" s="57"/>
    </row>
    <row r="21" spans="1:31" s="64" customFormat="1" ht="18" customHeight="1">
      <c r="A21" s="80" t="s">
        <v>282</v>
      </c>
      <c r="B21" s="223">
        <v>1</v>
      </c>
      <c r="C21" s="222">
        <v>3</v>
      </c>
      <c r="D21" s="222">
        <f t="shared" si="1"/>
        <v>41</v>
      </c>
      <c r="E21" s="222">
        <v>5</v>
      </c>
      <c r="F21" s="222">
        <v>36</v>
      </c>
      <c r="G21" s="222">
        <f t="shared" si="2"/>
        <v>8</v>
      </c>
      <c r="H21" s="222">
        <v>2</v>
      </c>
      <c r="I21" s="222">
        <v>6</v>
      </c>
      <c r="J21" s="222">
        <f t="shared" si="3"/>
        <v>0</v>
      </c>
      <c r="K21" s="222">
        <v>0</v>
      </c>
      <c r="L21" s="222">
        <v>0</v>
      </c>
      <c r="N21" s="57"/>
      <c r="O21" s="57"/>
      <c r="P21" s="57"/>
      <c r="Q21" s="57"/>
      <c r="R21" s="57"/>
    </row>
    <row r="22" spans="1:31" s="64" customFormat="1" ht="18" customHeight="1">
      <c r="A22" s="80" t="s">
        <v>653</v>
      </c>
      <c r="B22" s="223">
        <v>1</v>
      </c>
      <c r="C22" s="222">
        <v>3</v>
      </c>
      <c r="D22" s="222">
        <f t="shared" si="1"/>
        <v>21</v>
      </c>
      <c r="E22" s="222">
        <v>3</v>
      </c>
      <c r="F22" s="222">
        <v>18</v>
      </c>
      <c r="G22" s="222">
        <f t="shared" si="2"/>
        <v>7</v>
      </c>
      <c r="H22" s="222">
        <v>2</v>
      </c>
      <c r="I22" s="222">
        <v>5</v>
      </c>
      <c r="J22" s="222">
        <f t="shared" si="3"/>
        <v>0</v>
      </c>
      <c r="K22" s="222">
        <v>0</v>
      </c>
      <c r="L22" s="222">
        <v>0</v>
      </c>
      <c r="N22" s="57"/>
      <c r="O22" s="57"/>
      <c r="P22" s="57"/>
      <c r="Q22" s="57"/>
      <c r="R22" s="57"/>
    </row>
    <row r="23" spans="1:31" s="64" customFormat="1" ht="18" customHeight="1">
      <c r="A23" s="80" t="s">
        <v>283</v>
      </c>
      <c r="B23" s="223">
        <v>1</v>
      </c>
      <c r="C23" s="222">
        <v>3</v>
      </c>
      <c r="D23" s="222">
        <f t="shared" si="1"/>
        <v>19</v>
      </c>
      <c r="E23" s="222">
        <v>3</v>
      </c>
      <c r="F23" s="222">
        <v>16</v>
      </c>
      <c r="G23" s="222">
        <f t="shared" si="2"/>
        <v>5</v>
      </c>
      <c r="H23" s="222">
        <v>0</v>
      </c>
      <c r="I23" s="222">
        <v>5</v>
      </c>
      <c r="J23" s="222">
        <f t="shared" si="3"/>
        <v>0</v>
      </c>
      <c r="K23" s="222">
        <v>0</v>
      </c>
      <c r="L23" s="222">
        <v>0</v>
      </c>
      <c r="N23" s="57"/>
      <c r="O23" s="57"/>
      <c r="P23" s="57"/>
      <c r="Q23" s="57"/>
      <c r="R23" s="57"/>
    </row>
    <row r="24" spans="1:31" s="64" customFormat="1" ht="18" customHeight="1">
      <c r="A24" s="80" t="s">
        <v>654</v>
      </c>
      <c r="B24" s="223">
        <v>1</v>
      </c>
      <c r="C24" s="222">
        <v>3</v>
      </c>
      <c r="D24" s="222">
        <f t="shared" si="1"/>
        <v>22</v>
      </c>
      <c r="E24" s="222">
        <v>4</v>
      </c>
      <c r="F24" s="222">
        <v>18</v>
      </c>
      <c r="G24" s="222">
        <f t="shared" si="2"/>
        <v>7</v>
      </c>
      <c r="H24" s="222">
        <v>0</v>
      </c>
      <c r="I24" s="222">
        <v>7</v>
      </c>
      <c r="J24" s="222">
        <f t="shared" si="3"/>
        <v>0</v>
      </c>
      <c r="K24" s="222">
        <v>0</v>
      </c>
      <c r="L24" s="222">
        <v>0</v>
      </c>
      <c r="N24" s="57"/>
      <c r="O24" s="57"/>
      <c r="P24" s="57"/>
      <c r="Q24" s="57"/>
      <c r="R24" s="57"/>
    </row>
    <row r="25" spans="1:31" s="64" customFormat="1" ht="18" customHeight="1">
      <c r="A25" s="80" t="s">
        <v>271</v>
      </c>
      <c r="B25" s="223">
        <v>1</v>
      </c>
      <c r="C25" s="222">
        <v>3</v>
      </c>
      <c r="D25" s="222">
        <f t="shared" si="1"/>
        <v>73</v>
      </c>
      <c r="E25" s="222">
        <v>11</v>
      </c>
      <c r="F25" s="222">
        <v>62</v>
      </c>
      <c r="G25" s="222">
        <f t="shared" si="2"/>
        <v>10</v>
      </c>
      <c r="H25" s="222">
        <v>0</v>
      </c>
      <c r="I25" s="222">
        <v>10</v>
      </c>
      <c r="J25" s="222">
        <f t="shared" si="3"/>
        <v>1</v>
      </c>
      <c r="K25" s="222">
        <v>1</v>
      </c>
      <c r="L25" s="222">
        <v>0</v>
      </c>
      <c r="N25" s="57"/>
      <c r="O25" s="57"/>
      <c r="P25" s="57"/>
      <c r="Q25" s="57"/>
      <c r="R25" s="57"/>
    </row>
    <row r="26" spans="1:31" s="64" customFormat="1" ht="18" customHeight="1">
      <c r="A26" s="132" t="s">
        <v>295</v>
      </c>
      <c r="B26" s="307">
        <v>1</v>
      </c>
      <c r="C26" s="225">
        <v>3</v>
      </c>
      <c r="D26" s="225">
        <f t="shared" si="1"/>
        <v>44</v>
      </c>
      <c r="E26" s="225">
        <v>9</v>
      </c>
      <c r="F26" s="225">
        <v>35</v>
      </c>
      <c r="G26" s="225">
        <f t="shared" si="2"/>
        <v>6</v>
      </c>
      <c r="H26" s="225">
        <v>0</v>
      </c>
      <c r="I26" s="225">
        <v>6</v>
      </c>
      <c r="J26" s="225">
        <f t="shared" si="3"/>
        <v>0</v>
      </c>
      <c r="K26" s="225">
        <v>0</v>
      </c>
      <c r="L26" s="225">
        <v>0</v>
      </c>
    </row>
    <row r="27" spans="1:31" s="64" customFormat="1" ht="13.9" customHeight="1">
      <c r="A27" s="72" t="s">
        <v>83</v>
      </c>
      <c r="B27" s="66" t="s">
        <v>84</v>
      </c>
      <c r="E27" s="65" t="s">
        <v>102</v>
      </c>
      <c r="G27" s="65"/>
      <c r="H27" s="65" t="s">
        <v>87</v>
      </c>
      <c r="I27" s="65"/>
      <c r="L27" s="1607" t="s">
        <v>321</v>
      </c>
    </row>
    <row r="28" spans="1:31" s="64" customFormat="1" ht="13.9" customHeight="1">
      <c r="B28" s="66"/>
      <c r="E28" s="65" t="s">
        <v>103</v>
      </c>
    </row>
    <row r="29" spans="1:31" s="64" customFormat="1" ht="13.9" customHeight="1">
      <c r="A29" s="72" t="s">
        <v>141</v>
      </c>
      <c r="B29" s="74"/>
    </row>
    <row r="30" spans="1:31" s="64" customFormat="1" ht="13.9" customHeight="1">
      <c r="A30" s="64" t="s">
        <v>272</v>
      </c>
      <c r="B30" s="74"/>
    </row>
    <row r="31" spans="1:31" s="94" customFormat="1" ht="13.9" customHeight="1">
      <c r="A31" s="157"/>
      <c r="B31" s="157"/>
      <c r="AA31" s="1469"/>
      <c r="AB31" s="1469"/>
      <c r="AC31" s="1469"/>
      <c r="AD31" s="1469"/>
      <c r="AE31" s="1469"/>
    </row>
  </sheetData>
  <mergeCells count="11">
    <mergeCell ref="G5:I5"/>
    <mergeCell ref="D4:H4"/>
    <mergeCell ref="K1:L1"/>
    <mergeCell ref="K2:L2"/>
    <mergeCell ref="A3:L3"/>
    <mergeCell ref="K4:L4"/>
    <mergeCell ref="A5:A6"/>
    <mergeCell ref="B5:B6"/>
    <mergeCell ref="C5:C6"/>
    <mergeCell ref="D5:F5"/>
    <mergeCell ref="J5:L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1"/>
  <sheetViews>
    <sheetView view="pageBreakPreview" topLeftCell="A19" zoomScaleNormal="100" zoomScaleSheetLayoutView="100" workbookViewId="0">
      <selection activeCell="I10" sqref="I10"/>
    </sheetView>
  </sheetViews>
  <sheetFormatPr defaultColWidth="9" defaultRowHeight="12.75"/>
  <cols>
    <col min="1" max="1" width="13.875" style="66" bestFit="1" customWidth="1"/>
    <col min="2" max="2" width="4.625" style="66" customWidth="1"/>
    <col min="3" max="12" width="6.875" style="66" customWidth="1"/>
    <col min="13" max="13" width="6.625" style="66" customWidth="1"/>
    <col min="14" max="14" width="6.875" style="66" customWidth="1"/>
    <col min="15" max="16" width="6.25" style="66" customWidth="1"/>
    <col min="17" max="18" width="7.75" style="66" customWidth="1"/>
    <col min="19" max="19" width="9" style="66"/>
    <col min="20" max="23" width="14.875" style="66" bestFit="1" customWidth="1"/>
    <col min="24" max="16384" width="9" style="66"/>
  </cols>
  <sheetData>
    <row r="1" spans="1:18" ht="15.75" customHeight="1">
      <c r="A1" s="2363" t="s">
        <v>143</v>
      </c>
      <c r="B1" s="2333"/>
      <c r="C1" s="74"/>
      <c r="D1" s="74"/>
      <c r="O1" s="2360" t="s">
        <v>2109</v>
      </c>
      <c r="P1" s="2360"/>
      <c r="Q1" s="2360" t="s">
        <v>89</v>
      </c>
      <c r="R1" s="2360"/>
    </row>
    <row r="2" spans="1:18" ht="15.75" customHeight="1">
      <c r="A2" s="2363" t="s">
        <v>34</v>
      </c>
      <c r="B2" s="2333"/>
      <c r="C2" s="75" t="s">
        <v>238</v>
      </c>
      <c r="D2" s="75"/>
      <c r="E2" s="1651"/>
      <c r="F2" s="1651"/>
      <c r="G2" s="1651"/>
      <c r="H2" s="1651"/>
      <c r="I2" s="1651"/>
      <c r="J2" s="1651"/>
      <c r="K2" s="1651"/>
      <c r="L2" s="1651"/>
      <c r="M2" s="1651"/>
      <c r="N2" s="7" t="s">
        <v>220</v>
      </c>
      <c r="O2" s="2354" t="s">
        <v>936</v>
      </c>
      <c r="P2" s="2354"/>
      <c r="Q2" s="2354" t="s">
        <v>36</v>
      </c>
      <c r="R2" s="2354"/>
    </row>
    <row r="3" spans="1:18" s="1310" customFormat="1" ht="29.25" customHeight="1">
      <c r="A3" s="2364" t="s">
        <v>2110</v>
      </c>
      <c r="B3" s="2364"/>
      <c r="C3" s="2364"/>
      <c r="D3" s="2364"/>
      <c r="E3" s="2364"/>
      <c r="F3" s="2364"/>
      <c r="G3" s="2364"/>
      <c r="H3" s="2364"/>
      <c r="I3" s="2364"/>
      <c r="J3" s="2364"/>
      <c r="K3" s="2364"/>
      <c r="L3" s="2364"/>
      <c r="M3" s="2364"/>
      <c r="N3" s="2364"/>
      <c r="O3" s="2364"/>
      <c r="P3" s="2364"/>
      <c r="Q3" s="2364"/>
      <c r="R3" s="2364"/>
    </row>
    <row r="4" spans="1:18" ht="15" customHeight="1">
      <c r="B4" s="77"/>
      <c r="C4" s="77"/>
      <c r="D4" s="77"/>
      <c r="E4" s="77"/>
      <c r="F4" s="2353" t="s">
        <v>319</v>
      </c>
      <c r="G4" s="2353"/>
      <c r="H4" s="2353"/>
      <c r="I4" s="2353"/>
      <c r="J4" s="2353"/>
      <c r="K4" s="2353"/>
      <c r="L4" s="2353"/>
      <c r="M4" s="77"/>
      <c r="N4" s="77"/>
      <c r="O4" s="77"/>
      <c r="P4" s="77"/>
      <c r="Q4" s="2357" t="s">
        <v>224</v>
      </c>
      <c r="R4" s="2365"/>
    </row>
    <row r="5" spans="1:18" s="1311" customFormat="1" ht="17.25" customHeight="1">
      <c r="A5" s="2366" t="s">
        <v>2111</v>
      </c>
      <c r="B5" s="2367"/>
      <c r="C5" s="2370" t="s">
        <v>2112</v>
      </c>
      <c r="D5" s="2370"/>
      <c r="E5" s="2370"/>
      <c r="F5" s="2370"/>
      <c r="G5" s="2370" t="s">
        <v>2113</v>
      </c>
      <c r="H5" s="2370"/>
      <c r="I5" s="2370"/>
      <c r="J5" s="2370"/>
      <c r="K5" s="2370" t="s">
        <v>2114</v>
      </c>
      <c r="L5" s="2370"/>
      <c r="M5" s="2370"/>
      <c r="N5" s="2370"/>
      <c r="O5" s="2370" t="s">
        <v>2115</v>
      </c>
      <c r="P5" s="2370"/>
      <c r="Q5" s="2370"/>
      <c r="R5" s="2371"/>
    </row>
    <row r="6" spans="1:18" s="1311" customFormat="1" ht="17.25" customHeight="1">
      <c r="A6" s="2368"/>
      <c r="B6" s="2369"/>
      <c r="C6" s="1656" t="s">
        <v>49</v>
      </c>
      <c r="D6" s="1656" t="s">
        <v>180</v>
      </c>
      <c r="E6" s="1656" t="s">
        <v>179</v>
      </c>
      <c r="F6" s="1656" t="s">
        <v>178</v>
      </c>
      <c r="G6" s="1656" t="s">
        <v>49</v>
      </c>
      <c r="H6" s="1656" t="s">
        <v>180</v>
      </c>
      <c r="I6" s="1656" t="s">
        <v>179</v>
      </c>
      <c r="J6" s="1656" t="s">
        <v>178</v>
      </c>
      <c r="K6" s="1656" t="s">
        <v>49</v>
      </c>
      <c r="L6" s="1656" t="s">
        <v>180</v>
      </c>
      <c r="M6" s="1656" t="s">
        <v>179</v>
      </c>
      <c r="N6" s="1656" t="s">
        <v>178</v>
      </c>
      <c r="O6" s="1656" t="s">
        <v>49</v>
      </c>
      <c r="P6" s="1656" t="s">
        <v>180</v>
      </c>
      <c r="Q6" s="1656" t="s">
        <v>179</v>
      </c>
      <c r="R6" s="1657" t="s">
        <v>178</v>
      </c>
    </row>
    <row r="7" spans="1:18" ht="12.95" customHeight="1">
      <c r="A7" s="66" t="s">
        <v>441</v>
      </c>
      <c r="B7" s="1312" t="s">
        <v>49</v>
      </c>
      <c r="C7" s="308">
        <f>SUM(D7:F7)</f>
        <v>507</v>
      </c>
      <c r="D7" s="308">
        <f>SUM(D8:D9)</f>
        <v>206</v>
      </c>
      <c r="E7" s="308">
        <f>SUM(E8:E9)</f>
        <v>149</v>
      </c>
      <c r="F7" s="308">
        <f>SUM(F8:F9)</f>
        <v>152</v>
      </c>
      <c r="G7" s="308"/>
      <c r="H7" s="308">
        <v>0</v>
      </c>
      <c r="I7" s="308">
        <v>0</v>
      </c>
      <c r="J7" s="308">
        <v>0</v>
      </c>
      <c r="K7" s="308">
        <f>SUM(L7:N7)</f>
        <v>507</v>
      </c>
      <c r="L7" s="308">
        <f>SUM(L8:L9)</f>
        <v>206</v>
      </c>
      <c r="M7" s="308">
        <f>SUM(M8:M9)</f>
        <v>149</v>
      </c>
      <c r="N7" s="308">
        <f>SUM(N8:N9)</f>
        <v>152</v>
      </c>
      <c r="O7" s="308">
        <v>0</v>
      </c>
      <c r="P7" s="308">
        <v>0</v>
      </c>
      <c r="Q7" s="308">
        <v>0</v>
      </c>
      <c r="R7" s="308">
        <v>0</v>
      </c>
    </row>
    <row r="8" spans="1:18" ht="12.95" customHeight="1">
      <c r="B8" s="1312" t="s">
        <v>142</v>
      </c>
      <c r="C8" s="308">
        <f t="shared" ref="C8:C35" si="0">SUM(D8:F8)</f>
        <v>84</v>
      </c>
      <c r="D8" s="308">
        <v>36</v>
      </c>
      <c r="E8" s="308">
        <v>27</v>
      </c>
      <c r="F8" s="308">
        <v>21</v>
      </c>
      <c r="G8" s="308">
        <v>0</v>
      </c>
      <c r="H8" s="308">
        <v>0</v>
      </c>
      <c r="I8" s="308">
        <v>0</v>
      </c>
      <c r="J8" s="308">
        <v>0</v>
      </c>
      <c r="K8" s="308">
        <f t="shared" ref="K8:K35" si="1">SUM(L8:N8)</f>
        <v>84</v>
      </c>
      <c r="L8" s="308">
        <v>36</v>
      </c>
      <c r="M8" s="308">
        <v>27</v>
      </c>
      <c r="N8" s="308">
        <v>21</v>
      </c>
      <c r="O8" s="308">
        <v>0</v>
      </c>
      <c r="P8" s="308">
        <v>0</v>
      </c>
      <c r="Q8" s="308">
        <v>0</v>
      </c>
      <c r="R8" s="308">
        <v>0</v>
      </c>
    </row>
    <row r="9" spans="1:18" ht="12.95" customHeight="1">
      <c r="B9" s="1312" t="s">
        <v>68</v>
      </c>
      <c r="C9" s="308">
        <f t="shared" si="0"/>
        <v>423</v>
      </c>
      <c r="D9" s="308">
        <v>170</v>
      </c>
      <c r="E9" s="308">
        <v>122</v>
      </c>
      <c r="F9" s="308">
        <v>131</v>
      </c>
      <c r="G9" s="308">
        <v>0</v>
      </c>
      <c r="H9" s="308">
        <v>0</v>
      </c>
      <c r="I9" s="308">
        <v>0</v>
      </c>
      <c r="J9" s="308">
        <v>0</v>
      </c>
      <c r="K9" s="308">
        <f t="shared" si="1"/>
        <v>423</v>
      </c>
      <c r="L9" s="308">
        <v>170</v>
      </c>
      <c r="M9" s="308">
        <v>122</v>
      </c>
      <c r="N9" s="308">
        <v>131</v>
      </c>
      <c r="O9" s="308">
        <v>0</v>
      </c>
      <c r="P9" s="308">
        <v>0</v>
      </c>
      <c r="Q9" s="308">
        <v>0</v>
      </c>
      <c r="R9" s="308">
        <v>0</v>
      </c>
    </row>
    <row r="10" spans="1:18" ht="12.95" customHeight="1">
      <c r="A10" s="66" t="s">
        <v>2116</v>
      </c>
      <c r="B10" s="1312" t="s">
        <v>142</v>
      </c>
      <c r="C10" s="308">
        <f t="shared" si="0"/>
        <v>0</v>
      </c>
      <c r="D10" s="308">
        <v>0</v>
      </c>
      <c r="E10" s="308">
        <v>0</v>
      </c>
      <c r="F10" s="308">
        <v>0</v>
      </c>
      <c r="G10" s="308">
        <v>0</v>
      </c>
      <c r="H10" s="308">
        <v>0</v>
      </c>
      <c r="I10" s="308">
        <v>0</v>
      </c>
      <c r="J10" s="308">
        <v>0</v>
      </c>
      <c r="K10" s="308">
        <f t="shared" si="1"/>
        <v>0</v>
      </c>
      <c r="L10" s="308">
        <v>0</v>
      </c>
      <c r="M10" s="308">
        <v>0</v>
      </c>
      <c r="N10" s="308">
        <v>0</v>
      </c>
      <c r="O10" s="308">
        <v>0</v>
      </c>
      <c r="P10" s="308">
        <v>0</v>
      </c>
      <c r="Q10" s="308">
        <v>0</v>
      </c>
      <c r="R10" s="308">
        <v>0</v>
      </c>
    </row>
    <row r="11" spans="1:18" ht="12.95" customHeight="1">
      <c r="B11" s="1312" t="s">
        <v>68</v>
      </c>
      <c r="C11" s="308">
        <f t="shared" si="0"/>
        <v>0</v>
      </c>
      <c r="D11" s="308">
        <v>0</v>
      </c>
      <c r="E11" s="308">
        <v>0</v>
      </c>
      <c r="F11" s="308">
        <v>0</v>
      </c>
      <c r="G11" s="308">
        <v>0</v>
      </c>
      <c r="H11" s="308">
        <v>0</v>
      </c>
      <c r="I11" s="308">
        <v>0</v>
      </c>
      <c r="J11" s="308">
        <v>0</v>
      </c>
      <c r="K11" s="308">
        <f t="shared" si="1"/>
        <v>0</v>
      </c>
      <c r="L11" s="308">
        <v>0</v>
      </c>
      <c r="M11" s="308">
        <v>0</v>
      </c>
      <c r="N11" s="308">
        <v>0</v>
      </c>
      <c r="O11" s="308">
        <v>0</v>
      </c>
      <c r="P11" s="308">
        <v>0</v>
      </c>
      <c r="Q11" s="308">
        <v>0</v>
      </c>
      <c r="R11" s="308">
        <v>0</v>
      </c>
    </row>
    <row r="12" spans="1:18" ht="12.95" customHeight="1">
      <c r="A12" s="66" t="s">
        <v>2117</v>
      </c>
      <c r="B12" s="1312" t="s">
        <v>142</v>
      </c>
      <c r="C12" s="308">
        <f t="shared" si="0"/>
        <v>0</v>
      </c>
      <c r="D12" s="308">
        <v>0</v>
      </c>
      <c r="E12" s="308">
        <v>0</v>
      </c>
      <c r="F12" s="308">
        <v>0</v>
      </c>
      <c r="G12" s="308">
        <v>0</v>
      </c>
      <c r="H12" s="308">
        <v>0</v>
      </c>
      <c r="I12" s="308">
        <v>0</v>
      </c>
      <c r="J12" s="308">
        <v>0</v>
      </c>
      <c r="K12" s="308">
        <f t="shared" si="1"/>
        <v>0</v>
      </c>
      <c r="L12" s="308">
        <v>0</v>
      </c>
      <c r="M12" s="308">
        <v>0</v>
      </c>
      <c r="N12" s="308">
        <v>0</v>
      </c>
      <c r="O12" s="308">
        <v>0</v>
      </c>
      <c r="P12" s="308">
        <v>0</v>
      </c>
      <c r="Q12" s="308">
        <v>0</v>
      </c>
      <c r="R12" s="308">
        <v>0</v>
      </c>
    </row>
    <row r="13" spans="1:18" ht="12.95" customHeight="1">
      <c r="B13" s="1312" t="s">
        <v>68</v>
      </c>
      <c r="C13" s="308">
        <f t="shared" si="0"/>
        <v>0</v>
      </c>
      <c r="D13" s="308">
        <v>0</v>
      </c>
      <c r="E13" s="308">
        <v>0</v>
      </c>
      <c r="F13" s="308">
        <v>0</v>
      </c>
      <c r="G13" s="308">
        <v>0</v>
      </c>
      <c r="H13" s="308">
        <v>0</v>
      </c>
      <c r="I13" s="308">
        <v>0</v>
      </c>
      <c r="J13" s="308">
        <v>0</v>
      </c>
      <c r="K13" s="308">
        <f t="shared" si="1"/>
        <v>0</v>
      </c>
      <c r="L13" s="308">
        <v>0</v>
      </c>
      <c r="M13" s="308">
        <v>0</v>
      </c>
      <c r="N13" s="308">
        <v>0</v>
      </c>
      <c r="O13" s="308">
        <v>0</v>
      </c>
      <c r="P13" s="308">
        <v>0</v>
      </c>
      <c r="Q13" s="308">
        <v>0</v>
      </c>
      <c r="R13" s="308">
        <v>0</v>
      </c>
    </row>
    <row r="14" spans="1:18" ht="12.95" customHeight="1">
      <c r="A14" s="66" t="s">
        <v>2118</v>
      </c>
      <c r="B14" s="1312" t="s">
        <v>142</v>
      </c>
      <c r="C14" s="308">
        <f t="shared" si="0"/>
        <v>2</v>
      </c>
      <c r="D14" s="308">
        <v>0</v>
      </c>
      <c r="E14" s="308">
        <v>1</v>
      </c>
      <c r="F14" s="308">
        <v>1</v>
      </c>
      <c r="G14" s="308">
        <v>0</v>
      </c>
      <c r="H14" s="308">
        <v>0</v>
      </c>
      <c r="I14" s="308">
        <v>0</v>
      </c>
      <c r="J14" s="308">
        <v>0</v>
      </c>
      <c r="K14" s="308">
        <f t="shared" si="1"/>
        <v>2</v>
      </c>
      <c r="L14" s="308">
        <v>0</v>
      </c>
      <c r="M14" s="308">
        <v>1</v>
      </c>
      <c r="N14" s="308">
        <v>1</v>
      </c>
      <c r="O14" s="308">
        <v>0</v>
      </c>
      <c r="P14" s="308">
        <v>0</v>
      </c>
      <c r="Q14" s="308">
        <v>0</v>
      </c>
      <c r="R14" s="308">
        <v>0</v>
      </c>
    </row>
    <row r="15" spans="1:18" ht="12.95" customHeight="1">
      <c r="B15" s="1312" t="s">
        <v>68</v>
      </c>
      <c r="C15" s="308">
        <f t="shared" si="0"/>
        <v>1</v>
      </c>
      <c r="D15" s="308">
        <v>0</v>
      </c>
      <c r="E15" s="308">
        <v>1</v>
      </c>
      <c r="F15" s="308">
        <v>0</v>
      </c>
      <c r="G15" s="308">
        <v>0</v>
      </c>
      <c r="H15" s="308">
        <v>0</v>
      </c>
      <c r="I15" s="308">
        <v>0</v>
      </c>
      <c r="J15" s="308">
        <v>0</v>
      </c>
      <c r="K15" s="308">
        <f t="shared" si="1"/>
        <v>1</v>
      </c>
      <c r="L15" s="308">
        <v>0</v>
      </c>
      <c r="M15" s="308">
        <v>1</v>
      </c>
      <c r="N15" s="308">
        <v>0</v>
      </c>
      <c r="O15" s="308">
        <v>0</v>
      </c>
      <c r="P15" s="308">
        <v>0</v>
      </c>
      <c r="Q15" s="308">
        <v>0</v>
      </c>
      <c r="R15" s="308">
        <v>0</v>
      </c>
    </row>
    <row r="16" spans="1:18" ht="12.95" customHeight="1">
      <c r="A16" s="66" t="s">
        <v>2119</v>
      </c>
      <c r="B16" s="1312" t="s">
        <v>142</v>
      </c>
      <c r="C16" s="308">
        <f t="shared" si="0"/>
        <v>0</v>
      </c>
      <c r="D16" s="308">
        <v>0</v>
      </c>
      <c r="E16" s="308">
        <v>0</v>
      </c>
      <c r="F16" s="308">
        <v>0</v>
      </c>
      <c r="G16" s="308">
        <v>0</v>
      </c>
      <c r="H16" s="308">
        <v>0</v>
      </c>
      <c r="I16" s="308">
        <v>0</v>
      </c>
      <c r="J16" s="308">
        <v>0</v>
      </c>
      <c r="K16" s="308">
        <f t="shared" si="1"/>
        <v>0</v>
      </c>
      <c r="L16" s="308">
        <v>0</v>
      </c>
      <c r="M16" s="308">
        <v>0</v>
      </c>
      <c r="N16" s="308">
        <v>0</v>
      </c>
      <c r="O16" s="308">
        <v>0</v>
      </c>
      <c r="P16" s="308">
        <v>0</v>
      </c>
      <c r="Q16" s="308">
        <v>0</v>
      </c>
      <c r="R16" s="308">
        <v>0</v>
      </c>
    </row>
    <row r="17" spans="1:18" ht="12.95" customHeight="1">
      <c r="B17" s="1312" t="s">
        <v>68</v>
      </c>
      <c r="C17" s="308">
        <f t="shared" si="0"/>
        <v>0</v>
      </c>
      <c r="D17" s="308">
        <v>0</v>
      </c>
      <c r="E17" s="308">
        <v>0</v>
      </c>
      <c r="F17" s="308">
        <v>0</v>
      </c>
      <c r="G17" s="308">
        <v>0</v>
      </c>
      <c r="H17" s="308">
        <v>0</v>
      </c>
      <c r="I17" s="308">
        <v>0</v>
      </c>
      <c r="J17" s="308">
        <v>0</v>
      </c>
      <c r="K17" s="308">
        <f t="shared" si="1"/>
        <v>0</v>
      </c>
      <c r="L17" s="308">
        <v>0</v>
      </c>
      <c r="M17" s="308">
        <v>0</v>
      </c>
      <c r="N17" s="308">
        <v>0</v>
      </c>
      <c r="O17" s="308">
        <v>0</v>
      </c>
      <c r="P17" s="308">
        <v>0</v>
      </c>
      <c r="Q17" s="308">
        <v>0</v>
      </c>
      <c r="R17" s="308">
        <v>0</v>
      </c>
    </row>
    <row r="18" spans="1:18" ht="12.95" customHeight="1">
      <c r="A18" s="66" t="s">
        <v>2120</v>
      </c>
      <c r="B18" s="1312" t="s">
        <v>142</v>
      </c>
      <c r="C18" s="308">
        <f t="shared" si="0"/>
        <v>0</v>
      </c>
      <c r="D18" s="308">
        <v>0</v>
      </c>
      <c r="E18" s="308">
        <v>0</v>
      </c>
      <c r="F18" s="308">
        <v>0</v>
      </c>
      <c r="G18" s="308">
        <v>0</v>
      </c>
      <c r="H18" s="308">
        <v>0</v>
      </c>
      <c r="I18" s="308">
        <v>0</v>
      </c>
      <c r="J18" s="308">
        <v>0</v>
      </c>
      <c r="K18" s="308">
        <f t="shared" si="1"/>
        <v>0</v>
      </c>
      <c r="L18" s="308">
        <v>0</v>
      </c>
      <c r="M18" s="308">
        <v>0</v>
      </c>
      <c r="N18" s="308">
        <v>0</v>
      </c>
      <c r="O18" s="308">
        <v>0</v>
      </c>
      <c r="P18" s="308">
        <v>0</v>
      </c>
      <c r="Q18" s="308">
        <v>0</v>
      </c>
      <c r="R18" s="308">
        <v>0</v>
      </c>
    </row>
    <row r="19" spans="1:18" ht="12.95" customHeight="1">
      <c r="B19" s="1312" t="s">
        <v>68</v>
      </c>
      <c r="C19" s="308">
        <f t="shared" si="0"/>
        <v>0</v>
      </c>
      <c r="D19" s="308">
        <v>0</v>
      </c>
      <c r="E19" s="308">
        <v>0</v>
      </c>
      <c r="F19" s="308">
        <v>0</v>
      </c>
      <c r="G19" s="308">
        <v>0</v>
      </c>
      <c r="H19" s="308">
        <v>0</v>
      </c>
      <c r="I19" s="308">
        <v>0</v>
      </c>
      <c r="J19" s="308">
        <v>0</v>
      </c>
      <c r="K19" s="308">
        <f t="shared" si="1"/>
        <v>0</v>
      </c>
      <c r="L19" s="308">
        <v>0</v>
      </c>
      <c r="M19" s="308">
        <v>0</v>
      </c>
      <c r="N19" s="308">
        <v>0</v>
      </c>
      <c r="O19" s="308">
        <v>0</v>
      </c>
      <c r="P19" s="308">
        <v>0</v>
      </c>
      <c r="Q19" s="308">
        <v>0</v>
      </c>
      <c r="R19" s="308">
        <v>0</v>
      </c>
    </row>
    <row r="20" spans="1:18" ht="12.95" customHeight="1">
      <c r="A20" s="66" t="s">
        <v>2121</v>
      </c>
      <c r="B20" s="1312" t="s">
        <v>142</v>
      </c>
      <c r="C20" s="308">
        <f t="shared" si="0"/>
        <v>0</v>
      </c>
      <c r="D20" s="308">
        <v>0</v>
      </c>
      <c r="E20" s="308">
        <v>0</v>
      </c>
      <c r="F20" s="308">
        <v>0</v>
      </c>
      <c r="G20" s="308">
        <v>0</v>
      </c>
      <c r="H20" s="308">
        <v>0</v>
      </c>
      <c r="I20" s="308">
        <v>0</v>
      </c>
      <c r="J20" s="308">
        <v>0</v>
      </c>
      <c r="K20" s="308">
        <f t="shared" si="1"/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</row>
    <row r="21" spans="1:18" ht="12.95" customHeight="1">
      <c r="B21" s="1312" t="s">
        <v>68</v>
      </c>
      <c r="C21" s="308">
        <f t="shared" si="0"/>
        <v>0</v>
      </c>
      <c r="D21" s="308">
        <v>0</v>
      </c>
      <c r="E21" s="308">
        <v>0</v>
      </c>
      <c r="F21" s="308">
        <v>0</v>
      </c>
      <c r="G21" s="308">
        <v>0</v>
      </c>
      <c r="H21" s="308">
        <v>0</v>
      </c>
      <c r="I21" s="308">
        <v>0</v>
      </c>
      <c r="J21" s="308">
        <v>0</v>
      </c>
      <c r="K21" s="308">
        <f t="shared" si="1"/>
        <v>0</v>
      </c>
      <c r="L21" s="308">
        <v>0</v>
      </c>
      <c r="M21" s="308">
        <v>0</v>
      </c>
      <c r="N21" s="308">
        <v>0</v>
      </c>
      <c r="O21" s="308">
        <v>0</v>
      </c>
      <c r="P21" s="308">
        <v>0</v>
      </c>
      <c r="Q21" s="308">
        <v>0</v>
      </c>
      <c r="R21" s="308">
        <v>0</v>
      </c>
    </row>
    <row r="22" spans="1:18" ht="12.95" customHeight="1">
      <c r="A22" s="66" t="s">
        <v>2122</v>
      </c>
      <c r="B22" s="1312" t="s">
        <v>142</v>
      </c>
      <c r="C22" s="308">
        <f t="shared" si="0"/>
        <v>1</v>
      </c>
      <c r="D22" s="308">
        <v>0</v>
      </c>
      <c r="E22" s="308">
        <v>1</v>
      </c>
      <c r="F22" s="308">
        <v>0</v>
      </c>
      <c r="G22" s="308">
        <v>0</v>
      </c>
      <c r="H22" s="308">
        <v>0</v>
      </c>
      <c r="I22" s="308">
        <v>0</v>
      </c>
      <c r="J22" s="308">
        <v>0</v>
      </c>
      <c r="K22" s="308">
        <f t="shared" si="1"/>
        <v>1</v>
      </c>
      <c r="L22" s="308">
        <v>0</v>
      </c>
      <c r="M22" s="308">
        <v>1</v>
      </c>
      <c r="N22" s="308">
        <v>0</v>
      </c>
      <c r="O22" s="308">
        <v>0</v>
      </c>
      <c r="P22" s="308">
        <v>0</v>
      </c>
      <c r="Q22" s="308">
        <v>0</v>
      </c>
      <c r="R22" s="308">
        <v>0</v>
      </c>
    </row>
    <row r="23" spans="1:18" ht="12.95" customHeight="1">
      <c r="B23" s="1312" t="s">
        <v>68</v>
      </c>
      <c r="C23" s="308">
        <f t="shared" si="0"/>
        <v>0</v>
      </c>
      <c r="D23" s="308">
        <v>0</v>
      </c>
      <c r="E23" s="308">
        <v>0</v>
      </c>
      <c r="F23" s="308">
        <v>0</v>
      </c>
      <c r="G23" s="308">
        <v>0</v>
      </c>
      <c r="H23" s="308">
        <v>0</v>
      </c>
      <c r="I23" s="308">
        <v>0</v>
      </c>
      <c r="J23" s="308">
        <v>0</v>
      </c>
      <c r="K23" s="308">
        <f t="shared" si="1"/>
        <v>0</v>
      </c>
      <c r="L23" s="308">
        <v>0</v>
      </c>
      <c r="M23" s="308">
        <v>0</v>
      </c>
      <c r="N23" s="308">
        <v>0</v>
      </c>
      <c r="O23" s="308">
        <v>0</v>
      </c>
      <c r="P23" s="308">
        <v>0</v>
      </c>
      <c r="Q23" s="308">
        <v>0</v>
      </c>
      <c r="R23" s="308">
        <v>0</v>
      </c>
    </row>
    <row r="24" spans="1:18" ht="12.95" customHeight="1">
      <c r="A24" s="66" t="s">
        <v>2123</v>
      </c>
      <c r="B24" s="1312" t="s">
        <v>142</v>
      </c>
      <c r="C24" s="308">
        <f t="shared" si="0"/>
        <v>3</v>
      </c>
      <c r="D24" s="308">
        <v>2</v>
      </c>
      <c r="E24" s="308">
        <v>0</v>
      </c>
      <c r="F24" s="308">
        <v>1</v>
      </c>
      <c r="G24" s="308">
        <v>0</v>
      </c>
      <c r="H24" s="308">
        <v>0</v>
      </c>
      <c r="I24" s="308">
        <v>0</v>
      </c>
      <c r="J24" s="308">
        <v>0</v>
      </c>
      <c r="K24" s="308">
        <f t="shared" si="1"/>
        <v>3</v>
      </c>
      <c r="L24" s="308">
        <v>2</v>
      </c>
      <c r="M24" s="308">
        <v>0</v>
      </c>
      <c r="N24" s="308">
        <v>1</v>
      </c>
      <c r="O24" s="308">
        <v>0</v>
      </c>
      <c r="P24" s="308">
        <v>0</v>
      </c>
      <c r="Q24" s="308">
        <v>0</v>
      </c>
      <c r="R24" s="308">
        <v>0</v>
      </c>
    </row>
    <row r="25" spans="1:18" ht="12.95" customHeight="1">
      <c r="B25" s="1312" t="s">
        <v>68</v>
      </c>
      <c r="C25" s="308">
        <f t="shared" si="0"/>
        <v>0</v>
      </c>
      <c r="D25" s="308">
        <v>0</v>
      </c>
      <c r="E25" s="308">
        <v>0</v>
      </c>
      <c r="F25" s="308">
        <v>0</v>
      </c>
      <c r="G25" s="308">
        <v>0</v>
      </c>
      <c r="H25" s="308">
        <v>0</v>
      </c>
      <c r="I25" s="308">
        <v>0</v>
      </c>
      <c r="J25" s="308">
        <v>0</v>
      </c>
      <c r="K25" s="308">
        <f t="shared" si="1"/>
        <v>0</v>
      </c>
      <c r="L25" s="308">
        <v>0</v>
      </c>
      <c r="M25" s="308">
        <v>0</v>
      </c>
      <c r="N25" s="308">
        <v>0</v>
      </c>
      <c r="O25" s="308">
        <v>0</v>
      </c>
      <c r="P25" s="308">
        <v>0</v>
      </c>
      <c r="Q25" s="308">
        <v>0</v>
      </c>
      <c r="R25" s="308">
        <v>0</v>
      </c>
    </row>
    <row r="26" spans="1:18" ht="12.95" customHeight="1">
      <c r="A26" s="66" t="s">
        <v>2124</v>
      </c>
      <c r="B26" s="1312" t="s">
        <v>142</v>
      </c>
      <c r="C26" s="308">
        <f t="shared" si="0"/>
        <v>0</v>
      </c>
      <c r="D26" s="308">
        <v>0</v>
      </c>
      <c r="E26" s="308">
        <v>0</v>
      </c>
      <c r="F26" s="308">
        <v>0</v>
      </c>
      <c r="G26" s="308">
        <v>0</v>
      </c>
      <c r="H26" s="308">
        <v>0</v>
      </c>
      <c r="I26" s="308">
        <v>0</v>
      </c>
      <c r="J26" s="308">
        <v>0</v>
      </c>
      <c r="K26" s="308">
        <f t="shared" si="1"/>
        <v>0</v>
      </c>
      <c r="L26" s="308">
        <v>0</v>
      </c>
      <c r="M26" s="308">
        <v>0</v>
      </c>
      <c r="N26" s="308">
        <v>0</v>
      </c>
      <c r="O26" s="308">
        <v>0</v>
      </c>
      <c r="P26" s="308">
        <v>0</v>
      </c>
      <c r="Q26" s="308">
        <v>0</v>
      </c>
      <c r="R26" s="308">
        <v>0</v>
      </c>
    </row>
    <row r="27" spans="1:18" ht="12.95" customHeight="1">
      <c r="B27" s="1312" t="s">
        <v>68</v>
      </c>
      <c r="C27" s="308">
        <f t="shared" si="0"/>
        <v>0</v>
      </c>
      <c r="D27" s="308">
        <v>0</v>
      </c>
      <c r="E27" s="308">
        <v>0</v>
      </c>
      <c r="F27" s="308">
        <v>0</v>
      </c>
      <c r="G27" s="308">
        <v>0</v>
      </c>
      <c r="H27" s="308">
        <v>0</v>
      </c>
      <c r="I27" s="308">
        <v>0</v>
      </c>
      <c r="J27" s="308">
        <v>0</v>
      </c>
      <c r="K27" s="308">
        <f t="shared" si="1"/>
        <v>0</v>
      </c>
      <c r="L27" s="308">
        <v>0</v>
      </c>
      <c r="M27" s="308">
        <v>0</v>
      </c>
      <c r="N27" s="308">
        <v>0</v>
      </c>
      <c r="O27" s="308">
        <v>0</v>
      </c>
      <c r="P27" s="308">
        <v>0</v>
      </c>
      <c r="Q27" s="308">
        <v>0</v>
      </c>
      <c r="R27" s="308">
        <v>0</v>
      </c>
    </row>
    <row r="28" spans="1:18" ht="12.95" customHeight="1">
      <c r="A28" s="66" t="s">
        <v>2125</v>
      </c>
      <c r="B28" s="1312" t="s">
        <v>142</v>
      </c>
      <c r="C28" s="308">
        <f t="shared" si="0"/>
        <v>0</v>
      </c>
      <c r="D28" s="308">
        <v>0</v>
      </c>
      <c r="E28" s="308">
        <v>0</v>
      </c>
      <c r="F28" s="308">
        <v>0</v>
      </c>
      <c r="G28" s="308">
        <v>0</v>
      </c>
      <c r="H28" s="308">
        <v>0</v>
      </c>
      <c r="I28" s="308">
        <v>0</v>
      </c>
      <c r="J28" s="308">
        <v>0</v>
      </c>
      <c r="K28" s="308">
        <f t="shared" si="1"/>
        <v>0</v>
      </c>
      <c r="L28" s="308">
        <v>0</v>
      </c>
      <c r="M28" s="308">
        <v>0</v>
      </c>
      <c r="N28" s="308">
        <v>0</v>
      </c>
      <c r="O28" s="308">
        <v>0</v>
      </c>
      <c r="P28" s="308">
        <v>0</v>
      </c>
      <c r="Q28" s="308">
        <v>0</v>
      </c>
      <c r="R28" s="308">
        <v>0</v>
      </c>
    </row>
    <row r="29" spans="1:18" ht="12.95" customHeight="1">
      <c r="B29" s="1312" t="s">
        <v>68</v>
      </c>
      <c r="C29" s="308">
        <f t="shared" si="0"/>
        <v>8</v>
      </c>
      <c r="D29" s="308">
        <v>6</v>
      </c>
      <c r="E29" s="308">
        <v>1</v>
      </c>
      <c r="F29" s="308">
        <v>1</v>
      </c>
      <c r="G29" s="308">
        <v>0</v>
      </c>
      <c r="H29" s="308">
        <v>0</v>
      </c>
      <c r="I29" s="308">
        <v>0</v>
      </c>
      <c r="J29" s="308">
        <v>0</v>
      </c>
      <c r="K29" s="308">
        <f t="shared" si="1"/>
        <v>8</v>
      </c>
      <c r="L29" s="308">
        <v>6</v>
      </c>
      <c r="M29" s="308">
        <v>1</v>
      </c>
      <c r="N29" s="308">
        <v>1</v>
      </c>
      <c r="O29" s="308">
        <v>0</v>
      </c>
      <c r="P29" s="308">
        <v>0</v>
      </c>
      <c r="Q29" s="308">
        <v>0</v>
      </c>
      <c r="R29" s="308">
        <v>0</v>
      </c>
    </row>
    <row r="30" spans="1:18" ht="12.95" customHeight="1">
      <c r="A30" s="66" t="s">
        <v>2126</v>
      </c>
      <c r="B30" s="1312" t="s">
        <v>142</v>
      </c>
      <c r="C30" s="308">
        <f t="shared" si="0"/>
        <v>15</v>
      </c>
      <c r="D30" s="308">
        <v>6</v>
      </c>
      <c r="E30" s="308">
        <v>4</v>
      </c>
      <c r="F30" s="308">
        <v>5</v>
      </c>
      <c r="G30" s="308">
        <v>0</v>
      </c>
      <c r="H30" s="308">
        <v>0</v>
      </c>
      <c r="I30" s="308">
        <v>0</v>
      </c>
      <c r="J30" s="308">
        <v>0</v>
      </c>
      <c r="K30" s="308">
        <f t="shared" si="1"/>
        <v>15</v>
      </c>
      <c r="L30" s="308">
        <v>6</v>
      </c>
      <c r="M30" s="308">
        <v>4</v>
      </c>
      <c r="N30" s="308">
        <v>5</v>
      </c>
      <c r="O30" s="308">
        <v>0</v>
      </c>
      <c r="P30" s="308">
        <v>0</v>
      </c>
      <c r="Q30" s="308">
        <v>0</v>
      </c>
      <c r="R30" s="308">
        <v>0</v>
      </c>
    </row>
    <row r="31" spans="1:18" ht="12.95" customHeight="1">
      <c r="B31" s="1312" t="s">
        <v>68</v>
      </c>
      <c r="C31" s="308">
        <f t="shared" si="0"/>
        <v>57</v>
      </c>
      <c r="D31" s="308">
        <v>19</v>
      </c>
      <c r="E31" s="308">
        <v>24</v>
      </c>
      <c r="F31" s="308">
        <v>14</v>
      </c>
      <c r="G31" s="308">
        <v>0</v>
      </c>
      <c r="H31" s="308">
        <v>0</v>
      </c>
      <c r="I31" s="308">
        <v>0</v>
      </c>
      <c r="J31" s="308">
        <v>0</v>
      </c>
      <c r="K31" s="308">
        <f t="shared" si="1"/>
        <v>57</v>
      </c>
      <c r="L31" s="308">
        <v>19</v>
      </c>
      <c r="M31" s="308">
        <v>24</v>
      </c>
      <c r="N31" s="308">
        <v>14</v>
      </c>
      <c r="O31" s="308">
        <v>0</v>
      </c>
      <c r="P31" s="308">
        <v>0</v>
      </c>
      <c r="Q31" s="308">
        <v>0</v>
      </c>
      <c r="R31" s="308">
        <v>0</v>
      </c>
    </row>
    <row r="32" spans="1:18" ht="12.95" customHeight="1">
      <c r="A32" s="66" t="s">
        <v>2127</v>
      </c>
      <c r="B32" s="1312" t="s">
        <v>142</v>
      </c>
      <c r="C32" s="308">
        <f t="shared" si="0"/>
        <v>26</v>
      </c>
      <c r="D32" s="308">
        <v>12</v>
      </c>
      <c r="E32" s="308">
        <v>9</v>
      </c>
      <c r="F32" s="308">
        <v>5</v>
      </c>
      <c r="G32" s="308">
        <v>0</v>
      </c>
      <c r="H32" s="308">
        <v>0</v>
      </c>
      <c r="I32" s="308">
        <v>0</v>
      </c>
      <c r="J32" s="308">
        <v>0</v>
      </c>
      <c r="K32" s="308">
        <f t="shared" si="1"/>
        <v>26</v>
      </c>
      <c r="L32" s="308">
        <v>12</v>
      </c>
      <c r="M32" s="308">
        <v>9</v>
      </c>
      <c r="N32" s="308">
        <v>5</v>
      </c>
      <c r="O32" s="308">
        <v>0</v>
      </c>
      <c r="P32" s="308">
        <v>0</v>
      </c>
      <c r="Q32" s="308">
        <v>0</v>
      </c>
      <c r="R32" s="308">
        <v>0</v>
      </c>
    </row>
    <row r="33" spans="1:32" ht="12.95" customHeight="1">
      <c r="B33" s="1312" t="s">
        <v>68</v>
      </c>
      <c r="C33" s="308">
        <f t="shared" si="0"/>
        <v>224</v>
      </c>
      <c r="D33" s="308">
        <v>83</v>
      </c>
      <c r="E33" s="308">
        <v>60</v>
      </c>
      <c r="F33" s="308">
        <v>81</v>
      </c>
      <c r="G33" s="308">
        <v>0</v>
      </c>
      <c r="H33" s="308">
        <v>0</v>
      </c>
      <c r="I33" s="308">
        <v>0</v>
      </c>
      <c r="J33" s="308">
        <v>0</v>
      </c>
      <c r="K33" s="308">
        <f t="shared" si="1"/>
        <v>224</v>
      </c>
      <c r="L33" s="308">
        <v>83</v>
      </c>
      <c r="M33" s="308">
        <v>60</v>
      </c>
      <c r="N33" s="308">
        <v>81</v>
      </c>
      <c r="O33" s="308">
        <v>0</v>
      </c>
      <c r="P33" s="308">
        <v>0</v>
      </c>
      <c r="Q33" s="308">
        <v>0</v>
      </c>
      <c r="R33" s="308">
        <v>0</v>
      </c>
    </row>
    <row r="34" spans="1:32" ht="12.95" customHeight="1">
      <c r="A34" s="66" t="s">
        <v>2128</v>
      </c>
      <c r="B34" s="1312" t="s">
        <v>142</v>
      </c>
      <c r="C34" s="308">
        <f t="shared" si="0"/>
        <v>37</v>
      </c>
      <c r="D34" s="308">
        <v>16</v>
      </c>
      <c r="E34" s="308">
        <v>12</v>
      </c>
      <c r="F34" s="308">
        <v>9</v>
      </c>
      <c r="G34" s="308">
        <v>0</v>
      </c>
      <c r="H34" s="308">
        <v>0</v>
      </c>
      <c r="I34" s="308">
        <v>0</v>
      </c>
      <c r="J34" s="308">
        <v>0</v>
      </c>
      <c r="K34" s="308">
        <f t="shared" si="1"/>
        <v>37</v>
      </c>
      <c r="L34" s="308">
        <v>16</v>
      </c>
      <c r="M34" s="308">
        <v>12</v>
      </c>
      <c r="N34" s="308">
        <v>9</v>
      </c>
      <c r="O34" s="308">
        <v>0</v>
      </c>
      <c r="P34" s="308">
        <v>0</v>
      </c>
      <c r="Q34" s="308">
        <v>0</v>
      </c>
      <c r="R34" s="308">
        <v>0</v>
      </c>
    </row>
    <row r="35" spans="1:32" ht="12.95" customHeight="1">
      <c r="A35" s="1651"/>
      <c r="B35" s="1653" t="s">
        <v>68</v>
      </c>
      <c r="C35" s="309">
        <f t="shared" si="0"/>
        <v>133</v>
      </c>
      <c r="D35" s="309">
        <v>62</v>
      </c>
      <c r="E35" s="309">
        <v>36</v>
      </c>
      <c r="F35" s="309">
        <v>35</v>
      </c>
      <c r="G35" s="309">
        <v>0</v>
      </c>
      <c r="H35" s="309">
        <v>0</v>
      </c>
      <c r="I35" s="309">
        <v>0</v>
      </c>
      <c r="J35" s="309">
        <v>0</v>
      </c>
      <c r="K35" s="309">
        <f t="shared" si="1"/>
        <v>133</v>
      </c>
      <c r="L35" s="309">
        <v>62</v>
      </c>
      <c r="M35" s="309">
        <v>36</v>
      </c>
      <c r="N35" s="309">
        <v>35</v>
      </c>
      <c r="O35" s="309">
        <v>0</v>
      </c>
      <c r="P35" s="309">
        <v>0</v>
      </c>
      <c r="Q35" s="309">
        <v>0</v>
      </c>
      <c r="R35" s="309">
        <v>0</v>
      </c>
    </row>
    <row r="36" spans="1:32" s="72" customFormat="1" ht="13.9" customHeight="1">
      <c r="A36" s="72" t="s">
        <v>83</v>
      </c>
      <c r="D36" s="72" t="s">
        <v>84</v>
      </c>
      <c r="H36" s="65" t="s">
        <v>85</v>
      </c>
      <c r="J36" s="65"/>
      <c r="L36" s="72" t="s">
        <v>87</v>
      </c>
      <c r="P36" s="1313"/>
      <c r="Q36" s="1313"/>
      <c r="R36" s="1607" t="s">
        <v>321</v>
      </c>
    </row>
    <row r="37" spans="1:32" s="72" customFormat="1" ht="13.9" customHeight="1">
      <c r="H37" s="65" t="s">
        <v>86</v>
      </c>
      <c r="J37" s="65"/>
    </row>
    <row r="38" spans="1:32" ht="13.9" customHeight="1"/>
    <row r="39" spans="1:32" ht="13.9" customHeight="1">
      <c r="A39" s="72" t="s">
        <v>141</v>
      </c>
    </row>
    <row r="40" spans="1:32" ht="13.9" customHeight="1">
      <c r="A40" s="72" t="s">
        <v>272</v>
      </c>
    </row>
    <row r="41" spans="1:32" s="94" customFormat="1" ht="13.9" customHeight="1">
      <c r="A41" s="157"/>
      <c r="B41" s="157"/>
      <c r="AB41" s="1469"/>
      <c r="AC41" s="1469"/>
      <c r="AD41" s="1469"/>
      <c r="AE41" s="1469"/>
      <c r="AF41" s="1469"/>
    </row>
  </sheetData>
  <mergeCells count="14">
    <mergeCell ref="A3:R3"/>
    <mergeCell ref="F4:L4"/>
    <mergeCell ref="Q4:R4"/>
    <mergeCell ref="A5:B6"/>
    <mergeCell ref="C5:F5"/>
    <mergeCell ref="G5:J5"/>
    <mergeCell ref="K5:N5"/>
    <mergeCell ref="O5:R5"/>
    <mergeCell ref="A1:B1"/>
    <mergeCell ref="O1:P1"/>
    <mergeCell ref="Q1:R1"/>
    <mergeCell ref="A2:B2"/>
    <mergeCell ref="O2:P2"/>
    <mergeCell ref="Q2:R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view="pageBreakPreview" topLeftCell="A43" zoomScaleNormal="100" zoomScaleSheetLayoutView="100" workbookViewId="0">
      <selection activeCell="I10" sqref="I10"/>
    </sheetView>
  </sheetViews>
  <sheetFormatPr defaultColWidth="9" defaultRowHeight="15.75"/>
  <cols>
    <col min="1" max="1" width="15.5" style="9" customWidth="1"/>
    <col min="2" max="19" width="6.375" style="97" customWidth="1"/>
    <col min="20" max="16384" width="9" style="97"/>
  </cols>
  <sheetData>
    <row r="1" spans="1:19" s="94" customFormat="1" ht="16.5" customHeight="1">
      <c r="A1" s="1463" t="s">
        <v>143</v>
      </c>
      <c r="B1" s="10"/>
      <c r="O1" s="2013" t="s">
        <v>139</v>
      </c>
      <c r="P1" s="2013"/>
      <c r="Q1" s="2013" t="s">
        <v>89</v>
      </c>
      <c r="R1" s="2013"/>
      <c r="S1" s="2013"/>
    </row>
    <row r="2" spans="1:19" s="94" customFormat="1" ht="16.5" customHeight="1">
      <c r="A2" s="1463" t="s">
        <v>34</v>
      </c>
      <c r="B2" s="11" t="s">
        <v>88</v>
      </c>
      <c r="C2" s="1471"/>
      <c r="D2" s="1471"/>
      <c r="E2" s="1471"/>
      <c r="F2" s="1471"/>
      <c r="N2" s="7" t="s">
        <v>288</v>
      </c>
      <c r="O2" s="2013" t="s">
        <v>208</v>
      </c>
      <c r="P2" s="2013"/>
      <c r="Q2" s="2013" t="s">
        <v>192</v>
      </c>
      <c r="R2" s="2013"/>
      <c r="S2" s="2013"/>
    </row>
    <row r="3" spans="1:19" s="100" customFormat="1" ht="30" customHeight="1">
      <c r="A3" s="1748" t="s">
        <v>2107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</row>
    <row r="4" spans="1:19" s="94" customFormat="1" ht="17.25" customHeight="1">
      <c r="B4" s="1471"/>
      <c r="C4" s="1471"/>
      <c r="D4" s="1471"/>
      <c r="E4" s="1471"/>
      <c r="F4" s="1471"/>
      <c r="G4" s="1471"/>
      <c r="H4" s="1471" t="s">
        <v>313</v>
      </c>
      <c r="I4" s="1471"/>
      <c r="J4" s="1471"/>
      <c r="K4" s="1471"/>
      <c r="L4" s="1471"/>
      <c r="M4" s="1471"/>
      <c r="N4" s="1471"/>
      <c r="O4" s="1471"/>
      <c r="P4" s="1471"/>
      <c r="Q4" s="1471"/>
      <c r="R4" s="1813" t="s">
        <v>224</v>
      </c>
      <c r="S4" s="1813"/>
    </row>
    <row r="5" spans="1:19" s="94" customFormat="1" ht="17.25" customHeight="1">
      <c r="A5" s="1826" t="s">
        <v>225</v>
      </c>
      <c r="B5" s="1739" t="s">
        <v>226</v>
      </c>
      <c r="C5" s="1739"/>
      <c r="D5" s="1739"/>
      <c r="E5" s="1739"/>
      <c r="F5" s="1739"/>
      <c r="G5" s="1739"/>
      <c r="H5" s="1739"/>
      <c r="I5" s="1739"/>
      <c r="J5" s="1739"/>
      <c r="K5" s="1739"/>
      <c r="L5" s="1739"/>
      <c r="M5" s="1739"/>
      <c r="N5" s="1739" t="s">
        <v>210</v>
      </c>
      <c r="O5" s="1739"/>
      <c r="P5" s="1739"/>
      <c r="Q5" s="1739" t="s">
        <v>211</v>
      </c>
      <c r="R5" s="1739"/>
      <c r="S5" s="1810"/>
    </row>
    <row r="6" spans="1:19" s="94" customFormat="1" ht="15.6" customHeight="1">
      <c r="A6" s="1827"/>
      <c r="B6" s="1810" t="s">
        <v>918</v>
      </c>
      <c r="C6" s="1746"/>
      <c r="D6" s="1737"/>
      <c r="E6" s="1810" t="s">
        <v>432</v>
      </c>
      <c r="F6" s="1746"/>
      <c r="G6" s="1737"/>
      <c r="H6" s="1810" t="s">
        <v>433</v>
      </c>
      <c r="I6" s="1746"/>
      <c r="J6" s="1737"/>
      <c r="K6" s="1810" t="s">
        <v>434</v>
      </c>
      <c r="L6" s="1746"/>
      <c r="M6" s="1746"/>
      <c r="N6" s="1739"/>
      <c r="O6" s="1739"/>
      <c r="P6" s="1739"/>
      <c r="Q6" s="1739"/>
      <c r="R6" s="1739"/>
      <c r="S6" s="1810"/>
    </row>
    <row r="7" spans="1:19" s="94" customFormat="1" ht="15" customHeight="1">
      <c r="A7" s="1773"/>
      <c r="B7" s="128" t="s">
        <v>49</v>
      </c>
      <c r="C7" s="128" t="s">
        <v>142</v>
      </c>
      <c r="D7" s="128" t="s">
        <v>51</v>
      </c>
      <c r="E7" s="128" t="s">
        <v>49</v>
      </c>
      <c r="F7" s="128" t="s">
        <v>50</v>
      </c>
      <c r="G7" s="128" t="s">
        <v>2830</v>
      </c>
      <c r="H7" s="128" t="s">
        <v>49</v>
      </c>
      <c r="I7" s="128" t="s">
        <v>50</v>
      </c>
      <c r="J7" s="128" t="s">
        <v>2830</v>
      </c>
      <c r="K7" s="128" t="s">
        <v>49</v>
      </c>
      <c r="L7" s="128" t="s">
        <v>50</v>
      </c>
      <c r="M7" s="129" t="s">
        <v>51</v>
      </c>
      <c r="N7" s="128" t="s">
        <v>49</v>
      </c>
      <c r="O7" s="128" t="s">
        <v>50</v>
      </c>
      <c r="P7" s="128" t="s">
        <v>2830</v>
      </c>
      <c r="Q7" s="128" t="s">
        <v>49</v>
      </c>
      <c r="R7" s="128" t="s">
        <v>50</v>
      </c>
      <c r="S7" s="129" t="s">
        <v>51</v>
      </c>
    </row>
    <row r="8" spans="1:19" s="94" customFormat="1" ht="21.95" customHeight="1">
      <c r="A8" s="1454" t="s">
        <v>350</v>
      </c>
      <c r="B8" s="193">
        <v>0</v>
      </c>
      <c r="C8" s="193">
        <v>0</v>
      </c>
      <c r="D8" s="193">
        <v>0</v>
      </c>
      <c r="E8" s="193">
        <v>0</v>
      </c>
      <c r="F8" s="193">
        <v>0</v>
      </c>
      <c r="G8" s="193">
        <v>0</v>
      </c>
      <c r="H8" s="193">
        <v>0</v>
      </c>
      <c r="I8" s="193">
        <v>0</v>
      </c>
      <c r="J8" s="193">
        <v>0</v>
      </c>
      <c r="K8" s="193">
        <v>0</v>
      </c>
      <c r="L8" s="193">
        <v>0</v>
      </c>
      <c r="M8" s="193">
        <v>0</v>
      </c>
      <c r="N8" s="193">
        <v>0</v>
      </c>
      <c r="O8" s="193">
        <v>0</v>
      </c>
      <c r="P8" s="193">
        <v>0</v>
      </c>
      <c r="Q8" s="193">
        <v>0</v>
      </c>
      <c r="R8" s="193">
        <v>0</v>
      </c>
      <c r="S8" s="193">
        <v>0</v>
      </c>
    </row>
    <row r="9" spans="1:19" s="94" customFormat="1" ht="21.95" customHeight="1">
      <c r="A9" s="8" t="s">
        <v>95</v>
      </c>
      <c r="B9" s="1500"/>
      <c r="C9" s="1500"/>
      <c r="D9" s="1500"/>
      <c r="E9" s="1500"/>
      <c r="F9" s="1500"/>
      <c r="G9" s="1500"/>
      <c r="H9" s="1500"/>
      <c r="I9" s="1500"/>
      <c r="J9" s="1500"/>
      <c r="K9" s="1500"/>
      <c r="L9" s="1500"/>
      <c r="M9" s="1500"/>
      <c r="N9" s="1500"/>
      <c r="O9" s="1500"/>
      <c r="P9" s="1500"/>
      <c r="Q9" s="1500"/>
      <c r="R9" s="1500"/>
      <c r="S9" s="1500"/>
    </row>
    <row r="10" spans="1:19" s="94" customFormat="1" ht="21.95" customHeight="1">
      <c r="A10" s="1449" t="s">
        <v>195</v>
      </c>
      <c r="B10" s="1500">
        <v>0</v>
      </c>
      <c r="C10" s="1500">
        <v>0</v>
      </c>
      <c r="D10" s="1500">
        <v>0</v>
      </c>
      <c r="E10" s="1500">
        <v>0</v>
      </c>
      <c r="F10" s="1500">
        <v>0</v>
      </c>
      <c r="G10" s="1500">
        <v>0</v>
      </c>
      <c r="H10" s="1500">
        <v>0</v>
      </c>
      <c r="I10" s="1500">
        <v>0</v>
      </c>
      <c r="J10" s="1500">
        <v>0</v>
      </c>
      <c r="K10" s="1500">
        <v>0</v>
      </c>
      <c r="L10" s="1500">
        <v>0</v>
      </c>
      <c r="M10" s="1500">
        <v>0</v>
      </c>
      <c r="N10" s="1500">
        <v>0</v>
      </c>
      <c r="O10" s="1500">
        <v>0</v>
      </c>
      <c r="P10" s="1500">
        <v>0</v>
      </c>
      <c r="Q10" s="1500">
        <v>0</v>
      </c>
      <c r="R10" s="1500">
        <v>0</v>
      </c>
      <c r="S10" s="1500">
        <v>0</v>
      </c>
    </row>
    <row r="11" spans="1:19" s="94" customFormat="1" ht="21.95" customHeight="1">
      <c r="A11" s="1449" t="s">
        <v>194</v>
      </c>
      <c r="B11" s="1500">
        <v>0</v>
      </c>
      <c r="C11" s="1500">
        <v>0</v>
      </c>
      <c r="D11" s="1500">
        <v>0</v>
      </c>
      <c r="E11" s="1500">
        <v>0</v>
      </c>
      <c r="F11" s="1500">
        <v>0</v>
      </c>
      <c r="G11" s="1500">
        <v>0</v>
      </c>
      <c r="H11" s="1500">
        <v>0</v>
      </c>
      <c r="I11" s="1500">
        <v>0</v>
      </c>
      <c r="J11" s="1500">
        <v>0</v>
      </c>
      <c r="K11" s="1500">
        <v>0</v>
      </c>
      <c r="L11" s="1500">
        <v>0</v>
      </c>
      <c r="M11" s="1500">
        <v>0</v>
      </c>
      <c r="N11" s="1500">
        <v>0</v>
      </c>
      <c r="O11" s="1500">
        <v>0</v>
      </c>
      <c r="P11" s="1500">
        <v>0</v>
      </c>
      <c r="Q11" s="1500">
        <v>0</v>
      </c>
      <c r="R11" s="1500">
        <v>0</v>
      </c>
      <c r="S11" s="1500">
        <v>0</v>
      </c>
    </row>
    <row r="12" spans="1:19" s="94" customFormat="1" ht="21.95" customHeight="1">
      <c r="A12" s="1449" t="s">
        <v>193</v>
      </c>
      <c r="B12" s="1500">
        <v>0</v>
      </c>
      <c r="C12" s="1500">
        <v>0</v>
      </c>
      <c r="D12" s="1500">
        <v>0</v>
      </c>
      <c r="E12" s="1500">
        <v>0</v>
      </c>
      <c r="F12" s="1500">
        <v>0</v>
      </c>
      <c r="G12" s="1500">
        <v>0</v>
      </c>
      <c r="H12" s="1500">
        <v>0</v>
      </c>
      <c r="I12" s="1500">
        <v>0</v>
      </c>
      <c r="J12" s="1500">
        <v>0</v>
      </c>
      <c r="K12" s="1500">
        <v>0</v>
      </c>
      <c r="L12" s="1500">
        <v>0</v>
      </c>
      <c r="M12" s="1500">
        <v>0</v>
      </c>
      <c r="N12" s="1500">
        <v>0</v>
      </c>
      <c r="O12" s="1500">
        <v>0</v>
      </c>
      <c r="P12" s="1500">
        <v>0</v>
      </c>
      <c r="Q12" s="1500">
        <v>0</v>
      </c>
      <c r="R12" s="1500">
        <v>0</v>
      </c>
      <c r="S12" s="1500">
        <v>0</v>
      </c>
    </row>
    <row r="13" spans="1:19" s="94" customFormat="1" ht="21.95" customHeight="1">
      <c r="A13" s="8" t="s">
        <v>269</v>
      </c>
      <c r="B13" s="1500"/>
      <c r="C13" s="1500"/>
      <c r="D13" s="1500"/>
      <c r="E13" s="1500"/>
      <c r="F13" s="1500"/>
      <c r="G13" s="1500"/>
      <c r="H13" s="1500"/>
      <c r="I13" s="1500"/>
      <c r="J13" s="1500"/>
      <c r="K13" s="1500"/>
      <c r="L13" s="1500"/>
      <c r="M13" s="1500"/>
      <c r="N13" s="1500"/>
      <c r="O13" s="1500"/>
      <c r="P13" s="1500"/>
      <c r="Q13" s="1500"/>
      <c r="R13" s="1500"/>
      <c r="S13" s="1500"/>
    </row>
    <row r="14" spans="1:19" s="94" customFormat="1" ht="21.95" customHeight="1">
      <c r="A14" s="1449" t="s">
        <v>392</v>
      </c>
      <c r="B14" s="1500">
        <v>0</v>
      </c>
      <c r="C14" s="1500">
        <v>0</v>
      </c>
      <c r="D14" s="1500">
        <v>0</v>
      </c>
      <c r="E14" s="1500">
        <v>0</v>
      </c>
      <c r="F14" s="1500">
        <v>0</v>
      </c>
      <c r="G14" s="1500">
        <v>0</v>
      </c>
      <c r="H14" s="1500">
        <v>0</v>
      </c>
      <c r="I14" s="1500">
        <v>0</v>
      </c>
      <c r="J14" s="1500">
        <v>0</v>
      </c>
      <c r="K14" s="1500">
        <v>0</v>
      </c>
      <c r="L14" s="1500">
        <v>0</v>
      </c>
      <c r="M14" s="1500">
        <v>0</v>
      </c>
      <c r="N14" s="1500">
        <v>0</v>
      </c>
      <c r="O14" s="1500">
        <v>0</v>
      </c>
      <c r="P14" s="1500">
        <v>0</v>
      </c>
      <c r="Q14" s="1500">
        <v>0</v>
      </c>
      <c r="R14" s="1500">
        <v>0</v>
      </c>
      <c r="S14" s="1500">
        <v>0</v>
      </c>
    </row>
    <row r="15" spans="1:19" s="94" customFormat="1" ht="21.95" customHeight="1">
      <c r="A15" s="1449" t="s">
        <v>353</v>
      </c>
      <c r="B15" s="1500">
        <v>0</v>
      </c>
      <c r="C15" s="1500">
        <v>0</v>
      </c>
      <c r="D15" s="1500">
        <v>0</v>
      </c>
      <c r="E15" s="1500">
        <v>0</v>
      </c>
      <c r="F15" s="1500">
        <v>0</v>
      </c>
      <c r="G15" s="1500">
        <v>0</v>
      </c>
      <c r="H15" s="1500">
        <v>0</v>
      </c>
      <c r="I15" s="1500">
        <v>0</v>
      </c>
      <c r="J15" s="1500">
        <v>0</v>
      </c>
      <c r="K15" s="1500">
        <v>0</v>
      </c>
      <c r="L15" s="1500">
        <v>0</v>
      </c>
      <c r="M15" s="1500">
        <v>0</v>
      </c>
      <c r="N15" s="1500">
        <v>0</v>
      </c>
      <c r="O15" s="1500">
        <v>0</v>
      </c>
      <c r="P15" s="1500">
        <v>0</v>
      </c>
      <c r="Q15" s="1500">
        <v>0</v>
      </c>
      <c r="R15" s="1500">
        <v>0</v>
      </c>
      <c r="S15" s="1500">
        <v>0</v>
      </c>
    </row>
    <row r="16" spans="1:19" s="94" customFormat="1" ht="21.95" customHeight="1">
      <c r="A16" s="1449" t="s">
        <v>354</v>
      </c>
      <c r="B16" s="1500">
        <v>0</v>
      </c>
      <c r="C16" s="1500">
        <v>0</v>
      </c>
      <c r="D16" s="1500">
        <v>0</v>
      </c>
      <c r="E16" s="1500">
        <v>0</v>
      </c>
      <c r="F16" s="1500">
        <v>0</v>
      </c>
      <c r="G16" s="1500">
        <v>0</v>
      </c>
      <c r="H16" s="1500">
        <v>0</v>
      </c>
      <c r="I16" s="1500">
        <v>0</v>
      </c>
      <c r="J16" s="1500">
        <v>0</v>
      </c>
      <c r="K16" s="1500">
        <v>0</v>
      </c>
      <c r="L16" s="1500">
        <v>0</v>
      </c>
      <c r="M16" s="1500">
        <v>0</v>
      </c>
      <c r="N16" s="1500">
        <v>0</v>
      </c>
      <c r="O16" s="1500">
        <v>0</v>
      </c>
      <c r="P16" s="1500">
        <v>0</v>
      </c>
      <c r="Q16" s="1500">
        <v>0</v>
      </c>
      <c r="R16" s="1500">
        <v>0</v>
      </c>
      <c r="S16" s="1500">
        <v>0</v>
      </c>
    </row>
    <row r="17" spans="1:19" s="94" customFormat="1" ht="21.95" customHeight="1">
      <c r="A17" s="1449" t="s">
        <v>355</v>
      </c>
      <c r="B17" s="1500">
        <v>0</v>
      </c>
      <c r="C17" s="1500">
        <v>0</v>
      </c>
      <c r="D17" s="1500">
        <v>0</v>
      </c>
      <c r="E17" s="1500">
        <v>0</v>
      </c>
      <c r="F17" s="1500">
        <v>0</v>
      </c>
      <c r="G17" s="1500">
        <v>0</v>
      </c>
      <c r="H17" s="1500">
        <v>0</v>
      </c>
      <c r="I17" s="1500">
        <v>0</v>
      </c>
      <c r="J17" s="1500">
        <v>0</v>
      </c>
      <c r="K17" s="1500">
        <v>0</v>
      </c>
      <c r="L17" s="1500">
        <v>0</v>
      </c>
      <c r="M17" s="1500">
        <v>0</v>
      </c>
      <c r="N17" s="1500">
        <v>0</v>
      </c>
      <c r="O17" s="1500">
        <v>0</v>
      </c>
      <c r="P17" s="1500">
        <v>0</v>
      </c>
      <c r="Q17" s="1500">
        <v>0</v>
      </c>
      <c r="R17" s="1500">
        <v>0</v>
      </c>
      <c r="S17" s="1500">
        <v>0</v>
      </c>
    </row>
    <row r="18" spans="1:19" s="94" customFormat="1" ht="21.95" customHeight="1">
      <c r="A18" s="1449" t="s">
        <v>356</v>
      </c>
      <c r="B18" s="1500">
        <v>0</v>
      </c>
      <c r="C18" s="1500">
        <v>0</v>
      </c>
      <c r="D18" s="1500">
        <v>0</v>
      </c>
      <c r="E18" s="1500">
        <v>0</v>
      </c>
      <c r="F18" s="1500">
        <v>0</v>
      </c>
      <c r="G18" s="1500">
        <v>0</v>
      </c>
      <c r="H18" s="1500">
        <v>0</v>
      </c>
      <c r="I18" s="1500">
        <v>0</v>
      </c>
      <c r="J18" s="1500">
        <v>0</v>
      </c>
      <c r="K18" s="1500">
        <v>0</v>
      </c>
      <c r="L18" s="1500">
        <v>0</v>
      </c>
      <c r="M18" s="1500">
        <v>0</v>
      </c>
      <c r="N18" s="1500">
        <v>0</v>
      </c>
      <c r="O18" s="1500">
        <v>0</v>
      </c>
      <c r="P18" s="1500">
        <v>0</v>
      </c>
      <c r="Q18" s="1500">
        <v>0</v>
      </c>
      <c r="R18" s="1500">
        <v>0</v>
      </c>
      <c r="S18" s="1500">
        <v>0</v>
      </c>
    </row>
    <row r="19" spans="1:19" s="94" customFormat="1" ht="21.95" customHeight="1">
      <c r="A19" s="1449" t="s">
        <v>357</v>
      </c>
      <c r="B19" s="1500">
        <v>0</v>
      </c>
      <c r="C19" s="1500">
        <v>0</v>
      </c>
      <c r="D19" s="1500">
        <v>0</v>
      </c>
      <c r="E19" s="1500">
        <v>0</v>
      </c>
      <c r="F19" s="1500">
        <v>0</v>
      </c>
      <c r="G19" s="1500">
        <v>0</v>
      </c>
      <c r="H19" s="1500">
        <v>0</v>
      </c>
      <c r="I19" s="1500">
        <v>0</v>
      </c>
      <c r="J19" s="1500">
        <v>0</v>
      </c>
      <c r="K19" s="1500">
        <v>0</v>
      </c>
      <c r="L19" s="1500">
        <v>0</v>
      </c>
      <c r="M19" s="1500">
        <v>0</v>
      </c>
      <c r="N19" s="1500">
        <v>0</v>
      </c>
      <c r="O19" s="1500">
        <v>0</v>
      </c>
      <c r="P19" s="1500">
        <v>0</v>
      </c>
      <c r="Q19" s="1500">
        <v>0</v>
      </c>
      <c r="R19" s="1500">
        <v>0</v>
      </c>
      <c r="S19" s="1500">
        <v>0</v>
      </c>
    </row>
    <row r="20" spans="1:19" s="94" customFormat="1" ht="21.95" customHeight="1">
      <c r="A20" s="1449" t="s">
        <v>358</v>
      </c>
      <c r="B20" s="1500">
        <v>0</v>
      </c>
      <c r="C20" s="1500">
        <v>0</v>
      </c>
      <c r="D20" s="1500">
        <v>0</v>
      </c>
      <c r="E20" s="1500">
        <v>0</v>
      </c>
      <c r="F20" s="1500">
        <v>0</v>
      </c>
      <c r="G20" s="1500">
        <v>0</v>
      </c>
      <c r="H20" s="1500">
        <v>0</v>
      </c>
      <c r="I20" s="1500">
        <v>0</v>
      </c>
      <c r="J20" s="1500">
        <v>0</v>
      </c>
      <c r="K20" s="1500">
        <v>0</v>
      </c>
      <c r="L20" s="1500">
        <v>0</v>
      </c>
      <c r="M20" s="1500">
        <v>0</v>
      </c>
      <c r="N20" s="1500">
        <v>0</v>
      </c>
      <c r="O20" s="1500">
        <v>0</v>
      </c>
      <c r="P20" s="1500">
        <v>0</v>
      </c>
      <c r="Q20" s="1500">
        <v>0</v>
      </c>
      <c r="R20" s="1500">
        <v>0</v>
      </c>
      <c r="S20" s="1500">
        <v>0</v>
      </c>
    </row>
    <row r="21" spans="1:19" s="94" customFormat="1" ht="21.95" customHeight="1">
      <c r="A21" s="1449" t="s">
        <v>359</v>
      </c>
      <c r="B21" s="1500">
        <v>0</v>
      </c>
      <c r="C21" s="1500">
        <v>0</v>
      </c>
      <c r="D21" s="1500">
        <v>0</v>
      </c>
      <c r="E21" s="1500">
        <v>0</v>
      </c>
      <c r="F21" s="1500">
        <v>0</v>
      </c>
      <c r="G21" s="1500">
        <v>0</v>
      </c>
      <c r="H21" s="1500">
        <v>0</v>
      </c>
      <c r="I21" s="1500">
        <v>0</v>
      </c>
      <c r="J21" s="1500">
        <v>0</v>
      </c>
      <c r="K21" s="1500">
        <v>0</v>
      </c>
      <c r="L21" s="1500">
        <v>0</v>
      </c>
      <c r="M21" s="1500">
        <v>0</v>
      </c>
      <c r="N21" s="1500">
        <v>0</v>
      </c>
      <c r="O21" s="1500">
        <v>0</v>
      </c>
      <c r="P21" s="1500">
        <v>0</v>
      </c>
      <c r="Q21" s="1500">
        <v>0</v>
      </c>
      <c r="R21" s="1500">
        <v>0</v>
      </c>
      <c r="S21" s="1500">
        <v>0</v>
      </c>
    </row>
    <row r="22" spans="1:19" s="94" customFormat="1" ht="21.95" customHeight="1">
      <c r="A22" s="1449" t="s">
        <v>360</v>
      </c>
      <c r="B22" s="1500">
        <v>0</v>
      </c>
      <c r="C22" s="1500">
        <v>0</v>
      </c>
      <c r="D22" s="1500">
        <v>0</v>
      </c>
      <c r="E22" s="1500">
        <v>0</v>
      </c>
      <c r="F22" s="1500">
        <v>0</v>
      </c>
      <c r="G22" s="1500">
        <v>0</v>
      </c>
      <c r="H22" s="1500">
        <v>0</v>
      </c>
      <c r="I22" s="1500">
        <v>0</v>
      </c>
      <c r="J22" s="1500">
        <v>0</v>
      </c>
      <c r="K22" s="1500">
        <v>0</v>
      </c>
      <c r="L22" s="1500">
        <v>0</v>
      </c>
      <c r="M22" s="1500">
        <v>0</v>
      </c>
      <c r="N22" s="1500">
        <v>0</v>
      </c>
      <c r="O22" s="1500">
        <v>0</v>
      </c>
      <c r="P22" s="1500">
        <v>0</v>
      </c>
      <c r="Q22" s="1500">
        <v>0</v>
      </c>
      <c r="R22" s="1500">
        <v>0</v>
      </c>
      <c r="S22" s="1500">
        <v>0</v>
      </c>
    </row>
    <row r="23" spans="1:19" s="94" customFormat="1" ht="21.95" customHeight="1">
      <c r="A23" s="1449" t="s">
        <v>361</v>
      </c>
      <c r="B23" s="1500">
        <v>0</v>
      </c>
      <c r="C23" s="1500">
        <v>0</v>
      </c>
      <c r="D23" s="1500">
        <v>0</v>
      </c>
      <c r="E23" s="1500">
        <v>0</v>
      </c>
      <c r="F23" s="1500">
        <v>0</v>
      </c>
      <c r="G23" s="1500">
        <v>0</v>
      </c>
      <c r="H23" s="1500">
        <v>0</v>
      </c>
      <c r="I23" s="1500">
        <v>0</v>
      </c>
      <c r="J23" s="1500">
        <v>0</v>
      </c>
      <c r="K23" s="1500">
        <v>0</v>
      </c>
      <c r="L23" s="1500">
        <v>0</v>
      </c>
      <c r="M23" s="1500">
        <v>0</v>
      </c>
      <c r="N23" s="1500">
        <v>0</v>
      </c>
      <c r="O23" s="1500">
        <v>0</v>
      </c>
      <c r="P23" s="1500">
        <v>0</v>
      </c>
      <c r="Q23" s="1500">
        <v>0</v>
      </c>
      <c r="R23" s="1500">
        <v>0</v>
      </c>
      <c r="S23" s="1500">
        <v>0</v>
      </c>
    </row>
    <row r="24" spans="1:19" s="94" customFormat="1" ht="21.95" customHeight="1">
      <c r="A24" s="1449" t="s">
        <v>362</v>
      </c>
      <c r="B24" s="1500">
        <v>0</v>
      </c>
      <c r="C24" s="1500">
        <v>0</v>
      </c>
      <c r="D24" s="1500">
        <v>0</v>
      </c>
      <c r="E24" s="1500">
        <v>0</v>
      </c>
      <c r="F24" s="1500">
        <v>0</v>
      </c>
      <c r="G24" s="1500">
        <v>0</v>
      </c>
      <c r="H24" s="1500">
        <v>0</v>
      </c>
      <c r="I24" s="1500">
        <v>0</v>
      </c>
      <c r="J24" s="1500">
        <v>0</v>
      </c>
      <c r="K24" s="1500">
        <v>0</v>
      </c>
      <c r="L24" s="1500">
        <v>0</v>
      </c>
      <c r="M24" s="1500">
        <v>0</v>
      </c>
      <c r="N24" s="1500">
        <v>0</v>
      </c>
      <c r="O24" s="1500">
        <v>0</v>
      </c>
      <c r="P24" s="1500">
        <v>0</v>
      </c>
      <c r="Q24" s="1500">
        <v>0</v>
      </c>
      <c r="R24" s="1500">
        <v>0</v>
      </c>
      <c r="S24" s="1500">
        <v>0</v>
      </c>
    </row>
    <row r="25" spans="1:19" s="94" customFormat="1" ht="21.95" customHeight="1">
      <c r="A25" s="1449" t="s">
        <v>363</v>
      </c>
      <c r="B25" s="1500">
        <v>0</v>
      </c>
      <c r="C25" s="1500">
        <v>0</v>
      </c>
      <c r="D25" s="1500">
        <v>0</v>
      </c>
      <c r="E25" s="1500">
        <v>0</v>
      </c>
      <c r="F25" s="1500">
        <v>0</v>
      </c>
      <c r="G25" s="1500">
        <v>0</v>
      </c>
      <c r="H25" s="1500">
        <v>0</v>
      </c>
      <c r="I25" s="1500">
        <v>0</v>
      </c>
      <c r="J25" s="1500">
        <v>0</v>
      </c>
      <c r="K25" s="1500">
        <v>0</v>
      </c>
      <c r="L25" s="1500">
        <v>0</v>
      </c>
      <c r="M25" s="1500">
        <v>0</v>
      </c>
      <c r="N25" s="1500">
        <v>0</v>
      </c>
      <c r="O25" s="1500">
        <v>0</v>
      </c>
      <c r="P25" s="1500">
        <v>0</v>
      </c>
      <c r="Q25" s="1500">
        <v>0</v>
      </c>
      <c r="R25" s="1500">
        <v>0</v>
      </c>
      <c r="S25" s="1500">
        <v>0</v>
      </c>
    </row>
    <row r="26" spans="1:19" s="94" customFormat="1" ht="20.100000000000001" customHeight="1">
      <c r="A26" s="1462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</row>
    <row r="27" spans="1:19" ht="40.5" customHeight="1">
      <c r="A27" s="156"/>
    </row>
    <row r="28" spans="1:19" s="94" customFormat="1" ht="14.25">
      <c r="A28" s="1463" t="s">
        <v>143</v>
      </c>
      <c r="B28" s="10"/>
      <c r="O28" s="2013" t="s">
        <v>139</v>
      </c>
      <c r="P28" s="2013"/>
      <c r="Q28" s="2013" t="s">
        <v>89</v>
      </c>
      <c r="R28" s="2013"/>
      <c r="S28" s="2013"/>
    </row>
    <row r="29" spans="1:19" s="94" customFormat="1" ht="14.25">
      <c r="A29" s="1463" t="s">
        <v>34</v>
      </c>
      <c r="B29" s="11" t="s">
        <v>88</v>
      </c>
      <c r="C29" s="1471"/>
      <c r="D29" s="1471"/>
      <c r="E29" s="1471"/>
      <c r="F29" s="1471"/>
      <c r="N29" s="1471"/>
      <c r="O29" s="2013" t="s">
        <v>208</v>
      </c>
      <c r="P29" s="2013"/>
      <c r="Q29" s="2013" t="s">
        <v>192</v>
      </c>
      <c r="R29" s="2013"/>
      <c r="S29" s="2013"/>
    </row>
    <row r="30" spans="1:19" s="100" customFormat="1" ht="30" customHeight="1">
      <c r="A30" s="1748" t="s">
        <v>2108</v>
      </c>
      <c r="B30" s="1748"/>
      <c r="C30" s="1748"/>
      <c r="D30" s="1748"/>
      <c r="E30" s="1748"/>
      <c r="F30" s="1748"/>
      <c r="G30" s="1748"/>
      <c r="H30" s="1748"/>
      <c r="I30" s="1748"/>
      <c r="J30" s="1748"/>
      <c r="K30" s="1748"/>
      <c r="L30" s="1748"/>
      <c r="M30" s="1748"/>
      <c r="N30" s="1748"/>
      <c r="O30" s="1748"/>
      <c r="P30" s="1748"/>
      <c r="Q30" s="1748"/>
      <c r="R30" s="1748"/>
      <c r="S30" s="1748"/>
    </row>
    <row r="31" spans="1:19" s="94" customFormat="1" ht="17.25" customHeight="1">
      <c r="B31" s="1471"/>
      <c r="C31" s="1471"/>
      <c r="D31" s="1763" t="s">
        <v>313</v>
      </c>
      <c r="E31" s="1763"/>
      <c r="F31" s="1763"/>
      <c r="G31" s="1763"/>
      <c r="H31" s="1763"/>
      <c r="I31" s="1763"/>
      <c r="J31" s="1763"/>
      <c r="K31" s="1763"/>
      <c r="L31" s="1763"/>
      <c r="M31" s="1763"/>
      <c r="N31" s="1763"/>
      <c r="O31" s="1763"/>
      <c r="P31" s="1763"/>
      <c r="Q31" s="1471"/>
      <c r="R31" s="1813" t="s">
        <v>224</v>
      </c>
      <c r="S31" s="1813"/>
    </row>
    <row r="32" spans="1:19" s="94" customFormat="1" ht="17.25" customHeight="1">
      <c r="A32" s="1826" t="s">
        <v>225</v>
      </c>
      <c r="B32" s="1739" t="s">
        <v>226</v>
      </c>
      <c r="C32" s="1739"/>
      <c r="D32" s="1739"/>
      <c r="E32" s="1739"/>
      <c r="F32" s="1739"/>
      <c r="G32" s="1739"/>
      <c r="H32" s="1739"/>
      <c r="I32" s="1739"/>
      <c r="J32" s="1739"/>
      <c r="K32" s="1739"/>
      <c r="L32" s="1739"/>
      <c r="M32" s="1739"/>
      <c r="N32" s="1739" t="s">
        <v>210</v>
      </c>
      <c r="O32" s="1739"/>
      <c r="P32" s="1739"/>
      <c r="Q32" s="1739" t="s">
        <v>211</v>
      </c>
      <c r="R32" s="1739"/>
      <c r="S32" s="1810"/>
    </row>
    <row r="33" spans="1:19" s="94" customFormat="1" ht="15.6" customHeight="1">
      <c r="A33" s="1827"/>
      <c r="B33" s="1810" t="s">
        <v>918</v>
      </c>
      <c r="C33" s="1746"/>
      <c r="D33" s="1737"/>
      <c r="E33" s="1810" t="s">
        <v>432</v>
      </c>
      <c r="F33" s="1746"/>
      <c r="G33" s="1737"/>
      <c r="H33" s="1810" t="s">
        <v>433</v>
      </c>
      <c r="I33" s="1746"/>
      <c r="J33" s="1737"/>
      <c r="K33" s="1810" t="s">
        <v>434</v>
      </c>
      <c r="L33" s="1746"/>
      <c r="M33" s="1746"/>
      <c r="N33" s="1739"/>
      <c r="O33" s="1739"/>
      <c r="P33" s="1739"/>
      <c r="Q33" s="1739"/>
      <c r="R33" s="1739"/>
      <c r="S33" s="1810"/>
    </row>
    <row r="34" spans="1:19" s="94" customFormat="1" ht="15" customHeight="1">
      <c r="A34" s="1773"/>
      <c r="B34" s="128" t="s">
        <v>49</v>
      </c>
      <c r="C34" s="128" t="s">
        <v>142</v>
      </c>
      <c r="D34" s="128" t="s">
        <v>51</v>
      </c>
      <c r="E34" s="128" t="s">
        <v>49</v>
      </c>
      <c r="F34" s="128" t="s">
        <v>50</v>
      </c>
      <c r="G34" s="128" t="s">
        <v>2830</v>
      </c>
      <c r="H34" s="128" t="s">
        <v>49</v>
      </c>
      <c r="I34" s="128" t="s">
        <v>50</v>
      </c>
      <c r="J34" s="128" t="s">
        <v>2830</v>
      </c>
      <c r="K34" s="128" t="s">
        <v>49</v>
      </c>
      <c r="L34" s="128" t="s">
        <v>50</v>
      </c>
      <c r="M34" s="129" t="s">
        <v>51</v>
      </c>
      <c r="N34" s="128" t="s">
        <v>49</v>
      </c>
      <c r="O34" s="128" t="s">
        <v>50</v>
      </c>
      <c r="P34" s="128" t="s">
        <v>2830</v>
      </c>
      <c r="Q34" s="128" t="s">
        <v>49</v>
      </c>
      <c r="R34" s="128" t="s">
        <v>50</v>
      </c>
      <c r="S34" s="129" t="s">
        <v>51</v>
      </c>
    </row>
    <row r="35" spans="1:19" s="94" customFormat="1" ht="19.5" customHeight="1">
      <c r="A35" s="8" t="s">
        <v>838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</row>
    <row r="36" spans="1:19" s="94" customFormat="1" ht="19.5" customHeight="1">
      <c r="A36" s="1449" t="s">
        <v>417</v>
      </c>
      <c r="B36" s="1500">
        <v>0</v>
      </c>
      <c r="C36" s="1500">
        <v>0</v>
      </c>
      <c r="D36" s="1500">
        <v>0</v>
      </c>
      <c r="E36" s="1500">
        <v>0</v>
      </c>
      <c r="F36" s="1500">
        <v>0</v>
      </c>
      <c r="G36" s="1500">
        <v>0</v>
      </c>
      <c r="H36" s="1500">
        <v>0</v>
      </c>
      <c r="I36" s="1500">
        <v>0</v>
      </c>
      <c r="J36" s="1500">
        <v>0</v>
      </c>
      <c r="K36" s="1500">
        <v>0</v>
      </c>
      <c r="L36" s="1500">
        <v>0</v>
      </c>
      <c r="M36" s="1500">
        <v>0</v>
      </c>
      <c r="N36" s="1500">
        <v>0</v>
      </c>
      <c r="O36" s="1500">
        <v>0</v>
      </c>
      <c r="P36" s="1500">
        <v>0</v>
      </c>
      <c r="Q36" s="1500">
        <v>0</v>
      </c>
      <c r="R36" s="1500">
        <v>0</v>
      </c>
      <c r="S36" s="1500">
        <v>0</v>
      </c>
    </row>
    <row r="37" spans="1:19" s="94" customFormat="1" ht="19.5" customHeight="1">
      <c r="A37" s="1449" t="s">
        <v>418</v>
      </c>
      <c r="B37" s="1500">
        <v>0</v>
      </c>
      <c r="C37" s="1500">
        <v>0</v>
      </c>
      <c r="D37" s="1500">
        <v>0</v>
      </c>
      <c r="E37" s="1500">
        <v>0</v>
      </c>
      <c r="F37" s="1500">
        <v>0</v>
      </c>
      <c r="G37" s="1500">
        <v>0</v>
      </c>
      <c r="H37" s="1500">
        <v>0</v>
      </c>
      <c r="I37" s="1500">
        <v>0</v>
      </c>
      <c r="J37" s="1500">
        <v>0</v>
      </c>
      <c r="K37" s="1500">
        <v>0</v>
      </c>
      <c r="L37" s="1500">
        <v>0</v>
      </c>
      <c r="M37" s="1500">
        <v>0</v>
      </c>
      <c r="N37" s="1500">
        <v>0</v>
      </c>
      <c r="O37" s="1500">
        <v>0</v>
      </c>
      <c r="P37" s="1500">
        <v>0</v>
      </c>
      <c r="Q37" s="1500">
        <v>0</v>
      </c>
      <c r="R37" s="1500">
        <v>0</v>
      </c>
      <c r="S37" s="1500">
        <v>0</v>
      </c>
    </row>
    <row r="38" spans="1:19" s="94" customFormat="1" ht="19.5" customHeight="1">
      <c r="A38" s="1449" t="s">
        <v>419</v>
      </c>
      <c r="B38" s="1500">
        <v>0</v>
      </c>
      <c r="C38" s="1500">
        <v>0</v>
      </c>
      <c r="D38" s="1500">
        <v>0</v>
      </c>
      <c r="E38" s="1500">
        <v>0</v>
      </c>
      <c r="F38" s="1500">
        <v>0</v>
      </c>
      <c r="G38" s="1500">
        <v>0</v>
      </c>
      <c r="H38" s="1500">
        <v>0</v>
      </c>
      <c r="I38" s="1500">
        <v>0</v>
      </c>
      <c r="J38" s="1500">
        <v>0</v>
      </c>
      <c r="K38" s="1500">
        <v>0</v>
      </c>
      <c r="L38" s="1500">
        <v>0</v>
      </c>
      <c r="M38" s="1500">
        <v>0</v>
      </c>
      <c r="N38" s="1500">
        <v>0</v>
      </c>
      <c r="O38" s="1500">
        <v>0</v>
      </c>
      <c r="P38" s="1500">
        <v>0</v>
      </c>
      <c r="Q38" s="1500">
        <v>0</v>
      </c>
      <c r="R38" s="1500">
        <v>0</v>
      </c>
      <c r="S38" s="1500">
        <v>0</v>
      </c>
    </row>
    <row r="39" spans="1:19" s="94" customFormat="1" ht="19.5" customHeight="1">
      <c r="A39" s="1449" t="s">
        <v>420</v>
      </c>
      <c r="B39" s="1500">
        <v>0</v>
      </c>
      <c r="C39" s="1500">
        <v>0</v>
      </c>
      <c r="D39" s="1500">
        <v>0</v>
      </c>
      <c r="E39" s="1500">
        <v>0</v>
      </c>
      <c r="F39" s="1500">
        <v>0</v>
      </c>
      <c r="G39" s="1500">
        <v>0</v>
      </c>
      <c r="H39" s="1500">
        <v>0</v>
      </c>
      <c r="I39" s="1500">
        <v>0</v>
      </c>
      <c r="J39" s="1500">
        <v>0</v>
      </c>
      <c r="K39" s="1500">
        <v>0</v>
      </c>
      <c r="L39" s="1500">
        <v>0</v>
      </c>
      <c r="M39" s="1500">
        <v>0</v>
      </c>
      <c r="N39" s="1500">
        <v>0</v>
      </c>
      <c r="O39" s="1500">
        <v>0</v>
      </c>
      <c r="P39" s="1500">
        <v>0</v>
      </c>
      <c r="Q39" s="1500">
        <v>0</v>
      </c>
      <c r="R39" s="1500">
        <v>0</v>
      </c>
      <c r="S39" s="1500">
        <v>0</v>
      </c>
    </row>
    <row r="40" spans="1:19" s="94" customFormat="1" ht="19.5" customHeight="1">
      <c r="A40" s="1449" t="s">
        <v>421</v>
      </c>
      <c r="B40" s="1500">
        <v>0</v>
      </c>
      <c r="C40" s="1500">
        <v>0</v>
      </c>
      <c r="D40" s="1500">
        <v>0</v>
      </c>
      <c r="E40" s="1500">
        <v>0</v>
      </c>
      <c r="F40" s="1500">
        <v>0</v>
      </c>
      <c r="G40" s="1500">
        <v>0</v>
      </c>
      <c r="H40" s="1500">
        <v>0</v>
      </c>
      <c r="I40" s="1500">
        <v>0</v>
      </c>
      <c r="J40" s="1500">
        <v>0</v>
      </c>
      <c r="K40" s="1500">
        <v>0</v>
      </c>
      <c r="L40" s="1500">
        <v>0</v>
      </c>
      <c r="M40" s="1500">
        <v>0</v>
      </c>
      <c r="N40" s="1500">
        <v>0</v>
      </c>
      <c r="O40" s="1500">
        <v>0</v>
      </c>
      <c r="P40" s="1500">
        <v>0</v>
      </c>
      <c r="Q40" s="1500">
        <v>0</v>
      </c>
      <c r="R40" s="1500">
        <v>0</v>
      </c>
      <c r="S40" s="1500">
        <v>0</v>
      </c>
    </row>
    <row r="41" spans="1:19" s="94" customFormat="1" ht="19.5" customHeight="1">
      <c r="A41" s="1449" t="s">
        <v>699</v>
      </c>
      <c r="B41" s="1500">
        <v>0</v>
      </c>
      <c r="C41" s="1500">
        <v>0</v>
      </c>
      <c r="D41" s="1500">
        <v>0</v>
      </c>
      <c r="E41" s="1500">
        <v>0</v>
      </c>
      <c r="F41" s="1500">
        <v>0</v>
      </c>
      <c r="G41" s="1500">
        <v>0</v>
      </c>
      <c r="H41" s="1500">
        <v>0</v>
      </c>
      <c r="I41" s="1500">
        <v>0</v>
      </c>
      <c r="J41" s="1500">
        <v>0</v>
      </c>
      <c r="K41" s="1500">
        <v>0</v>
      </c>
      <c r="L41" s="1500">
        <v>0</v>
      </c>
      <c r="M41" s="1500">
        <v>0</v>
      </c>
      <c r="N41" s="1500">
        <v>0</v>
      </c>
      <c r="O41" s="1500">
        <v>0</v>
      </c>
      <c r="P41" s="1500">
        <v>0</v>
      </c>
      <c r="Q41" s="1500">
        <v>0</v>
      </c>
      <c r="R41" s="1500">
        <v>0</v>
      </c>
      <c r="S41" s="1500">
        <v>0</v>
      </c>
    </row>
    <row r="42" spans="1:19" s="94" customFormat="1" ht="19.5" customHeight="1">
      <c r="A42" s="1449" t="s">
        <v>837</v>
      </c>
      <c r="B42" s="1500">
        <v>0</v>
      </c>
      <c r="C42" s="1500">
        <v>0</v>
      </c>
      <c r="D42" s="1500">
        <v>0</v>
      </c>
      <c r="E42" s="1500">
        <v>0</v>
      </c>
      <c r="F42" s="1500">
        <v>0</v>
      </c>
      <c r="G42" s="1500">
        <v>0</v>
      </c>
      <c r="H42" s="1500">
        <v>0</v>
      </c>
      <c r="I42" s="1500">
        <v>0</v>
      </c>
      <c r="J42" s="1500">
        <v>0</v>
      </c>
      <c r="K42" s="1500">
        <v>0</v>
      </c>
      <c r="L42" s="1500">
        <v>0</v>
      </c>
      <c r="M42" s="1500">
        <v>0</v>
      </c>
      <c r="N42" s="1500">
        <v>0</v>
      </c>
      <c r="O42" s="1500">
        <v>0</v>
      </c>
      <c r="P42" s="1500">
        <v>0</v>
      </c>
      <c r="Q42" s="1500">
        <v>0</v>
      </c>
      <c r="R42" s="1500">
        <v>0</v>
      </c>
      <c r="S42" s="1500">
        <v>0</v>
      </c>
    </row>
    <row r="43" spans="1:19" s="94" customFormat="1" ht="19.5" customHeight="1">
      <c r="A43" s="1449" t="s">
        <v>700</v>
      </c>
      <c r="B43" s="1500">
        <v>0</v>
      </c>
      <c r="C43" s="1500">
        <v>0</v>
      </c>
      <c r="D43" s="1500">
        <v>0</v>
      </c>
      <c r="E43" s="1500">
        <v>0</v>
      </c>
      <c r="F43" s="1500">
        <v>0</v>
      </c>
      <c r="G43" s="1500">
        <v>0</v>
      </c>
      <c r="H43" s="1500">
        <v>0</v>
      </c>
      <c r="I43" s="1500">
        <v>0</v>
      </c>
      <c r="J43" s="1500">
        <v>0</v>
      </c>
      <c r="K43" s="1500">
        <v>0</v>
      </c>
      <c r="L43" s="1500">
        <v>0</v>
      </c>
      <c r="M43" s="1500">
        <v>0</v>
      </c>
      <c r="N43" s="1500">
        <v>0</v>
      </c>
      <c r="O43" s="1500">
        <v>0</v>
      </c>
      <c r="P43" s="1500">
        <v>0</v>
      </c>
      <c r="Q43" s="1500">
        <v>0</v>
      </c>
      <c r="R43" s="1500">
        <v>0</v>
      </c>
      <c r="S43" s="1500">
        <v>0</v>
      </c>
    </row>
    <row r="44" spans="1:19" s="94" customFormat="1" ht="19.5" customHeight="1">
      <c r="A44" s="1449" t="s">
        <v>212</v>
      </c>
      <c r="B44" s="1500">
        <v>0</v>
      </c>
      <c r="C44" s="1500">
        <v>0</v>
      </c>
      <c r="D44" s="1500">
        <v>0</v>
      </c>
      <c r="E44" s="1500">
        <v>0</v>
      </c>
      <c r="F44" s="1500">
        <v>0</v>
      </c>
      <c r="G44" s="1500">
        <v>0</v>
      </c>
      <c r="H44" s="1500">
        <v>0</v>
      </c>
      <c r="I44" s="1500">
        <v>0</v>
      </c>
      <c r="J44" s="1500">
        <v>0</v>
      </c>
      <c r="K44" s="1500">
        <v>0</v>
      </c>
      <c r="L44" s="1500">
        <v>0</v>
      </c>
      <c r="M44" s="1500">
        <v>0</v>
      </c>
      <c r="N44" s="1500">
        <v>0</v>
      </c>
      <c r="O44" s="1500">
        <v>0</v>
      </c>
      <c r="P44" s="1500">
        <v>0</v>
      </c>
      <c r="Q44" s="1500">
        <v>0</v>
      </c>
      <c r="R44" s="1500">
        <v>0</v>
      </c>
      <c r="S44" s="1500">
        <v>0</v>
      </c>
    </row>
    <row r="45" spans="1:19" s="94" customFormat="1" ht="19.5" customHeight="1">
      <c r="A45" s="1449" t="s">
        <v>835</v>
      </c>
      <c r="B45" s="1500">
        <v>0</v>
      </c>
      <c r="C45" s="1500">
        <v>0</v>
      </c>
      <c r="D45" s="1500">
        <v>0</v>
      </c>
      <c r="E45" s="1500">
        <v>0</v>
      </c>
      <c r="F45" s="1500">
        <v>0</v>
      </c>
      <c r="G45" s="1500">
        <v>0</v>
      </c>
      <c r="H45" s="1500">
        <v>0</v>
      </c>
      <c r="I45" s="1500">
        <v>0</v>
      </c>
      <c r="J45" s="1500">
        <v>0</v>
      </c>
      <c r="K45" s="1500">
        <v>0</v>
      </c>
      <c r="L45" s="1500">
        <v>0</v>
      </c>
      <c r="M45" s="1500">
        <v>0</v>
      </c>
      <c r="N45" s="1500">
        <v>0</v>
      </c>
      <c r="O45" s="1500">
        <v>0</v>
      </c>
      <c r="P45" s="1500">
        <v>0</v>
      </c>
      <c r="Q45" s="1500">
        <v>0</v>
      </c>
      <c r="R45" s="1500">
        <v>0</v>
      </c>
      <c r="S45" s="1500">
        <v>0</v>
      </c>
    </row>
    <row r="46" spans="1:19" s="94" customFormat="1" ht="19.5" customHeight="1">
      <c r="A46" s="1449" t="s">
        <v>138</v>
      </c>
      <c r="B46" s="1500">
        <v>0</v>
      </c>
      <c r="C46" s="1500">
        <v>0</v>
      </c>
      <c r="D46" s="1500">
        <v>0</v>
      </c>
      <c r="E46" s="1500">
        <v>0</v>
      </c>
      <c r="F46" s="1500">
        <v>0</v>
      </c>
      <c r="G46" s="1500">
        <v>0</v>
      </c>
      <c r="H46" s="1500">
        <v>0</v>
      </c>
      <c r="I46" s="1500">
        <v>0</v>
      </c>
      <c r="J46" s="1500">
        <v>0</v>
      </c>
      <c r="K46" s="1500">
        <v>0</v>
      </c>
      <c r="L46" s="1500">
        <v>0</v>
      </c>
      <c r="M46" s="1500">
        <v>0</v>
      </c>
      <c r="N46" s="1500">
        <v>0</v>
      </c>
      <c r="O46" s="1500">
        <v>0</v>
      </c>
      <c r="P46" s="1500">
        <v>0</v>
      </c>
      <c r="Q46" s="1500">
        <v>0</v>
      </c>
      <c r="R46" s="1500">
        <v>0</v>
      </c>
      <c r="S46" s="1500">
        <v>0</v>
      </c>
    </row>
    <row r="47" spans="1:19" s="94" customFormat="1" ht="19.5" customHeight="1">
      <c r="A47" s="1449" t="s">
        <v>423</v>
      </c>
      <c r="B47" s="1500">
        <v>0</v>
      </c>
      <c r="C47" s="1500">
        <v>0</v>
      </c>
      <c r="D47" s="1500">
        <v>0</v>
      </c>
      <c r="E47" s="1500">
        <v>0</v>
      </c>
      <c r="F47" s="1500">
        <v>0</v>
      </c>
      <c r="G47" s="1500">
        <v>0</v>
      </c>
      <c r="H47" s="1500">
        <v>0</v>
      </c>
      <c r="I47" s="1500">
        <v>0</v>
      </c>
      <c r="J47" s="1500">
        <v>0</v>
      </c>
      <c r="K47" s="1500">
        <v>0</v>
      </c>
      <c r="L47" s="1500">
        <v>0</v>
      </c>
      <c r="M47" s="1500">
        <v>0</v>
      </c>
      <c r="N47" s="1500">
        <v>0</v>
      </c>
      <c r="O47" s="1500">
        <v>0</v>
      </c>
      <c r="P47" s="1500">
        <v>0</v>
      </c>
      <c r="Q47" s="1500">
        <v>0</v>
      </c>
      <c r="R47" s="1500">
        <v>0</v>
      </c>
      <c r="S47" s="1500">
        <v>0</v>
      </c>
    </row>
    <row r="48" spans="1:19" s="94" customFormat="1" ht="19.5" customHeight="1">
      <c r="A48" s="1449" t="s">
        <v>424</v>
      </c>
      <c r="B48" s="1500">
        <v>0</v>
      </c>
      <c r="C48" s="1500">
        <v>0</v>
      </c>
      <c r="D48" s="1500">
        <v>0</v>
      </c>
      <c r="E48" s="1500">
        <v>0</v>
      </c>
      <c r="F48" s="1500">
        <v>0</v>
      </c>
      <c r="G48" s="1500">
        <v>0</v>
      </c>
      <c r="H48" s="1500">
        <v>0</v>
      </c>
      <c r="I48" s="1500">
        <v>0</v>
      </c>
      <c r="J48" s="1500">
        <v>0</v>
      </c>
      <c r="K48" s="1500">
        <v>0</v>
      </c>
      <c r="L48" s="1500">
        <v>0</v>
      </c>
      <c r="M48" s="1500">
        <v>0</v>
      </c>
      <c r="N48" s="1500">
        <v>0</v>
      </c>
      <c r="O48" s="1500">
        <v>0</v>
      </c>
      <c r="P48" s="1500">
        <v>0</v>
      </c>
      <c r="Q48" s="1500">
        <v>0</v>
      </c>
      <c r="R48" s="1500">
        <v>0</v>
      </c>
      <c r="S48" s="1500">
        <v>0</v>
      </c>
    </row>
    <row r="49" spans="1:19" s="94" customFormat="1" ht="19.5" customHeight="1">
      <c r="A49" s="1449" t="s">
        <v>833</v>
      </c>
      <c r="B49" s="1500">
        <v>0</v>
      </c>
      <c r="C49" s="1500">
        <v>0</v>
      </c>
      <c r="D49" s="1500">
        <v>0</v>
      </c>
      <c r="E49" s="1500">
        <v>0</v>
      </c>
      <c r="F49" s="1500">
        <v>0</v>
      </c>
      <c r="G49" s="1500">
        <v>0</v>
      </c>
      <c r="H49" s="1500">
        <v>0</v>
      </c>
      <c r="I49" s="1500">
        <v>0</v>
      </c>
      <c r="J49" s="1500">
        <v>0</v>
      </c>
      <c r="K49" s="1500">
        <v>0</v>
      </c>
      <c r="L49" s="1500">
        <v>0</v>
      </c>
      <c r="M49" s="1500">
        <v>0</v>
      </c>
      <c r="N49" s="1500">
        <v>0</v>
      </c>
      <c r="O49" s="1500">
        <v>0</v>
      </c>
      <c r="P49" s="1500">
        <v>0</v>
      </c>
      <c r="Q49" s="1500">
        <v>0</v>
      </c>
      <c r="R49" s="1500">
        <v>0</v>
      </c>
      <c r="S49" s="1500">
        <v>0</v>
      </c>
    </row>
    <row r="50" spans="1:19" s="94" customFormat="1" ht="19.5" customHeight="1">
      <c r="A50" s="1449" t="s">
        <v>100</v>
      </c>
      <c r="B50" s="1500">
        <v>0</v>
      </c>
      <c r="C50" s="1500">
        <v>0</v>
      </c>
      <c r="D50" s="1500">
        <v>0</v>
      </c>
      <c r="E50" s="1500">
        <v>0</v>
      </c>
      <c r="F50" s="1500">
        <v>0</v>
      </c>
      <c r="G50" s="1500">
        <v>0</v>
      </c>
      <c r="H50" s="1500">
        <v>0</v>
      </c>
      <c r="I50" s="1500">
        <v>0</v>
      </c>
      <c r="J50" s="1500">
        <v>0</v>
      </c>
      <c r="K50" s="1500">
        <v>0</v>
      </c>
      <c r="L50" s="1500">
        <v>0</v>
      </c>
      <c r="M50" s="1500">
        <v>0</v>
      </c>
      <c r="N50" s="1500">
        <v>0</v>
      </c>
      <c r="O50" s="1500">
        <v>0</v>
      </c>
      <c r="P50" s="1500">
        <v>0</v>
      </c>
      <c r="Q50" s="1500">
        <v>0</v>
      </c>
      <c r="R50" s="1500">
        <v>0</v>
      </c>
      <c r="S50" s="1500">
        <v>0</v>
      </c>
    </row>
    <row r="51" spans="1:19" s="94" customFormat="1" ht="19.5" customHeight="1">
      <c r="A51" s="1449" t="s">
        <v>101</v>
      </c>
      <c r="B51" s="1500">
        <v>0</v>
      </c>
      <c r="C51" s="1500">
        <v>0</v>
      </c>
      <c r="D51" s="1500">
        <v>0</v>
      </c>
      <c r="E51" s="1500">
        <v>0</v>
      </c>
      <c r="F51" s="1500">
        <v>0</v>
      </c>
      <c r="G51" s="1500">
        <v>0</v>
      </c>
      <c r="H51" s="1500">
        <v>0</v>
      </c>
      <c r="I51" s="1500">
        <v>0</v>
      </c>
      <c r="J51" s="1500">
        <v>0</v>
      </c>
      <c r="K51" s="1500">
        <v>0</v>
      </c>
      <c r="L51" s="1500">
        <v>0</v>
      </c>
      <c r="M51" s="1500">
        <v>0</v>
      </c>
      <c r="N51" s="1500">
        <v>0</v>
      </c>
      <c r="O51" s="1500">
        <v>0</v>
      </c>
      <c r="P51" s="1500">
        <v>0</v>
      </c>
      <c r="Q51" s="1500">
        <v>0</v>
      </c>
      <c r="R51" s="1500">
        <v>0</v>
      </c>
      <c r="S51" s="1500">
        <v>0</v>
      </c>
    </row>
    <row r="52" spans="1:19" s="94" customFormat="1" ht="19.5" customHeight="1">
      <c r="A52" s="318" t="s">
        <v>320</v>
      </c>
      <c r="B52" s="1505">
        <v>0</v>
      </c>
      <c r="C52" s="1505">
        <v>0</v>
      </c>
      <c r="D52" s="1505">
        <v>0</v>
      </c>
      <c r="E52" s="1505">
        <v>0</v>
      </c>
      <c r="F52" s="1505">
        <v>0</v>
      </c>
      <c r="G52" s="1505">
        <v>0</v>
      </c>
      <c r="H52" s="1505">
        <v>0</v>
      </c>
      <c r="I52" s="1505">
        <v>0</v>
      </c>
      <c r="J52" s="1505">
        <v>0</v>
      </c>
      <c r="K52" s="1505">
        <v>0</v>
      </c>
      <c r="L52" s="1505">
        <v>0</v>
      </c>
      <c r="M52" s="1505">
        <v>0</v>
      </c>
      <c r="N52" s="1505">
        <v>0</v>
      </c>
      <c r="O52" s="1505">
        <v>0</v>
      </c>
      <c r="P52" s="1505">
        <v>0</v>
      </c>
      <c r="Q52" s="1505">
        <v>0</v>
      </c>
      <c r="R52" s="1505">
        <v>0</v>
      </c>
      <c r="S52" s="1505">
        <v>0</v>
      </c>
    </row>
    <row r="53" spans="1:19" s="1469" customFormat="1" ht="13.9" customHeight="1">
      <c r="A53" s="94" t="s">
        <v>83</v>
      </c>
      <c r="C53" s="99" t="s">
        <v>84</v>
      </c>
      <c r="H53" s="157" t="s">
        <v>85</v>
      </c>
      <c r="M53" s="1607" t="s">
        <v>87</v>
      </c>
      <c r="S53" s="1607" t="s">
        <v>321</v>
      </c>
    </row>
    <row r="54" spans="1:19" s="1469" customFormat="1" ht="13.9" customHeight="1">
      <c r="A54" s="1462"/>
      <c r="B54" s="1462"/>
      <c r="D54" s="1462"/>
      <c r="H54" s="157" t="s">
        <v>86</v>
      </c>
      <c r="Q54" s="1462"/>
      <c r="R54" s="1462"/>
      <c r="S54" s="1462"/>
    </row>
    <row r="55" spans="1:19" s="94" customFormat="1" ht="13.9" customHeight="1">
      <c r="A55" s="1462"/>
      <c r="B55" s="1500"/>
      <c r="C55" s="1500"/>
      <c r="D55" s="1500"/>
      <c r="E55" s="1500"/>
      <c r="F55" s="1500"/>
      <c r="G55" s="1500"/>
      <c r="H55" s="1500"/>
      <c r="I55" s="1500"/>
      <c r="J55" s="1500"/>
      <c r="K55" s="1500"/>
      <c r="L55" s="1500"/>
      <c r="M55" s="1500"/>
      <c r="N55" s="1500"/>
      <c r="O55" s="1500"/>
      <c r="P55" s="1500"/>
      <c r="Q55" s="1469"/>
      <c r="R55" s="1469"/>
      <c r="S55" s="1469"/>
    </row>
    <row r="56" spans="1:19" s="94" customFormat="1" ht="13.9" customHeight="1">
      <c r="A56" s="72" t="s">
        <v>141</v>
      </c>
      <c r="B56" s="1643"/>
    </row>
    <row r="57" spans="1:19" s="94" customFormat="1" ht="13.9" customHeight="1">
      <c r="A57" s="94" t="s">
        <v>272</v>
      </c>
    </row>
    <row r="58" spans="1:19" s="94" customFormat="1" ht="13.9" customHeight="1">
      <c r="A58" s="157"/>
      <c r="B58" s="157"/>
    </row>
  </sheetData>
  <mergeCells count="29">
    <mergeCell ref="Q5:S6"/>
    <mergeCell ref="A3:S3"/>
    <mergeCell ref="R4:S4"/>
    <mergeCell ref="Q1:S1"/>
    <mergeCell ref="Q2:S2"/>
    <mergeCell ref="O1:P1"/>
    <mergeCell ref="O2:P2"/>
    <mergeCell ref="B6:D6"/>
    <mergeCell ref="E6:G6"/>
    <mergeCell ref="H6:J6"/>
    <mergeCell ref="N5:P6"/>
    <mergeCell ref="K6:M6"/>
    <mergeCell ref="A5:A7"/>
    <mergeCell ref="B5:M5"/>
    <mergeCell ref="Q28:S28"/>
    <mergeCell ref="Q29:S29"/>
    <mergeCell ref="O28:P28"/>
    <mergeCell ref="O29:P29"/>
    <mergeCell ref="N32:P33"/>
    <mergeCell ref="Q32:S33"/>
    <mergeCell ref="A30:S30"/>
    <mergeCell ref="D31:P31"/>
    <mergeCell ref="R31:S31"/>
    <mergeCell ref="B33:D33"/>
    <mergeCell ref="E33:G33"/>
    <mergeCell ref="H33:J33"/>
    <mergeCell ref="K33:M33"/>
    <mergeCell ref="A32:A34"/>
    <mergeCell ref="B32:M3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&amp;C&amp;"新細明體,標準"&amp;8&amp;A</oddFooter>
  </headerFooter>
  <rowBreaks count="1" manualBreakCount="1">
    <brk id="27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70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2.875" style="14" customWidth="1"/>
    <col min="2" max="2" width="8" style="14" customWidth="1"/>
    <col min="3" max="4" width="8.625" style="15" customWidth="1"/>
    <col min="5" max="8" width="8.625" style="14" customWidth="1"/>
    <col min="9" max="13" width="10.625" style="14" customWidth="1"/>
    <col min="14" max="16384" width="9" style="14"/>
  </cols>
  <sheetData>
    <row r="1" spans="1:13" s="104" customFormat="1" ht="18.95" customHeight="1">
      <c r="A1" s="1951" t="s">
        <v>2812</v>
      </c>
      <c r="B1" s="1953"/>
      <c r="C1" s="108"/>
      <c r="D1" s="108"/>
      <c r="J1" s="107"/>
      <c r="K1" s="1528" t="s">
        <v>2813</v>
      </c>
      <c r="L1" s="1951" t="s">
        <v>2814</v>
      </c>
      <c r="M1" s="1953"/>
    </row>
    <row r="2" spans="1:13" s="104" customFormat="1" ht="18.95" customHeight="1">
      <c r="A2" s="1947" t="s">
        <v>2815</v>
      </c>
      <c r="B2" s="1950"/>
      <c r="C2" s="108" t="s">
        <v>2816</v>
      </c>
      <c r="D2" s="108"/>
      <c r="E2" s="108"/>
      <c r="F2" s="108"/>
      <c r="G2" s="108"/>
      <c r="H2" s="108"/>
      <c r="I2" s="108"/>
      <c r="J2" s="7" t="s">
        <v>264</v>
      </c>
      <c r="K2" s="1525" t="s">
        <v>2817</v>
      </c>
      <c r="L2" s="1947" t="s">
        <v>2576</v>
      </c>
      <c r="M2" s="1950"/>
    </row>
    <row r="3" spans="1:13" s="113" customFormat="1" ht="24" customHeight="1">
      <c r="A3" s="2265" t="s">
        <v>2577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</row>
    <row r="4" spans="1:13" s="104" customFormat="1" ht="16.5" customHeight="1">
      <c r="C4" s="1941" t="s">
        <v>2818</v>
      </c>
      <c r="D4" s="1941"/>
      <c r="E4" s="1763"/>
      <c r="F4" s="1763"/>
      <c r="G4" s="1763"/>
      <c r="H4" s="1763"/>
      <c r="I4" s="1763"/>
      <c r="J4" s="1763"/>
      <c r="K4" s="1763"/>
      <c r="L4" s="2050" t="s">
        <v>2819</v>
      </c>
      <c r="M4" s="2050"/>
    </row>
    <row r="5" spans="1:13" s="104" customFormat="1" ht="21.95" customHeight="1">
      <c r="A5" s="1958" t="s">
        <v>2820</v>
      </c>
      <c r="B5" s="2017"/>
      <c r="C5" s="2067" t="s">
        <v>2821</v>
      </c>
      <c r="D5" s="1951" t="s">
        <v>2822</v>
      </c>
      <c r="E5" s="1952"/>
      <c r="F5" s="1952"/>
      <c r="G5" s="1952"/>
      <c r="H5" s="1953"/>
      <c r="I5" s="1942" t="s">
        <v>2823</v>
      </c>
      <c r="J5" s="1942"/>
      <c r="K5" s="1942"/>
      <c r="L5" s="1942"/>
      <c r="M5" s="1942"/>
    </row>
    <row r="6" spans="1:13" s="104" customFormat="1" ht="21.95" customHeight="1">
      <c r="A6" s="1960"/>
      <c r="B6" s="2019"/>
      <c r="C6" s="2066"/>
      <c r="D6" s="1523" t="s">
        <v>2824</v>
      </c>
      <c r="E6" s="1523" t="s">
        <v>2825</v>
      </c>
      <c r="F6" s="1523" t="s">
        <v>2826</v>
      </c>
      <c r="G6" s="1523" t="s">
        <v>2827</v>
      </c>
      <c r="H6" s="1523" t="s">
        <v>2828</v>
      </c>
      <c r="I6" s="2051" t="s">
        <v>2829</v>
      </c>
      <c r="J6" s="2372"/>
      <c r="K6" s="1523" t="s">
        <v>54</v>
      </c>
      <c r="L6" s="1523" t="s">
        <v>55</v>
      </c>
      <c r="M6" s="1523" t="s">
        <v>56</v>
      </c>
    </row>
    <row r="7" spans="1:13" s="104" customFormat="1" ht="15" customHeight="1">
      <c r="A7" s="116" t="s">
        <v>150</v>
      </c>
      <c r="B7" s="1533"/>
      <c r="C7" s="232">
        <f>SUM(D7:H7)</f>
        <v>57</v>
      </c>
      <c r="D7" s="1628">
        <f>SUM(D10,D13,D16)</f>
        <v>1</v>
      </c>
      <c r="E7" s="1628">
        <f>SUM(E10,E13,E16)</f>
        <v>4</v>
      </c>
      <c r="F7" s="1628">
        <f>SUM(F10,F13,F16)</f>
        <v>35</v>
      </c>
      <c r="G7" s="1550">
        <f>SUM(G10,G13,G16)</f>
        <v>17</v>
      </c>
      <c r="H7" s="1550">
        <f>SUM(H10,H13,H16)</f>
        <v>0</v>
      </c>
      <c r="I7" s="1550"/>
      <c r="J7" s="1550">
        <f>SUM(J16,J13,J10)</f>
        <v>13</v>
      </c>
      <c r="K7" s="1628">
        <f>SUM(K16,K13,K10)</f>
        <v>29</v>
      </c>
      <c r="L7" s="1628">
        <f>SUM(L16,L13,L10)</f>
        <v>8</v>
      </c>
      <c r="M7" s="1550">
        <f>SUM(M16,M13,M10)</f>
        <v>1</v>
      </c>
    </row>
    <row r="8" spans="1:13" s="104" customFormat="1" ht="5.0999999999999996" customHeight="1">
      <c r="A8" s="116"/>
      <c r="B8" s="1533"/>
      <c r="C8" s="232"/>
      <c r="D8" s="1628"/>
      <c r="E8" s="1628"/>
      <c r="F8" s="1628"/>
      <c r="G8" s="1550"/>
      <c r="H8" s="1550"/>
      <c r="I8" s="1550"/>
      <c r="J8" s="1550"/>
      <c r="K8" s="1628"/>
      <c r="L8" s="1628"/>
      <c r="M8" s="1550"/>
    </row>
    <row r="9" spans="1:13" s="104" customFormat="1" ht="15" customHeight="1">
      <c r="A9" s="108" t="s">
        <v>2106</v>
      </c>
      <c r="B9" s="107"/>
      <c r="C9" s="232"/>
      <c r="D9" s="1628"/>
      <c r="E9" s="1628"/>
      <c r="F9" s="1628"/>
      <c r="G9" s="1550"/>
      <c r="H9" s="1550"/>
      <c r="I9" s="1550"/>
      <c r="J9" s="1550"/>
      <c r="K9" s="1628"/>
      <c r="L9" s="1628"/>
      <c r="M9" s="1550"/>
    </row>
    <row r="10" spans="1:13" s="104" customFormat="1" ht="15" customHeight="1">
      <c r="A10" s="1532" t="s">
        <v>432</v>
      </c>
      <c r="B10" s="1533" t="s">
        <v>49</v>
      </c>
      <c r="C10" s="232">
        <f t="shared" ref="C10:C18" si="0">SUM(D10:H10)</f>
        <v>25</v>
      </c>
      <c r="D10" s="1628">
        <f>SUM(D11:D12)</f>
        <v>0</v>
      </c>
      <c r="E10" s="1628">
        <f>SUM(E11:E12)</f>
        <v>4</v>
      </c>
      <c r="F10" s="1628">
        <f>SUM(F11:F12)</f>
        <v>14</v>
      </c>
      <c r="G10" s="1550">
        <f>SUM(G11:G12)</f>
        <v>7</v>
      </c>
      <c r="H10" s="1550">
        <f>SUM(H11:H12)</f>
        <v>0</v>
      </c>
      <c r="I10" s="1550"/>
      <c r="J10" s="1550">
        <f>SUM(J11:J12)</f>
        <v>5</v>
      </c>
      <c r="K10" s="1628">
        <f>SUM(K11:K12)</f>
        <v>14</v>
      </c>
      <c r="L10" s="1628">
        <f>SUM(L11:L12)</f>
        <v>3</v>
      </c>
      <c r="M10" s="1550">
        <f>SUM(M11:M12)</f>
        <v>1</v>
      </c>
    </row>
    <row r="11" spans="1:13" s="104" customFormat="1" ht="15" customHeight="1">
      <c r="A11" s="1532"/>
      <c r="B11" s="1533" t="s">
        <v>142</v>
      </c>
      <c r="C11" s="232">
        <f t="shared" si="0"/>
        <v>0</v>
      </c>
      <c r="D11" s="1628">
        <v>0</v>
      </c>
      <c r="E11" s="1628">
        <v>0</v>
      </c>
      <c r="F11" s="1628">
        <v>0</v>
      </c>
      <c r="G11" s="1550">
        <v>0</v>
      </c>
      <c r="H11" s="1550">
        <v>0</v>
      </c>
      <c r="I11" s="1550"/>
      <c r="J11" s="1550">
        <v>0</v>
      </c>
      <c r="K11" s="1628">
        <v>0</v>
      </c>
      <c r="L11" s="1628">
        <v>0</v>
      </c>
      <c r="M11" s="1550">
        <v>0</v>
      </c>
    </row>
    <row r="12" spans="1:13" s="104" customFormat="1" ht="15" customHeight="1">
      <c r="A12" s="1532"/>
      <c r="B12" s="1533" t="s">
        <v>68</v>
      </c>
      <c r="C12" s="232">
        <f t="shared" si="0"/>
        <v>25</v>
      </c>
      <c r="D12" s="1628">
        <v>0</v>
      </c>
      <c r="E12" s="1628">
        <v>4</v>
      </c>
      <c r="F12" s="1628">
        <v>14</v>
      </c>
      <c r="G12" s="1550">
        <v>7</v>
      </c>
      <c r="H12" s="1550">
        <v>0</v>
      </c>
      <c r="I12" s="1550"/>
      <c r="J12" s="1550">
        <v>5</v>
      </c>
      <c r="K12" s="1628">
        <v>14</v>
      </c>
      <c r="L12" s="1628">
        <v>3</v>
      </c>
      <c r="M12" s="1550">
        <v>1</v>
      </c>
    </row>
    <row r="13" spans="1:13" s="104" customFormat="1" ht="15" customHeight="1">
      <c r="A13" s="1532" t="s">
        <v>433</v>
      </c>
      <c r="B13" s="1533" t="s">
        <v>49</v>
      </c>
      <c r="C13" s="232">
        <f t="shared" si="0"/>
        <v>21</v>
      </c>
      <c r="D13" s="1628">
        <f>SUM(D14:D15)</f>
        <v>1</v>
      </c>
      <c r="E13" s="1628">
        <f>SUM(E14:E15)</f>
        <v>0</v>
      </c>
      <c r="F13" s="1628">
        <f>SUM(F14:F15)</f>
        <v>13</v>
      </c>
      <c r="G13" s="1550">
        <f>SUM(G14:G15)</f>
        <v>7</v>
      </c>
      <c r="H13" s="1550">
        <f>SUM(H14:H15)</f>
        <v>0</v>
      </c>
      <c r="I13" s="1550"/>
      <c r="J13" s="1550">
        <f>SUM(J14:J15)</f>
        <v>5</v>
      </c>
      <c r="K13" s="1628">
        <f>SUM(K14:K15)</f>
        <v>9</v>
      </c>
      <c r="L13" s="1628">
        <f>SUM(L14:L15)</f>
        <v>5</v>
      </c>
      <c r="M13" s="1550">
        <f>SUM(M14:M15)</f>
        <v>0</v>
      </c>
    </row>
    <row r="14" spans="1:13" s="104" customFormat="1" ht="15" customHeight="1">
      <c r="A14" s="1532"/>
      <c r="B14" s="1533" t="s">
        <v>142</v>
      </c>
      <c r="C14" s="232">
        <f t="shared" si="0"/>
        <v>0</v>
      </c>
      <c r="D14" s="1628">
        <v>0</v>
      </c>
      <c r="E14" s="1628">
        <v>0</v>
      </c>
      <c r="F14" s="1628">
        <v>0</v>
      </c>
      <c r="G14" s="1550">
        <v>0</v>
      </c>
      <c r="H14" s="1550">
        <v>0</v>
      </c>
      <c r="I14" s="1550"/>
      <c r="J14" s="1550">
        <v>0</v>
      </c>
      <c r="K14" s="1628">
        <v>0</v>
      </c>
      <c r="L14" s="1628">
        <v>0</v>
      </c>
      <c r="M14" s="1550">
        <v>0</v>
      </c>
    </row>
    <row r="15" spans="1:13" s="104" customFormat="1" ht="15" customHeight="1">
      <c r="A15" s="1532"/>
      <c r="B15" s="1533" t="s">
        <v>68</v>
      </c>
      <c r="C15" s="232">
        <f t="shared" si="0"/>
        <v>21</v>
      </c>
      <c r="D15" s="1628">
        <v>1</v>
      </c>
      <c r="E15" s="1628">
        <v>0</v>
      </c>
      <c r="F15" s="1628">
        <v>13</v>
      </c>
      <c r="G15" s="1550">
        <v>7</v>
      </c>
      <c r="H15" s="1550">
        <v>0</v>
      </c>
      <c r="I15" s="1550"/>
      <c r="J15" s="1550">
        <v>5</v>
      </c>
      <c r="K15" s="1628">
        <v>9</v>
      </c>
      <c r="L15" s="1628">
        <v>5</v>
      </c>
      <c r="M15" s="1550">
        <v>0</v>
      </c>
    </row>
    <row r="16" spans="1:13" s="104" customFormat="1" ht="15" customHeight="1">
      <c r="A16" s="1532" t="s">
        <v>434</v>
      </c>
      <c r="B16" s="1533" t="s">
        <v>49</v>
      </c>
      <c r="C16" s="232">
        <f t="shared" si="0"/>
        <v>11</v>
      </c>
      <c r="D16" s="1628">
        <f>SUM(D17:D18)</f>
        <v>0</v>
      </c>
      <c r="E16" s="1628">
        <f>SUM(E17:E18)</f>
        <v>0</v>
      </c>
      <c r="F16" s="1628">
        <f>SUM(F17:F18)</f>
        <v>8</v>
      </c>
      <c r="G16" s="1550">
        <f>SUM(G17:G18)</f>
        <v>3</v>
      </c>
      <c r="H16" s="1550">
        <f>SUM(H17:H18)</f>
        <v>0</v>
      </c>
      <c r="I16" s="1550"/>
      <c r="J16" s="1550">
        <f>SUM(J17:J18)</f>
        <v>3</v>
      </c>
      <c r="K16" s="1627">
        <f>SUM(K17:K18)</f>
        <v>6</v>
      </c>
      <c r="L16" s="1627">
        <f>SUM(L17:L18)</f>
        <v>0</v>
      </c>
      <c r="M16" s="1550">
        <f>SUM(M17:M18)</f>
        <v>0</v>
      </c>
    </row>
    <row r="17" spans="1:13" s="104" customFormat="1" ht="15" customHeight="1">
      <c r="A17" s="1532"/>
      <c r="B17" s="1533" t="s">
        <v>142</v>
      </c>
      <c r="C17" s="232">
        <f t="shared" si="0"/>
        <v>0</v>
      </c>
      <c r="D17" s="1628">
        <v>0</v>
      </c>
      <c r="E17" s="1628">
        <v>0</v>
      </c>
      <c r="F17" s="1628">
        <v>0</v>
      </c>
      <c r="G17" s="1550">
        <v>0</v>
      </c>
      <c r="H17" s="1550">
        <v>0</v>
      </c>
      <c r="I17" s="1550"/>
      <c r="J17" s="1550">
        <v>0</v>
      </c>
      <c r="K17" s="1627">
        <v>0</v>
      </c>
      <c r="L17" s="1627">
        <v>0</v>
      </c>
      <c r="M17" s="1550">
        <v>0</v>
      </c>
    </row>
    <row r="18" spans="1:13" s="104" customFormat="1" ht="15" customHeight="1">
      <c r="A18" s="1532"/>
      <c r="B18" s="1533" t="s">
        <v>68</v>
      </c>
      <c r="C18" s="232">
        <f t="shared" si="0"/>
        <v>11</v>
      </c>
      <c r="D18" s="1628">
        <v>0</v>
      </c>
      <c r="E18" s="1628">
        <v>0</v>
      </c>
      <c r="F18" s="1628">
        <v>8</v>
      </c>
      <c r="G18" s="1550">
        <v>3</v>
      </c>
      <c r="H18" s="1550">
        <v>0</v>
      </c>
      <c r="I18" s="1550"/>
      <c r="J18" s="1550">
        <v>3</v>
      </c>
      <c r="K18" s="1627">
        <v>6</v>
      </c>
      <c r="L18" s="1627">
        <v>0</v>
      </c>
      <c r="M18" s="1550">
        <v>0</v>
      </c>
    </row>
    <row r="19" spans="1:13" s="104" customFormat="1" ht="5.0999999999999996" customHeight="1">
      <c r="A19" s="1532"/>
      <c r="B19" s="1533"/>
      <c r="C19" s="232"/>
      <c r="D19" s="1628"/>
      <c r="E19" s="1628"/>
      <c r="F19" s="1628"/>
      <c r="G19" s="1550"/>
      <c r="H19" s="1550"/>
      <c r="I19" s="1550"/>
      <c r="J19" s="1550"/>
      <c r="K19" s="1627"/>
      <c r="L19" s="1627"/>
      <c r="M19" s="1550"/>
    </row>
    <row r="20" spans="1:13" s="104" customFormat="1" ht="15" customHeight="1">
      <c r="A20" s="108" t="s">
        <v>280</v>
      </c>
      <c r="B20" s="107"/>
      <c r="C20" s="232"/>
      <c r="D20" s="1628"/>
      <c r="E20" s="1628"/>
      <c r="F20" s="1628"/>
      <c r="G20" s="1550"/>
      <c r="H20" s="1550"/>
      <c r="I20" s="1550"/>
      <c r="J20" s="1550"/>
      <c r="K20" s="1627"/>
      <c r="L20" s="1627"/>
      <c r="M20" s="1550"/>
    </row>
    <row r="21" spans="1:13" s="104" customFormat="1" ht="15" customHeight="1">
      <c r="A21" s="1532" t="s">
        <v>270</v>
      </c>
      <c r="B21" s="1533"/>
      <c r="C21" s="232">
        <f>SUM(D21:H21)</f>
        <v>1</v>
      </c>
      <c r="D21" s="1628">
        <v>0</v>
      </c>
      <c r="E21" s="1628">
        <v>0</v>
      </c>
      <c r="F21" s="1628">
        <v>1</v>
      </c>
      <c r="G21" s="1550">
        <v>0</v>
      </c>
      <c r="H21" s="1550">
        <v>0</v>
      </c>
      <c r="I21" s="1550"/>
      <c r="J21" s="1550">
        <v>0</v>
      </c>
      <c r="K21" s="1627">
        <v>0</v>
      </c>
      <c r="L21" s="1627">
        <v>0</v>
      </c>
      <c r="M21" s="1550">
        <v>0</v>
      </c>
    </row>
    <row r="22" spans="1:13" s="104" customFormat="1" ht="15" customHeight="1">
      <c r="A22" s="1532" t="s">
        <v>96</v>
      </c>
      <c r="B22" s="1533"/>
      <c r="C22" s="232">
        <f t="shared" ref="C22:C32" si="1">SUM(D22:H22)</f>
        <v>5</v>
      </c>
      <c r="D22" s="1628">
        <v>0</v>
      </c>
      <c r="E22" s="1628">
        <v>0</v>
      </c>
      <c r="F22" s="1628">
        <v>5</v>
      </c>
      <c r="G22" s="1550">
        <v>0</v>
      </c>
      <c r="H22" s="1550">
        <v>0</v>
      </c>
      <c r="I22" s="1550"/>
      <c r="J22" s="1550">
        <v>2</v>
      </c>
      <c r="K22" s="1627">
        <v>2</v>
      </c>
      <c r="L22" s="1627">
        <v>0</v>
      </c>
      <c r="M22" s="1550">
        <v>0</v>
      </c>
    </row>
    <row r="23" spans="1:13" s="104" customFormat="1" ht="15" customHeight="1">
      <c r="A23" s="1532" t="s">
        <v>97</v>
      </c>
      <c r="B23" s="1533"/>
      <c r="C23" s="232">
        <f t="shared" si="1"/>
        <v>4</v>
      </c>
      <c r="D23" s="1628">
        <v>0</v>
      </c>
      <c r="E23" s="1628">
        <v>1</v>
      </c>
      <c r="F23" s="1628">
        <v>2</v>
      </c>
      <c r="G23" s="1550">
        <v>1</v>
      </c>
      <c r="H23" s="1550">
        <v>0</v>
      </c>
      <c r="I23" s="1550"/>
      <c r="J23" s="1550">
        <v>0</v>
      </c>
      <c r="K23" s="1627">
        <v>2</v>
      </c>
      <c r="L23" s="1627">
        <v>1</v>
      </c>
      <c r="M23" s="1550">
        <v>1</v>
      </c>
    </row>
    <row r="24" spans="1:13" s="104" customFormat="1" ht="15" customHeight="1">
      <c r="A24" s="1532" t="s">
        <v>98</v>
      </c>
      <c r="B24" s="1533"/>
      <c r="C24" s="232">
        <f t="shared" si="1"/>
        <v>0</v>
      </c>
      <c r="D24" s="1628">
        <v>0</v>
      </c>
      <c r="E24" s="1628">
        <v>0</v>
      </c>
      <c r="F24" s="1628">
        <v>0</v>
      </c>
      <c r="G24" s="1550">
        <v>0</v>
      </c>
      <c r="H24" s="1550">
        <v>0</v>
      </c>
      <c r="I24" s="1550"/>
      <c r="J24" s="1550">
        <v>0</v>
      </c>
      <c r="K24" s="1627">
        <v>0</v>
      </c>
      <c r="L24" s="1627">
        <v>0</v>
      </c>
      <c r="M24" s="1550">
        <v>0</v>
      </c>
    </row>
    <row r="25" spans="1:13" s="104" customFormat="1" ht="15" customHeight="1">
      <c r="A25" s="1532" t="s">
        <v>99</v>
      </c>
      <c r="B25" s="1533"/>
      <c r="C25" s="232">
        <f t="shared" si="1"/>
        <v>5</v>
      </c>
      <c r="D25" s="1628">
        <v>0</v>
      </c>
      <c r="E25" s="1628">
        <v>1</v>
      </c>
      <c r="F25" s="1628">
        <v>1</v>
      </c>
      <c r="G25" s="1550">
        <v>3</v>
      </c>
      <c r="H25" s="1550">
        <v>0</v>
      </c>
      <c r="I25" s="1550"/>
      <c r="J25" s="1550">
        <v>3</v>
      </c>
      <c r="K25" s="1627">
        <v>2</v>
      </c>
      <c r="L25" s="1627">
        <v>0</v>
      </c>
      <c r="M25" s="1550">
        <v>0</v>
      </c>
    </row>
    <row r="26" spans="1:13" s="104" customFormat="1" ht="15" customHeight="1">
      <c r="A26" s="1532" t="s">
        <v>281</v>
      </c>
      <c r="B26" s="1533"/>
      <c r="C26" s="232">
        <f t="shared" si="1"/>
        <v>3</v>
      </c>
      <c r="D26" s="1628">
        <v>0</v>
      </c>
      <c r="E26" s="1628">
        <v>0</v>
      </c>
      <c r="F26" s="1628">
        <v>2</v>
      </c>
      <c r="G26" s="1550">
        <v>1</v>
      </c>
      <c r="H26" s="1550">
        <v>0</v>
      </c>
      <c r="I26" s="1550"/>
      <c r="J26" s="1550">
        <v>2</v>
      </c>
      <c r="K26" s="1627">
        <v>0</v>
      </c>
      <c r="L26" s="1627">
        <v>1</v>
      </c>
      <c r="M26" s="1550">
        <v>0</v>
      </c>
    </row>
    <row r="27" spans="1:13" s="104" customFormat="1" ht="15" customHeight="1">
      <c r="A27" s="1532" t="s">
        <v>282</v>
      </c>
      <c r="B27" s="1533"/>
      <c r="C27" s="232">
        <f t="shared" si="1"/>
        <v>11</v>
      </c>
      <c r="D27" s="1628">
        <v>0</v>
      </c>
      <c r="E27" s="1628">
        <v>0</v>
      </c>
      <c r="F27" s="1628">
        <v>8</v>
      </c>
      <c r="G27" s="1550">
        <v>3</v>
      </c>
      <c r="H27" s="1550">
        <v>0</v>
      </c>
      <c r="I27" s="1550"/>
      <c r="J27" s="1550">
        <v>4</v>
      </c>
      <c r="K27" s="1627">
        <v>5</v>
      </c>
      <c r="L27" s="1627">
        <v>1</v>
      </c>
      <c r="M27" s="1550">
        <v>0</v>
      </c>
    </row>
    <row r="28" spans="1:13" s="104" customFormat="1" ht="15" customHeight="1">
      <c r="A28" s="1532" t="s">
        <v>653</v>
      </c>
      <c r="B28" s="1533"/>
      <c r="C28" s="232">
        <f t="shared" si="1"/>
        <v>0</v>
      </c>
      <c r="D28" s="1628">
        <v>0</v>
      </c>
      <c r="E28" s="1628">
        <v>0</v>
      </c>
      <c r="F28" s="1628">
        <v>0</v>
      </c>
      <c r="G28" s="1550">
        <v>0</v>
      </c>
      <c r="H28" s="1550">
        <v>0</v>
      </c>
      <c r="I28" s="1550"/>
      <c r="J28" s="1550">
        <v>0</v>
      </c>
      <c r="K28" s="1627">
        <v>0</v>
      </c>
      <c r="L28" s="1627">
        <v>0</v>
      </c>
      <c r="M28" s="1550">
        <v>0</v>
      </c>
    </row>
    <row r="29" spans="1:13" s="104" customFormat="1" ht="15" customHeight="1">
      <c r="A29" s="1532" t="s">
        <v>283</v>
      </c>
      <c r="B29" s="1533"/>
      <c r="C29" s="232">
        <f t="shared" si="1"/>
        <v>9</v>
      </c>
      <c r="D29" s="1628">
        <v>1</v>
      </c>
      <c r="E29" s="1628">
        <v>1</v>
      </c>
      <c r="F29" s="1628">
        <v>4</v>
      </c>
      <c r="G29" s="1550">
        <v>3</v>
      </c>
      <c r="H29" s="1550">
        <v>0</v>
      </c>
      <c r="I29" s="1550"/>
      <c r="J29" s="1550">
        <v>0</v>
      </c>
      <c r="K29" s="1627">
        <v>6</v>
      </c>
      <c r="L29" s="1627">
        <v>3</v>
      </c>
      <c r="M29" s="1550">
        <v>0</v>
      </c>
    </row>
    <row r="30" spans="1:13" s="104" customFormat="1" ht="15" customHeight="1">
      <c r="A30" s="1532" t="s">
        <v>654</v>
      </c>
      <c r="B30" s="1533"/>
      <c r="C30" s="232">
        <f t="shared" si="1"/>
        <v>2</v>
      </c>
      <c r="D30" s="1628">
        <v>0</v>
      </c>
      <c r="E30" s="1628">
        <v>0</v>
      </c>
      <c r="F30" s="1628">
        <v>2</v>
      </c>
      <c r="G30" s="1550">
        <v>0</v>
      </c>
      <c r="H30" s="1550">
        <v>0</v>
      </c>
      <c r="I30" s="1550"/>
      <c r="J30" s="1550">
        <v>1</v>
      </c>
      <c r="K30" s="1627">
        <v>0</v>
      </c>
      <c r="L30" s="1627">
        <v>0</v>
      </c>
      <c r="M30" s="1550">
        <v>0</v>
      </c>
    </row>
    <row r="31" spans="1:13" s="104" customFormat="1" ht="15" customHeight="1">
      <c r="A31" s="1532" t="s">
        <v>271</v>
      </c>
      <c r="B31" s="1533"/>
      <c r="C31" s="232">
        <f t="shared" si="1"/>
        <v>9</v>
      </c>
      <c r="D31" s="1628">
        <v>0</v>
      </c>
      <c r="E31" s="1628">
        <v>1</v>
      </c>
      <c r="F31" s="1628">
        <v>5</v>
      </c>
      <c r="G31" s="1550">
        <v>3</v>
      </c>
      <c r="H31" s="1550">
        <v>0</v>
      </c>
      <c r="I31" s="1550"/>
      <c r="J31" s="1550">
        <v>1</v>
      </c>
      <c r="K31" s="1627">
        <v>5</v>
      </c>
      <c r="L31" s="1627">
        <v>1</v>
      </c>
      <c r="M31" s="1550">
        <v>0</v>
      </c>
    </row>
    <row r="32" spans="1:13" s="104" customFormat="1" ht="15" customHeight="1">
      <c r="A32" s="1522" t="s">
        <v>295</v>
      </c>
      <c r="B32" s="1608"/>
      <c r="C32" s="233">
        <f t="shared" si="1"/>
        <v>8</v>
      </c>
      <c r="D32" s="234">
        <v>0</v>
      </c>
      <c r="E32" s="234">
        <v>0</v>
      </c>
      <c r="F32" s="234">
        <v>5</v>
      </c>
      <c r="G32" s="1553">
        <v>3</v>
      </c>
      <c r="H32" s="1553">
        <v>0</v>
      </c>
      <c r="I32" s="1553"/>
      <c r="J32" s="1553">
        <v>0</v>
      </c>
      <c r="K32" s="235">
        <v>7</v>
      </c>
      <c r="L32" s="235">
        <v>1</v>
      </c>
      <c r="M32" s="1553">
        <v>0</v>
      </c>
    </row>
    <row r="33" spans="1:18" s="104" customFormat="1" ht="13.9" customHeight="1">
      <c r="A33" s="106" t="s">
        <v>83</v>
      </c>
      <c r="B33" s="106"/>
      <c r="C33" s="106" t="s">
        <v>84</v>
      </c>
      <c r="E33" s="106"/>
      <c r="F33" s="106" t="s">
        <v>85</v>
      </c>
      <c r="I33" s="105" t="s">
        <v>87</v>
      </c>
      <c r="L33" s="73"/>
      <c r="M33" s="1607" t="s">
        <v>2574</v>
      </c>
    </row>
    <row r="34" spans="1:18" s="104" customFormat="1" ht="13.9" customHeight="1">
      <c r="C34" s="109"/>
      <c r="D34" s="109"/>
      <c r="E34" s="110"/>
      <c r="F34" s="106" t="s">
        <v>86</v>
      </c>
      <c r="G34" s="110"/>
      <c r="J34" s="110"/>
      <c r="K34" s="110"/>
      <c r="L34" s="110"/>
      <c r="M34" s="110"/>
    </row>
    <row r="35" spans="1:18" s="104" customFormat="1" ht="13.9" customHeight="1">
      <c r="A35" s="104" t="s">
        <v>141</v>
      </c>
      <c r="C35" s="108"/>
      <c r="D35" s="108"/>
      <c r="E35" s="108"/>
      <c r="F35" s="108"/>
      <c r="G35" s="1532"/>
      <c r="H35" s="1532"/>
      <c r="I35" s="1532"/>
      <c r="J35" s="1532"/>
      <c r="K35" s="116"/>
      <c r="L35" s="116"/>
      <c r="M35" s="1532"/>
    </row>
    <row r="36" spans="1:18" s="104" customFormat="1" ht="13.9" customHeight="1">
      <c r="A36" s="94" t="s">
        <v>272</v>
      </c>
      <c r="G36" s="106"/>
      <c r="I36" s="105"/>
      <c r="J36" s="105"/>
      <c r="K36" s="105"/>
      <c r="L36" s="105"/>
      <c r="M36" s="105"/>
    </row>
    <row r="37" spans="1:18" s="94" customFormat="1" ht="13.9" customHeight="1">
      <c r="A37" s="157"/>
      <c r="B37" s="157"/>
      <c r="C37" s="157"/>
      <c r="D37" s="157"/>
      <c r="O37" s="1469"/>
      <c r="P37" s="1469"/>
      <c r="Q37" s="1469"/>
      <c r="R37" s="1469"/>
    </row>
    <row r="38" spans="1:18" s="104" customFormat="1" ht="18.95" customHeight="1">
      <c r="A38" s="1951" t="s">
        <v>143</v>
      </c>
      <c r="B38" s="1953"/>
      <c r="C38" s="108"/>
      <c r="D38" s="108"/>
      <c r="J38" s="107"/>
      <c r="K38" s="1528" t="s">
        <v>139</v>
      </c>
      <c r="L38" s="1951" t="s">
        <v>89</v>
      </c>
      <c r="M38" s="1953"/>
    </row>
    <row r="39" spans="1:18" s="104" customFormat="1" ht="18.95" customHeight="1">
      <c r="A39" s="1947" t="s">
        <v>34</v>
      </c>
      <c r="B39" s="1950"/>
      <c r="C39" s="108" t="s">
        <v>292</v>
      </c>
      <c r="D39" s="108"/>
      <c r="E39" s="108"/>
      <c r="F39" s="108"/>
      <c r="G39" s="108"/>
      <c r="H39" s="108"/>
      <c r="I39" s="108"/>
      <c r="J39" s="27"/>
      <c r="K39" s="1525" t="s">
        <v>208</v>
      </c>
      <c r="L39" s="1947" t="s">
        <v>196</v>
      </c>
      <c r="M39" s="1950"/>
    </row>
    <row r="40" spans="1:18" s="113" customFormat="1" ht="24" customHeight="1">
      <c r="A40" s="1943" t="s">
        <v>2578</v>
      </c>
      <c r="B40" s="1943"/>
      <c r="C40" s="1943"/>
      <c r="D40" s="1943"/>
      <c r="E40" s="1943"/>
      <c r="F40" s="1943"/>
      <c r="G40" s="1943"/>
      <c r="H40" s="1943"/>
      <c r="I40" s="1943"/>
      <c r="J40" s="1943"/>
      <c r="K40" s="1943"/>
      <c r="L40" s="1943"/>
      <c r="M40" s="1943"/>
    </row>
    <row r="41" spans="1:18" s="104" customFormat="1" ht="16.5" customHeight="1">
      <c r="C41" s="1941" t="s">
        <v>2579</v>
      </c>
      <c r="D41" s="1941"/>
      <c r="E41" s="1763"/>
      <c r="F41" s="1763"/>
      <c r="G41" s="1763"/>
      <c r="H41" s="1763"/>
      <c r="I41" s="1763"/>
      <c r="J41" s="1763"/>
      <c r="K41" s="1763"/>
      <c r="L41" s="2050" t="s">
        <v>224</v>
      </c>
      <c r="M41" s="2050"/>
    </row>
    <row r="42" spans="1:18" s="104" customFormat="1" ht="21.95" customHeight="1">
      <c r="A42" s="1958" t="s">
        <v>2099</v>
      </c>
      <c r="B42" s="2017"/>
      <c r="C42" s="1951" t="s">
        <v>2101</v>
      </c>
      <c r="D42" s="1952"/>
      <c r="E42" s="1952"/>
      <c r="F42" s="1952"/>
      <c r="G42" s="1952"/>
      <c r="H42" s="1952"/>
      <c r="I42" s="1952"/>
      <c r="J42" s="1952"/>
      <c r="K42" s="1952"/>
      <c r="L42" s="1952"/>
      <c r="M42" s="1952"/>
    </row>
    <row r="43" spans="1:18" s="104" customFormat="1" ht="21.95" customHeight="1">
      <c r="A43" s="1960"/>
      <c r="B43" s="2019"/>
      <c r="C43" s="1523" t="s">
        <v>57</v>
      </c>
      <c r="D43" s="1523" t="s">
        <v>58</v>
      </c>
      <c r="E43" s="1523" t="s">
        <v>59</v>
      </c>
      <c r="F43" s="1951" t="s">
        <v>796</v>
      </c>
      <c r="G43" s="1953"/>
      <c r="H43" s="1523" t="s">
        <v>60</v>
      </c>
      <c r="I43" s="1523" t="s">
        <v>61</v>
      </c>
      <c r="J43" s="1523" t="s">
        <v>62</v>
      </c>
      <c r="K43" s="1523" t="s">
        <v>63</v>
      </c>
      <c r="L43" s="1523" t="s">
        <v>64</v>
      </c>
      <c r="M43" s="1528" t="s">
        <v>65</v>
      </c>
    </row>
    <row r="44" spans="1:18" s="104" customFormat="1" ht="15" customHeight="1">
      <c r="A44" s="116" t="s">
        <v>150</v>
      </c>
      <c r="B44" s="1533"/>
      <c r="C44" s="232">
        <f>SUM(C53,C50,C47)</f>
        <v>1</v>
      </c>
      <c r="D44" s="1628">
        <f t="shared" ref="D44:M44" si="2">SUM(D53,D50,D47)</f>
        <v>3</v>
      </c>
      <c r="E44" s="1628">
        <f t="shared" si="2"/>
        <v>0</v>
      </c>
      <c r="F44" s="1628"/>
      <c r="G44" s="1550">
        <f t="shared" si="2"/>
        <v>1</v>
      </c>
      <c r="H44" s="1550">
        <f t="shared" si="2"/>
        <v>0</v>
      </c>
      <c r="I44" s="1550">
        <f t="shared" si="2"/>
        <v>0</v>
      </c>
      <c r="J44" s="1550">
        <f t="shared" si="2"/>
        <v>0</v>
      </c>
      <c r="K44" s="1628">
        <f t="shared" si="2"/>
        <v>0</v>
      </c>
      <c r="L44" s="1628">
        <f t="shared" si="2"/>
        <v>0</v>
      </c>
      <c r="M44" s="1550">
        <f t="shared" si="2"/>
        <v>1</v>
      </c>
    </row>
    <row r="45" spans="1:18" s="104" customFormat="1" ht="9.9499999999999993" customHeight="1">
      <c r="A45" s="116"/>
      <c r="B45" s="1533"/>
      <c r="C45" s="232"/>
      <c r="D45" s="1628"/>
      <c r="E45" s="1628"/>
      <c r="F45" s="1628"/>
      <c r="G45" s="1550"/>
      <c r="H45" s="1550"/>
      <c r="I45" s="1550"/>
      <c r="J45" s="1550"/>
      <c r="K45" s="1628"/>
      <c r="L45" s="1628"/>
      <c r="M45" s="1550"/>
    </row>
    <row r="46" spans="1:18" s="104" customFormat="1" ht="15" customHeight="1">
      <c r="A46" s="108" t="s">
        <v>2106</v>
      </c>
      <c r="B46" s="107"/>
      <c r="C46" s="232"/>
      <c r="D46" s="1628"/>
      <c r="E46" s="1628"/>
      <c r="F46" s="1628"/>
      <c r="G46" s="1550"/>
      <c r="H46" s="1550"/>
      <c r="I46" s="1550"/>
      <c r="J46" s="1550"/>
      <c r="K46" s="1628"/>
      <c r="L46" s="1628"/>
      <c r="M46" s="1550"/>
    </row>
    <row r="47" spans="1:18" s="104" customFormat="1" ht="17.100000000000001" customHeight="1">
      <c r="A47" s="1532" t="s">
        <v>432</v>
      </c>
      <c r="B47" s="1533" t="s">
        <v>49</v>
      </c>
      <c r="C47" s="232">
        <f>SUM(C48:C49)</f>
        <v>0</v>
      </c>
      <c r="D47" s="1628">
        <f t="shared" ref="D47:M47" si="3">SUM(D48:D49)</f>
        <v>2</v>
      </c>
      <c r="E47" s="1628">
        <f t="shared" si="3"/>
        <v>0</v>
      </c>
      <c r="F47" s="1628"/>
      <c r="G47" s="1550">
        <f t="shared" si="3"/>
        <v>0</v>
      </c>
      <c r="H47" s="1550">
        <f t="shared" si="3"/>
        <v>0</v>
      </c>
      <c r="I47" s="1550">
        <f t="shared" si="3"/>
        <v>0</v>
      </c>
      <c r="J47" s="1550">
        <f t="shared" si="3"/>
        <v>0</v>
      </c>
      <c r="K47" s="1628">
        <f t="shared" si="3"/>
        <v>0</v>
      </c>
      <c r="L47" s="1628">
        <f t="shared" si="3"/>
        <v>0</v>
      </c>
      <c r="M47" s="1550">
        <f t="shared" si="3"/>
        <v>0</v>
      </c>
    </row>
    <row r="48" spans="1:18" s="104" customFormat="1" ht="17.100000000000001" customHeight="1">
      <c r="A48" s="1532"/>
      <c r="B48" s="1533" t="s">
        <v>142</v>
      </c>
      <c r="C48" s="232">
        <v>0</v>
      </c>
      <c r="D48" s="1628">
        <v>0</v>
      </c>
      <c r="E48" s="1628">
        <v>0</v>
      </c>
      <c r="F48" s="1628"/>
      <c r="G48" s="1550">
        <v>0</v>
      </c>
      <c r="H48" s="1550">
        <v>0</v>
      </c>
      <c r="I48" s="1550">
        <v>0</v>
      </c>
      <c r="J48" s="1550">
        <v>0</v>
      </c>
      <c r="K48" s="1628">
        <v>0</v>
      </c>
      <c r="L48" s="1628">
        <v>0</v>
      </c>
      <c r="M48" s="1550">
        <v>0</v>
      </c>
    </row>
    <row r="49" spans="1:13" s="104" customFormat="1" ht="17.100000000000001" customHeight="1">
      <c r="A49" s="1532"/>
      <c r="B49" s="1533" t="s">
        <v>68</v>
      </c>
      <c r="C49" s="232">
        <v>0</v>
      </c>
      <c r="D49" s="1628">
        <v>2</v>
      </c>
      <c r="E49" s="1628">
        <v>0</v>
      </c>
      <c r="F49" s="1628"/>
      <c r="G49" s="1550">
        <v>0</v>
      </c>
      <c r="H49" s="1550">
        <v>0</v>
      </c>
      <c r="I49" s="1550">
        <v>0</v>
      </c>
      <c r="J49" s="1550">
        <v>0</v>
      </c>
      <c r="K49" s="1628">
        <v>0</v>
      </c>
      <c r="L49" s="1628">
        <v>0</v>
      </c>
      <c r="M49" s="1550">
        <v>0</v>
      </c>
    </row>
    <row r="50" spans="1:13" s="104" customFormat="1" ht="17.100000000000001" customHeight="1">
      <c r="A50" s="1532" t="s">
        <v>433</v>
      </c>
      <c r="B50" s="1533" t="s">
        <v>49</v>
      </c>
      <c r="C50" s="232">
        <f>SUM(C51:C52)</f>
        <v>1</v>
      </c>
      <c r="D50" s="1628">
        <f>SUM(D51:D52)</f>
        <v>0</v>
      </c>
      <c r="E50" s="1628">
        <f>SUM(E51:E52)</f>
        <v>0</v>
      </c>
      <c r="F50" s="1628"/>
      <c r="G50" s="1550">
        <f t="shared" ref="G50:M50" si="4">SUM(G51:G52)</f>
        <v>0</v>
      </c>
      <c r="H50" s="1550">
        <f t="shared" si="4"/>
        <v>0</v>
      </c>
      <c r="I50" s="1550">
        <f t="shared" si="4"/>
        <v>0</v>
      </c>
      <c r="J50" s="1550">
        <f t="shared" si="4"/>
        <v>0</v>
      </c>
      <c r="K50" s="1628">
        <f t="shared" si="4"/>
        <v>0</v>
      </c>
      <c r="L50" s="1628">
        <f t="shared" si="4"/>
        <v>0</v>
      </c>
      <c r="M50" s="1550">
        <f t="shared" si="4"/>
        <v>1</v>
      </c>
    </row>
    <row r="51" spans="1:13" s="104" customFormat="1" ht="17.100000000000001" customHeight="1">
      <c r="A51" s="1532"/>
      <c r="B51" s="1533" t="s">
        <v>142</v>
      </c>
      <c r="C51" s="232">
        <v>0</v>
      </c>
      <c r="D51" s="1628">
        <v>0</v>
      </c>
      <c r="E51" s="1628">
        <v>0</v>
      </c>
      <c r="F51" s="1628"/>
      <c r="G51" s="1550">
        <v>0</v>
      </c>
      <c r="H51" s="1550">
        <v>0</v>
      </c>
      <c r="I51" s="1550">
        <v>0</v>
      </c>
      <c r="J51" s="1550">
        <v>0</v>
      </c>
      <c r="K51" s="1628">
        <v>0</v>
      </c>
      <c r="L51" s="1628">
        <v>0</v>
      </c>
      <c r="M51" s="1550">
        <v>0</v>
      </c>
    </row>
    <row r="52" spans="1:13" s="104" customFormat="1" ht="17.100000000000001" customHeight="1">
      <c r="A52" s="1532"/>
      <c r="B52" s="1533" t="s">
        <v>68</v>
      </c>
      <c r="C52" s="232">
        <v>1</v>
      </c>
      <c r="D52" s="1628">
        <v>0</v>
      </c>
      <c r="E52" s="1628">
        <v>0</v>
      </c>
      <c r="F52" s="1628"/>
      <c r="G52" s="1550">
        <v>0</v>
      </c>
      <c r="H52" s="1550">
        <v>0</v>
      </c>
      <c r="I52" s="1550">
        <v>0</v>
      </c>
      <c r="J52" s="1550">
        <v>0</v>
      </c>
      <c r="K52" s="1628">
        <v>0</v>
      </c>
      <c r="L52" s="1628">
        <v>0</v>
      </c>
      <c r="M52" s="1550">
        <v>1</v>
      </c>
    </row>
    <row r="53" spans="1:13" s="104" customFormat="1" ht="17.100000000000001" customHeight="1">
      <c r="A53" s="1532" t="s">
        <v>434</v>
      </c>
      <c r="B53" s="1533" t="s">
        <v>49</v>
      </c>
      <c r="C53" s="232">
        <f>SUM(C54:C55)</f>
        <v>0</v>
      </c>
      <c r="D53" s="1628">
        <f>SUM(D54:D55)</f>
        <v>1</v>
      </c>
      <c r="E53" s="1628">
        <f>SUM(E54:E55)</f>
        <v>0</v>
      </c>
      <c r="F53" s="1628"/>
      <c r="G53" s="1550">
        <f t="shared" ref="G53:M53" si="5">SUM(G54:G55)</f>
        <v>1</v>
      </c>
      <c r="H53" s="1550">
        <f t="shared" si="5"/>
        <v>0</v>
      </c>
      <c r="I53" s="1550">
        <f t="shared" si="5"/>
        <v>0</v>
      </c>
      <c r="J53" s="1550">
        <f t="shared" si="5"/>
        <v>0</v>
      </c>
      <c r="K53" s="1627">
        <f t="shared" si="5"/>
        <v>0</v>
      </c>
      <c r="L53" s="1627">
        <f t="shared" si="5"/>
        <v>0</v>
      </c>
      <c r="M53" s="1550">
        <f t="shared" si="5"/>
        <v>0</v>
      </c>
    </row>
    <row r="54" spans="1:13" s="104" customFormat="1" ht="17.100000000000001" customHeight="1">
      <c r="A54" s="1532"/>
      <c r="B54" s="1533" t="s">
        <v>142</v>
      </c>
      <c r="C54" s="232">
        <v>0</v>
      </c>
      <c r="D54" s="1628">
        <v>0</v>
      </c>
      <c r="E54" s="1628">
        <v>0</v>
      </c>
      <c r="F54" s="1628"/>
      <c r="G54" s="1550">
        <v>0</v>
      </c>
      <c r="H54" s="1550">
        <v>0</v>
      </c>
      <c r="I54" s="1550">
        <v>0</v>
      </c>
      <c r="J54" s="1550">
        <v>0</v>
      </c>
      <c r="K54" s="1627">
        <v>0</v>
      </c>
      <c r="L54" s="1627">
        <v>0</v>
      </c>
      <c r="M54" s="1550">
        <v>0</v>
      </c>
    </row>
    <row r="55" spans="1:13" s="104" customFormat="1" ht="17.100000000000001" customHeight="1">
      <c r="A55" s="1532"/>
      <c r="B55" s="1533" t="s">
        <v>68</v>
      </c>
      <c r="C55" s="232">
        <v>0</v>
      </c>
      <c r="D55" s="1628">
        <v>1</v>
      </c>
      <c r="E55" s="1628">
        <v>0</v>
      </c>
      <c r="F55" s="1628"/>
      <c r="G55" s="1550">
        <v>1</v>
      </c>
      <c r="H55" s="1550">
        <v>0</v>
      </c>
      <c r="I55" s="1550">
        <v>0</v>
      </c>
      <c r="J55" s="1550">
        <v>0</v>
      </c>
      <c r="K55" s="1627">
        <v>0</v>
      </c>
      <c r="L55" s="1627">
        <v>0</v>
      </c>
      <c r="M55" s="1550">
        <v>0</v>
      </c>
    </row>
    <row r="56" spans="1:13" s="104" customFormat="1" ht="9.9499999999999993" customHeight="1">
      <c r="A56" s="1532"/>
      <c r="B56" s="1533"/>
      <c r="C56" s="232"/>
      <c r="D56" s="1628"/>
      <c r="E56" s="1628"/>
      <c r="F56" s="1628"/>
      <c r="G56" s="1550"/>
      <c r="H56" s="1550"/>
      <c r="I56" s="1550"/>
      <c r="J56" s="1550"/>
      <c r="K56" s="1627"/>
      <c r="L56" s="1627"/>
      <c r="M56" s="1550"/>
    </row>
    <row r="57" spans="1:13" s="104" customFormat="1" ht="17.100000000000001" customHeight="1">
      <c r="A57" s="108" t="s">
        <v>280</v>
      </c>
      <c r="B57" s="107"/>
      <c r="C57" s="232"/>
      <c r="D57" s="1628"/>
      <c r="E57" s="1628"/>
      <c r="F57" s="1628"/>
      <c r="G57" s="1550"/>
      <c r="H57" s="1550"/>
      <c r="I57" s="1550"/>
      <c r="J57" s="1550"/>
      <c r="K57" s="1627"/>
      <c r="L57" s="1627"/>
      <c r="M57" s="1550"/>
    </row>
    <row r="58" spans="1:13" s="104" customFormat="1" ht="17.100000000000001" customHeight="1">
      <c r="A58" s="1532" t="s">
        <v>270</v>
      </c>
      <c r="B58" s="1533"/>
      <c r="C58" s="232">
        <v>1</v>
      </c>
      <c r="D58" s="1628">
        <v>0</v>
      </c>
      <c r="E58" s="1628">
        <v>0</v>
      </c>
      <c r="F58" s="1628"/>
      <c r="G58" s="1550">
        <v>0</v>
      </c>
      <c r="H58" s="1550">
        <v>0</v>
      </c>
      <c r="I58" s="1550">
        <v>0</v>
      </c>
      <c r="J58" s="1550">
        <v>0</v>
      </c>
      <c r="K58" s="1627">
        <v>0</v>
      </c>
      <c r="L58" s="1627">
        <v>0</v>
      </c>
      <c r="M58" s="1550">
        <v>0</v>
      </c>
    </row>
    <row r="59" spans="1:13" s="104" customFormat="1" ht="17.100000000000001" customHeight="1">
      <c r="A59" s="1532" t="s">
        <v>96</v>
      </c>
      <c r="B59" s="1533"/>
      <c r="C59" s="232">
        <v>0</v>
      </c>
      <c r="D59" s="1628">
        <v>1</v>
      </c>
      <c r="E59" s="1628">
        <v>0</v>
      </c>
      <c r="F59" s="1628"/>
      <c r="G59" s="1550">
        <v>0</v>
      </c>
      <c r="H59" s="1550">
        <v>0</v>
      </c>
      <c r="I59" s="1550">
        <v>0</v>
      </c>
      <c r="J59" s="1550">
        <v>0</v>
      </c>
      <c r="K59" s="1627">
        <v>0</v>
      </c>
      <c r="L59" s="1627">
        <v>0</v>
      </c>
      <c r="M59" s="1550">
        <v>0</v>
      </c>
    </row>
    <row r="60" spans="1:13" s="104" customFormat="1" ht="17.100000000000001" customHeight="1">
      <c r="A60" s="1532" t="s">
        <v>97</v>
      </c>
      <c r="B60" s="1533"/>
      <c r="C60" s="232">
        <v>0</v>
      </c>
      <c r="D60" s="1628">
        <v>0</v>
      </c>
      <c r="E60" s="1628">
        <v>0</v>
      </c>
      <c r="F60" s="1628"/>
      <c r="G60" s="1550">
        <v>0</v>
      </c>
      <c r="H60" s="1550">
        <v>0</v>
      </c>
      <c r="I60" s="1550">
        <v>0</v>
      </c>
      <c r="J60" s="1550">
        <v>0</v>
      </c>
      <c r="K60" s="1627">
        <v>0</v>
      </c>
      <c r="L60" s="1627">
        <v>0</v>
      </c>
      <c r="M60" s="1550">
        <v>0</v>
      </c>
    </row>
    <row r="61" spans="1:13" s="104" customFormat="1" ht="17.100000000000001" customHeight="1">
      <c r="A61" s="1532" t="s">
        <v>98</v>
      </c>
      <c r="B61" s="1533"/>
      <c r="C61" s="232">
        <v>0</v>
      </c>
      <c r="D61" s="1628">
        <v>0</v>
      </c>
      <c r="E61" s="1628">
        <v>0</v>
      </c>
      <c r="F61" s="1628"/>
      <c r="G61" s="1550">
        <v>0</v>
      </c>
      <c r="H61" s="1550">
        <v>0</v>
      </c>
      <c r="I61" s="1550">
        <v>0</v>
      </c>
      <c r="J61" s="1550">
        <v>0</v>
      </c>
      <c r="K61" s="1627">
        <v>0</v>
      </c>
      <c r="L61" s="1627">
        <v>0</v>
      </c>
      <c r="M61" s="1550">
        <v>0</v>
      </c>
    </row>
    <row r="62" spans="1:13" s="104" customFormat="1" ht="17.100000000000001" customHeight="1">
      <c r="A62" s="1532" t="s">
        <v>99</v>
      </c>
      <c r="B62" s="1533"/>
      <c r="C62" s="232">
        <v>0</v>
      </c>
      <c r="D62" s="1628">
        <v>0</v>
      </c>
      <c r="E62" s="1628">
        <v>0</v>
      </c>
      <c r="F62" s="1628"/>
      <c r="G62" s="1550">
        <v>0</v>
      </c>
      <c r="H62" s="1550">
        <v>0</v>
      </c>
      <c r="I62" s="1550">
        <v>0</v>
      </c>
      <c r="J62" s="1550">
        <v>0</v>
      </c>
      <c r="K62" s="1627">
        <v>0</v>
      </c>
      <c r="L62" s="1627">
        <v>0</v>
      </c>
      <c r="M62" s="1550">
        <v>0</v>
      </c>
    </row>
    <row r="63" spans="1:13" s="104" customFormat="1" ht="17.100000000000001" customHeight="1">
      <c r="A63" s="1532" t="s">
        <v>281</v>
      </c>
      <c r="B63" s="1533"/>
      <c r="C63" s="232">
        <v>0</v>
      </c>
      <c r="D63" s="1628">
        <v>0</v>
      </c>
      <c r="E63" s="1628">
        <v>0</v>
      </c>
      <c r="F63" s="1628"/>
      <c r="G63" s="1550">
        <v>0</v>
      </c>
      <c r="H63" s="1550">
        <v>0</v>
      </c>
      <c r="I63" s="1550">
        <v>0</v>
      </c>
      <c r="J63" s="1550">
        <v>0</v>
      </c>
      <c r="K63" s="1627">
        <v>0</v>
      </c>
      <c r="L63" s="1627">
        <v>0</v>
      </c>
      <c r="M63" s="1550">
        <v>0</v>
      </c>
    </row>
    <row r="64" spans="1:13" s="104" customFormat="1" ht="17.100000000000001" customHeight="1">
      <c r="A64" s="1532" t="s">
        <v>282</v>
      </c>
      <c r="B64" s="1533"/>
      <c r="C64" s="232">
        <v>0</v>
      </c>
      <c r="D64" s="1628">
        <v>1</v>
      </c>
      <c r="E64" s="1628">
        <v>0</v>
      </c>
      <c r="F64" s="1628"/>
      <c r="G64" s="1550">
        <v>0</v>
      </c>
      <c r="H64" s="1550">
        <v>0</v>
      </c>
      <c r="I64" s="1550">
        <v>0</v>
      </c>
      <c r="J64" s="1550">
        <v>0</v>
      </c>
      <c r="K64" s="1627">
        <v>0</v>
      </c>
      <c r="L64" s="1627">
        <v>0</v>
      </c>
      <c r="M64" s="1550">
        <v>0</v>
      </c>
    </row>
    <row r="65" spans="1:13" s="104" customFormat="1" ht="17.100000000000001" customHeight="1">
      <c r="A65" s="1532" t="s">
        <v>653</v>
      </c>
      <c r="B65" s="1533"/>
      <c r="C65" s="232">
        <v>0</v>
      </c>
      <c r="D65" s="1628">
        <v>0</v>
      </c>
      <c r="E65" s="1628">
        <v>0</v>
      </c>
      <c r="F65" s="1628"/>
      <c r="G65" s="1550">
        <v>0</v>
      </c>
      <c r="H65" s="1550">
        <v>0</v>
      </c>
      <c r="I65" s="1550">
        <v>0</v>
      </c>
      <c r="J65" s="1550">
        <v>0</v>
      </c>
      <c r="K65" s="1627">
        <v>0</v>
      </c>
      <c r="L65" s="1627">
        <v>0</v>
      </c>
      <c r="M65" s="1550">
        <v>0</v>
      </c>
    </row>
    <row r="66" spans="1:13" s="104" customFormat="1" ht="17.100000000000001" customHeight="1">
      <c r="A66" s="1532" t="s">
        <v>283</v>
      </c>
      <c r="B66" s="1533"/>
      <c r="C66" s="232">
        <v>0</v>
      </c>
      <c r="D66" s="1628">
        <v>0</v>
      </c>
      <c r="E66" s="1628">
        <v>0</v>
      </c>
      <c r="F66" s="1628"/>
      <c r="G66" s="1550">
        <v>0</v>
      </c>
      <c r="H66" s="1550">
        <v>0</v>
      </c>
      <c r="I66" s="1550">
        <v>0</v>
      </c>
      <c r="J66" s="1550">
        <v>0</v>
      </c>
      <c r="K66" s="1627">
        <v>0</v>
      </c>
      <c r="L66" s="1627">
        <v>0</v>
      </c>
      <c r="M66" s="1550">
        <v>0</v>
      </c>
    </row>
    <row r="67" spans="1:13" s="104" customFormat="1" ht="17.100000000000001" customHeight="1">
      <c r="A67" s="1532" t="s">
        <v>654</v>
      </c>
      <c r="B67" s="1533"/>
      <c r="C67" s="232">
        <v>0</v>
      </c>
      <c r="D67" s="1628">
        <v>1</v>
      </c>
      <c r="E67" s="1628">
        <v>0</v>
      </c>
      <c r="F67" s="1628"/>
      <c r="G67" s="1550">
        <v>0</v>
      </c>
      <c r="H67" s="1550">
        <v>0</v>
      </c>
      <c r="I67" s="1550">
        <v>0</v>
      </c>
      <c r="J67" s="1550">
        <v>0</v>
      </c>
      <c r="K67" s="1627">
        <v>0</v>
      </c>
      <c r="L67" s="1627">
        <v>0</v>
      </c>
      <c r="M67" s="1550">
        <v>0</v>
      </c>
    </row>
    <row r="68" spans="1:13" s="104" customFormat="1" ht="17.100000000000001" customHeight="1">
      <c r="A68" s="1532" t="s">
        <v>271</v>
      </c>
      <c r="B68" s="1533"/>
      <c r="C68" s="232">
        <v>0</v>
      </c>
      <c r="D68" s="1628">
        <v>0</v>
      </c>
      <c r="E68" s="1628">
        <v>0</v>
      </c>
      <c r="F68" s="1628"/>
      <c r="G68" s="1550">
        <v>1</v>
      </c>
      <c r="H68" s="1550">
        <v>0</v>
      </c>
      <c r="I68" s="1550">
        <v>0</v>
      </c>
      <c r="J68" s="1550">
        <v>0</v>
      </c>
      <c r="K68" s="1627">
        <v>0</v>
      </c>
      <c r="L68" s="1627">
        <v>0</v>
      </c>
      <c r="M68" s="1550">
        <v>1</v>
      </c>
    </row>
    <row r="69" spans="1:13" s="104" customFormat="1" ht="17.100000000000001" customHeight="1">
      <c r="A69" s="1522" t="s">
        <v>295</v>
      </c>
      <c r="B69" s="1608"/>
      <c r="C69" s="233">
        <v>0</v>
      </c>
      <c r="D69" s="234">
        <v>0</v>
      </c>
      <c r="E69" s="234">
        <v>0</v>
      </c>
      <c r="F69" s="234"/>
      <c r="G69" s="1553">
        <v>0</v>
      </c>
      <c r="H69" s="1553">
        <v>0</v>
      </c>
      <c r="I69" s="1553">
        <v>0</v>
      </c>
      <c r="J69" s="1553">
        <v>0</v>
      </c>
      <c r="K69" s="235">
        <v>0</v>
      </c>
      <c r="L69" s="235">
        <v>0</v>
      </c>
      <c r="M69" s="1553">
        <v>0</v>
      </c>
    </row>
    <row r="70" spans="1:13" s="104" customFormat="1" ht="13.9" customHeight="1">
      <c r="A70" s="106"/>
      <c r="B70" s="106"/>
      <c r="C70" s="111"/>
      <c r="D70" s="106"/>
      <c r="E70" s="106"/>
      <c r="F70" s="106"/>
      <c r="H70" s="106"/>
      <c r="K70" s="105"/>
      <c r="L70" s="73"/>
      <c r="M70" s="73"/>
    </row>
  </sheetData>
  <mergeCells count="22">
    <mergeCell ref="C4:K4"/>
    <mergeCell ref="L4:M4"/>
    <mergeCell ref="A1:B1"/>
    <mergeCell ref="L1:M1"/>
    <mergeCell ref="A2:B2"/>
    <mergeCell ref="L2:M2"/>
    <mergeCell ref="A3:M3"/>
    <mergeCell ref="A42:B43"/>
    <mergeCell ref="C42:M42"/>
    <mergeCell ref="F43:G43"/>
    <mergeCell ref="A5:B6"/>
    <mergeCell ref="C5:C6"/>
    <mergeCell ref="D5:H5"/>
    <mergeCell ref="I5:M5"/>
    <mergeCell ref="I6:J6"/>
    <mergeCell ref="A38:B38"/>
    <mergeCell ref="L38:M38"/>
    <mergeCell ref="A39:B39"/>
    <mergeCell ref="L39:M39"/>
    <mergeCell ref="A40:M40"/>
    <mergeCell ref="C41:K41"/>
    <mergeCell ref="L41:M41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orientation="landscape" r:id="rId1"/>
  <headerFooter alignWithMargins="0">
    <oddFooter>&amp;C&amp;"Times New Roman,標準"&amp;8&amp;A</oddFooter>
  </headerFooter>
  <rowBreaks count="1" manualBreakCount="1">
    <brk id="37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L35"/>
  <sheetViews>
    <sheetView view="pageBreakPreview" zoomScaleNormal="100" zoomScaleSheetLayoutView="100" workbookViewId="0">
      <selection activeCell="I10" sqref="I10"/>
    </sheetView>
  </sheetViews>
  <sheetFormatPr defaultColWidth="9" defaultRowHeight="12.75"/>
  <cols>
    <col min="1" max="1" width="16.625" style="645" customWidth="1"/>
    <col min="2" max="21" width="5.625" style="645" customWidth="1"/>
    <col min="22" max="22" width="9" style="645"/>
    <col min="23" max="28" width="4.5" style="645" bestFit="1" customWidth="1"/>
    <col min="29" max="256" width="9" style="645"/>
    <col min="257" max="257" width="16.625" style="645" customWidth="1"/>
    <col min="258" max="277" width="5.625" style="645" customWidth="1"/>
    <col min="278" max="278" width="9" style="645"/>
    <col min="279" max="284" width="4.5" style="645" bestFit="1" customWidth="1"/>
    <col min="285" max="512" width="9" style="645"/>
    <col min="513" max="513" width="16.625" style="645" customWidth="1"/>
    <col min="514" max="533" width="5.625" style="645" customWidth="1"/>
    <col min="534" max="534" width="9" style="645"/>
    <col min="535" max="540" width="4.5" style="645" bestFit="1" customWidth="1"/>
    <col min="541" max="768" width="9" style="645"/>
    <col min="769" max="769" width="16.625" style="645" customWidth="1"/>
    <col min="770" max="789" width="5.625" style="645" customWidth="1"/>
    <col min="790" max="790" width="9" style="645"/>
    <col min="791" max="796" width="4.5" style="645" bestFit="1" customWidth="1"/>
    <col min="797" max="1024" width="9" style="645"/>
    <col min="1025" max="1025" width="16.625" style="645" customWidth="1"/>
    <col min="1026" max="1045" width="5.625" style="645" customWidth="1"/>
    <col min="1046" max="1046" width="9" style="645"/>
    <col min="1047" max="1052" width="4.5" style="645" bestFit="1" customWidth="1"/>
    <col min="1053" max="1280" width="9" style="645"/>
    <col min="1281" max="1281" width="16.625" style="645" customWidth="1"/>
    <col min="1282" max="1301" width="5.625" style="645" customWidth="1"/>
    <col min="1302" max="1302" width="9" style="645"/>
    <col min="1303" max="1308" width="4.5" style="645" bestFit="1" customWidth="1"/>
    <col min="1309" max="1536" width="9" style="645"/>
    <col min="1537" max="1537" width="16.625" style="645" customWidth="1"/>
    <col min="1538" max="1557" width="5.625" style="645" customWidth="1"/>
    <col min="1558" max="1558" width="9" style="645"/>
    <col min="1559" max="1564" width="4.5" style="645" bestFit="1" customWidth="1"/>
    <col min="1565" max="1792" width="9" style="645"/>
    <col min="1793" max="1793" width="16.625" style="645" customWidth="1"/>
    <col min="1794" max="1813" width="5.625" style="645" customWidth="1"/>
    <col min="1814" max="1814" width="9" style="645"/>
    <col min="1815" max="1820" width="4.5" style="645" bestFit="1" customWidth="1"/>
    <col min="1821" max="2048" width="9" style="645"/>
    <col min="2049" max="2049" width="16.625" style="645" customWidth="1"/>
    <col min="2050" max="2069" width="5.625" style="645" customWidth="1"/>
    <col min="2070" max="2070" width="9" style="645"/>
    <col min="2071" max="2076" width="4.5" style="645" bestFit="1" customWidth="1"/>
    <col min="2077" max="2304" width="9" style="645"/>
    <col min="2305" max="2305" width="16.625" style="645" customWidth="1"/>
    <col min="2306" max="2325" width="5.625" style="645" customWidth="1"/>
    <col min="2326" max="2326" width="9" style="645"/>
    <col min="2327" max="2332" width="4.5" style="645" bestFit="1" customWidth="1"/>
    <col min="2333" max="2560" width="9" style="645"/>
    <col min="2561" max="2561" width="16.625" style="645" customWidth="1"/>
    <col min="2562" max="2581" width="5.625" style="645" customWidth="1"/>
    <col min="2582" max="2582" width="9" style="645"/>
    <col min="2583" max="2588" width="4.5" style="645" bestFit="1" customWidth="1"/>
    <col min="2589" max="2816" width="9" style="645"/>
    <col min="2817" max="2817" width="16.625" style="645" customWidth="1"/>
    <col min="2818" max="2837" width="5.625" style="645" customWidth="1"/>
    <col min="2838" max="2838" width="9" style="645"/>
    <col min="2839" max="2844" width="4.5" style="645" bestFit="1" customWidth="1"/>
    <col min="2845" max="3072" width="9" style="645"/>
    <col min="3073" max="3073" width="16.625" style="645" customWidth="1"/>
    <col min="3074" max="3093" width="5.625" style="645" customWidth="1"/>
    <col min="3094" max="3094" width="9" style="645"/>
    <col min="3095" max="3100" width="4.5" style="645" bestFit="1" customWidth="1"/>
    <col min="3101" max="3328" width="9" style="645"/>
    <col min="3329" max="3329" width="16.625" style="645" customWidth="1"/>
    <col min="3330" max="3349" width="5.625" style="645" customWidth="1"/>
    <col min="3350" max="3350" width="9" style="645"/>
    <col min="3351" max="3356" width="4.5" style="645" bestFit="1" customWidth="1"/>
    <col min="3357" max="3584" width="9" style="645"/>
    <col min="3585" max="3585" width="16.625" style="645" customWidth="1"/>
    <col min="3586" max="3605" width="5.625" style="645" customWidth="1"/>
    <col min="3606" max="3606" width="9" style="645"/>
    <col min="3607" max="3612" width="4.5" style="645" bestFit="1" customWidth="1"/>
    <col min="3613" max="3840" width="9" style="645"/>
    <col min="3841" max="3841" width="16.625" style="645" customWidth="1"/>
    <col min="3842" max="3861" width="5.625" style="645" customWidth="1"/>
    <col min="3862" max="3862" width="9" style="645"/>
    <col min="3863" max="3868" width="4.5" style="645" bestFit="1" customWidth="1"/>
    <col min="3869" max="4096" width="9" style="645"/>
    <col min="4097" max="4097" width="16.625" style="645" customWidth="1"/>
    <col min="4098" max="4117" width="5.625" style="645" customWidth="1"/>
    <col min="4118" max="4118" width="9" style="645"/>
    <col min="4119" max="4124" width="4.5" style="645" bestFit="1" customWidth="1"/>
    <col min="4125" max="4352" width="9" style="645"/>
    <col min="4353" max="4353" width="16.625" style="645" customWidth="1"/>
    <col min="4354" max="4373" width="5.625" style="645" customWidth="1"/>
    <col min="4374" max="4374" width="9" style="645"/>
    <col min="4375" max="4380" width="4.5" style="645" bestFit="1" customWidth="1"/>
    <col min="4381" max="4608" width="9" style="645"/>
    <col min="4609" max="4609" width="16.625" style="645" customWidth="1"/>
    <col min="4610" max="4629" width="5.625" style="645" customWidth="1"/>
    <col min="4630" max="4630" width="9" style="645"/>
    <col min="4631" max="4636" width="4.5" style="645" bestFit="1" customWidth="1"/>
    <col min="4637" max="4864" width="9" style="645"/>
    <col min="4865" max="4865" width="16.625" style="645" customWidth="1"/>
    <col min="4866" max="4885" width="5.625" style="645" customWidth="1"/>
    <col min="4886" max="4886" width="9" style="645"/>
    <col min="4887" max="4892" width="4.5" style="645" bestFit="1" customWidth="1"/>
    <col min="4893" max="5120" width="9" style="645"/>
    <col min="5121" max="5121" width="16.625" style="645" customWidth="1"/>
    <col min="5122" max="5141" width="5.625" style="645" customWidth="1"/>
    <col min="5142" max="5142" width="9" style="645"/>
    <col min="5143" max="5148" width="4.5" style="645" bestFit="1" customWidth="1"/>
    <col min="5149" max="5376" width="9" style="645"/>
    <col min="5377" max="5377" width="16.625" style="645" customWidth="1"/>
    <col min="5378" max="5397" width="5.625" style="645" customWidth="1"/>
    <col min="5398" max="5398" width="9" style="645"/>
    <col min="5399" max="5404" width="4.5" style="645" bestFit="1" customWidth="1"/>
    <col min="5405" max="5632" width="9" style="645"/>
    <col min="5633" max="5633" width="16.625" style="645" customWidth="1"/>
    <col min="5634" max="5653" width="5.625" style="645" customWidth="1"/>
    <col min="5654" max="5654" width="9" style="645"/>
    <col min="5655" max="5660" width="4.5" style="645" bestFit="1" customWidth="1"/>
    <col min="5661" max="5888" width="9" style="645"/>
    <col min="5889" max="5889" width="16.625" style="645" customWidth="1"/>
    <col min="5890" max="5909" width="5.625" style="645" customWidth="1"/>
    <col min="5910" max="5910" width="9" style="645"/>
    <col min="5911" max="5916" width="4.5" style="645" bestFit="1" customWidth="1"/>
    <col min="5917" max="6144" width="9" style="645"/>
    <col min="6145" max="6145" width="16.625" style="645" customWidth="1"/>
    <col min="6146" max="6165" width="5.625" style="645" customWidth="1"/>
    <col min="6166" max="6166" width="9" style="645"/>
    <col min="6167" max="6172" width="4.5" style="645" bestFit="1" customWidth="1"/>
    <col min="6173" max="6400" width="9" style="645"/>
    <col min="6401" max="6401" width="16.625" style="645" customWidth="1"/>
    <col min="6402" max="6421" width="5.625" style="645" customWidth="1"/>
    <col min="6422" max="6422" width="9" style="645"/>
    <col min="6423" max="6428" width="4.5" style="645" bestFit="1" customWidth="1"/>
    <col min="6429" max="6656" width="9" style="645"/>
    <col min="6657" max="6657" width="16.625" style="645" customWidth="1"/>
    <col min="6658" max="6677" width="5.625" style="645" customWidth="1"/>
    <col min="6678" max="6678" width="9" style="645"/>
    <col min="6679" max="6684" width="4.5" style="645" bestFit="1" customWidth="1"/>
    <col min="6685" max="6912" width="9" style="645"/>
    <col min="6913" max="6913" width="16.625" style="645" customWidth="1"/>
    <col min="6914" max="6933" width="5.625" style="645" customWidth="1"/>
    <col min="6934" max="6934" width="9" style="645"/>
    <col min="6935" max="6940" width="4.5" style="645" bestFit="1" customWidth="1"/>
    <col min="6941" max="7168" width="9" style="645"/>
    <col min="7169" max="7169" width="16.625" style="645" customWidth="1"/>
    <col min="7170" max="7189" width="5.625" style="645" customWidth="1"/>
    <col min="7190" max="7190" width="9" style="645"/>
    <col min="7191" max="7196" width="4.5" style="645" bestFit="1" customWidth="1"/>
    <col min="7197" max="7424" width="9" style="645"/>
    <col min="7425" max="7425" width="16.625" style="645" customWidth="1"/>
    <col min="7426" max="7445" width="5.625" style="645" customWidth="1"/>
    <col min="7446" max="7446" width="9" style="645"/>
    <col min="7447" max="7452" width="4.5" style="645" bestFit="1" customWidth="1"/>
    <col min="7453" max="7680" width="9" style="645"/>
    <col min="7681" max="7681" width="16.625" style="645" customWidth="1"/>
    <col min="7682" max="7701" width="5.625" style="645" customWidth="1"/>
    <col min="7702" max="7702" width="9" style="645"/>
    <col min="7703" max="7708" width="4.5" style="645" bestFit="1" customWidth="1"/>
    <col min="7709" max="7936" width="9" style="645"/>
    <col min="7937" max="7937" width="16.625" style="645" customWidth="1"/>
    <col min="7938" max="7957" width="5.625" style="645" customWidth="1"/>
    <col min="7958" max="7958" width="9" style="645"/>
    <col min="7959" max="7964" width="4.5" style="645" bestFit="1" customWidth="1"/>
    <col min="7965" max="8192" width="9" style="645"/>
    <col min="8193" max="8193" width="16.625" style="645" customWidth="1"/>
    <col min="8194" max="8213" width="5.625" style="645" customWidth="1"/>
    <col min="8214" max="8214" width="9" style="645"/>
    <col min="8215" max="8220" width="4.5" style="645" bestFit="1" customWidth="1"/>
    <col min="8221" max="8448" width="9" style="645"/>
    <col min="8449" max="8449" width="16.625" style="645" customWidth="1"/>
    <col min="8450" max="8469" width="5.625" style="645" customWidth="1"/>
    <col min="8470" max="8470" width="9" style="645"/>
    <col min="8471" max="8476" width="4.5" style="645" bestFit="1" customWidth="1"/>
    <col min="8477" max="8704" width="9" style="645"/>
    <col min="8705" max="8705" width="16.625" style="645" customWidth="1"/>
    <col min="8706" max="8725" width="5.625" style="645" customWidth="1"/>
    <col min="8726" max="8726" width="9" style="645"/>
    <col min="8727" max="8732" width="4.5" style="645" bestFit="1" customWidth="1"/>
    <col min="8733" max="8960" width="9" style="645"/>
    <col min="8961" max="8961" width="16.625" style="645" customWidth="1"/>
    <col min="8962" max="8981" width="5.625" style="645" customWidth="1"/>
    <col min="8982" max="8982" width="9" style="645"/>
    <col min="8983" max="8988" width="4.5" style="645" bestFit="1" customWidth="1"/>
    <col min="8989" max="9216" width="9" style="645"/>
    <col min="9217" max="9217" width="16.625" style="645" customWidth="1"/>
    <col min="9218" max="9237" width="5.625" style="645" customWidth="1"/>
    <col min="9238" max="9238" width="9" style="645"/>
    <col min="9239" max="9244" width="4.5" style="645" bestFit="1" customWidth="1"/>
    <col min="9245" max="9472" width="9" style="645"/>
    <col min="9473" max="9473" width="16.625" style="645" customWidth="1"/>
    <col min="9474" max="9493" width="5.625" style="645" customWidth="1"/>
    <col min="9494" max="9494" width="9" style="645"/>
    <col min="9495" max="9500" width="4.5" style="645" bestFit="1" customWidth="1"/>
    <col min="9501" max="9728" width="9" style="645"/>
    <col min="9729" max="9729" width="16.625" style="645" customWidth="1"/>
    <col min="9730" max="9749" width="5.625" style="645" customWidth="1"/>
    <col min="9750" max="9750" width="9" style="645"/>
    <col min="9751" max="9756" width="4.5" style="645" bestFit="1" customWidth="1"/>
    <col min="9757" max="9984" width="9" style="645"/>
    <col min="9985" max="9985" width="16.625" style="645" customWidth="1"/>
    <col min="9986" max="10005" width="5.625" style="645" customWidth="1"/>
    <col min="10006" max="10006" width="9" style="645"/>
    <col min="10007" max="10012" width="4.5" style="645" bestFit="1" customWidth="1"/>
    <col min="10013" max="10240" width="9" style="645"/>
    <col min="10241" max="10241" width="16.625" style="645" customWidth="1"/>
    <col min="10242" max="10261" width="5.625" style="645" customWidth="1"/>
    <col min="10262" max="10262" width="9" style="645"/>
    <col min="10263" max="10268" width="4.5" style="645" bestFit="1" customWidth="1"/>
    <col min="10269" max="10496" width="9" style="645"/>
    <col min="10497" max="10497" width="16.625" style="645" customWidth="1"/>
    <col min="10498" max="10517" width="5.625" style="645" customWidth="1"/>
    <col min="10518" max="10518" width="9" style="645"/>
    <col min="10519" max="10524" width="4.5" style="645" bestFit="1" customWidth="1"/>
    <col min="10525" max="10752" width="9" style="645"/>
    <col min="10753" max="10753" width="16.625" style="645" customWidth="1"/>
    <col min="10754" max="10773" width="5.625" style="645" customWidth="1"/>
    <col min="10774" max="10774" width="9" style="645"/>
    <col min="10775" max="10780" width="4.5" style="645" bestFit="1" customWidth="1"/>
    <col min="10781" max="11008" width="9" style="645"/>
    <col min="11009" max="11009" width="16.625" style="645" customWidth="1"/>
    <col min="11010" max="11029" width="5.625" style="645" customWidth="1"/>
    <col min="11030" max="11030" width="9" style="645"/>
    <col min="11031" max="11036" width="4.5" style="645" bestFit="1" customWidth="1"/>
    <col min="11037" max="11264" width="9" style="645"/>
    <col min="11265" max="11265" width="16.625" style="645" customWidth="1"/>
    <col min="11266" max="11285" width="5.625" style="645" customWidth="1"/>
    <col min="11286" max="11286" width="9" style="645"/>
    <col min="11287" max="11292" width="4.5" style="645" bestFit="1" customWidth="1"/>
    <col min="11293" max="11520" width="9" style="645"/>
    <col min="11521" max="11521" width="16.625" style="645" customWidth="1"/>
    <col min="11522" max="11541" width="5.625" style="645" customWidth="1"/>
    <col min="11542" max="11542" width="9" style="645"/>
    <col min="11543" max="11548" width="4.5" style="645" bestFit="1" customWidth="1"/>
    <col min="11549" max="11776" width="9" style="645"/>
    <col min="11777" max="11777" width="16.625" style="645" customWidth="1"/>
    <col min="11778" max="11797" width="5.625" style="645" customWidth="1"/>
    <col min="11798" max="11798" width="9" style="645"/>
    <col min="11799" max="11804" width="4.5" style="645" bestFit="1" customWidth="1"/>
    <col min="11805" max="12032" width="9" style="645"/>
    <col min="12033" max="12033" width="16.625" style="645" customWidth="1"/>
    <col min="12034" max="12053" width="5.625" style="645" customWidth="1"/>
    <col min="12054" max="12054" width="9" style="645"/>
    <col min="12055" max="12060" width="4.5" style="645" bestFit="1" customWidth="1"/>
    <col min="12061" max="12288" width="9" style="645"/>
    <col min="12289" max="12289" width="16.625" style="645" customWidth="1"/>
    <col min="12290" max="12309" width="5.625" style="645" customWidth="1"/>
    <col min="12310" max="12310" width="9" style="645"/>
    <col min="12311" max="12316" width="4.5" style="645" bestFit="1" customWidth="1"/>
    <col min="12317" max="12544" width="9" style="645"/>
    <col min="12545" max="12545" width="16.625" style="645" customWidth="1"/>
    <col min="12546" max="12565" width="5.625" style="645" customWidth="1"/>
    <col min="12566" max="12566" width="9" style="645"/>
    <col min="12567" max="12572" width="4.5" style="645" bestFit="1" customWidth="1"/>
    <col min="12573" max="12800" width="9" style="645"/>
    <col min="12801" max="12801" width="16.625" style="645" customWidth="1"/>
    <col min="12802" max="12821" width="5.625" style="645" customWidth="1"/>
    <col min="12822" max="12822" width="9" style="645"/>
    <col min="12823" max="12828" width="4.5" style="645" bestFit="1" customWidth="1"/>
    <col min="12829" max="13056" width="9" style="645"/>
    <col min="13057" max="13057" width="16.625" style="645" customWidth="1"/>
    <col min="13058" max="13077" width="5.625" style="645" customWidth="1"/>
    <col min="13078" max="13078" width="9" style="645"/>
    <col min="13079" max="13084" width="4.5" style="645" bestFit="1" customWidth="1"/>
    <col min="13085" max="13312" width="9" style="645"/>
    <col min="13313" max="13313" width="16.625" style="645" customWidth="1"/>
    <col min="13314" max="13333" width="5.625" style="645" customWidth="1"/>
    <col min="13334" max="13334" width="9" style="645"/>
    <col min="13335" max="13340" width="4.5" style="645" bestFit="1" customWidth="1"/>
    <col min="13341" max="13568" width="9" style="645"/>
    <col min="13569" max="13569" width="16.625" style="645" customWidth="1"/>
    <col min="13570" max="13589" width="5.625" style="645" customWidth="1"/>
    <col min="13590" max="13590" width="9" style="645"/>
    <col min="13591" max="13596" width="4.5" style="645" bestFit="1" customWidth="1"/>
    <col min="13597" max="13824" width="9" style="645"/>
    <col min="13825" max="13825" width="16.625" style="645" customWidth="1"/>
    <col min="13826" max="13845" width="5.625" style="645" customWidth="1"/>
    <col min="13846" max="13846" width="9" style="645"/>
    <col min="13847" max="13852" width="4.5" style="645" bestFit="1" customWidth="1"/>
    <col min="13853" max="14080" width="9" style="645"/>
    <col min="14081" max="14081" width="16.625" style="645" customWidth="1"/>
    <col min="14082" max="14101" width="5.625" style="645" customWidth="1"/>
    <col min="14102" max="14102" width="9" style="645"/>
    <col min="14103" max="14108" width="4.5" style="645" bestFit="1" customWidth="1"/>
    <col min="14109" max="14336" width="9" style="645"/>
    <col min="14337" max="14337" width="16.625" style="645" customWidth="1"/>
    <col min="14338" max="14357" width="5.625" style="645" customWidth="1"/>
    <col min="14358" max="14358" width="9" style="645"/>
    <col min="14359" max="14364" width="4.5" style="645" bestFit="1" customWidth="1"/>
    <col min="14365" max="14592" width="9" style="645"/>
    <col min="14593" max="14593" width="16.625" style="645" customWidth="1"/>
    <col min="14594" max="14613" width="5.625" style="645" customWidth="1"/>
    <col min="14614" max="14614" width="9" style="645"/>
    <col min="14615" max="14620" width="4.5" style="645" bestFit="1" customWidth="1"/>
    <col min="14621" max="14848" width="9" style="645"/>
    <col min="14849" max="14849" width="16.625" style="645" customWidth="1"/>
    <col min="14850" max="14869" width="5.625" style="645" customWidth="1"/>
    <col min="14870" max="14870" width="9" style="645"/>
    <col min="14871" max="14876" width="4.5" style="645" bestFit="1" customWidth="1"/>
    <col min="14877" max="15104" width="9" style="645"/>
    <col min="15105" max="15105" width="16.625" style="645" customWidth="1"/>
    <col min="15106" max="15125" width="5.625" style="645" customWidth="1"/>
    <col min="15126" max="15126" width="9" style="645"/>
    <col min="15127" max="15132" width="4.5" style="645" bestFit="1" customWidth="1"/>
    <col min="15133" max="15360" width="9" style="645"/>
    <col min="15361" max="15361" width="16.625" style="645" customWidth="1"/>
    <col min="15362" max="15381" width="5.625" style="645" customWidth="1"/>
    <col min="15382" max="15382" width="9" style="645"/>
    <col min="15383" max="15388" width="4.5" style="645" bestFit="1" customWidth="1"/>
    <col min="15389" max="15616" width="9" style="645"/>
    <col min="15617" max="15617" width="16.625" style="645" customWidth="1"/>
    <col min="15618" max="15637" width="5.625" style="645" customWidth="1"/>
    <col min="15638" max="15638" width="9" style="645"/>
    <col min="15639" max="15644" width="4.5" style="645" bestFit="1" customWidth="1"/>
    <col min="15645" max="15872" width="9" style="645"/>
    <col min="15873" max="15873" width="16.625" style="645" customWidth="1"/>
    <col min="15874" max="15893" width="5.625" style="645" customWidth="1"/>
    <col min="15894" max="15894" width="9" style="645"/>
    <col min="15895" max="15900" width="4.5" style="645" bestFit="1" customWidth="1"/>
    <col min="15901" max="16128" width="9" style="645"/>
    <col min="16129" max="16129" width="16.625" style="645" customWidth="1"/>
    <col min="16130" max="16149" width="5.625" style="645" customWidth="1"/>
    <col min="16150" max="16150" width="9" style="645"/>
    <col min="16151" max="16156" width="4.5" style="645" bestFit="1" customWidth="1"/>
    <col min="16157" max="16384" width="9" style="645"/>
  </cols>
  <sheetData>
    <row r="1" spans="1:28" ht="18" customHeight="1">
      <c r="A1" s="1659" t="s">
        <v>143</v>
      </c>
      <c r="B1" s="806"/>
      <c r="C1" s="691"/>
      <c r="D1" s="691"/>
      <c r="E1" s="646"/>
      <c r="F1" s="691"/>
      <c r="G1" s="691"/>
      <c r="H1" s="646"/>
      <c r="I1" s="691"/>
      <c r="J1" s="691"/>
      <c r="K1" s="646"/>
      <c r="L1" s="646"/>
      <c r="M1" s="646"/>
      <c r="N1" s="646"/>
      <c r="O1" s="646"/>
      <c r="P1" s="646"/>
      <c r="Q1" s="2374" t="s">
        <v>139</v>
      </c>
      <c r="R1" s="2374"/>
      <c r="S1" s="2374" t="s">
        <v>89</v>
      </c>
      <c r="T1" s="2374"/>
      <c r="U1" s="2374"/>
    </row>
    <row r="2" spans="1:28" ht="18" customHeight="1">
      <c r="A2" s="1659" t="s">
        <v>34</v>
      </c>
      <c r="B2" s="807" t="s">
        <v>88</v>
      </c>
      <c r="C2" s="1658"/>
      <c r="D2" s="1658"/>
      <c r="E2" s="684"/>
      <c r="F2" s="1658"/>
      <c r="G2" s="1658"/>
      <c r="H2" s="684"/>
      <c r="I2" s="1658"/>
      <c r="J2" s="1658"/>
      <c r="K2" s="684"/>
      <c r="L2" s="684"/>
      <c r="M2" s="684"/>
      <c r="N2" s="684"/>
      <c r="O2" s="684"/>
      <c r="P2" s="7" t="s">
        <v>345</v>
      </c>
      <c r="Q2" s="2375" t="s">
        <v>936</v>
      </c>
      <c r="R2" s="2375"/>
      <c r="S2" s="2375" t="s">
        <v>945</v>
      </c>
      <c r="T2" s="2375"/>
      <c r="U2" s="2375"/>
    </row>
    <row r="3" spans="1:28" s="808" customFormat="1" ht="26.25" customHeight="1">
      <c r="B3" s="2376" t="s">
        <v>2632</v>
      </c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62"/>
      <c r="R3" s="1762"/>
      <c r="S3" s="1762"/>
      <c r="T3" s="809"/>
      <c r="U3" s="809"/>
    </row>
    <row r="4" spans="1:28" ht="18" customHeight="1">
      <c r="A4" s="810"/>
      <c r="C4" s="1471"/>
      <c r="D4" s="1471"/>
      <c r="E4" s="1471"/>
      <c r="F4" s="1471"/>
      <c r="G4" s="1471"/>
      <c r="H4" s="2373" t="s">
        <v>284</v>
      </c>
      <c r="I4" s="2373"/>
      <c r="J4" s="2373"/>
      <c r="K4" s="2373"/>
      <c r="L4" s="2373"/>
      <c r="M4" s="2373"/>
      <c r="N4" s="1471"/>
      <c r="O4" s="1471"/>
      <c r="P4" s="1471"/>
      <c r="Q4" s="1471"/>
      <c r="R4" s="1471"/>
      <c r="S4" s="1471"/>
      <c r="U4" s="811" t="s">
        <v>888</v>
      </c>
    </row>
    <row r="5" spans="1:28" s="646" customFormat="1" ht="21" customHeight="1">
      <c r="A5" s="2250" t="s">
        <v>946</v>
      </c>
      <c r="B5" s="2377" t="s">
        <v>947</v>
      </c>
      <c r="C5" s="2374" t="s">
        <v>659</v>
      </c>
      <c r="D5" s="2374"/>
      <c r="E5" s="2374"/>
      <c r="F5" s="2374" t="s">
        <v>948</v>
      </c>
      <c r="G5" s="2374"/>
      <c r="H5" s="2374"/>
      <c r="I5" s="2374" t="s">
        <v>949</v>
      </c>
      <c r="J5" s="2374"/>
      <c r="K5" s="2374"/>
      <c r="L5" s="2374" t="s">
        <v>660</v>
      </c>
      <c r="M5" s="2374"/>
      <c r="N5" s="2374"/>
      <c r="O5" s="2377" t="s">
        <v>380</v>
      </c>
      <c r="P5" s="2374" t="s">
        <v>381</v>
      </c>
      <c r="Q5" s="2374"/>
      <c r="R5" s="2374"/>
      <c r="S5" s="2374" t="s">
        <v>210</v>
      </c>
      <c r="T5" s="2374"/>
      <c r="U5" s="2379"/>
    </row>
    <row r="6" spans="1:28" s="646" customFormat="1" ht="21" customHeight="1">
      <c r="A6" s="2380"/>
      <c r="B6" s="2378"/>
      <c r="C6" s="1659" t="s">
        <v>53</v>
      </c>
      <c r="D6" s="1659" t="s">
        <v>875</v>
      </c>
      <c r="E6" s="1659" t="s">
        <v>663</v>
      </c>
      <c r="F6" s="1659" t="s">
        <v>53</v>
      </c>
      <c r="G6" s="1659" t="s">
        <v>875</v>
      </c>
      <c r="H6" s="1659" t="s">
        <v>663</v>
      </c>
      <c r="I6" s="1659" t="s">
        <v>53</v>
      </c>
      <c r="J6" s="1659" t="s">
        <v>875</v>
      </c>
      <c r="K6" s="1659" t="s">
        <v>663</v>
      </c>
      <c r="L6" s="1659" t="s">
        <v>53</v>
      </c>
      <c r="M6" s="1659" t="s">
        <v>875</v>
      </c>
      <c r="N6" s="1659" t="s">
        <v>663</v>
      </c>
      <c r="O6" s="2378"/>
      <c r="P6" s="1659" t="s">
        <v>53</v>
      </c>
      <c r="Q6" s="1659" t="s">
        <v>760</v>
      </c>
      <c r="R6" s="1659" t="s">
        <v>759</v>
      </c>
      <c r="S6" s="1659" t="s">
        <v>53</v>
      </c>
      <c r="T6" s="1659" t="s">
        <v>665</v>
      </c>
      <c r="U6" s="1660" t="s">
        <v>51</v>
      </c>
    </row>
    <row r="7" spans="1:28" ht="15.95" customHeight="1">
      <c r="A7" s="678" t="s">
        <v>2785</v>
      </c>
      <c r="B7" s="812">
        <f>SUM(B10:B13)</f>
        <v>4</v>
      </c>
      <c r="C7" s="812">
        <f t="shared" ref="C7:U7" si="0">SUM(C10:C13)</f>
        <v>340</v>
      </c>
      <c r="D7" s="812">
        <f>SUM(D10:D13)</f>
        <v>80</v>
      </c>
      <c r="E7" s="812">
        <f t="shared" si="0"/>
        <v>260</v>
      </c>
      <c r="F7" s="812">
        <f t="shared" si="0"/>
        <v>29</v>
      </c>
      <c r="G7" s="812">
        <f t="shared" si="0"/>
        <v>6</v>
      </c>
      <c r="H7" s="812">
        <f t="shared" si="0"/>
        <v>23</v>
      </c>
      <c r="I7" s="812">
        <f t="shared" si="0"/>
        <v>68</v>
      </c>
      <c r="J7" s="812">
        <f t="shared" si="0"/>
        <v>12</v>
      </c>
      <c r="K7" s="812">
        <f t="shared" si="0"/>
        <v>56</v>
      </c>
      <c r="L7" s="812">
        <f t="shared" si="0"/>
        <v>88</v>
      </c>
      <c r="M7" s="812">
        <f t="shared" si="0"/>
        <v>18</v>
      </c>
      <c r="N7" s="812">
        <f t="shared" si="0"/>
        <v>70</v>
      </c>
      <c r="O7" s="812">
        <f t="shared" si="0"/>
        <v>96</v>
      </c>
      <c r="P7" s="812">
        <f t="shared" si="0"/>
        <v>739</v>
      </c>
      <c r="Q7" s="812">
        <f t="shared" si="0"/>
        <v>448</v>
      </c>
      <c r="R7" s="812">
        <f t="shared" si="0"/>
        <v>291</v>
      </c>
      <c r="S7" s="812">
        <f t="shared" si="0"/>
        <v>227</v>
      </c>
      <c r="T7" s="812">
        <f>SUM(T10:T13)</f>
        <v>132</v>
      </c>
      <c r="U7" s="812">
        <f t="shared" si="0"/>
        <v>95</v>
      </c>
      <c r="W7" s="812">
        <f>C7-D7-E7</f>
        <v>0</v>
      </c>
      <c r="X7" s="812">
        <f>F7-G7-H7</f>
        <v>0</v>
      </c>
      <c r="Y7" s="812">
        <f>I7-J7-K7</f>
        <v>0</v>
      </c>
      <c r="Z7" s="812">
        <f>L7-M7-N7</f>
        <v>0</v>
      </c>
      <c r="AA7" s="812">
        <f>P7-Q7-R7</f>
        <v>0</v>
      </c>
      <c r="AB7" s="812">
        <f>S7-T7-U7</f>
        <v>0</v>
      </c>
    </row>
    <row r="8" spans="1:28" ht="15.95" customHeight="1">
      <c r="A8" s="813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4"/>
      <c r="T8" s="814"/>
      <c r="U8" s="814"/>
    </row>
    <row r="9" spans="1:28" ht="15.95" customHeight="1">
      <c r="A9" s="815" t="s">
        <v>2786</v>
      </c>
      <c r="B9" s="812"/>
      <c r="C9" s="812"/>
      <c r="D9" s="812"/>
      <c r="E9" s="812"/>
      <c r="F9" s="812"/>
      <c r="G9" s="812"/>
      <c r="H9" s="812"/>
      <c r="I9" s="812"/>
      <c r="J9" s="812"/>
      <c r="K9" s="812"/>
      <c r="L9" s="812"/>
      <c r="M9" s="812"/>
      <c r="N9" s="812"/>
      <c r="O9" s="812"/>
      <c r="P9" s="812"/>
      <c r="Q9" s="812"/>
      <c r="R9" s="812"/>
      <c r="S9" s="814"/>
      <c r="T9" s="814"/>
      <c r="U9" s="814"/>
    </row>
    <row r="10" spans="1:28" ht="15.95" customHeight="1">
      <c r="A10" s="769" t="s">
        <v>2787</v>
      </c>
      <c r="B10" s="812">
        <v>1</v>
      </c>
      <c r="C10" s="812">
        <f>SUM(D10:E10)</f>
        <v>70</v>
      </c>
      <c r="D10" s="816">
        <v>18</v>
      </c>
      <c r="E10" s="816">
        <v>52</v>
      </c>
      <c r="F10" s="812">
        <f>SUM(G10:H10)</f>
        <v>5</v>
      </c>
      <c r="G10" s="816">
        <v>1</v>
      </c>
      <c r="H10" s="816">
        <v>4</v>
      </c>
      <c r="I10" s="812">
        <f>SUM(J10:K10)</f>
        <v>7</v>
      </c>
      <c r="J10" s="816">
        <v>2</v>
      </c>
      <c r="K10" s="816">
        <v>5</v>
      </c>
      <c r="L10" s="812">
        <f>SUM(M10:N10)</f>
        <v>19</v>
      </c>
      <c r="M10" s="816">
        <v>4</v>
      </c>
      <c r="N10" s="816">
        <v>15</v>
      </c>
      <c r="O10" s="816">
        <v>21</v>
      </c>
      <c r="P10" s="812">
        <f>SUM(Q10:R10)</f>
        <v>138</v>
      </c>
      <c r="Q10" s="816">
        <v>77</v>
      </c>
      <c r="R10" s="816">
        <v>61</v>
      </c>
      <c r="S10" s="814">
        <f>SUM(T10:U10)</f>
        <v>45</v>
      </c>
      <c r="T10" s="816">
        <f>'[15]特教-9'!D9+'[15]特教-9'!D13+'[15]特教-9'!D17+'[15]特教-9'!D21+'[15]特教-9'!D25</f>
        <v>22</v>
      </c>
      <c r="U10" s="816">
        <f>'[15]特教-9'!D10+'[15]特教-9'!D14+'[15]特教-9'!D18+'[15]特教-9'!D22+'[15]特教-9'!D26</f>
        <v>23</v>
      </c>
      <c r="W10" s="812">
        <f>C10-D10-E10</f>
        <v>0</v>
      </c>
      <c r="X10" s="812">
        <f>F10-G10-H10</f>
        <v>0</v>
      </c>
      <c r="Y10" s="812">
        <f>I10-J10-K10</f>
        <v>0</v>
      </c>
      <c r="Z10" s="812">
        <f>L10-M10-N10</f>
        <v>0</v>
      </c>
      <c r="AA10" s="812">
        <f>P10-Q10-R10</f>
        <v>0</v>
      </c>
      <c r="AB10" s="812">
        <f>S10-T10-U10</f>
        <v>0</v>
      </c>
    </row>
    <row r="11" spans="1:28" ht="15.95" customHeight="1">
      <c r="A11" s="817" t="s">
        <v>2788</v>
      </c>
      <c r="B11" s="812">
        <v>1</v>
      </c>
      <c r="C11" s="812">
        <f>SUM(D11:E11)</f>
        <v>122</v>
      </c>
      <c r="D11" s="816">
        <v>22</v>
      </c>
      <c r="E11" s="816">
        <v>100</v>
      </c>
      <c r="F11" s="812">
        <f>SUM(G11:H11)</f>
        <v>11</v>
      </c>
      <c r="G11" s="816">
        <v>2</v>
      </c>
      <c r="H11" s="816">
        <v>9</v>
      </c>
      <c r="I11" s="812">
        <f>SUM(J11:K11)</f>
        <v>19</v>
      </c>
      <c r="J11" s="816">
        <v>2</v>
      </c>
      <c r="K11" s="816">
        <v>17</v>
      </c>
      <c r="L11" s="812">
        <f>SUM(M11:N11)</f>
        <v>22</v>
      </c>
      <c r="M11" s="816">
        <v>8</v>
      </c>
      <c r="N11" s="816">
        <v>14</v>
      </c>
      <c r="O11" s="816">
        <v>29</v>
      </c>
      <c r="P11" s="812">
        <f>SUM(Q11:R11)</f>
        <v>213</v>
      </c>
      <c r="Q11" s="816">
        <v>135</v>
      </c>
      <c r="R11" s="816">
        <v>78</v>
      </c>
      <c r="S11" s="814">
        <f>SUM(T11:U11)</f>
        <v>65</v>
      </c>
      <c r="T11" s="816">
        <f>'[15]特教-9'!E9+'[15]特教-9'!E13+'[15]特教-9'!E17+'[15]特教-9'!E21+'[15]特教-9'!E25</f>
        <v>36</v>
      </c>
      <c r="U11" s="816">
        <f>'[15]特教-9'!E10+'[15]特教-9'!E14+'[15]特教-9'!E18+'[15]特教-9'!E22+'[15]特教-9'!E26</f>
        <v>29</v>
      </c>
      <c r="W11" s="812">
        <f>C11-D11-E11</f>
        <v>0</v>
      </c>
      <c r="X11" s="812">
        <f>F11-G11-H11</f>
        <v>0</v>
      </c>
      <c r="Y11" s="812">
        <f>I11-J11-K11</f>
        <v>0</v>
      </c>
      <c r="Z11" s="812">
        <f>L11-M11-N11</f>
        <v>0</v>
      </c>
      <c r="AA11" s="812">
        <f>P11-Q11-R11</f>
        <v>0</v>
      </c>
      <c r="AB11" s="812">
        <f>S11-T11-U11</f>
        <v>0</v>
      </c>
    </row>
    <row r="12" spans="1:28" ht="15.95" customHeight="1">
      <c r="A12" s="769" t="s">
        <v>2789</v>
      </c>
      <c r="B12" s="812">
        <v>1</v>
      </c>
      <c r="C12" s="812">
        <f>SUM(D12:E12)</f>
        <v>89</v>
      </c>
      <c r="D12" s="816">
        <v>18</v>
      </c>
      <c r="E12" s="816">
        <v>71</v>
      </c>
      <c r="F12" s="812">
        <f>SUM(G12:H12)</f>
        <v>10</v>
      </c>
      <c r="G12" s="816">
        <v>2</v>
      </c>
      <c r="H12" s="816">
        <v>8</v>
      </c>
      <c r="I12" s="812">
        <f>SUM(J12:K12)</f>
        <v>31</v>
      </c>
      <c r="J12" s="816">
        <v>3</v>
      </c>
      <c r="K12" s="816">
        <v>28</v>
      </c>
      <c r="L12" s="812">
        <f>SUM(M12:N12)</f>
        <v>30</v>
      </c>
      <c r="M12" s="816">
        <v>4</v>
      </c>
      <c r="N12" s="816">
        <v>26</v>
      </c>
      <c r="O12" s="816">
        <v>30</v>
      </c>
      <c r="P12" s="812">
        <f>SUM(Q12:R12)</f>
        <v>278</v>
      </c>
      <c r="Q12" s="816">
        <v>172</v>
      </c>
      <c r="R12" s="816">
        <v>106</v>
      </c>
      <c r="S12" s="814">
        <f>SUM(T12:U12)</f>
        <v>86</v>
      </c>
      <c r="T12" s="816">
        <f>'[15]特教-9'!F9+'[15]特教-9'!F13+'[15]特教-9'!F17+'[15]特教-9'!F21+'[15]特教-9'!F25</f>
        <v>49</v>
      </c>
      <c r="U12" s="816">
        <f>'[15]特教-9'!F10+'[15]特教-9'!F14+'[15]特教-9'!F18+'[15]特教-9'!F22+'[15]特教-9'!F26</f>
        <v>37</v>
      </c>
      <c r="W12" s="812">
        <f>C12-D12-E12</f>
        <v>0</v>
      </c>
      <c r="X12" s="812">
        <f>F12-G12-H12</f>
        <v>0</v>
      </c>
      <c r="Y12" s="812">
        <f>I12-J12-K12</f>
        <v>0</v>
      </c>
      <c r="Z12" s="812">
        <f>L12-M12-N12</f>
        <v>0</v>
      </c>
      <c r="AA12" s="812">
        <f>P12-Q12-R12</f>
        <v>0</v>
      </c>
      <c r="AB12" s="812">
        <f>S12-T12-U12</f>
        <v>0</v>
      </c>
    </row>
    <row r="13" spans="1:28" ht="15.95" customHeight="1">
      <c r="A13" s="769" t="s">
        <v>2790</v>
      </c>
      <c r="B13" s="812">
        <v>1</v>
      </c>
      <c r="C13" s="812">
        <f>SUM(D13:E13)</f>
        <v>59</v>
      </c>
      <c r="D13" s="816">
        <v>22</v>
      </c>
      <c r="E13" s="816">
        <v>37</v>
      </c>
      <c r="F13" s="812">
        <f>SUM(G13:H13)</f>
        <v>3</v>
      </c>
      <c r="G13" s="816">
        <v>1</v>
      </c>
      <c r="H13" s="816">
        <v>2</v>
      </c>
      <c r="I13" s="812">
        <f>SUM(J13:K13)</f>
        <v>11</v>
      </c>
      <c r="J13" s="816">
        <v>5</v>
      </c>
      <c r="K13" s="816">
        <v>6</v>
      </c>
      <c r="L13" s="812">
        <f>SUM(M13:N13)</f>
        <v>17</v>
      </c>
      <c r="M13" s="816">
        <v>2</v>
      </c>
      <c r="N13" s="816">
        <v>15</v>
      </c>
      <c r="O13" s="816">
        <v>16</v>
      </c>
      <c r="P13" s="812">
        <f>SUM(Q13:R13)</f>
        <v>110</v>
      </c>
      <c r="Q13" s="816">
        <v>64</v>
      </c>
      <c r="R13" s="816">
        <v>46</v>
      </c>
      <c r="S13" s="814">
        <f>SUM(T13:U13)</f>
        <v>31</v>
      </c>
      <c r="T13" s="816">
        <f>'[15]特教-9'!G9+'[15]特教-9'!G13+'[15]特教-9'!G17+'[15]特教-9'!G21+'[15]特教-9'!G25</f>
        <v>25</v>
      </c>
      <c r="U13" s="816">
        <f>'[15]特教-9'!G10+'[15]特教-9'!G14+'[15]特教-9'!G18+'[15]特教-9'!G22+'[15]特教-9'!G26</f>
        <v>6</v>
      </c>
      <c r="W13" s="812">
        <f>C13-D13-E13</f>
        <v>0</v>
      </c>
      <c r="X13" s="812">
        <f>F13-G13-H13</f>
        <v>0</v>
      </c>
      <c r="Y13" s="812">
        <f>I13-J13-K13</f>
        <v>0</v>
      </c>
      <c r="Z13" s="812">
        <f>L13-M13-N13</f>
        <v>0</v>
      </c>
      <c r="AA13" s="812">
        <f>P13-Q13-R13</f>
        <v>0</v>
      </c>
      <c r="AB13" s="812">
        <f>S13-T13-U13</f>
        <v>0</v>
      </c>
    </row>
    <row r="14" spans="1:28" ht="15.95" customHeight="1">
      <c r="A14" s="813"/>
      <c r="B14" s="812"/>
      <c r="C14" s="812"/>
      <c r="D14" s="812"/>
      <c r="E14" s="812"/>
      <c r="F14" s="812"/>
      <c r="G14" s="812"/>
      <c r="H14" s="812"/>
      <c r="I14" s="812"/>
      <c r="J14" s="812"/>
      <c r="K14" s="812"/>
      <c r="L14" s="812"/>
      <c r="M14" s="812"/>
      <c r="N14" s="812"/>
      <c r="O14" s="812"/>
      <c r="P14" s="812"/>
      <c r="Q14" s="812"/>
      <c r="R14" s="812"/>
      <c r="S14" s="814"/>
      <c r="T14" s="812"/>
      <c r="U14" s="812"/>
    </row>
    <row r="15" spans="1:28" ht="15.95" customHeight="1">
      <c r="A15" s="815" t="s">
        <v>2791</v>
      </c>
      <c r="B15" s="812"/>
      <c r="C15" s="812"/>
      <c r="D15" s="812"/>
      <c r="E15" s="812"/>
      <c r="F15" s="812"/>
      <c r="G15" s="812"/>
      <c r="H15" s="812"/>
      <c r="I15" s="812"/>
      <c r="J15" s="812"/>
      <c r="K15" s="812"/>
      <c r="L15" s="812"/>
      <c r="M15" s="812"/>
      <c r="N15" s="812"/>
      <c r="O15" s="812"/>
      <c r="P15" s="812"/>
      <c r="Q15" s="812"/>
      <c r="R15" s="812"/>
      <c r="S15" s="812"/>
      <c r="T15" s="812"/>
      <c r="U15" s="812"/>
    </row>
    <row r="16" spans="1:28" ht="15.95" customHeight="1">
      <c r="A16" s="678" t="s">
        <v>2792</v>
      </c>
      <c r="B16" s="812">
        <v>0</v>
      </c>
      <c r="C16" s="812">
        <v>0</v>
      </c>
      <c r="D16" s="812">
        <v>0</v>
      </c>
      <c r="E16" s="812">
        <v>0</v>
      </c>
      <c r="F16" s="812">
        <v>0</v>
      </c>
      <c r="G16" s="812">
        <v>0</v>
      </c>
      <c r="H16" s="812">
        <v>0</v>
      </c>
      <c r="I16" s="812">
        <v>0</v>
      </c>
      <c r="J16" s="812">
        <v>0</v>
      </c>
      <c r="K16" s="812">
        <v>0</v>
      </c>
      <c r="L16" s="812">
        <v>0</v>
      </c>
      <c r="M16" s="812">
        <v>0</v>
      </c>
      <c r="N16" s="812">
        <v>0</v>
      </c>
      <c r="O16" s="812">
        <v>0</v>
      </c>
      <c r="P16" s="812">
        <v>0</v>
      </c>
      <c r="Q16" s="812">
        <v>0</v>
      </c>
      <c r="R16" s="812">
        <v>0</v>
      </c>
      <c r="S16" s="812">
        <v>0</v>
      </c>
      <c r="T16" s="812">
        <v>0</v>
      </c>
      <c r="U16" s="812">
        <v>0</v>
      </c>
      <c r="W16" s="812">
        <f t="shared" ref="W16:W27" si="1">C16-D16-E16</f>
        <v>0</v>
      </c>
      <c r="X16" s="812">
        <f t="shared" ref="X16:X27" si="2">F16-G16-H16</f>
        <v>0</v>
      </c>
      <c r="Y16" s="812">
        <f t="shared" ref="Y16:Y27" si="3">I16-J16-K16</f>
        <v>0</v>
      </c>
      <c r="Z16" s="812">
        <f t="shared" ref="Z16:Z27" si="4">L16-M16-N16</f>
        <v>0</v>
      </c>
      <c r="AA16" s="812">
        <f t="shared" ref="AA16:AA27" si="5">P16-Q16-R16</f>
        <v>0</v>
      </c>
      <c r="AB16" s="812">
        <f t="shared" ref="AB16:AB27" si="6">S16-T16-U16</f>
        <v>0</v>
      </c>
    </row>
    <row r="17" spans="1:28" ht="15.95" customHeight="1">
      <c r="A17" s="678" t="s">
        <v>2793</v>
      </c>
      <c r="B17" s="812">
        <v>0</v>
      </c>
      <c r="C17" s="812">
        <v>0</v>
      </c>
      <c r="D17" s="812">
        <v>0</v>
      </c>
      <c r="E17" s="812">
        <v>0</v>
      </c>
      <c r="F17" s="812">
        <v>0</v>
      </c>
      <c r="G17" s="812">
        <v>0</v>
      </c>
      <c r="H17" s="812">
        <v>0</v>
      </c>
      <c r="I17" s="812">
        <v>0</v>
      </c>
      <c r="J17" s="812">
        <v>0</v>
      </c>
      <c r="K17" s="812">
        <v>0</v>
      </c>
      <c r="L17" s="812">
        <v>0</v>
      </c>
      <c r="M17" s="812">
        <v>0</v>
      </c>
      <c r="N17" s="812">
        <v>0</v>
      </c>
      <c r="O17" s="812">
        <v>0</v>
      </c>
      <c r="P17" s="812">
        <v>0</v>
      </c>
      <c r="Q17" s="812">
        <v>0</v>
      </c>
      <c r="R17" s="812">
        <v>0</v>
      </c>
      <c r="S17" s="812">
        <v>0</v>
      </c>
      <c r="T17" s="812">
        <v>0</v>
      </c>
      <c r="U17" s="812">
        <v>0</v>
      </c>
      <c r="W17" s="812">
        <f t="shared" si="1"/>
        <v>0</v>
      </c>
      <c r="X17" s="812">
        <f t="shared" si="2"/>
        <v>0</v>
      </c>
      <c r="Y17" s="812">
        <f t="shared" si="3"/>
        <v>0</v>
      </c>
      <c r="Z17" s="812">
        <f t="shared" si="4"/>
        <v>0</v>
      </c>
      <c r="AA17" s="812">
        <f t="shared" si="5"/>
        <v>0</v>
      </c>
      <c r="AB17" s="812">
        <f t="shared" si="6"/>
        <v>0</v>
      </c>
    </row>
    <row r="18" spans="1:28" ht="15.95" customHeight="1">
      <c r="A18" s="678" t="s">
        <v>2794</v>
      </c>
      <c r="B18" s="812">
        <v>0</v>
      </c>
      <c r="C18" s="812">
        <v>0</v>
      </c>
      <c r="D18" s="812">
        <v>0</v>
      </c>
      <c r="E18" s="812">
        <v>0</v>
      </c>
      <c r="F18" s="812">
        <v>0</v>
      </c>
      <c r="G18" s="812">
        <v>0</v>
      </c>
      <c r="H18" s="812">
        <v>0</v>
      </c>
      <c r="I18" s="812">
        <v>0</v>
      </c>
      <c r="J18" s="812">
        <v>0</v>
      </c>
      <c r="K18" s="812">
        <v>0</v>
      </c>
      <c r="L18" s="812">
        <v>0</v>
      </c>
      <c r="M18" s="812">
        <v>0</v>
      </c>
      <c r="N18" s="812">
        <v>0</v>
      </c>
      <c r="O18" s="812">
        <v>0</v>
      </c>
      <c r="P18" s="812">
        <v>0</v>
      </c>
      <c r="Q18" s="812">
        <v>0</v>
      </c>
      <c r="R18" s="812">
        <v>0</v>
      </c>
      <c r="S18" s="812">
        <v>0</v>
      </c>
      <c r="T18" s="812">
        <v>0</v>
      </c>
      <c r="U18" s="812">
        <v>0</v>
      </c>
      <c r="W18" s="812">
        <f t="shared" si="1"/>
        <v>0</v>
      </c>
      <c r="X18" s="812">
        <f t="shared" si="2"/>
        <v>0</v>
      </c>
      <c r="Y18" s="812">
        <f t="shared" si="3"/>
        <v>0</v>
      </c>
      <c r="Z18" s="812">
        <f t="shared" si="4"/>
        <v>0</v>
      </c>
      <c r="AA18" s="812">
        <f t="shared" si="5"/>
        <v>0</v>
      </c>
      <c r="AB18" s="812">
        <f t="shared" si="6"/>
        <v>0</v>
      </c>
    </row>
    <row r="19" spans="1:28" ht="15.95" customHeight="1">
      <c r="A19" s="678" t="s">
        <v>2795</v>
      </c>
      <c r="B19" s="812">
        <v>0</v>
      </c>
      <c r="C19" s="812">
        <v>0</v>
      </c>
      <c r="D19" s="812">
        <v>0</v>
      </c>
      <c r="E19" s="812">
        <v>0</v>
      </c>
      <c r="F19" s="812">
        <v>0</v>
      </c>
      <c r="G19" s="812">
        <v>0</v>
      </c>
      <c r="H19" s="812">
        <v>0</v>
      </c>
      <c r="I19" s="812">
        <v>0</v>
      </c>
      <c r="J19" s="812">
        <v>0</v>
      </c>
      <c r="K19" s="812">
        <v>0</v>
      </c>
      <c r="L19" s="812">
        <v>0</v>
      </c>
      <c r="M19" s="812">
        <v>0</v>
      </c>
      <c r="N19" s="812">
        <v>0</v>
      </c>
      <c r="O19" s="812">
        <v>0</v>
      </c>
      <c r="P19" s="812">
        <v>0</v>
      </c>
      <c r="Q19" s="812">
        <v>0</v>
      </c>
      <c r="R19" s="812">
        <v>0</v>
      </c>
      <c r="S19" s="812">
        <v>0</v>
      </c>
      <c r="T19" s="812">
        <v>0</v>
      </c>
      <c r="U19" s="812">
        <v>0</v>
      </c>
      <c r="W19" s="812">
        <f t="shared" si="1"/>
        <v>0</v>
      </c>
      <c r="X19" s="812">
        <f t="shared" si="2"/>
        <v>0</v>
      </c>
      <c r="Y19" s="812">
        <f t="shared" si="3"/>
        <v>0</v>
      </c>
      <c r="Z19" s="812">
        <f t="shared" si="4"/>
        <v>0</v>
      </c>
      <c r="AA19" s="812">
        <f t="shared" si="5"/>
        <v>0</v>
      </c>
      <c r="AB19" s="812">
        <f t="shared" si="6"/>
        <v>0</v>
      </c>
    </row>
    <row r="20" spans="1:28" ht="15.95" customHeight="1">
      <c r="A20" s="678" t="s">
        <v>2796</v>
      </c>
      <c r="B20" s="812">
        <v>0</v>
      </c>
      <c r="C20" s="812">
        <v>0</v>
      </c>
      <c r="D20" s="812">
        <v>0</v>
      </c>
      <c r="E20" s="812">
        <v>0</v>
      </c>
      <c r="F20" s="812">
        <v>0</v>
      </c>
      <c r="G20" s="812">
        <v>0</v>
      </c>
      <c r="H20" s="812">
        <v>0</v>
      </c>
      <c r="I20" s="812">
        <v>0</v>
      </c>
      <c r="J20" s="812">
        <v>0</v>
      </c>
      <c r="K20" s="812">
        <v>0</v>
      </c>
      <c r="L20" s="812">
        <v>0</v>
      </c>
      <c r="M20" s="812">
        <v>0</v>
      </c>
      <c r="N20" s="812">
        <v>0</v>
      </c>
      <c r="O20" s="812">
        <v>0</v>
      </c>
      <c r="P20" s="812">
        <v>0</v>
      </c>
      <c r="Q20" s="812">
        <v>0</v>
      </c>
      <c r="R20" s="812">
        <v>0</v>
      </c>
      <c r="S20" s="812">
        <v>0</v>
      </c>
      <c r="T20" s="812">
        <v>0</v>
      </c>
      <c r="U20" s="812">
        <v>0</v>
      </c>
      <c r="W20" s="812">
        <f t="shared" si="1"/>
        <v>0</v>
      </c>
      <c r="X20" s="812">
        <f t="shared" si="2"/>
        <v>0</v>
      </c>
      <c r="Y20" s="812">
        <f t="shared" si="3"/>
        <v>0</v>
      </c>
      <c r="Z20" s="812">
        <f t="shared" si="4"/>
        <v>0</v>
      </c>
      <c r="AA20" s="812">
        <f t="shared" si="5"/>
        <v>0</v>
      </c>
      <c r="AB20" s="812">
        <f t="shared" si="6"/>
        <v>0</v>
      </c>
    </row>
    <row r="21" spans="1:28" ht="15.95" customHeight="1">
      <c r="A21" s="678" t="s">
        <v>2797</v>
      </c>
      <c r="B21" s="812">
        <f>B10</f>
        <v>1</v>
      </c>
      <c r="C21" s="812">
        <f>C10</f>
        <v>70</v>
      </c>
      <c r="D21" s="816">
        <f>D10</f>
        <v>18</v>
      </c>
      <c r="E21" s="816">
        <f>E10</f>
        <v>52</v>
      </c>
      <c r="F21" s="816">
        <f>F10</f>
        <v>5</v>
      </c>
      <c r="G21" s="816">
        <f t="shared" ref="G21:U21" si="7">G10</f>
        <v>1</v>
      </c>
      <c r="H21" s="816">
        <f t="shared" si="7"/>
        <v>4</v>
      </c>
      <c r="I21" s="816">
        <f t="shared" si="7"/>
        <v>7</v>
      </c>
      <c r="J21" s="816">
        <f t="shared" si="7"/>
        <v>2</v>
      </c>
      <c r="K21" s="816">
        <f t="shared" si="7"/>
        <v>5</v>
      </c>
      <c r="L21" s="816">
        <f>L10</f>
        <v>19</v>
      </c>
      <c r="M21" s="816">
        <f t="shared" si="7"/>
        <v>4</v>
      </c>
      <c r="N21" s="816">
        <f t="shared" si="7"/>
        <v>15</v>
      </c>
      <c r="O21" s="816">
        <f>O10</f>
        <v>21</v>
      </c>
      <c r="P21" s="816">
        <f t="shared" si="7"/>
        <v>138</v>
      </c>
      <c r="Q21" s="816">
        <f t="shared" si="7"/>
        <v>77</v>
      </c>
      <c r="R21" s="816">
        <f t="shared" si="7"/>
        <v>61</v>
      </c>
      <c r="S21" s="816">
        <f t="shared" si="7"/>
        <v>45</v>
      </c>
      <c r="T21" s="816">
        <f t="shared" si="7"/>
        <v>22</v>
      </c>
      <c r="U21" s="816">
        <f t="shared" si="7"/>
        <v>23</v>
      </c>
      <c r="W21" s="812">
        <f t="shared" si="1"/>
        <v>0</v>
      </c>
      <c r="X21" s="812">
        <f t="shared" si="2"/>
        <v>0</v>
      </c>
      <c r="Y21" s="812">
        <f t="shared" si="3"/>
        <v>0</v>
      </c>
      <c r="Z21" s="812">
        <f t="shared" si="4"/>
        <v>0</v>
      </c>
      <c r="AA21" s="812">
        <f t="shared" si="5"/>
        <v>0</v>
      </c>
      <c r="AB21" s="812">
        <f t="shared" si="6"/>
        <v>0</v>
      </c>
    </row>
    <row r="22" spans="1:28" ht="15.95" customHeight="1">
      <c r="A22" s="678" t="s">
        <v>2798</v>
      </c>
      <c r="B22" s="812">
        <v>0</v>
      </c>
      <c r="C22" s="812">
        <v>0</v>
      </c>
      <c r="D22" s="816">
        <v>0</v>
      </c>
      <c r="E22" s="816">
        <v>0</v>
      </c>
      <c r="F22" s="816">
        <v>0</v>
      </c>
      <c r="G22" s="816">
        <v>0</v>
      </c>
      <c r="H22" s="816">
        <v>0</v>
      </c>
      <c r="I22" s="816">
        <v>0</v>
      </c>
      <c r="J22" s="816">
        <v>0</v>
      </c>
      <c r="K22" s="816">
        <v>0</v>
      </c>
      <c r="L22" s="816">
        <v>0</v>
      </c>
      <c r="M22" s="816">
        <v>0</v>
      </c>
      <c r="N22" s="816">
        <v>0</v>
      </c>
      <c r="O22" s="816">
        <v>0</v>
      </c>
      <c r="P22" s="816">
        <v>0</v>
      </c>
      <c r="Q22" s="816">
        <v>0</v>
      </c>
      <c r="R22" s="816">
        <v>0</v>
      </c>
      <c r="S22" s="816">
        <v>0</v>
      </c>
      <c r="T22" s="816">
        <v>0</v>
      </c>
      <c r="U22" s="816">
        <v>0</v>
      </c>
      <c r="W22" s="812">
        <f t="shared" si="1"/>
        <v>0</v>
      </c>
      <c r="X22" s="812">
        <f t="shared" si="2"/>
        <v>0</v>
      </c>
      <c r="Y22" s="812">
        <f t="shared" si="3"/>
        <v>0</v>
      </c>
      <c r="Z22" s="812">
        <f t="shared" si="4"/>
        <v>0</v>
      </c>
      <c r="AA22" s="812">
        <f t="shared" si="5"/>
        <v>0</v>
      </c>
      <c r="AB22" s="812">
        <f t="shared" si="6"/>
        <v>0</v>
      </c>
    </row>
    <row r="23" spans="1:28" ht="15.95" customHeight="1">
      <c r="A23" s="678" t="s">
        <v>2799</v>
      </c>
      <c r="B23" s="812">
        <f>B11</f>
        <v>1</v>
      </c>
      <c r="C23" s="812">
        <f t="shared" ref="C23:U23" si="8">C11</f>
        <v>122</v>
      </c>
      <c r="D23" s="816">
        <f t="shared" si="8"/>
        <v>22</v>
      </c>
      <c r="E23" s="816">
        <f>E11</f>
        <v>100</v>
      </c>
      <c r="F23" s="816">
        <f t="shared" si="8"/>
        <v>11</v>
      </c>
      <c r="G23" s="816">
        <f t="shared" si="8"/>
        <v>2</v>
      </c>
      <c r="H23" s="816">
        <f t="shared" si="8"/>
        <v>9</v>
      </c>
      <c r="I23" s="816">
        <f t="shared" si="8"/>
        <v>19</v>
      </c>
      <c r="J23" s="816">
        <f t="shared" si="8"/>
        <v>2</v>
      </c>
      <c r="K23" s="816">
        <f t="shared" si="8"/>
        <v>17</v>
      </c>
      <c r="L23" s="816">
        <f t="shared" si="8"/>
        <v>22</v>
      </c>
      <c r="M23" s="816">
        <f t="shared" si="8"/>
        <v>8</v>
      </c>
      <c r="N23" s="816">
        <f t="shared" si="8"/>
        <v>14</v>
      </c>
      <c r="O23" s="816">
        <f t="shared" si="8"/>
        <v>29</v>
      </c>
      <c r="P23" s="816">
        <f t="shared" si="8"/>
        <v>213</v>
      </c>
      <c r="Q23" s="816">
        <f t="shared" si="8"/>
        <v>135</v>
      </c>
      <c r="R23" s="816">
        <f t="shared" si="8"/>
        <v>78</v>
      </c>
      <c r="S23" s="816">
        <f t="shared" si="8"/>
        <v>65</v>
      </c>
      <c r="T23" s="816">
        <f t="shared" si="8"/>
        <v>36</v>
      </c>
      <c r="U23" s="816">
        <f t="shared" si="8"/>
        <v>29</v>
      </c>
      <c r="W23" s="812">
        <f t="shared" si="1"/>
        <v>0</v>
      </c>
      <c r="X23" s="812">
        <f t="shared" si="2"/>
        <v>0</v>
      </c>
      <c r="Y23" s="812">
        <f t="shared" si="3"/>
        <v>0</v>
      </c>
      <c r="Z23" s="812">
        <f t="shared" si="4"/>
        <v>0</v>
      </c>
      <c r="AA23" s="812">
        <f t="shared" si="5"/>
        <v>0</v>
      </c>
      <c r="AB23" s="812">
        <f t="shared" si="6"/>
        <v>0</v>
      </c>
    </row>
    <row r="24" spans="1:28" ht="15.95" customHeight="1">
      <c r="A24" s="678" t="s">
        <v>2800</v>
      </c>
      <c r="B24" s="814">
        <v>0</v>
      </c>
      <c r="C24" s="812">
        <v>0</v>
      </c>
      <c r="D24" s="818">
        <v>0</v>
      </c>
      <c r="E24" s="818">
        <v>0</v>
      </c>
      <c r="F24" s="816">
        <v>0</v>
      </c>
      <c r="G24" s="818">
        <v>0</v>
      </c>
      <c r="H24" s="818">
        <v>0</v>
      </c>
      <c r="I24" s="816">
        <v>0</v>
      </c>
      <c r="J24" s="818">
        <v>0</v>
      </c>
      <c r="K24" s="818">
        <v>0</v>
      </c>
      <c r="L24" s="816">
        <v>0</v>
      </c>
      <c r="M24" s="818">
        <v>0</v>
      </c>
      <c r="N24" s="818">
        <v>0</v>
      </c>
      <c r="O24" s="818">
        <v>0</v>
      </c>
      <c r="P24" s="816">
        <v>0</v>
      </c>
      <c r="Q24" s="818">
        <v>0</v>
      </c>
      <c r="R24" s="818">
        <v>0</v>
      </c>
      <c r="S24" s="816">
        <v>0</v>
      </c>
      <c r="T24" s="818">
        <v>0</v>
      </c>
      <c r="U24" s="818">
        <v>0</v>
      </c>
      <c r="W24" s="812">
        <f t="shared" si="1"/>
        <v>0</v>
      </c>
      <c r="X24" s="812">
        <f t="shared" si="2"/>
        <v>0</v>
      </c>
      <c r="Y24" s="812">
        <f t="shared" si="3"/>
        <v>0</v>
      </c>
      <c r="Z24" s="812">
        <f t="shared" si="4"/>
        <v>0</v>
      </c>
      <c r="AA24" s="812">
        <f t="shared" si="5"/>
        <v>0</v>
      </c>
      <c r="AB24" s="812">
        <f t="shared" si="6"/>
        <v>0</v>
      </c>
    </row>
    <row r="25" spans="1:28" ht="15.95" customHeight="1">
      <c r="A25" s="678" t="s">
        <v>2801</v>
      </c>
      <c r="B25" s="812">
        <v>0</v>
      </c>
      <c r="C25" s="812">
        <v>0</v>
      </c>
      <c r="D25" s="816">
        <v>0</v>
      </c>
      <c r="E25" s="816">
        <v>0</v>
      </c>
      <c r="F25" s="816">
        <v>0</v>
      </c>
      <c r="G25" s="816">
        <v>0</v>
      </c>
      <c r="H25" s="816">
        <v>0</v>
      </c>
      <c r="I25" s="816">
        <v>0</v>
      </c>
      <c r="J25" s="816">
        <v>0</v>
      </c>
      <c r="K25" s="816">
        <v>0</v>
      </c>
      <c r="L25" s="816">
        <v>0</v>
      </c>
      <c r="M25" s="816">
        <v>0</v>
      </c>
      <c r="N25" s="816">
        <v>0</v>
      </c>
      <c r="O25" s="816">
        <v>0</v>
      </c>
      <c r="P25" s="816">
        <v>0</v>
      </c>
      <c r="Q25" s="816">
        <v>0</v>
      </c>
      <c r="R25" s="816">
        <v>0</v>
      </c>
      <c r="S25" s="816">
        <v>0</v>
      </c>
      <c r="T25" s="816">
        <v>0</v>
      </c>
      <c r="U25" s="816">
        <v>0</v>
      </c>
      <c r="W25" s="812">
        <f t="shared" si="1"/>
        <v>0</v>
      </c>
      <c r="X25" s="812">
        <f t="shared" si="2"/>
        <v>0</v>
      </c>
      <c r="Y25" s="812">
        <f t="shared" si="3"/>
        <v>0</v>
      </c>
      <c r="Z25" s="812">
        <f t="shared" si="4"/>
        <v>0</v>
      </c>
      <c r="AA25" s="812">
        <f t="shared" si="5"/>
        <v>0</v>
      </c>
      <c r="AB25" s="812">
        <f t="shared" si="6"/>
        <v>0</v>
      </c>
    </row>
    <row r="26" spans="1:28" ht="15.95" customHeight="1">
      <c r="A26" s="678" t="s">
        <v>2802</v>
      </c>
      <c r="B26" s="812">
        <f>SUM(B12:B13)</f>
        <v>2</v>
      </c>
      <c r="C26" s="812">
        <f t="shared" ref="C26:U26" si="9">SUM(C12:C13)</f>
        <v>148</v>
      </c>
      <c r="D26" s="816">
        <f t="shared" si="9"/>
        <v>40</v>
      </c>
      <c r="E26" s="816">
        <f>SUM(E12:E13)</f>
        <v>108</v>
      </c>
      <c r="F26" s="816">
        <f t="shared" si="9"/>
        <v>13</v>
      </c>
      <c r="G26" s="816">
        <f t="shared" si="9"/>
        <v>3</v>
      </c>
      <c r="H26" s="816">
        <f t="shared" si="9"/>
        <v>10</v>
      </c>
      <c r="I26" s="816">
        <f t="shared" si="9"/>
        <v>42</v>
      </c>
      <c r="J26" s="816">
        <f t="shared" si="9"/>
        <v>8</v>
      </c>
      <c r="K26" s="816">
        <f t="shared" si="9"/>
        <v>34</v>
      </c>
      <c r="L26" s="816">
        <f t="shared" si="9"/>
        <v>47</v>
      </c>
      <c r="M26" s="816">
        <f t="shared" si="9"/>
        <v>6</v>
      </c>
      <c r="N26" s="816">
        <f t="shared" si="9"/>
        <v>41</v>
      </c>
      <c r="O26" s="816">
        <f t="shared" si="9"/>
        <v>46</v>
      </c>
      <c r="P26" s="816">
        <f t="shared" si="9"/>
        <v>388</v>
      </c>
      <c r="Q26" s="816">
        <f t="shared" si="9"/>
        <v>236</v>
      </c>
      <c r="R26" s="816">
        <f t="shared" si="9"/>
        <v>152</v>
      </c>
      <c r="S26" s="816">
        <f t="shared" si="9"/>
        <v>117</v>
      </c>
      <c r="T26" s="816">
        <f t="shared" si="9"/>
        <v>74</v>
      </c>
      <c r="U26" s="816">
        <f t="shared" si="9"/>
        <v>43</v>
      </c>
      <c r="W26" s="812">
        <f t="shared" si="1"/>
        <v>0</v>
      </c>
      <c r="X26" s="812">
        <f t="shared" si="2"/>
        <v>0</v>
      </c>
      <c r="Y26" s="812">
        <f t="shared" si="3"/>
        <v>0</v>
      </c>
      <c r="Z26" s="812">
        <f t="shared" si="4"/>
        <v>0</v>
      </c>
      <c r="AA26" s="812">
        <f t="shared" si="5"/>
        <v>0</v>
      </c>
      <c r="AB26" s="812">
        <f t="shared" si="6"/>
        <v>0</v>
      </c>
    </row>
    <row r="27" spans="1:28" ht="15.95" customHeight="1">
      <c r="A27" s="1661" t="s">
        <v>2803</v>
      </c>
      <c r="B27" s="683">
        <v>0</v>
      </c>
      <c r="C27" s="683">
        <v>0</v>
      </c>
      <c r="D27" s="683">
        <v>0</v>
      </c>
      <c r="E27" s="683">
        <v>0</v>
      </c>
      <c r="F27" s="683">
        <v>0</v>
      </c>
      <c r="G27" s="683">
        <v>0</v>
      </c>
      <c r="H27" s="683">
        <v>0</v>
      </c>
      <c r="I27" s="683">
        <v>0</v>
      </c>
      <c r="J27" s="683">
        <v>0</v>
      </c>
      <c r="K27" s="683">
        <v>0</v>
      </c>
      <c r="L27" s="683">
        <v>0</v>
      </c>
      <c r="M27" s="683">
        <v>0</v>
      </c>
      <c r="N27" s="683">
        <v>0</v>
      </c>
      <c r="O27" s="683">
        <v>0</v>
      </c>
      <c r="P27" s="683">
        <v>0</v>
      </c>
      <c r="Q27" s="683">
        <v>0</v>
      </c>
      <c r="R27" s="683">
        <v>0</v>
      </c>
      <c r="S27" s="683">
        <v>0</v>
      </c>
      <c r="T27" s="683">
        <v>0</v>
      </c>
      <c r="U27" s="683">
        <v>0</v>
      </c>
      <c r="W27" s="812">
        <f t="shared" si="1"/>
        <v>0</v>
      </c>
      <c r="X27" s="812">
        <f t="shared" si="2"/>
        <v>0</v>
      </c>
      <c r="Y27" s="812">
        <f t="shared" si="3"/>
        <v>0</v>
      </c>
      <c r="Z27" s="812">
        <f t="shared" si="4"/>
        <v>0</v>
      </c>
      <c r="AA27" s="812">
        <f t="shared" si="5"/>
        <v>0</v>
      </c>
      <c r="AB27" s="812">
        <f t="shared" si="6"/>
        <v>0</v>
      </c>
    </row>
    <row r="28" spans="1:28" ht="13.9" customHeight="1">
      <c r="A28" s="94" t="s">
        <v>2804</v>
      </c>
      <c r="C28" s="819" t="s">
        <v>2805</v>
      </c>
      <c r="H28" s="645" t="s">
        <v>2806</v>
      </c>
      <c r="I28" s="819"/>
      <c r="M28" s="645" t="s">
        <v>2807</v>
      </c>
      <c r="S28" s="820"/>
      <c r="T28" s="820"/>
      <c r="U28" s="99" t="s">
        <v>2808</v>
      </c>
    </row>
    <row r="29" spans="1:28" ht="13.9" customHeight="1">
      <c r="H29" s="645" t="s">
        <v>2809</v>
      </c>
      <c r="N29" s="821"/>
    </row>
    <row r="30" spans="1:28" ht="13.9" customHeight="1">
      <c r="O30" s="821"/>
    </row>
    <row r="31" spans="1:28" ht="13.9" customHeight="1">
      <c r="A31" s="645" t="s">
        <v>2810</v>
      </c>
    </row>
    <row r="32" spans="1:28" ht="13.9" customHeight="1">
      <c r="A32" s="645" t="s">
        <v>2811</v>
      </c>
      <c r="B32" s="646"/>
      <c r="C32" s="646"/>
      <c r="F32" s="646"/>
      <c r="I32" s="646"/>
    </row>
    <row r="33" spans="1:38" s="94" customFormat="1" ht="13.9" customHeight="1">
      <c r="A33" s="157"/>
      <c r="B33" s="157"/>
      <c r="AH33" s="1469"/>
      <c r="AI33" s="1469"/>
      <c r="AJ33" s="1469"/>
      <c r="AK33" s="1469"/>
      <c r="AL33" s="1469"/>
    </row>
    <row r="34" spans="1:38">
      <c r="B34" s="812">
        <f>B7-B10-B11-B12-B13</f>
        <v>0</v>
      </c>
      <c r="C34" s="812">
        <f t="shared" ref="C34:U34" si="10">C7-C10-C11-C12-C13</f>
        <v>0</v>
      </c>
      <c r="D34" s="812">
        <f t="shared" si="10"/>
        <v>0</v>
      </c>
      <c r="E34" s="812">
        <f t="shared" si="10"/>
        <v>0</v>
      </c>
      <c r="F34" s="812">
        <f t="shared" si="10"/>
        <v>0</v>
      </c>
      <c r="G34" s="812">
        <f t="shared" si="10"/>
        <v>0</v>
      </c>
      <c r="H34" s="812">
        <f t="shared" si="10"/>
        <v>0</v>
      </c>
      <c r="I34" s="812">
        <f t="shared" si="10"/>
        <v>0</v>
      </c>
      <c r="J34" s="812">
        <f t="shared" si="10"/>
        <v>0</v>
      </c>
      <c r="K34" s="812">
        <f t="shared" si="10"/>
        <v>0</v>
      </c>
      <c r="L34" s="812">
        <f t="shared" si="10"/>
        <v>0</v>
      </c>
      <c r="M34" s="812">
        <f t="shared" si="10"/>
        <v>0</v>
      </c>
      <c r="N34" s="812">
        <f t="shared" si="10"/>
        <v>0</v>
      </c>
      <c r="O34" s="812">
        <f t="shared" si="10"/>
        <v>0</v>
      </c>
      <c r="P34" s="812">
        <f t="shared" si="10"/>
        <v>0</v>
      </c>
      <c r="Q34" s="812">
        <f t="shared" si="10"/>
        <v>0</v>
      </c>
      <c r="R34" s="812">
        <f>R7-R10-R11-R12-R13</f>
        <v>0</v>
      </c>
      <c r="S34" s="812">
        <f t="shared" si="10"/>
        <v>0</v>
      </c>
      <c r="T34" s="812">
        <f t="shared" si="10"/>
        <v>0</v>
      </c>
      <c r="U34" s="812">
        <f t="shared" si="10"/>
        <v>0</v>
      </c>
    </row>
    <row r="35" spans="1:38">
      <c r="B35" s="812">
        <f>B7-SUM(B16:B27)</f>
        <v>0</v>
      </c>
      <c r="C35" s="812">
        <f>C7-SUM(C16:C27)</f>
        <v>0</v>
      </c>
      <c r="D35" s="812">
        <f t="shared" ref="D35:U35" si="11">D7-SUM(D16:D27)</f>
        <v>0</v>
      </c>
      <c r="E35" s="812">
        <f t="shared" si="11"/>
        <v>0</v>
      </c>
      <c r="F35" s="812">
        <f t="shared" si="11"/>
        <v>0</v>
      </c>
      <c r="G35" s="812">
        <f t="shared" si="11"/>
        <v>0</v>
      </c>
      <c r="H35" s="812">
        <f t="shared" si="11"/>
        <v>0</v>
      </c>
      <c r="I35" s="812">
        <f t="shared" si="11"/>
        <v>0</v>
      </c>
      <c r="J35" s="812">
        <f t="shared" si="11"/>
        <v>0</v>
      </c>
      <c r="K35" s="812">
        <f t="shared" si="11"/>
        <v>0</v>
      </c>
      <c r="L35" s="812">
        <f t="shared" si="11"/>
        <v>0</v>
      </c>
      <c r="M35" s="812">
        <f t="shared" si="11"/>
        <v>0</v>
      </c>
      <c r="N35" s="812">
        <f t="shared" si="11"/>
        <v>0</v>
      </c>
      <c r="O35" s="812">
        <f>O7-SUM(O16:O27)</f>
        <v>0</v>
      </c>
      <c r="P35" s="812">
        <f t="shared" si="11"/>
        <v>0</v>
      </c>
      <c r="Q35" s="812">
        <f t="shared" si="11"/>
        <v>0</v>
      </c>
      <c r="R35" s="812">
        <f>R7-SUM(R16:R27)</f>
        <v>0</v>
      </c>
      <c r="S35" s="812">
        <f t="shared" si="11"/>
        <v>0</v>
      </c>
      <c r="T35" s="812">
        <f t="shared" si="11"/>
        <v>0</v>
      </c>
      <c r="U35" s="812">
        <f t="shared" si="11"/>
        <v>0</v>
      </c>
    </row>
  </sheetData>
  <mergeCells count="15">
    <mergeCell ref="O5:O6"/>
    <mergeCell ref="P5:R5"/>
    <mergeCell ref="S5:U5"/>
    <mergeCell ref="A5:A6"/>
    <mergeCell ref="B5:B6"/>
    <mergeCell ref="C5:E5"/>
    <mergeCell ref="F5:H5"/>
    <mergeCell ref="I5:K5"/>
    <mergeCell ref="L5:N5"/>
    <mergeCell ref="H4:M4"/>
    <mergeCell ref="Q1:R1"/>
    <mergeCell ref="S1:U1"/>
    <mergeCell ref="Q2:R2"/>
    <mergeCell ref="S2:U2"/>
    <mergeCell ref="B3:S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4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6" style="97" customWidth="1"/>
    <col min="2" max="2" width="5.75" style="97" customWidth="1"/>
    <col min="3" max="4" width="15.125" style="97" customWidth="1"/>
    <col min="5" max="11" width="11.125" style="97" customWidth="1"/>
    <col min="12" max="12" width="6.625" style="97" customWidth="1"/>
    <col min="13" max="14" width="4.5" style="97" bestFit="1" customWidth="1"/>
    <col min="15" max="18" width="6.625" style="97" customWidth="1"/>
    <col min="19" max="19" width="6.125" style="97" customWidth="1"/>
    <col min="20" max="256" width="9" style="97"/>
    <col min="257" max="257" width="16" style="97" customWidth="1"/>
    <col min="258" max="258" width="5.75" style="97" customWidth="1"/>
    <col min="259" max="260" width="15.125" style="97" customWidth="1"/>
    <col min="261" max="267" width="11.125" style="97" customWidth="1"/>
    <col min="268" max="268" width="6.625" style="97" customWidth="1"/>
    <col min="269" max="270" width="4.5" style="97" bestFit="1" customWidth="1"/>
    <col min="271" max="274" width="6.625" style="97" customWidth="1"/>
    <col min="275" max="275" width="6.125" style="97" customWidth="1"/>
    <col min="276" max="512" width="9" style="97"/>
    <col min="513" max="513" width="16" style="97" customWidth="1"/>
    <col min="514" max="514" width="5.75" style="97" customWidth="1"/>
    <col min="515" max="516" width="15.125" style="97" customWidth="1"/>
    <col min="517" max="523" width="11.125" style="97" customWidth="1"/>
    <col min="524" max="524" width="6.625" style="97" customWidth="1"/>
    <col min="525" max="526" width="4.5" style="97" bestFit="1" customWidth="1"/>
    <col min="527" max="530" width="6.625" style="97" customWidth="1"/>
    <col min="531" max="531" width="6.125" style="97" customWidth="1"/>
    <col min="532" max="768" width="9" style="97"/>
    <col min="769" max="769" width="16" style="97" customWidth="1"/>
    <col min="770" max="770" width="5.75" style="97" customWidth="1"/>
    <col min="771" max="772" width="15.125" style="97" customWidth="1"/>
    <col min="773" max="779" width="11.125" style="97" customWidth="1"/>
    <col min="780" max="780" width="6.625" style="97" customWidth="1"/>
    <col min="781" max="782" width="4.5" style="97" bestFit="1" customWidth="1"/>
    <col min="783" max="786" width="6.625" style="97" customWidth="1"/>
    <col min="787" max="787" width="6.125" style="97" customWidth="1"/>
    <col min="788" max="1024" width="9" style="97"/>
    <col min="1025" max="1025" width="16" style="97" customWidth="1"/>
    <col min="1026" max="1026" width="5.75" style="97" customWidth="1"/>
    <col min="1027" max="1028" width="15.125" style="97" customWidth="1"/>
    <col min="1029" max="1035" width="11.125" style="97" customWidth="1"/>
    <col min="1036" max="1036" width="6.625" style="97" customWidth="1"/>
    <col min="1037" max="1038" width="4.5" style="97" bestFit="1" customWidth="1"/>
    <col min="1039" max="1042" width="6.625" style="97" customWidth="1"/>
    <col min="1043" max="1043" width="6.125" style="97" customWidth="1"/>
    <col min="1044" max="1280" width="9" style="97"/>
    <col min="1281" max="1281" width="16" style="97" customWidth="1"/>
    <col min="1282" max="1282" width="5.75" style="97" customWidth="1"/>
    <col min="1283" max="1284" width="15.125" style="97" customWidth="1"/>
    <col min="1285" max="1291" width="11.125" style="97" customWidth="1"/>
    <col min="1292" max="1292" width="6.625" style="97" customWidth="1"/>
    <col min="1293" max="1294" width="4.5" style="97" bestFit="1" customWidth="1"/>
    <col min="1295" max="1298" width="6.625" style="97" customWidth="1"/>
    <col min="1299" max="1299" width="6.125" style="97" customWidth="1"/>
    <col min="1300" max="1536" width="9" style="97"/>
    <col min="1537" max="1537" width="16" style="97" customWidth="1"/>
    <col min="1538" max="1538" width="5.75" style="97" customWidth="1"/>
    <col min="1539" max="1540" width="15.125" style="97" customWidth="1"/>
    <col min="1541" max="1547" width="11.125" style="97" customWidth="1"/>
    <col min="1548" max="1548" width="6.625" style="97" customWidth="1"/>
    <col min="1549" max="1550" width="4.5" style="97" bestFit="1" customWidth="1"/>
    <col min="1551" max="1554" width="6.625" style="97" customWidth="1"/>
    <col min="1555" max="1555" width="6.125" style="97" customWidth="1"/>
    <col min="1556" max="1792" width="9" style="97"/>
    <col min="1793" max="1793" width="16" style="97" customWidth="1"/>
    <col min="1794" max="1794" width="5.75" style="97" customWidth="1"/>
    <col min="1795" max="1796" width="15.125" style="97" customWidth="1"/>
    <col min="1797" max="1803" width="11.125" style="97" customWidth="1"/>
    <col min="1804" max="1804" width="6.625" style="97" customWidth="1"/>
    <col min="1805" max="1806" width="4.5" style="97" bestFit="1" customWidth="1"/>
    <col min="1807" max="1810" width="6.625" style="97" customWidth="1"/>
    <col min="1811" max="1811" width="6.125" style="97" customWidth="1"/>
    <col min="1812" max="2048" width="9" style="97"/>
    <col min="2049" max="2049" width="16" style="97" customWidth="1"/>
    <col min="2050" max="2050" width="5.75" style="97" customWidth="1"/>
    <col min="2051" max="2052" width="15.125" style="97" customWidth="1"/>
    <col min="2053" max="2059" width="11.125" style="97" customWidth="1"/>
    <col min="2060" max="2060" width="6.625" style="97" customWidth="1"/>
    <col min="2061" max="2062" width="4.5" style="97" bestFit="1" customWidth="1"/>
    <col min="2063" max="2066" width="6.625" style="97" customWidth="1"/>
    <col min="2067" max="2067" width="6.125" style="97" customWidth="1"/>
    <col min="2068" max="2304" width="9" style="97"/>
    <col min="2305" max="2305" width="16" style="97" customWidth="1"/>
    <col min="2306" max="2306" width="5.75" style="97" customWidth="1"/>
    <col min="2307" max="2308" width="15.125" style="97" customWidth="1"/>
    <col min="2309" max="2315" width="11.125" style="97" customWidth="1"/>
    <col min="2316" max="2316" width="6.625" style="97" customWidth="1"/>
    <col min="2317" max="2318" width="4.5" style="97" bestFit="1" customWidth="1"/>
    <col min="2319" max="2322" width="6.625" style="97" customWidth="1"/>
    <col min="2323" max="2323" width="6.125" style="97" customWidth="1"/>
    <col min="2324" max="2560" width="9" style="97"/>
    <col min="2561" max="2561" width="16" style="97" customWidth="1"/>
    <col min="2562" max="2562" width="5.75" style="97" customWidth="1"/>
    <col min="2563" max="2564" width="15.125" style="97" customWidth="1"/>
    <col min="2565" max="2571" width="11.125" style="97" customWidth="1"/>
    <col min="2572" max="2572" width="6.625" style="97" customWidth="1"/>
    <col min="2573" max="2574" width="4.5" style="97" bestFit="1" customWidth="1"/>
    <col min="2575" max="2578" width="6.625" style="97" customWidth="1"/>
    <col min="2579" max="2579" width="6.125" style="97" customWidth="1"/>
    <col min="2580" max="2816" width="9" style="97"/>
    <col min="2817" max="2817" width="16" style="97" customWidth="1"/>
    <col min="2818" max="2818" width="5.75" style="97" customWidth="1"/>
    <col min="2819" max="2820" width="15.125" style="97" customWidth="1"/>
    <col min="2821" max="2827" width="11.125" style="97" customWidth="1"/>
    <col min="2828" max="2828" width="6.625" style="97" customWidth="1"/>
    <col min="2829" max="2830" width="4.5" style="97" bestFit="1" customWidth="1"/>
    <col min="2831" max="2834" width="6.625" style="97" customWidth="1"/>
    <col min="2835" max="2835" width="6.125" style="97" customWidth="1"/>
    <col min="2836" max="3072" width="9" style="97"/>
    <col min="3073" max="3073" width="16" style="97" customWidth="1"/>
    <col min="3074" max="3074" width="5.75" style="97" customWidth="1"/>
    <col min="3075" max="3076" width="15.125" style="97" customWidth="1"/>
    <col min="3077" max="3083" width="11.125" style="97" customWidth="1"/>
    <col min="3084" max="3084" width="6.625" style="97" customWidth="1"/>
    <col min="3085" max="3086" width="4.5" style="97" bestFit="1" customWidth="1"/>
    <col min="3087" max="3090" width="6.625" style="97" customWidth="1"/>
    <col min="3091" max="3091" width="6.125" style="97" customWidth="1"/>
    <col min="3092" max="3328" width="9" style="97"/>
    <col min="3329" max="3329" width="16" style="97" customWidth="1"/>
    <col min="3330" max="3330" width="5.75" style="97" customWidth="1"/>
    <col min="3331" max="3332" width="15.125" style="97" customWidth="1"/>
    <col min="3333" max="3339" width="11.125" style="97" customWidth="1"/>
    <col min="3340" max="3340" width="6.625" style="97" customWidth="1"/>
    <col min="3341" max="3342" width="4.5" style="97" bestFit="1" customWidth="1"/>
    <col min="3343" max="3346" width="6.625" style="97" customWidth="1"/>
    <col min="3347" max="3347" width="6.125" style="97" customWidth="1"/>
    <col min="3348" max="3584" width="9" style="97"/>
    <col min="3585" max="3585" width="16" style="97" customWidth="1"/>
    <col min="3586" max="3586" width="5.75" style="97" customWidth="1"/>
    <col min="3587" max="3588" width="15.125" style="97" customWidth="1"/>
    <col min="3589" max="3595" width="11.125" style="97" customWidth="1"/>
    <col min="3596" max="3596" width="6.625" style="97" customWidth="1"/>
    <col min="3597" max="3598" width="4.5" style="97" bestFit="1" customWidth="1"/>
    <col min="3599" max="3602" width="6.625" style="97" customWidth="1"/>
    <col min="3603" max="3603" width="6.125" style="97" customWidth="1"/>
    <col min="3604" max="3840" width="9" style="97"/>
    <col min="3841" max="3841" width="16" style="97" customWidth="1"/>
    <col min="3842" max="3842" width="5.75" style="97" customWidth="1"/>
    <col min="3843" max="3844" width="15.125" style="97" customWidth="1"/>
    <col min="3845" max="3851" width="11.125" style="97" customWidth="1"/>
    <col min="3852" max="3852" width="6.625" style="97" customWidth="1"/>
    <col min="3853" max="3854" width="4.5" style="97" bestFit="1" customWidth="1"/>
    <col min="3855" max="3858" width="6.625" style="97" customWidth="1"/>
    <col min="3859" max="3859" width="6.125" style="97" customWidth="1"/>
    <col min="3860" max="4096" width="9" style="97"/>
    <col min="4097" max="4097" width="16" style="97" customWidth="1"/>
    <col min="4098" max="4098" width="5.75" style="97" customWidth="1"/>
    <col min="4099" max="4100" width="15.125" style="97" customWidth="1"/>
    <col min="4101" max="4107" width="11.125" style="97" customWidth="1"/>
    <col min="4108" max="4108" width="6.625" style="97" customWidth="1"/>
    <col min="4109" max="4110" width="4.5" style="97" bestFit="1" customWidth="1"/>
    <col min="4111" max="4114" width="6.625" style="97" customWidth="1"/>
    <col min="4115" max="4115" width="6.125" style="97" customWidth="1"/>
    <col min="4116" max="4352" width="9" style="97"/>
    <col min="4353" max="4353" width="16" style="97" customWidth="1"/>
    <col min="4354" max="4354" width="5.75" style="97" customWidth="1"/>
    <col min="4355" max="4356" width="15.125" style="97" customWidth="1"/>
    <col min="4357" max="4363" width="11.125" style="97" customWidth="1"/>
    <col min="4364" max="4364" width="6.625" style="97" customWidth="1"/>
    <col min="4365" max="4366" width="4.5" style="97" bestFit="1" customWidth="1"/>
    <col min="4367" max="4370" width="6.625" style="97" customWidth="1"/>
    <col min="4371" max="4371" width="6.125" style="97" customWidth="1"/>
    <col min="4372" max="4608" width="9" style="97"/>
    <col min="4609" max="4609" width="16" style="97" customWidth="1"/>
    <col min="4610" max="4610" width="5.75" style="97" customWidth="1"/>
    <col min="4611" max="4612" width="15.125" style="97" customWidth="1"/>
    <col min="4613" max="4619" width="11.125" style="97" customWidth="1"/>
    <col min="4620" max="4620" width="6.625" style="97" customWidth="1"/>
    <col min="4621" max="4622" width="4.5" style="97" bestFit="1" customWidth="1"/>
    <col min="4623" max="4626" width="6.625" style="97" customWidth="1"/>
    <col min="4627" max="4627" width="6.125" style="97" customWidth="1"/>
    <col min="4628" max="4864" width="9" style="97"/>
    <col min="4865" max="4865" width="16" style="97" customWidth="1"/>
    <col min="4866" max="4866" width="5.75" style="97" customWidth="1"/>
    <col min="4867" max="4868" width="15.125" style="97" customWidth="1"/>
    <col min="4869" max="4875" width="11.125" style="97" customWidth="1"/>
    <col min="4876" max="4876" width="6.625" style="97" customWidth="1"/>
    <col min="4877" max="4878" width="4.5" style="97" bestFit="1" customWidth="1"/>
    <col min="4879" max="4882" width="6.625" style="97" customWidth="1"/>
    <col min="4883" max="4883" width="6.125" style="97" customWidth="1"/>
    <col min="4884" max="5120" width="9" style="97"/>
    <col min="5121" max="5121" width="16" style="97" customWidth="1"/>
    <col min="5122" max="5122" width="5.75" style="97" customWidth="1"/>
    <col min="5123" max="5124" width="15.125" style="97" customWidth="1"/>
    <col min="5125" max="5131" width="11.125" style="97" customWidth="1"/>
    <col min="5132" max="5132" width="6.625" style="97" customWidth="1"/>
    <col min="5133" max="5134" width="4.5" style="97" bestFit="1" customWidth="1"/>
    <col min="5135" max="5138" width="6.625" style="97" customWidth="1"/>
    <col min="5139" max="5139" width="6.125" style="97" customWidth="1"/>
    <col min="5140" max="5376" width="9" style="97"/>
    <col min="5377" max="5377" width="16" style="97" customWidth="1"/>
    <col min="5378" max="5378" width="5.75" style="97" customWidth="1"/>
    <col min="5379" max="5380" width="15.125" style="97" customWidth="1"/>
    <col min="5381" max="5387" width="11.125" style="97" customWidth="1"/>
    <col min="5388" max="5388" width="6.625" style="97" customWidth="1"/>
    <col min="5389" max="5390" width="4.5" style="97" bestFit="1" customWidth="1"/>
    <col min="5391" max="5394" width="6.625" style="97" customWidth="1"/>
    <col min="5395" max="5395" width="6.125" style="97" customWidth="1"/>
    <col min="5396" max="5632" width="9" style="97"/>
    <col min="5633" max="5633" width="16" style="97" customWidth="1"/>
    <col min="5634" max="5634" width="5.75" style="97" customWidth="1"/>
    <col min="5635" max="5636" width="15.125" style="97" customWidth="1"/>
    <col min="5637" max="5643" width="11.125" style="97" customWidth="1"/>
    <col min="5644" max="5644" width="6.625" style="97" customWidth="1"/>
    <col min="5645" max="5646" width="4.5" style="97" bestFit="1" customWidth="1"/>
    <col min="5647" max="5650" width="6.625" style="97" customWidth="1"/>
    <col min="5651" max="5651" width="6.125" style="97" customWidth="1"/>
    <col min="5652" max="5888" width="9" style="97"/>
    <col min="5889" max="5889" width="16" style="97" customWidth="1"/>
    <col min="5890" max="5890" width="5.75" style="97" customWidth="1"/>
    <col min="5891" max="5892" width="15.125" style="97" customWidth="1"/>
    <col min="5893" max="5899" width="11.125" style="97" customWidth="1"/>
    <col min="5900" max="5900" width="6.625" style="97" customWidth="1"/>
    <col min="5901" max="5902" width="4.5" style="97" bestFit="1" customWidth="1"/>
    <col min="5903" max="5906" width="6.625" style="97" customWidth="1"/>
    <col min="5907" max="5907" width="6.125" style="97" customWidth="1"/>
    <col min="5908" max="6144" width="9" style="97"/>
    <col min="6145" max="6145" width="16" style="97" customWidth="1"/>
    <col min="6146" max="6146" width="5.75" style="97" customWidth="1"/>
    <col min="6147" max="6148" width="15.125" style="97" customWidth="1"/>
    <col min="6149" max="6155" width="11.125" style="97" customWidth="1"/>
    <col min="6156" max="6156" width="6.625" style="97" customWidth="1"/>
    <col min="6157" max="6158" width="4.5" style="97" bestFit="1" customWidth="1"/>
    <col min="6159" max="6162" width="6.625" style="97" customWidth="1"/>
    <col min="6163" max="6163" width="6.125" style="97" customWidth="1"/>
    <col min="6164" max="6400" width="9" style="97"/>
    <col min="6401" max="6401" width="16" style="97" customWidth="1"/>
    <col min="6402" max="6402" width="5.75" style="97" customWidth="1"/>
    <col min="6403" max="6404" width="15.125" style="97" customWidth="1"/>
    <col min="6405" max="6411" width="11.125" style="97" customWidth="1"/>
    <col min="6412" max="6412" width="6.625" style="97" customWidth="1"/>
    <col min="6413" max="6414" width="4.5" style="97" bestFit="1" customWidth="1"/>
    <col min="6415" max="6418" width="6.625" style="97" customWidth="1"/>
    <col min="6419" max="6419" width="6.125" style="97" customWidth="1"/>
    <col min="6420" max="6656" width="9" style="97"/>
    <col min="6657" max="6657" width="16" style="97" customWidth="1"/>
    <col min="6658" max="6658" width="5.75" style="97" customWidth="1"/>
    <col min="6659" max="6660" width="15.125" style="97" customWidth="1"/>
    <col min="6661" max="6667" width="11.125" style="97" customWidth="1"/>
    <col min="6668" max="6668" width="6.625" style="97" customWidth="1"/>
    <col min="6669" max="6670" width="4.5" style="97" bestFit="1" customWidth="1"/>
    <col min="6671" max="6674" width="6.625" style="97" customWidth="1"/>
    <col min="6675" max="6675" width="6.125" style="97" customWidth="1"/>
    <col min="6676" max="6912" width="9" style="97"/>
    <col min="6913" max="6913" width="16" style="97" customWidth="1"/>
    <col min="6914" max="6914" width="5.75" style="97" customWidth="1"/>
    <col min="6915" max="6916" width="15.125" style="97" customWidth="1"/>
    <col min="6917" max="6923" width="11.125" style="97" customWidth="1"/>
    <col min="6924" max="6924" width="6.625" style="97" customWidth="1"/>
    <col min="6925" max="6926" width="4.5" style="97" bestFit="1" customWidth="1"/>
    <col min="6927" max="6930" width="6.625" style="97" customWidth="1"/>
    <col min="6931" max="6931" width="6.125" style="97" customWidth="1"/>
    <col min="6932" max="7168" width="9" style="97"/>
    <col min="7169" max="7169" width="16" style="97" customWidth="1"/>
    <col min="7170" max="7170" width="5.75" style="97" customWidth="1"/>
    <col min="7171" max="7172" width="15.125" style="97" customWidth="1"/>
    <col min="7173" max="7179" width="11.125" style="97" customWidth="1"/>
    <col min="7180" max="7180" width="6.625" style="97" customWidth="1"/>
    <col min="7181" max="7182" width="4.5" style="97" bestFit="1" customWidth="1"/>
    <col min="7183" max="7186" width="6.625" style="97" customWidth="1"/>
    <col min="7187" max="7187" width="6.125" style="97" customWidth="1"/>
    <col min="7188" max="7424" width="9" style="97"/>
    <col min="7425" max="7425" width="16" style="97" customWidth="1"/>
    <col min="7426" max="7426" width="5.75" style="97" customWidth="1"/>
    <col min="7427" max="7428" width="15.125" style="97" customWidth="1"/>
    <col min="7429" max="7435" width="11.125" style="97" customWidth="1"/>
    <col min="7436" max="7436" width="6.625" style="97" customWidth="1"/>
    <col min="7437" max="7438" width="4.5" style="97" bestFit="1" customWidth="1"/>
    <col min="7439" max="7442" width="6.625" style="97" customWidth="1"/>
    <col min="7443" max="7443" width="6.125" style="97" customWidth="1"/>
    <col min="7444" max="7680" width="9" style="97"/>
    <col min="7681" max="7681" width="16" style="97" customWidth="1"/>
    <col min="7682" max="7682" width="5.75" style="97" customWidth="1"/>
    <col min="7683" max="7684" width="15.125" style="97" customWidth="1"/>
    <col min="7685" max="7691" width="11.125" style="97" customWidth="1"/>
    <col min="7692" max="7692" width="6.625" style="97" customWidth="1"/>
    <col min="7693" max="7694" width="4.5" style="97" bestFit="1" customWidth="1"/>
    <col min="7695" max="7698" width="6.625" style="97" customWidth="1"/>
    <col min="7699" max="7699" width="6.125" style="97" customWidth="1"/>
    <col min="7700" max="7936" width="9" style="97"/>
    <col min="7937" max="7937" width="16" style="97" customWidth="1"/>
    <col min="7938" max="7938" width="5.75" style="97" customWidth="1"/>
    <col min="7939" max="7940" width="15.125" style="97" customWidth="1"/>
    <col min="7941" max="7947" width="11.125" style="97" customWidth="1"/>
    <col min="7948" max="7948" width="6.625" style="97" customWidth="1"/>
    <col min="7949" max="7950" width="4.5" style="97" bestFit="1" customWidth="1"/>
    <col min="7951" max="7954" width="6.625" style="97" customWidth="1"/>
    <col min="7955" max="7955" width="6.125" style="97" customWidth="1"/>
    <col min="7956" max="8192" width="9" style="97"/>
    <col min="8193" max="8193" width="16" style="97" customWidth="1"/>
    <col min="8194" max="8194" width="5.75" style="97" customWidth="1"/>
    <col min="8195" max="8196" width="15.125" style="97" customWidth="1"/>
    <col min="8197" max="8203" width="11.125" style="97" customWidth="1"/>
    <col min="8204" max="8204" width="6.625" style="97" customWidth="1"/>
    <col min="8205" max="8206" width="4.5" style="97" bestFit="1" customWidth="1"/>
    <col min="8207" max="8210" width="6.625" style="97" customWidth="1"/>
    <col min="8211" max="8211" width="6.125" style="97" customWidth="1"/>
    <col min="8212" max="8448" width="9" style="97"/>
    <col min="8449" max="8449" width="16" style="97" customWidth="1"/>
    <col min="8450" max="8450" width="5.75" style="97" customWidth="1"/>
    <col min="8451" max="8452" width="15.125" style="97" customWidth="1"/>
    <col min="8453" max="8459" width="11.125" style="97" customWidth="1"/>
    <col min="8460" max="8460" width="6.625" style="97" customWidth="1"/>
    <col min="8461" max="8462" width="4.5" style="97" bestFit="1" customWidth="1"/>
    <col min="8463" max="8466" width="6.625" style="97" customWidth="1"/>
    <col min="8467" max="8467" width="6.125" style="97" customWidth="1"/>
    <col min="8468" max="8704" width="9" style="97"/>
    <col min="8705" max="8705" width="16" style="97" customWidth="1"/>
    <col min="8706" max="8706" width="5.75" style="97" customWidth="1"/>
    <col min="8707" max="8708" width="15.125" style="97" customWidth="1"/>
    <col min="8709" max="8715" width="11.125" style="97" customWidth="1"/>
    <col min="8716" max="8716" width="6.625" style="97" customWidth="1"/>
    <col min="8717" max="8718" width="4.5" style="97" bestFit="1" customWidth="1"/>
    <col min="8719" max="8722" width="6.625" style="97" customWidth="1"/>
    <col min="8723" max="8723" width="6.125" style="97" customWidth="1"/>
    <col min="8724" max="8960" width="9" style="97"/>
    <col min="8961" max="8961" width="16" style="97" customWidth="1"/>
    <col min="8962" max="8962" width="5.75" style="97" customWidth="1"/>
    <col min="8963" max="8964" width="15.125" style="97" customWidth="1"/>
    <col min="8965" max="8971" width="11.125" style="97" customWidth="1"/>
    <col min="8972" max="8972" width="6.625" style="97" customWidth="1"/>
    <col min="8973" max="8974" width="4.5" style="97" bestFit="1" customWidth="1"/>
    <col min="8975" max="8978" width="6.625" style="97" customWidth="1"/>
    <col min="8979" max="8979" width="6.125" style="97" customWidth="1"/>
    <col min="8980" max="9216" width="9" style="97"/>
    <col min="9217" max="9217" width="16" style="97" customWidth="1"/>
    <col min="9218" max="9218" width="5.75" style="97" customWidth="1"/>
    <col min="9219" max="9220" width="15.125" style="97" customWidth="1"/>
    <col min="9221" max="9227" width="11.125" style="97" customWidth="1"/>
    <col min="9228" max="9228" width="6.625" style="97" customWidth="1"/>
    <col min="9229" max="9230" width="4.5" style="97" bestFit="1" customWidth="1"/>
    <col min="9231" max="9234" width="6.625" style="97" customWidth="1"/>
    <col min="9235" max="9235" width="6.125" style="97" customWidth="1"/>
    <col min="9236" max="9472" width="9" style="97"/>
    <col min="9473" max="9473" width="16" style="97" customWidth="1"/>
    <col min="9474" max="9474" width="5.75" style="97" customWidth="1"/>
    <col min="9475" max="9476" width="15.125" style="97" customWidth="1"/>
    <col min="9477" max="9483" width="11.125" style="97" customWidth="1"/>
    <col min="9484" max="9484" width="6.625" style="97" customWidth="1"/>
    <col min="9485" max="9486" width="4.5" style="97" bestFit="1" customWidth="1"/>
    <col min="9487" max="9490" width="6.625" style="97" customWidth="1"/>
    <col min="9491" max="9491" width="6.125" style="97" customWidth="1"/>
    <col min="9492" max="9728" width="9" style="97"/>
    <col min="9729" max="9729" width="16" style="97" customWidth="1"/>
    <col min="9730" max="9730" width="5.75" style="97" customWidth="1"/>
    <col min="9731" max="9732" width="15.125" style="97" customWidth="1"/>
    <col min="9733" max="9739" width="11.125" style="97" customWidth="1"/>
    <col min="9740" max="9740" width="6.625" style="97" customWidth="1"/>
    <col min="9741" max="9742" width="4.5" style="97" bestFit="1" customWidth="1"/>
    <col min="9743" max="9746" width="6.625" style="97" customWidth="1"/>
    <col min="9747" max="9747" width="6.125" style="97" customWidth="1"/>
    <col min="9748" max="9984" width="9" style="97"/>
    <col min="9985" max="9985" width="16" style="97" customWidth="1"/>
    <col min="9986" max="9986" width="5.75" style="97" customWidth="1"/>
    <col min="9987" max="9988" width="15.125" style="97" customWidth="1"/>
    <col min="9989" max="9995" width="11.125" style="97" customWidth="1"/>
    <col min="9996" max="9996" width="6.625" style="97" customWidth="1"/>
    <col min="9997" max="9998" width="4.5" style="97" bestFit="1" customWidth="1"/>
    <col min="9999" max="10002" width="6.625" style="97" customWidth="1"/>
    <col min="10003" max="10003" width="6.125" style="97" customWidth="1"/>
    <col min="10004" max="10240" width="9" style="97"/>
    <col min="10241" max="10241" width="16" style="97" customWidth="1"/>
    <col min="10242" max="10242" width="5.75" style="97" customWidth="1"/>
    <col min="10243" max="10244" width="15.125" style="97" customWidth="1"/>
    <col min="10245" max="10251" width="11.125" style="97" customWidth="1"/>
    <col min="10252" max="10252" width="6.625" style="97" customWidth="1"/>
    <col min="10253" max="10254" width="4.5" style="97" bestFit="1" customWidth="1"/>
    <col min="10255" max="10258" width="6.625" style="97" customWidth="1"/>
    <col min="10259" max="10259" width="6.125" style="97" customWidth="1"/>
    <col min="10260" max="10496" width="9" style="97"/>
    <col min="10497" max="10497" width="16" style="97" customWidth="1"/>
    <col min="10498" max="10498" width="5.75" style="97" customWidth="1"/>
    <col min="10499" max="10500" width="15.125" style="97" customWidth="1"/>
    <col min="10501" max="10507" width="11.125" style="97" customWidth="1"/>
    <col min="10508" max="10508" width="6.625" style="97" customWidth="1"/>
    <col min="10509" max="10510" width="4.5" style="97" bestFit="1" customWidth="1"/>
    <col min="10511" max="10514" width="6.625" style="97" customWidth="1"/>
    <col min="10515" max="10515" width="6.125" style="97" customWidth="1"/>
    <col min="10516" max="10752" width="9" style="97"/>
    <col min="10753" max="10753" width="16" style="97" customWidth="1"/>
    <col min="10754" max="10754" width="5.75" style="97" customWidth="1"/>
    <col min="10755" max="10756" width="15.125" style="97" customWidth="1"/>
    <col min="10757" max="10763" width="11.125" style="97" customWidth="1"/>
    <col min="10764" max="10764" width="6.625" style="97" customWidth="1"/>
    <col min="10765" max="10766" width="4.5" style="97" bestFit="1" customWidth="1"/>
    <col min="10767" max="10770" width="6.625" style="97" customWidth="1"/>
    <col min="10771" max="10771" width="6.125" style="97" customWidth="1"/>
    <col min="10772" max="11008" width="9" style="97"/>
    <col min="11009" max="11009" width="16" style="97" customWidth="1"/>
    <col min="11010" max="11010" width="5.75" style="97" customWidth="1"/>
    <col min="11011" max="11012" width="15.125" style="97" customWidth="1"/>
    <col min="11013" max="11019" width="11.125" style="97" customWidth="1"/>
    <col min="11020" max="11020" width="6.625" style="97" customWidth="1"/>
    <col min="11021" max="11022" width="4.5" style="97" bestFit="1" customWidth="1"/>
    <col min="11023" max="11026" width="6.625" style="97" customWidth="1"/>
    <col min="11027" max="11027" width="6.125" style="97" customWidth="1"/>
    <col min="11028" max="11264" width="9" style="97"/>
    <col min="11265" max="11265" width="16" style="97" customWidth="1"/>
    <col min="11266" max="11266" width="5.75" style="97" customWidth="1"/>
    <col min="11267" max="11268" width="15.125" style="97" customWidth="1"/>
    <col min="11269" max="11275" width="11.125" style="97" customWidth="1"/>
    <col min="11276" max="11276" width="6.625" style="97" customWidth="1"/>
    <col min="11277" max="11278" width="4.5" style="97" bestFit="1" customWidth="1"/>
    <col min="11279" max="11282" width="6.625" style="97" customWidth="1"/>
    <col min="11283" max="11283" width="6.125" style="97" customWidth="1"/>
    <col min="11284" max="11520" width="9" style="97"/>
    <col min="11521" max="11521" width="16" style="97" customWidth="1"/>
    <col min="11522" max="11522" width="5.75" style="97" customWidth="1"/>
    <col min="11523" max="11524" width="15.125" style="97" customWidth="1"/>
    <col min="11525" max="11531" width="11.125" style="97" customWidth="1"/>
    <col min="11532" max="11532" width="6.625" style="97" customWidth="1"/>
    <col min="11533" max="11534" width="4.5" style="97" bestFit="1" customWidth="1"/>
    <col min="11535" max="11538" width="6.625" style="97" customWidth="1"/>
    <col min="11539" max="11539" width="6.125" style="97" customWidth="1"/>
    <col min="11540" max="11776" width="9" style="97"/>
    <col min="11777" max="11777" width="16" style="97" customWidth="1"/>
    <col min="11778" max="11778" width="5.75" style="97" customWidth="1"/>
    <col min="11779" max="11780" width="15.125" style="97" customWidth="1"/>
    <col min="11781" max="11787" width="11.125" style="97" customWidth="1"/>
    <col min="11788" max="11788" width="6.625" style="97" customWidth="1"/>
    <col min="11789" max="11790" width="4.5" style="97" bestFit="1" customWidth="1"/>
    <col min="11791" max="11794" width="6.625" style="97" customWidth="1"/>
    <col min="11795" max="11795" width="6.125" style="97" customWidth="1"/>
    <col min="11796" max="12032" width="9" style="97"/>
    <col min="12033" max="12033" width="16" style="97" customWidth="1"/>
    <col min="12034" max="12034" width="5.75" style="97" customWidth="1"/>
    <col min="12035" max="12036" width="15.125" style="97" customWidth="1"/>
    <col min="12037" max="12043" width="11.125" style="97" customWidth="1"/>
    <col min="12044" max="12044" width="6.625" style="97" customWidth="1"/>
    <col min="12045" max="12046" width="4.5" style="97" bestFit="1" customWidth="1"/>
    <col min="12047" max="12050" width="6.625" style="97" customWidth="1"/>
    <col min="12051" max="12051" width="6.125" style="97" customWidth="1"/>
    <col min="12052" max="12288" width="9" style="97"/>
    <col min="12289" max="12289" width="16" style="97" customWidth="1"/>
    <col min="12290" max="12290" width="5.75" style="97" customWidth="1"/>
    <col min="12291" max="12292" width="15.125" style="97" customWidth="1"/>
    <col min="12293" max="12299" width="11.125" style="97" customWidth="1"/>
    <col min="12300" max="12300" width="6.625" style="97" customWidth="1"/>
    <col min="12301" max="12302" width="4.5" style="97" bestFit="1" customWidth="1"/>
    <col min="12303" max="12306" width="6.625" style="97" customWidth="1"/>
    <col min="12307" max="12307" width="6.125" style="97" customWidth="1"/>
    <col min="12308" max="12544" width="9" style="97"/>
    <col min="12545" max="12545" width="16" style="97" customWidth="1"/>
    <col min="12546" max="12546" width="5.75" style="97" customWidth="1"/>
    <col min="12547" max="12548" width="15.125" style="97" customWidth="1"/>
    <col min="12549" max="12555" width="11.125" style="97" customWidth="1"/>
    <col min="12556" max="12556" width="6.625" style="97" customWidth="1"/>
    <col min="12557" max="12558" width="4.5" style="97" bestFit="1" customWidth="1"/>
    <col min="12559" max="12562" width="6.625" style="97" customWidth="1"/>
    <col min="12563" max="12563" width="6.125" style="97" customWidth="1"/>
    <col min="12564" max="12800" width="9" style="97"/>
    <col min="12801" max="12801" width="16" style="97" customWidth="1"/>
    <col min="12802" max="12802" width="5.75" style="97" customWidth="1"/>
    <col min="12803" max="12804" width="15.125" style="97" customWidth="1"/>
    <col min="12805" max="12811" width="11.125" style="97" customWidth="1"/>
    <col min="12812" max="12812" width="6.625" style="97" customWidth="1"/>
    <col min="12813" max="12814" width="4.5" style="97" bestFit="1" customWidth="1"/>
    <col min="12815" max="12818" width="6.625" style="97" customWidth="1"/>
    <col min="12819" max="12819" width="6.125" style="97" customWidth="1"/>
    <col min="12820" max="13056" width="9" style="97"/>
    <col min="13057" max="13057" width="16" style="97" customWidth="1"/>
    <col min="13058" max="13058" width="5.75" style="97" customWidth="1"/>
    <col min="13059" max="13060" width="15.125" style="97" customWidth="1"/>
    <col min="13061" max="13067" width="11.125" style="97" customWidth="1"/>
    <col min="13068" max="13068" width="6.625" style="97" customWidth="1"/>
    <col min="13069" max="13070" width="4.5" style="97" bestFit="1" customWidth="1"/>
    <col min="13071" max="13074" width="6.625" style="97" customWidth="1"/>
    <col min="13075" max="13075" width="6.125" style="97" customWidth="1"/>
    <col min="13076" max="13312" width="9" style="97"/>
    <col min="13313" max="13313" width="16" style="97" customWidth="1"/>
    <col min="13314" max="13314" width="5.75" style="97" customWidth="1"/>
    <col min="13315" max="13316" width="15.125" style="97" customWidth="1"/>
    <col min="13317" max="13323" width="11.125" style="97" customWidth="1"/>
    <col min="13324" max="13324" width="6.625" style="97" customWidth="1"/>
    <col min="13325" max="13326" width="4.5" style="97" bestFit="1" customWidth="1"/>
    <col min="13327" max="13330" width="6.625" style="97" customWidth="1"/>
    <col min="13331" max="13331" width="6.125" style="97" customWidth="1"/>
    <col min="13332" max="13568" width="9" style="97"/>
    <col min="13569" max="13569" width="16" style="97" customWidth="1"/>
    <col min="13570" max="13570" width="5.75" style="97" customWidth="1"/>
    <col min="13571" max="13572" width="15.125" style="97" customWidth="1"/>
    <col min="13573" max="13579" width="11.125" style="97" customWidth="1"/>
    <col min="13580" max="13580" width="6.625" style="97" customWidth="1"/>
    <col min="13581" max="13582" width="4.5" style="97" bestFit="1" customWidth="1"/>
    <col min="13583" max="13586" width="6.625" style="97" customWidth="1"/>
    <col min="13587" max="13587" width="6.125" style="97" customWidth="1"/>
    <col min="13588" max="13824" width="9" style="97"/>
    <col min="13825" max="13825" width="16" style="97" customWidth="1"/>
    <col min="13826" max="13826" width="5.75" style="97" customWidth="1"/>
    <col min="13827" max="13828" width="15.125" style="97" customWidth="1"/>
    <col min="13829" max="13835" width="11.125" style="97" customWidth="1"/>
    <col min="13836" max="13836" width="6.625" style="97" customWidth="1"/>
    <col min="13837" max="13838" width="4.5" style="97" bestFit="1" customWidth="1"/>
    <col min="13839" max="13842" width="6.625" style="97" customWidth="1"/>
    <col min="13843" max="13843" width="6.125" style="97" customWidth="1"/>
    <col min="13844" max="14080" width="9" style="97"/>
    <col min="14081" max="14081" width="16" style="97" customWidth="1"/>
    <col min="14082" max="14082" width="5.75" style="97" customWidth="1"/>
    <col min="14083" max="14084" width="15.125" style="97" customWidth="1"/>
    <col min="14085" max="14091" width="11.125" style="97" customWidth="1"/>
    <col min="14092" max="14092" width="6.625" style="97" customWidth="1"/>
    <col min="14093" max="14094" width="4.5" style="97" bestFit="1" customWidth="1"/>
    <col min="14095" max="14098" width="6.625" style="97" customWidth="1"/>
    <col min="14099" max="14099" width="6.125" style="97" customWidth="1"/>
    <col min="14100" max="14336" width="9" style="97"/>
    <col min="14337" max="14337" width="16" style="97" customWidth="1"/>
    <col min="14338" max="14338" width="5.75" style="97" customWidth="1"/>
    <col min="14339" max="14340" width="15.125" style="97" customWidth="1"/>
    <col min="14341" max="14347" width="11.125" style="97" customWidth="1"/>
    <col min="14348" max="14348" width="6.625" style="97" customWidth="1"/>
    <col min="14349" max="14350" width="4.5" style="97" bestFit="1" customWidth="1"/>
    <col min="14351" max="14354" width="6.625" style="97" customWidth="1"/>
    <col min="14355" max="14355" width="6.125" style="97" customWidth="1"/>
    <col min="14356" max="14592" width="9" style="97"/>
    <col min="14593" max="14593" width="16" style="97" customWidth="1"/>
    <col min="14594" max="14594" width="5.75" style="97" customWidth="1"/>
    <col min="14595" max="14596" width="15.125" style="97" customWidth="1"/>
    <col min="14597" max="14603" width="11.125" style="97" customWidth="1"/>
    <col min="14604" max="14604" width="6.625" style="97" customWidth="1"/>
    <col min="14605" max="14606" width="4.5" style="97" bestFit="1" customWidth="1"/>
    <col min="14607" max="14610" width="6.625" style="97" customWidth="1"/>
    <col min="14611" max="14611" width="6.125" style="97" customWidth="1"/>
    <col min="14612" max="14848" width="9" style="97"/>
    <col min="14849" max="14849" width="16" style="97" customWidth="1"/>
    <col min="14850" max="14850" width="5.75" style="97" customWidth="1"/>
    <col min="14851" max="14852" width="15.125" style="97" customWidth="1"/>
    <col min="14853" max="14859" width="11.125" style="97" customWidth="1"/>
    <col min="14860" max="14860" width="6.625" style="97" customWidth="1"/>
    <col min="14861" max="14862" width="4.5" style="97" bestFit="1" customWidth="1"/>
    <col min="14863" max="14866" width="6.625" style="97" customWidth="1"/>
    <col min="14867" max="14867" width="6.125" style="97" customWidth="1"/>
    <col min="14868" max="15104" width="9" style="97"/>
    <col min="15105" max="15105" width="16" style="97" customWidth="1"/>
    <col min="15106" max="15106" width="5.75" style="97" customWidth="1"/>
    <col min="15107" max="15108" width="15.125" style="97" customWidth="1"/>
    <col min="15109" max="15115" width="11.125" style="97" customWidth="1"/>
    <col min="15116" max="15116" width="6.625" style="97" customWidth="1"/>
    <col min="15117" max="15118" width="4.5" style="97" bestFit="1" customWidth="1"/>
    <col min="15119" max="15122" width="6.625" style="97" customWidth="1"/>
    <col min="15123" max="15123" width="6.125" style="97" customWidth="1"/>
    <col min="15124" max="15360" width="9" style="97"/>
    <col min="15361" max="15361" width="16" style="97" customWidth="1"/>
    <col min="15362" max="15362" width="5.75" style="97" customWidth="1"/>
    <col min="15363" max="15364" width="15.125" style="97" customWidth="1"/>
    <col min="15365" max="15371" width="11.125" style="97" customWidth="1"/>
    <col min="15372" max="15372" width="6.625" style="97" customWidth="1"/>
    <col min="15373" max="15374" width="4.5" style="97" bestFit="1" customWidth="1"/>
    <col min="15375" max="15378" width="6.625" style="97" customWidth="1"/>
    <col min="15379" max="15379" width="6.125" style="97" customWidth="1"/>
    <col min="15380" max="15616" width="9" style="97"/>
    <col min="15617" max="15617" width="16" style="97" customWidth="1"/>
    <col min="15618" max="15618" width="5.75" style="97" customWidth="1"/>
    <col min="15619" max="15620" width="15.125" style="97" customWidth="1"/>
    <col min="15621" max="15627" width="11.125" style="97" customWidth="1"/>
    <col min="15628" max="15628" width="6.625" style="97" customWidth="1"/>
    <col min="15629" max="15630" width="4.5" style="97" bestFit="1" customWidth="1"/>
    <col min="15631" max="15634" width="6.625" style="97" customWidth="1"/>
    <col min="15635" max="15635" width="6.125" style="97" customWidth="1"/>
    <col min="15636" max="15872" width="9" style="97"/>
    <col min="15873" max="15873" width="16" style="97" customWidth="1"/>
    <col min="15874" max="15874" width="5.75" style="97" customWidth="1"/>
    <col min="15875" max="15876" width="15.125" style="97" customWidth="1"/>
    <col min="15877" max="15883" width="11.125" style="97" customWidth="1"/>
    <col min="15884" max="15884" width="6.625" style="97" customWidth="1"/>
    <col min="15885" max="15886" width="4.5" style="97" bestFit="1" customWidth="1"/>
    <col min="15887" max="15890" width="6.625" style="97" customWidth="1"/>
    <col min="15891" max="15891" width="6.125" style="97" customWidth="1"/>
    <col min="15892" max="16128" width="9" style="97"/>
    <col min="16129" max="16129" width="16" style="97" customWidth="1"/>
    <col min="16130" max="16130" width="5.75" style="97" customWidth="1"/>
    <col min="16131" max="16132" width="15.125" style="97" customWidth="1"/>
    <col min="16133" max="16139" width="11.125" style="97" customWidth="1"/>
    <col min="16140" max="16140" width="6.625" style="97" customWidth="1"/>
    <col min="16141" max="16142" width="4.5" style="97" bestFit="1" customWidth="1"/>
    <col min="16143" max="16146" width="6.625" style="97" customWidth="1"/>
    <col min="16147" max="16147" width="6.125" style="97" customWidth="1"/>
    <col min="16148" max="16384" width="9" style="97"/>
  </cols>
  <sheetData>
    <row r="1" spans="1:14" s="94" customFormat="1" ht="14.25">
      <c r="A1" s="1439" t="s">
        <v>3108</v>
      </c>
      <c r="I1" s="1463" t="s">
        <v>3124</v>
      </c>
      <c r="J1" s="1848" t="s">
        <v>3125</v>
      </c>
      <c r="K1" s="1848"/>
    </row>
    <row r="2" spans="1:14" s="94" customFormat="1" ht="14.25">
      <c r="A2" s="1439" t="s">
        <v>3034</v>
      </c>
      <c r="B2" s="11" t="s">
        <v>3110</v>
      </c>
      <c r="C2" s="1471"/>
      <c r="D2" s="1471"/>
      <c r="E2" s="1471"/>
      <c r="F2" s="1471"/>
      <c r="G2" s="1471"/>
      <c r="H2" s="7" t="s">
        <v>3593</v>
      </c>
      <c r="I2" s="1463" t="s">
        <v>3111</v>
      </c>
      <c r="J2" s="1739" t="s">
        <v>444</v>
      </c>
      <c r="K2" s="1739"/>
    </row>
    <row r="3" spans="1:14" s="100" customFormat="1" ht="27.75" customHeight="1">
      <c r="A3" s="1748" t="s">
        <v>4172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</row>
    <row r="4" spans="1:14" s="94" customFormat="1" ht="14.25">
      <c r="A4" s="1447" t="s">
        <v>445</v>
      </c>
      <c r="B4" s="1447"/>
      <c r="C4" s="1447"/>
      <c r="D4" s="1471"/>
      <c r="E4" s="1471" t="s">
        <v>4173</v>
      </c>
      <c r="F4" s="1471"/>
      <c r="G4" s="1471"/>
      <c r="H4" s="1471"/>
      <c r="I4" s="1471"/>
      <c r="J4" s="1813" t="s">
        <v>4174</v>
      </c>
      <c r="K4" s="1813"/>
    </row>
    <row r="5" spans="1:14" s="349" customFormat="1" ht="15.95" customHeight="1">
      <c r="A5" s="1808" t="s">
        <v>3862</v>
      </c>
      <c r="B5" s="1795"/>
      <c r="C5" s="1849" t="s">
        <v>4045</v>
      </c>
      <c r="D5" s="1850" t="s">
        <v>4175</v>
      </c>
      <c r="E5" s="1851" t="s">
        <v>4176</v>
      </c>
      <c r="F5" s="1791"/>
      <c r="G5" s="1791"/>
      <c r="H5" s="1791"/>
      <c r="I5" s="1791"/>
      <c r="J5" s="1852"/>
      <c r="K5" s="1825" t="s">
        <v>4177</v>
      </c>
    </row>
    <row r="6" spans="1:14" s="349" customFormat="1" ht="15.95" customHeight="1">
      <c r="A6" s="1763"/>
      <c r="B6" s="1767"/>
      <c r="C6" s="1744"/>
      <c r="D6" s="1744"/>
      <c r="E6" s="397" t="s">
        <v>4178</v>
      </c>
      <c r="F6" s="397" t="s">
        <v>4179</v>
      </c>
      <c r="G6" s="397" t="s">
        <v>4180</v>
      </c>
      <c r="H6" s="397" t="s">
        <v>4181</v>
      </c>
      <c r="I6" s="397" t="s">
        <v>4182</v>
      </c>
      <c r="J6" s="398" t="s">
        <v>4183</v>
      </c>
      <c r="K6" s="1823"/>
    </row>
    <row r="7" spans="1:14" s="349" customFormat="1" ht="15" customHeight="1">
      <c r="A7" s="399" t="s">
        <v>4184</v>
      </c>
      <c r="B7" s="400"/>
      <c r="C7" s="401">
        <f>D7+E7+K7</f>
        <v>72</v>
      </c>
      <c r="D7" s="402">
        <v>26</v>
      </c>
      <c r="E7" s="403">
        <f>SUM(F7:J7)</f>
        <v>24</v>
      </c>
      <c r="F7" s="404">
        <v>14</v>
      </c>
      <c r="G7" s="404">
        <v>3</v>
      </c>
      <c r="H7" s="404">
        <v>4</v>
      </c>
      <c r="I7" s="404">
        <v>2</v>
      </c>
      <c r="J7" s="404">
        <v>1</v>
      </c>
      <c r="K7" s="404">
        <v>22</v>
      </c>
    </row>
    <row r="8" spans="1:14" s="349" customFormat="1" ht="15" customHeight="1">
      <c r="A8" s="1538"/>
      <c r="B8" s="405"/>
      <c r="C8" s="406"/>
      <c r="D8" s="407"/>
      <c r="E8" s="408"/>
      <c r="F8" s="408"/>
      <c r="G8" s="408"/>
      <c r="H8" s="408"/>
      <c r="I8" s="408"/>
      <c r="J8" s="408"/>
      <c r="K8" s="408"/>
    </row>
    <row r="9" spans="1:14" s="349" customFormat="1" ht="15" customHeight="1">
      <c r="A9" s="1538" t="s">
        <v>4185</v>
      </c>
      <c r="B9" s="405" t="s">
        <v>53</v>
      </c>
      <c r="C9" s="409">
        <f>SUM(C10:C13)</f>
        <v>192</v>
      </c>
      <c r="D9" s="407">
        <f t="shared" ref="D9:K9" si="0">SUM(D10:D13)</f>
        <v>28</v>
      </c>
      <c r="E9" s="408">
        <f>SUM(E10:E13)</f>
        <v>96</v>
      </c>
      <c r="F9" s="408">
        <f t="shared" si="0"/>
        <v>66</v>
      </c>
      <c r="G9" s="408">
        <f t="shared" si="0"/>
        <v>9</v>
      </c>
      <c r="H9" s="408">
        <f t="shared" si="0"/>
        <v>12</v>
      </c>
      <c r="I9" s="408">
        <f t="shared" si="0"/>
        <v>6</v>
      </c>
      <c r="J9" s="408">
        <f t="shared" si="0"/>
        <v>3</v>
      </c>
      <c r="K9" s="408">
        <f t="shared" si="0"/>
        <v>68</v>
      </c>
      <c r="M9" s="350">
        <f>C9-D9-E9-K9</f>
        <v>0</v>
      </c>
      <c r="N9" s="350">
        <f>E9-F9-G9-H9-I9-J9</f>
        <v>0</v>
      </c>
    </row>
    <row r="10" spans="1:14" s="349" customFormat="1" ht="15" customHeight="1">
      <c r="A10" s="1453" t="s">
        <v>180</v>
      </c>
      <c r="B10" s="405"/>
      <c r="C10" s="409">
        <f>D10+E10+K10</f>
        <v>55</v>
      </c>
      <c r="D10" s="407">
        <v>0</v>
      </c>
      <c r="E10" s="408">
        <f>SUM(F10:J10)</f>
        <v>32</v>
      </c>
      <c r="F10" s="410">
        <v>22</v>
      </c>
      <c r="G10" s="410">
        <v>3</v>
      </c>
      <c r="H10" s="410">
        <v>4</v>
      </c>
      <c r="I10" s="410">
        <v>2</v>
      </c>
      <c r="J10" s="410">
        <v>1</v>
      </c>
      <c r="K10" s="410">
        <v>23</v>
      </c>
      <c r="M10" s="350">
        <f t="shared" ref="M10:M29" si="1">C10-D10-E10-K10</f>
        <v>0</v>
      </c>
      <c r="N10" s="350">
        <f t="shared" ref="N10:N29" si="2">E10-F10-G10-H10-I10-J10</f>
        <v>0</v>
      </c>
    </row>
    <row r="11" spans="1:14" s="349" customFormat="1" ht="15" customHeight="1">
      <c r="A11" s="1453" t="s">
        <v>179</v>
      </c>
      <c r="B11" s="405"/>
      <c r="C11" s="409">
        <f>D11+E11+K11</f>
        <v>54</v>
      </c>
      <c r="D11" s="407">
        <v>0</v>
      </c>
      <c r="E11" s="408">
        <f>SUM(F11:J11)</f>
        <v>31</v>
      </c>
      <c r="F11" s="410">
        <v>21</v>
      </c>
      <c r="G11" s="410">
        <v>3</v>
      </c>
      <c r="H11" s="410">
        <v>4</v>
      </c>
      <c r="I11" s="410">
        <v>2</v>
      </c>
      <c r="J11" s="410">
        <v>1</v>
      </c>
      <c r="K11" s="410">
        <v>23</v>
      </c>
      <c r="M11" s="350">
        <f t="shared" si="1"/>
        <v>0</v>
      </c>
      <c r="N11" s="350">
        <f t="shared" si="2"/>
        <v>0</v>
      </c>
    </row>
    <row r="12" spans="1:14" s="349" customFormat="1" ht="15" customHeight="1">
      <c r="A12" s="1453" t="s">
        <v>178</v>
      </c>
      <c r="B12" s="405"/>
      <c r="C12" s="409">
        <f>D12+E12+K12</f>
        <v>55</v>
      </c>
      <c r="D12" s="407">
        <v>0</v>
      </c>
      <c r="E12" s="408">
        <f>SUM(F12:J12)</f>
        <v>33</v>
      </c>
      <c r="F12" s="410">
        <v>23</v>
      </c>
      <c r="G12" s="410">
        <v>3</v>
      </c>
      <c r="H12" s="410">
        <v>4</v>
      </c>
      <c r="I12" s="410">
        <v>2</v>
      </c>
      <c r="J12" s="410">
        <v>1</v>
      </c>
      <c r="K12" s="410">
        <v>22</v>
      </c>
      <c r="M12" s="350">
        <f t="shared" si="1"/>
        <v>0</v>
      </c>
      <c r="N12" s="350">
        <f t="shared" si="2"/>
        <v>0</v>
      </c>
    </row>
    <row r="13" spans="1:14" s="349" customFormat="1" ht="15" customHeight="1">
      <c r="A13" s="1453" t="s">
        <v>448</v>
      </c>
      <c r="B13" s="405"/>
      <c r="C13" s="409">
        <f>D13+E13+K13</f>
        <v>28</v>
      </c>
      <c r="D13" s="407">
        <v>28</v>
      </c>
      <c r="E13" s="408">
        <f>SUM(F13:J13)</f>
        <v>0</v>
      </c>
      <c r="F13" s="410">
        <v>0</v>
      </c>
      <c r="G13" s="410">
        <v>0</v>
      </c>
      <c r="H13" s="410">
        <v>0</v>
      </c>
      <c r="I13" s="410">
        <v>0</v>
      </c>
      <c r="J13" s="410">
        <v>0</v>
      </c>
      <c r="K13" s="410">
        <v>0</v>
      </c>
      <c r="M13" s="350">
        <f t="shared" si="1"/>
        <v>0</v>
      </c>
      <c r="N13" s="350">
        <f t="shared" si="2"/>
        <v>0</v>
      </c>
    </row>
    <row r="14" spans="1:14" s="349" customFormat="1" ht="15" customHeight="1">
      <c r="A14" s="1453"/>
      <c r="B14" s="405"/>
      <c r="C14" s="409"/>
      <c r="D14" s="407"/>
      <c r="E14" s="408"/>
      <c r="F14" s="408"/>
      <c r="G14" s="408"/>
      <c r="H14" s="408"/>
      <c r="I14" s="408"/>
      <c r="J14" s="408"/>
      <c r="K14" s="408"/>
      <c r="M14" s="350"/>
      <c r="N14" s="350"/>
    </row>
    <row r="15" spans="1:14" s="349" customFormat="1" ht="15" customHeight="1">
      <c r="A15" s="1538" t="s">
        <v>718</v>
      </c>
      <c r="B15" s="405" t="s">
        <v>53</v>
      </c>
      <c r="C15" s="409">
        <f>C16+C17</f>
        <v>4809</v>
      </c>
      <c r="D15" s="407">
        <f>D16+D17</f>
        <v>695</v>
      </c>
      <c r="E15" s="408">
        <f>E16+E17</f>
        <v>2548</v>
      </c>
      <c r="F15" s="408">
        <f t="shared" ref="F15:K15" si="3">F16+F17</f>
        <v>1730</v>
      </c>
      <c r="G15" s="408">
        <f t="shared" si="3"/>
        <v>250</v>
      </c>
      <c r="H15" s="408">
        <f t="shared" si="3"/>
        <v>353</v>
      </c>
      <c r="I15" s="408">
        <f t="shared" si="3"/>
        <v>125</v>
      </c>
      <c r="J15" s="408">
        <f t="shared" si="3"/>
        <v>90</v>
      </c>
      <c r="K15" s="408">
        <f t="shared" si="3"/>
        <v>1566</v>
      </c>
      <c r="M15" s="350">
        <f t="shared" si="1"/>
        <v>0</v>
      </c>
      <c r="N15" s="350">
        <f t="shared" si="2"/>
        <v>0</v>
      </c>
    </row>
    <row r="16" spans="1:14" s="349" customFormat="1" ht="15" customHeight="1">
      <c r="A16" s="1453"/>
      <c r="B16" s="405" t="s">
        <v>142</v>
      </c>
      <c r="C16" s="409">
        <f t="shared" ref="C16:K17" si="4">C18+C20+C22+C24</f>
        <v>2846</v>
      </c>
      <c r="D16" s="407">
        <f t="shared" si="4"/>
        <v>538</v>
      </c>
      <c r="E16" s="408">
        <f t="shared" si="4"/>
        <v>1171</v>
      </c>
      <c r="F16" s="408">
        <f t="shared" si="4"/>
        <v>963</v>
      </c>
      <c r="G16" s="408">
        <f t="shared" si="4"/>
        <v>81</v>
      </c>
      <c r="H16" s="408">
        <f t="shared" si="4"/>
        <v>104</v>
      </c>
      <c r="I16" s="408">
        <f t="shared" si="4"/>
        <v>2</v>
      </c>
      <c r="J16" s="408">
        <f t="shared" si="4"/>
        <v>21</v>
      </c>
      <c r="K16" s="408">
        <f t="shared" si="4"/>
        <v>1137</v>
      </c>
      <c r="M16" s="350">
        <f t="shared" si="1"/>
        <v>0</v>
      </c>
      <c r="N16" s="350">
        <f t="shared" si="2"/>
        <v>0</v>
      </c>
    </row>
    <row r="17" spans="1:25" s="349" customFormat="1" ht="15" customHeight="1">
      <c r="A17" s="1453"/>
      <c r="B17" s="405" t="s">
        <v>68</v>
      </c>
      <c r="C17" s="409">
        <f t="shared" si="4"/>
        <v>1963</v>
      </c>
      <c r="D17" s="407">
        <f t="shared" si="4"/>
        <v>157</v>
      </c>
      <c r="E17" s="408">
        <f t="shared" si="4"/>
        <v>1377</v>
      </c>
      <c r="F17" s="408">
        <f t="shared" si="4"/>
        <v>767</v>
      </c>
      <c r="G17" s="408">
        <f t="shared" si="4"/>
        <v>169</v>
      </c>
      <c r="H17" s="408">
        <f t="shared" si="4"/>
        <v>249</v>
      </c>
      <c r="I17" s="408">
        <f t="shared" si="4"/>
        <v>123</v>
      </c>
      <c r="J17" s="408">
        <f t="shared" si="4"/>
        <v>69</v>
      </c>
      <c r="K17" s="408">
        <f t="shared" si="4"/>
        <v>429</v>
      </c>
      <c r="M17" s="350">
        <f t="shared" si="1"/>
        <v>0</v>
      </c>
      <c r="N17" s="350">
        <f t="shared" si="2"/>
        <v>0</v>
      </c>
    </row>
    <row r="18" spans="1:25" s="349" customFormat="1" ht="15" customHeight="1">
      <c r="A18" s="1453" t="s">
        <v>180</v>
      </c>
      <c r="B18" s="405" t="s">
        <v>142</v>
      </c>
      <c r="C18" s="409">
        <f>E18+D18+K18</f>
        <v>963</v>
      </c>
      <c r="D18" s="407">
        <v>181</v>
      </c>
      <c r="E18" s="410">
        <f>SUM(F18:J18)</f>
        <v>399</v>
      </c>
      <c r="F18" s="410">
        <v>333</v>
      </c>
      <c r="G18" s="410">
        <v>25</v>
      </c>
      <c r="H18" s="410">
        <v>37</v>
      </c>
      <c r="I18" s="410">
        <v>0</v>
      </c>
      <c r="J18" s="410">
        <v>4</v>
      </c>
      <c r="K18" s="410">
        <v>383</v>
      </c>
      <c r="M18" s="350">
        <f t="shared" si="1"/>
        <v>0</v>
      </c>
      <c r="N18" s="350">
        <f t="shared" si="2"/>
        <v>0</v>
      </c>
    </row>
    <row r="19" spans="1:25" s="349" customFormat="1" ht="15" customHeight="1">
      <c r="A19" s="1453"/>
      <c r="B19" s="405" t="s">
        <v>68</v>
      </c>
      <c r="C19" s="409">
        <f t="shared" ref="C19:C25" si="5">E19+D19+K19</f>
        <v>717</v>
      </c>
      <c r="D19" s="407">
        <v>56</v>
      </c>
      <c r="E19" s="410">
        <f t="shared" ref="E19:E25" si="6">SUM(F19:J19)</f>
        <v>497</v>
      </c>
      <c r="F19" s="410">
        <v>276</v>
      </c>
      <c r="G19" s="410">
        <v>63</v>
      </c>
      <c r="H19" s="410">
        <v>84</v>
      </c>
      <c r="I19" s="410">
        <v>47</v>
      </c>
      <c r="J19" s="410">
        <v>27</v>
      </c>
      <c r="K19" s="410">
        <v>164</v>
      </c>
      <c r="M19" s="350">
        <f t="shared" si="1"/>
        <v>0</v>
      </c>
      <c r="N19" s="350">
        <f t="shared" si="2"/>
        <v>0</v>
      </c>
    </row>
    <row r="20" spans="1:25" s="349" customFormat="1" ht="15" customHeight="1">
      <c r="A20" s="1453" t="s">
        <v>179</v>
      </c>
      <c r="B20" s="405" t="s">
        <v>142</v>
      </c>
      <c r="C20" s="409">
        <f t="shared" si="5"/>
        <v>940</v>
      </c>
      <c r="D20" s="407">
        <v>183</v>
      </c>
      <c r="E20" s="410">
        <f t="shared" si="6"/>
        <v>365</v>
      </c>
      <c r="F20" s="410">
        <v>295</v>
      </c>
      <c r="G20" s="410">
        <v>32</v>
      </c>
      <c r="H20" s="410">
        <v>29</v>
      </c>
      <c r="I20" s="410">
        <v>0</v>
      </c>
      <c r="J20" s="410">
        <v>9</v>
      </c>
      <c r="K20" s="410">
        <v>392</v>
      </c>
      <c r="M20" s="350">
        <f t="shared" si="1"/>
        <v>0</v>
      </c>
      <c r="N20" s="350">
        <f t="shared" si="2"/>
        <v>0</v>
      </c>
    </row>
    <row r="21" spans="1:25" s="349" customFormat="1" ht="15" customHeight="1">
      <c r="A21" s="1453"/>
      <c r="B21" s="405" t="s">
        <v>68</v>
      </c>
      <c r="C21" s="409">
        <f t="shared" si="5"/>
        <v>612</v>
      </c>
      <c r="D21" s="407">
        <v>48</v>
      </c>
      <c r="E21" s="410">
        <f t="shared" si="6"/>
        <v>428</v>
      </c>
      <c r="F21" s="410">
        <v>238</v>
      </c>
      <c r="G21" s="410">
        <v>49</v>
      </c>
      <c r="H21" s="410">
        <v>83</v>
      </c>
      <c r="I21" s="410">
        <v>37</v>
      </c>
      <c r="J21" s="410">
        <v>21</v>
      </c>
      <c r="K21" s="410">
        <v>136</v>
      </c>
      <c r="M21" s="350">
        <f t="shared" si="1"/>
        <v>0</v>
      </c>
      <c r="N21" s="350">
        <f t="shared" si="2"/>
        <v>0</v>
      </c>
    </row>
    <row r="22" spans="1:25" s="349" customFormat="1" ht="15" customHeight="1">
      <c r="A22" s="1453" t="s">
        <v>178</v>
      </c>
      <c r="B22" s="405" t="s">
        <v>142</v>
      </c>
      <c r="C22" s="409">
        <f t="shared" si="5"/>
        <v>942</v>
      </c>
      <c r="D22" s="407">
        <v>174</v>
      </c>
      <c r="E22" s="410">
        <f t="shared" si="6"/>
        <v>407</v>
      </c>
      <c r="F22" s="410">
        <v>335</v>
      </c>
      <c r="G22" s="410">
        <v>24</v>
      </c>
      <c r="H22" s="410">
        <v>38</v>
      </c>
      <c r="I22" s="410">
        <v>2</v>
      </c>
      <c r="J22" s="410">
        <v>8</v>
      </c>
      <c r="K22" s="410">
        <v>361</v>
      </c>
      <c r="M22" s="350">
        <f t="shared" si="1"/>
        <v>0</v>
      </c>
      <c r="N22" s="350">
        <f t="shared" si="2"/>
        <v>0</v>
      </c>
    </row>
    <row r="23" spans="1:25" s="349" customFormat="1" ht="15" customHeight="1">
      <c r="A23" s="1453"/>
      <c r="B23" s="405" t="s">
        <v>68</v>
      </c>
      <c r="C23" s="409">
        <f t="shared" si="5"/>
        <v>634</v>
      </c>
      <c r="D23" s="407">
        <v>53</v>
      </c>
      <c r="E23" s="410">
        <f t="shared" si="6"/>
        <v>452</v>
      </c>
      <c r="F23" s="410">
        <v>253</v>
      </c>
      <c r="G23" s="410">
        <v>57</v>
      </c>
      <c r="H23" s="410">
        <v>82</v>
      </c>
      <c r="I23" s="410">
        <v>39</v>
      </c>
      <c r="J23" s="410">
        <v>21</v>
      </c>
      <c r="K23" s="410">
        <v>129</v>
      </c>
      <c r="M23" s="350">
        <f t="shared" si="1"/>
        <v>0</v>
      </c>
      <c r="N23" s="350">
        <f t="shared" si="2"/>
        <v>0</v>
      </c>
    </row>
    <row r="24" spans="1:25" s="349" customFormat="1" ht="15" customHeight="1">
      <c r="A24" s="1453" t="s">
        <v>407</v>
      </c>
      <c r="B24" s="405" t="s">
        <v>142</v>
      </c>
      <c r="C24" s="409">
        <f t="shared" si="5"/>
        <v>1</v>
      </c>
      <c r="D24" s="407">
        <v>0</v>
      </c>
      <c r="E24" s="410">
        <f t="shared" si="6"/>
        <v>0</v>
      </c>
      <c r="F24" s="410">
        <v>0</v>
      </c>
      <c r="G24" s="410">
        <v>0</v>
      </c>
      <c r="H24" s="410">
        <v>0</v>
      </c>
      <c r="I24" s="410">
        <v>0</v>
      </c>
      <c r="J24" s="410">
        <v>0</v>
      </c>
      <c r="K24" s="410">
        <v>1</v>
      </c>
      <c r="M24" s="350">
        <f t="shared" si="1"/>
        <v>0</v>
      </c>
      <c r="N24" s="350">
        <f t="shared" si="2"/>
        <v>0</v>
      </c>
    </row>
    <row r="25" spans="1:25" s="349" customFormat="1" ht="15" customHeight="1">
      <c r="A25" s="1453"/>
      <c r="B25" s="405" t="s">
        <v>68</v>
      </c>
      <c r="C25" s="409">
        <f t="shared" si="5"/>
        <v>0</v>
      </c>
      <c r="D25" s="407">
        <v>0</v>
      </c>
      <c r="E25" s="410">
        <f t="shared" si="6"/>
        <v>0</v>
      </c>
      <c r="F25" s="410">
        <v>0</v>
      </c>
      <c r="G25" s="410">
        <v>0</v>
      </c>
      <c r="H25" s="410">
        <v>0</v>
      </c>
      <c r="I25" s="410">
        <v>0</v>
      </c>
      <c r="J25" s="410">
        <v>0</v>
      </c>
      <c r="K25" s="410">
        <v>0</v>
      </c>
      <c r="M25" s="350">
        <f t="shared" si="1"/>
        <v>0</v>
      </c>
      <c r="N25" s="350">
        <f t="shared" si="2"/>
        <v>0</v>
      </c>
    </row>
    <row r="26" spans="1:25" s="349" customFormat="1" ht="15" customHeight="1">
      <c r="A26" s="1453"/>
      <c r="B26" s="405"/>
      <c r="C26" s="409"/>
      <c r="D26" s="407"/>
      <c r="E26" s="408"/>
      <c r="F26" s="408"/>
      <c r="G26" s="408"/>
      <c r="H26" s="408"/>
      <c r="I26" s="408"/>
      <c r="J26" s="408"/>
      <c r="K26" s="408"/>
      <c r="M26" s="350"/>
      <c r="N26" s="350"/>
    </row>
    <row r="27" spans="1:25" s="349" customFormat="1" ht="15" customHeight="1">
      <c r="A27" s="411" t="s">
        <v>449</v>
      </c>
      <c r="B27" s="405" t="s">
        <v>53</v>
      </c>
      <c r="C27" s="409">
        <f t="shared" ref="C27:K27" si="7">C28+C29</f>
        <v>1591</v>
      </c>
      <c r="D27" s="407">
        <f t="shared" si="7"/>
        <v>235</v>
      </c>
      <c r="E27" s="408">
        <f t="shared" si="7"/>
        <v>881</v>
      </c>
      <c r="F27" s="408">
        <f t="shared" si="7"/>
        <v>629</v>
      </c>
      <c r="G27" s="408">
        <f t="shared" si="7"/>
        <v>77</v>
      </c>
      <c r="H27" s="408">
        <f t="shared" si="7"/>
        <v>108</v>
      </c>
      <c r="I27" s="408">
        <f t="shared" si="7"/>
        <v>43</v>
      </c>
      <c r="J27" s="408">
        <f t="shared" si="7"/>
        <v>24</v>
      </c>
      <c r="K27" s="408">
        <f t="shared" si="7"/>
        <v>475</v>
      </c>
      <c r="M27" s="350">
        <f t="shared" si="1"/>
        <v>0</v>
      </c>
      <c r="N27" s="350">
        <f t="shared" si="2"/>
        <v>0</v>
      </c>
    </row>
    <row r="28" spans="1:25" s="349" customFormat="1" ht="15" customHeight="1">
      <c r="A28" s="412"/>
      <c r="B28" s="405" t="s">
        <v>142</v>
      </c>
      <c r="C28" s="409">
        <f>E28+D28+K28</f>
        <v>903</v>
      </c>
      <c r="D28" s="407">
        <v>172</v>
      </c>
      <c r="E28" s="410">
        <f>SUM(F28:J28)</f>
        <v>402</v>
      </c>
      <c r="F28" s="410">
        <v>358</v>
      </c>
      <c r="G28" s="410">
        <v>15</v>
      </c>
      <c r="H28" s="410">
        <v>19</v>
      </c>
      <c r="I28" s="410">
        <v>0</v>
      </c>
      <c r="J28" s="410">
        <v>10</v>
      </c>
      <c r="K28" s="410">
        <v>329</v>
      </c>
      <c r="M28" s="350">
        <f t="shared" si="1"/>
        <v>0</v>
      </c>
      <c r="N28" s="350">
        <f t="shared" si="2"/>
        <v>0</v>
      </c>
    </row>
    <row r="29" spans="1:25" s="349" customFormat="1" ht="15" customHeight="1">
      <c r="A29" s="413"/>
      <c r="B29" s="414" t="s">
        <v>68</v>
      </c>
      <c r="C29" s="415">
        <f>E29+D29+K29</f>
        <v>688</v>
      </c>
      <c r="D29" s="416">
        <v>63</v>
      </c>
      <c r="E29" s="417">
        <f>SUM(F29:J29)</f>
        <v>479</v>
      </c>
      <c r="F29" s="417">
        <v>271</v>
      </c>
      <c r="G29" s="417">
        <v>62</v>
      </c>
      <c r="H29" s="417">
        <v>89</v>
      </c>
      <c r="I29" s="417">
        <v>43</v>
      </c>
      <c r="J29" s="417">
        <v>14</v>
      </c>
      <c r="K29" s="417">
        <v>146</v>
      </c>
      <c r="M29" s="350">
        <f t="shared" si="1"/>
        <v>0</v>
      </c>
      <c r="N29" s="350">
        <f t="shared" si="2"/>
        <v>0</v>
      </c>
    </row>
    <row r="30" spans="1:25" s="1469" customFormat="1" ht="13.9" customHeight="1">
      <c r="A30" s="94" t="s">
        <v>328</v>
      </c>
      <c r="C30" s="1643" t="s">
        <v>329</v>
      </c>
      <c r="E30" s="1462" t="s">
        <v>330</v>
      </c>
      <c r="H30" s="1490" t="s">
        <v>332</v>
      </c>
      <c r="K30" s="99" t="s">
        <v>333</v>
      </c>
      <c r="M30" s="1462"/>
      <c r="N30" s="1462"/>
      <c r="O30" s="1462"/>
      <c r="Q30" s="1462"/>
      <c r="S30" s="1462"/>
      <c r="T30" s="1462"/>
      <c r="U30" s="1462"/>
      <c r="V30" s="1462"/>
      <c r="W30" s="1462"/>
      <c r="X30" s="1462"/>
      <c r="Y30" s="1462"/>
    </row>
    <row r="31" spans="1:25" s="1469" customFormat="1" ht="13.9" customHeight="1">
      <c r="A31" s="1462"/>
      <c r="B31" s="1462"/>
      <c r="C31" s="1462"/>
      <c r="E31" s="1643" t="s">
        <v>334</v>
      </c>
      <c r="G31" s="1462"/>
      <c r="M31" s="1462"/>
      <c r="N31" s="1462"/>
      <c r="O31" s="1462"/>
      <c r="P31" s="1462"/>
      <c r="Q31" s="1462"/>
      <c r="R31" s="1462"/>
      <c r="S31" s="1462"/>
      <c r="T31" s="1462"/>
      <c r="U31" s="1462"/>
      <c r="V31" s="1462"/>
      <c r="W31" s="1462"/>
      <c r="X31" s="1462"/>
      <c r="Y31" s="1462"/>
    </row>
    <row r="32" spans="1:25" s="349" customFormat="1" ht="14.1" customHeight="1">
      <c r="A32" s="412"/>
      <c r="B32" s="418"/>
      <c r="C32" s="419"/>
      <c r="D32" s="1546"/>
      <c r="E32" s="408"/>
      <c r="F32" s="408"/>
      <c r="G32" s="408"/>
      <c r="H32" s="408"/>
      <c r="I32" s="408"/>
      <c r="J32" s="408"/>
      <c r="K32" s="408"/>
    </row>
    <row r="33" spans="1:32" s="94" customFormat="1" ht="13.9" customHeight="1">
      <c r="A33" s="94" t="s">
        <v>141</v>
      </c>
      <c r="D33" s="408"/>
      <c r="S33" s="1469"/>
    </row>
    <row r="34" spans="1:32" s="94" customFormat="1" ht="13.9" customHeight="1">
      <c r="A34" s="94" t="s">
        <v>719</v>
      </c>
    </row>
    <row r="35" spans="1:32" s="94" customFormat="1" ht="13.9" customHeight="1">
      <c r="A35" s="366" t="s">
        <v>450</v>
      </c>
      <c r="B35" s="157"/>
      <c r="AB35" s="1469"/>
      <c r="AC35" s="1469"/>
      <c r="AD35" s="1469"/>
      <c r="AE35" s="1469"/>
      <c r="AF35" s="1469"/>
    </row>
    <row r="37" spans="1:32">
      <c r="G37" s="97" t="s">
        <v>451</v>
      </c>
    </row>
    <row r="39" spans="1:32">
      <c r="C39" s="372">
        <f>C9-C10-C11-C12-C13</f>
        <v>0</v>
      </c>
      <c r="D39" s="372">
        <f t="shared" ref="D39:K39" si="8">D9-D10-D11-D12-D13</f>
        <v>0</v>
      </c>
      <c r="E39" s="372">
        <f t="shared" si="8"/>
        <v>0</v>
      </c>
      <c r="F39" s="372">
        <f t="shared" si="8"/>
        <v>0</v>
      </c>
      <c r="G39" s="372">
        <f t="shared" si="8"/>
        <v>0</v>
      </c>
      <c r="H39" s="372">
        <f t="shared" si="8"/>
        <v>0</v>
      </c>
      <c r="I39" s="372">
        <f t="shared" si="8"/>
        <v>0</v>
      </c>
      <c r="J39" s="372">
        <f t="shared" si="8"/>
        <v>0</v>
      </c>
      <c r="K39" s="372">
        <f t="shared" si="8"/>
        <v>0</v>
      </c>
    </row>
    <row r="40" spans="1:32">
      <c r="C40" s="372">
        <f>C15-C16-C17</f>
        <v>0</v>
      </c>
      <c r="D40" s="372">
        <f t="shared" ref="D40:K40" si="9">D15-D16-D17</f>
        <v>0</v>
      </c>
      <c r="E40" s="372">
        <f t="shared" si="9"/>
        <v>0</v>
      </c>
      <c r="F40" s="372">
        <f t="shared" si="9"/>
        <v>0</v>
      </c>
      <c r="G40" s="372">
        <f t="shared" si="9"/>
        <v>0</v>
      </c>
      <c r="H40" s="372">
        <f t="shared" si="9"/>
        <v>0</v>
      </c>
      <c r="I40" s="372">
        <f t="shared" si="9"/>
        <v>0</v>
      </c>
      <c r="J40" s="372">
        <f t="shared" si="9"/>
        <v>0</v>
      </c>
      <c r="K40" s="372">
        <f t="shared" si="9"/>
        <v>0</v>
      </c>
    </row>
    <row r="41" spans="1:32">
      <c r="C41" s="372">
        <f>C15-SUM(C18:C25)</f>
        <v>0</v>
      </c>
      <c r="D41" s="372">
        <f t="shared" ref="D41:K41" si="10">D15-SUM(D18:D25)</f>
        <v>0</v>
      </c>
      <c r="E41" s="372">
        <f t="shared" si="10"/>
        <v>0</v>
      </c>
      <c r="F41" s="372">
        <f t="shared" si="10"/>
        <v>0</v>
      </c>
      <c r="G41" s="372">
        <f t="shared" si="10"/>
        <v>0</v>
      </c>
      <c r="H41" s="372">
        <f t="shared" si="10"/>
        <v>0</v>
      </c>
      <c r="I41" s="372">
        <f t="shared" si="10"/>
        <v>0</v>
      </c>
      <c r="J41" s="372">
        <f t="shared" si="10"/>
        <v>0</v>
      </c>
      <c r="K41" s="372">
        <f t="shared" si="10"/>
        <v>0</v>
      </c>
    </row>
    <row r="42" spans="1:32">
      <c r="C42" s="372">
        <f>C16-C18-C20-C22-C24</f>
        <v>0</v>
      </c>
      <c r="D42" s="372">
        <f t="shared" ref="D42:K43" si="11">D16-D18-D20-D22-D24</f>
        <v>0</v>
      </c>
      <c r="E42" s="372">
        <f t="shared" si="11"/>
        <v>0</v>
      </c>
      <c r="F42" s="372">
        <f t="shared" si="11"/>
        <v>0</v>
      </c>
      <c r="G42" s="372">
        <f t="shared" si="11"/>
        <v>0</v>
      </c>
      <c r="H42" s="372">
        <f t="shared" si="11"/>
        <v>0</v>
      </c>
      <c r="I42" s="372">
        <f t="shared" si="11"/>
        <v>0</v>
      </c>
      <c r="J42" s="372">
        <f t="shared" si="11"/>
        <v>0</v>
      </c>
      <c r="K42" s="372">
        <f t="shared" si="11"/>
        <v>0</v>
      </c>
    </row>
    <row r="43" spans="1:32">
      <c r="C43" s="372">
        <f>C17-C19-C21-C23-C25</f>
        <v>0</v>
      </c>
      <c r="D43" s="372">
        <f t="shared" si="11"/>
        <v>0</v>
      </c>
      <c r="E43" s="372">
        <f t="shared" si="11"/>
        <v>0</v>
      </c>
      <c r="F43" s="372">
        <f t="shared" si="11"/>
        <v>0</v>
      </c>
      <c r="G43" s="372">
        <f t="shared" si="11"/>
        <v>0</v>
      </c>
      <c r="H43" s="372">
        <f t="shared" si="11"/>
        <v>0</v>
      </c>
      <c r="I43" s="372">
        <f t="shared" si="11"/>
        <v>0</v>
      </c>
      <c r="J43" s="372">
        <f t="shared" si="11"/>
        <v>0</v>
      </c>
      <c r="K43" s="372">
        <f t="shared" si="11"/>
        <v>0</v>
      </c>
    </row>
    <row r="44" spans="1:32">
      <c r="C44" s="372">
        <f>C27-C28-C29</f>
        <v>0</v>
      </c>
      <c r="D44" s="372">
        <f t="shared" ref="D44:K44" si="12">D27-D28-D29</f>
        <v>0</v>
      </c>
      <c r="E44" s="372">
        <f t="shared" si="12"/>
        <v>0</v>
      </c>
      <c r="F44" s="372">
        <f t="shared" si="12"/>
        <v>0</v>
      </c>
      <c r="G44" s="372">
        <f t="shared" si="12"/>
        <v>0</v>
      </c>
      <c r="H44" s="372">
        <f t="shared" si="12"/>
        <v>0</v>
      </c>
      <c r="I44" s="372">
        <f t="shared" si="12"/>
        <v>0</v>
      </c>
      <c r="J44" s="372">
        <f t="shared" si="12"/>
        <v>0</v>
      </c>
      <c r="K44" s="372">
        <f t="shared" si="12"/>
        <v>0</v>
      </c>
    </row>
  </sheetData>
  <mergeCells count="9">
    <mergeCell ref="J1:K1"/>
    <mergeCell ref="J2:K2"/>
    <mergeCell ref="A3:K3"/>
    <mergeCell ref="J4:K4"/>
    <mergeCell ref="A5:B6"/>
    <mergeCell ref="C5:C6"/>
    <mergeCell ref="D5:D6"/>
    <mergeCell ref="E5:J5"/>
    <mergeCell ref="K5:K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42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8.625" style="97" customWidth="1"/>
    <col min="2" max="2" width="3.875" style="97" customWidth="1"/>
    <col min="3" max="3" width="10.625" style="9" customWidth="1"/>
    <col min="4" max="12" width="10.625" style="97" customWidth="1"/>
    <col min="13" max="256" width="9" style="97"/>
    <col min="257" max="257" width="18.625" style="97" customWidth="1"/>
    <col min="258" max="258" width="3.875" style="97" customWidth="1"/>
    <col min="259" max="268" width="10.625" style="97" customWidth="1"/>
    <col min="269" max="512" width="9" style="97"/>
    <col min="513" max="513" width="18.625" style="97" customWidth="1"/>
    <col min="514" max="514" width="3.875" style="97" customWidth="1"/>
    <col min="515" max="524" width="10.625" style="97" customWidth="1"/>
    <col min="525" max="768" width="9" style="97"/>
    <col min="769" max="769" width="18.625" style="97" customWidth="1"/>
    <col min="770" max="770" width="3.875" style="97" customWidth="1"/>
    <col min="771" max="780" width="10.625" style="97" customWidth="1"/>
    <col min="781" max="1024" width="9" style="97"/>
    <col min="1025" max="1025" width="18.625" style="97" customWidth="1"/>
    <col min="1026" max="1026" width="3.875" style="97" customWidth="1"/>
    <col min="1027" max="1036" width="10.625" style="97" customWidth="1"/>
    <col min="1037" max="1280" width="9" style="97"/>
    <col min="1281" max="1281" width="18.625" style="97" customWidth="1"/>
    <col min="1282" max="1282" width="3.875" style="97" customWidth="1"/>
    <col min="1283" max="1292" width="10.625" style="97" customWidth="1"/>
    <col min="1293" max="1536" width="9" style="97"/>
    <col min="1537" max="1537" width="18.625" style="97" customWidth="1"/>
    <col min="1538" max="1538" width="3.875" style="97" customWidth="1"/>
    <col min="1539" max="1548" width="10.625" style="97" customWidth="1"/>
    <col min="1549" max="1792" width="9" style="97"/>
    <col min="1793" max="1793" width="18.625" style="97" customWidth="1"/>
    <col min="1794" max="1794" width="3.875" style="97" customWidth="1"/>
    <col min="1795" max="1804" width="10.625" style="97" customWidth="1"/>
    <col min="1805" max="2048" width="9" style="97"/>
    <col min="2049" max="2049" width="18.625" style="97" customWidth="1"/>
    <col min="2050" max="2050" width="3.875" style="97" customWidth="1"/>
    <col min="2051" max="2060" width="10.625" style="97" customWidth="1"/>
    <col min="2061" max="2304" width="9" style="97"/>
    <col min="2305" max="2305" width="18.625" style="97" customWidth="1"/>
    <col min="2306" max="2306" width="3.875" style="97" customWidth="1"/>
    <col min="2307" max="2316" width="10.625" style="97" customWidth="1"/>
    <col min="2317" max="2560" width="9" style="97"/>
    <col min="2561" max="2561" width="18.625" style="97" customWidth="1"/>
    <col min="2562" max="2562" width="3.875" style="97" customWidth="1"/>
    <col min="2563" max="2572" width="10.625" style="97" customWidth="1"/>
    <col min="2573" max="2816" width="9" style="97"/>
    <col min="2817" max="2817" width="18.625" style="97" customWidth="1"/>
    <col min="2818" max="2818" width="3.875" style="97" customWidth="1"/>
    <col min="2819" max="2828" width="10.625" style="97" customWidth="1"/>
    <col min="2829" max="3072" width="9" style="97"/>
    <col min="3073" max="3073" width="18.625" style="97" customWidth="1"/>
    <col min="3074" max="3074" width="3.875" style="97" customWidth="1"/>
    <col min="3075" max="3084" width="10.625" style="97" customWidth="1"/>
    <col min="3085" max="3328" width="9" style="97"/>
    <col min="3329" max="3329" width="18.625" style="97" customWidth="1"/>
    <col min="3330" max="3330" width="3.875" style="97" customWidth="1"/>
    <col min="3331" max="3340" width="10.625" style="97" customWidth="1"/>
    <col min="3341" max="3584" width="9" style="97"/>
    <col min="3585" max="3585" width="18.625" style="97" customWidth="1"/>
    <col min="3586" max="3586" width="3.875" style="97" customWidth="1"/>
    <col min="3587" max="3596" width="10.625" style="97" customWidth="1"/>
    <col min="3597" max="3840" width="9" style="97"/>
    <col min="3841" max="3841" width="18.625" style="97" customWidth="1"/>
    <col min="3842" max="3842" width="3.875" style="97" customWidth="1"/>
    <col min="3843" max="3852" width="10.625" style="97" customWidth="1"/>
    <col min="3853" max="4096" width="9" style="97"/>
    <col min="4097" max="4097" width="18.625" style="97" customWidth="1"/>
    <col min="4098" max="4098" width="3.875" style="97" customWidth="1"/>
    <col min="4099" max="4108" width="10.625" style="97" customWidth="1"/>
    <col min="4109" max="4352" width="9" style="97"/>
    <col min="4353" max="4353" width="18.625" style="97" customWidth="1"/>
    <col min="4354" max="4354" width="3.875" style="97" customWidth="1"/>
    <col min="4355" max="4364" width="10.625" style="97" customWidth="1"/>
    <col min="4365" max="4608" width="9" style="97"/>
    <col min="4609" max="4609" width="18.625" style="97" customWidth="1"/>
    <col min="4610" max="4610" width="3.875" style="97" customWidth="1"/>
    <col min="4611" max="4620" width="10.625" style="97" customWidth="1"/>
    <col min="4621" max="4864" width="9" style="97"/>
    <col min="4865" max="4865" width="18.625" style="97" customWidth="1"/>
    <col min="4866" max="4866" width="3.875" style="97" customWidth="1"/>
    <col min="4867" max="4876" width="10.625" style="97" customWidth="1"/>
    <col min="4877" max="5120" width="9" style="97"/>
    <col min="5121" max="5121" width="18.625" style="97" customWidth="1"/>
    <col min="5122" max="5122" width="3.875" style="97" customWidth="1"/>
    <col min="5123" max="5132" width="10.625" style="97" customWidth="1"/>
    <col min="5133" max="5376" width="9" style="97"/>
    <col min="5377" max="5377" width="18.625" style="97" customWidth="1"/>
    <col min="5378" max="5378" width="3.875" style="97" customWidth="1"/>
    <col min="5379" max="5388" width="10.625" style="97" customWidth="1"/>
    <col min="5389" max="5632" width="9" style="97"/>
    <col min="5633" max="5633" width="18.625" style="97" customWidth="1"/>
    <col min="5634" max="5634" width="3.875" style="97" customWidth="1"/>
    <col min="5635" max="5644" width="10.625" style="97" customWidth="1"/>
    <col min="5645" max="5888" width="9" style="97"/>
    <col min="5889" max="5889" width="18.625" style="97" customWidth="1"/>
    <col min="5890" max="5890" width="3.875" style="97" customWidth="1"/>
    <col min="5891" max="5900" width="10.625" style="97" customWidth="1"/>
    <col min="5901" max="6144" width="9" style="97"/>
    <col min="6145" max="6145" width="18.625" style="97" customWidth="1"/>
    <col min="6146" max="6146" width="3.875" style="97" customWidth="1"/>
    <col min="6147" max="6156" width="10.625" style="97" customWidth="1"/>
    <col min="6157" max="6400" width="9" style="97"/>
    <col min="6401" max="6401" width="18.625" style="97" customWidth="1"/>
    <col min="6402" max="6402" width="3.875" style="97" customWidth="1"/>
    <col min="6403" max="6412" width="10.625" style="97" customWidth="1"/>
    <col min="6413" max="6656" width="9" style="97"/>
    <col min="6657" max="6657" width="18.625" style="97" customWidth="1"/>
    <col min="6658" max="6658" width="3.875" style="97" customWidth="1"/>
    <col min="6659" max="6668" width="10.625" style="97" customWidth="1"/>
    <col min="6669" max="6912" width="9" style="97"/>
    <col min="6913" max="6913" width="18.625" style="97" customWidth="1"/>
    <col min="6914" max="6914" width="3.875" style="97" customWidth="1"/>
    <col min="6915" max="6924" width="10.625" style="97" customWidth="1"/>
    <col min="6925" max="7168" width="9" style="97"/>
    <col min="7169" max="7169" width="18.625" style="97" customWidth="1"/>
    <col min="7170" max="7170" width="3.875" style="97" customWidth="1"/>
    <col min="7171" max="7180" width="10.625" style="97" customWidth="1"/>
    <col min="7181" max="7424" width="9" style="97"/>
    <col min="7425" max="7425" width="18.625" style="97" customWidth="1"/>
    <col min="7426" max="7426" width="3.875" style="97" customWidth="1"/>
    <col min="7427" max="7436" width="10.625" style="97" customWidth="1"/>
    <col min="7437" max="7680" width="9" style="97"/>
    <col min="7681" max="7681" width="18.625" style="97" customWidth="1"/>
    <col min="7682" max="7682" width="3.875" style="97" customWidth="1"/>
    <col min="7683" max="7692" width="10.625" style="97" customWidth="1"/>
    <col min="7693" max="7936" width="9" style="97"/>
    <col min="7937" max="7937" width="18.625" style="97" customWidth="1"/>
    <col min="7938" max="7938" width="3.875" style="97" customWidth="1"/>
    <col min="7939" max="7948" width="10.625" style="97" customWidth="1"/>
    <col min="7949" max="8192" width="9" style="97"/>
    <col min="8193" max="8193" width="18.625" style="97" customWidth="1"/>
    <col min="8194" max="8194" width="3.875" style="97" customWidth="1"/>
    <col min="8195" max="8204" width="10.625" style="97" customWidth="1"/>
    <col min="8205" max="8448" width="9" style="97"/>
    <col min="8449" max="8449" width="18.625" style="97" customWidth="1"/>
    <col min="8450" max="8450" width="3.875" style="97" customWidth="1"/>
    <col min="8451" max="8460" width="10.625" style="97" customWidth="1"/>
    <col min="8461" max="8704" width="9" style="97"/>
    <col min="8705" max="8705" width="18.625" style="97" customWidth="1"/>
    <col min="8706" max="8706" width="3.875" style="97" customWidth="1"/>
    <col min="8707" max="8716" width="10.625" style="97" customWidth="1"/>
    <col min="8717" max="8960" width="9" style="97"/>
    <col min="8961" max="8961" width="18.625" style="97" customWidth="1"/>
    <col min="8962" max="8962" width="3.875" style="97" customWidth="1"/>
    <col min="8963" max="8972" width="10.625" style="97" customWidth="1"/>
    <col min="8973" max="9216" width="9" style="97"/>
    <col min="9217" max="9217" width="18.625" style="97" customWidth="1"/>
    <col min="9218" max="9218" width="3.875" style="97" customWidth="1"/>
    <col min="9219" max="9228" width="10.625" style="97" customWidth="1"/>
    <col min="9229" max="9472" width="9" style="97"/>
    <col min="9473" max="9473" width="18.625" style="97" customWidth="1"/>
    <col min="9474" max="9474" width="3.875" style="97" customWidth="1"/>
    <col min="9475" max="9484" width="10.625" style="97" customWidth="1"/>
    <col min="9485" max="9728" width="9" style="97"/>
    <col min="9729" max="9729" width="18.625" style="97" customWidth="1"/>
    <col min="9730" max="9730" width="3.875" style="97" customWidth="1"/>
    <col min="9731" max="9740" width="10.625" style="97" customWidth="1"/>
    <col min="9741" max="9984" width="9" style="97"/>
    <col min="9985" max="9985" width="18.625" style="97" customWidth="1"/>
    <col min="9986" max="9986" width="3.875" style="97" customWidth="1"/>
    <col min="9987" max="9996" width="10.625" style="97" customWidth="1"/>
    <col min="9997" max="10240" width="9" style="97"/>
    <col min="10241" max="10241" width="18.625" style="97" customWidth="1"/>
    <col min="10242" max="10242" width="3.875" style="97" customWidth="1"/>
    <col min="10243" max="10252" width="10.625" style="97" customWidth="1"/>
    <col min="10253" max="10496" width="9" style="97"/>
    <col min="10497" max="10497" width="18.625" style="97" customWidth="1"/>
    <col min="10498" max="10498" width="3.875" style="97" customWidth="1"/>
    <col min="10499" max="10508" width="10.625" style="97" customWidth="1"/>
    <col min="10509" max="10752" width="9" style="97"/>
    <col min="10753" max="10753" width="18.625" style="97" customWidth="1"/>
    <col min="10754" max="10754" width="3.875" style="97" customWidth="1"/>
    <col min="10755" max="10764" width="10.625" style="97" customWidth="1"/>
    <col min="10765" max="11008" width="9" style="97"/>
    <col min="11009" max="11009" width="18.625" style="97" customWidth="1"/>
    <col min="11010" max="11010" width="3.875" style="97" customWidth="1"/>
    <col min="11011" max="11020" width="10.625" style="97" customWidth="1"/>
    <col min="11021" max="11264" width="9" style="97"/>
    <col min="11265" max="11265" width="18.625" style="97" customWidth="1"/>
    <col min="11266" max="11266" width="3.875" style="97" customWidth="1"/>
    <col min="11267" max="11276" width="10.625" style="97" customWidth="1"/>
    <col min="11277" max="11520" width="9" style="97"/>
    <col min="11521" max="11521" width="18.625" style="97" customWidth="1"/>
    <col min="11522" max="11522" width="3.875" style="97" customWidth="1"/>
    <col min="11523" max="11532" width="10.625" style="97" customWidth="1"/>
    <col min="11533" max="11776" width="9" style="97"/>
    <col min="11777" max="11777" width="18.625" style="97" customWidth="1"/>
    <col min="11778" max="11778" width="3.875" style="97" customWidth="1"/>
    <col min="11779" max="11788" width="10.625" style="97" customWidth="1"/>
    <col min="11789" max="12032" width="9" style="97"/>
    <col min="12033" max="12033" width="18.625" style="97" customWidth="1"/>
    <col min="12034" max="12034" width="3.875" style="97" customWidth="1"/>
    <col min="12035" max="12044" width="10.625" style="97" customWidth="1"/>
    <col min="12045" max="12288" width="9" style="97"/>
    <col min="12289" max="12289" width="18.625" style="97" customWidth="1"/>
    <col min="12290" max="12290" width="3.875" style="97" customWidth="1"/>
    <col min="12291" max="12300" width="10.625" style="97" customWidth="1"/>
    <col min="12301" max="12544" width="9" style="97"/>
    <col min="12545" max="12545" width="18.625" style="97" customWidth="1"/>
    <col min="12546" max="12546" width="3.875" style="97" customWidth="1"/>
    <col min="12547" max="12556" width="10.625" style="97" customWidth="1"/>
    <col min="12557" max="12800" width="9" style="97"/>
    <col min="12801" max="12801" width="18.625" style="97" customWidth="1"/>
    <col min="12802" max="12802" width="3.875" style="97" customWidth="1"/>
    <col min="12803" max="12812" width="10.625" style="97" customWidth="1"/>
    <col min="12813" max="13056" width="9" style="97"/>
    <col min="13057" max="13057" width="18.625" style="97" customWidth="1"/>
    <col min="13058" max="13058" width="3.875" style="97" customWidth="1"/>
    <col min="13059" max="13068" width="10.625" style="97" customWidth="1"/>
    <col min="13069" max="13312" width="9" style="97"/>
    <col min="13313" max="13313" width="18.625" style="97" customWidth="1"/>
    <col min="13314" max="13314" width="3.875" style="97" customWidth="1"/>
    <col min="13315" max="13324" width="10.625" style="97" customWidth="1"/>
    <col min="13325" max="13568" width="9" style="97"/>
    <col min="13569" max="13569" width="18.625" style="97" customWidth="1"/>
    <col min="13570" max="13570" width="3.875" style="97" customWidth="1"/>
    <col min="13571" max="13580" width="10.625" style="97" customWidth="1"/>
    <col min="13581" max="13824" width="9" style="97"/>
    <col min="13825" max="13825" width="18.625" style="97" customWidth="1"/>
    <col min="13826" max="13826" width="3.875" style="97" customWidth="1"/>
    <col min="13827" max="13836" width="10.625" style="97" customWidth="1"/>
    <col min="13837" max="14080" width="9" style="97"/>
    <col min="14081" max="14081" width="18.625" style="97" customWidth="1"/>
    <col min="14082" max="14082" width="3.875" style="97" customWidth="1"/>
    <col min="14083" max="14092" width="10.625" style="97" customWidth="1"/>
    <col min="14093" max="14336" width="9" style="97"/>
    <col min="14337" max="14337" width="18.625" style="97" customWidth="1"/>
    <col min="14338" max="14338" width="3.875" style="97" customWidth="1"/>
    <col min="14339" max="14348" width="10.625" style="97" customWidth="1"/>
    <col min="14349" max="14592" width="9" style="97"/>
    <col min="14593" max="14593" width="18.625" style="97" customWidth="1"/>
    <col min="14594" max="14594" width="3.875" style="97" customWidth="1"/>
    <col min="14595" max="14604" width="10.625" style="97" customWidth="1"/>
    <col min="14605" max="14848" width="9" style="97"/>
    <col min="14849" max="14849" width="18.625" style="97" customWidth="1"/>
    <col min="14850" max="14850" width="3.875" style="97" customWidth="1"/>
    <col min="14851" max="14860" width="10.625" style="97" customWidth="1"/>
    <col min="14861" max="15104" width="9" style="97"/>
    <col min="15105" max="15105" width="18.625" style="97" customWidth="1"/>
    <col min="15106" max="15106" width="3.875" style="97" customWidth="1"/>
    <col min="15107" max="15116" width="10.625" style="97" customWidth="1"/>
    <col min="15117" max="15360" width="9" style="97"/>
    <col min="15361" max="15361" width="18.625" style="97" customWidth="1"/>
    <col min="15362" max="15362" width="3.875" style="97" customWidth="1"/>
    <col min="15363" max="15372" width="10.625" style="97" customWidth="1"/>
    <col min="15373" max="15616" width="9" style="97"/>
    <col min="15617" max="15617" width="18.625" style="97" customWidth="1"/>
    <col min="15618" max="15618" width="3.875" style="97" customWidth="1"/>
    <col min="15619" max="15628" width="10.625" style="97" customWidth="1"/>
    <col min="15629" max="15872" width="9" style="97"/>
    <col min="15873" max="15873" width="18.625" style="97" customWidth="1"/>
    <col min="15874" max="15874" width="3.875" style="97" customWidth="1"/>
    <col min="15875" max="15884" width="10.625" style="97" customWidth="1"/>
    <col min="15885" max="16128" width="9" style="97"/>
    <col min="16129" max="16129" width="18.625" style="97" customWidth="1"/>
    <col min="16130" max="16130" width="3.875" style="97" customWidth="1"/>
    <col min="16131" max="16140" width="10.625" style="97" customWidth="1"/>
    <col min="16141" max="16384" width="9" style="97"/>
  </cols>
  <sheetData>
    <row r="1" spans="1:14" s="94" customFormat="1" ht="14.25">
      <c r="A1" s="1488" t="s">
        <v>143</v>
      </c>
      <c r="B1" s="1462"/>
      <c r="C1" s="1469"/>
      <c r="I1" s="1470"/>
      <c r="J1" s="1463" t="s">
        <v>139</v>
      </c>
      <c r="K1" s="1810" t="s">
        <v>89</v>
      </c>
      <c r="L1" s="1760"/>
    </row>
    <row r="2" spans="1:14" s="94" customFormat="1" ht="14.25">
      <c r="A2" s="1439" t="s">
        <v>34</v>
      </c>
      <c r="B2" s="1471" t="s">
        <v>238</v>
      </c>
      <c r="C2" s="1471"/>
      <c r="D2" s="1471"/>
      <c r="E2" s="1471"/>
      <c r="F2" s="1471"/>
      <c r="G2" s="1471"/>
      <c r="H2" s="1471"/>
      <c r="I2" s="7" t="s">
        <v>345</v>
      </c>
      <c r="J2" s="1463" t="s">
        <v>936</v>
      </c>
      <c r="K2" s="1810" t="s">
        <v>952</v>
      </c>
      <c r="L2" s="1760"/>
    </row>
    <row r="3" spans="1:14" s="100" customFormat="1" ht="29.25" customHeight="1">
      <c r="B3" s="1464"/>
      <c r="C3" s="2381" t="s">
        <v>2633</v>
      </c>
      <c r="D3" s="1811"/>
      <c r="E3" s="1811"/>
      <c r="F3" s="1811"/>
      <c r="G3" s="1811"/>
      <c r="H3" s="1811"/>
      <c r="I3" s="1811"/>
      <c r="J3" s="1811"/>
      <c r="K3" s="1464"/>
      <c r="L3" s="1464"/>
    </row>
    <row r="4" spans="1:14" s="94" customFormat="1" ht="14.25">
      <c r="A4" s="1447" t="s">
        <v>2634</v>
      </c>
      <c r="B4" s="1447"/>
      <c r="C4" s="1763" t="s">
        <v>284</v>
      </c>
      <c r="D4" s="1763"/>
      <c r="E4" s="1763"/>
      <c r="F4" s="1763"/>
      <c r="G4" s="1763"/>
      <c r="H4" s="1763"/>
      <c r="I4" s="1763"/>
      <c r="J4" s="1763"/>
      <c r="K4" s="1447"/>
      <c r="L4" s="1466" t="s">
        <v>683</v>
      </c>
    </row>
    <row r="5" spans="1:14" s="1643" customFormat="1" ht="21" customHeight="1">
      <c r="A5" s="1746" t="s">
        <v>2095</v>
      </c>
      <c r="B5" s="1737"/>
      <c r="C5" s="1810" t="s">
        <v>953</v>
      </c>
      <c r="D5" s="1737"/>
      <c r="E5" s="1810" t="s">
        <v>950</v>
      </c>
      <c r="F5" s="1737"/>
      <c r="G5" s="1810" t="s">
        <v>954</v>
      </c>
      <c r="H5" s="1737"/>
      <c r="I5" s="1810" t="s">
        <v>951</v>
      </c>
      <c r="J5" s="1737"/>
      <c r="K5" s="1810" t="s">
        <v>2076</v>
      </c>
      <c r="L5" s="1746"/>
    </row>
    <row r="6" spans="1:14" s="94" customFormat="1" ht="15.95" customHeight="1">
      <c r="A6" s="1808" t="s">
        <v>174</v>
      </c>
      <c r="B6" s="1795"/>
      <c r="C6" s="822"/>
      <c r="D6" s="823">
        <f>F6+H6+J6+L6</f>
        <v>96</v>
      </c>
      <c r="E6" s="824"/>
      <c r="F6" s="823">
        <f>F8+F10+F18+F23+F28</f>
        <v>21</v>
      </c>
      <c r="G6" s="823"/>
      <c r="H6" s="823">
        <f>H8+H10+H18+H23+H28</f>
        <v>29</v>
      </c>
      <c r="I6" s="823"/>
      <c r="J6" s="823">
        <f>J8+J10+J18+J23+J28</f>
        <v>30</v>
      </c>
      <c r="K6" s="823"/>
      <c r="L6" s="823">
        <f>L8+L10+L18+L23+L28</f>
        <v>16</v>
      </c>
      <c r="N6" s="21">
        <f>D6-F6-H6-J6-L6</f>
        <v>0</v>
      </c>
    </row>
    <row r="7" spans="1:14" s="94" customFormat="1" ht="9.9499999999999993" customHeight="1">
      <c r="A7" s="1538"/>
      <c r="B7" s="1664"/>
      <c r="C7" s="822"/>
      <c r="D7" s="823"/>
      <c r="E7" s="823"/>
      <c r="F7" s="823"/>
      <c r="G7" s="823"/>
      <c r="H7" s="823"/>
      <c r="I7" s="823"/>
      <c r="J7" s="823"/>
      <c r="K7" s="823"/>
      <c r="L7" s="823"/>
      <c r="N7" s="21"/>
    </row>
    <row r="8" spans="1:14" s="94" customFormat="1" ht="15.95" customHeight="1">
      <c r="A8" s="1970" t="s">
        <v>2635</v>
      </c>
      <c r="B8" s="2384"/>
      <c r="C8" s="822"/>
      <c r="D8" s="823">
        <f t="shared" ref="D8:D31" si="0">F8+H8+J8+L8</f>
        <v>13</v>
      </c>
      <c r="E8" s="823"/>
      <c r="F8" s="825">
        <v>4</v>
      </c>
      <c r="G8" s="823"/>
      <c r="H8" s="825">
        <v>4</v>
      </c>
      <c r="I8" s="823"/>
      <c r="J8" s="825">
        <v>2</v>
      </c>
      <c r="K8" s="823"/>
      <c r="L8" s="825">
        <v>3</v>
      </c>
      <c r="N8" s="21">
        <f t="shared" ref="N8:N31" si="1">D8-F8-H8-J8-L8</f>
        <v>0</v>
      </c>
    </row>
    <row r="9" spans="1:14" s="94" customFormat="1" ht="9.9499999999999993" customHeight="1">
      <c r="A9" s="1538"/>
      <c r="B9" s="1664"/>
      <c r="C9" s="822"/>
      <c r="D9" s="823"/>
      <c r="E9" s="823"/>
      <c r="F9" s="823"/>
      <c r="G9" s="823"/>
      <c r="H9" s="823"/>
      <c r="I9" s="823"/>
      <c r="J9" s="823"/>
      <c r="K9" s="823"/>
      <c r="L9" s="823"/>
      <c r="N9" s="21"/>
    </row>
    <row r="10" spans="1:14" s="94" customFormat="1" ht="15.95" customHeight="1">
      <c r="A10" s="1538" t="s">
        <v>2636</v>
      </c>
      <c r="B10" s="1664"/>
      <c r="C10" s="822"/>
      <c r="D10" s="823">
        <f t="shared" si="0"/>
        <v>12</v>
      </c>
      <c r="E10" s="823"/>
      <c r="F10" s="823">
        <f>SUM(F11:F16)</f>
        <v>3</v>
      </c>
      <c r="G10" s="823"/>
      <c r="H10" s="823">
        <f>SUM(H11:H16)</f>
        <v>5</v>
      </c>
      <c r="I10" s="823"/>
      <c r="J10" s="823">
        <f>SUM(J11:J16)</f>
        <v>2</v>
      </c>
      <c r="K10" s="823"/>
      <c r="L10" s="823">
        <f>SUM(L11:L16)</f>
        <v>2</v>
      </c>
      <c r="N10" s="21">
        <f t="shared" si="1"/>
        <v>0</v>
      </c>
    </row>
    <row r="11" spans="1:14" s="94" customFormat="1" ht="15.95" customHeight="1">
      <c r="A11" s="2382" t="s">
        <v>955</v>
      </c>
      <c r="B11" s="2383"/>
      <c r="C11" s="822"/>
      <c r="D11" s="823">
        <f t="shared" si="0"/>
        <v>2</v>
      </c>
      <c r="E11" s="823"/>
      <c r="F11" s="825">
        <v>0</v>
      </c>
      <c r="G11" s="823"/>
      <c r="H11" s="825">
        <v>1</v>
      </c>
      <c r="I11" s="823"/>
      <c r="J11" s="825">
        <v>0</v>
      </c>
      <c r="K11" s="823"/>
      <c r="L11" s="825">
        <v>1</v>
      </c>
      <c r="N11" s="21">
        <f t="shared" si="1"/>
        <v>0</v>
      </c>
    </row>
    <row r="12" spans="1:14" s="94" customFormat="1" ht="15.95" customHeight="1">
      <c r="A12" s="2382" t="s">
        <v>956</v>
      </c>
      <c r="B12" s="2383"/>
      <c r="C12" s="822"/>
      <c r="D12" s="823">
        <f t="shared" si="0"/>
        <v>4</v>
      </c>
      <c r="E12" s="823"/>
      <c r="F12" s="825">
        <v>1</v>
      </c>
      <c r="G12" s="823"/>
      <c r="H12" s="825">
        <v>1</v>
      </c>
      <c r="I12" s="823"/>
      <c r="J12" s="825">
        <v>2</v>
      </c>
      <c r="K12" s="823"/>
      <c r="L12" s="825">
        <v>0</v>
      </c>
      <c r="N12" s="21">
        <f t="shared" si="1"/>
        <v>0</v>
      </c>
    </row>
    <row r="13" spans="1:14" s="94" customFormat="1" ht="15.95" customHeight="1">
      <c r="A13" s="2382" t="s">
        <v>957</v>
      </c>
      <c r="B13" s="2383"/>
      <c r="C13" s="822"/>
      <c r="D13" s="823">
        <f t="shared" si="0"/>
        <v>1</v>
      </c>
      <c r="E13" s="823"/>
      <c r="F13" s="825">
        <v>0</v>
      </c>
      <c r="G13" s="823"/>
      <c r="H13" s="825">
        <v>1</v>
      </c>
      <c r="I13" s="823"/>
      <c r="J13" s="825">
        <v>0</v>
      </c>
      <c r="K13" s="823"/>
      <c r="L13" s="825">
        <v>0</v>
      </c>
      <c r="N13" s="21">
        <f t="shared" si="1"/>
        <v>0</v>
      </c>
    </row>
    <row r="14" spans="1:14" s="94" customFormat="1" ht="15.95" customHeight="1">
      <c r="A14" s="2382" t="s">
        <v>173</v>
      </c>
      <c r="B14" s="2383"/>
      <c r="C14" s="822"/>
      <c r="D14" s="823">
        <f t="shared" si="0"/>
        <v>2</v>
      </c>
      <c r="E14" s="823"/>
      <c r="F14" s="825">
        <v>1</v>
      </c>
      <c r="G14" s="823"/>
      <c r="H14" s="825">
        <v>1</v>
      </c>
      <c r="I14" s="823"/>
      <c r="J14" s="825">
        <v>0</v>
      </c>
      <c r="K14" s="823"/>
      <c r="L14" s="825">
        <v>0</v>
      </c>
      <c r="N14" s="21">
        <f t="shared" si="1"/>
        <v>0</v>
      </c>
    </row>
    <row r="15" spans="1:14" s="94" customFormat="1" ht="15.95" customHeight="1">
      <c r="A15" s="2382" t="s">
        <v>172</v>
      </c>
      <c r="B15" s="2383"/>
      <c r="C15" s="822"/>
      <c r="D15" s="823">
        <f t="shared" si="0"/>
        <v>2</v>
      </c>
      <c r="E15" s="823"/>
      <c r="F15" s="825">
        <v>0</v>
      </c>
      <c r="G15" s="823"/>
      <c r="H15" s="825">
        <v>1</v>
      </c>
      <c r="I15" s="823"/>
      <c r="J15" s="825">
        <v>0</v>
      </c>
      <c r="K15" s="823"/>
      <c r="L15" s="825">
        <v>1</v>
      </c>
      <c r="N15" s="21">
        <f t="shared" si="1"/>
        <v>0</v>
      </c>
    </row>
    <row r="16" spans="1:14" s="94" customFormat="1" ht="15.95" customHeight="1">
      <c r="A16" s="2382" t="s">
        <v>2098</v>
      </c>
      <c r="B16" s="2383"/>
      <c r="C16" s="822"/>
      <c r="D16" s="823">
        <f t="shared" si="0"/>
        <v>1</v>
      </c>
      <c r="E16" s="823"/>
      <c r="F16" s="825">
        <v>1</v>
      </c>
      <c r="G16" s="823"/>
      <c r="H16" s="825">
        <v>0</v>
      </c>
      <c r="I16" s="823"/>
      <c r="J16" s="825">
        <v>0</v>
      </c>
      <c r="K16" s="823"/>
      <c r="L16" s="825">
        <v>0</v>
      </c>
      <c r="N16" s="21">
        <f t="shared" si="1"/>
        <v>0</v>
      </c>
    </row>
    <row r="17" spans="1:14" s="94" customFormat="1" ht="9.9499999999999993" customHeight="1">
      <c r="A17" s="1538"/>
      <c r="B17" s="1664"/>
      <c r="C17" s="822"/>
      <c r="D17" s="823"/>
      <c r="E17" s="823"/>
      <c r="F17" s="21"/>
      <c r="G17" s="823"/>
      <c r="H17" s="823"/>
      <c r="I17" s="823"/>
      <c r="J17" s="823"/>
      <c r="K17" s="823"/>
      <c r="L17" s="823"/>
      <c r="N17" s="21"/>
    </row>
    <row r="18" spans="1:14" s="94" customFormat="1" ht="15.95" customHeight="1">
      <c r="A18" s="1970" t="s">
        <v>2637</v>
      </c>
      <c r="B18" s="2384"/>
      <c r="C18" s="822"/>
      <c r="D18" s="823">
        <f t="shared" si="0"/>
        <v>16</v>
      </c>
      <c r="E18" s="823"/>
      <c r="F18" s="823">
        <f>SUM(F19:F21)</f>
        <v>4</v>
      </c>
      <c r="G18" s="823"/>
      <c r="H18" s="823">
        <f>SUM(H19:H21)</f>
        <v>4</v>
      </c>
      <c r="I18" s="823"/>
      <c r="J18" s="823">
        <f>SUM(J19:J21)</f>
        <v>5</v>
      </c>
      <c r="K18" s="823"/>
      <c r="L18" s="823">
        <f>SUM(L19:L21)</f>
        <v>3</v>
      </c>
      <c r="N18" s="21">
        <f t="shared" si="1"/>
        <v>0</v>
      </c>
    </row>
    <row r="19" spans="1:14" s="94" customFormat="1" ht="15.95" customHeight="1">
      <c r="A19" s="2382" t="s">
        <v>955</v>
      </c>
      <c r="B19" s="2383"/>
      <c r="C19" s="822"/>
      <c r="D19" s="823">
        <f t="shared" si="0"/>
        <v>5</v>
      </c>
      <c r="E19" s="823"/>
      <c r="F19" s="825">
        <v>1</v>
      </c>
      <c r="G19" s="823"/>
      <c r="H19" s="825">
        <v>1</v>
      </c>
      <c r="I19" s="823"/>
      <c r="J19" s="825">
        <v>2</v>
      </c>
      <c r="K19" s="823"/>
      <c r="L19" s="825">
        <v>1</v>
      </c>
      <c r="N19" s="21">
        <f t="shared" si="1"/>
        <v>0</v>
      </c>
    </row>
    <row r="20" spans="1:14" s="94" customFormat="1" ht="15.95" customHeight="1">
      <c r="A20" s="2382" t="s">
        <v>956</v>
      </c>
      <c r="B20" s="2383"/>
      <c r="C20" s="822"/>
      <c r="D20" s="823">
        <f t="shared" si="0"/>
        <v>5</v>
      </c>
      <c r="E20" s="823"/>
      <c r="F20" s="825">
        <v>1</v>
      </c>
      <c r="G20" s="823"/>
      <c r="H20" s="825">
        <v>1</v>
      </c>
      <c r="I20" s="823"/>
      <c r="J20" s="825">
        <v>2</v>
      </c>
      <c r="K20" s="823"/>
      <c r="L20" s="825">
        <v>1</v>
      </c>
      <c r="N20" s="21">
        <f t="shared" si="1"/>
        <v>0</v>
      </c>
    </row>
    <row r="21" spans="1:14" s="94" customFormat="1" ht="15.95" customHeight="1">
      <c r="A21" s="2382" t="s">
        <v>957</v>
      </c>
      <c r="B21" s="2383"/>
      <c r="C21" s="822"/>
      <c r="D21" s="823">
        <f t="shared" si="0"/>
        <v>6</v>
      </c>
      <c r="E21" s="823"/>
      <c r="F21" s="825">
        <v>2</v>
      </c>
      <c r="G21" s="823"/>
      <c r="H21" s="825">
        <v>2</v>
      </c>
      <c r="I21" s="823"/>
      <c r="J21" s="825">
        <v>1</v>
      </c>
      <c r="K21" s="823"/>
      <c r="L21" s="825">
        <v>1</v>
      </c>
      <c r="N21" s="21">
        <f t="shared" si="1"/>
        <v>0</v>
      </c>
    </row>
    <row r="22" spans="1:14" s="94" customFormat="1" ht="9.9499999999999993" customHeight="1">
      <c r="A22" s="1538"/>
      <c r="B22" s="1664"/>
      <c r="C22" s="822"/>
      <c r="D22" s="823"/>
      <c r="E22" s="823"/>
      <c r="F22" s="823"/>
      <c r="G22" s="823"/>
      <c r="H22" s="823"/>
      <c r="I22" s="823"/>
      <c r="J22" s="823"/>
      <c r="K22" s="823"/>
      <c r="L22" s="823"/>
      <c r="N22" s="21"/>
    </row>
    <row r="23" spans="1:14" s="94" customFormat="1" ht="15.95" customHeight="1">
      <c r="A23" s="1970" t="s">
        <v>2638</v>
      </c>
      <c r="B23" s="2384"/>
      <c r="C23" s="822"/>
      <c r="D23" s="823">
        <f t="shared" si="0"/>
        <v>5</v>
      </c>
      <c r="E23" s="823"/>
      <c r="F23" s="823">
        <f>SUM(F24:F26)</f>
        <v>2</v>
      </c>
      <c r="G23" s="823"/>
      <c r="H23" s="823">
        <f>SUM(H24:H26)</f>
        <v>0</v>
      </c>
      <c r="I23" s="823"/>
      <c r="J23" s="823">
        <f>SUM(J24:J26)</f>
        <v>0</v>
      </c>
      <c r="K23" s="823"/>
      <c r="L23" s="823">
        <f>SUM(L24:L26)</f>
        <v>3</v>
      </c>
      <c r="N23" s="21">
        <f t="shared" si="1"/>
        <v>0</v>
      </c>
    </row>
    <row r="24" spans="1:14" s="94" customFormat="1" ht="15.95" customHeight="1">
      <c r="A24" s="2382" t="s">
        <v>955</v>
      </c>
      <c r="B24" s="2383"/>
      <c r="C24" s="822"/>
      <c r="D24" s="823">
        <f t="shared" si="0"/>
        <v>1</v>
      </c>
      <c r="E24" s="823"/>
      <c r="F24" s="825">
        <v>0</v>
      </c>
      <c r="G24" s="823"/>
      <c r="H24" s="825">
        <v>0</v>
      </c>
      <c r="I24" s="823"/>
      <c r="J24" s="825">
        <v>0</v>
      </c>
      <c r="K24" s="823"/>
      <c r="L24" s="825">
        <v>1</v>
      </c>
      <c r="N24" s="21">
        <f t="shared" si="1"/>
        <v>0</v>
      </c>
    </row>
    <row r="25" spans="1:14" s="94" customFormat="1" ht="15.95" customHeight="1">
      <c r="A25" s="2382" t="s">
        <v>956</v>
      </c>
      <c r="B25" s="2383"/>
      <c r="C25" s="822"/>
      <c r="D25" s="823">
        <f t="shared" si="0"/>
        <v>2</v>
      </c>
      <c r="E25" s="823"/>
      <c r="F25" s="825">
        <v>1</v>
      </c>
      <c r="G25" s="823"/>
      <c r="H25" s="825">
        <v>0</v>
      </c>
      <c r="I25" s="823"/>
      <c r="J25" s="825">
        <v>0</v>
      </c>
      <c r="K25" s="823"/>
      <c r="L25" s="825">
        <v>1</v>
      </c>
      <c r="N25" s="21">
        <f t="shared" si="1"/>
        <v>0</v>
      </c>
    </row>
    <row r="26" spans="1:14" s="94" customFormat="1" ht="15.95" customHeight="1">
      <c r="A26" s="2382" t="s">
        <v>957</v>
      </c>
      <c r="B26" s="2383"/>
      <c r="C26" s="822"/>
      <c r="D26" s="823">
        <f t="shared" si="0"/>
        <v>2</v>
      </c>
      <c r="E26" s="823"/>
      <c r="F26" s="825">
        <v>1</v>
      </c>
      <c r="G26" s="823"/>
      <c r="H26" s="825">
        <v>0</v>
      </c>
      <c r="I26" s="823"/>
      <c r="J26" s="825">
        <v>0</v>
      </c>
      <c r="K26" s="823"/>
      <c r="L26" s="825">
        <v>1</v>
      </c>
      <c r="N26" s="21">
        <f t="shared" si="1"/>
        <v>0</v>
      </c>
    </row>
    <row r="27" spans="1:14" s="94" customFormat="1" ht="9.9499999999999993" customHeight="1">
      <c r="A27" s="1538"/>
      <c r="B27" s="1664"/>
      <c r="C27" s="822"/>
      <c r="D27" s="823"/>
      <c r="E27" s="823"/>
      <c r="F27" s="823"/>
      <c r="G27" s="823"/>
      <c r="H27" s="823"/>
      <c r="I27" s="823"/>
      <c r="J27" s="823"/>
      <c r="K27" s="823"/>
      <c r="L27" s="823"/>
      <c r="N27" s="21"/>
    </row>
    <row r="28" spans="1:14" s="94" customFormat="1" ht="15.95" customHeight="1">
      <c r="A28" s="1970" t="s">
        <v>2639</v>
      </c>
      <c r="B28" s="2384"/>
      <c r="C28" s="822"/>
      <c r="D28" s="823">
        <f>F28+H28+J28+L28</f>
        <v>50</v>
      </c>
      <c r="E28" s="823"/>
      <c r="F28" s="823">
        <f>SUM(F29:F31)</f>
        <v>8</v>
      </c>
      <c r="G28" s="823"/>
      <c r="H28" s="823">
        <f>SUM(H29:H31)</f>
        <v>16</v>
      </c>
      <c r="I28" s="823"/>
      <c r="J28" s="823">
        <f>SUM(J29:J31)</f>
        <v>21</v>
      </c>
      <c r="K28" s="823"/>
      <c r="L28" s="823">
        <f>SUM(L29:L31)</f>
        <v>5</v>
      </c>
      <c r="N28" s="21">
        <f t="shared" si="1"/>
        <v>0</v>
      </c>
    </row>
    <row r="29" spans="1:14" s="94" customFormat="1" ht="15.95" customHeight="1">
      <c r="A29" s="2382" t="s">
        <v>955</v>
      </c>
      <c r="B29" s="2383"/>
      <c r="C29" s="822"/>
      <c r="D29" s="823">
        <f>F29+H29+J29+L29</f>
        <v>19</v>
      </c>
      <c r="E29" s="823"/>
      <c r="F29" s="825">
        <v>3</v>
      </c>
      <c r="G29" s="823"/>
      <c r="H29" s="825">
        <v>6</v>
      </c>
      <c r="I29" s="823"/>
      <c r="J29" s="825">
        <v>7</v>
      </c>
      <c r="K29" s="823"/>
      <c r="L29" s="825">
        <v>3</v>
      </c>
      <c r="N29" s="21">
        <f t="shared" si="1"/>
        <v>0</v>
      </c>
    </row>
    <row r="30" spans="1:14" s="94" customFormat="1" ht="15.95" customHeight="1">
      <c r="A30" s="2382" t="s">
        <v>956</v>
      </c>
      <c r="B30" s="2383"/>
      <c r="C30" s="822"/>
      <c r="D30" s="823">
        <f t="shared" si="0"/>
        <v>16</v>
      </c>
      <c r="E30" s="823"/>
      <c r="F30" s="825">
        <v>3</v>
      </c>
      <c r="G30" s="823"/>
      <c r="H30" s="825">
        <v>5</v>
      </c>
      <c r="I30" s="823"/>
      <c r="J30" s="825">
        <v>7</v>
      </c>
      <c r="K30" s="823"/>
      <c r="L30" s="825">
        <v>1</v>
      </c>
      <c r="N30" s="21">
        <f t="shared" si="1"/>
        <v>0</v>
      </c>
    </row>
    <row r="31" spans="1:14" s="94" customFormat="1" ht="15.95" customHeight="1">
      <c r="A31" s="1749" t="s">
        <v>957</v>
      </c>
      <c r="B31" s="2385"/>
      <c r="C31" s="826"/>
      <c r="D31" s="827">
        <f t="shared" si="0"/>
        <v>15</v>
      </c>
      <c r="E31" s="827"/>
      <c r="F31" s="828">
        <v>2</v>
      </c>
      <c r="G31" s="827"/>
      <c r="H31" s="828">
        <v>5</v>
      </c>
      <c r="I31" s="827"/>
      <c r="J31" s="828">
        <v>7</v>
      </c>
      <c r="K31" s="827"/>
      <c r="L31" s="828">
        <v>1</v>
      </c>
      <c r="N31" s="21">
        <f t="shared" si="1"/>
        <v>0</v>
      </c>
    </row>
    <row r="32" spans="1:14" s="830" customFormat="1" ht="13.9" customHeight="1">
      <c r="A32" s="829" t="s">
        <v>328</v>
      </c>
      <c r="C32" s="829" t="s">
        <v>329</v>
      </c>
      <c r="F32" s="831" t="s">
        <v>330</v>
      </c>
      <c r="H32" s="831" t="s">
        <v>332</v>
      </c>
      <c r="I32" s="832"/>
      <c r="K32" s="832"/>
      <c r="L32" s="99" t="s">
        <v>2784</v>
      </c>
    </row>
    <row r="33" spans="1:32" s="830" customFormat="1" ht="13.9" customHeight="1">
      <c r="C33" s="832"/>
      <c r="D33" s="832"/>
      <c r="F33" s="831" t="s">
        <v>334</v>
      </c>
    </row>
    <row r="34" spans="1:32" s="830" customFormat="1" ht="13.9" customHeight="1">
      <c r="C34" s="832"/>
      <c r="D34" s="832"/>
      <c r="G34" s="831"/>
    </row>
    <row r="35" spans="1:32" s="830" customFormat="1" ht="13.9" customHeight="1">
      <c r="A35" s="830" t="s">
        <v>141</v>
      </c>
      <c r="C35" s="833"/>
    </row>
    <row r="36" spans="1:32" s="830" customFormat="1" ht="13.9" customHeight="1">
      <c r="A36" s="94" t="s">
        <v>272</v>
      </c>
      <c r="C36" s="833"/>
    </row>
    <row r="37" spans="1:32" s="94" customFormat="1" ht="13.9" customHeight="1">
      <c r="A37" s="157"/>
      <c r="B37" s="157"/>
      <c r="AB37" s="1469"/>
      <c r="AC37" s="1469"/>
      <c r="AD37" s="1469"/>
      <c r="AE37" s="1469"/>
      <c r="AF37" s="1469"/>
    </row>
    <row r="38" spans="1:32">
      <c r="D38" s="372">
        <f>D6-D8-D10-D18-D23-D28</f>
        <v>0</v>
      </c>
      <c r="F38" s="372">
        <f>F6-F8-F10-F18-F23-F28</f>
        <v>0</v>
      </c>
      <c r="H38" s="372">
        <f>H6-H8-H10-H18-H23-H28</f>
        <v>0</v>
      </c>
      <c r="J38" s="372">
        <f>J6-J8-J10-J18-J23-J28</f>
        <v>0</v>
      </c>
      <c r="L38" s="372">
        <f>L6-L8-L10-L18-L23-L28</f>
        <v>0</v>
      </c>
    </row>
    <row r="39" spans="1:32">
      <c r="D39" s="372">
        <f>D10-SUM(D11:D16)</f>
        <v>0</v>
      </c>
      <c r="F39" s="372">
        <f>F10-SUM(F11:F16)</f>
        <v>0</v>
      </c>
      <c r="H39" s="372">
        <f>H10-SUM(H11:H16)</f>
        <v>0</v>
      </c>
      <c r="J39" s="372">
        <f>J10-SUM(J11:J16)</f>
        <v>0</v>
      </c>
      <c r="L39" s="372">
        <f>L10-SUM(L11:L16)</f>
        <v>0</v>
      </c>
    </row>
    <row r="40" spans="1:32">
      <c r="D40" s="372">
        <f>D18-SUM(D19:D21)</f>
        <v>0</v>
      </c>
      <c r="F40" s="372">
        <f>F18-SUM(F19:F21)</f>
        <v>0</v>
      </c>
      <c r="H40" s="372">
        <f>H18-SUM(H19:H21)</f>
        <v>0</v>
      </c>
      <c r="J40" s="372">
        <f>J18-SUM(J19:J21)</f>
        <v>0</v>
      </c>
      <c r="L40" s="372">
        <f>L18-SUM(L19:L21)</f>
        <v>0</v>
      </c>
    </row>
    <row r="41" spans="1:32">
      <c r="D41" s="372">
        <f>D23-SUM(D24:D26)</f>
        <v>0</v>
      </c>
      <c r="F41" s="372">
        <f>F23-SUM(F24:F26)</f>
        <v>0</v>
      </c>
      <c r="H41" s="372">
        <f>H23-SUM(H24:H26)</f>
        <v>0</v>
      </c>
      <c r="J41" s="372">
        <f>J23-SUM(J24:J26)</f>
        <v>0</v>
      </c>
      <c r="L41" s="372">
        <f>L23-SUM(L24:L26)</f>
        <v>0</v>
      </c>
    </row>
    <row r="42" spans="1:32">
      <c r="D42" s="372">
        <f>D28-SUM(D29:D31)</f>
        <v>0</v>
      </c>
      <c r="F42" s="372">
        <f>F28-SUM(F29:F31)</f>
        <v>0</v>
      </c>
      <c r="H42" s="372">
        <f>H28-SUM(H29:H31)</f>
        <v>0</v>
      </c>
      <c r="J42" s="372">
        <f>J28-SUM(J29:J31)</f>
        <v>0</v>
      </c>
      <c r="L42" s="372">
        <f>L28-SUM(L29:L31)</f>
        <v>0</v>
      </c>
    </row>
  </sheetData>
  <mergeCells count="30">
    <mergeCell ref="A30:B30"/>
    <mergeCell ref="A31:B31"/>
    <mergeCell ref="A23:B23"/>
    <mergeCell ref="A24:B24"/>
    <mergeCell ref="A25:B25"/>
    <mergeCell ref="A26:B26"/>
    <mergeCell ref="A28:B28"/>
    <mergeCell ref="A29:B29"/>
    <mergeCell ref="A21:B21"/>
    <mergeCell ref="A6:B6"/>
    <mergeCell ref="A8:B8"/>
    <mergeCell ref="A11:B11"/>
    <mergeCell ref="A12:B12"/>
    <mergeCell ref="A13:B13"/>
    <mergeCell ref="A14:B14"/>
    <mergeCell ref="A15:B15"/>
    <mergeCell ref="A16:B16"/>
    <mergeCell ref="A18:B18"/>
    <mergeCell ref="A19:B19"/>
    <mergeCell ref="A20:B20"/>
    <mergeCell ref="K1:L1"/>
    <mergeCell ref="K2:L2"/>
    <mergeCell ref="C3:J3"/>
    <mergeCell ref="C4:J4"/>
    <mergeCell ref="A5:B5"/>
    <mergeCell ref="C5:D5"/>
    <mergeCell ref="E5:F5"/>
    <mergeCell ref="G5:H5"/>
    <mergeCell ref="I5:J5"/>
    <mergeCell ref="K5:L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9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5.625" style="97" customWidth="1"/>
    <col min="2" max="3" width="7.375" style="9" customWidth="1"/>
    <col min="4" max="14" width="7.375" style="97" customWidth="1"/>
    <col min="15" max="15" width="7.625" style="97" customWidth="1"/>
    <col min="16" max="16" width="7.375" style="97" customWidth="1"/>
    <col min="17" max="17" width="9" style="97"/>
    <col min="18" max="25" width="4.5" style="97" bestFit="1" customWidth="1"/>
    <col min="26" max="256" width="9" style="97"/>
    <col min="257" max="257" width="15.625" style="97" customWidth="1"/>
    <col min="258" max="270" width="7.375" style="97" customWidth="1"/>
    <col min="271" max="271" width="7.625" style="97" customWidth="1"/>
    <col min="272" max="272" width="7.375" style="97" customWidth="1"/>
    <col min="273" max="273" width="9" style="97"/>
    <col min="274" max="281" width="4.5" style="97" bestFit="1" customWidth="1"/>
    <col min="282" max="512" width="9" style="97"/>
    <col min="513" max="513" width="15.625" style="97" customWidth="1"/>
    <col min="514" max="526" width="7.375" style="97" customWidth="1"/>
    <col min="527" max="527" width="7.625" style="97" customWidth="1"/>
    <col min="528" max="528" width="7.375" style="97" customWidth="1"/>
    <col min="529" max="529" width="9" style="97"/>
    <col min="530" max="537" width="4.5" style="97" bestFit="1" customWidth="1"/>
    <col min="538" max="768" width="9" style="97"/>
    <col min="769" max="769" width="15.625" style="97" customWidth="1"/>
    <col min="770" max="782" width="7.375" style="97" customWidth="1"/>
    <col min="783" max="783" width="7.625" style="97" customWidth="1"/>
    <col min="784" max="784" width="7.375" style="97" customWidth="1"/>
    <col min="785" max="785" width="9" style="97"/>
    <col min="786" max="793" width="4.5" style="97" bestFit="1" customWidth="1"/>
    <col min="794" max="1024" width="9" style="97"/>
    <col min="1025" max="1025" width="15.625" style="97" customWidth="1"/>
    <col min="1026" max="1038" width="7.375" style="97" customWidth="1"/>
    <col min="1039" max="1039" width="7.625" style="97" customWidth="1"/>
    <col min="1040" max="1040" width="7.375" style="97" customWidth="1"/>
    <col min="1041" max="1041" width="9" style="97"/>
    <col min="1042" max="1049" width="4.5" style="97" bestFit="1" customWidth="1"/>
    <col min="1050" max="1280" width="9" style="97"/>
    <col min="1281" max="1281" width="15.625" style="97" customWidth="1"/>
    <col min="1282" max="1294" width="7.375" style="97" customWidth="1"/>
    <col min="1295" max="1295" width="7.625" style="97" customWidth="1"/>
    <col min="1296" max="1296" width="7.375" style="97" customWidth="1"/>
    <col min="1297" max="1297" width="9" style="97"/>
    <col min="1298" max="1305" width="4.5" style="97" bestFit="1" customWidth="1"/>
    <col min="1306" max="1536" width="9" style="97"/>
    <col min="1537" max="1537" width="15.625" style="97" customWidth="1"/>
    <col min="1538" max="1550" width="7.375" style="97" customWidth="1"/>
    <col min="1551" max="1551" width="7.625" style="97" customWidth="1"/>
    <col min="1552" max="1552" width="7.375" style="97" customWidth="1"/>
    <col min="1553" max="1553" width="9" style="97"/>
    <col min="1554" max="1561" width="4.5" style="97" bestFit="1" customWidth="1"/>
    <col min="1562" max="1792" width="9" style="97"/>
    <col min="1793" max="1793" width="15.625" style="97" customWidth="1"/>
    <col min="1794" max="1806" width="7.375" style="97" customWidth="1"/>
    <col min="1807" max="1807" width="7.625" style="97" customWidth="1"/>
    <col min="1808" max="1808" width="7.375" style="97" customWidth="1"/>
    <col min="1809" max="1809" width="9" style="97"/>
    <col min="1810" max="1817" width="4.5" style="97" bestFit="1" customWidth="1"/>
    <col min="1818" max="2048" width="9" style="97"/>
    <col min="2049" max="2049" width="15.625" style="97" customWidth="1"/>
    <col min="2050" max="2062" width="7.375" style="97" customWidth="1"/>
    <col min="2063" max="2063" width="7.625" style="97" customWidth="1"/>
    <col min="2064" max="2064" width="7.375" style="97" customWidth="1"/>
    <col min="2065" max="2065" width="9" style="97"/>
    <col min="2066" max="2073" width="4.5" style="97" bestFit="1" customWidth="1"/>
    <col min="2074" max="2304" width="9" style="97"/>
    <col min="2305" max="2305" width="15.625" style="97" customWidth="1"/>
    <col min="2306" max="2318" width="7.375" style="97" customWidth="1"/>
    <col min="2319" max="2319" width="7.625" style="97" customWidth="1"/>
    <col min="2320" max="2320" width="7.375" style="97" customWidth="1"/>
    <col min="2321" max="2321" width="9" style="97"/>
    <col min="2322" max="2329" width="4.5" style="97" bestFit="1" customWidth="1"/>
    <col min="2330" max="2560" width="9" style="97"/>
    <col min="2561" max="2561" width="15.625" style="97" customWidth="1"/>
    <col min="2562" max="2574" width="7.375" style="97" customWidth="1"/>
    <col min="2575" max="2575" width="7.625" style="97" customWidth="1"/>
    <col min="2576" max="2576" width="7.375" style="97" customWidth="1"/>
    <col min="2577" max="2577" width="9" style="97"/>
    <col min="2578" max="2585" width="4.5" style="97" bestFit="1" customWidth="1"/>
    <col min="2586" max="2816" width="9" style="97"/>
    <col min="2817" max="2817" width="15.625" style="97" customWidth="1"/>
    <col min="2818" max="2830" width="7.375" style="97" customWidth="1"/>
    <col min="2831" max="2831" width="7.625" style="97" customWidth="1"/>
    <col min="2832" max="2832" width="7.375" style="97" customWidth="1"/>
    <col min="2833" max="2833" width="9" style="97"/>
    <col min="2834" max="2841" width="4.5" style="97" bestFit="1" customWidth="1"/>
    <col min="2842" max="3072" width="9" style="97"/>
    <col min="3073" max="3073" width="15.625" style="97" customWidth="1"/>
    <col min="3074" max="3086" width="7.375" style="97" customWidth="1"/>
    <col min="3087" max="3087" width="7.625" style="97" customWidth="1"/>
    <col min="3088" max="3088" width="7.375" style="97" customWidth="1"/>
    <col min="3089" max="3089" width="9" style="97"/>
    <col min="3090" max="3097" width="4.5" style="97" bestFit="1" customWidth="1"/>
    <col min="3098" max="3328" width="9" style="97"/>
    <col min="3329" max="3329" width="15.625" style="97" customWidth="1"/>
    <col min="3330" max="3342" width="7.375" style="97" customWidth="1"/>
    <col min="3343" max="3343" width="7.625" style="97" customWidth="1"/>
    <col min="3344" max="3344" width="7.375" style="97" customWidth="1"/>
    <col min="3345" max="3345" width="9" style="97"/>
    <col min="3346" max="3353" width="4.5" style="97" bestFit="1" customWidth="1"/>
    <col min="3354" max="3584" width="9" style="97"/>
    <col min="3585" max="3585" width="15.625" style="97" customWidth="1"/>
    <col min="3586" max="3598" width="7.375" style="97" customWidth="1"/>
    <col min="3599" max="3599" width="7.625" style="97" customWidth="1"/>
    <col min="3600" max="3600" width="7.375" style="97" customWidth="1"/>
    <col min="3601" max="3601" width="9" style="97"/>
    <col min="3602" max="3609" width="4.5" style="97" bestFit="1" customWidth="1"/>
    <col min="3610" max="3840" width="9" style="97"/>
    <col min="3841" max="3841" width="15.625" style="97" customWidth="1"/>
    <col min="3842" max="3854" width="7.375" style="97" customWidth="1"/>
    <col min="3855" max="3855" width="7.625" style="97" customWidth="1"/>
    <col min="3856" max="3856" width="7.375" style="97" customWidth="1"/>
    <col min="3857" max="3857" width="9" style="97"/>
    <col min="3858" max="3865" width="4.5" style="97" bestFit="1" customWidth="1"/>
    <col min="3866" max="4096" width="9" style="97"/>
    <col min="4097" max="4097" width="15.625" style="97" customWidth="1"/>
    <col min="4098" max="4110" width="7.375" style="97" customWidth="1"/>
    <col min="4111" max="4111" width="7.625" style="97" customWidth="1"/>
    <col min="4112" max="4112" width="7.375" style="97" customWidth="1"/>
    <col min="4113" max="4113" width="9" style="97"/>
    <col min="4114" max="4121" width="4.5" style="97" bestFit="1" customWidth="1"/>
    <col min="4122" max="4352" width="9" style="97"/>
    <col min="4353" max="4353" width="15.625" style="97" customWidth="1"/>
    <col min="4354" max="4366" width="7.375" style="97" customWidth="1"/>
    <col min="4367" max="4367" width="7.625" style="97" customWidth="1"/>
    <col min="4368" max="4368" width="7.375" style="97" customWidth="1"/>
    <col min="4369" max="4369" width="9" style="97"/>
    <col min="4370" max="4377" width="4.5" style="97" bestFit="1" customWidth="1"/>
    <col min="4378" max="4608" width="9" style="97"/>
    <col min="4609" max="4609" width="15.625" style="97" customWidth="1"/>
    <col min="4610" max="4622" width="7.375" style="97" customWidth="1"/>
    <col min="4623" max="4623" width="7.625" style="97" customWidth="1"/>
    <col min="4624" max="4624" width="7.375" style="97" customWidth="1"/>
    <col min="4625" max="4625" width="9" style="97"/>
    <col min="4626" max="4633" width="4.5" style="97" bestFit="1" customWidth="1"/>
    <col min="4634" max="4864" width="9" style="97"/>
    <col min="4865" max="4865" width="15.625" style="97" customWidth="1"/>
    <col min="4866" max="4878" width="7.375" style="97" customWidth="1"/>
    <col min="4879" max="4879" width="7.625" style="97" customWidth="1"/>
    <col min="4880" max="4880" width="7.375" style="97" customWidth="1"/>
    <col min="4881" max="4881" width="9" style="97"/>
    <col min="4882" max="4889" width="4.5" style="97" bestFit="1" customWidth="1"/>
    <col min="4890" max="5120" width="9" style="97"/>
    <col min="5121" max="5121" width="15.625" style="97" customWidth="1"/>
    <col min="5122" max="5134" width="7.375" style="97" customWidth="1"/>
    <col min="5135" max="5135" width="7.625" style="97" customWidth="1"/>
    <col min="5136" max="5136" width="7.375" style="97" customWidth="1"/>
    <col min="5137" max="5137" width="9" style="97"/>
    <col min="5138" max="5145" width="4.5" style="97" bestFit="1" customWidth="1"/>
    <col min="5146" max="5376" width="9" style="97"/>
    <col min="5377" max="5377" width="15.625" style="97" customWidth="1"/>
    <col min="5378" max="5390" width="7.375" style="97" customWidth="1"/>
    <col min="5391" max="5391" width="7.625" style="97" customWidth="1"/>
    <col min="5392" max="5392" width="7.375" style="97" customWidth="1"/>
    <col min="5393" max="5393" width="9" style="97"/>
    <col min="5394" max="5401" width="4.5" style="97" bestFit="1" customWidth="1"/>
    <col min="5402" max="5632" width="9" style="97"/>
    <col min="5633" max="5633" width="15.625" style="97" customWidth="1"/>
    <col min="5634" max="5646" width="7.375" style="97" customWidth="1"/>
    <col min="5647" max="5647" width="7.625" style="97" customWidth="1"/>
    <col min="5648" max="5648" width="7.375" style="97" customWidth="1"/>
    <col min="5649" max="5649" width="9" style="97"/>
    <col min="5650" max="5657" width="4.5" style="97" bestFit="1" customWidth="1"/>
    <col min="5658" max="5888" width="9" style="97"/>
    <col min="5889" max="5889" width="15.625" style="97" customWidth="1"/>
    <col min="5890" max="5902" width="7.375" style="97" customWidth="1"/>
    <col min="5903" max="5903" width="7.625" style="97" customWidth="1"/>
    <col min="5904" max="5904" width="7.375" style="97" customWidth="1"/>
    <col min="5905" max="5905" width="9" style="97"/>
    <col min="5906" max="5913" width="4.5" style="97" bestFit="1" customWidth="1"/>
    <col min="5914" max="6144" width="9" style="97"/>
    <col min="6145" max="6145" width="15.625" style="97" customWidth="1"/>
    <col min="6146" max="6158" width="7.375" style="97" customWidth="1"/>
    <col min="6159" max="6159" width="7.625" style="97" customWidth="1"/>
    <col min="6160" max="6160" width="7.375" style="97" customWidth="1"/>
    <col min="6161" max="6161" width="9" style="97"/>
    <col min="6162" max="6169" width="4.5" style="97" bestFit="1" customWidth="1"/>
    <col min="6170" max="6400" width="9" style="97"/>
    <col min="6401" max="6401" width="15.625" style="97" customWidth="1"/>
    <col min="6402" max="6414" width="7.375" style="97" customWidth="1"/>
    <col min="6415" max="6415" width="7.625" style="97" customWidth="1"/>
    <col min="6416" max="6416" width="7.375" style="97" customWidth="1"/>
    <col min="6417" max="6417" width="9" style="97"/>
    <col min="6418" max="6425" width="4.5" style="97" bestFit="1" customWidth="1"/>
    <col min="6426" max="6656" width="9" style="97"/>
    <col min="6657" max="6657" width="15.625" style="97" customWidth="1"/>
    <col min="6658" max="6670" width="7.375" style="97" customWidth="1"/>
    <col min="6671" max="6671" width="7.625" style="97" customWidth="1"/>
    <col min="6672" max="6672" width="7.375" style="97" customWidth="1"/>
    <col min="6673" max="6673" width="9" style="97"/>
    <col min="6674" max="6681" width="4.5" style="97" bestFit="1" customWidth="1"/>
    <col min="6682" max="6912" width="9" style="97"/>
    <col min="6913" max="6913" width="15.625" style="97" customWidth="1"/>
    <col min="6914" max="6926" width="7.375" style="97" customWidth="1"/>
    <col min="6927" max="6927" width="7.625" style="97" customWidth="1"/>
    <col min="6928" max="6928" width="7.375" style="97" customWidth="1"/>
    <col min="6929" max="6929" width="9" style="97"/>
    <col min="6930" max="6937" width="4.5" style="97" bestFit="1" customWidth="1"/>
    <col min="6938" max="7168" width="9" style="97"/>
    <col min="7169" max="7169" width="15.625" style="97" customWidth="1"/>
    <col min="7170" max="7182" width="7.375" style="97" customWidth="1"/>
    <col min="7183" max="7183" width="7.625" style="97" customWidth="1"/>
    <col min="7184" max="7184" width="7.375" style="97" customWidth="1"/>
    <col min="7185" max="7185" width="9" style="97"/>
    <col min="7186" max="7193" width="4.5" style="97" bestFit="1" customWidth="1"/>
    <col min="7194" max="7424" width="9" style="97"/>
    <col min="7425" max="7425" width="15.625" style="97" customWidth="1"/>
    <col min="7426" max="7438" width="7.375" style="97" customWidth="1"/>
    <col min="7439" max="7439" width="7.625" style="97" customWidth="1"/>
    <col min="7440" max="7440" width="7.375" style="97" customWidth="1"/>
    <col min="7441" max="7441" width="9" style="97"/>
    <col min="7442" max="7449" width="4.5" style="97" bestFit="1" customWidth="1"/>
    <col min="7450" max="7680" width="9" style="97"/>
    <col min="7681" max="7681" width="15.625" style="97" customWidth="1"/>
    <col min="7682" max="7694" width="7.375" style="97" customWidth="1"/>
    <col min="7695" max="7695" width="7.625" style="97" customWidth="1"/>
    <col min="7696" max="7696" width="7.375" style="97" customWidth="1"/>
    <col min="7697" max="7697" width="9" style="97"/>
    <col min="7698" max="7705" width="4.5" style="97" bestFit="1" customWidth="1"/>
    <col min="7706" max="7936" width="9" style="97"/>
    <col min="7937" max="7937" width="15.625" style="97" customWidth="1"/>
    <col min="7938" max="7950" width="7.375" style="97" customWidth="1"/>
    <col min="7951" max="7951" width="7.625" style="97" customWidth="1"/>
    <col min="7952" max="7952" width="7.375" style="97" customWidth="1"/>
    <col min="7953" max="7953" width="9" style="97"/>
    <col min="7954" max="7961" width="4.5" style="97" bestFit="1" customWidth="1"/>
    <col min="7962" max="8192" width="9" style="97"/>
    <col min="8193" max="8193" width="15.625" style="97" customWidth="1"/>
    <col min="8194" max="8206" width="7.375" style="97" customWidth="1"/>
    <col min="8207" max="8207" width="7.625" style="97" customWidth="1"/>
    <col min="8208" max="8208" width="7.375" style="97" customWidth="1"/>
    <col min="8209" max="8209" width="9" style="97"/>
    <col min="8210" max="8217" width="4.5" style="97" bestFit="1" customWidth="1"/>
    <col min="8218" max="8448" width="9" style="97"/>
    <col min="8449" max="8449" width="15.625" style="97" customWidth="1"/>
    <col min="8450" max="8462" width="7.375" style="97" customWidth="1"/>
    <col min="8463" max="8463" width="7.625" style="97" customWidth="1"/>
    <col min="8464" max="8464" width="7.375" style="97" customWidth="1"/>
    <col min="8465" max="8465" width="9" style="97"/>
    <col min="8466" max="8473" width="4.5" style="97" bestFit="1" customWidth="1"/>
    <col min="8474" max="8704" width="9" style="97"/>
    <col min="8705" max="8705" width="15.625" style="97" customWidth="1"/>
    <col min="8706" max="8718" width="7.375" style="97" customWidth="1"/>
    <col min="8719" max="8719" width="7.625" style="97" customWidth="1"/>
    <col min="8720" max="8720" width="7.375" style="97" customWidth="1"/>
    <col min="8721" max="8721" width="9" style="97"/>
    <col min="8722" max="8729" width="4.5" style="97" bestFit="1" customWidth="1"/>
    <col min="8730" max="8960" width="9" style="97"/>
    <col min="8961" max="8961" width="15.625" style="97" customWidth="1"/>
    <col min="8962" max="8974" width="7.375" style="97" customWidth="1"/>
    <col min="8975" max="8975" width="7.625" style="97" customWidth="1"/>
    <col min="8976" max="8976" width="7.375" style="97" customWidth="1"/>
    <col min="8977" max="8977" width="9" style="97"/>
    <col min="8978" max="8985" width="4.5" style="97" bestFit="1" customWidth="1"/>
    <col min="8986" max="9216" width="9" style="97"/>
    <col min="9217" max="9217" width="15.625" style="97" customWidth="1"/>
    <col min="9218" max="9230" width="7.375" style="97" customWidth="1"/>
    <col min="9231" max="9231" width="7.625" style="97" customWidth="1"/>
    <col min="9232" max="9232" width="7.375" style="97" customWidth="1"/>
    <col min="9233" max="9233" width="9" style="97"/>
    <col min="9234" max="9241" width="4.5" style="97" bestFit="1" customWidth="1"/>
    <col min="9242" max="9472" width="9" style="97"/>
    <col min="9473" max="9473" width="15.625" style="97" customWidth="1"/>
    <col min="9474" max="9486" width="7.375" style="97" customWidth="1"/>
    <col min="9487" max="9487" width="7.625" style="97" customWidth="1"/>
    <col min="9488" max="9488" width="7.375" style="97" customWidth="1"/>
    <col min="9489" max="9489" width="9" style="97"/>
    <col min="9490" max="9497" width="4.5" style="97" bestFit="1" customWidth="1"/>
    <col min="9498" max="9728" width="9" style="97"/>
    <col min="9729" max="9729" width="15.625" style="97" customWidth="1"/>
    <col min="9730" max="9742" width="7.375" style="97" customWidth="1"/>
    <col min="9743" max="9743" width="7.625" style="97" customWidth="1"/>
    <col min="9744" max="9744" width="7.375" style="97" customWidth="1"/>
    <col min="9745" max="9745" width="9" style="97"/>
    <col min="9746" max="9753" width="4.5" style="97" bestFit="1" customWidth="1"/>
    <col min="9754" max="9984" width="9" style="97"/>
    <col min="9985" max="9985" width="15.625" style="97" customWidth="1"/>
    <col min="9986" max="9998" width="7.375" style="97" customWidth="1"/>
    <col min="9999" max="9999" width="7.625" style="97" customWidth="1"/>
    <col min="10000" max="10000" width="7.375" style="97" customWidth="1"/>
    <col min="10001" max="10001" width="9" style="97"/>
    <col min="10002" max="10009" width="4.5" style="97" bestFit="1" customWidth="1"/>
    <col min="10010" max="10240" width="9" style="97"/>
    <col min="10241" max="10241" width="15.625" style="97" customWidth="1"/>
    <col min="10242" max="10254" width="7.375" style="97" customWidth="1"/>
    <col min="10255" max="10255" width="7.625" style="97" customWidth="1"/>
    <col min="10256" max="10256" width="7.375" style="97" customWidth="1"/>
    <col min="10257" max="10257" width="9" style="97"/>
    <col min="10258" max="10265" width="4.5" style="97" bestFit="1" customWidth="1"/>
    <col min="10266" max="10496" width="9" style="97"/>
    <col min="10497" max="10497" width="15.625" style="97" customWidth="1"/>
    <col min="10498" max="10510" width="7.375" style="97" customWidth="1"/>
    <col min="10511" max="10511" width="7.625" style="97" customWidth="1"/>
    <col min="10512" max="10512" width="7.375" style="97" customWidth="1"/>
    <col min="10513" max="10513" width="9" style="97"/>
    <col min="10514" max="10521" width="4.5" style="97" bestFit="1" customWidth="1"/>
    <col min="10522" max="10752" width="9" style="97"/>
    <col min="10753" max="10753" width="15.625" style="97" customWidth="1"/>
    <col min="10754" max="10766" width="7.375" style="97" customWidth="1"/>
    <col min="10767" max="10767" width="7.625" style="97" customWidth="1"/>
    <col min="10768" max="10768" width="7.375" style="97" customWidth="1"/>
    <col min="10769" max="10769" width="9" style="97"/>
    <col min="10770" max="10777" width="4.5" style="97" bestFit="1" customWidth="1"/>
    <col min="10778" max="11008" width="9" style="97"/>
    <col min="11009" max="11009" width="15.625" style="97" customWidth="1"/>
    <col min="11010" max="11022" width="7.375" style="97" customWidth="1"/>
    <col min="11023" max="11023" width="7.625" style="97" customWidth="1"/>
    <col min="11024" max="11024" width="7.375" style="97" customWidth="1"/>
    <col min="11025" max="11025" width="9" style="97"/>
    <col min="11026" max="11033" width="4.5" style="97" bestFit="1" customWidth="1"/>
    <col min="11034" max="11264" width="9" style="97"/>
    <col min="11265" max="11265" width="15.625" style="97" customWidth="1"/>
    <col min="11266" max="11278" width="7.375" style="97" customWidth="1"/>
    <col min="11279" max="11279" width="7.625" style="97" customWidth="1"/>
    <col min="11280" max="11280" width="7.375" style="97" customWidth="1"/>
    <col min="11281" max="11281" width="9" style="97"/>
    <col min="11282" max="11289" width="4.5" style="97" bestFit="1" customWidth="1"/>
    <col min="11290" max="11520" width="9" style="97"/>
    <col min="11521" max="11521" width="15.625" style="97" customWidth="1"/>
    <col min="11522" max="11534" width="7.375" style="97" customWidth="1"/>
    <col min="11535" max="11535" width="7.625" style="97" customWidth="1"/>
    <col min="11536" max="11536" width="7.375" style="97" customWidth="1"/>
    <col min="11537" max="11537" width="9" style="97"/>
    <col min="11538" max="11545" width="4.5" style="97" bestFit="1" customWidth="1"/>
    <col min="11546" max="11776" width="9" style="97"/>
    <col min="11777" max="11777" width="15.625" style="97" customWidth="1"/>
    <col min="11778" max="11790" width="7.375" style="97" customWidth="1"/>
    <col min="11791" max="11791" width="7.625" style="97" customWidth="1"/>
    <col min="11792" max="11792" width="7.375" style="97" customWidth="1"/>
    <col min="11793" max="11793" width="9" style="97"/>
    <col min="11794" max="11801" width="4.5" style="97" bestFit="1" customWidth="1"/>
    <col min="11802" max="12032" width="9" style="97"/>
    <col min="12033" max="12033" width="15.625" style="97" customWidth="1"/>
    <col min="12034" max="12046" width="7.375" style="97" customWidth="1"/>
    <col min="12047" max="12047" width="7.625" style="97" customWidth="1"/>
    <col min="12048" max="12048" width="7.375" style="97" customWidth="1"/>
    <col min="12049" max="12049" width="9" style="97"/>
    <col min="12050" max="12057" width="4.5" style="97" bestFit="1" customWidth="1"/>
    <col min="12058" max="12288" width="9" style="97"/>
    <col min="12289" max="12289" width="15.625" style="97" customWidth="1"/>
    <col min="12290" max="12302" width="7.375" style="97" customWidth="1"/>
    <col min="12303" max="12303" width="7.625" style="97" customWidth="1"/>
    <col min="12304" max="12304" width="7.375" style="97" customWidth="1"/>
    <col min="12305" max="12305" width="9" style="97"/>
    <col min="12306" max="12313" width="4.5" style="97" bestFit="1" customWidth="1"/>
    <col min="12314" max="12544" width="9" style="97"/>
    <col min="12545" max="12545" width="15.625" style="97" customWidth="1"/>
    <col min="12546" max="12558" width="7.375" style="97" customWidth="1"/>
    <col min="12559" max="12559" width="7.625" style="97" customWidth="1"/>
    <col min="12560" max="12560" width="7.375" style="97" customWidth="1"/>
    <col min="12561" max="12561" width="9" style="97"/>
    <col min="12562" max="12569" width="4.5" style="97" bestFit="1" customWidth="1"/>
    <col min="12570" max="12800" width="9" style="97"/>
    <col min="12801" max="12801" width="15.625" style="97" customWidth="1"/>
    <col min="12802" max="12814" width="7.375" style="97" customWidth="1"/>
    <col min="12815" max="12815" width="7.625" style="97" customWidth="1"/>
    <col min="12816" max="12816" width="7.375" style="97" customWidth="1"/>
    <col min="12817" max="12817" width="9" style="97"/>
    <col min="12818" max="12825" width="4.5" style="97" bestFit="1" customWidth="1"/>
    <col min="12826" max="13056" width="9" style="97"/>
    <col min="13057" max="13057" width="15.625" style="97" customWidth="1"/>
    <col min="13058" max="13070" width="7.375" style="97" customWidth="1"/>
    <col min="13071" max="13071" width="7.625" style="97" customWidth="1"/>
    <col min="13072" max="13072" width="7.375" style="97" customWidth="1"/>
    <col min="13073" max="13073" width="9" style="97"/>
    <col min="13074" max="13081" width="4.5" style="97" bestFit="1" customWidth="1"/>
    <col min="13082" max="13312" width="9" style="97"/>
    <col min="13313" max="13313" width="15.625" style="97" customWidth="1"/>
    <col min="13314" max="13326" width="7.375" style="97" customWidth="1"/>
    <col min="13327" max="13327" width="7.625" style="97" customWidth="1"/>
    <col min="13328" max="13328" width="7.375" style="97" customWidth="1"/>
    <col min="13329" max="13329" width="9" style="97"/>
    <col min="13330" max="13337" width="4.5" style="97" bestFit="1" customWidth="1"/>
    <col min="13338" max="13568" width="9" style="97"/>
    <col min="13569" max="13569" width="15.625" style="97" customWidth="1"/>
    <col min="13570" max="13582" width="7.375" style="97" customWidth="1"/>
    <col min="13583" max="13583" width="7.625" style="97" customWidth="1"/>
    <col min="13584" max="13584" width="7.375" style="97" customWidth="1"/>
    <col min="13585" max="13585" width="9" style="97"/>
    <col min="13586" max="13593" width="4.5" style="97" bestFit="1" customWidth="1"/>
    <col min="13594" max="13824" width="9" style="97"/>
    <col min="13825" max="13825" width="15.625" style="97" customWidth="1"/>
    <col min="13826" max="13838" width="7.375" style="97" customWidth="1"/>
    <col min="13839" max="13839" width="7.625" style="97" customWidth="1"/>
    <col min="13840" max="13840" width="7.375" style="97" customWidth="1"/>
    <col min="13841" max="13841" width="9" style="97"/>
    <col min="13842" max="13849" width="4.5" style="97" bestFit="1" customWidth="1"/>
    <col min="13850" max="14080" width="9" style="97"/>
    <col min="14081" max="14081" width="15.625" style="97" customWidth="1"/>
    <col min="14082" max="14094" width="7.375" style="97" customWidth="1"/>
    <col min="14095" max="14095" width="7.625" style="97" customWidth="1"/>
    <col min="14096" max="14096" width="7.375" style="97" customWidth="1"/>
    <col min="14097" max="14097" width="9" style="97"/>
    <col min="14098" max="14105" width="4.5" style="97" bestFit="1" customWidth="1"/>
    <col min="14106" max="14336" width="9" style="97"/>
    <col min="14337" max="14337" width="15.625" style="97" customWidth="1"/>
    <col min="14338" max="14350" width="7.375" style="97" customWidth="1"/>
    <col min="14351" max="14351" width="7.625" style="97" customWidth="1"/>
    <col min="14352" max="14352" width="7.375" style="97" customWidth="1"/>
    <col min="14353" max="14353" width="9" style="97"/>
    <col min="14354" max="14361" width="4.5" style="97" bestFit="1" customWidth="1"/>
    <col min="14362" max="14592" width="9" style="97"/>
    <col min="14593" max="14593" width="15.625" style="97" customWidth="1"/>
    <col min="14594" max="14606" width="7.375" style="97" customWidth="1"/>
    <col min="14607" max="14607" width="7.625" style="97" customWidth="1"/>
    <col min="14608" max="14608" width="7.375" style="97" customWidth="1"/>
    <col min="14609" max="14609" width="9" style="97"/>
    <col min="14610" max="14617" width="4.5" style="97" bestFit="1" customWidth="1"/>
    <col min="14618" max="14848" width="9" style="97"/>
    <col min="14849" max="14849" width="15.625" style="97" customWidth="1"/>
    <col min="14850" max="14862" width="7.375" style="97" customWidth="1"/>
    <col min="14863" max="14863" width="7.625" style="97" customWidth="1"/>
    <col min="14864" max="14864" width="7.375" style="97" customWidth="1"/>
    <col min="14865" max="14865" width="9" style="97"/>
    <col min="14866" max="14873" width="4.5" style="97" bestFit="1" customWidth="1"/>
    <col min="14874" max="15104" width="9" style="97"/>
    <col min="15105" max="15105" width="15.625" style="97" customWidth="1"/>
    <col min="15106" max="15118" width="7.375" style="97" customWidth="1"/>
    <col min="15119" max="15119" width="7.625" style="97" customWidth="1"/>
    <col min="15120" max="15120" width="7.375" style="97" customWidth="1"/>
    <col min="15121" max="15121" width="9" style="97"/>
    <col min="15122" max="15129" width="4.5" style="97" bestFit="1" customWidth="1"/>
    <col min="15130" max="15360" width="9" style="97"/>
    <col min="15361" max="15361" width="15.625" style="97" customWidth="1"/>
    <col min="15362" max="15374" width="7.375" style="97" customWidth="1"/>
    <col min="15375" max="15375" width="7.625" style="97" customWidth="1"/>
    <col min="15376" max="15376" width="7.375" style="97" customWidth="1"/>
    <col min="15377" max="15377" width="9" style="97"/>
    <col min="15378" max="15385" width="4.5" style="97" bestFit="1" customWidth="1"/>
    <col min="15386" max="15616" width="9" style="97"/>
    <col min="15617" max="15617" width="15.625" style="97" customWidth="1"/>
    <col min="15618" max="15630" width="7.375" style="97" customWidth="1"/>
    <col min="15631" max="15631" width="7.625" style="97" customWidth="1"/>
    <col min="15632" max="15632" width="7.375" style="97" customWidth="1"/>
    <col min="15633" max="15633" width="9" style="97"/>
    <col min="15634" max="15641" width="4.5" style="97" bestFit="1" customWidth="1"/>
    <col min="15642" max="15872" width="9" style="97"/>
    <col min="15873" max="15873" width="15.625" style="97" customWidth="1"/>
    <col min="15874" max="15886" width="7.375" style="97" customWidth="1"/>
    <col min="15887" max="15887" width="7.625" style="97" customWidth="1"/>
    <col min="15888" max="15888" width="7.375" style="97" customWidth="1"/>
    <col min="15889" max="15889" width="9" style="97"/>
    <col min="15890" max="15897" width="4.5" style="97" bestFit="1" customWidth="1"/>
    <col min="15898" max="16128" width="9" style="97"/>
    <col min="16129" max="16129" width="15.625" style="97" customWidth="1"/>
    <col min="16130" max="16142" width="7.375" style="97" customWidth="1"/>
    <col min="16143" max="16143" width="7.625" style="97" customWidth="1"/>
    <col min="16144" max="16144" width="7.375" style="97" customWidth="1"/>
    <col min="16145" max="16145" width="9" style="97"/>
    <col min="16146" max="16153" width="4.5" style="97" bestFit="1" customWidth="1"/>
    <col min="16154" max="16384" width="9" style="97"/>
  </cols>
  <sheetData>
    <row r="1" spans="1:25" s="94" customFormat="1" ht="14.25">
      <c r="A1" s="1488" t="s">
        <v>958</v>
      </c>
      <c r="B1" s="1469"/>
      <c r="C1" s="1469"/>
      <c r="M1" s="1739" t="s">
        <v>139</v>
      </c>
      <c r="N1" s="1771"/>
      <c r="O1" s="1927" t="s">
        <v>89</v>
      </c>
      <c r="P1" s="2386"/>
    </row>
    <row r="2" spans="1:25" s="94" customFormat="1" ht="14.25">
      <c r="A2" s="1439" t="s">
        <v>959</v>
      </c>
      <c r="B2" s="1475" t="s">
        <v>88</v>
      </c>
      <c r="C2" s="1471"/>
      <c r="D2" s="1471"/>
      <c r="E2" s="1471"/>
      <c r="F2" s="1471"/>
      <c r="G2" s="1471"/>
      <c r="H2" s="1471"/>
      <c r="I2" s="1471"/>
      <c r="J2" s="1471"/>
      <c r="K2" s="1471"/>
      <c r="L2" s="7" t="s">
        <v>345</v>
      </c>
      <c r="M2" s="1739" t="s">
        <v>208</v>
      </c>
      <c r="N2" s="1771"/>
      <c r="O2" s="1739" t="s">
        <v>960</v>
      </c>
      <c r="P2" s="1771"/>
    </row>
    <row r="3" spans="1:25" s="1707" customFormat="1" ht="27" customHeight="1">
      <c r="A3" s="1464"/>
      <c r="B3" s="1811" t="s">
        <v>2093</v>
      </c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N3" s="1811"/>
      <c r="O3" s="1626"/>
    </row>
    <row r="4" spans="1:25" s="94" customFormat="1" ht="14.25">
      <c r="A4" s="1447" t="s">
        <v>961</v>
      </c>
      <c r="B4" s="1763" t="s">
        <v>2094</v>
      </c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P4" s="1466" t="s">
        <v>224</v>
      </c>
    </row>
    <row r="5" spans="1:25" s="94" customFormat="1" ht="14.25">
      <c r="A5" s="1808" t="s">
        <v>2095</v>
      </c>
      <c r="B5" s="1739" t="s">
        <v>2096</v>
      </c>
      <c r="C5" s="1739"/>
      <c r="D5" s="1739"/>
      <c r="E5" s="1739" t="s">
        <v>950</v>
      </c>
      <c r="F5" s="1739"/>
      <c r="G5" s="1739"/>
      <c r="H5" s="1739" t="s">
        <v>954</v>
      </c>
      <c r="I5" s="1739"/>
      <c r="J5" s="1739"/>
      <c r="K5" s="1739" t="s">
        <v>951</v>
      </c>
      <c r="L5" s="1739"/>
      <c r="M5" s="1739"/>
      <c r="N5" s="1739" t="s">
        <v>2076</v>
      </c>
      <c r="O5" s="1739"/>
      <c r="P5" s="1810"/>
    </row>
    <row r="6" spans="1:25" s="94" customFormat="1" ht="14.25">
      <c r="A6" s="1763"/>
      <c r="B6" s="1439" t="s">
        <v>49</v>
      </c>
      <c r="C6" s="1439" t="s">
        <v>142</v>
      </c>
      <c r="D6" s="1439" t="s">
        <v>68</v>
      </c>
      <c r="E6" s="1439" t="s">
        <v>49</v>
      </c>
      <c r="F6" s="1439" t="s">
        <v>142</v>
      </c>
      <c r="G6" s="1439" t="s">
        <v>68</v>
      </c>
      <c r="H6" s="1439" t="s">
        <v>49</v>
      </c>
      <c r="I6" s="1439" t="s">
        <v>142</v>
      </c>
      <c r="J6" s="1439" t="s">
        <v>68</v>
      </c>
      <c r="K6" s="1439" t="s">
        <v>49</v>
      </c>
      <c r="L6" s="1439" t="s">
        <v>142</v>
      </c>
      <c r="M6" s="1439" t="s">
        <v>68</v>
      </c>
      <c r="N6" s="1439" t="s">
        <v>49</v>
      </c>
      <c r="O6" s="1439" t="s">
        <v>142</v>
      </c>
      <c r="P6" s="1463" t="s">
        <v>68</v>
      </c>
    </row>
    <row r="7" spans="1:25" s="94" customFormat="1" ht="18" customHeight="1">
      <c r="A7" s="1462" t="s">
        <v>174</v>
      </c>
      <c r="B7" s="191">
        <f>B8+B9+B16+B20+B24</f>
        <v>739</v>
      </c>
      <c r="C7" s="1500">
        <f t="shared" ref="C7:P7" si="0">C8+C9+C16+C20+C24</f>
        <v>448</v>
      </c>
      <c r="D7" s="1500">
        <f t="shared" si="0"/>
        <v>291</v>
      </c>
      <c r="E7" s="1499">
        <f t="shared" si="0"/>
        <v>138</v>
      </c>
      <c r="F7" s="1499">
        <f t="shared" si="0"/>
        <v>77</v>
      </c>
      <c r="G7" s="1499">
        <f t="shared" si="0"/>
        <v>61</v>
      </c>
      <c r="H7" s="1546">
        <f t="shared" si="0"/>
        <v>213</v>
      </c>
      <c r="I7" s="1546">
        <f t="shared" si="0"/>
        <v>135</v>
      </c>
      <c r="J7" s="1499">
        <f t="shared" si="0"/>
        <v>78</v>
      </c>
      <c r="K7" s="1546">
        <f t="shared" si="0"/>
        <v>278</v>
      </c>
      <c r="L7" s="1546">
        <f t="shared" si="0"/>
        <v>172</v>
      </c>
      <c r="M7" s="1499">
        <f t="shared" si="0"/>
        <v>106</v>
      </c>
      <c r="N7" s="1499">
        <f t="shared" si="0"/>
        <v>110</v>
      </c>
      <c r="O7" s="1499">
        <f t="shared" si="0"/>
        <v>64</v>
      </c>
      <c r="P7" s="21">
        <f t="shared" si="0"/>
        <v>46</v>
      </c>
      <c r="R7" s="21">
        <f>B7-C7-D7</f>
        <v>0</v>
      </c>
      <c r="S7" s="21">
        <f>E7-F7-G7</f>
        <v>0</v>
      </c>
      <c r="T7" s="21">
        <f>H7-I7-J7</f>
        <v>0</v>
      </c>
      <c r="U7" s="21">
        <f>K7-L7-M7</f>
        <v>0</v>
      </c>
      <c r="V7" s="21">
        <f>N7-O7-P7</f>
        <v>0</v>
      </c>
      <c r="W7" s="21">
        <f>B7-E7-H7-K7-N7</f>
        <v>0</v>
      </c>
      <c r="X7" s="21">
        <f>C7-F7-I7-L7-O7</f>
        <v>0</v>
      </c>
      <c r="Y7" s="21">
        <f>D7-G7-J7-M7-P7</f>
        <v>0</v>
      </c>
    </row>
    <row r="8" spans="1:25" s="94" customFormat="1" ht="18" customHeight="1">
      <c r="A8" s="1538" t="s">
        <v>2097</v>
      </c>
      <c r="B8" s="191">
        <f>E8+H8+K8+N8</f>
        <v>103</v>
      </c>
      <c r="C8" s="1500">
        <f>F8+I8+L8+O8</f>
        <v>57</v>
      </c>
      <c r="D8" s="1500">
        <f>G8+J8+M8+P8</f>
        <v>46</v>
      </c>
      <c r="E8" s="1499">
        <f t="shared" ref="E8:E15" si="1">SUM(F8:G8)</f>
        <v>32</v>
      </c>
      <c r="F8" s="1501">
        <v>21</v>
      </c>
      <c r="G8" s="1501">
        <v>11</v>
      </c>
      <c r="H8" s="1499">
        <f t="shared" ref="H8:H15" si="2">SUM(I8:J8)</f>
        <v>32</v>
      </c>
      <c r="I8" s="407">
        <v>17</v>
      </c>
      <c r="J8" s="1501">
        <v>15</v>
      </c>
      <c r="K8" s="1499">
        <f t="shared" ref="K8:K15" si="3">SUM(L8:M8)</f>
        <v>16</v>
      </c>
      <c r="L8" s="407">
        <v>6</v>
      </c>
      <c r="M8" s="1501">
        <v>10</v>
      </c>
      <c r="N8" s="1499">
        <f t="shared" ref="N8:N15" si="4">SUM(O8:P8)</f>
        <v>23</v>
      </c>
      <c r="O8" s="1501">
        <v>13</v>
      </c>
      <c r="P8" s="424">
        <v>10</v>
      </c>
      <c r="R8" s="21">
        <f t="shared" ref="R8:R27" si="5">B8-C8-D8</f>
        <v>0</v>
      </c>
      <c r="S8" s="21">
        <f t="shared" ref="S8:S27" si="6">E8-F8-G8</f>
        <v>0</v>
      </c>
      <c r="T8" s="21">
        <f t="shared" ref="T8:T27" si="7">H8-I8-J8</f>
        <v>0</v>
      </c>
      <c r="U8" s="21">
        <f t="shared" ref="U8:U27" si="8">K8-L8-M8</f>
        <v>0</v>
      </c>
      <c r="V8" s="21">
        <f t="shared" ref="V8:V27" si="9">N8-O8-P8</f>
        <v>0</v>
      </c>
      <c r="W8" s="21">
        <f t="shared" ref="W8:Y27" si="10">B8-E8-H8-K8-N8</f>
        <v>0</v>
      </c>
      <c r="X8" s="21">
        <f t="shared" si="10"/>
        <v>0</v>
      </c>
      <c r="Y8" s="21">
        <f t="shared" si="10"/>
        <v>0</v>
      </c>
    </row>
    <row r="9" spans="1:25" s="94" customFormat="1" ht="18" customHeight="1">
      <c r="A9" s="1538" t="s">
        <v>962</v>
      </c>
      <c r="B9" s="191">
        <f t="shared" ref="B9:D27" si="11">E9+H9+K9+N9</f>
        <v>75</v>
      </c>
      <c r="C9" s="1500">
        <f t="shared" si="11"/>
        <v>44</v>
      </c>
      <c r="D9" s="1500">
        <f t="shared" si="11"/>
        <v>31</v>
      </c>
      <c r="E9" s="1499">
        <f t="shared" si="1"/>
        <v>22</v>
      </c>
      <c r="F9" s="1499">
        <f>SUM(F10:F15)</f>
        <v>10</v>
      </c>
      <c r="G9" s="1499">
        <f>SUM(G10:G15)</f>
        <v>12</v>
      </c>
      <c r="H9" s="1499">
        <f t="shared" si="2"/>
        <v>32</v>
      </c>
      <c r="I9" s="1499">
        <f>SUM(I10:I15)</f>
        <v>20</v>
      </c>
      <c r="J9" s="1499">
        <f>SUM(J10:J15)</f>
        <v>12</v>
      </c>
      <c r="K9" s="1499">
        <f t="shared" si="3"/>
        <v>13</v>
      </c>
      <c r="L9" s="1499">
        <f>SUM(L10:L15)</f>
        <v>8</v>
      </c>
      <c r="M9" s="1499">
        <f>SUM(M10:M15)</f>
        <v>5</v>
      </c>
      <c r="N9" s="1499">
        <f t="shared" si="4"/>
        <v>8</v>
      </c>
      <c r="O9" s="1499">
        <f>SUM(O10:O15)</f>
        <v>6</v>
      </c>
      <c r="P9" s="1499">
        <f>SUM(P10:P15)</f>
        <v>2</v>
      </c>
      <c r="R9" s="21">
        <f t="shared" si="5"/>
        <v>0</v>
      </c>
      <c r="S9" s="21">
        <f t="shared" si="6"/>
        <v>0</v>
      </c>
      <c r="T9" s="21">
        <f t="shared" si="7"/>
        <v>0</v>
      </c>
      <c r="U9" s="21">
        <f t="shared" si="8"/>
        <v>0</v>
      </c>
      <c r="V9" s="21">
        <f t="shared" si="9"/>
        <v>0</v>
      </c>
      <c r="W9" s="21">
        <f t="shared" si="10"/>
        <v>0</v>
      </c>
      <c r="X9" s="21">
        <f t="shared" si="10"/>
        <v>0</v>
      </c>
      <c r="Y9" s="21">
        <f t="shared" si="10"/>
        <v>0</v>
      </c>
    </row>
    <row r="10" spans="1:25" s="94" customFormat="1" ht="18" customHeight="1">
      <c r="A10" s="1453" t="s">
        <v>955</v>
      </c>
      <c r="B10" s="191">
        <f t="shared" si="11"/>
        <v>17</v>
      </c>
      <c r="C10" s="1500">
        <f t="shared" si="11"/>
        <v>12</v>
      </c>
      <c r="D10" s="1500">
        <f t="shared" si="11"/>
        <v>5</v>
      </c>
      <c r="E10" s="1499">
        <f t="shared" si="1"/>
        <v>4</v>
      </c>
      <c r="F10" s="1501">
        <v>2</v>
      </c>
      <c r="G10" s="1501">
        <v>2</v>
      </c>
      <c r="H10" s="1499">
        <f t="shared" si="2"/>
        <v>9</v>
      </c>
      <c r="I10" s="1501">
        <v>7</v>
      </c>
      <c r="J10" s="1501">
        <v>2</v>
      </c>
      <c r="K10" s="1499">
        <f t="shared" si="3"/>
        <v>2</v>
      </c>
      <c r="L10" s="1501">
        <v>1</v>
      </c>
      <c r="M10" s="1501">
        <v>1</v>
      </c>
      <c r="N10" s="1499">
        <f t="shared" si="4"/>
        <v>2</v>
      </c>
      <c r="O10" s="1501">
        <v>2</v>
      </c>
      <c r="P10" s="1501">
        <v>0</v>
      </c>
      <c r="R10" s="21">
        <f t="shared" si="5"/>
        <v>0</v>
      </c>
      <c r="S10" s="21">
        <f t="shared" si="6"/>
        <v>0</v>
      </c>
      <c r="T10" s="21">
        <f t="shared" si="7"/>
        <v>0</v>
      </c>
      <c r="U10" s="21">
        <f t="shared" si="8"/>
        <v>0</v>
      </c>
      <c r="V10" s="21">
        <f t="shared" si="9"/>
        <v>0</v>
      </c>
      <c r="W10" s="21">
        <f t="shared" si="10"/>
        <v>0</v>
      </c>
      <c r="X10" s="21">
        <f t="shared" si="10"/>
        <v>0</v>
      </c>
      <c r="Y10" s="21">
        <f t="shared" si="10"/>
        <v>0</v>
      </c>
    </row>
    <row r="11" spans="1:25" s="94" customFormat="1" ht="18" customHeight="1">
      <c r="A11" s="1453" t="s">
        <v>956</v>
      </c>
      <c r="B11" s="191">
        <f t="shared" si="11"/>
        <v>13</v>
      </c>
      <c r="C11" s="1500">
        <f t="shared" si="11"/>
        <v>8</v>
      </c>
      <c r="D11" s="1500">
        <f t="shared" si="11"/>
        <v>5</v>
      </c>
      <c r="E11" s="1499">
        <f t="shared" si="1"/>
        <v>4</v>
      </c>
      <c r="F11" s="1501">
        <v>2</v>
      </c>
      <c r="G11" s="1501">
        <v>2</v>
      </c>
      <c r="H11" s="1499">
        <f t="shared" si="2"/>
        <v>4</v>
      </c>
      <c r="I11" s="1501">
        <v>3</v>
      </c>
      <c r="J11" s="1501">
        <v>1</v>
      </c>
      <c r="K11" s="1499">
        <f t="shared" si="3"/>
        <v>5</v>
      </c>
      <c r="L11" s="1501">
        <v>3</v>
      </c>
      <c r="M11" s="1501">
        <v>2</v>
      </c>
      <c r="N11" s="1499">
        <f t="shared" si="4"/>
        <v>0</v>
      </c>
      <c r="O11" s="1501">
        <v>0</v>
      </c>
      <c r="P11" s="1501">
        <v>0</v>
      </c>
      <c r="R11" s="21">
        <f t="shared" si="5"/>
        <v>0</v>
      </c>
      <c r="S11" s="21">
        <f t="shared" si="6"/>
        <v>0</v>
      </c>
      <c r="T11" s="21">
        <f t="shared" si="7"/>
        <v>0</v>
      </c>
      <c r="U11" s="21">
        <f t="shared" si="8"/>
        <v>0</v>
      </c>
      <c r="V11" s="21">
        <f t="shared" si="9"/>
        <v>0</v>
      </c>
      <c r="W11" s="21">
        <f t="shared" si="10"/>
        <v>0</v>
      </c>
      <c r="X11" s="21">
        <f t="shared" si="10"/>
        <v>0</v>
      </c>
      <c r="Y11" s="21">
        <f t="shared" si="10"/>
        <v>0</v>
      </c>
    </row>
    <row r="12" spans="1:25" s="94" customFormat="1" ht="18" customHeight="1">
      <c r="A12" s="1453" t="s">
        <v>957</v>
      </c>
      <c r="B12" s="191">
        <f t="shared" si="11"/>
        <v>9</v>
      </c>
      <c r="C12" s="1500">
        <f t="shared" si="11"/>
        <v>2</v>
      </c>
      <c r="D12" s="1500">
        <f t="shared" si="11"/>
        <v>7</v>
      </c>
      <c r="E12" s="1499">
        <f t="shared" si="1"/>
        <v>4</v>
      </c>
      <c r="F12" s="1501">
        <v>0</v>
      </c>
      <c r="G12" s="1501">
        <v>4</v>
      </c>
      <c r="H12" s="1499">
        <f t="shared" si="2"/>
        <v>4</v>
      </c>
      <c r="I12" s="1501">
        <v>1</v>
      </c>
      <c r="J12" s="1501">
        <v>3</v>
      </c>
      <c r="K12" s="1499">
        <f t="shared" si="3"/>
        <v>1</v>
      </c>
      <c r="L12" s="1501">
        <v>1</v>
      </c>
      <c r="M12" s="1501">
        <v>0</v>
      </c>
      <c r="N12" s="1499">
        <f t="shared" si="4"/>
        <v>0</v>
      </c>
      <c r="O12" s="1501">
        <v>0</v>
      </c>
      <c r="P12" s="1501">
        <v>0</v>
      </c>
      <c r="R12" s="21">
        <f t="shared" si="5"/>
        <v>0</v>
      </c>
      <c r="S12" s="21">
        <f t="shared" si="6"/>
        <v>0</v>
      </c>
      <c r="T12" s="21">
        <f t="shared" si="7"/>
        <v>0</v>
      </c>
      <c r="U12" s="21">
        <f t="shared" si="8"/>
        <v>0</v>
      </c>
      <c r="V12" s="21">
        <f t="shared" si="9"/>
        <v>0</v>
      </c>
      <c r="W12" s="21">
        <f t="shared" si="10"/>
        <v>0</v>
      </c>
      <c r="X12" s="21">
        <f t="shared" si="10"/>
        <v>0</v>
      </c>
      <c r="Y12" s="21">
        <f t="shared" si="10"/>
        <v>0</v>
      </c>
    </row>
    <row r="13" spans="1:25" s="94" customFormat="1" ht="18" customHeight="1">
      <c r="A13" s="1453" t="s">
        <v>173</v>
      </c>
      <c r="B13" s="191">
        <f t="shared" si="11"/>
        <v>6</v>
      </c>
      <c r="C13" s="1500">
        <f t="shared" si="11"/>
        <v>4</v>
      </c>
      <c r="D13" s="1500">
        <f t="shared" si="11"/>
        <v>2</v>
      </c>
      <c r="E13" s="1499">
        <f t="shared" si="1"/>
        <v>3</v>
      </c>
      <c r="F13" s="1501">
        <v>2</v>
      </c>
      <c r="G13" s="1501">
        <v>1</v>
      </c>
      <c r="H13" s="1499">
        <f t="shared" si="2"/>
        <v>2</v>
      </c>
      <c r="I13" s="1501">
        <v>2</v>
      </c>
      <c r="J13" s="1501">
        <v>0</v>
      </c>
      <c r="K13" s="1499">
        <f t="shared" si="3"/>
        <v>1</v>
      </c>
      <c r="L13" s="1501">
        <v>0</v>
      </c>
      <c r="M13" s="1501">
        <v>1</v>
      </c>
      <c r="N13" s="1499">
        <f t="shared" si="4"/>
        <v>0</v>
      </c>
      <c r="O13" s="1501">
        <v>0</v>
      </c>
      <c r="P13" s="1501">
        <v>0</v>
      </c>
      <c r="R13" s="21">
        <f t="shared" si="5"/>
        <v>0</v>
      </c>
      <c r="S13" s="21">
        <f t="shared" si="6"/>
        <v>0</v>
      </c>
      <c r="T13" s="21">
        <f t="shared" si="7"/>
        <v>0</v>
      </c>
      <c r="U13" s="21">
        <f t="shared" si="8"/>
        <v>0</v>
      </c>
      <c r="V13" s="21">
        <f t="shared" si="9"/>
        <v>0</v>
      </c>
      <c r="W13" s="21">
        <f t="shared" si="10"/>
        <v>0</v>
      </c>
      <c r="X13" s="21">
        <f t="shared" si="10"/>
        <v>0</v>
      </c>
      <c r="Y13" s="21">
        <f t="shared" si="10"/>
        <v>0</v>
      </c>
    </row>
    <row r="14" spans="1:25" s="94" customFormat="1" ht="18" customHeight="1">
      <c r="A14" s="1453" t="s">
        <v>172</v>
      </c>
      <c r="B14" s="191">
        <f t="shared" si="11"/>
        <v>15</v>
      </c>
      <c r="C14" s="1500">
        <f t="shared" si="11"/>
        <v>9</v>
      </c>
      <c r="D14" s="1500">
        <f t="shared" si="11"/>
        <v>6</v>
      </c>
      <c r="E14" s="1499">
        <f t="shared" si="1"/>
        <v>4</v>
      </c>
      <c r="F14" s="1501">
        <v>2</v>
      </c>
      <c r="G14" s="1501">
        <v>2</v>
      </c>
      <c r="H14" s="1499">
        <f t="shared" si="2"/>
        <v>7</v>
      </c>
      <c r="I14" s="1501">
        <v>4</v>
      </c>
      <c r="J14" s="1501">
        <v>3</v>
      </c>
      <c r="K14" s="1499">
        <f t="shared" si="3"/>
        <v>1</v>
      </c>
      <c r="L14" s="1501">
        <v>1</v>
      </c>
      <c r="M14" s="1501">
        <v>0</v>
      </c>
      <c r="N14" s="1499">
        <f t="shared" si="4"/>
        <v>3</v>
      </c>
      <c r="O14" s="1501">
        <v>2</v>
      </c>
      <c r="P14" s="1501">
        <v>1</v>
      </c>
      <c r="R14" s="21">
        <f t="shared" si="5"/>
        <v>0</v>
      </c>
      <c r="S14" s="21">
        <f t="shared" si="6"/>
        <v>0</v>
      </c>
      <c r="T14" s="21">
        <f t="shared" si="7"/>
        <v>0</v>
      </c>
      <c r="U14" s="21">
        <f t="shared" si="8"/>
        <v>0</v>
      </c>
      <c r="V14" s="21">
        <f t="shared" si="9"/>
        <v>0</v>
      </c>
      <c r="W14" s="21">
        <f t="shared" si="10"/>
        <v>0</v>
      </c>
      <c r="X14" s="21">
        <f t="shared" si="10"/>
        <v>0</v>
      </c>
      <c r="Y14" s="21">
        <f t="shared" si="10"/>
        <v>0</v>
      </c>
    </row>
    <row r="15" spans="1:25" s="94" customFormat="1" ht="18" customHeight="1">
      <c r="A15" s="1453" t="s">
        <v>963</v>
      </c>
      <c r="B15" s="191">
        <f t="shared" si="11"/>
        <v>15</v>
      </c>
      <c r="C15" s="1500">
        <f t="shared" si="11"/>
        <v>9</v>
      </c>
      <c r="D15" s="1500">
        <f t="shared" si="11"/>
        <v>6</v>
      </c>
      <c r="E15" s="1499">
        <f t="shared" si="1"/>
        <v>3</v>
      </c>
      <c r="F15" s="1501">
        <v>2</v>
      </c>
      <c r="G15" s="1501">
        <v>1</v>
      </c>
      <c r="H15" s="1499">
        <f t="shared" si="2"/>
        <v>6</v>
      </c>
      <c r="I15" s="1501">
        <v>3</v>
      </c>
      <c r="J15" s="1501">
        <v>3</v>
      </c>
      <c r="K15" s="1499">
        <f t="shared" si="3"/>
        <v>3</v>
      </c>
      <c r="L15" s="1501">
        <v>2</v>
      </c>
      <c r="M15" s="1501">
        <v>1</v>
      </c>
      <c r="N15" s="1499">
        <f t="shared" si="4"/>
        <v>3</v>
      </c>
      <c r="O15" s="1501">
        <v>2</v>
      </c>
      <c r="P15" s="1501">
        <v>1</v>
      </c>
      <c r="R15" s="21">
        <f t="shared" si="5"/>
        <v>0</v>
      </c>
      <c r="S15" s="21">
        <f t="shared" si="6"/>
        <v>0</v>
      </c>
      <c r="T15" s="21">
        <f t="shared" si="7"/>
        <v>0</v>
      </c>
      <c r="U15" s="21">
        <f t="shared" si="8"/>
        <v>0</v>
      </c>
      <c r="V15" s="21">
        <f t="shared" si="9"/>
        <v>0</v>
      </c>
      <c r="W15" s="21">
        <f t="shared" si="10"/>
        <v>0</v>
      </c>
      <c r="X15" s="21">
        <f t="shared" si="10"/>
        <v>0</v>
      </c>
      <c r="Y15" s="21">
        <f t="shared" si="10"/>
        <v>0</v>
      </c>
    </row>
    <row r="16" spans="1:25" s="94" customFormat="1" ht="18" customHeight="1">
      <c r="A16" s="1538" t="s">
        <v>964</v>
      </c>
      <c r="B16" s="191">
        <f t="shared" si="11"/>
        <v>92</v>
      </c>
      <c r="C16" s="1500">
        <f t="shared" si="11"/>
        <v>59</v>
      </c>
      <c r="D16" s="1500">
        <f t="shared" si="11"/>
        <v>33</v>
      </c>
      <c r="E16" s="1499">
        <f>SUM(E17:E19)</f>
        <v>22</v>
      </c>
      <c r="F16" s="1499">
        <f t="shared" ref="F16:P16" si="12">SUM(F17:F19)</f>
        <v>15</v>
      </c>
      <c r="G16" s="1499">
        <f t="shared" si="12"/>
        <v>7</v>
      </c>
      <c r="H16" s="1499">
        <f t="shared" si="12"/>
        <v>24</v>
      </c>
      <c r="I16" s="1499">
        <f t="shared" si="12"/>
        <v>16</v>
      </c>
      <c r="J16" s="1499">
        <f t="shared" si="12"/>
        <v>8</v>
      </c>
      <c r="K16" s="1499">
        <f t="shared" si="12"/>
        <v>35</v>
      </c>
      <c r="L16" s="1499">
        <f t="shared" si="12"/>
        <v>22</v>
      </c>
      <c r="M16" s="1499">
        <f t="shared" si="12"/>
        <v>13</v>
      </c>
      <c r="N16" s="1499">
        <f t="shared" si="12"/>
        <v>11</v>
      </c>
      <c r="O16" s="1499">
        <f t="shared" si="12"/>
        <v>6</v>
      </c>
      <c r="P16" s="1499">
        <f t="shared" si="12"/>
        <v>5</v>
      </c>
      <c r="R16" s="21">
        <f t="shared" si="5"/>
        <v>0</v>
      </c>
      <c r="S16" s="21">
        <f t="shared" si="6"/>
        <v>0</v>
      </c>
      <c r="T16" s="21">
        <f t="shared" si="7"/>
        <v>0</v>
      </c>
      <c r="U16" s="21">
        <f t="shared" si="8"/>
        <v>0</v>
      </c>
      <c r="V16" s="21">
        <f t="shared" si="9"/>
        <v>0</v>
      </c>
      <c r="W16" s="21">
        <f t="shared" si="10"/>
        <v>0</v>
      </c>
      <c r="X16" s="21">
        <f t="shared" si="10"/>
        <v>0</v>
      </c>
      <c r="Y16" s="21">
        <f t="shared" si="10"/>
        <v>0</v>
      </c>
    </row>
    <row r="17" spans="1:25" s="94" customFormat="1" ht="18" customHeight="1">
      <c r="A17" s="1453" t="s">
        <v>955</v>
      </c>
      <c r="B17" s="191">
        <f t="shared" si="11"/>
        <v>32</v>
      </c>
      <c r="C17" s="1500">
        <f t="shared" si="11"/>
        <v>24</v>
      </c>
      <c r="D17" s="1500">
        <f t="shared" si="11"/>
        <v>8</v>
      </c>
      <c r="E17" s="1499">
        <f>SUM(F17:G17)</f>
        <v>6</v>
      </c>
      <c r="F17" s="1501">
        <v>6</v>
      </c>
      <c r="G17" s="1501">
        <v>0</v>
      </c>
      <c r="H17" s="1499">
        <f>SUM(I17:J17)</f>
        <v>7</v>
      </c>
      <c r="I17" s="1501">
        <v>4</v>
      </c>
      <c r="J17" s="1501">
        <v>3</v>
      </c>
      <c r="K17" s="1499">
        <f>SUM(L17:M17)</f>
        <v>17</v>
      </c>
      <c r="L17" s="1501">
        <v>12</v>
      </c>
      <c r="M17" s="1501">
        <v>5</v>
      </c>
      <c r="N17" s="1499">
        <f>SUM(O17:P17)</f>
        <v>2</v>
      </c>
      <c r="O17" s="1501">
        <v>2</v>
      </c>
      <c r="P17" s="1501">
        <v>0</v>
      </c>
      <c r="R17" s="21">
        <f t="shared" si="5"/>
        <v>0</v>
      </c>
      <c r="S17" s="21">
        <f t="shared" si="6"/>
        <v>0</v>
      </c>
      <c r="T17" s="21">
        <f t="shared" si="7"/>
        <v>0</v>
      </c>
      <c r="U17" s="21">
        <f t="shared" si="8"/>
        <v>0</v>
      </c>
      <c r="V17" s="21">
        <f t="shared" si="9"/>
        <v>0</v>
      </c>
      <c r="W17" s="21">
        <f t="shared" si="10"/>
        <v>0</v>
      </c>
      <c r="X17" s="21">
        <f t="shared" si="10"/>
        <v>0</v>
      </c>
      <c r="Y17" s="21">
        <f t="shared" si="10"/>
        <v>0</v>
      </c>
    </row>
    <row r="18" spans="1:25" s="94" customFormat="1" ht="18" customHeight="1">
      <c r="A18" s="1453" t="s">
        <v>956</v>
      </c>
      <c r="B18" s="191">
        <f t="shared" si="11"/>
        <v>35</v>
      </c>
      <c r="C18" s="1500">
        <f t="shared" si="11"/>
        <v>22</v>
      </c>
      <c r="D18" s="1500">
        <f t="shared" si="11"/>
        <v>13</v>
      </c>
      <c r="E18" s="1499">
        <f>SUM(F18:G18)</f>
        <v>8</v>
      </c>
      <c r="F18" s="1501">
        <v>6</v>
      </c>
      <c r="G18" s="1501">
        <v>2</v>
      </c>
      <c r="H18" s="1499">
        <f>SUM(I18:J18)</f>
        <v>10</v>
      </c>
      <c r="I18" s="1501">
        <v>8</v>
      </c>
      <c r="J18" s="1501">
        <v>2</v>
      </c>
      <c r="K18" s="1499">
        <f>SUM(L18:M18)</f>
        <v>11</v>
      </c>
      <c r="L18" s="1501">
        <v>5</v>
      </c>
      <c r="M18" s="1501">
        <v>6</v>
      </c>
      <c r="N18" s="1499">
        <f>SUM(O18:P18)</f>
        <v>6</v>
      </c>
      <c r="O18" s="1501">
        <v>3</v>
      </c>
      <c r="P18" s="1501">
        <v>3</v>
      </c>
      <c r="R18" s="21">
        <f t="shared" si="5"/>
        <v>0</v>
      </c>
      <c r="S18" s="21">
        <f t="shared" si="6"/>
        <v>0</v>
      </c>
      <c r="T18" s="21">
        <f t="shared" si="7"/>
        <v>0</v>
      </c>
      <c r="U18" s="21">
        <f t="shared" si="8"/>
        <v>0</v>
      </c>
      <c r="V18" s="21">
        <f t="shared" si="9"/>
        <v>0</v>
      </c>
      <c r="W18" s="21">
        <f t="shared" si="10"/>
        <v>0</v>
      </c>
      <c r="X18" s="21">
        <f t="shared" si="10"/>
        <v>0</v>
      </c>
      <c r="Y18" s="21">
        <f t="shared" si="10"/>
        <v>0</v>
      </c>
    </row>
    <row r="19" spans="1:25" s="94" customFormat="1" ht="18" customHeight="1">
      <c r="A19" s="1453" t="s">
        <v>957</v>
      </c>
      <c r="B19" s="191">
        <f t="shared" si="11"/>
        <v>25</v>
      </c>
      <c r="C19" s="1500">
        <f t="shared" si="11"/>
        <v>13</v>
      </c>
      <c r="D19" s="1500">
        <f t="shared" si="11"/>
        <v>12</v>
      </c>
      <c r="E19" s="1499">
        <f>SUM(F19:G19)</f>
        <v>8</v>
      </c>
      <c r="F19" s="1501">
        <v>3</v>
      </c>
      <c r="G19" s="1501">
        <v>5</v>
      </c>
      <c r="H19" s="1499">
        <f>SUM(I19:J19)</f>
        <v>7</v>
      </c>
      <c r="I19" s="1501">
        <v>4</v>
      </c>
      <c r="J19" s="1501">
        <v>3</v>
      </c>
      <c r="K19" s="1499">
        <f>SUM(L19:M19)</f>
        <v>7</v>
      </c>
      <c r="L19" s="1501">
        <v>5</v>
      </c>
      <c r="M19" s="1501">
        <v>2</v>
      </c>
      <c r="N19" s="1499">
        <f>SUM(O19:P19)</f>
        <v>3</v>
      </c>
      <c r="O19" s="1501">
        <v>1</v>
      </c>
      <c r="P19" s="1501">
        <v>2</v>
      </c>
      <c r="R19" s="21">
        <f t="shared" si="5"/>
        <v>0</v>
      </c>
      <c r="S19" s="21">
        <f t="shared" si="6"/>
        <v>0</v>
      </c>
      <c r="T19" s="21">
        <f t="shared" si="7"/>
        <v>0</v>
      </c>
      <c r="U19" s="21">
        <f t="shared" si="8"/>
        <v>0</v>
      </c>
      <c r="V19" s="21">
        <f t="shared" si="9"/>
        <v>0</v>
      </c>
      <c r="W19" s="21">
        <f t="shared" si="10"/>
        <v>0</v>
      </c>
      <c r="X19" s="21">
        <f t="shared" si="10"/>
        <v>0</v>
      </c>
      <c r="Y19" s="21">
        <f t="shared" si="10"/>
        <v>0</v>
      </c>
    </row>
    <row r="20" spans="1:25" s="94" customFormat="1" ht="18" customHeight="1">
      <c r="A20" s="1538" t="s">
        <v>965</v>
      </c>
      <c r="B20" s="191">
        <f t="shared" si="11"/>
        <v>34</v>
      </c>
      <c r="C20" s="1500">
        <f t="shared" si="11"/>
        <v>19</v>
      </c>
      <c r="D20" s="1500">
        <f t="shared" si="11"/>
        <v>15</v>
      </c>
      <c r="E20" s="1499">
        <f t="shared" ref="E20:P20" si="13">SUM(E21:E23)</f>
        <v>12</v>
      </c>
      <c r="F20" s="1499">
        <f t="shared" si="13"/>
        <v>7</v>
      </c>
      <c r="G20" s="1499">
        <f t="shared" si="13"/>
        <v>5</v>
      </c>
      <c r="H20" s="1499">
        <f t="shared" si="13"/>
        <v>0</v>
      </c>
      <c r="I20" s="1499">
        <f t="shared" si="13"/>
        <v>0</v>
      </c>
      <c r="J20" s="1499">
        <f t="shared" si="13"/>
        <v>0</v>
      </c>
      <c r="K20" s="1499">
        <f t="shared" si="13"/>
        <v>0</v>
      </c>
      <c r="L20" s="1499">
        <f t="shared" si="13"/>
        <v>0</v>
      </c>
      <c r="M20" s="1499">
        <f t="shared" si="13"/>
        <v>0</v>
      </c>
      <c r="N20" s="1499">
        <f t="shared" si="13"/>
        <v>22</v>
      </c>
      <c r="O20" s="1499">
        <f t="shared" si="13"/>
        <v>12</v>
      </c>
      <c r="P20" s="1499">
        <f t="shared" si="13"/>
        <v>10</v>
      </c>
      <c r="R20" s="21">
        <f t="shared" si="5"/>
        <v>0</v>
      </c>
      <c r="S20" s="21">
        <f t="shared" si="6"/>
        <v>0</v>
      </c>
      <c r="T20" s="21">
        <f t="shared" si="7"/>
        <v>0</v>
      </c>
      <c r="U20" s="21">
        <f t="shared" si="8"/>
        <v>0</v>
      </c>
      <c r="V20" s="21">
        <f t="shared" si="9"/>
        <v>0</v>
      </c>
      <c r="W20" s="21">
        <f t="shared" si="10"/>
        <v>0</v>
      </c>
      <c r="X20" s="21">
        <f t="shared" si="10"/>
        <v>0</v>
      </c>
      <c r="Y20" s="21">
        <f t="shared" si="10"/>
        <v>0</v>
      </c>
    </row>
    <row r="21" spans="1:25" s="94" customFormat="1" ht="18" customHeight="1">
      <c r="A21" s="1453" t="s">
        <v>955</v>
      </c>
      <c r="B21" s="191">
        <f t="shared" si="11"/>
        <v>3</v>
      </c>
      <c r="C21" s="1500">
        <f t="shared" si="11"/>
        <v>2</v>
      </c>
      <c r="D21" s="1500">
        <f t="shared" si="11"/>
        <v>1</v>
      </c>
      <c r="E21" s="1499">
        <f>SUM(F21:G21)</f>
        <v>0</v>
      </c>
      <c r="F21" s="1501">
        <v>0</v>
      </c>
      <c r="G21" s="1501">
        <v>0</v>
      </c>
      <c r="H21" s="1499">
        <f>SUM(I21:J21)</f>
        <v>0</v>
      </c>
      <c r="I21" s="1499">
        <v>0</v>
      </c>
      <c r="J21" s="1499">
        <v>0</v>
      </c>
      <c r="K21" s="1499">
        <f>SUM(L21:M21)</f>
        <v>0</v>
      </c>
      <c r="L21" s="1499">
        <v>0</v>
      </c>
      <c r="M21" s="1499">
        <v>0</v>
      </c>
      <c r="N21" s="1499">
        <f>SUM(O21:P21)</f>
        <v>3</v>
      </c>
      <c r="O21" s="1501">
        <v>2</v>
      </c>
      <c r="P21" s="1501">
        <v>1</v>
      </c>
      <c r="R21" s="21">
        <f t="shared" si="5"/>
        <v>0</v>
      </c>
      <c r="S21" s="21">
        <f t="shared" si="6"/>
        <v>0</v>
      </c>
      <c r="T21" s="21">
        <f t="shared" si="7"/>
        <v>0</v>
      </c>
      <c r="U21" s="21">
        <f t="shared" si="8"/>
        <v>0</v>
      </c>
      <c r="V21" s="21">
        <f t="shared" si="9"/>
        <v>0</v>
      </c>
      <c r="W21" s="21">
        <f t="shared" si="10"/>
        <v>0</v>
      </c>
      <c r="X21" s="21">
        <f t="shared" si="10"/>
        <v>0</v>
      </c>
      <c r="Y21" s="21">
        <f t="shared" si="10"/>
        <v>0</v>
      </c>
    </row>
    <row r="22" spans="1:25" s="94" customFormat="1" ht="18" customHeight="1">
      <c r="A22" s="1453" t="s">
        <v>956</v>
      </c>
      <c r="B22" s="191">
        <f t="shared" si="11"/>
        <v>17</v>
      </c>
      <c r="C22" s="1500">
        <f t="shared" si="11"/>
        <v>11</v>
      </c>
      <c r="D22" s="1500">
        <f t="shared" si="11"/>
        <v>6</v>
      </c>
      <c r="E22" s="1499">
        <f>SUM(F22:G22)</f>
        <v>7</v>
      </c>
      <c r="F22" s="1501">
        <v>4</v>
      </c>
      <c r="G22" s="1501">
        <v>3</v>
      </c>
      <c r="H22" s="1499">
        <f>SUM(I22:J22)</f>
        <v>0</v>
      </c>
      <c r="I22" s="1499">
        <v>0</v>
      </c>
      <c r="J22" s="1499">
        <v>0</v>
      </c>
      <c r="K22" s="1499">
        <f>SUM(L22:M22)</f>
        <v>0</v>
      </c>
      <c r="L22" s="1499">
        <v>0</v>
      </c>
      <c r="M22" s="1499">
        <v>0</v>
      </c>
      <c r="N22" s="1499">
        <f>SUM(O22:P22)</f>
        <v>10</v>
      </c>
      <c r="O22" s="1501">
        <v>7</v>
      </c>
      <c r="P22" s="1501">
        <v>3</v>
      </c>
      <c r="R22" s="21">
        <f t="shared" si="5"/>
        <v>0</v>
      </c>
      <c r="S22" s="21">
        <f t="shared" si="6"/>
        <v>0</v>
      </c>
      <c r="T22" s="21">
        <f t="shared" si="7"/>
        <v>0</v>
      </c>
      <c r="U22" s="21">
        <f t="shared" si="8"/>
        <v>0</v>
      </c>
      <c r="V22" s="21">
        <f t="shared" si="9"/>
        <v>0</v>
      </c>
      <c r="W22" s="21">
        <f t="shared" si="10"/>
        <v>0</v>
      </c>
      <c r="X22" s="21">
        <f t="shared" si="10"/>
        <v>0</v>
      </c>
      <c r="Y22" s="21">
        <f t="shared" si="10"/>
        <v>0</v>
      </c>
    </row>
    <row r="23" spans="1:25" s="94" customFormat="1" ht="18" customHeight="1">
      <c r="A23" s="1453" t="s">
        <v>957</v>
      </c>
      <c r="B23" s="191">
        <f t="shared" si="11"/>
        <v>14</v>
      </c>
      <c r="C23" s="1500">
        <f t="shared" si="11"/>
        <v>6</v>
      </c>
      <c r="D23" s="1500">
        <f t="shared" si="11"/>
        <v>8</v>
      </c>
      <c r="E23" s="1499">
        <f>SUM(F23:G23)</f>
        <v>5</v>
      </c>
      <c r="F23" s="1501">
        <v>3</v>
      </c>
      <c r="G23" s="1501">
        <v>2</v>
      </c>
      <c r="H23" s="1499">
        <f>SUM(I23:J23)</f>
        <v>0</v>
      </c>
      <c r="I23" s="1499">
        <v>0</v>
      </c>
      <c r="J23" s="1499">
        <v>0</v>
      </c>
      <c r="K23" s="1499">
        <f>SUM(L23:M23)</f>
        <v>0</v>
      </c>
      <c r="L23" s="1499">
        <v>0</v>
      </c>
      <c r="M23" s="1499">
        <v>0</v>
      </c>
      <c r="N23" s="1499">
        <f>SUM(O23:P23)</f>
        <v>9</v>
      </c>
      <c r="O23" s="1501">
        <v>3</v>
      </c>
      <c r="P23" s="1501">
        <v>6</v>
      </c>
      <c r="R23" s="21">
        <f t="shared" si="5"/>
        <v>0</v>
      </c>
      <c r="S23" s="21">
        <f t="shared" si="6"/>
        <v>0</v>
      </c>
      <c r="T23" s="21">
        <f t="shared" si="7"/>
        <v>0</v>
      </c>
      <c r="U23" s="21">
        <f t="shared" si="8"/>
        <v>0</v>
      </c>
      <c r="V23" s="21">
        <f t="shared" si="9"/>
        <v>0</v>
      </c>
      <c r="W23" s="21">
        <f t="shared" si="10"/>
        <v>0</v>
      </c>
      <c r="X23" s="21">
        <f t="shared" si="10"/>
        <v>0</v>
      </c>
      <c r="Y23" s="21">
        <f t="shared" si="10"/>
        <v>0</v>
      </c>
    </row>
    <row r="24" spans="1:25" s="94" customFormat="1" ht="18" customHeight="1">
      <c r="A24" s="1538" t="s">
        <v>966</v>
      </c>
      <c r="B24" s="191">
        <f t="shared" si="11"/>
        <v>435</v>
      </c>
      <c r="C24" s="1500">
        <f t="shared" si="11"/>
        <v>269</v>
      </c>
      <c r="D24" s="1500">
        <f t="shared" si="11"/>
        <v>166</v>
      </c>
      <c r="E24" s="1499">
        <f t="shared" ref="E24:P24" si="14">SUM(E25:E27)</f>
        <v>50</v>
      </c>
      <c r="F24" s="1499">
        <f t="shared" si="14"/>
        <v>24</v>
      </c>
      <c r="G24" s="1499">
        <f t="shared" si="14"/>
        <v>26</v>
      </c>
      <c r="H24" s="1499">
        <f t="shared" si="14"/>
        <v>125</v>
      </c>
      <c r="I24" s="1499">
        <f t="shared" si="14"/>
        <v>82</v>
      </c>
      <c r="J24" s="1499">
        <f t="shared" si="14"/>
        <v>43</v>
      </c>
      <c r="K24" s="1499">
        <f t="shared" si="14"/>
        <v>214</v>
      </c>
      <c r="L24" s="1499">
        <f t="shared" si="14"/>
        <v>136</v>
      </c>
      <c r="M24" s="1499">
        <f t="shared" si="14"/>
        <v>78</v>
      </c>
      <c r="N24" s="1499">
        <f t="shared" si="14"/>
        <v>46</v>
      </c>
      <c r="O24" s="1499">
        <f t="shared" si="14"/>
        <v>27</v>
      </c>
      <c r="P24" s="1499">
        <f t="shared" si="14"/>
        <v>19</v>
      </c>
      <c r="R24" s="21">
        <f t="shared" si="5"/>
        <v>0</v>
      </c>
      <c r="S24" s="21">
        <f t="shared" si="6"/>
        <v>0</v>
      </c>
      <c r="T24" s="21">
        <f t="shared" si="7"/>
        <v>0</v>
      </c>
      <c r="U24" s="21">
        <f t="shared" si="8"/>
        <v>0</v>
      </c>
      <c r="V24" s="21">
        <f t="shared" si="9"/>
        <v>0</v>
      </c>
      <c r="W24" s="21">
        <f t="shared" si="10"/>
        <v>0</v>
      </c>
      <c r="X24" s="21">
        <f t="shared" si="10"/>
        <v>0</v>
      </c>
      <c r="Y24" s="21">
        <f t="shared" si="10"/>
        <v>0</v>
      </c>
    </row>
    <row r="25" spans="1:25" s="94" customFormat="1" ht="18" customHeight="1">
      <c r="A25" s="1453" t="s">
        <v>967</v>
      </c>
      <c r="B25" s="191">
        <f t="shared" si="11"/>
        <v>125</v>
      </c>
      <c r="C25" s="1500">
        <f t="shared" si="11"/>
        <v>82</v>
      </c>
      <c r="D25" s="1500">
        <f t="shared" si="11"/>
        <v>43</v>
      </c>
      <c r="E25" s="1499">
        <f>SUM(F25:G25)</f>
        <v>15</v>
      </c>
      <c r="F25" s="1501">
        <v>7</v>
      </c>
      <c r="G25" s="1501">
        <v>8</v>
      </c>
      <c r="H25" s="1499">
        <f>SUM(I25:J25)</f>
        <v>30</v>
      </c>
      <c r="I25" s="1501">
        <v>19</v>
      </c>
      <c r="J25" s="1501">
        <v>11</v>
      </c>
      <c r="K25" s="1499">
        <f>SUM(L25:M25)</f>
        <v>65</v>
      </c>
      <c r="L25" s="1501">
        <v>44</v>
      </c>
      <c r="M25" s="1501">
        <v>21</v>
      </c>
      <c r="N25" s="1499">
        <f>SUM(O25:P25)</f>
        <v>15</v>
      </c>
      <c r="O25" s="1501">
        <v>12</v>
      </c>
      <c r="P25" s="1501">
        <v>3</v>
      </c>
      <c r="R25" s="21">
        <f t="shared" si="5"/>
        <v>0</v>
      </c>
      <c r="S25" s="21">
        <f t="shared" si="6"/>
        <v>0</v>
      </c>
      <c r="T25" s="21">
        <f t="shared" si="7"/>
        <v>0</v>
      </c>
      <c r="U25" s="21">
        <f t="shared" si="8"/>
        <v>0</v>
      </c>
      <c r="V25" s="21">
        <f t="shared" si="9"/>
        <v>0</v>
      </c>
      <c r="W25" s="21">
        <f t="shared" si="10"/>
        <v>0</v>
      </c>
      <c r="X25" s="21">
        <f t="shared" si="10"/>
        <v>0</v>
      </c>
      <c r="Y25" s="21">
        <f t="shared" si="10"/>
        <v>0</v>
      </c>
    </row>
    <row r="26" spans="1:25" s="94" customFormat="1" ht="18" customHeight="1">
      <c r="A26" s="1453" t="s">
        <v>968</v>
      </c>
      <c r="B26" s="191">
        <f t="shared" si="11"/>
        <v>148</v>
      </c>
      <c r="C26" s="1500">
        <f t="shared" si="11"/>
        <v>83</v>
      </c>
      <c r="D26" s="1500">
        <f t="shared" si="11"/>
        <v>65</v>
      </c>
      <c r="E26" s="1499">
        <f>SUM(F26:G26)</f>
        <v>17</v>
      </c>
      <c r="F26" s="1501">
        <v>6</v>
      </c>
      <c r="G26" s="1501">
        <v>11</v>
      </c>
      <c r="H26" s="1499">
        <f>SUM(I26:J26)</f>
        <v>46</v>
      </c>
      <c r="I26" s="1501">
        <v>29</v>
      </c>
      <c r="J26" s="1501">
        <v>17</v>
      </c>
      <c r="K26" s="1499">
        <f>SUM(L26:M26)</f>
        <v>71</v>
      </c>
      <c r="L26" s="1501">
        <v>42</v>
      </c>
      <c r="M26" s="1501">
        <v>29</v>
      </c>
      <c r="N26" s="1499">
        <f>SUM(O26:P26)</f>
        <v>14</v>
      </c>
      <c r="O26" s="1501">
        <v>6</v>
      </c>
      <c r="P26" s="1501">
        <v>8</v>
      </c>
      <c r="R26" s="21">
        <f t="shared" si="5"/>
        <v>0</v>
      </c>
      <c r="S26" s="21">
        <f t="shared" si="6"/>
        <v>0</v>
      </c>
      <c r="T26" s="21">
        <f t="shared" si="7"/>
        <v>0</v>
      </c>
      <c r="U26" s="21">
        <f t="shared" si="8"/>
        <v>0</v>
      </c>
      <c r="V26" s="21">
        <f t="shared" si="9"/>
        <v>0</v>
      </c>
      <c r="W26" s="21">
        <f t="shared" si="10"/>
        <v>0</v>
      </c>
      <c r="X26" s="21">
        <f t="shared" si="10"/>
        <v>0</v>
      </c>
      <c r="Y26" s="21">
        <f t="shared" si="10"/>
        <v>0</v>
      </c>
    </row>
    <row r="27" spans="1:25" s="94" customFormat="1" ht="18" customHeight="1">
      <c r="A27" s="834" t="s">
        <v>969</v>
      </c>
      <c r="B27" s="192">
        <f t="shared" si="11"/>
        <v>162</v>
      </c>
      <c r="C27" s="1505">
        <f t="shared" si="11"/>
        <v>104</v>
      </c>
      <c r="D27" s="1505">
        <f t="shared" si="11"/>
        <v>58</v>
      </c>
      <c r="E27" s="1504">
        <f>SUM(F27:G27)</f>
        <v>18</v>
      </c>
      <c r="F27" s="1503">
        <v>11</v>
      </c>
      <c r="G27" s="1503">
        <v>7</v>
      </c>
      <c r="H27" s="1504">
        <f>SUM(I27:J27)</f>
        <v>49</v>
      </c>
      <c r="I27" s="1503">
        <v>34</v>
      </c>
      <c r="J27" s="1503">
        <v>15</v>
      </c>
      <c r="K27" s="1504">
        <f>SUM(L27:M27)</f>
        <v>78</v>
      </c>
      <c r="L27" s="1503">
        <v>50</v>
      </c>
      <c r="M27" s="1503">
        <v>28</v>
      </c>
      <c r="N27" s="1504">
        <f>SUM(O27:P27)</f>
        <v>17</v>
      </c>
      <c r="O27" s="1503">
        <v>9</v>
      </c>
      <c r="P27" s="1503">
        <v>8</v>
      </c>
      <c r="R27" s="21">
        <f t="shared" si="5"/>
        <v>0</v>
      </c>
      <c r="S27" s="21">
        <f t="shared" si="6"/>
        <v>0</v>
      </c>
      <c r="T27" s="21">
        <f t="shared" si="7"/>
        <v>0</v>
      </c>
      <c r="U27" s="21">
        <f t="shared" si="8"/>
        <v>0</v>
      </c>
      <c r="V27" s="21">
        <f t="shared" si="9"/>
        <v>0</v>
      </c>
      <c r="W27" s="21">
        <f t="shared" si="10"/>
        <v>0</v>
      </c>
      <c r="X27" s="21">
        <f t="shared" si="10"/>
        <v>0</v>
      </c>
      <c r="Y27" s="21">
        <f t="shared" si="10"/>
        <v>0</v>
      </c>
    </row>
    <row r="28" spans="1:25" s="830" customFormat="1" ht="13.9" customHeight="1">
      <c r="A28" s="829" t="s">
        <v>328</v>
      </c>
      <c r="C28" s="829" t="s">
        <v>329</v>
      </c>
      <c r="E28" s="832"/>
      <c r="F28" s="832"/>
      <c r="G28" s="831" t="s">
        <v>330</v>
      </c>
      <c r="H28" s="831"/>
      <c r="K28" s="830" t="s">
        <v>332</v>
      </c>
      <c r="N28" s="832"/>
      <c r="O28" s="832"/>
      <c r="P28" s="99" t="s">
        <v>333</v>
      </c>
    </row>
    <row r="29" spans="1:25" s="830" customFormat="1" ht="13.9" customHeight="1">
      <c r="G29" s="831" t="s">
        <v>334</v>
      </c>
      <c r="H29" s="831"/>
      <c r="N29" s="832"/>
    </row>
    <row r="30" spans="1:25" s="830" customFormat="1" ht="13.9" customHeight="1">
      <c r="C30" s="829"/>
      <c r="H30" s="831"/>
      <c r="I30" s="831"/>
      <c r="N30" s="832"/>
    </row>
    <row r="31" spans="1:25" s="830" customFormat="1" ht="13.9" customHeight="1">
      <c r="A31" s="830" t="s">
        <v>141</v>
      </c>
      <c r="B31" s="833"/>
      <c r="C31" s="833"/>
    </row>
    <row r="32" spans="1:25" s="830" customFormat="1" ht="13.9" customHeight="1">
      <c r="A32" s="94" t="s">
        <v>272</v>
      </c>
      <c r="B32" s="833"/>
      <c r="C32" s="833"/>
    </row>
    <row r="33" spans="1:32" s="94" customFormat="1" ht="13.9" customHeight="1">
      <c r="A33" s="157"/>
      <c r="B33" s="157"/>
      <c r="AB33" s="1469"/>
      <c r="AC33" s="1469"/>
      <c r="AD33" s="1469"/>
      <c r="AE33" s="1469"/>
      <c r="AF33" s="1469"/>
    </row>
    <row r="34" spans="1:32" s="96" customFormat="1" ht="15">
      <c r="B34" s="835">
        <f>B7-B8-B9-B16-B20-B24</f>
        <v>0</v>
      </c>
      <c r="C34" s="835">
        <f t="shared" ref="C34:P34" si="15">C7-C8-C9-C16-C20-C24</f>
        <v>0</v>
      </c>
      <c r="D34" s="835">
        <f t="shared" si="15"/>
        <v>0</v>
      </c>
      <c r="E34" s="835">
        <f t="shared" si="15"/>
        <v>0</v>
      </c>
      <c r="F34" s="835">
        <f t="shared" si="15"/>
        <v>0</v>
      </c>
      <c r="G34" s="835">
        <f t="shared" si="15"/>
        <v>0</v>
      </c>
      <c r="H34" s="835">
        <f t="shared" si="15"/>
        <v>0</v>
      </c>
      <c r="I34" s="835">
        <f t="shared" si="15"/>
        <v>0</v>
      </c>
      <c r="J34" s="835">
        <f t="shared" si="15"/>
        <v>0</v>
      </c>
      <c r="K34" s="835">
        <f t="shared" si="15"/>
        <v>0</v>
      </c>
      <c r="L34" s="835">
        <f t="shared" si="15"/>
        <v>0</v>
      </c>
      <c r="M34" s="835">
        <f t="shared" si="15"/>
        <v>0</v>
      </c>
      <c r="N34" s="835">
        <f t="shared" si="15"/>
        <v>0</v>
      </c>
      <c r="O34" s="835">
        <f t="shared" si="15"/>
        <v>0</v>
      </c>
      <c r="P34" s="835">
        <f t="shared" si="15"/>
        <v>0</v>
      </c>
    </row>
    <row r="35" spans="1:32" s="96" customFormat="1" ht="15">
      <c r="B35" s="835">
        <f>B9-SUM(B10:B15)</f>
        <v>0</v>
      </c>
      <c r="C35" s="835">
        <f t="shared" ref="C35:P35" si="16">C9-SUM(C10:C15)</f>
        <v>0</v>
      </c>
      <c r="D35" s="835">
        <f t="shared" si="16"/>
        <v>0</v>
      </c>
      <c r="E35" s="835">
        <f t="shared" si="16"/>
        <v>0</v>
      </c>
      <c r="F35" s="835">
        <f t="shared" si="16"/>
        <v>0</v>
      </c>
      <c r="G35" s="835">
        <f t="shared" si="16"/>
        <v>0</v>
      </c>
      <c r="H35" s="835">
        <f t="shared" si="16"/>
        <v>0</v>
      </c>
      <c r="I35" s="835">
        <f t="shared" si="16"/>
        <v>0</v>
      </c>
      <c r="J35" s="835">
        <f t="shared" si="16"/>
        <v>0</v>
      </c>
      <c r="K35" s="835">
        <f t="shared" si="16"/>
        <v>0</v>
      </c>
      <c r="L35" s="835">
        <f t="shared" si="16"/>
        <v>0</v>
      </c>
      <c r="M35" s="835">
        <f t="shared" si="16"/>
        <v>0</v>
      </c>
      <c r="N35" s="835">
        <f t="shared" si="16"/>
        <v>0</v>
      </c>
      <c r="O35" s="835">
        <f t="shared" si="16"/>
        <v>0</v>
      </c>
      <c r="P35" s="835">
        <f t="shared" si="16"/>
        <v>0</v>
      </c>
    </row>
    <row r="36" spans="1:32" s="96" customFormat="1" ht="15">
      <c r="B36" s="835">
        <f>B16-SUM(B17:B19)</f>
        <v>0</v>
      </c>
      <c r="C36" s="835">
        <f t="shared" ref="C36:P36" si="17">C16-SUM(C17:C19)</f>
        <v>0</v>
      </c>
      <c r="D36" s="835">
        <f t="shared" si="17"/>
        <v>0</v>
      </c>
      <c r="E36" s="835">
        <f t="shared" si="17"/>
        <v>0</v>
      </c>
      <c r="F36" s="835">
        <f t="shared" si="17"/>
        <v>0</v>
      </c>
      <c r="G36" s="835">
        <f t="shared" si="17"/>
        <v>0</v>
      </c>
      <c r="H36" s="835">
        <f t="shared" si="17"/>
        <v>0</v>
      </c>
      <c r="I36" s="835">
        <f t="shared" si="17"/>
        <v>0</v>
      </c>
      <c r="J36" s="835">
        <f t="shared" si="17"/>
        <v>0</v>
      </c>
      <c r="K36" s="835">
        <f t="shared" si="17"/>
        <v>0</v>
      </c>
      <c r="L36" s="835">
        <f t="shared" si="17"/>
        <v>0</v>
      </c>
      <c r="M36" s="835">
        <f t="shared" si="17"/>
        <v>0</v>
      </c>
      <c r="N36" s="835">
        <f t="shared" si="17"/>
        <v>0</v>
      </c>
      <c r="O36" s="835">
        <f t="shared" si="17"/>
        <v>0</v>
      </c>
      <c r="P36" s="835">
        <f t="shared" si="17"/>
        <v>0</v>
      </c>
    </row>
    <row r="37" spans="1:32" s="96" customFormat="1" ht="15">
      <c r="B37" s="835">
        <f>B20-SUM(B21:B23)</f>
        <v>0</v>
      </c>
      <c r="C37" s="835">
        <f t="shared" ref="C37:P37" si="18">C20-SUM(C21:C23)</f>
        <v>0</v>
      </c>
      <c r="D37" s="835">
        <f t="shared" si="18"/>
        <v>0</v>
      </c>
      <c r="E37" s="835">
        <f t="shared" si="18"/>
        <v>0</v>
      </c>
      <c r="F37" s="835">
        <f t="shared" si="18"/>
        <v>0</v>
      </c>
      <c r="G37" s="835">
        <f t="shared" si="18"/>
        <v>0</v>
      </c>
      <c r="H37" s="835">
        <f t="shared" si="18"/>
        <v>0</v>
      </c>
      <c r="I37" s="835">
        <f t="shared" si="18"/>
        <v>0</v>
      </c>
      <c r="J37" s="835">
        <f t="shared" si="18"/>
        <v>0</v>
      </c>
      <c r="K37" s="835">
        <f t="shared" si="18"/>
        <v>0</v>
      </c>
      <c r="L37" s="835">
        <f t="shared" si="18"/>
        <v>0</v>
      </c>
      <c r="M37" s="835">
        <f t="shared" si="18"/>
        <v>0</v>
      </c>
      <c r="N37" s="835">
        <f t="shared" si="18"/>
        <v>0</v>
      </c>
      <c r="O37" s="835">
        <f t="shared" si="18"/>
        <v>0</v>
      </c>
      <c r="P37" s="835">
        <f t="shared" si="18"/>
        <v>0</v>
      </c>
    </row>
    <row r="38" spans="1:32" s="96" customFormat="1" ht="15">
      <c r="B38" s="835">
        <f>B24-SUM(B25:B27)</f>
        <v>0</v>
      </c>
      <c r="C38" s="835">
        <f t="shared" ref="C38:P38" si="19">C24-SUM(C25:C27)</f>
        <v>0</v>
      </c>
      <c r="D38" s="835">
        <f t="shared" si="19"/>
        <v>0</v>
      </c>
      <c r="E38" s="835">
        <f t="shared" si="19"/>
        <v>0</v>
      </c>
      <c r="F38" s="835">
        <f t="shared" si="19"/>
        <v>0</v>
      </c>
      <c r="G38" s="835">
        <f t="shared" si="19"/>
        <v>0</v>
      </c>
      <c r="H38" s="835">
        <f t="shared" si="19"/>
        <v>0</v>
      </c>
      <c r="I38" s="835">
        <f t="shared" si="19"/>
        <v>0</v>
      </c>
      <c r="J38" s="835">
        <f t="shared" si="19"/>
        <v>0</v>
      </c>
      <c r="K38" s="835">
        <f t="shared" si="19"/>
        <v>0</v>
      </c>
      <c r="L38" s="835">
        <f t="shared" si="19"/>
        <v>0</v>
      </c>
      <c r="M38" s="835">
        <f t="shared" si="19"/>
        <v>0</v>
      </c>
      <c r="N38" s="835">
        <f t="shared" si="19"/>
        <v>0</v>
      </c>
      <c r="O38" s="835">
        <f t="shared" si="19"/>
        <v>0</v>
      </c>
      <c r="P38" s="835">
        <f t="shared" si="19"/>
        <v>0</v>
      </c>
    </row>
    <row r="39" spans="1:32" s="96" customFormat="1" ht="15">
      <c r="B39" s="836"/>
      <c r="C39" s="836"/>
    </row>
    <row r="40" spans="1:32" s="96" customFormat="1" ht="15">
      <c r="B40" s="836"/>
      <c r="C40" s="836"/>
    </row>
    <row r="41" spans="1:32" s="96" customFormat="1" ht="15">
      <c r="B41" s="836"/>
      <c r="C41" s="836"/>
    </row>
    <row r="42" spans="1:32" s="96" customFormat="1" ht="15">
      <c r="B42" s="836"/>
      <c r="C42" s="836"/>
    </row>
    <row r="43" spans="1:32" s="96" customFormat="1" ht="15">
      <c r="B43" s="836"/>
      <c r="C43" s="836"/>
    </row>
    <row r="44" spans="1:32" s="96" customFormat="1" ht="15">
      <c r="B44" s="836"/>
      <c r="C44" s="836"/>
    </row>
    <row r="45" spans="1:32" s="96" customFormat="1" ht="15">
      <c r="B45" s="836"/>
      <c r="C45" s="836"/>
    </row>
    <row r="46" spans="1:32" s="96" customFormat="1" ht="15">
      <c r="B46" s="836"/>
      <c r="C46" s="836"/>
    </row>
    <row r="47" spans="1:32" s="96" customFormat="1" ht="15">
      <c r="B47" s="836"/>
      <c r="C47" s="836"/>
    </row>
    <row r="48" spans="1:32" s="96" customFormat="1" ht="15">
      <c r="B48" s="836"/>
      <c r="C48" s="836"/>
    </row>
    <row r="49" spans="2:3" s="96" customFormat="1" ht="15">
      <c r="B49" s="836"/>
      <c r="C49" s="836"/>
    </row>
    <row r="50" spans="2:3" s="96" customFormat="1" ht="15">
      <c r="B50" s="836"/>
      <c r="C50" s="836"/>
    </row>
    <row r="51" spans="2:3" s="96" customFormat="1" ht="15">
      <c r="B51" s="836"/>
      <c r="C51" s="836"/>
    </row>
    <row r="52" spans="2:3" s="96" customFormat="1" ht="15">
      <c r="B52" s="836"/>
      <c r="C52" s="836"/>
    </row>
    <row r="53" spans="2:3" s="96" customFormat="1" ht="15">
      <c r="B53" s="836"/>
      <c r="C53" s="836"/>
    </row>
    <row r="54" spans="2:3" s="96" customFormat="1" ht="15">
      <c r="B54" s="836"/>
      <c r="C54" s="836"/>
    </row>
    <row r="55" spans="2:3" s="96" customFormat="1" ht="15">
      <c r="B55" s="836"/>
      <c r="C55" s="836"/>
    </row>
    <row r="56" spans="2:3" s="96" customFormat="1" ht="15">
      <c r="B56" s="836"/>
      <c r="C56" s="836"/>
    </row>
    <row r="57" spans="2:3" s="96" customFormat="1" ht="15">
      <c r="B57" s="836"/>
      <c r="C57" s="836"/>
    </row>
    <row r="58" spans="2:3" s="96" customFormat="1" ht="15">
      <c r="B58" s="836"/>
      <c r="C58" s="836"/>
    </row>
    <row r="59" spans="2:3" s="96" customFormat="1" ht="15">
      <c r="B59" s="836"/>
      <c r="C59" s="836"/>
    </row>
  </sheetData>
  <mergeCells count="12">
    <mergeCell ref="A5:A6"/>
    <mergeCell ref="B5:D5"/>
    <mergeCell ref="E5:G5"/>
    <mergeCell ref="H5:J5"/>
    <mergeCell ref="K5:M5"/>
    <mergeCell ref="N5:P5"/>
    <mergeCell ref="M1:N1"/>
    <mergeCell ref="O1:P1"/>
    <mergeCell ref="M2:N2"/>
    <mergeCell ref="O2:P2"/>
    <mergeCell ref="B3:N3"/>
    <mergeCell ref="B4:N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1.625" style="97" customWidth="1"/>
    <col min="2" max="3" width="4.625" style="94" customWidth="1"/>
    <col min="4" max="4" width="5.625" style="94" customWidth="1"/>
    <col min="5" max="9" width="5.375" style="9" customWidth="1"/>
    <col min="10" max="23" width="5.375" style="97" customWidth="1"/>
    <col min="24" max="24" width="9" style="97"/>
    <col min="25" max="29" width="4.125" style="97" bestFit="1" customWidth="1"/>
    <col min="30" max="256" width="9" style="97"/>
    <col min="257" max="257" width="11.625" style="97" customWidth="1"/>
    <col min="258" max="259" width="4.625" style="97" customWidth="1"/>
    <col min="260" max="260" width="5.625" style="97" customWidth="1"/>
    <col min="261" max="279" width="5.375" style="97" customWidth="1"/>
    <col min="280" max="280" width="9" style="97"/>
    <col min="281" max="285" width="4.125" style="97" bestFit="1" customWidth="1"/>
    <col min="286" max="512" width="9" style="97"/>
    <col min="513" max="513" width="11.625" style="97" customWidth="1"/>
    <col min="514" max="515" width="4.625" style="97" customWidth="1"/>
    <col min="516" max="516" width="5.625" style="97" customWidth="1"/>
    <col min="517" max="535" width="5.375" style="97" customWidth="1"/>
    <col min="536" max="536" width="9" style="97"/>
    <col min="537" max="541" width="4.125" style="97" bestFit="1" customWidth="1"/>
    <col min="542" max="768" width="9" style="97"/>
    <col min="769" max="769" width="11.625" style="97" customWidth="1"/>
    <col min="770" max="771" width="4.625" style="97" customWidth="1"/>
    <col min="772" max="772" width="5.625" style="97" customWidth="1"/>
    <col min="773" max="791" width="5.375" style="97" customWidth="1"/>
    <col min="792" max="792" width="9" style="97"/>
    <col min="793" max="797" width="4.125" style="97" bestFit="1" customWidth="1"/>
    <col min="798" max="1024" width="9" style="97"/>
    <col min="1025" max="1025" width="11.625" style="97" customWidth="1"/>
    <col min="1026" max="1027" width="4.625" style="97" customWidth="1"/>
    <col min="1028" max="1028" width="5.625" style="97" customWidth="1"/>
    <col min="1029" max="1047" width="5.375" style="97" customWidth="1"/>
    <col min="1048" max="1048" width="9" style="97"/>
    <col min="1049" max="1053" width="4.125" style="97" bestFit="1" customWidth="1"/>
    <col min="1054" max="1280" width="9" style="97"/>
    <col min="1281" max="1281" width="11.625" style="97" customWidth="1"/>
    <col min="1282" max="1283" width="4.625" style="97" customWidth="1"/>
    <col min="1284" max="1284" width="5.625" style="97" customWidth="1"/>
    <col min="1285" max="1303" width="5.375" style="97" customWidth="1"/>
    <col min="1304" max="1304" width="9" style="97"/>
    <col min="1305" max="1309" width="4.125" style="97" bestFit="1" customWidth="1"/>
    <col min="1310" max="1536" width="9" style="97"/>
    <col min="1537" max="1537" width="11.625" style="97" customWidth="1"/>
    <col min="1538" max="1539" width="4.625" style="97" customWidth="1"/>
    <col min="1540" max="1540" width="5.625" style="97" customWidth="1"/>
    <col min="1541" max="1559" width="5.375" style="97" customWidth="1"/>
    <col min="1560" max="1560" width="9" style="97"/>
    <col min="1561" max="1565" width="4.125" style="97" bestFit="1" customWidth="1"/>
    <col min="1566" max="1792" width="9" style="97"/>
    <col min="1793" max="1793" width="11.625" style="97" customWidth="1"/>
    <col min="1794" max="1795" width="4.625" style="97" customWidth="1"/>
    <col min="1796" max="1796" width="5.625" style="97" customWidth="1"/>
    <col min="1797" max="1815" width="5.375" style="97" customWidth="1"/>
    <col min="1816" max="1816" width="9" style="97"/>
    <col min="1817" max="1821" width="4.125" style="97" bestFit="1" customWidth="1"/>
    <col min="1822" max="2048" width="9" style="97"/>
    <col min="2049" max="2049" width="11.625" style="97" customWidth="1"/>
    <col min="2050" max="2051" width="4.625" style="97" customWidth="1"/>
    <col min="2052" max="2052" width="5.625" style="97" customWidth="1"/>
    <col min="2053" max="2071" width="5.375" style="97" customWidth="1"/>
    <col min="2072" max="2072" width="9" style="97"/>
    <col min="2073" max="2077" width="4.125" style="97" bestFit="1" customWidth="1"/>
    <col min="2078" max="2304" width="9" style="97"/>
    <col min="2305" max="2305" width="11.625" style="97" customWidth="1"/>
    <col min="2306" max="2307" width="4.625" style="97" customWidth="1"/>
    <col min="2308" max="2308" width="5.625" style="97" customWidth="1"/>
    <col min="2309" max="2327" width="5.375" style="97" customWidth="1"/>
    <col min="2328" max="2328" width="9" style="97"/>
    <col min="2329" max="2333" width="4.125" style="97" bestFit="1" customWidth="1"/>
    <col min="2334" max="2560" width="9" style="97"/>
    <col min="2561" max="2561" width="11.625" style="97" customWidth="1"/>
    <col min="2562" max="2563" width="4.625" style="97" customWidth="1"/>
    <col min="2564" max="2564" width="5.625" style="97" customWidth="1"/>
    <col min="2565" max="2583" width="5.375" style="97" customWidth="1"/>
    <col min="2584" max="2584" width="9" style="97"/>
    <col min="2585" max="2589" width="4.125" style="97" bestFit="1" customWidth="1"/>
    <col min="2590" max="2816" width="9" style="97"/>
    <col min="2817" max="2817" width="11.625" style="97" customWidth="1"/>
    <col min="2818" max="2819" width="4.625" style="97" customWidth="1"/>
    <col min="2820" max="2820" width="5.625" style="97" customWidth="1"/>
    <col min="2821" max="2839" width="5.375" style="97" customWidth="1"/>
    <col min="2840" max="2840" width="9" style="97"/>
    <col min="2841" max="2845" width="4.125" style="97" bestFit="1" customWidth="1"/>
    <col min="2846" max="3072" width="9" style="97"/>
    <col min="3073" max="3073" width="11.625" style="97" customWidth="1"/>
    <col min="3074" max="3075" width="4.625" style="97" customWidth="1"/>
    <col min="3076" max="3076" width="5.625" style="97" customWidth="1"/>
    <col min="3077" max="3095" width="5.375" style="97" customWidth="1"/>
    <col min="3096" max="3096" width="9" style="97"/>
    <col min="3097" max="3101" width="4.125" style="97" bestFit="1" customWidth="1"/>
    <col min="3102" max="3328" width="9" style="97"/>
    <col min="3329" max="3329" width="11.625" style="97" customWidth="1"/>
    <col min="3330" max="3331" width="4.625" style="97" customWidth="1"/>
    <col min="3332" max="3332" width="5.625" style="97" customWidth="1"/>
    <col min="3333" max="3351" width="5.375" style="97" customWidth="1"/>
    <col min="3352" max="3352" width="9" style="97"/>
    <col min="3353" max="3357" width="4.125" style="97" bestFit="1" customWidth="1"/>
    <col min="3358" max="3584" width="9" style="97"/>
    <col min="3585" max="3585" width="11.625" style="97" customWidth="1"/>
    <col min="3586" max="3587" width="4.625" style="97" customWidth="1"/>
    <col min="3588" max="3588" width="5.625" style="97" customWidth="1"/>
    <col min="3589" max="3607" width="5.375" style="97" customWidth="1"/>
    <col min="3608" max="3608" width="9" style="97"/>
    <col min="3609" max="3613" width="4.125" style="97" bestFit="1" customWidth="1"/>
    <col min="3614" max="3840" width="9" style="97"/>
    <col min="3841" max="3841" width="11.625" style="97" customWidth="1"/>
    <col min="3842" max="3843" width="4.625" style="97" customWidth="1"/>
    <col min="3844" max="3844" width="5.625" style="97" customWidth="1"/>
    <col min="3845" max="3863" width="5.375" style="97" customWidth="1"/>
    <col min="3864" max="3864" width="9" style="97"/>
    <col min="3865" max="3869" width="4.125" style="97" bestFit="1" customWidth="1"/>
    <col min="3870" max="4096" width="9" style="97"/>
    <col min="4097" max="4097" width="11.625" style="97" customWidth="1"/>
    <col min="4098" max="4099" width="4.625" style="97" customWidth="1"/>
    <col min="4100" max="4100" width="5.625" style="97" customWidth="1"/>
    <col min="4101" max="4119" width="5.375" style="97" customWidth="1"/>
    <col min="4120" max="4120" width="9" style="97"/>
    <col min="4121" max="4125" width="4.125" style="97" bestFit="1" customWidth="1"/>
    <col min="4126" max="4352" width="9" style="97"/>
    <col min="4353" max="4353" width="11.625" style="97" customWidth="1"/>
    <col min="4354" max="4355" width="4.625" style="97" customWidth="1"/>
    <col min="4356" max="4356" width="5.625" style="97" customWidth="1"/>
    <col min="4357" max="4375" width="5.375" style="97" customWidth="1"/>
    <col min="4376" max="4376" width="9" style="97"/>
    <col min="4377" max="4381" width="4.125" style="97" bestFit="1" customWidth="1"/>
    <col min="4382" max="4608" width="9" style="97"/>
    <col min="4609" max="4609" width="11.625" style="97" customWidth="1"/>
    <col min="4610" max="4611" width="4.625" style="97" customWidth="1"/>
    <col min="4612" max="4612" width="5.625" style="97" customWidth="1"/>
    <col min="4613" max="4631" width="5.375" style="97" customWidth="1"/>
    <col min="4632" max="4632" width="9" style="97"/>
    <col min="4633" max="4637" width="4.125" style="97" bestFit="1" customWidth="1"/>
    <col min="4638" max="4864" width="9" style="97"/>
    <col min="4865" max="4865" width="11.625" style="97" customWidth="1"/>
    <col min="4866" max="4867" width="4.625" style="97" customWidth="1"/>
    <col min="4868" max="4868" width="5.625" style="97" customWidth="1"/>
    <col min="4869" max="4887" width="5.375" style="97" customWidth="1"/>
    <col min="4888" max="4888" width="9" style="97"/>
    <col min="4889" max="4893" width="4.125" style="97" bestFit="1" customWidth="1"/>
    <col min="4894" max="5120" width="9" style="97"/>
    <col min="5121" max="5121" width="11.625" style="97" customWidth="1"/>
    <col min="5122" max="5123" width="4.625" style="97" customWidth="1"/>
    <col min="5124" max="5124" width="5.625" style="97" customWidth="1"/>
    <col min="5125" max="5143" width="5.375" style="97" customWidth="1"/>
    <col min="5144" max="5144" width="9" style="97"/>
    <col min="5145" max="5149" width="4.125" style="97" bestFit="1" customWidth="1"/>
    <col min="5150" max="5376" width="9" style="97"/>
    <col min="5377" max="5377" width="11.625" style="97" customWidth="1"/>
    <col min="5378" max="5379" width="4.625" style="97" customWidth="1"/>
    <col min="5380" max="5380" width="5.625" style="97" customWidth="1"/>
    <col min="5381" max="5399" width="5.375" style="97" customWidth="1"/>
    <col min="5400" max="5400" width="9" style="97"/>
    <col min="5401" max="5405" width="4.125" style="97" bestFit="1" customWidth="1"/>
    <col min="5406" max="5632" width="9" style="97"/>
    <col min="5633" max="5633" width="11.625" style="97" customWidth="1"/>
    <col min="5634" max="5635" width="4.625" style="97" customWidth="1"/>
    <col min="5636" max="5636" width="5.625" style="97" customWidth="1"/>
    <col min="5637" max="5655" width="5.375" style="97" customWidth="1"/>
    <col min="5656" max="5656" width="9" style="97"/>
    <col min="5657" max="5661" width="4.125" style="97" bestFit="1" customWidth="1"/>
    <col min="5662" max="5888" width="9" style="97"/>
    <col min="5889" max="5889" width="11.625" style="97" customWidth="1"/>
    <col min="5890" max="5891" width="4.625" style="97" customWidth="1"/>
    <col min="5892" max="5892" width="5.625" style="97" customWidth="1"/>
    <col min="5893" max="5911" width="5.375" style="97" customWidth="1"/>
    <col min="5912" max="5912" width="9" style="97"/>
    <col min="5913" max="5917" width="4.125" style="97" bestFit="1" customWidth="1"/>
    <col min="5918" max="6144" width="9" style="97"/>
    <col min="6145" max="6145" width="11.625" style="97" customWidth="1"/>
    <col min="6146" max="6147" width="4.625" style="97" customWidth="1"/>
    <col min="6148" max="6148" width="5.625" style="97" customWidth="1"/>
    <col min="6149" max="6167" width="5.375" style="97" customWidth="1"/>
    <col min="6168" max="6168" width="9" style="97"/>
    <col min="6169" max="6173" width="4.125" style="97" bestFit="1" customWidth="1"/>
    <col min="6174" max="6400" width="9" style="97"/>
    <col min="6401" max="6401" width="11.625" style="97" customWidth="1"/>
    <col min="6402" max="6403" width="4.625" style="97" customWidth="1"/>
    <col min="6404" max="6404" width="5.625" style="97" customWidth="1"/>
    <col min="6405" max="6423" width="5.375" style="97" customWidth="1"/>
    <col min="6424" max="6424" width="9" style="97"/>
    <col min="6425" max="6429" width="4.125" style="97" bestFit="1" customWidth="1"/>
    <col min="6430" max="6656" width="9" style="97"/>
    <col min="6657" max="6657" width="11.625" style="97" customWidth="1"/>
    <col min="6658" max="6659" width="4.625" style="97" customWidth="1"/>
    <col min="6660" max="6660" width="5.625" style="97" customWidth="1"/>
    <col min="6661" max="6679" width="5.375" style="97" customWidth="1"/>
    <col min="6680" max="6680" width="9" style="97"/>
    <col min="6681" max="6685" width="4.125" style="97" bestFit="1" customWidth="1"/>
    <col min="6686" max="6912" width="9" style="97"/>
    <col min="6913" max="6913" width="11.625" style="97" customWidth="1"/>
    <col min="6914" max="6915" width="4.625" style="97" customWidth="1"/>
    <col min="6916" max="6916" width="5.625" style="97" customWidth="1"/>
    <col min="6917" max="6935" width="5.375" style="97" customWidth="1"/>
    <col min="6936" max="6936" width="9" style="97"/>
    <col min="6937" max="6941" width="4.125" style="97" bestFit="1" customWidth="1"/>
    <col min="6942" max="7168" width="9" style="97"/>
    <col min="7169" max="7169" width="11.625" style="97" customWidth="1"/>
    <col min="7170" max="7171" width="4.625" style="97" customWidth="1"/>
    <col min="7172" max="7172" width="5.625" style="97" customWidth="1"/>
    <col min="7173" max="7191" width="5.375" style="97" customWidth="1"/>
    <col min="7192" max="7192" width="9" style="97"/>
    <col min="7193" max="7197" width="4.125" style="97" bestFit="1" customWidth="1"/>
    <col min="7198" max="7424" width="9" style="97"/>
    <col min="7425" max="7425" width="11.625" style="97" customWidth="1"/>
    <col min="7426" max="7427" width="4.625" style="97" customWidth="1"/>
    <col min="7428" max="7428" width="5.625" style="97" customWidth="1"/>
    <col min="7429" max="7447" width="5.375" style="97" customWidth="1"/>
    <col min="7448" max="7448" width="9" style="97"/>
    <col min="7449" max="7453" width="4.125" style="97" bestFit="1" customWidth="1"/>
    <col min="7454" max="7680" width="9" style="97"/>
    <col min="7681" max="7681" width="11.625" style="97" customWidth="1"/>
    <col min="7682" max="7683" width="4.625" style="97" customWidth="1"/>
    <col min="7684" max="7684" width="5.625" style="97" customWidth="1"/>
    <col min="7685" max="7703" width="5.375" style="97" customWidth="1"/>
    <col min="7704" max="7704" width="9" style="97"/>
    <col min="7705" max="7709" width="4.125" style="97" bestFit="1" customWidth="1"/>
    <col min="7710" max="7936" width="9" style="97"/>
    <col min="7937" max="7937" width="11.625" style="97" customWidth="1"/>
    <col min="7938" max="7939" width="4.625" style="97" customWidth="1"/>
    <col min="7940" max="7940" width="5.625" style="97" customWidth="1"/>
    <col min="7941" max="7959" width="5.375" style="97" customWidth="1"/>
    <col min="7960" max="7960" width="9" style="97"/>
    <col min="7961" max="7965" width="4.125" style="97" bestFit="1" customWidth="1"/>
    <col min="7966" max="8192" width="9" style="97"/>
    <col min="8193" max="8193" width="11.625" style="97" customWidth="1"/>
    <col min="8194" max="8195" width="4.625" style="97" customWidth="1"/>
    <col min="8196" max="8196" width="5.625" style="97" customWidth="1"/>
    <col min="8197" max="8215" width="5.375" style="97" customWidth="1"/>
    <col min="8216" max="8216" width="9" style="97"/>
    <col min="8217" max="8221" width="4.125" style="97" bestFit="1" customWidth="1"/>
    <col min="8222" max="8448" width="9" style="97"/>
    <col min="8449" max="8449" width="11.625" style="97" customWidth="1"/>
    <col min="8450" max="8451" width="4.625" style="97" customWidth="1"/>
    <col min="8452" max="8452" width="5.625" style="97" customWidth="1"/>
    <col min="8453" max="8471" width="5.375" style="97" customWidth="1"/>
    <col min="8472" max="8472" width="9" style="97"/>
    <col min="8473" max="8477" width="4.125" style="97" bestFit="1" customWidth="1"/>
    <col min="8478" max="8704" width="9" style="97"/>
    <col min="8705" max="8705" width="11.625" style="97" customWidth="1"/>
    <col min="8706" max="8707" width="4.625" style="97" customWidth="1"/>
    <col min="8708" max="8708" width="5.625" style="97" customWidth="1"/>
    <col min="8709" max="8727" width="5.375" style="97" customWidth="1"/>
    <col min="8728" max="8728" width="9" style="97"/>
    <col min="8729" max="8733" width="4.125" style="97" bestFit="1" customWidth="1"/>
    <col min="8734" max="8960" width="9" style="97"/>
    <col min="8961" max="8961" width="11.625" style="97" customWidth="1"/>
    <col min="8962" max="8963" width="4.625" style="97" customWidth="1"/>
    <col min="8964" max="8964" width="5.625" style="97" customWidth="1"/>
    <col min="8965" max="8983" width="5.375" style="97" customWidth="1"/>
    <col min="8984" max="8984" width="9" style="97"/>
    <col min="8985" max="8989" width="4.125" style="97" bestFit="1" customWidth="1"/>
    <col min="8990" max="9216" width="9" style="97"/>
    <col min="9217" max="9217" width="11.625" style="97" customWidth="1"/>
    <col min="9218" max="9219" width="4.625" style="97" customWidth="1"/>
    <col min="9220" max="9220" width="5.625" style="97" customWidth="1"/>
    <col min="9221" max="9239" width="5.375" style="97" customWidth="1"/>
    <col min="9240" max="9240" width="9" style="97"/>
    <col min="9241" max="9245" width="4.125" style="97" bestFit="1" customWidth="1"/>
    <col min="9246" max="9472" width="9" style="97"/>
    <col min="9473" max="9473" width="11.625" style="97" customWidth="1"/>
    <col min="9474" max="9475" width="4.625" style="97" customWidth="1"/>
    <col min="9476" max="9476" width="5.625" style="97" customWidth="1"/>
    <col min="9477" max="9495" width="5.375" style="97" customWidth="1"/>
    <col min="9496" max="9496" width="9" style="97"/>
    <col min="9497" max="9501" width="4.125" style="97" bestFit="1" customWidth="1"/>
    <col min="9502" max="9728" width="9" style="97"/>
    <col min="9729" max="9729" width="11.625" style="97" customWidth="1"/>
    <col min="9730" max="9731" width="4.625" style="97" customWidth="1"/>
    <col min="9732" max="9732" width="5.625" style="97" customWidth="1"/>
    <col min="9733" max="9751" width="5.375" style="97" customWidth="1"/>
    <col min="9752" max="9752" width="9" style="97"/>
    <col min="9753" max="9757" width="4.125" style="97" bestFit="1" customWidth="1"/>
    <col min="9758" max="9984" width="9" style="97"/>
    <col min="9985" max="9985" width="11.625" style="97" customWidth="1"/>
    <col min="9986" max="9987" width="4.625" style="97" customWidth="1"/>
    <col min="9988" max="9988" width="5.625" style="97" customWidth="1"/>
    <col min="9989" max="10007" width="5.375" style="97" customWidth="1"/>
    <col min="10008" max="10008" width="9" style="97"/>
    <col min="10009" max="10013" width="4.125" style="97" bestFit="1" customWidth="1"/>
    <col min="10014" max="10240" width="9" style="97"/>
    <col min="10241" max="10241" width="11.625" style="97" customWidth="1"/>
    <col min="10242" max="10243" width="4.625" style="97" customWidth="1"/>
    <col min="10244" max="10244" width="5.625" style="97" customWidth="1"/>
    <col min="10245" max="10263" width="5.375" style="97" customWidth="1"/>
    <col min="10264" max="10264" width="9" style="97"/>
    <col min="10265" max="10269" width="4.125" style="97" bestFit="1" customWidth="1"/>
    <col min="10270" max="10496" width="9" style="97"/>
    <col min="10497" max="10497" width="11.625" style="97" customWidth="1"/>
    <col min="10498" max="10499" width="4.625" style="97" customWidth="1"/>
    <col min="10500" max="10500" width="5.625" style="97" customWidth="1"/>
    <col min="10501" max="10519" width="5.375" style="97" customWidth="1"/>
    <col min="10520" max="10520" width="9" style="97"/>
    <col min="10521" max="10525" width="4.125" style="97" bestFit="1" customWidth="1"/>
    <col min="10526" max="10752" width="9" style="97"/>
    <col min="10753" max="10753" width="11.625" style="97" customWidth="1"/>
    <col min="10754" max="10755" width="4.625" style="97" customWidth="1"/>
    <col min="10756" max="10756" width="5.625" style="97" customWidth="1"/>
    <col min="10757" max="10775" width="5.375" style="97" customWidth="1"/>
    <col min="10776" max="10776" width="9" style="97"/>
    <col min="10777" max="10781" width="4.125" style="97" bestFit="1" customWidth="1"/>
    <col min="10782" max="11008" width="9" style="97"/>
    <col min="11009" max="11009" width="11.625" style="97" customWidth="1"/>
    <col min="11010" max="11011" width="4.625" style="97" customWidth="1"/>
    <col min="11012" max="11012" width="5.625" style="97" customWidth="1"/>
    <col min="11013" max="11031" width="5.375" style="97" customWidth="1"/>
    <col min="11032" max="11032" width="9" style="97"/>
    <col min="11033" max="11037" width="4.125" style="97" bestFit="1" customWidth="1"/>
    <col min="11038" max="11264" width="9" style="97"/>
    <col min="11265" max="11265" width="11.625" style="97" customWidth="1"/>
    <col min="11266" max="11267" width="4.625" style="97" customWidth="1"/>
    <col min="11268" max="11268" width="5.625" style="97" customWidth="1"/>
    <col min="11269" max="11287" width="5.375" style="97" customWidth="1"/>
    <col min="11288" max="11288" width="9" style="97"/>
    <col min="11289" max="11293" width="4.125" style="97" bestFit="1" customWidth="1"/>
    <col min="11294" max="11520" width="9" style="97"/>
    <col min="11521" max="11521" width="11.625" style="97" customWidth="1"/>
    <col min="11522" max="11523" width="4.625" style="97" customWidth="1"/>
    <col min="11524" max="11524" width="5.625" style="97" customWidth="1"/>
    <col min="11525" max="11543" width="5.375" style="97" customWidth="1"/>
    <col min="11544" max="11544" width="9" style="97"/>
    <col min="11545" max="11549" width="4.125" style="97" bestFit="1" customWidth="1"/>
    <col min="11550" max="11776" width="9" style="97"/>
    <col min="11777" max="11777" width="11.625" style="97" customWidth="1"/>
    <col min="11778" max="11779" width="4.625" style="97" customWidth="1"/>
    <col min="11780" max="11780" width="5.625" style="97" customWidth="1"/>
    <col min="11781" max="11799" width="5.375" style="97" customWidth="1"/>
    <col min="11800" max="11800" width="9" style="97"/>
    <col min="11801" max="11805" width="4.125" style="97" bestFit="1" customWidth="1"/>
    <col min="11806" max="12032" width="9" style="97"/>
    <col min="12033" max="12033" width="11.625" style="97" customWidth="1"/>
    <col min="12034" max="12035" width="4.625" style="97" customWidth="1"/>
    <col min="12036" max="12036" width="5.625" style="97" customWidth="1"/>
    <col min="12037" max="12055" width="5.375" style="97" customWidth="1"/>
    <col min="12056" max="12056" width="9" style="97"/>
    <col min="12057" max="12061" width="4.125" style="97" bestFit="1" customWidth="1"/>
    <col min="12062" max="12288" width="9" style="97"/>
    <col min="12289" max="12289" width="11.625" style="97" customWidth="1"/>
    <col min="12290" max="12291" width="4.625" style="97" customWidth="1"/>
    <col min="12292" max="12292" width="5.625" style="97" customWidth="1"/>
    <col min="12293" max="12311" width="5.375" style="97" customWidth="1"/>
    <col min="12312" max="12312" width="9" style="97"/>
    <col min="12313" max="12317" width="4.125" style="97" bestFit="1" customWidth="1"/>
    <col min="12318" max="12544" width="9" style="97"/>
    <col min="12545" max="12545" width="11.625" style="97" customWidth="1"/>
    <col min="12546" max="12547" width="4.625" style="97" customWidth="1"/>
    <col min="12548" max="12548" width="5.625" style="97" customWidth="1"/>
    <col min="12549" max="12567" width="5.375" style="97" customWidth="1"/>
    <col min="12568" max="12568" width="9" style="97"/>
    <col min="12569" max="12573" width="4.125" style="97" bestFit="1" customWidth="1"/>
    <col min="12574" max="12800" width="9" style="97"/>
    <col min="12801" max="12801" width="11.625" style="97" customWidth="1"/>
    <col min="12802" max="12803" width="4.625" style="97" customWidth="1"/>
    <col min="12804" max="12804" width="5.625" style="97" customWidth="1"/>
    <col min="12805" max="12823" width="5.375" style="97" customWidth="1"/>
    <col min="12824" max="12824" width="9" style="97"/>
    <col min="12825" max="12829" width="4.125" style="97" bestFit="1" customWidth="1"/>
    <col min="12830" max="13056" width="9" style="97"/>
    <col min="13057" max="13057" width="11.625" style="97" customWidth="1"/>
    <col min="13058" max="13059" width="4.625" style="97" customWidth="1"/>
    <col min="13060" max="13060" width="5.625" style="97" customWidth="1"/>
    <col min="13061" max="13079" width="5.375" style="97" customWidth="1"/>
    <col min="13080" max="13080" width="9" style="97"/>
    <col min="13081" max="13085" width="4.125" style="97" bestFit="1" customWidth="1"/>
    <col min="13086" max="13312" width="9" style="97"/>
    <col min="13313" max="13313" width="11.625" style="97" customWidth="1"/>
    <col min="13314" max="13315" width="4.625" style="97" customWidth="1"/>
    <col min="13316" max="13316" width="5.625" style="97" customWidth="1"/>
    <col min="13317" max="13335" width="5.375" style="97" customWidth="1"/>
    <col min="13336" max="13336" width="9" style="97"/>
    <col min="13337" max="13341" width="4.125" style="97" bestFit="1" customWidth="1"/>
    <col min="13342" max="13568" width="9" style="97"/>
    <col min="13569" max="13569" width="11.625" style="97" customWidth="1"/>
    <col min="13570" max="13571" width="4.625" style="97" customWidth="1"/>
    <col min="13572" max="13572" width="5.625" style="97" customWidth="1"/>
    <col min="13573" max="13591" width="5.375" style="97" customWidth="1"/>
    <col min="13592" max="13592" width="9" style="97"/>
    <col min="13593" max="13597" width="4.125" style="97" bestFit="1" customWidth="1"/>
    <col min="13598" max="13824" width="9" style="97"/>
    <col min="13825" max="13825" width="11.625" style="97" customWidth="1"/>
    <col min="13826" max="13827" width="4.625" style="97" customWidth="1"/>
    <col min="13828" max="13828" width="5.625" style="97" customWidth="1"/>
    <col min="13829" max="13847" width="5.375" style="97" customWidth="1"/>
    <col min="13848" max="13848" width="9" style="97"/>
    <col min="13849" max="13853" width="4.125" style="97" bestFit="1" customWidth="1"/>
    <col min="13854" max="14080" width="9" style="97"/>
    <col min="14081" max="14081" width="11.625" style="97" customWidth="1"/>
    <col min="14082" max="14083" width="4.625" style="97" customWidth="1"/>
    <col min="14084" max="14084" width="5.625" style="97" customWidth="1"/>
    <col min="14085" max="14103" width="5.375" style="97" customWidth="1"/>
    <col min="14104" max="14104" width="9" style="97"/>
    <col min="14105" max="14109" width="4.125" style="97" bestFit="1" customWidth="1"/>
    <col min="14110" max="14336" width="9" style="97"/>
    <col min="14337" max="14337" width="11.625" style="97" customWidth="1"/>
    <col min="14338" max="14339" width="4.625" style="97" customWidth="1"/>
    <col min="14340" max="14340" width="5.625" style="97" customWidth="1"/>
    <col min="14341" max="14359" width="5.375" style="97" customWidth="1"/>
    <col min="14360" max="14360" width="9" style="97"/>
    <col min="14361" max="14365" width="4.125" style="97" bestFit="1" customWidth="1"/>
    <col min="14366" max="14592" width="9" style="97"/>
    <col min="14593" max="14593" width="11.625" style="97" customWidth="1"/>
    <col min="14594" max="14595" width="4.625" style="97" customWidth="1"/>
    <col min="14596" max="14596" width="5.625" style="97" customWidth="1"/>
    <col min="14597" max="14615" width="5.375" style="97" customWidth="1"/>
    <col min="14616" max="14616" width="9" style="97"/>
    <col min="14617" max="14621" width="4.125" style="97" bestFit="1" customWidth="1"/>
    <col min="14622" max="14848" width="9" style="97"/>
    <col min="14849" max="14849" width="11.625" style="97" customWidth="1"/>
    <col min="14850" max="14851" width="4.625" style="97" customWidth="1"/>
    <col min="14852" max="14852" width="5.625" style="97" customWidth="1"/>
    <col min="14853" max="14871" width="5.375" style="97" customWidth="1"/>
    <col min="14872" max="14872" width="9" style="97"/>
    <col min="14873" max="14877" width="4.125" style="97" bestFit="1" customWidth="1"/>
    <col min="14878" max="15104" width="9" style="97"/>
    <col min="15105" max="15105" width="11.625" style="97" customWidth="1"/>
    <col min="15106" max="15107" width="4.625" style="97" customWidth="1"/>
    <col min="15108" max="15108" width="5.625" style="97" customWidth="1"/>
    <col min="15109" max="15127" width="5.375" style="97" customWidth="1"/>
    <col min="15128" max="15128" width="9" style="97"/>
    <col min="15129" max="15133" width="4.125" style="97" bestFit="1" customWidth="1"/>
    <col min="15134" max="15360" width="9" style="97"/>
    <col min="15361" max="15361" width="11.625" style="97" customWidth="1"/>
    <col min="15362" max="15363" width="4.625" style="97" customWidth="1"/>
    <col min="15364" max="15364" width="5.625" style="97" customWidth="1"/>
    <col min="15365" max="15383" width="5.375" style="97" customWidth="1"/>
    <col min="15384" max="15384" width="9" style="97"/>
    <col min="15385" max="15389" width="4.125" style="97" bestFit="1" customWidth="1"/>
    <col min="15390" max="15616" width="9" style="97"/>
    <col min="15617" max="15617" width="11.625" style="97" customWidth="1"/>
    <col min="15618" max="15619" width="4.625" style="97" customWidth="1"/>
    <col min="15620" max="15620" width="5.625" style="97" customWidth="1"/>
    <col min="15621" max="15639" width="5.375" style="97" customWidth="1"/>
    <col min="15640" max="15640" width="9" style="97"/>
    <col min="15641" max="15645" width="4.125" style="97" bestFit="1" customWidth="1"/>
    <col min="15646" max="15872" width="9" style="97"/>
    <col min="15873" max="15873" width="11.625" style="97" customWidth="1"/>
    <col min="15874" max="15875" width="4.625" style="97" customWidth="1"/>
    <col min="15876" max="15876" width="5.625" style="97" customWidth="1"/>
    <col min="15877" max="15895" width="5.375" style="97" customWidth="1"/>
    <col min="15896" max="15896" width="9" style="97"/>
    <col min="15897" max="15901" width="4.125" style="97" bestFit="1" customWidth="1"/>
    <col min="15902" max="16128" width="9" style="97"/>
    <col min="16129" max="16129" width="11.625" style="97" customWidth="1"/>
    <col min="16130" max="16131" width="4.625" style="97" customWidth="1"/>
    <col min="16132" max="16132" width="5.625" style="97" customWidth="1"/>
    <col min="16133" max="16151" width="5.375" style="97" customWidth="1"/>
    <col min="16152" max="16152" width="9" style="97"/>
    <col min="16153" max="16157" width="4.125" style="97" bestFit="1" customWidth="1"/>
    <col min="16158" max="16384" width="9" style="97"/>
  </cols>
  <sheetData>
    <row r="1" spans="1:29" s="519" customFormat="1" ht="12">
      <c r="A1" s="1920" t="s">
        <v>970</v>
      </c>
      <c r="B1" s="1921"/>
      <c r="C1" s="805"/>
      <c r="D1" s="805"/>
      <c r="E1" s="1639"/>
      <c r="F1" s="1639"/>
      <c r="G1" s="1639"/>
      <c r="H1" s="1639"/>
      <c r="I1" s="1639"/>
      <c r="R1" s="1640"/>
      <c r="S1" s="1920" t="s">
        <v>971</v>
      </c>
      <c r="T1" s="1921"/>
      <c r="U1" s="1848" t="s">
        <v>273</v>
      </c>
      <c r="V1" s="1848"/>
      <c r="W1" s="2387"/>
    </row>
    <row r="2" spans="1:29" s="519" customFormat="1" ht="12">
      <c r="A2" s="1920" t="s">
        <v>972</v>
      </c>
      <c r="B2" s="1921"/>
      <c r="C2" s="1641" t="s">
        <v>973</v>
      </c>
      <c r="D2" s="1641"/>
      <c r="E2" s="1641"/>
      <c r="F2" s="1641"/>
      <c r="G2" s="1641"/>
      <c r="H2" s="1641"/>
      <c r="I2" s="1641"/>
      <c r="J2" s="1641"/>
      <c r="K2" s="1641"/>
      <c r="L2" s="1641"/>
      <c r="M2" s="1641"/>
      <c r="N2" s="1641"/>
      <c r="O2" s="1641"/>
      <c r="P2" s="1641"/>
      <c r="Q2" s="1641"/>
      <c r="R2" s="7" t="s">
        <v>345</v>
      </c>
      <c r="S2" s="1920" t="s">
        <v>974</v>
      </c>
      <c r="T2" s="1921"/>
      <c r="U2" s="1848" t="s">
        <v>975</v>
      </c>
      <c r="V2" s="1848"/>
      <c r="W2" s="2387"/>
      <c r="X2" s="1639"/>
    </row>
    <row r="3" spans="1:29" ht="22.5" customHeight="1">
      <c r="A3" s="1811" t="s">
        <v>976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9"/>
    </row>
    <row r="4" spans="1:29" s="519" customFormat="1" ht="10.5" customHeight="1">
      <c r="A4" s="1968" t="s">
        <v>2082</v>
      </c>
      <c r="B4" s="1968"/>
      <c r="C4" s="1968"/>
      <c r="D4" s="1968"/>
      <c r="E4" s="1968"/>
      <c r="F4" s="1968"/>
      <c r="G4" s="1968"/>
      <c r="H4" s="1968"/>
      <c r="I4" s="1968"/>
      <c r="J4" s="1968"/>
      <c r="K4" s="1968"/>
      <c r="L4" s="1968"/>
      <c r="M4" s="1968"/>
      <c r="N4" s="1968"/>
      <c r="O4" s="1968"/>
      <c r="P4" s="1968"/>
      <c r="Q4" s="1968"/>
      <c r="R4" s="1968"/>
      <c r="S4" s="1968"/>
      <c r="T4" s="1968"/>
      <c r="U4" s="1968"/>
      <c r="V4" s="1775" t="s">
        <v>977</v>
      </c>
      <c r="W4" s="1775"/>
      <c r="X4" s="1639"/>
    </row>
    <row r="5" spans="1:29" s="519" customFormat="1" ht="12">
      <c r="A5" s="2388" t="s">
        <v>978</v>
      </c>
      <c r="B5" s="2389"/>
      <c r="C5" s="2391" t="s">
        <v>2083</v>
      </c>
      <c r="D5" s="2391" t="s">
        <v>2084</v>
      </c>
      <c r="E5" s="2315" t="s">
        <v>2085</v>
      </c>
      <c r="F5" s="2315"/>
      <c r="G5" s="2315"/>
      <c r="H5" s="2315"/>
      <c r="I5" s="2315"/>
      <c r="J5" s="2315"/>
      <c r="K5" s="1921"/>
      <c r="L5" s="1920" t="s">
        <v>2086</v>
      </c>
      <c r="M5" s="2315"/>
      <c r="N5" s="2315"/>
      <c r="O5" s="1921"/>
      <c r="P5" s="1920" t="s">
        <v>2087</v>
      </c>
      <c r="Q5" s="2315"/>
      <c r="R5" s="2315"/>
      <c r="S5" s="1921"/>
      <c r="T5" s="1920" t="s">
        <v>2088</v>
      </c>
      <c r="U5" s="2315"/>
      <c r="V5" s="2315"/>
      <c r="W5" s="2315"/>
      <c r="X5" s="1639"/>
    </row>
    <row r="6" spans="1:29" s="838" customFormat="1" ht="12">
      <c r="A6" s="1968"/>
      <c r="B6" s="2390"/>
      <c r="C6" s="1919"/>
      <c r="D6" s="1919"/>
      <c r="E6" s="1588" t="s">
        <v>979</v>
      </c>
      <c r="F6" s="1555" t="s">
        <v>980</v>
      </c>
      <c r="G6" s="1555" t="s">
        <v>981</v>
      </c>
      <c r="H6" s="1555" t="s">
        <v>982</v>
      </c>
      <c r="I6" s="1555" t="s">
        <v>983</v>
      </c>
      <c r="J6" s="1555" t="s">
        <v>984</v>
      </c>
      <c r="K6" s="1555" t="s">
        <v>2089</v>
      </c>
      <c r="L6" s="1555" t="s">
        <v>979</v>
      </c>
      <c r="M6" s="1555" t="s">
        <v>980</v>
      </c>
      <c r="N6" s="1555" t="s">
        <v>981</v>
      </c>
      <c r="O6" s="1555" t="s">
        <v>982</v>
      </c>
      <c r="P6" s="1555" t="s">
        <v>979</v>
      </c>
      <c r="Q6" s="1555" t="s">
        <v>980</v>
      </c>
      <c r="R6" s="1555" t="s">
        <v>981</v>
      </c>
      <c r="S6" s="1555" t="s">
        <v>982</v>
      </c>
      <c r="T6" s="1555" t="s">
        <v>979</v>
      </c>
      <c r="U6" s="1555" t="s">
        <v>980</v>
      </c>
      <c r="V6" s="1555" t="s">
        <v>981</v>
      </c>
      <c r="W6" s="1587" t="s">
        <v>982</v>
      </c>
      <c r="X6" s="837"/>
    </row>
    <row r="7" spans="1:29" s="519" customFormat="1" ht="11.1" customHeight="1">
      <c r="A7" s="805" t="s">
        <v>2090</v>
      </c>
      <c r="B7" s="805" t="s">
        <v>2091</v>
      </c>
      <c r="C7" s="839">
        <f>SUM(C8:C9)</f>
        <v>739</v>
      </c>
      <c r="D7" s="584">
        <f t="shared" ref="D7:W7" si="0">SUM(D8:D9)</f>
        <v>103</v>
      </c>
      <c r="E7" s="584">
        <f t="shared" si="0"/>
        <v>75</v>
      </c>
      <c r="F7" s="584">
        <f t="shared" si="0"/>
        <v>17</v>
      </c>
      <c r="G7" s="584">
        <f t="shared" si="0"/>
        <v>13</v>
      </c>
      <c r="H7" s="584">
        <f t="shared" si="0"/>
        <v>9</v>
      </c>
      <c r="I7" s="584">
        <f t="shared" si="0"/>
        <v>6</v>
      </c>
      <c r="J7" s="584">
        <f t="shared" si="0"/>
        <v>15</v>
      </c>
      <c r="K7" s="584">
        <f t="shared" si="0"/>
        <v>15</v>
      </c>
      <c r="L7" s="584">
        <f t="shared" si="0"/>
        <v>92</v>
      </c>
      <c r="M7" s="584">
        <f t="shared" si="0"/>
        <v>32</v>
      </c>
      <c r="N7" s="584">
        <f t="shared" si="0"/>
        <v>35</v>
      </c>
      <c r="O7" s="584">
        <f t="shared" si="0"/>
        <v>25</v>
      </c>
      <c r="P7" s="584">
        <f t="shared" si="0"/>
        <v>34</v>
      </c>
      <c r="Q7" s="584">
        <f t="shared" si="0"/>
        <v>3</v>
      </c>
      <c r="R7" s="584">
        <f t="shared" si="0"/>
        <v>17</v>
      </c>
      <c r="S7" s="584">
        <f t="shared" si="0"/>
        <v>14</v>
      </c>
      <c r="T7" s="584">
        <f t="shared" si="0"/>
        <v>435</v>
      </c>
      <c r="U7" s="584">
        <f t="shared" si="0"/>
        <v>125</v>
      </c>
      <c r="V7" s="584">
        <f t="shared" si="0"/>
        <v>148</v>
      </c>
      <c r="W7" s="584">
        <f t="shared" si="0"/>
        <v>162</v>
      </c>
      <c r="X7" s="840"/>
      <c r="Y7" s="521">
        <f>E7-F7-G7-H7-I7-J7-K7</f>
        <v>0</v>
      </c>
      <c r="Z7" s="521">
        <f>L7-M7-N7-O7</f>
        <v>0</v>
      </c>
      <c r="AA7" s="521">
        <f>P7-Q7-R7-S7</f>
        <v>0</v>
      </c>
      <c r="AB7" s="521">
        <f>T7-U7-V7-W7</f>
        <v>0</v>
      </c>
      <c r="AC7" s="521">
        <f>C7-D7-E7-L7-P7-T7</f>
        <v>0</v>
      </c>
    </row>
    <row r="8" spans="1:29" s="519" customFormat="1" ht="11.1" customHeight="1">
      <c r="A8" s="805"/>
      <c r="B8" s="805" t="s">
        <v>583</v>
      </c>
      <c r="C8" s="841">
        <f>C10+C12+C14+C16+C18+C20+C22+C24+C26+C28+C30+C32+C34+C36+C38+C40+C42</f>
        <v>448</v>
      </c>
      <c r="D8" s="584">
        <f t="shared" ref="D8:W9" si="1">D10+D12+D14+D16+D18+D20+D22+D24+D26+D28+D30+D32+D34+D36+D38+D40+D42</f>
        <v>57</v>
      </c>
      <c r="E8" s="584">
        <f t="shared" si="1"/>
        <v>44</v>
      </c>
      <c r="F8" s="584">
        <f t="shared" si="1"/>
        <v>12</v>
      </c>
      <c r="G8" s="584">
        <f t="shared" si="1"/>
        <v>8</v>
      </c>
      <c r="H8" s="584">
        <f t="shared" si="1"/>
        <v>2</v>
      </c>
      <c r="I8" s="584">
        <f t="shared" si="1"/>
        <v>4</v>
      </c>
      <c r="J8" s="584">
        <f t="shared" si="1"/>
        <v>9</v>
      </c>
      <c r="K8" s="584">
        <f t="shared" si="1"/>
        <v>9</v>
      </c>
      <c r="L8" s="584">
        <f t="shared" si="1"/>
        <v>59</v>
      </c>
      <c r="M8" s="584">
        <f t="shared" si="1"/>
        <v>24</v>
      </c>
      <c r="N8" s="584">
        <f t="shared" si="1"/>
        <v>22</v>
      </c>
      <c r="O8" s="584">
        <f t="shared" si="1"/>
        <v>13</v>
      </c>
      <c r="P8" s="584">
        <f t="shared" si="1"/>
        <v>19</v>
      </c>
      <c r="Q8" s="584">
        <f t="shared" si="1"/>
        <v>2</v>
      </c>
      <c r="R8" s="584">
        <f t="shared" si="1"/>
        <v>11</v>
      </c>
      <c r="S8" s="584">
        <f t="shared" si="1"/>
        <v>6</v>
      </c>
      <c r="T8" s="584">
        <f t="shared" si="1"/>
        <v>269</v>
      </c>
      <c r="U8" s="584">
        <f t="shared" si="1"/>
        <v>82</v>
      </c>
      <c r="V8" s="584">
        <f t="shared" si="1"/>
        <v>83</v>
      </c>
      <c r="W8" s="584">
        <f t="shared" si="1"/>
        <v>104</v>
      </c>
      <c r="X8" s="840"/>
      <c r="Y8" s="521">
        <f t="shared" ref="Y8:Y43" si="2">E8-F8-G8-H8-I8-J8-K8</f>
        <v>0</v>
      </c>
      <c r="Z8" s="521">
        <f t="shared" ref="Z8:Z43" si="3">L8-M8-N8-O8</f>
        <v>0</v>
      </c>
      <c r="AA8" s="521">
        <f t="shared" ref="AA8:AA43" si="4">P8-Q8-R8-S8</f>
        <v>0</v>
      </c>
      <c r="AB8" s="521">
        <f t="shared" ref="AB8:AB43" si="5">T8-U8-V8-W8</f>
        <v>0</v>
      </c>
      <c r="AC8" s="521">
        <f t="shared" ref="AC8:AC43" si="6">C8-D8-E8-L8-P8-T8</f>
        <v>0</v>
      </c>
    </row>
    <row r="9" spans="1:29" s="519" customFormat="1" ht="11.1" customHeight="1">
      <c r="A9" s="1639"/>
      <c r="B9" s="805" t="s">
        <v>584</v>
      </c>
      <c r="C9" s="841">
        <f>C11+C13+C15+C17+C19+C21+C23+C25+C27+C29+C31+C33+C35+C37+C39+C41+C43</f>
        <v>291</v>
      </c>
      <c r="D9" s="584">
        <f t="shared" si="1"/>
        <v>46</v>
      </c>
      <c r="E9" s="584">
        <f t="shared" si="1"/>
        <v>31</v>
      </c>
      <c r="F9" s="584">
        <f t="shared" si="1"/>
        <v>5</v>
      </c>
      <c r="G9" s="584">
        <f t="shared" si="1"/>
        <v>5</v>
      </c>
      <c r="H9" s="584">
        <f t="shared" si="1"/>
        <v>7</v>
      </c>
      <c r="I9" s="584">
        <f t="shared" si="1"/>
        <v>2</v>
      </c>
      <c r="J9" s="584">
        <f t="shared" si="1"/>
        <v>6</v>
      </c>
      <c r="K9" s="584">
        <f t="shared" si="1"/>
        <v>6</v>
      </c>
      <c r="L9" s="584">
        <f t="shared" si="1"/>
        <v>33</v>
      </c>
      <c r="M9" s="584">
        <f t="shared" si="1"/>
        <v>8</v>
      </c>
      <c r="N9" s="584">
        <f t="shared" si="1"/>
        <v>13</v>
      </c>
      <c r="O9" s="584">
        <f t="shared" si="1"/>
        <v>12</v>
      </c>
      <c r="P9" s="584">
        <f t="shared" si="1"/>
        <v>15</v>
      </c>
      <c r="Q9" s="584">
        <f t="shared" si="1"/>
        <v>1</v>
      </c>
      <c r="R9" s="584">
        <f t="shared" si="1"/>
        <v>6</v>
      </c>
      <c r="S9" s="584">
        <f t="shared" si="1"/>
        <v>8</v>
      </c>
      <c r="T9" s="584">
        <f t="shared" si="1"/>
        <v>166</v>
      </c>
      <c r="U9" s="584">
        <f t="shared" si="1"/>
        <v>43</v>
      </c>
      <c r="V9" s="584">
        <f t="shared" si="1"/>
        <v>65</v>
      </c>
      <c r="W9" s="584">
        <f t="shared" si="1"/>
        <v>58</v>
      </c>
      <c r="X9" s="840"/>
      <c r="Y9" s="521">
        <f t="shared" si="2"/>
        <v>0</v>
      </c>
      <c r="Z9" s="521">
        <f t="shared" si="3"/>
        <v>0</v>
      </c>
      <c r="AA9" s="521">
        <f t="shared" si="4"/>
        <v>0</v>
      </c>
      <c r="AB9" s="521">
        <f t="shared" si="5"/>
        <v>0</v>
      </c>
      <c r="AC9" s="521">
        <f t="shared" si="6"/>
        <v>0</v>
      </c>
    </row>
    <row r="10" spans="1:29" s="519" customFormat="1" ht="11.1" customHeight="1">
      <c r="A10" s="842" t="s">
        <v>985</v>
      </c>
      <c r="B10" s="805" t="s">
        <v>583</v>
      </c>
      <c r="C10" s="841">
        <f>D10+E10+L10+P10+T10</f>
        <v>57</v>
      </c>
      <c r="D10" s="843">
        <f>'特教-5'!D10+'特教-6'!D10+'特教-7'!D10+'特教-8'!D10</f>
        <v>57</v>
      </c>
      <c r="E10" s="584">
        <f>SUM(F10:K10)</f>
        <v>0</v>
      </c>
      <c r="F10" s="843">
        <f>'特教-5'!F10+'特教-6'!F10+'特教-7'!F10+'特教-8'!F10</f>
        <v>0</v>
      </c>
      <c r="G10" s="843">
        <f>'特教-5'!G10+'特教-6'!G10+'特教-7'!G10+'特教-8'!G10</f>
        <v>0</v>
      </c>
      <c r="H10" s="843">
        <f>'特教-5'!H10+'特教-6'!H10+'特教-7'!H10+'特教-8'!H10</f>
        <v>0</v>
      </c>
      <c r="I10" s="843">
        <f>'特教-5'!I10+'特教-6'!I10+'特教-7'!I10+'特教-8'!I10</f>
        <v>0</v>
      </c>
      <c r="J10" s="843">
        <f>'特教-5'!J10+'特教-6'!J10+'特教-7'!J10+'特教-8'!J10</f>
        <v>0</v>
      </c>
      <c r="K10" s="843">
        <f>'特教-5'!K10+'特教-6'!K10+'特教-7'!K10+'特教-8'!K10</f>
        <v>0</v>
      </c>
      <c r="L10" s="843">
        <f>SUM(M10:O10)</f>
        <v>0</v>
      </c>
      <c r="M10" s="843">
        <f>'特教-5'!M10+'特教-6'!M10+'特教-7'!M10+'特教-8'!M10</f>
        <v>0</v>
      </c>
      <c r="N10" s="843">
        <f>'特教-5'!N10+'特教-6'!N10+'特教-7'!N10+'特教-8'!N10</f>
        <v>0</v>
      </c>
      <c r="O10" s="843">
        <f>'特教-5'!O10+'特教-6'!O10+'特教-7'!O10+'特教-8'!O10</f>
        <v>0</v>
      </c>
      <c r="P10" s="843">
        <f>SUM(Q10:S10)</f>
        <v>0</v>
      </c>
      <c r="Q10" s="843">
        <f>'特教-5'!Q10+'特教-6'!Q10+'特教-7'!Q10+'特教-8'!Q10</f>
        <v>0</v>
      </c>
      <c r="R10" s="843">
        <f>'特教-5'!R10+'特教-6'!R10+'特教-7'!R10+'特教-8'!R10</f>
        <v>0</v>
      </c>
      <c r="S10" s="843">
        <f>'特教-5'!S10+'特教-6'!S10+'特教-7'!S10+'特教-8'!S10</f>
        <v>0</v>
      </c>
      <c r="T10" s="843">
        <f>SUM(U10:W10)</f>
        <v>0</v>
      </c>
      <c r="U10" s="843">
        <f>'特教-5'!U10+'特教-6'!U10+'特教-7'!U10+'特教-8'!U10</f>
        <v>0</v>
      </c>
      <c r="V10" s="843">
        <f>'特教-5'!V10+'特教-6'!V10+'特教-7'!V10+'特教-8'!V10</f>
        <v>0</v>
      </c>
      <c r="W10" s="843">
        <f>'特教-5'!W10+'特教-6'!W10+'特教-7'!W10+'特教-8'!W10</f>
        <v>0</v>
      </c>
      <c r="X10" s="840"/>
      <c r="Y10" s="521">
        <f t="shared" si="2"/>
        <v>0</v>
      </c>
      <c r="Z10" s="521">
        <f t="shared" si="3"/>
        <v>0</v>
      </c>
      <c r="AA10" s="521">
        <f t="shared" si="4"/>
        <v>0</v>
      </c>
      <c r="AB10" s="521">
        <f t="shared" si="5"/>
        <v>0</v>
      </c>
      <c r="AC10" s="521">
        <f t="shared" si="6"/>
        <v>0</v>
      </c>
    </row>
    <row r="11" spans="1:29" s="519" customFormat="1" ht="11.1" customHeight="1">
      <c r="A11" s="842"/>
      <c r="B11" s="805" t="s">
        <v>584</v>
      </c>
      <c r="C11" s="841">
        <f t="shared" ref="C11:C43" si="7">D11+E11+L11+P11+T11</f>
        <v>45</v>
      </c>
      <c r="D11" s="843">
        <f>'特教-5'!D11+'特教-6'!D11+'特教-7'!D11+'特教-8'!D11</f>
        <v>45</v>
      </c>
      <c r="E11" s="584">
        <f t="shared" ref="E11:E43" si="8">SUM(F11:K11)</f>
        <v>0</v>
      </c>
      <c r="F11" s="843">
        <f>'特教-5'!F11+'特教-6'!F11+'特教-7'!F11+'特教-8'!F11</f>
        <v>0</v>
      </c>
      <c r="G11" s="843">
        <f>'特教-5'!G11+'特教-6'!G11+'特教-7'!G11+'特教-8'!G11</f>
        <v>0</v>
      </c>
      <c r="H11" s="843">
        <f>'特教-5'!H11+'特教-6'!H11+'特教-7'!H11+'特教-8'!H11</f>
        <v>0</v>
      </c>
      <c r="I11" s="843">
        <f>'特教-5'!I11+'特教-6'!I11+'特教-7'!I11+'特教-8'!I11</f>
        <v>0</v>
      </c>
      <c r="J11" s="843">
        <f>'特教-5'!J11+'特教-6'!J11+'特教-7'!J11+'特教-8'!J11</f>
        <v>0</v>
      </c>
      <c r="K11" s="843">
        <f>'特教-5'!K11+'特教-6'!K11+'特教-7'!K11+'特教-8'!K11</f>
        <v>0</v>
      </c>
      <c r="L11" s="843">
        <f t="shared" ref="L11:L43" si="9">SUM(M11:O11)</f>
        <v>0</v>
      </c>
      <c r="M11" s="843">
        <f>'特教-5'!M11+'特教-6'!M11+'特教-7'!M11+'特教-8'!M11</f>
        <v>0</v>
      </c>
      <c r="N11" s="843">
        <f>'特教-5'!N11+'特教-6'!N11+'特教-7'!N11+'特教-8'!N11</f>
        <v>0</v>
      </c>
      <c r="O11" s="843">
        <f>'特教-5'!O11+'特教-6'!O11+'特教-7'!O11+'特教-8'!O11</f>
        <v>0</v>
      </c>
      <c r="P11" s="843">
        <f t="shared" ref="P11:P43" si="10">SUM(Q11:S11)</f>
        <v>0</v>
      </c>
      <c r="Q11" s="843">
        <f>'特教-5'!Q11+'特教-6'!Q11+'特教-7'!Q11+'特教-8'!Q11</f>
        <v>0</v>
      </c>
      <c r="R11" s="843">
        <f>'特教-5'!R11+'特教-6'!R11+'特教-7'!R11+'特教-8'!R11</f>
        <v>0</v>
      </c>
      <c r="S11" s="843">
        <f>'特教-5'!S11+'特教-6'!S11+'特教-7'!S11+'特教-8'!S11</f>
        <v>0</v>
      </c>
      <c r="T11" s="843">
        <f t="shared" ref="T11:T43" si="11">SUM(U11:W11)</f>
        <v>0</v>
      </c>
      <c r="U11" s="843">
        <f>'特教-5'!U11+'特教-6'!U11+'特教-7'!U11+'特教-8'!U11</f>
        <v>0</v>
      </c>
      <c r="V11" s="843">
        <f>'特教-5'!V11+'特教-6'!V11+'特教-7'!V11+'特教-8'!V11</f>
        <v>0</v>
      </c>
      <c r="W11" s="843">
        <f>'特教-5'!W11+'特教-6'!W11+'特教-7'!W11+'特教-8'!W11</f>
        <v>0</v>
      </c>
      <c r="X11" s="840"/>
      <c r="Y11" s="521">
        <f t="shared" si="2"/>
        <v>0</v>
      </c>
      <c r="Z11" s="521">
        <f t="shared" si="3"/>
        <v>0</v>
      </c>
      <c r="AA11" s="521">
        <f t="shared" si="4"/>
        <v>0</v>
      </c>
      <c r="AB11" s="521">
        <f t="shared" si="5"/>
        <v>0</v>
      </c>
      <c r="AC11" s="521">
        <f t="shared" si="6"/>
        <v>0</v>
      </c>
    </row>
    <row r="12" spans="1:29" s="519" customFormat="1" ht="11.1" customHeight="1">
      <c r="A12" s="844" t="s">
        <v>994</v>
      </c>
      <c r="B12" s="805" t="s">
        <v>583</v>
      </c>
      <c r="C12" s="841">
        <f t="shared" si="7"/>
        <v>11</v>
      </c>
      <c r="D12" s="843">
        <f>'特教-5'!D12+'特教-6'!D12+'特教-7'!D12+'特教-8'!D12</f>
        <v>0</v>
      </c>
      <c r="E12" s="584">
        <f t="shared" si="8"/>
        <v>11</v>
      </c>
      <c r="F12" s="843">
        <f>'特教-5'!F12+'特教-6'!F12+'特教-7'!F12+'特教-8'!F12</f>
        <v>11</v>
      </c>
      <c r="G12" s="843">
        <f>'特教-5'!G12+'特教-6'!G12+'特教-7'!G12+'特教-8'!G12</f>
        <v>0</v>
      </c>
      <c r="H12" s="843">
        <f>'特教-5'!H12+'特教-6'!H12+'特教-7'!H12+'特教-8'!H12</f>
        <v>0</v>
      </c>
      <c r="I12" s="843">
        <f>'特教-5'!I12+'特教-6'!I12+'特教-7'!I12+'特教-8'!I12</f>
        <v>0</v>
      </c>
      <c r="J12" s="843">
        <f>'特教-5'!J12+'特教-6'!J12+'特教-7'!J12+'特教-8'!J12</f>
        <v>0</v>
      </c>
      <c r="K12" s="843">
        <f>'特教-5'!K12+'特教-6'!K12+'特教-7'!K12+'特教-8'!K12</f>
        <v>0</v>
      </c>
      <c r="L12" s="843">
        <f t="shared" si="9"/>
        <v>0</v>
      </c>
      <c r="M12" s="843">
        <f>'特教-5'!M12+'特教-6'!M12+'特教-7'!M12+'特教-8'!M12</f>
        <v>0</v>
      </c>
      <c r="N12" s="843">
        <f>'特教-5'!N12+'特教-6'!N12+'特教-7'!N12+'特教-8'!N12</f>
        <v>0</v>
      </c>
      <c r="O12" s="843">
        <f>'特教-5'!O12+'特教-6'!O12+'特教-7'!O12+'特教-8'!O12</f>
        <v>0</v>
      </c>
      <c r="P12" s="843">
        <f t="shared" si="10"/>
        <v>0</v>
      </c>
      <c r="Q12" s="843">
        <f>'特教-5'!Q12+'特教-6'!Q12+'特教-7'!Q12+'特教-8'!Q12</f>
        <v>0</v>
      </c>
      <c r="R12" s="843">
        <f>'特教-5'!R12+'特教-6'!R12+'特教-7'!R12+'特教-8'!R12</f>
        <v>0</v>
      </c>
      <c r="S12" s="843">
        <f>'特教-5'!S12+'特教-6'!S12+'特教-7'!S12+'特教-8'!S12</f>
        <v>0</v>
      </c>
      <c r="T12" s="843">
        <f t="shared" si="11"/>
        <v>0</v>
      </c>
      <c r="U12" s="843">
        <f>'特教-5'!U12+'特教-6'!U12+'特教-7'!U12+'特教-8'!U12</f>
        <v>0</v>
      </c>
      <c r="V12" s="843">
        <f>'特教-5'!V12+'特教-6'!V12+'特教-7'!V12+'特教-8'!V12</f>
        <v>0</v>
      </c>
      <c r="W12" s="843">
        <f>'特教-5'!W12+'特教-6'!W12+'特教-7'!W12+'特教-8'!W12</f>
        <v>0</v>
      </c>
      <c r="X12" s="840"/>
      <c r="Y12" s="521">
        <f t="shared" si="2"/>
        <v>0</v>
      </c>
      <c r="Z12" s="521">
        <f t="shared" si="3"/>
        <v>0</v>
      </c>
      <c r="AA12" s="521">
        <f t="shared" si="4"/>
        <v>0</v>
      </c>
      <c r="AB12" s="521">
        <f t="shared" si="5"/>
        <v>0</v>
      </c>
      <c r="AC12" s="521">
        <f t="shared" si="6"/>
        <v>0</v>
      </c>
    </row>
    <row r="13" spans="1:29" s="519" customFormat="1" ht="11.1" customHeight="1">
      <c r="A13" s="844"/>
      <c r="B13" s="805" t="s">
        <v>584</v>
      </c>
      <c r="C13" s="841">
        <f t="shared" si="7"/>
        <v>6</v>
      </c>
      <c r="D13" s="843">
        <f>'特教-5'!D13+'特教-6'!D13+'特教-7'!D13+'特教-8'!D13</f>
        <v>1</v>
      </c>
      <c r="E13" s="584">
        <f t="shared" si="8"/>
        <v>5</v>
      </c>
      <c r="F13" s="843">
        <f>'特教-5'!F13+'特教-6'!F13+'特教-7'!F13+'特教-8'!F13</f>
        <v>5</v>
      </c>
      <c r="G13" s="843">
        <f>'特教-5'!G13+'特教-6'!G13+'特教-7'!G13+'特教-8'!G13</f>
        <v>0</v>
      </c>
      <c r="H13" s="843">
        <f>'特教-5'!H13+'特教-6'!H13+'特教-7'!H13+'特教-8'!H13</f>
        <v>0</v>
      </c>
      <c r="I13" s="843">
        <f>'特教-5'!I13+'特教-6'!I13+'特教-7'!I13+'特教-8'!I13</f>
        <v>0</v>
      </c>
      <c r="J13" s="843">
        <f>'特教-5'!J13+'特教-6'!J13+'特教-7'!J13+'特教-8'!J13</f>
        <v>0</v>
      </c>
      <c r="K13" s="843">
        <f>'特教-5'!K13+'特教-6'!K13+'特教-7'!K13+'特教-8'!K13</f>
        <v>0</v>
      </c>
      <c r="L13" s="843">
        <f t="shared" si="9"/>
        <v>0</v>
      </c>
      <c r="M13" s="843">
        <f>'特教-5'!M13+'特教-6'!M13+'特教-7'!M13+'特教-8'!M13</f>
        <v>0</v>
      </c>
      <c r="N13" s="843">
        <f>'特教-5'!N13+'特教-6'!N13+'特教-7'!N13+'特教-8'!N13</f>
        <v>0</v>
      </c>
      <c r="O13" s="843">
        <f>'特教-5'!O13+'特教-6'!O13+'特教-7'!O13+'特教-8'!O13</f>
        <v>0</v>
      </c>
      <c r="P13" s="843">
        <f t="shared" si="10"/>
        <v>0</v>
      </c>
      <c r="Q13" s="843">
        <f>'特教-5'!Q13+'特教-6'!Q13+'特教-7'!Q13+'特教-8'!Q13</f>
        <v>0</v>
      </c>
      <c r="R13" s="843">
        <f>'特教-5'!R13+'特教-6'!R13+'特教-7'!R13+'特教-8'!R13</f>
        <v>0</v>
      </c>
      <c r="S13" s="843">
        <f>'特教-5'!S13+'特教-6'!S13+'特教-7'!S13+'特教-8'!S13</f>
        <v>0</v>
      </c>
      <c r="T13" s="843">
        <f t="shared" si="11"/>
        <v>0</v>
      </c>
      <c r="U13" s="843">
        <f>'特教-5'!U13+'特教-6'!U13+'特教-7'!U13+'特教-8'!U13</f>
        <v>0</v>
      </c>
      <c r="V13" s="843">
        <f>'特教-5'!V13+'特教-6'!V13+'特教-7'!V13+'特教-8'!V13</f>
        <v>0</v>
      </c>
      <c r="W13" s="843">
        <f>'特教-5'!W13+'特教-6'!W13+'特教-7'!W13+'特教-8'!W13</f>
        <v>0</v>
      </c>
      <c r="X13" s="840"/>
      <c r="Y13" s="521">
        <f t="shared" si="2"/>
        <v>0</v>
      </c>
      <c r="Z13" s="521">
        <f t="shared" si="3"/>
        <v>0</v>
      </c>
      <c r="AA13" s="521">
        <f t="shared" si="4"/>
        <v>0</v>
      </c>
      <c r="AB13" s="521">
        <f t="shared" si="5"/>
        <v>0</v>
      </c>
      <c r="AC13" s="521">
        <f t="shared" si="6"/>
        <v>0</v>
      </c>
    </row>
    <row r="14" spans="1:29" s="519" customFormat="1" ht="11.1" customHeight="1">
      <c r="A14" s="844" t="s">
        <v>986</v>
      </c>
      <c r="B14" s="805" t="s">
        <v>583</v>
      </c>
      <c r="C14" s="841">
        <f t="shared" si="7"/>
        <v>8</v>
      </c>
      <c r="D14" s="843">
        <f>'特教-5'!D14+'特教-6'!D14+'特教-7'!D14+'特教-8'!D14</f>
        <v>0</v>
      </c>
      <c r="E14" s="584">
        <f t="shared" si="8"/>
        <v>8</v>
      </c>
      <c r="F14" s="843">
        <f>'特教-5'!F14+'特教-6'!F14+'特教-7'!F14+'特教-8'!F14</f>
        <v>1</v>
      </c>
      <c r="G14" s="843">
        <f>'特教-5'!G14+'特教-6'!G14+'特教-7'!G14+'特教-8'!G14</f>
        <v>7</v>
      </c>
      <c r="H14" s="843">
        <f>'特教-5'!H14+'特教-6'!H14+'特教-7'!H14+'特教-8'!H14</f>
        <v>0</v>
      </c>
      <c r="I14" s="843">
        <f>'特教-5'!I14+'特教-6'!I14+'特教-7'!I14+'特教-8'!I14</f>
        <v>0</v>
      </c>
      <c r="J14" s="843">
        <f>'特教-5'!J14+'特教-6'!J14+'特教-7'!J14+'特教-8'!J14</f>
        <v>0</v>
      </c>
      <c r="K14" s="843">
        <f>'特教-5'!K14+'特教-6'!K14+'特教-7'!K14+'特教-8'!K14</f>
        <v>0</v>
      </c>
      <c r="L14" s="843">
        <f t="shared" si="9"/>
        <v>0</v>
      </c>
      <c r="M14" s="843">
        <f>'特教-5'!M14+'特教-6'!M14+'特教-7'!M14+'特教-8'!M14</f>
        <v>0</v>
      </c>
      <c r="N14" s="843">
        <f>'特教-5'!N14+'特教-6'!N14+'特教-7'!N14+'特教-8'!N14</f>
        <v>0</v>
      </c>
      <c r="O14" s="843">
        <f>'特教-5'!O14+'特教-6'!O14+'特教-7'!O14+'特教-8'!O14</f>
        <v>0</v>
      </c>
      <c r="P14" s="843">
        <f t="shared" si="10"/>
        <v>0</v>
      </c>
      <c r="Q14" s="843">
        <f>'特教-5'!Q14+'特教-6'!Q14+'特教-7'!Q14+'特教-8'!Q14</f>
        <v>0</v>
      </c>
      <c r="R14" s="843">
        <f>'特教-5'!R14+'特教-6'!R14+'特教-7'!R14+'特教-8'!R14</f>
        <v>0</v>
      </c>
      <c r="S14" s="843">
        <f>'特教-5'!S14+'特教-6'!S14+'特教-7'!S14+'特教-8'!S14</f>
        <v>0</v>
      </c>
      <c r="T14" s="843">
        <f t="shared" si="11"/>
        <v>0</v>
      </c>
      <c r="U14" s="843">
        <f>'特教-5'!U14+'特教-6'!U14+'特教-7'!U14+'特教-8'!U14</f>
        <v>0</v>
      </c>
      <c r="V14" s="843">
        <f>'特教-5'!V14+'特教-6'!V14+'特教-7'!V14+'特教-8'!V14</f>
        <v>0</v>
      </c>
      <c r="W14" s="843">
        <f>'特教-5'!W14+'特教-6'!W14+'特教-7'!W14+'特教-8'!W14</f>
        <v>0</v>
      </c>
      <c r="X14" s="840"/>
      <c r="Y14" s="521">
        <f t="shared" si="2"/>
        <v>0</v>
      </c>
      <c r="Z14" s="521">
        <f t="shared" si="3"/>
        <v>0</v>
      </c>
      <c r="AA14" s="521">
        <f t="shared" si="4"/>
        <v>0</v>
      </c>
      <c r="AB14" s="521">
        <f t="shared" si="5"/>
        <v>0</v>
      </c>
      <c r="AC14" s="521">
        <f t="shared" si="6"/>
        <v>0</v>
      </c>
    </row>
    <row r="15" spans="1:29" s="519" customFormat="1" ht="11.1" customHeight="1">
      <c r="A15" s="844"/>
      <c r="B15" s="805" t="s">
        <v>584</v>
      </c>
      <c r="C15" s="841">
        <f t="shared" si="7"/>
        <v>5</v>
      </c>
      <c r="D15" s="843">
        <f>'特教-5'!D15+'特教-6'!D15+'特教-7'!D15+'特教-8'!D15</f>
        <v>0</v>
      </c>
      <c r="E15" s="584">
        <f t="shared" si="8"/>
        <v>5</v>
      </c>
      <c r="F15" s="843">
        <f>'特教-5'!F15+'特教-6'!F15+'特教-7'!F15+'特教-8'!F15</f>
        <v>0</v>
      </c>
      <c r="G15" s="843">
        <f>'特教-5'!G15+'特教-6'!G15+'特教-7'!G15+'特教-8'!G15</f>
        <v>5</v>
      </c>
      <c r="H15" s="843">
        <f>'特教-5'!H15+'特教-6'!H15+'特教-7'!H15+'特教-8'!H15</f>
        <v>0</v>
      </c>
      <c r="I15" s="843">
        <f>'特教-5'!I15+'特教-6'!I15+'特教-7'!I15+'特教-8'!I15</f>
        <v>0</v>
      </c>
      <c r="J15" s="843">
        <f>'特教-5'!J15+'特教-6'!J15+'特教-7'!J15+'特教-8'!J15</f>
        <v>0</v>
      </c>
      <c r="K15" s="843">
        <f>'特教-5'!K15+'特教-6'!K15+'特教-7'!K15+'特教-8'!K15</f>
        <v>0</v>
      </c>
      <c r="L15" s="843">
        <f t="shared" si="9"/>
        <v>0</v>
      </c>
      <c r="M15" s="843">
        <f>'特教-5'!M15+'特教-6'!M15+'特教-7'!M15+'特教-8'!M15</f>
        <v>0</v>
      </c>
      <c r="N15" s="843">
        <f>'特教-5'!N15+'特教-6'!N15+'特教-7'!N15+'特教-8'!N15</f>
        <v>0</v>
      </c>
      <c r="O15" s="843">
        <f>'特教-5'!O15+'特教-6'!O15+'特教-7'!O15+'特教-8'!O15</f>
        <v>0</v>
      </c>
      <c r="P15" s="843">
        <f t="shared" si="10"/>
        <v>0</v>
      </c>
      <c r="Q15" s="843">
        <f>'特教-5'!Q15+'特教-6'!Q15+'特教-7'!Q15+'特教-8'!Q15</f>
        <v>0</v>
      </c>
      <c r="R15" s="843">
        <f>'特教-5'!R15+'特教-6'!R15+'特教-7'!R15+'特教-8'!R15</f>
        <v>0</v>
      </c>
      <c r="S15" s="843">
        <f>'特教-5'!S15+'特教-6'!S15+'特教-7'!S15+'特教-8'!S15</f>
        <v>0</v>
      </c>
      <c r="T15" s="843">
        <f t="shared" si="11"/>
        <v>0</v>
      </c>
      <c r="U15" s="843">
        <f>'特教-5'!U15+'特教-6'!U15+'特教-7'!U15+'特教-8'!U15</f>
        <v>0</v>
      </c>
      <c r="V15" s="843">
        <f>'特教-5'!V15+'特教-6'!V15+'特教-7'!V15+'特教-8'!V15</f>
        <v>0</v>
      </c>
      <c r="W15" s="843">
        <f>'特教-5'!W15+'特教-6'!W15+'特教-7'!W15+'特教-8'!W15</f>
        <v>0</v>
      </c>
      <c r="X15" s="840"/>
      <c r="Y15" s="521">
        <f t="shared" si="2"/>
        <v>0</v>
      </c>
      <c r="Z15" s="521">
        <f t="shared" si="3"/>
        <v>0</v>
      </c>
      <c r="AA15" s="521">
        <f t="shared" si="4"/>
        <v>0</v>
      </c>
      <c r="AB15" s="521">
        <f t="shared" si="5"/>
        <v>0</v>
      </c>
      <c r="AC15" s="521">
        <f t="shared" si="6"/>
        <v>0</v>
      </c>
    </row>
    <row r="16" spans="1:29" s="519" customFormat="1" ht="11.1" customHeight="1">
      <c r="A16" s="844" t="s">
        <v>995</v>
      </c>
      <c r="B16" s="805" t="s">
        <v>583</v>
      </c>
      <c r="C16" s="841">
        <f t="shared" si="7"/>
        <v>3</v>
      </c>
      <c r="D16" s="843">
        <f>'特教-5'!D16+'特教-6'!D16+'特教-7'!D16+'特教-8'!D16</f>
        <v>0</v>
      </c>
      <c r="E16" s="584">
        <f t="shared" si="8"/>
        <v>3</v>
      </c>
      <c r="F16" s="843">
        <f>'特教-5'!F16+'特教-6'!F16+'特教-7'!F16+'特教-8'!F16</f>
        <v>0</v>
      </c>
      <c r="G16" s="843">
        <f>'特教-5'!G16+'特教-6'!G16+'特教-7'!G16+'特教-8'!G16</f>
        <v>1</v>
      </c>
      <c r="H16" s="843">
        <f>'特教-5'!H16+'特教-6'!H16+'特教-7'!H16+'特教-8'!H16</f>
        <v>2</v>
      </c>
      <c r="I16" s="843">
        <f>'特教-5'!I16+'特教-6'!I16+'特教-7'!I16+'特教-8'!I16</f>
        <v>0</v>
      </c>
      <c r="J16" s="843">
        <f>'特教-5'!J16+'特教-6'!J16+'特教-7'!J16+'特教-8'!J16</f>
        <v>0</v>
      </c>
      <c r="K16" s="843">
        <f>'特教-5'!K16+'特教-6'!K16+'特教-7'!K16+'特教-8'!K16</f>
        <v>0</v>
      </c>
      <c r="L16" s="843">
        <f t="shared" si="9"/>
        <v>0</v>
      </c>
      <c r="M16" s="843">
        <f>'特教-5'!M16+'特教-6'!M16+'特教-7'!M16+'特教-8'!M16</f>
        <v>0</v>
      </c>
      <c r="N16" s="843">
        <f>'特教-5'!N16+'特教-6'!N16+'特教-7'!N16+'特教-8'!N16</f>
        <v>0</v>
      </c>
      <c r="O16" s="843">
        <f>'特教-5'!O16+'特教-6'!O16+'特教-7'!O16+'特教-8'!O16</f>
        <v>0</v>
      </c>
      <c r="P16" s="843">
        <f t="shared" si="10"/>
        <v>0</v>
      </c>
      <c r="Q16" s="843">
        <f>'特教-5'!Q16+'特教-6'!Q16+'特教-7'!Q16+'特教-8'!Q16</f>
        <v>0</v>
      </c>
      <c r="R16" s="843">
        <f>'特教-5'!R16+'特教-6'!R16+'特教-7'!R16+'特教-8'!R16</f>
        <v>0</v>
      </c>
      <c r="S16" s="843">
        <f>'特教-5'!S16+'特教-6'!S16+'特教-7'!S16+'特教-8'!S16</f>
        <v>0</v>
      </c>
      <c r="T16" s="843">
        <f t="shared" si="11"/>
        <v>0</v>
      </c>
      <c r="U16" s="843">
        <f>'特教-5'!U16+'特教-6'!U16+'特教-7'!U16+'特教-8'!U16</f>
        <v>0</v>
      </c>
      <c r="V16" s="843">
        <f>'特教-5'!V16+'特教-6'!V16+'特教-7'!V16+'特教-8'!V16</f>
        <v>0</v>
      </c>
      <c r="W16" s="843">
        <f>'特教-5'!W16+'特教-6'!W16+'特教-7'!W16+'特教-8'!W16</f>
        <v>0</v>
      </c>
      <c r="X16" s="840"/>
      <c r="Y16" s="521">
        <f t="shared" si="2"/>
        <v>0</v>
      </c>
      <c r="Z16" s="521">
        <f t="shared" si="3"/>
        <v>0</v>
      </c>
      <c r="AA16" s="521">
        <f t="shared" si="4"/>
        <v>0</v>
      </c>
      <c r="AB16" s="521">
        <f t="shared" si="5"/>
        <v>0</v>
      </c>
      <c r="AC16" s="521">
        <f t="shared" si="6"/>
        <v>0</v>
      </c>
    </row>
    <row r="17" spans="1:29" s="519" customFormat="1" ht="11.1" customHeight="1">
      <c r="A17" s="844"/>
      <c r="B17" s="805" t="s">
        <v>584</v>
      </c>
      <c r="C17" s="841">
        <f t="shared" si="7"/>
        <v>6</v>
      </c>
      <c r="D17" s="843">
        <f>'特教-5'!D17+'特教-6'!D17+'特教-7'!D17+'特教-8'!D17</f>
        <v>0</v>
      </c>
      <c r="E17" s="584">
        <f t="shared" si="8"/>
        <v>6</v>
      </c>
      <c r="F17" s="843">
        <f>'特教-5'!F17+'特教-6'!F17+'特教-7'!F17+'特教-8'!F17</f>
        <v>0</v>
      </c>
      <c r="G17" s="843">
        <f>'特教-5'!G17+'特教-6'!G17+'特教-7'!G17+'特教-8'!G17</f>
        <v>0</v>
      </c>
      <c r="H17" s="843">
        <f>'特教-5'!H17+'特教-6'!H17+'特教-7'!H17+'特教-8'!H17</f>
        <v>6</v>
      </c>
      <c r="I17" s="843">
        <f>'特教-5'!I17+'特教-6'!I17+'特教-7'!I17+'特教-8'!I17</f>
        <v>0</v>
      </c>
      <c r="J17" s="843">
        <f>'特教-5'!J17+'特教-6'!J17+'特教-7'!J17+'特教-8'!J17</f>
        <v>0</v>
      </c>
      <c r="K17" s="843">
        <f>'特教-5'!K17+'特教-6'!K17+'特教-7'!K17+'特教-8'!K17</f>
        <v>0</v>
      </c>
      <c r="L17" s="843">
        <f t="shared" si="9"/>
        <v>0</v>
      </c>
      <c r="M17" s="843">
        <f>'特教-5'!M17+'特教-6'!M17+'特教-7'!M17+'特教-8'!M17</f>
        <v>0</v>
      </c>
      <c r="N17" s="843">
        <f>'特教-5'!N17+'特教-6'!N17+'特教-7'!N17+'特教-8'!N17</f>
        <v>0</v>
      </c>
      <c r="O17" s="843">
        <f>'特教-5'!O17+'特教-6'!O17+'特教-7'!O17+'特教-8'!O17</f>
        <v>0</v>
      </c>
      <c r="P17" s="843">
        <f t="shared" si="10"/>
        <v>0</v>
      </c>
      <c r="Q17" s="843">
        <f>'特教-5'!Q17+'特教-6'!Q17+'特教-7'!Q17+'特教-8'!Q17</f>
        <v>0</v>
      </c>
      <c r="R17" s="843">
        <f>'特教-5'!R17+'特教-6'!R17+'特教-7'!R17+'特教-8'!R17</f>
        <v>0</v>
      </c>
      <c r="S17" s="843">
        <f>'特教-5'!S17+'特教-6'!S17+'特教-7'!S17+'特教-8'!S17</f>
        <v>0</v>
      </c>
      <c r="T17" s="843">
        <f t="shared" si="11"/>
        <v>0</v>
      </c>
      <c r="U17" s="843">
        <f>'特教-5'!U17+'特教-6'!U17+'特教-7'!U17+'特教-8'!U17</f>
        <v>0</v>
      </c>
      <c r="V17" s="843">
        <f>'特教-5'!V17+'特教-6'!V17+'特教-7'!V17+'特教-8'!V17</f>
        <v>0</v>
      </c>
      <c r="W17" s="843">
        <f>'特教-5'!W17+'特教-6'!W17+'特教-7'!W17+'特教-8'!W17</f>
        <v>0</v>
      </c>
      <c r="X17" s="840"/>
      <c r="Y17" s="521">
        <f t="shared" si="2"/>
        <v>0</v>
      </c>
      <c r="Z17" s="521">
        <f t="shared" si="3"/>
        <v>0</v>
      </c>
      <c r="AA17" s="521">
        <f t="shared" si="4"/>
        <v>0</v>
      </c>
      <c r="AB17" s="521">
        <f t="shared" si="5"/>
        <v>0</v>
      </c>
      <c r="AC17" s="521">
        <f t="shared" si="6"/>
        <v>0</v>
      </c>
    </row>
    <row r="18" spans="1:29" s="519" customFormat="1" ht="11.1" customHeight="1">
      <c r="A18" s="844" t="s">
        <v>987</v>
      </c>
      <c r="B18" s="805" t="s">
        <v>583</v>
      </c>
      <c r="C18" s="841">
        <f t="shared" si="7"/>
        <v>4</v>
      </c>
      <c r="D18" s="843">
        <f>'特教-5'!D18+'特教-6'!D18+'特教-7'!D18+'特教-8'!D18</f>
        <v>0</v>
      </c>
      <c r="E18" s="584">
        <f t="shared" si="8"/>
        <v>4</v>
      </c>
      <c r="F18" s="843">
        <f>'特教-5'!F18+'特教-6'!F18+'特教-7'!F18+'特教-8'!F18</f>
        <v>0</v>
      </c>
      <c r="G18" s="843">
        <f>'特教-5'!G18+'特教-6'!G18+'特教-7'!G18+'特教-8'!G18</f>
        <v>0</v>
      </c>
      <c r="H18" s="843">
        <f>'特教-5'!H18+'特教-6'!H18+'特教-7'!H18+'特教-8'!H18</f>
        <v>0</v>
      </c>
      <c r="I18" s="843">
        <f>'特教-5'!I18+'特教-6'!I18+'特教-7'!I18+'特教-8'!I18</f>
        <v>4</v>
      </c>
      <c r="J18" s="843">
        <f>'特教-5'!J18+'特教-6'!J18+'特教-7'!J18+'特教-8'!J18</f>
        <v>0</v>
      </c>
      <c r="K18" s="843">
        <f>'特教-5'!K18+'特教-6'!K18+'特教-7'!K18+'特教-8'!K18</f>
        <v>0</v>
      </c>
      <c r="L18" s="843">
        <f t="shared" si="9"/>
        <v>0</v>
      </c>
      <c r="M18" s="843">
        <f>'特教-5'!M18+'特教-6'!M18+'特教-7'!M18+'特教-8'!M18</f>
        <v>0</v>
      </c>
      <c r="N18" s="843">
        <f>'特教-5'!N18+'特教-6'!N18+'特教-7'!N18+'特教-8'!N18</f>
        <v>0</v>
      </c>
      <c r="O18" s="843">
        <f>'特教-5'!O18+'特教-6'!O18+'特教-7'!O18+'特教-8'!O18</f>
        <v>0</v>
      </c>
      <c r="P18" s="843">
        <f t="shared" si="10"/>
        <v>0</v>
      </c>
      <c r="Q18" s="843">
        <f>'特教-5'!Q18+'特教-6'!Q18+'特教-7'!Q18+'特教-8'!Q18</f>
        <v>0</v>
      </c>
      <c r="R18" s="843">
        <f>'特教-5'!R18+'特教-6'!R18+'特教-7'!R18+'特教-8'!R18</f>
        <v>0</v>
      </c>
      <c r="S18" s="843">
        <f>'特教-5'!S18+'特教-6'!S18+'特教-7'!S18+'特教-8'!S18</f>
        <v>0</v>
      </c>
      <c r="T18" s="843">
        <f t="shared" si="11"/>
        <v>0</v>
      </c>
      <c r="U18" s="843">
        <f>'特教-5'!U18+'特教-6'!U18+'特教-7'!U18+'特教-8'!U18</f>
        <v>0</v>
      </c>
      <c r="V18" s="843">
        <f>'特教-5'!V18+'特教-6'!V18+'特教-7'!V18+'特教-8'!V18</f>
        <v>0</v>
      </c>
      <c r="W18" s="843">
        <f>'特教-5'!W18+'特教-6'!W18+'特教-7'!W18+'特教-8'!W18</f>
        <v>0</v>
      </c>
      <c r="X18" s="840"/>
      <c r="Y18" s="521">
        <f t="shared" si="2"/>
        <v>0</v>
      </c>
      <c r="Z18" s="521">
        <f t="shared" si="3"/>
        <v>0</v>
      </c>
      <c r="AA18" s="521">
        <f t="shared" si="4"/>
        <v>0</v>
      </c>
      <c r="AB18" s="521">
        <f t="shared" si="5"/>
        <v>0</v>
      </c>
      <c r="AC18" s="521">
        <f t="shared" si="6"/>
        <v>0</v>
      </c>
    </row>
    <row r="19" spans="1:29" s="519" customFormat="1" ht="11.1" customHeight="1">
      <c r="A19" s="844"/>
      <c r="B19" s="805" t="s">
        <v>584</v>
      </c>
      <c r="C19" s="841">
        <f t="shared" si="7"/>
        <v>3</v>
      </c>
      <c r="D19" s="843">
        <f>'特教-5'!D19+'特教-6'!D19+'特教-7'!D19+'特教-8'!D19</f>
        <v>0</v>
      </c>
      <c r="E19" s="584">
        <f t="shared" si="8"/>
        <v>3</v>
      </c>
      <c r="F19" s="843">
        <f>'特教-5'!F19+'特教-6'!F19+'特教-7'!F19+'特教-8'!F19</f>
        <v>0</v>
      </c>
      <c r="G19" s="843">
        <f>'特教-5'!G19+'特教-6'!G19+'特教-7'!G19+'特教-8'!G19</f>
        <v>0</v>
      </c>
      <c r="H19" s="843">
        <f>'特教-5'!H19+'特教-6'!H19+'特教-7'!H19+'特教-8'!H19</f>
        <v>1</v>
      </c>
      <c r="I19" s="843">
        <f>'特教-5'!I19+'特教-6'!I19+'特教-7'!I19+'特教-8'!I19</f>
        <v>2</v>
      </c>
      <c r="J19" s="843">
        <f>'特教-5'!J19+'特教-6'!J19+'特教-7'!J19+'特教-8'!J19</f>
        <v>0</v>
      </c>
      <c r="K19" s="843">
        <f>'特教-5'!K19+'特教-6'!K19+'特教-7'!K19+'特教-8'!K19</f>
        <v>0</v>
      </c>
      <c r="L19" s="843">
        <f t="shared" si="9"/>
        <v>0</v>
      </c>
      <c r="M19" s="843">
        <f>'特教-5'!M19+'特教-6'!M19+'特教-7'!M19+'特教-8'!M19</f>
        <v>0</v>
      </c>
      <c r="N19" s="843">
        <f>'特教-5'!N19+'特教-6'!N19+'特教-7'!N19+'特教-8'!N19</f>
        <v>0</v>
      </c>
      <c r="O19" s="843">
        <f>'特教-5'!O19+'特教-6'!O19+'特教-7'!O19+'特教-8'!O19</f>
        <v>0</v>
      </c>
      <c r="P19" s="843">
        <f t="shared" si="10"/>
        <v>0</v>
      </c>
      <c r="Q19" s="843">
        <f>'特教-5'!Q19+'特教-6'!Q19+'特教-7'!Q19+'特教-8'!Q19</f>
        <v>0</v>
      </c>
      <c r="R19" s="843">
        <f>'特教-5'!R19+'特教-6'!R19+'特教-7'!R19+'特教-8'!R19</f>
        <v>0</v>
      </c>
      <c r="S19" s="843">
        <f>'特教-5'!S19+'特教-6'!S19+'特教-7'!S19+'特教-8'!S19</f>
        <v>0</v>
      </c>
      <c r="T19" s="843">
        <f t="shared" si="11"/>
        <v>0</v>
      </c>
      <c r="U19" s="843">
        <f>'特教-5'!U19+'特教-6'!U19+'特教-7'!U19+'特教-8'!U19</f>
        <v>0</v>
      </c>
      <c r="V19" s="843">
        <f>'特教-5'!V19+'特教-6'!V19+'特教-7'!V19+'特教-8'!V19</f>
        <v>0</v>
      </c>
      <c r="W19" s="843">
        <f>'特教-5'!W19+'特教-6'!W19+'特教-7'!W19+'特教-8'!W19</f>
        <v>0</v>
      </c>
      <c r="X19" s="840"/>
      <c r="Y19" s="521">
        <f t="shared" si="2"/>
        <v>0</v>
      </c>
      <c r="Z19" s="521">
        <f t="shared" si="3"/>
        <v>0</v>
      </c>
      <c r="AA19" s="521">
        <f t="shared" si="4"/>
        <v>0</v>
      </c>
      <c r="AB19" s="521">
        <f t="shared" si="5"/>
        <v>0</v>
      </c>
      <c r="AC19" s="521">
        <f t="shared" si="6"/>
        <v>0</v>
      </c>
    </row>
    <row r="20" spans="1:29" s="519" customFormat="1" ht="11.1" customHeight="1">
      <c r="A20" s="844" t="s">
        <v>1009</v>
      </c>
      <c r="B20" s="805" t="s">
        <v>583</v>
      </c>
      <c r="C20" s="841">
        <f t="shared" si="7"/>
        <v>7</v>
      </c>
      <c r="D20" s="843">
        <f>'特教-5'!D20+'特教-6'!D20+'特教-7'!D20+'特教-8'!D20</f>
        <v>0</v>
      </c>
      <c r="E20" s="584">
        <f t="shared" si="8"/>
        <v>7</v>
      </c>
      <c r="F20" s="843">
        <f>'特教-5'!F20+'特教-6'!F20+'特教-7'!F20+'特教-8'!F20</f>
        <v>0</v>
      </c>
      <c r="G20" s="843">
        <f>'特教-5'!G20+'特教-6'!G20+'特教-7'!G20+'特教-8'!G20</f>
        <v>0</v>
      </c>
      <c r="H20" s="843">
        <f>'特教-5'!H20+'特教-6'!H20+'特教-7'!H20+'特教-8'!H20</f>
        <v>0</v>
      </c>
      <c r="I20" s="843">
        <f>'特教-5'!I20+'特教-6'!I20+'特教-7'!I20+'特教-8'!I20</f>
        <v>0</v>
      </c>
      <c r="J20" s="843">
        <f>'特教-5'!J20+'特教-6'!J20+'特教-7'!J20+'特教-8'!J20</f>
        <v>7</v>
      </c>
      <c r="K20" s="843">
        <f>'特教-5'!K20+'特教-6'!K20+'特教-7'!K20+'特教-8'!K20</f>
        <v>0</v>
      </c>
      <c r="L20" s="843">
        <f t="shared" si="9"/>
        <v>0</v>
      </c>
      <c r="M20" s="843">
        <f>'特教-5'!M20+'特教-6'!M20+'特教-7'!M20+'特教-8'!M20</f>
        <v>0</v>
      </c>
      <c r="N20" s="843">
        <f>'特教-5'!N20+'特教-6'!N20+'特教-7'!N20+'特教-8'!N20</f>
        <v>0</v>
      </c>
      <c r="O20" s="843">
        <f>'特教-5'!O20+'特教-6'!O20+'特教-7'!O20+'特教-8'!O20</f>
        <v>0</v>
      </c>
      <c r="P20" s="843">
        <f t="shared" si="10"/>
        <v>0</v>
      </c>
      <c r="Q20" s="843">
        <f>'特教-5'!Q20+'特教-6'!Q20+'特教-7'!Q20+'特教-8'!Q20</f>
        <v>0</v>
      </c>
      <c r="R20" s="843">
        <f>'特教-5'!R20+'特教-6'!R20+'特教-7'!R20+'特教-8'!R20</f>
        <v>0</v>
      </c>
      <c r="S20" s="843">
        <f>'特教-5'!S20+'特教-6'!S20+'特教-7'!S20+'特教-8'!S20</f>
        <v>0</v>
      </c>
      <c r="T20" s="843">
        <f t="shared" si="11"/>
        <v>0</v>
      </c>
      <c r="U20" s="843">
        <f>'特教-5'!U20+'特教-6'!U20+'特教-7'!U20+'特教-8'!U20</f>
        <v>0</v>
      </c>
      <c r="V20" s="843">
        <f>'特教-5'!V20+'特教-6'!V20+'特教-7'!V20+'特教-8'!V20</f>
        <v>0</v>
      </c>
      <c r="W20" s="843">
        <f>'特教-5'!W20+'特教-6'!W20+'特教-7'!W20+'特教-8'!W20</f>
        <v>0</v>
      </c>
      <c r="X20" s="840"/>
      <c r="Y20" s="521">
        <f t="shared" si="2"/>
        <v>0</v>
      </c>
      <c r="Z20" s="521">
        <f t="shared" si="3"/>
        <v>0</v>
      </c>
      <c r="AA20" s="521">
        <f t="shared" si="4"/>
        <v>0</v>
      </c>
      <c r="AB20" s="521">
        <f t="shared" si="5"/>
        <v>0</v>
      </c>
      <c r="AC20" s="521">
        <f t="shared" si="6"/>
        <v>0</v>
      </c>
    </row>
    <row r="21" spans="1:29" s="519" customFormat="1" ht="11.1" customHeight="1">
      <c r="A21" s="844"/>
      <c r="B21" s="805" t="s">
        <v>584</v>
      </c>
      <c r="C21" s="841">
        <f t="shared" si="7"/>
        <v>5</v>
      </c>
      <c r="D21" s="843">
        <f>'特教-5'!D21+'特教-6'!D21+'特教-7'!D21+'特教-8'!D21</f>
        <v>0</v>
      </c>
      <c r="E21" s="584">
        <f t="shared" si="8"/>
        <v>5</v>
      </c>
      <c r="F21" s="843">
        <f>'特教-5'!F21+'特教-6'!F21+'特教-7'!F21+'特教-8'!F21</f>
        <v>0</v>
      </c>
      <c r="G21" s="843">
        <f>'特教-5'!G21+'特教-6'!G21+'特教-7'!G21+'特教-8'!G21</f>
        <v>0</v>
      </c>
      <c r="H21" s="843">
        <f>'特教-5'!H21+'特教-6'!H21+'特教-7'!H21+'特教-8'!H21</f>
        <v>0</v>
      </c>
      <c r="I21" s="843">
        <f>'特教-5'!I21+'特教-6'!I21+'特教-7'!I21+'特教-8'!I21</f>
        <v>0</v>
      </c>
      <c r="J21" s="843">
        <f>'特教-5'!J21+'特教-6'!J21+'特教-7'!J21+'特教-8'!J21</f>
        <v>5</v>
      </c>
      <c r="K21" s="843">
        <f>'特教-5'!K21+'特教-6'!K21+'特教-7'!K21+'特教-8'!K21</f>
        <v>0</v>
      </c>
      <c r="L21" s="843">
        <f t="shared" si="9"/>
        <v>0</v>
      </c>
      <c r="M21" s="843">
        <f>'特教-5'!M21+'特教-6'!M21+'特教-7'!M21+'特教-8'!M21</f>
        <v>0</v>
      </c>
      <c r="N21" s="843">
        <f>'特教-5'!N21+'特教-6'!N21+'特教-7'!N21+'特教-8'!N21</f>
        <v>0</v>
      </c>
      <c r="O21" s="843">
        <f>'特教-5'!O21+'特教-6'!O21+'特教-7'!O21+'特教-8'!O21</f>
        <v>0</v>
      </c>
      <c r="P21" s="843">
        <f t="shared" si="10"/>
        <v>0</v>
      </c>
      <c r="Q21" s="843">
        <f>'特教-5'!Q21+'特教-6'!Q21+'特教-7'!Q21+'特教-8'!Q21</f>
        <v>0</v>
      </c>
      <c r="R21" s="843">
        <f>'特教-5'!R21+'特教-6'!R21+'特教-7'!R21+'特教-8'!R21</f>
        <v>0</v>
      </c>
      <c r="S21" s="843">
        <f>'特教-5'!S21+'特教-6'!S21+'特教-7'!S21+'特教-8'!S21</f>
        <v>0</v>
      </c>
      <c r="T21" s="843">
        <f t="shared" si="11"/>
        <v>0</v>
      </c>
      <c r="U21" s="843">
        <f>'特教-5'!U21+'特教-6'!U21+'特教-7'!U21+'特教-8'!U21</f>
        <v>0</v>
      </c>
      <c r="V21" s="843">
        <f>'特教-5'!V21+'特教-6'!V21+'特教-7'!V21+'特教-8'!V21</f>
        <v>0</v>
      </c>
      <c r="W21" s="843">
        <f>'特教-5'!W21+'特教-6'!W21+'特教-7'!W21+'特教-8'!W21</f>
        <v>0</v>
      </c>
      <c r="X21" s="840"/>
      <c r="Y21" s="521">
        <f t="shared" si="2"/>
        <v>0</v>
      </c>
      <c r="Z21" s="521">
        <f t="shared" si="3"/>
        <v>0</v>
      </c>
      <c r="AA21" s="521">
        <f t="shared" si="4"/>
        <v>0</v>
      </c>
      <c r="AB21" s="521">
        <f t="shared" si="5"/>
        <v>0</v>
      </c>
      <c r="AC21" s="521">
        <f t="shared" si="6"/>
        <v>0</v>
      </c>
    </row>
    <row r="22" spans="1:29" s="519" customFormat="1" ht="11.1" customHeight="1">
      <c r="A22" s="844" t="s">
        <v>988</v>
      </c>
      <c r="B22" s="805" t="s">
        <v>583</v>
      </c>
      <c r="C22" s="841">
        <f t="shared" si="7"/>
        <v>8</v>
      </c>
      <c r="D22" s="843">
        <f>'特教-5'!D22+'特教-6'!D22+'特教-7'!D22+'特教-8'!D22</f>
        <v>0</v>
      </c>
      <c r="E22" s="584">
        <f t="shared" si="8"/>
        <v>8</v>
      </c>
      <c r="F22" s="843">
        <f>'特教-5'!F22+'特教-6'!F22+'特教-7'!F22+'特教-8'!F22</f>
        <v>0</v>
      </c>
      <c r="G22" s="843">
        <f>'特教-5'!G22+'特教-6'!G22+'特教-7'!G22+'特教-8'!G22</f>
        <v>0</v>
      </c>
      <c r="H22" s="843">
        <f>'特教-5'!H22+'特教-6'!H22+'特教-7'!H22+'特教-8'!H22</f>
        <v>0</v>
      </c>
      <c r="I22" s="843">
        <f>'特教-5'!I22+'特教-6'!I22+'特教-7'!I22+'特教-8'!I22</f>
        <v>0</v>
      </c>
      <c r="J22" s="843">
        <f>'特教-5'!J22+'特教-6'!J22+'特教-7'!J22+'特教-8'!J22</f>
        <v>2</v>
      </c>
      <c r="K22" s="843">
        <f>'特教-5'!K22+'特教-6'!K22+'特教-7'!K22+'特教-8'!K22</f>
        <v>6</v>
      </c>
      <c r="L22" s="843">
        <f t="shared" si="9"/>
        <v>0</v>
      </c>
      <c r="M22" s="843">
        <f>'特教-5'!M22+'特教-6'!M22+'特教-7'!M22+'特教-8'!M22</f>
        <v>0</v>
      </c>
      <c r="N22" s="843">
        <f>'特教-5'!N22+'特教-6'!N22+'特教-7'!N22+'特教-8'!N22</f>
        <v>0</v>
      </c>
      <c r="O22" s="843">
        <f>'特教-5'!O22+'特教-6'!O22+'特教-7'!O22+'特教-8'!O22</f>
        <v>0</v>
      </c>
      <c r="P22" s="843">
        <f t="shared" si="10"/>
        <v>0</v>
      </c>
      <c r="Q22" s="843">
        <f>'特教-5'!Q22+'特教-6'!Q22+'特教-7'!Q22+'特教-8'!Q22</f>
        <v>0</v>
      </c>
      <c r="R22" s="843">
        <f>'特教-5'!R22+'特教-6'!R22+'特教-7'!R22+'特教-8'!R22</f>
        <v>0</v>
      </c>
      <c r="S22" s="843">
        <f>'特教-5'!S22+'特教-6'!S22+'特教-7'!S22+'特教-8'!S22</f>
        <v>0</v>
      </c>
      <c r="T22" s="843">
        <f t="shared" si="11"/>
        <v>0</v>
      </c>
      <c r="U22" s="843">
        <f>'特教-5'!U22+'特教-6'!U22+'特教-7'!U22+'特教-8'!U22</f>
        <v>0</v>
      </c>
      <c r="V22" s="843">
        <f>'特教-5'!V22+'特教-6'!V22+'特教-7'!V22+'特教-8'!V22</f>
        <v>0</v>
      </c>
      <c r="W22" s="843">
        <f>'特教-5'!W22+'特教-6'!W22+'特教-7'!W22+'特教-8'!W22</f>
        <v>0</v>
      </c>
      <c r="X22" s="840"/>
      <c r="Y22" s="521">
        <f t="shared" si="2"/>
        <v>0</v>
      </c>
      <c r="Z22" s="521">
        <f t="shared" si="3"/>
        <v>0</v>
      </c>
      <c r="AA22" s="521">
        <f t="shared" si="4"/>
        <v>0</v>
      </c>
      <c r="AB22" s="521">
        <f t="shared" si="5"/>
        <v>0</v>
      </c>
      <c r="AC22" s="521">
        <f t="shared" si="6"/>
        <v>0</v>
      </c>
    </row>
    <row r="23" spans="1:29" s="519" customFormat="1" ht="11.1" customHeight="1">
      <c r="A23" s="844"/>
      <c r="B23" s="805" t="s">
        <v>584</v>
      </c>
      <c r="C23" s="841">
        <f t="shared" si="7"/>
        <v>5</v>
      </c>
      <c r="D23" s="843">
        <f>'特教-5'!D23+'特教-6'!D23+'特教-7'!D23+'特教-8'!D23</f>
        <v>0</v>
      </c>
      <c r="E23" s="584">
        <f t="shared" si="8"/>
        <v>5</v>
      </c>
      <c r="F23" s="843">
        <f>'特教-5'!F23+'特教-6'!F23+'特教-7'!F23+'特教-8'!F23</f>
        <v>0</v>
      </c>
      <c r="G23" s="843">
        <f>'特教-5'!G23+'特教-6'!G23+'特教-7'!G23+'特教-8'!G23</f>
        <v>0</v>
      </c>
      <c r="H23" s="843">
        <f>'特教-5'!H23+'特教-6'!H23+'特教-7'!H23+'特教-8'!H23</f>
        <v>0</v>
      </c>
      <c r="I23" s="843">
        <f>'特教-5'!I23+'特教-6'!I23+'特教-7'!I23+'特教-8'!I23</f>
        <v>0</v>
      </c>
      <c r="J23" s="843">
        <f>'特教-5'!J23+'特教-6'!J23+'特教-7'!J23+'特教-8'!J23</f>
        <v>1</v>
      </c>
      <c r="K23" s="843">
        <f>'特教-5'!K23+'特教-6'!K23+'特教-7'!K23+'特教-8'!K23</f>
        <v>4</v>
      </c>
      <c r="L23" s="843">
        <f t="shared" si="9"/>
        <v>0</v>
      </c>
      <c r="M23" s="843">
        <f>'特教-5'!M23+'特教-6'!M23+'特教-7'!M23+'特教-8'!M23</f>
        <v>0</v>
      </c>
      <c r="N23" s="843">
        <f>'特教-5'!N23+'特教-6'!N23+'特教-7'!N23+'特教-8'!N23</f>
        <v>0</v>
      </c>
      <c r="O23" s="843">
        <f>'特教-5'!O23+'特教-6'!O23+'特教-7'!O23+'特教-8'!O23</f>
        <v>0</v>
      </c>
      <c r="P23" s="843">
        <f t="shared" si="10"/>
        <v>0</v>
      </c>
      <c r="Q23" s="843">
        <f>'特教-5'!Q23+'特教-6'!Q23+'特教-7'!Q23+'特教-8'!Q23</f>
        <v>0</v>
      </c>
      <c r="R23" s="843">
        <f>'特教-5'!R23+'特教-6'!R23+'特教-7'!R23+'特教-8'!R23</f>
        <v>0</v>
      </c>
      <c r="S23" s="843">
        <f>'特教-5'!S23+'特教-6'!S23+'特教-7'!S23+'特教-8'!S23</f>
        <v>0</v>
      </c>
      <c r="T23" s="843">
        <f t="shared" si="11"/>
        <v>0</v>
      </c>
      <c r="U23" s="843">
        <f>'特教-5'!U23+'特教-6'!U23+'特教-7'!U23+'特教-8'!U23</f>
        <v>0</v>
      </c>
      <c r="V23" s="843">
        <f>'特教-5'!V23+'特教-6'!V23+'特教-7'!V23+'特教-8'!V23</f>
        <v>0</v>
      </c>
      <c r="W23" s="843">
        <f>'特教-5'!W23+'特教-6'!W23+'特教-7'!W23+'特教-8'!W23</f>
        <v>0</v>
      </c>
      <c r="X23" s="840"/>
      <c r="Y23" s="521">
        <f t="shared" si="2"/>
        <v>0</v>
      </c>
      <c r="Z23" s="521">
        <f t="shared" si="3"/>
        <v>0</v>
      </c>
      <c r="AA23" s="521">
        <f t="shared" si="4"/>
        <v>0</v>
      </c>
      <c r="AB23" s="521">
        <f t="shared" si="5"/>
        <v>0</v>
      </c>
      <c r="AC23" s="521">
        <f t="shared" si="6"/>
        <v>0</v>
      </c>
    </row>
    <row r="24" spans="1:29" s="519" customFormat="1" ht="11.1" customHeight="1">
      <c r="A24" s="844" t="s">
        <v>989</v>
      </c>
      <c r="B24" s="805" t="s">
        <v>583</v>
      </c>
      <c r="C24" s="841">
        <f t="shared" si="7"/>
        <v>24</v>
      </c>
      <c r="D24" s="843">
        <f>'特教-5'!D24+'特教-6'!D24+'特教-7'!D24+'特教-8'!D24</f>
        <v>0</v>
      </c>
      <c r="E24" s="584">
        <f t="shared" si="8"/>
        <v>3</v>
      </c>
      <c r="F24" s="843">
        <f>'特教-5'!F24+'特教-6'!F24+'特教-7'!F24+'特教-8'!F24</f>
        <v>0</v>
      </c>
      <c r="G24" s="843">
        <f>'特教-5'!G24+'特教-6'!G24+'特教-7'!G24+'特教-8'!G24</f>
        <v>0</v>
      </c>
      <c r="H24" s="843">
        <f>'特教-5'!H24+'特教-6'!H24+'特教-7'!H24+'特教-8'!H24</f>
        <v>0</v>
      </c>
      <c r="I24" s="843">
        <f>'特教-5'!I24+'特教-6'!I24+'特教-7'!I24+'特教-8'!I24</f>
        <v>0</v>
      </c>
      <c r="J24" s="843">
        <f>'特教-5'!J24+'特教-6'!J24+'特教-7'!J24+'特教-8'!J24</f>
        <v>0</v>
      </c>
      <c r="K24" s="843">
        <f>'特教-5'!K24+'特教-6'!K24+'特教-7'!K24+'特教-8'!K24</f>
        <v>3</v>
      </c>
      <c r="L24" s="843">
        <f>SUM(M24:O24)</f>
        <v>21</v>
      </c>
      <c r="M24" s="843">
        <f>'特教-5'!M24+'特教-6'!M24+'特教-7'!M24+'特教-8'!M24</f>
        <v>20</v>
      </c>
      <c r="N24" s="843">
        <f>'特教-5'!N24+'特教-6'!N24+'特教-7'!N24+'特教-8'!N24</f>
        <v>1</v>
      </c>
      <c r="O24" s="843">
        <f>'特教-5'!O24+'特教-6'!O24+'特教-7'!O24+'特教-8'!O24</f>
        <v>0</v>
      </c>
      <c r="P24" s="843">
        <f t="shared" si="10"/>
        <v>0</v>
      </c>
      <c r="Q24" s="843">
        <f>'特教-5'!Q24+'特教-6'!Q24+'特教-7'!Q24+'特教-8'!Q24</f>
        <v>0</v>
      </c>
      <c r="R24" s="843">
        <f>'特教-5'!R24+'特教-6'!R24+'特教-7'!R24+'特教-8'!R24</f>
        <v>0</v>
      </c>
      <c r="S24" s="843">
        <f>'特教-5'!S24+'特教-6'!S24+'特教-7'!S24+'特教-8'!S24</f>
        <v>0</v>
      </c>
      <c r="T24" s="843">
        <f t="shared" si="11"/>
        <v>0</v>
      </c>
      <c r="U24" s="843">
        <f>'特教-5'!U24+'特教-6'!U24+'特教-7'!U24+'特教-8'!U24</f>
        <v>0</v>
      </c>
      <c r="V24" s="843">
        <f>'特教-5'!V24+'特教-6'!V24+'特教-7'!V24+'特教-8'!V24</f>
        <v>0</v>
      </c>
      <c r="W24" s="843">
        <f>'特教-5'!W24+'特教-6'!W24+'特教-7'!W24+'特教-8'!W24</f>
        <v>0</v>
      </c>
      <c r="X24" s="840"/>
      <c r="Y24" s="521">
        <f t="shared" si="2"/>
        <v>0</v>
      </c>
      <c r="Z24" s="521">
        <f t="shared" si="3"/>
        <v>0</v>
      </c>
      <c r="AA24" s="521">
        <f t="shared" si="4"/>
        <v>0</v>
      </c>
      <c r="AB24" s="521">
        <f t="shared" si="5"/>
        <v>0</v>
      </c>
      <c r="AC24" s="521">
        <f t="shared" si="6"/>
        <v>0</v>
      </c>
    </row>
    <row r="25" spans="1:29" s="519" customFormat="1" ht="11.1" customHeight="1">
      <c r="A25" s="844"/>
      <c r="B25" s="805" t="s">
        <v>584</v>
      </c>
      <c r="C25" s="841">
        <f t="shared" si="7"/>
        <v>6</v>
      </c>
      <c r="D25" s="843">
        <f>'特教-5'!D25+'特教-6'!D25+'特教-7'!D25+'特教-8'!D25</f>
        <v>0</v>
      </c>
      <c r="E25" s="584">
        <f t="shared" si="8"/>
        <v>1</v>
      </c>
      <c r="F25" s="843">
        <f>'特教-5'!F25+'特教-6'!F25+'特教-7'!F25+'特教-8'!F25</f>
        <v>0</v>
      </c>
      <c r="G25" s="843">
        <f>'特教-5'!G25+'特教-6'!G25+'特教-7'!G25+'特教-8'!G25</f>
        <v>0</v>
      </c>
      <c r="H25" s="843">
        <f>'特教-5'!H25+'特教-6'!H25+'特教-7'!H25+'特教-8'!H25</f>
        <v>0</v>
      </c>
      <c r="I25" s="843">
        <f>'特教-5'!I25+'特教-6'!I25+'特教-7'!I25+'特教-8'!I25</f>
        <v>0</v>
      </c>
      <c r="J25" s="843">
        <f>'特教-5'!J25+'特教-6'!J25+'特教-7'!J25+'特教-8'!J25</f>
        <v>0</v>
      </c>
      <c r="K25" s="843">
        <f>'特教-5'!K25+'特教-6'!K25+'特教-7'!K25+'特教-8'!K25</f>
        <v>1</v>
      </c>
      <c r="L25" s="843">
        <f t="shared" si="9"/>
        <v>5</v>
      </c>
      <c r="M25" s="843">
        <f>'特教-5'!M25+'特教-6'!M25+'特教-7'!M25+'特教-8'!M25</f>
        <v>5</v>
      </c>
      <c r="N25" s="843">
        <f>'特教-5'!N25+'特教-6'!N25+'特教-7'!N25+'特教-8'!N25</f>
        <v>0</v>
      </c>
      <c r="O25" s="843">
        <f>'特教-5'!O25+'特教-6'!O25+'特教-7'!O25+'特教-8'!O25</f>
        <v>0</v>
      </c>
      <c r="P25" s="843">
        <f t="shared" si="10"/>
        <v>0</v>
      </c>
      <c r="Q25" s="843">
        <f>'特教-5'!Q25+'特教-6'!Q25+'特教-7'!Q25+'特教-8'!Q25</f>
        <v>0</v>
      </c>
      <c r="R25" s="843">
        <f>'特教-5'!R25+'特教-6'!R25+'特教-7'!R25+'特教-8'!R25</f>
        <v>0</v>
      </c>
      <c r="S25" s="843">
        <f>'特教-5'!S25+'特教-6'!S25+'特教-7'!S25+'特教-8'!S25</f>
        <v>0</v>
      </c>
      <c r="T25" s="843">
        <f t="shared" si="11"/>
        <v>0</v>
      </c>
      <c r="U25" s="843">
        <f>'特教-5'!U25+'特教-6'!U25+'特教-7'!U25+'特教-8'!U25</f>
        <v>0</v>
      </c>
      <c r="V25" s="843">
        <f>'特教-5'!V25+'特教-6'!V25+'特教-7'!V25+'特教-8'!V25</f>
        <v>0</v>
      </c>
      <c r="W25" s="843">
        <f>'特教-5'!W25+'特教-6'!W25+'特教-7'!W25+'特教-8'!W25</f>
        <v>0</v>
      </c>
      <c r="X25" s="840"/>
      <c r="Y25" s="521">
        <f t="shared" si="2"/>
        <v>0</v>
      </c>
      <c r="Z25" s="521">
        <f t="shared" si="3"/>
        <v>0</v>
      </c>
      <c r="AA25" s="521">
        <f t="shared" si="4"/>
        <v>0</v>
      </c>
      <c r="AB25" s="521">
        <f t="shared" si="5"/>
        <v>0</v>
      </c>
      <c r="AC25" s="521">
        <f t="shared" si="6"/>
        <v>0</v>
      </c>
    </row>
    <row r="26" spans="1:29" s="519" customFormat="1" ht="11.1" customHeight="1">
      <c r="A26" s="844" t="s">
        <v>990</v>
      </c>
      <c r="B26" s="805" t="s">
        <v>583</v>
      </c>
      <c r="C26" s="841">
        <f t="shared" si="7"/>
        <v>20</v>
      </c>
      <c r="D26" s="843">
        <f>'特教-5'!D26+'特教-6'!D26+'特教-7'!D26+'特教-8'!D26</f>
        <v>0</v>
      </c>
      <c r="E26" s="584">
        <f t="shared" si="8"/>
        <v>0</v>
      </c>
      <c r="F26" s="843">
        <f>'特教-5'!F26+'特教-6'!F26+'特教-7'!F26+'特教-8'!F26</f>
        <v>0</v>
      </c>
      <c r="G26" s="843">
        <f>'特教-5'!G26+'特教-6'!G26+'特教-7'!G26+'特教-8'!G26</f>
        <v>0</v>
      </c>
      <c r="H26" s="843">
        <f>'特教-5'!H26+'特教-6'!H26+'特教-7'!H26+'特教-8'!H26</f>
        <v>0</v>
      </c>
      <c r="I26" s="843">
        <f>'特教-5'!I26+'特教-6'!I26+'特教-7'!I26+'特教-8'!I26</f>
        <v>0</v>
      </c>
      <c r="J26" s="843">
        <f>'特教-5'!J26+'特教-6'!J26+'特教-7'!J26+'特教-8'!J26</f>
        <v>0</v>
      </c>
      <c r="K26" s="843">
        <f>'特教-5'!K26+'特教-6'!K26+'特教-7'!K26+'特教-8'!K26</f>
        <v>0</v>
      </c>
      <c r="L26" s="843">
        <f t="shared" si="9"/>
        <v>20</v>
      </c>
      <c r="M26" s="843">
        <f>'特教-5'!M26+'特教-6'!M26+'特教-7'!M26+'特教-8'!M26</f>
        <v>4</v>
      </c>
      <c r="N26" s="843">
        <f>'特教-5'!N26+'特教-6'!N26+'特教-7'!N26+'特教-8'!N26</f>
        <v>16</v>
      </c>
      <c r="O26" s="843">
        <f>'特教-5'!O26+'特教-6'!O26+'特教-7'!O26+'特教-8'!O26</f>
        <v>0</v>
      </c>
      <c r="P26" s="843">
        <f t="shared" si="10"/>
        <v>0</v>
      </c>
      <c r="Q26" s="843">
        <f>'特教-5'!Q26+'特教-6'!Q26+'特教-7'!Q26+'特教-8'!Q26</f>
        <v>0</v>
      </c>
      <c r="R26" s="843">
        <f>'特教-5'!R26+'特教-6'!R26+'特教-7'!R26+'特教-8'!R26</f>
        <v>0</v>
      </c>
      <c r="S26" s="843">
        <f>'特教-5'!S26+'特教-6'!S26+'特教-7'!S26+'特教-8'!S26</f>
        <v>0</v>
      </c>
      <c r="T26" s="843">
        <f t="shared" si="11"/>
        <v>0</v>
      </c>
      <c r="U26" s="843">
        <f>'特教-5'!U26+'特教-6'!U26+'特教-7'!U26+'特教-8'!U26</f>
        <v>0</v>
      </c>
      <c r="V26" s="843">
        <f>'特教-5'!V26+'特教-6'!V26+'特教-7'!V26+'特教-8'!V26</f>
        <v>0</v>
      </c>
      <c r="W26" s="843">
        <f>'特教-5'!W26+'特教-6'!W26+'特教-7'!W26+'特教-8'!W26</f>
        <v>0</v>
      </c>
      <c r="X26" s="840"/>
      <c r="Y26" s="521">
        <f t="shared" si="2"/>
        <v>0</v>
      </c>
      <c r="Z26" s="521">
        <f t="shared" si="3"/>
        <v>0</v>
      </c>
      <c r="AA26" s="521">
        <f t="shared" si="4"/>
        <v>0</v>
      </c>
      <c r="AB26" s="521">
        <f t="shared" si="5"/>
        <v>0</v>
      </c>
      <c r="AC26" s="521">
        <f t="shared" si="6"/>
        <v>0</v>
      </c>
    </row>
    <row r="27" spans="1:29" s="519" customFormat="1" ht="11.1" customHeight="1">
      <c r="A27" s="844"/>
      <c r="B27" s="805" t="s">
        <v>584</v>
      </c>
      <c r="C27" s="841">
        <f t="shared" si="7"/>
        <v>14</v>
      </c>
      <c r="D27" s="843">
        <f>'特教-5'!D27+'特教-6'!D27+'特教-7'!D27+'特教-8'!D27</f>
        <v>0</v>
      </c>
      <c r="E27" s="584">
        <f t="shared" si="8"/>
        <v>1</v>
      </c>
      <c r="F27" s="843">
        <f>'特教-5'!F27+'特教-6'!F27+'特教-7'!F27+'特教-8'!F27</f>
        <v>0</v>
      </c>
      <c r="G27" s="843">
        <f>'特教-5'!G27+'特教-6'!G27+'特教-7'!G27+'特教-8'!G27</f>
        <v>0</v>
      </c>
      <c r="H27" s="843">
        <f>'特教-5'!H27+'特教-6'!H27+'特教-7'!H27+'特教-8'!H27</f>
        <v>0</v>
      </c>
      <c r="I27" s="843">
        <f>'特教-5'!I27+'特教-6'!I27+'特教-7'!I27+'特教-8'!I27</f>
        <v>0</v>
      </c>
      <c r="J27" s="843">
        <f>'特教-5'!J27+'特教-6'!J27+'特教-7'!J27+'特教-8'!J27</f>
        <v>0</v>
      </c>
      <c r="K27" s="843">
        <f>'特教-5'!K27+'特教-6'!K27+'特教-7'!K27+'特教-8'!K27</f>
        <v>1</v>
      </c>
      <c r="L27" s="843">
        <f t="shared" si="9"/>
        <v>13</v>
      </c>
      <c r="M27" s="843">
        <f>'特教-5'!M27+'特教-6'!M27+'特教-7'!M27+'特教-8'!M27</f>
        <v>3</v>
      </c>
      <c r="N27" s="843">
        <f>'特教-5'!N27+'特教-6'!N27+'特教-7'!N27+'特教-8'!N27</f>
        <v>10</v>
      </c>
      <c r="O27" s="843">
        <f>'特教-5'!O27+'特教-6'!O27+'特教-7'!O27+'特教-8'!O27</f>
        <v>0</v>
      </c>
      <c r="P27" s="843">
        <f t="shared" si="10"/>
        <v>0</v>
      </c>
      <c r="Q27" s="843">
        <f>'特教-5'!Q27+'特教-6'!Q27+'特教-7'!Q27+'特教-8'!Q27</f>
        <v>0</v>
      </c>
      <c r="R27" s="843">
        <f>'特教-5'!R27+'特教-6'!R27+'特教-7'!R27+'特教-8'!R27</f>
        <v>0</v>
      </c>
      <c r="S27" s="843">
        <f>'特教-5'!S27+'特教-6'!S27+'特教-7'!S27+'特教-8'!S27</f>
        <v>0</v>
      </c>
      <c r="T27" s="843">
        <f t="shared" si="11"/>
        <v>0</v>
      </c>
      <c r="U27" s="843">
        <f>'特教-5'!U27+'特教-6'!U27+'特教-7'!U27+'特教-8'!U27</f>
        <v>0</v>
      </c>
      <c r="V27" s="843">
        <f>'特教-5'!V27+'特教-6'!V27+'特教-7'!V27+'特教-8'!V27</f>
        <v>0</v>
      </c>
      <c r="W27" s="843">
        <f>'特教-5'!W27+'特教-6'!W27+'特教-7'!W27+'特教-8'!W27</f>
        <v>0</v>
      </c>
      <c r="X27" s="840"/>
      <c r="Y27" s="521">
        <f t="shared" si="2"/>
        <v>0</v>
      </c>
      <c r="Z27" s="521">
        <f t="shared" si="3"/>
        <v>0</v>
      </c>
      <c r="AA27" s="521">
        <f t="shared" si="4"/>
        <v>0</v>
      </c>
      <c r="AB27" s="521">
        <f t="shared" si="5"/>
        <v>0</v>
      </c>
      <c r="AC27" s="521">
        <f t="shared" si="6"/>
        <v>0</v>
      </c>
    </row>
    <row r="28" spans="1:29" s="519" customFormat="1" ht="11.1" customHeight="1">
      <c r="A28" s="844" t="s">
        <v>991</v>
      </c>
      <c r="B28" s="805" t="s">
        <v>583</v>
      </c>
      <c r="C28" s="841">
        <f t="shared" si="7"/>
        <v>15</v>
      </c>
      <c r="D28" s="843">
        <f>'特教-5'!D28+'特教-6'!D28+'特教-7'!D28+'特教-8'!D28</f>
        <v>0</v>
      </c>
      <c r="E28" s="584">
        <f t="shared" si="8"/>
        <v>0</v>
      </c>
      <c r="F28" s="843">
        <f>'特教-5'!F28+'特教-6'!F28+'特教-7'!F28+'特教-8'!F28</f>
        <v>0</v>
      </c>
      <c r="G28" s="843">
        <f>'特教-5'!G28+'特教-6'!G28+'特教-7'!G28+'特教-8'!G28</f>
        <v>0</v>
      </c>
      <c r="H28" s="843">
        <f>'特教-5'!H28+'特教-6'!H28+'特教-7'!H28+'特教-8'!H28</f>
        <v>0</v>
      </c>
      <c r="I28" s="843">
        <f>'特教-5'!I28+'特教-6'!I28+'特教-7'!I28+'特教-8'!I28</f>
        <v>0</v>
      </c>
      <c r="J28" s="843">
        <f>'特教-5'!J28+'特教-6'!J28+'特教-7'!J28+'特教-8'!J28</f>
        <v>0</v>
      </c>
      <c r="K28" s="843">
        <f>'特教-5'!K28+'特教-6'!K28+'特教-7'!K28+'特教-8'!K28</f>
        <v>0</v>
      </c>
      <c r="L28" s="843">
        <f t="shared" si="9"/>
        <v>15</v>
      </c>
      <c r="M28" s="843">
        <f>'特教-5'!M28+'特教-6'!M28+'特教-7'!M28+'特教-8'!M28</f>
        <v>0</v>
      </c>
      <c r="N28" s="843">
        <f>'特教-5'!N28+'特教-6'!N28+'特教-7'!N28+'特教-8'!N28</f>
        <v>4</v>
      </c>
      <c r="O28" s="843">
        <f>'特教-5'!O28+'特教-6'!O28+'特教-7'!O28+'特教-8'!O28</f>
        <v>11</v>
      </c>
      <c r="P28" s="843">
        <f t="shared" si="10"/>
        <v>0</v>
      </c>
      <c r="Q28" s="843">
        <f>'特教-5'!Q28+'特教-6'!Q28+'特教-7'!Q28+'特教-8'!Q28</f>
        <v>0</v>
      </c>
      <c r="R28" s="843">
        <f>'特教-5'!R28+'特教-6'!R28+'特教-7'!R28+'特教-8'!R28</f>
        <v>0</v>
      </c>
      <c r="S28" s="843">
        <f>'特教-5'!S28+'特教-6'!S28+'特教-7'!S28+'特教-8'!S28</f>
        <v>0</v>
      </c>
      <c r="T28" s="843">
        <f t="shared" si="11"/>
        <v>0</v>
      </c>
      <c r="U28" s="843">
        <f>'特教-5'!U28+'特教-6'!U28+'特教-7'!U28+'特教-8'!U28</f>
        <v>0</v>
      </c>
      <c r="V28" s="843">
        <f>'特教-5'!V28+'特教-6'!V28+'特教-7'!V28+'特教-8'!V28</f>
        <v>0</v>
      </c>
      <c r="W28" s="843">
        <f>'特教-5'!W28+'特教-6'!W28+'特教-7'!W28+'特教-8'!W28</f>
        <v>0</v>
      </c>
      <c r="X28" s="840"/>
      <c r="Y28" s="521">
        <f t="shared" si="2"/>
        <v>0</v>
      </c>
      <c r="Z28" s="521">
        <f t="shared" si="3"/>
        <v>0</v>
      </c>
      <c r="AA28" s="521">
        <f t="shared" si="4"/>
        <v>0</v>
      </c>
      <c r="AB28" s="521">
        <f t="shared" si="5"/>
        <v>0</v>
      </c>
      <c r="AC28" s="521">
        <f t="shared" si="6"/>
        <v>0</v>
      </c>
    </row>
    <row r="29" spans="1:29" s="519" customFormat="1" ht="11.1" customHeight="1">
      <c r="A29" s="844"/>
      <c r="B29" s="805" t="s">
        <v>584</v>
      </c>
      <c r="C29" s="841">
        <f t="shared" si="7"/>
        <v>11</v>
      </c>
      <c r="D29" s="843">
        <f>'特教-5'!D29+'特教-6'!D29+'特教-7'!D29+'特教-8'!D29</f>
        <v>0</v>
      </c>
      <c r="E29" s="584">
        <f t="shared" si="8"/>
        <v>0</v>
      </c>
      <c r="F29" s="843">
        <f>'特教-5'!F29+'特教-6'!F29+'特教-7'!F29+'特教-8'!F29</f>
        <v>0</v>
      </c>
      <c r="G29" s="843">
        <f>'特教-5'!G29+'特教-6'!G29+'特教-7'!G29+'特教-8'!G29</f>
        <v>0</v>
      </c>
      <c r="H29" s="843">
        <f>'特教-5'!H29+'特教-6'!H29+'特教-7'!H29+'特教-8'!H29</f>
        <v>0</v>
      </c>
      <c r="I29" s="843">
        <f>'特教-5'!I29+'特教-6'!I29+'特教-7'!I29+'特教-8'!I29</f>
        <v>0</v>
      </c>
      <c r="J29" s="843">
        <f>'特教-5'!J29+'特教-6'!J29+'特教-7'!J29+'特教-8'!J29</f>
        <v>0</v>
      </c>
      <c r="K29" s="843">
        <f>'特教-5'!K29+'特教-6'!K29+'特教-7'!K29+'特教-8'!K29</f>
        <v>0</v>
      </c>
      <c r="L29" s="843">
        <f t="shared" si="9"/>
        <v>11</v>
      </c>
      <c r="M29" s="843">
        <f>'特教-5'!M29+'特教-6'!M29+'特教-7'!M29+'特教-8'!M29</f>
        <v>0</v>
      </c>
      <c r="N29" s="843">
        <f>'特教-5'!N29+'特教-6'!N29+'特教-7'!N29+'特教-8'!N29</f>
        <v>3</v>
      </c>
      <c r="O29" s="843">
        <f>'特教-5'!O29+'特教-6'!O29+'特教-7'!O29+'特教-8'!O29</f>
        <v>8</v>
      </c>
      <c r="P29" s="843">
        <f t="shared" si="10"/>
        <v>0</v>
      </c>
      <c r="Q29" s="843">
        <f>'特教-5'!Q29+'特教-6'!Q29+'特教-7'!Q29+'特教-8'!Q29</f>
        <v>0</v>
      </c>
      <c r="R29" s="843">
        <f>'特教-5'!R29+'特教-6'!R29+'特教-7'!R29+'特教-8'!R29</f>
        <v>0</v>
      </c>
      <c r="S29" s="843">
        <f>'特教-5'!S29+'特教-6'!S29+'特教-7'!S29+'特教-8'!S29</f>
        <v>0</v>
      </c>
      <c r="T29" s="843">
        <f t="shared" si="11"/>
        <v>0</v>
      </c>
      <c r="U29" s="843">
        <f>'特教-5'!U29+'特教-6'!U29+'特教-7'!U29+'特教-8'!U29</f>
        <v>0</v>
      </c>
      <c r="V29" s="843">
        <f>'特教-5'!V29+'特教-6'!V29+'特教-7'!V29+'特教-8'!V29</f>
        <v>0</v>
      </c>
      <c r="W29" s="843">
        <f>'特教-5'!W29+'特教-6'!W29+'特教-7'!W29+'特教-8'!W29</f>
        <v>0</v>
      </c>
      <c r="X29" s="840"/>
      <c r="Y29" s="521">
        <f t="shared" si="2"/>
        <v>0</v>
      </c>
      <c r="Z29" s="521">
        <f t="shared" si="3"/>
        <v>0</v>
      </c>
      <c r="AA29" s="521">
        <f t="shared" si="4"/>
        <v>0</v>
      </c>
      <c r="AB29" s="521">
        <f t="shared" si="5"/>
        <v>0</v>
      </c>
      <c r="AC29" s="521">
        <f t="shared" si="6"/>
        <v>0</v>
      </c>
    </row>
    <row r="30" spans="1:29" s="519" customFormat="1" ht="11.1" customHeight="1">
      <c r="A30" s="844" t="s">
        <v>1010</v>
      </c>
      <c r="B30" s="805" t="s">
        <v>583</v>
      </c>
      <c r="C30" s="841">
        <f t="shared" si="7"/>
        <v>53</v>
      </c>
      <c r="D30" s="843">
        <f>'特教-5'!D30+'特教-6'!D30+'特教-7'!D30+'特教-8'!D30</f>
        <v>0</v>
      </c>
      <c r="E30" s="584">
        <f t="shared" si="8"/>
        <v>0</v>
      </c>
      <c r="F30" s="843">
        <f>'特教-5'!F30+'特教-6'!F30+'特教-7'!F30+'特教-8'!F30</f>
        <v>0</v>
      </c>
      <c r="G30" s="843">
        <f>'特教-5'!G30+'特教-6'!G30+'特教-7'!G30+'特教-8'!G30</f>
        <v>0</v>
      </c>
      <c r="H30" s="843">
        <f>'特教-5'!H30+'特教-6'!H30+'特教-7'!H30+'特教-8'!H30</f>
        <v>0</v>
      </c>
      <c r="I30" s="843">
        <f>'特教-5'!I30+'特教-6'!I30+'特教-7'!I30+'特教-8'!I30</f>
        <v>0</v>
      </c>
      <c r="J30" s="843">
        <f>'特教-5'!J30+'特教-6'!J30+'特教-7'!J30+'特教-8'!J30</f>
        <v>0</v>
      </c>
      <c r="K30" s="843">
        <f>'特教-5'!K30+'特教-6'!K30+'特教-7'!K30+'特教-8'!K30</f>
        <v>0</v>
      </c>
      <c r="L30" s="843">
        <f t="shared" si="9"/>
        <v>3</v>
      </c>
      <c r="M30" s="843">
        <f>'特教-5'!M30+'特教-6'!M30+'特教-7'!M30+'特教-8'!M30</f>
        <v>0</v>
      </c>
      <c r="N30" s="843">
        <f>'特教-5'!N30+'特教-6'!N30+'特教-7'!N30+'特教-8'!N30</f>
        <v>1</v>
      </c>
      <c r="O30" s="843">
        <f>'特教-5'!O30+'特教-6'!O30+'特教-7'!O30+'特教-8'!O30</f>
        <v>2</v>
      </c>
      <c r="P30" s="843">
        <f t="shared" si="10"/>
        <v>2</v>
      </c>
      <c r="Q30" s="843">
        <f>'特教-5'!Q30+'特教-6'!Q30+'特教-7'!Q30+'特教-8'!Q30</f>
        <v>2</v>
      </c>
      <c r="R30" s="843">
        <f>'特教-5'!R30+'特教-6'!R30+'特教-7'!R30+'特教-8'!R30</f>
        <v>0</v>
      </c>
      <c r="S30" s="843">
        <f>'特教-5'!S30+'特教-6'!S30+'特教-7'!S30+'特教-8'!S30</f>
        <v>0</v>
      </c>
      <c r="T30" s="843">
        <f>SUM(U30:W30)</f>
        <v>48</v>
      </c>
      <c r="U30" s="843">
        <f>'特教-5'!U30+'特教-6'!U30+'特教-7'!U30+'特教-8'!U30</f>
        <v>48</v>
      </c>
      <c r="V30" s="843">
        <f>'特教-5'!V30+'特教-6'!V30+'特教-7'!V30+'特教-8'!V30</f>
        <v>0</v>
      </c>
      <c r="W30" s="843">
        <f>'特教-5'!W30+'特教-6'!W30+'特教-7'!W30+'特教-8'!W30</f>
        <v>0</v>
      </c>
      <c r="X30" s="840"/>
      <c r="Y30" s="521">
        <f t="shared" si="2"/>
        <v>0</v>
      </c>
      <c r="Z30" s="521">
        <f t="shared" si="3"/>
        <v>0</v>
      </c>
      <c r="AA30" s="521">
        <f t="shared" si="4"/>
        <v>0</v>
      </c>
      <c r="AB30" s="521">
        <f t="shared" si="5"/>
        <v>0</v>
      </c>
      <c r="AC30" s="521">
        <f t="shared" si="6"/>
        <v>0</v>
      </c>
    </row>
    <row r="31" spans="1:29" s="519" customFormat="1" ht="11.1" customHeight="1">
      <c r="A31" s="844"/>
      <c r="B31" s="805" t="s">
        <v>584</v>
      </c>
      <c r="C31" s="841">
        <f t="shared" si="7"/>
        <v>32</v>
      </c>
      <c r="D31" s="843">
        <f>'特教-5'!D31+'特教-6'!D31+'特教-7'!D31+'特教-8'!D31</f>
        <v>0</v>
      </c>
      <c r="E31" s="584">
        <f t="shared" si="8"/>
        <v>0</v>
      </c>
      <c r="F31" s="843">
        <f>'特教-5'!F31+'特教-6'!F31+'特教-7'!F31+'特教-8'!F31</f>
        <v>0</v>
      </c>
      <c r="G31" s="843">
        <f>'特教-5'!G31+'特教-6'!G31+'特教-7'!G31+'特教-8'!G31</f>
        <v>0</v>
      </c>
      <c r="H31" s="843">
        <f>'特教-5'!H31+'特教-6'!H31+'特教-7'!H31+'特教-8'!H31</f>
        <v>0</v>
      </c>
      <c r="I31" s="843">
        <f>'特教-5'!I31+'特教-6'!I31+'特教-7'!I31+'特教-8'!I31</f>
        <v>0</v>
      </c>
      <c r="J31" s="843">
        <f>'特教-5'!J31+'特教-6'!J31+'特教-7'!J31+'特教-8'!J31</f>
        <v>0</v>
      </c>
      <c r="K31" s="843">
        <f>'特教-5'!K31+'特教-6'!K31+'特教-7'!K31+'特教-8'!K31</f>
        <v>0</v>
      </c>
      <c r="L31" s="843">
        <f t="shared" si="9"/>
        <v>3</v>
      </c>
      <c r="M31" s="843">
        <f>'特教-5'!M31+'特教-6'!M31+'特教-7'!M31+'特教-8'!M31</f>
        <v>0</v>
      </c>
      <c r="N31" s="843">
        <f>'特教-5'!N31+'特教-6'!N31+'特教-7'!N31+'特教-8'!N31</f>
        <v>0</v>
      </c>
      <c r="O31" s="843">
        <f>'特教-5'!O31+'特教-6'!O31+'特教-7'!O31+'特教-8'!O31</f>
        <v>3</v>
      </c>
      <c r="P31" s="843">
        <f t="shared" si="10"/>
        <v>1</v>
      </c>
      <c r="Q31" s="843">
        <f>'特教-5'!Q31+'特教-6'!Q31+'特教-7'!Q31+'特教-8'!Q31</f>
        <v>1</v>
      </c>
      <c r="R31" s="843">
        <f>'特教-5'!R31+'特教-6'!R31+'特教-7'!R31+'特教-8'!R31</f>
        <v>0</v>
      </c>
      <c r="S31" s="843">
        <f>'特教-5'!S31+'特教-6'!S31+'特教-7'!S31+'特教-8'!S31</f>
        <v>0</v>
      </c>
      <c r="T31" s="843">
        <f t="shared" si="11"/>
        <v>28</v>
      </c>
      <c r="U31" s="843">
        <f>'特教-5'!U31+'特教-6'!U31+'特教-7'!U31+'特教-8'!U31</f>
        <v>28</v>
      </c>
      <c r="V31" s="843">
        <f>'特教-5'!V31+'特教-6'!V31+'特教-7'!V31+'特教-8'!V31</f>
        <v>0</v>
      </c>
      <c r="W31" s="843">
        <f>'特教-5'!W31+'特教-6'!W31+'特教-7'!W31+'特教-8'!W31</f>
        <v>0</v>
      </c>
      <c r="X31" s="840"/>
      <c r="Y31" s="521">
        <f t="shared" si="2"/>
        <v>0</v>
      </c>
      <c r="Z31" s="521">
        <f t="shared" si="3"/>
        <v>0</v>
      </c>
      <c r="AA31" s="521">
        <f t="shared" si="4"/>
        <v>0</v>
      </c>
      <c r="AB31" s="521">
        <f t="shared" si="5"/>
        <v>0</v>
      </c>
      <c r="AC31" s="521">
        <f t="shared" si="6"/>
        <v>0</v>
      </c>
    </row>
    <row r="32" spans="1:29" s="519" customFormat="1" ht="11.1" customHeight="1">
      <c r="A32" s="844" t="s">
        <v>996</v>
      </c>
      <c r="B32" s="805" t="s">
        <v>583</v>
      </c>
      <c r="C32" s="841">
        <f t="shared" si="7"/>
        <v>89</v>
      </c>
      <c r="D32" s="843">
        <f>'特教-5'!D32+'特教-6'!D32+'特教-7'!D32+'特教-8'!D32</f>
        <v>0</v>
      </c>
      <c r="E32" s="584">
        <f t="shared" si="8"/>
        <v>0</v>
      </c>
      <c r="F32" s="843">
        <f>'特教-5'!F32+'特教-6'!F32+'特教-7'!F32+'特教-8'!F32</f>
        <v>0</v>
      </c>
      <c r="G32" s="843">
        <f>'特教-5'!G32+'特教-6'!G32+'特教-7'!G32+'特教-8'!G32</f>
        <v>0</v>
      </c>
      <c r="H32" s="843">
        <f>'特教-5'!H32+'特教-6'!H32+'特教-7'!H32+'特教-8'!H32</f>
        <v>0</v>
      </c>
      <c r="I32" s="843">
        <f>'特教-5'!I32+'特教-6'!I32+'特教-7'!I32+'特教-8'!I32</f>
        <v>0</v>
      </c>
      <c r="J32" s="843">
        <f>'特教-5'!J32+'特教-6'!J32+'特教-7'!J32+'特教-8'!J32</f>
        <v>0</v>
      </c>
      <c r="K32" s="843">
        <f>'特教-5'!K32+'特教-6'!K32+'特教-7'!K32+'特教-8'!K32</f>
        <v>0</v>
      </c>
      <c r="L32" s="843">
        <f t="shared" si="9"/>
        <v>0</v>
      </c>
      <c r="M32" s="843">
        <f>'特教-5'!M32+'特教-6'!M32+'特教-7'!M32+'特教-8'!M32</f>
        <v>0</v>
      </c>
      <c r="N32" s="843">
        <f>'特教-5'!N32+'特教-6'!N32+'特教-7'!N32+'特教-8'!N32</f>
        <v>0</v>
      </c>
      <c r="O32" s="843">
        <f>'特教-5'!O32+'特教-6'!O32+'特教-7'!O32+'特教-8'!O32</f>
        <v>0</v>
      </c>
      <c r="P32" s="843">
        <f t="shared" si="10"/>
        <v>8</v>
      </c>
      <c r="Q32" s="843">
        <f>'特教-5'!Q32+'特教-6'!Q32+'特教-7'!Q32+'特教-8'!Q32</f>
        <v>0</v>
      </c>
      <c r="R32" s="843">
        <f>'特教-5'!R32+'特教-6'!R32+'特教-7'!R32+'特教-8'!R32</f>
        <v>8</v>
      </c>
      <c r="S32" s="843">
        <f>'特教-5'!S32+'特教-6'!S32+'特教-7'!S32+'特教-8'!S32</f>
        <v>0</v>
      </c>
      <c r="T32" s="843">
        <f t="shared" si="11"/>
        <v>81</v>
      </c>
      <c r="U32" s="843">
        <f>'特教-5'!U32+'特教-6'!U32+'特教-7'!U32+'特教-8'!U32</f>
        <v>25</v>
      </c>
      <c r="V32" s="843">
        <f>'特教-5'!V32+'特教-6'!V32+'特教-7'!V32+'特教-8'!V32</f>
        <v>56</v>
      </c>
      <c r="W32" s="843">
        <f>'特教-5'!W32+'特教-6'!W32+'特教-7'!W32+'特教-8'!W32</f>
        <v>0</v>
      </c>
      <c r="X32" s="840"/>
      <c r="Y32" s="521">
        <f t="shared" si="2"/>
        <v>0</v>
      </c>
      <c r="Z32" s="521">
        <f t="shared" si="3"/>
        <v>0</v>
      </c>
      <c r="AA32" s="521">
        <f t="shared" si="4"/>
        <v>0</v>
      </c>
      <c r="AB32" s="521">
        <f t="shared" si="5"/>
        <v>0</v>
      </c>
      <c r="AC32" s="521">
        <f t="shared" si="6"/>
        <v>0</v>
      </c>
    </row>
    <row r="33" spans="1:32" s="519" customFormat="1" ht="11.1" customHeight="1">
      <c r="A33" s="844"/>
      <c r="B33" s="805" t="s">
        <v>584</v>
      </c>
      <c r="C33" s="841">
        <f t="shared" si="7"/>
        <v>60</v>
      </c>
      <c r="D33" s="843">
        <f>'特教-5'!D33+'特教-6'!D33+'特教-7'!D33+'特教-8'!D33</f>
        <v>0</v>
      </c>
      <c r="E33" s="584">
        <f t="shared" si="8"/>
        <v>0</v>
      </c>
      <c r="F33" s="843">
        <f>'特教-5'!F33+'特教-6'!F33+'特教-7'!F33+'特教-8'!F33</f>
        <v>0</v>
      </c>
      <c r="G33" s="843">
        <f>'特教-5'!G33+'特教-6'!G33+'特教-7'!G33+'特教-8'!G33</f>
        <v>0</v>
      </c>
      <c r="H33" s="843">
        <f>'特教-5'!H33+'特教-6'!H33+'特教-7'!H33+'特教-8'!H33</f>
        <v>0</v>
      </c>
      <c r="I33" s="843">
        <f>'特教-5'!I33+'特教-6'!I33+'特教-7'!I33+'特教-8'!I33</f>
        <v>0</v>
      </c>
      <c r="J33" s="843">
        <f>'特教-5'!J33+'特教-6'!J33+'特教-7'!J33+'特教-8'!J33</f>
        <v>0</v>
      </c>
      <c r="K33" s="843">
        <f>'特教-5'!K33+'特教-6'!K33+'特教-7'!K33+'特教-8'!K33</f>
        <v>0</v>
      </c>
      <c r="L33" s="843">
        <f t="shared" si="9"/>
        <v>1</v>
      </c>
      <c r="M33" s="843">
        <f>'特教-5'!M33+'特教-6'!M33+'特教-7'!M33+'特教-8'!M33</f>
        <v>0</v>
      </c>
      <c r="N33" s="843">
        <f>'特教-5'!N33+'特教-6'!N33+'特教-7'!N33+'特教-8'!N33</f>
        <v>0</v>
      </c>
      <c r="O33" s="843">
        <f>'特教-5'!O33+'特教-6'!O33+'特教-7'!O33+'特教-8'!O33</f>
        <v>1</v>
      </c>
      <c r="P33" s="843">
        <f t="shared" si="10"/>
        <v>4</v>
      </c>
      <c r="Q33" s="843">
        <f>'特教-5'!Q33+'特教-6'!Q33+'特教-7'!Q33+'特教-8'!Q33</f>
        <v>0</v>
      </c>
      <c r="R33" s="843">
        <f>'特教-5'!R33+'特教-6'!R33+'特教-7'!R33+'特教-8'!R33</f>
        <v>4</v>
      </c>
      <c r="S33" s="843">
        <f>'特教-5'!S33+'特教-6'!S33+'特教-7'!S33+'特教-8'!S33</f>
        <v>0</v>
      </c>
      <c r="T33" s="843">
        <f t="shared" si="11"/>
        <v>55</v>
      </c>
      <c r="U33" s="843">
        <f>'特教-5'!U33+'特教-6'!U33+'特教-7'!U33+'特教-8'!U33</f>
        <v>13</v>
      </c>
      <c r="V33" s="843">
        <f>'特教-5'!V33+'特教-6'!V33+'特教-7'!V33+'特教-8'!V33</f>
        <v>42</v>
      </c>
      <c r="W33" s="843">
        <f>'特教-5'!W33+'特教-6'!W33+'特教-7'!W33+'特教-8'!W33</f>
        <v>0</v>
      </c>
      <c r="X33" s="840"/>
      <c r="Y33" s="521">
        <f t="shared" si="2"/>
        <v>0</v>
      </c>
      <c r="Z33" s="521">
        <f t="shared" si="3"/>
        <v>0</v>
      </c>
      <c r="AA33" s="521">
        <f t="shared" si="4"/>
        <v>0</v>
      </c>
      <c r="AB33" s="521">
        <f t="shared" si="5"/>
        <v>0</v>
      </c>
      <c r="AC33" s="521">
        <f t="shared" si="6"/>
        <v>0</v>
      </c>
    </row>
    <row r="34" spans="1:32" s="519" customFormat="1" ht="11.1" customHeight="1">
      <c r="A34" s="844" t="s">
        <v>997</v>
      </c>
      <c r="B34" s="805" t="s">
        <v>583</v>
      </c>
      <c r="C34" s="841">
        <f t="shared" si="7"/>
        <v>100</v>
      </c>
      <c r="D34" s="843">
        <f>'特教-5'!D34+'特教-6'!D34+'特教-7'!D34+'特教-8'!D34</f>
        <v>0</v>
      </c>
      <c r="E34" s="584">
        <f t="shared" si="8"/>
        <v>0</v>
      </c>
      <c r="F34" s="843">
        <f>'特教-5'!F34+'特教-6'!F34+'特教-7'!F34+'特教-8'!F34</f>
        <v>0</v>
      </c>
      <c r="G34" s="843">
        <f>'特教-5'!G34+'特教-6'!G34+'特教-7'!G34+'特教-8'!G34</f>
        <v>0</v>
      </c>
      <c r="H34" s="843">
        <f>'特教-5'!H34+'特教-6'!H34+'特教-7'!H34+'特教-8'!H34</f>
        <v>0</v>
      </c>
      <c r="I34" s="843">
        <f>'特教-5'!I34+'特教-6'!I34+'特教-7'!I34+'特教-8'!I34</f>
        <v>0</v>
      </c>
      <c r="J34" s="843">
        <f>'特教-5'!J34+'特教-6'!J34+'特教-7'!J34+'特教-8'!J34</f>
        <v>0</v>
      </c>
      <c r="K34" s="843">
        <f>'特教-5'!K34+'特教-6'!K34+'特教-7'!K34+'特教-8'!K34</f>
        <v>0</v>
      </c>
      <c r="L34" s="843">
        <f t="shared" si="9"/>
        <v>0</v>
      </c>
      <c r="M34" s="843">
        <f>'特教-5'!M34+'特教-6'!M34+'特教-7'!M34+'特教-8'!M34</f>
        <v>0</v>
      </c>
      <c r="N34" s="843">
        <f>'特教-5'!N34+'特教-6'!N34+'特教-7'!N34+'特教-8'!N34</f>
        <v>0</v>
      </c>
      <c r="O34" s="843">
        <f>'特教-5'!O34+'特教-6'!O34+'特教-7'!O34+'特教-8'!O34</f>
        <v>0</v>
      </c>
      <c r="P34" s="843">
        <f t="shared" si="10"/>
        <v>6</v>
      </c>
      <c r="Q34" s="843">
        <f>'特教-5'!Q34+'特教-6'!Q34+'特教-7'!Q34+'特教-8'!Q34</f>
        <v>0</v>
      </c>
      <c r="R34" s="843">
        <f>'特教-5'!R34+'特教-6'!R34+'特教-7'!R34+'特教-8'!R34</f>
        <v>2</v>
      </c>
      <c r="S34" s="843">
        <f>'特教-5'!S34+'特教-6'!S34+'特教-7'!S34+'特教-8'!S34</f>
        <v>4</v>
      </c>
      <c r="T34" s="843">
        <f t="shared" si="11"/>
        <v>94</v>
      </c>
      <c r="U34" s="843">
        <f>'特教-5'!U34+'特教-6'!U34+'特教-7'!U34+'特教-8'!U34</f>
        <v>7</v>
      </c>
      <c r="V34" s="843">
        <f>'特教-5'!V34+'特教-6'!V34+'特教-7'!V34+'特教-8'!V34</f>
        <v>25</v>
      </c>
      <c r="W34" s="843">
        <f>'特教-5'!W34+'特教-6'!W34+'特教-7'!W34+'特教-8'!W34</f>
        <v>62</v>
      </c>
      <c r="X34" s="840"/>
      <c r="Y34" s="521">
        <f t="shared" si="2"/>
        <v>0</v>
      </c>
      <c r="Z34" s="521">
        <f t="shared" si="3"/>
        <v>0</v>
      </c>
      <c r="AA34" s="521">
        <f t="shared" si="4"/>
        <v>0</v>
      </c>
      <c r="AB34" s="521">
        <f t="shared" si="5"/>
        <v>0</v>
      </c>
      <c r="AC34" s="521">
        <f t="shared" si="6"/>
        <v>0</v>
      </c>
    </row>
    <row r="35" spans="1:32" s="519" customFormat="1" ht="11.1" customHeight="1">
      <c r="A35" s="844"/>
      <c r="B35" s="805" t="s">
        <v>584</v>
      </c>
      <c r="C35" s="841">
        <f t="shared" si="7"/>
        <v>64</v>
      </c>
      <c r="D35" s="843">
        <f>'特教-5'!D35+'特教-6'!D35+'特教-7'!D35+'特教-8'!D35</f>
        <v>0</v>
      </c>
      <c r="E35" s="584">
        <f t="shared" si="8"/>
        <v>0</v>
      </c>
      <c r="F35" s="843">
        <f>'特教-5'!F35+'特教-6'!F35+'特教-7'!F35+'特教-8'!F35</f>
        <v>0</v>
      </c>
      <c r="G35" s="843">
        <f>'特教-5'!G35+'特教-6'!G35+'特教-7'!G35+'特教-8'!G35</f>
        <v>0</v>
      </c>
      <c r="H35" s="843">
        <f>'特教-5'!H35+'特教-6'!H35+'特教-7'!H35+'特教-8'!H35</f>
        <v>0</v>
      </c>
      <c r="I35" s="843">
        <f>'特教-5'!I35+'特教-6'!I35+'特教-7'!I35+'特教-8'!I35</f>
        <v>0</v>
      </c>
      <c r="J35" s="843">
        <f>'特教-5'!J35+'特教-6'!J35+'特教-7'!J35+'特教-8'!J35</f>
        <v>0</v>
      </c>
      <c r="K35" s="843">
        <f>'特教-5'!K35+'特教-6'!K35+'特教-7'!K35+'特教-8'!K35</f>
        <v>0</v>
      </c>
      <c r="L35" s="843">
        <f t="shared" si="9"/>
        <v>0</v>
      </c>
      <c r="M35" s="843">
        <f>'特教-5'!M35+'特教-6'!M35+'特教-7'!M35+'特教-8'!M35</f>
        <v>0</v>
      </c>
      <c r="N35" s="843">
        <f>'特教-5'!N35+'特教-6'!N35+'特教-7'!N35+'特教-8'!N35</f>
        <v>0</v>
      </c>
      <c r="O35" s="843">
        <f>'特教-5'!O35+'特教-6'!O35+'特教-7'!O35+'特教-8'!O35</f>
        <v>0</v>
      </c>
      <c r="P35" s="843">
        <f t="shared" si="10"/>
        <v>6</v>
      </c>
      <c r="Q35" s="843">
        <f>'特教-5'!Q35+'特教-6'!Q35+'特教-7'!Q35+'特教-8'!Q35</f>
        <v>0</v>
      </c>
      <c r="R35" s="843">
        <f>'特教-5'!R35+'特教-6'!R35+'特教-7'!R35+'特教-8'!R35</f>
        <v>2</v>
      </c>
      <c r="S35" s="843">
        <f>'特教-5'!S35+'特教-6'!S35+'特教-7'!S35+'特教-8'!S35</f>
        <v>4</v>
      </c>
      <c r="T35" s="843">
        <f t="shared" si="11"/>
        <v>58</v>
      </c>
      <c r="U35" s="843">
        <f>'特教-5'!U35+'特教-6'!U35+'特教-7'!U35+'特教-8'!U35</f>
        <v>2</v>
      </c>
      <c r="V35" s="843">
        <f>'特教-5'!V35+'特教-6'!V35+'特教-7'!V35+'特教-8'!V35</f>
        <v>20</v>
      </c>
      <c r="W35" s="843">
        <f>'特教-5'!W35+'特教-6'!W35+'特教-7'!W35+'特教-8'!W35</f>
        <v>36</v>
      </c>
      <c r="X35" s="840"/>
      <c r="Y35" s="521">
        <f t="shared" si="2"/>
        <v>0</v>
      </c>
      <c r="Z35" s="521">
        <f t="shared" si="3"/>
        <v>0</v>
      </c>
      <c r="AA35" s="521">
        <f t="shared" si="4"/>
        <v>0</v>
      </c>
      <c r="AB35" s="521">
        <f t="shared" si="5"/>
        <v>0</v>
      </c>
      <c r="AC35" s="521">
        <f t="shared" si="6"/>
        <v>0</v>
      </c>
    </row>
    <row r="36" spans="1:32" s="519" customFormat="1" ht="11.1" customHeight="1">
      <c r="A36" s="844" t="s">
        <v>992</v>
      </c>
      <c r="B36" s="805" t="s">
        <v>583</v>
      </c>
      <c r="C36" s="841">
        <f t="shared" si="7"/>
        <v>42</v>
      </c>
      <c r="D36" s="843">
        <f>'特教-5'!D36+'特教-6'!D36+'特教-7'!D36+'特教-8'!D36</f>
        <v>0</v>
      </c>
      <c r="E36" s="584">
        <f t="shared" si="8"/>
        <v>0</v>
      </c>
      <c r="F36" s="843">
        <f>'特教-5'!F36+'特教-6'!F36+'特教-7'!F36+'特教-8'!F36</f>
        <v>0</v>
      </c>
      <c r="G36" s="843">
        <f>'特教-5'!G36+'特教-6'!G36+'特教-7'!G36+'特教-8'!G36</f>
        <v>0</v>
      </c>
      <c r="H36" s="843">
        <f>'特教-5'!H36+'特教-6'!H36+'特教-7'!H36+'特教-8'!H36</f>
        <v>0</v>
      </c>
      <c r="I36" s="843">
        <f>'特教-5'!I36+'特教-6'!I36+'特教-7'!I36+'特教-8'!I36</f>
        <v>0</v>
      </c>
      <c r="J36" s="843">
        <f>'特教-5'!J36+'特教-6'!J36+'特教-7'!J36+'特教-8'!J36</f>
        <v>0</v>
      </c>
      <c r="K36" s="843">
        <f>'特教-5'!K36+'特教-6'!K36+'特教-7'!K36+'特教-8'!K36</f>
        <v>0</v>
      </c>
      <c r="L36" s="843">
        <f t="shared" si="9"/>
        <v>0</v>
      </c>
      <c r="M36" s="843">
        <f>'特教-5'!M36+'特教-6'!M36+'特教-7'!M36+'特教-8'!M36</f>
        <v>0</v>
      </c>
      <c r="N36" s="843">
        <f>'特教-5'!N36+'特教-6'!N36+'特教-7'!N36+'特教-8'!N36</f>
        <v>0</v>
      </c>
      <c r="O36" s="843">
        <f>'特教-5'!O36+'特教-6'!O36+'特教-7'!O36+'特教-8'!O36</f>
        <v>0</v>
      </c>
      <c r="P36" s="843">
        <f t="shared" si="10"/>
        <v>3</v>
      </c>
      <c r="Q36" s="843">
        <f>'特教-5'!Q36+'特教-6'!Q36+'特教-7'!Q36+'特教-8'!Q36</f>
        <v>0</v>
      </c>
      <c r="R36" s="843">
        <f>'特教-5'!R36+'特教-6'!R36+'特教-7'!R36+'特教-8'!R36</f>
        <v>1</v>
      </c>
      <c r="S36" s="843">
        <f>'特教-5'!S36+'特教-6'!S36+'特教-7'!S36+'特教-8'!S36</f>
        <v>2</v>
      </c>
      <c r="T36" s="843">
        <f t="shared" si="11"/>
        <v>39</v>
      </c>
      <c r="U36" s="843">
        <f>'特教-5'!U36+'特教-6'!U36+'特教-7'!U36+'特教-8'!U36</f>
        <v>2</v>
      </c>
      <c r="V36" s="843">
        <f>'特教-5'!V36+'特教-6'!V36+'特教-7'!V36+'特教-8'!V36</f>
        <v>0</v>
      </c>
      <c r="W36" s="843">
        <f>'特教-5'!W36+'特教-6'!W36+'特教-7'!W36+'特教-8'!W36</f>
        <v>37</v>
      </c>
      <c r="X36" s="840"/>
      <c r="Y36" s="521">
        <f t="shared" si="2"/>
        <v>0</v>
      </c>
      <c r="Z36" s="521">
        <f t="shared" si="3"/>
        <v>0</v>
      </c>
      <c r="AA36" s="521">
        <f t="shared" si="4"/>
        <v>0</v>
      </c>
      <c r="AB36" s="521">
        <f t="shared" si="5"/>
        <v>0</v>
      </c>
      <c r="AC36" s="521">
        <f t="shared" si="6"/>
        <v>0</v>
      </c>
    </row>
    <row r="37" spans="1:32" s="519" customFormat="1" ht="11.1" customHeight="1">
      <c r="A37" s="844"/>
      <c r="B37" s="805" t="s">
        <v>584</v>
      </c>
      <c r="C37" s="841">
        <f t="shared" si="7"/>
        <v>24</v>
      </c>
      <c r="D37" s="843">
        <f>'特教-5'!D37+'特教-6'!D37+'特教-7'!D37+'特教-8'!D37</f>
        <v>0</v>
      </c>
      <c r="E37" s="584">
        <f t="shared" si="8"/>
        <v>0</v>
      </c>
      <c r="F37" s="843">
        <f>'特教-5'!F37+'特教-6'!F37+'特教-7'!F37+'特教-8'!F37</f>
        <v>0</v>
      </c>
      <c r="G37" s="843">
        <f>'特教-5'!G37+'特教-6'!G37+'特教-7'!G37+'特教-8'!G37</f>
        <v>0</v>
      </c>
      <c r="H37" s="843">
        <f>'特教-5'!H37+'特教-6'!H37+'特教-7'!H37+'特教-8'!H37</f>
        <v>0</v>
      </c>
      <c r="I37" s="843">
        <f>'特教-5'!I37+'特教-6'!I37+'特教-7'!I37+'特教-8'!I37</f>
        <v>0</v>
      </c>
      <c r="J37" s="843">
        <f>'特教-5'!J37+'特教-6'!J37+'特教-7'!J37+'特教-8'!J37</f>
        <v>0</v>
      </c>
      <c r="K37" s="843">
        <f>'特教-5'!K37+'特教-6'!K37+'特教-7'!K37+'特教-8'!K37</f>
        <v>0</v>
      </c>
      <c r="L37" s="843">
        <f t="shared" si="9"/>
        <v>0</v>
      </c>
      <c r="M37" s="843">
        <f>'特教-5'!M37+'特教-6'!M37+'特教-7'!M37+'特教-8'!M37</f>
        <v>0</v>
      </c>
      <c r="N37" s="843">
        <f>'特教-5'!N37+'特教-6'!N37+'特教-7'!N37+'特教-8'!N37</f>
        <v>0</v>
      </c>
      <c r="O37" s="843">
        <f>'特教-5'!O37+'特教-6'!O37+'特教-7'!O37+'特教-8'!O37</f>
        <v>0</v>
      </c>
      <c r="P37" s="843">
        <f t="shared" si="10"/>
        <v>4</v>
      </c>
      <c r="Q37" s="843">
        <f>'特教-5'!Q37+'特教-6'!Q37+'特教-7'!Q37+'特教-8'!Q37</f>
        <v>0</v>
      </c>
      <c r="R37" s="843">
        <f>'特教-5'!R37+'特教-6'!R37+'特教-7'!R37+'特教-8'!R37</f>
        <v>0</v>
      </c>
      <c r="S37" s="843">
        <f>'特教-5'!S37+'特教-6'!S37+'特教-7'!S37+'特教-8'!S37</f>
        <v>4</v>
      </c>
      <c r="T37" s="843">
        <f t="shared" si="11"/>
        <v>20</v>
      </c>
      <c r="U37" s="843">
        <f>'特教-5'!U37+'特教-6'!U37+'特教-7'!U37+'特教-8'!U37</f>
        <v>0</v>
      </c>
      <c r="V37" s="843">
        <f>'特教-5'!V37+'特教-6'!V37+'特教-7'!V37+'特教-8'!V37</f>
        <v>1</v>
      </c>
      <c r="W37" s="843">
        <f>'特教-5'!W37+'特教-6'!W37+'特教-7'!W37+'特教-8'!W37</f>
        <v>19</v>
      </c>
      <c r="X37" s="840"/>
      <c r="Y37" s="521">
        <f t="shared" si="2"/>
        <v>0</v>
      </c>
      <c r="Z37" s="521">
        <f t="shared" si="3"/>
        <v>0</v>
      </c>
      <c r="AA37" s="521">
        <f t="shared" si="4"/>
        <v>0</v>
      </c>
      <c r="AB37" s="521">
        <f t="shared" si="5"/>
        <v>0</v>
      </c>
      <c r="AC37" s="521">
        <f t="shared" si="6"/>
        <v>0</v>
      </c>
    </row>
    <row r="38" spans="1:32" s="519" customFormat="1" ht="11.1" customHeight="1">
      <c r="A38" s="844" t="s">
        <v>998</v>
      </c>
      <c r="B38" s="805" t="s">
        <v>583</v>
      </c>
      <c r="C38" s="841">
        <f t="shared" si="7"/>
        <v>6</v>
      </c>
      <c r="D38" s="843">
        <f>'特教-5'!D38+'特教-6'!D38+'特教-7'!D38+'特教-8'!D38</f>
        <v>0</v>
      </c>
      <c r="E38" s="584">
        <f t="shared" si="8"/>
        <v>0</v>
      </c>
      <c r="F38" s="843">
        <f>'特教-5'!F38+'特教-6'!F38+'特教-7'!F38+'特教-8'!F38</f>
        <v>0</v>
      </c>
      <c r="G38" s="843">
        <f>'特教-5'!G38+'特教-6'!G38+'特教-7'!G38+'特教-8'!G38</f>
        <v>0</v>
      </c>
      <c r="H38" s="843">
        <f>'特教-5'!H38+'特教-6'!H38+'特教-7'!H38+'特教-8'!H38</f>
        <v>0</v>
      </c>
      <c r="I38" s="843">
        <f>'特教-5'!I38+'特教-6'!I38+'特教-7'!I38+'特教-8'!I38</f>
        <v>0</v>
      </c>
      <c r="J38" s="843">
        <f>'特教-5'!J38+'特教-6'!J38+'特教-7'!J38+'特教-8'!J38</f>
        <v>0</v>
      </c>
      <c r="K38" s="843">
        <f>'特教-5'!K38+'特教-6'!K38+'特教-7'!K38+'特教-8'!K38</f>
        <v>0</v>
      </c>
      <c r="L38" s="843">
        <f t="shared" si="9"/>
        <v>0</v>
      </c>
      <c r="M38" s="843">
        <f>'特教-5'!M38+'特教-6'!M38+'特教-7'!M38+'特教-8'!M38</f>
        <v>0</v>
      </c>
      <c r="N38" s="843">
        <f>'特教-5'!N38+'特教-6'!N38+'特教-7'!N38+'特教-8'!N38</f>
        <v>0</v>
      </c>
      <c r="O38" s="843">
        <f>'特教-5'!O38+'特教-6'!O38+'特教-7'!O38+'特教-8'!O38</f>
        <v>0</v>
      </c>
      <c r="P38" s="843">
        <f t="shared" si="10"/>
        <v>0</v>
      </c>
      <c r="Q38" s="843">
        <f>'特教-5'!Q38+'特教-6'!Q38+'特教-7'!Q38+'特教-8'!Q38</f>
        <v>0</v>
      </c>
      <c r="R38" s="843">
        <f>'特教-5'!R38+'特教-6'!R38+'特教-7'!R38+'特教-8'!R38</f>
        <v>0</v>
      </c>
      <c r="S38" s="843">
        <f>'特教-5'!S38+'特教-6'!S38+'特教-7'!S38+'特教-8'!S38</f>
        <v>0</v>
      </c>
      <c r="T38" s="843">
        <f t="shared" si="11"/>
        <v>6</v>
      </c>
      <c r="U38" s="843">
        <f>'特教-5'!U38+'特教-6'!U38+'特教-7'!U38+'特教-8'!U38</f>
        <v>0</v>
      </c>
      <c r="V38" s="843">
        <f>'特教-5'!V38+'特教-6'!V38+'特教-7'!V38+'特教-8'!V38</f>
        <v>1</v>
      </c>
      <c r="W38" s="843">
        <f>'特教-5'!W38+'特教-6'!W38+'特教-7'!W38+'特教-8'!W38</f>
        <v>5</v>
      </c>
      <c r="X38" s="840"/>
      <c r="Y38" s="521">
        <f t="shared" si="2"/>
        <v>0</v>
      </c>
      <c r="Z38" s="521">
        <f t="shared" si="3"/>
        <v>0</v>
      </c>
      <c r="AA38" s="521">
        <f t="shared" si="4"/>
        <v>0</v>
      </c>
      <c r="AB38" s="521">
        <f t="shared" si="5"/>
        <v>0</v>
      </c>
      <c r="AC38" s="521">
        <f t="shared" si="6"/>
        <v>0</v>
      </c>
    </row>
    <row r="39" spans="1:32" s="519" customFormat="1" ht="11.1" customHeight="1">
      <c r="A39" s="844"/>
      <c r="B39" s="805" t="s">
        <v>584</v>
      </c>
      <c r="C39" s="841">
        <f t="shared" si="7"/>
        <v>4</v>
      </c>
      <c r="D39" s="843">
        <f>'特教-5'!D39+'特教-6'!D39+'特教-7'!D39+'特教-8'!D39</f>
        <v>0</v>
      </c>
      <c r="E39" s="584">
        <f t="shared" si="8"/>
        <v>0</v>
      </c>
      <c r="F39" s="843">
        <f>'特教-5'!F39+'特教-6'!F39+'特教-7'!F39+'特教-8'!F39</f>
        <v>0</v>
      </c>
      <c r="G39" s="843">
        <f>'特教-5'!G39+'特教-6'!G39+'特教-7'!G39+'特教-8'!G39</f>
        <v>0</v>
      </c>
      <c r="H39" s="843">
        <f>'特教-5'!H39+'特教-6'!H39+'特教-7'!H39+'特教-8'!H39</f>
        <v>0</v>
      </c>
      <c r="I39" s="843">
        <f>'特教-5'!I39+'特教-6'!I39+'特教-7'!I39+'特教-8'!I39</f>
        <v>0</v>
      </c>
      <c r="J39" s="843">
        <f>'特教-5'!J39+'特教-6'!J39+'特教-7'!J39+'特教-8'!J39</f>
        <v>0</v>
      </c>
      <c r="K39" s="843">
        <f>'特教-5'!K39+'特教-6'!K39+'特教-7'!K39+'特教-8'!K39</f>
        <v>0</v>
      </c>
      <c r="L39" s="843">
        <f t="shared" si="9"/>
        <v>0</v>
      </c>
      <c r="M39" s="843">
        <f>'特教-5'!M39+'特教-6'!M39+'特教-7'!M39+'特教-8'!M39</f>
        <v>0</v>
      </c>
      <c r="N39" s="843">
        <f>'特教-5'!N39+'特教-6'!N39+'特教-7'!N39+'特教-8'!N39</f>
        <v>0</v>
      </c>
      <c r="O39" s="843">
        <f>'特教-5'!O39+'特教-6'!O39+'特教-7'!O39+'特教-8'!O39</f>
        <v>0</v>
      </c>
      <c r="P39" s="843">
        <f t="shared" si="10"/>
        <v>0</v>
      </c>
      <c r="Q39" s="843">
        <f>'特教-5'!Q39+'特教-6'!Q39+'特教-7'!Q39+'特教-8'!Q39</f>
        <v>0</v>
      </c>
      <c r="R39" s="843">
        <f>'特教-5'!R39+'特教-6'!R39+'特教-7'!R39+'特教-8'!R39</f>
        <v>0</v>
      </c>
      <c r="S39" s="843">
        <f>'特教-5'!S39+'特教-6'!S39+'特教-7'!S39+'特教-8'!S39</f>
        <v>0</v>
      </c>
      <c r="T39" s="843">
        <f t="shared" si="11"/>
        <v>4</v>
      </c>
      <c r="U39" s="843">
        <f>'特教-5'!U39+'特教-6'!U39+'特教-7'!U39+'特教-8'!U39</f>
        <v>0</v>
      </c>
      <c r="V39" s="843">
        <f>'特教-5'!V39+'特教-6'!V39+'特教-7'!V39+'特教-8'!V39</f>
        <v>1</v>
      </c>
      <c r="W39" s="843">
        <f>'特教-5'!W39+'特教-6'!W39+'特教-7'!W39+'特教-8'!W39</f>
        <v>3</v>
      </c>
      <c r="X39" s="840"/>
      <c r="Y39" s="521">
        <f t="shared" si="2"/>
        <v>0</v>
      </c>
      <c r="Z39" s="521">
        <f t="shared" si="3"/>
        <v>0</v>
      </c>
      <c r="AA39" s="521">
        <f t="shared" si="4"/>
        <v>0</v>
      </c>
      <c r="AB39" s="521">
        <f t="shared" si="5"/>
        <v>0</v>
      </c>
      <c r="AC39" s="521">
        <f t="shared" si="6"/>
        <v>0</v>
      </c>
    </row>
    <row r="40" spans="1:32" s="519" customFormat="1" ht="11.1" customHeight="1">
      <c r="A40" s="844" t="s">
        <v>999</v>
      </c>
      <c r="B40" s="805" t="s">
        <v>583</v>
      </c>
      <c r="C40" s="841">
        <f t="shared" si="7"/>
        <v>0</v>
      </c>
      <c r="D40" s="843">
        <f>'特教-5'!D40+'特教-6'!D40+'特教-7'!D40+'特教-8'!D40</f>
        <v>0</v>
      </c>
      <c r="E40" s="584">
        <f t="shared" si="8"/>
        <v>0</v>
      </c>
      <c r="F40" s="843">
        <f>'特教-5'!F40+'特教-6'!F40+'特教-7'!F40+'特教-8'!F40</f>
        <v>0</v>
      </c>
      <c r="G40" s="843">
        <f>'特教-5'!G40+'特教-6'!G40+'特教-7'!G40+'特教-8'!G40</f>
        <v>0</v>
      </c>
      <c r="H40" s="843">
        <f>'特教-5'!H40+'特教-6'!H40+'特教-7'!H40+'特教-8'!H40</f>
        <v>0</v>
      </c>
      <c r="I40" s="843">
        <f>'特教-5'!I40+'特教-6'!I40+'特教-7'!I40+'特教-8'!I40</f>
        <v>0</v>
      </c>
      <c r="J40" s="843">
        <f>'特教-5'!J40+'特教-6'!J40+'特教-7'!J40+'特教-8'!J40</f>
        <v>0</v>
      </c>
      <c r="K40" s="843">
        <f>'特教-5'!K40+'特教-6'!K40+'特教-7'!K40+'特教-8'!K40</f>
        <v>0</v>
      </c>
      <c r="L40" s="843">
        <f t="shared" si="9"/>
        <v>0</v>
      </c>
      <c r="M40" s="843">
        <f>'特教-5'!M40+'特教-6'!M40+'特教-7'!M40+'特教-8'!M40</f>
        <v>0</v>
      </c>
      <c r="N40" s="843">
        <f>'特教-5'!N40+'特教-6'!N40+'特教-7'!N40+'特教-8'!N40</f>
        <v>0</v>
      </c>
      <c r="O40" s="843">
        <f>'特教-5'!O40+'特教-6'!O40+'特教-7'!O40+'特教-8'!O40</f>
        <v>0</v>
      </c>
      <c r="P40" s="843">
        <f t="shared" si="10"/>
        <v>0</v>
      </c>
      <c r="Q40" s="843">
        <f>'特教-5'!Q40+'特教-6'!Q40+'特教-7'!Q40+'特教-8'!Q40</f>
        <v>0</v>
      </c>
      <c r="R40" s="843">
        <f>'特教-5'!R40+'特教-6'!R40+'特教-7'!R40+'特教-8'!R40</f>
        <v>0</v>
      </c>
      <c r="S40" s="843">
        <f>'特教-5'!S40+'特教-6'!S40+'特教-7'!S40+'特教-8'!S40</f>
        <v>0</v>
      </c>
      <c r="T40" s="843">
        <f t="shared" si="11"/>
        <v>0</v>
      </c>
      <c r="U40" s="843">
        <f>'特教-5'!U40+'特教-6'!U40+'特教-7'!U40+'特教-8'!U40</f>
        <v>0</v>
      </c>
      <c r="V40" s="843">
        <f>'特教-5'!V40+'特教-6'!V40+'特教-7'!V40+'特教-8'!V40</f>
        <v>0</v>
      </c>
      <c r="W40" s="843">
        <f>'特教-5'!W40+'特教-6'!W40+'特教-7'!W40+'特教-8'!W40</f>
        <v>0</v>
      </c>
      <c r="X40" s="840"/>
      <c r="Y40" s="521">
        <f t="shared" si="2"/>
        <v>0</v>
      </c>
      <c r="Z40" s="521">
        <f t="shared" si="3"/>
        <v>0</v>
      </c>
      <c r="AA40" s="521">
        <f t="shared" si="4"/>
        <v>0</v>
      </c>
      <c r="AB40" s="521">
        <f t="shared" si="5"/>
        <v>0</v>
      </c>
      <c r="AC40" s="521">
        <f t="shared" si="6"/>
        <v>0</v>
      </c>
    </row>
    <row r="41" spans="1:32" s="519" customFormat="1" ht="11.1" customHeight="1">
      <c r="A41" s="844"/>
      <c r="B41" s="805" t="s">
        <v>584</v>
      </c>
      <c r="C41" s="841">
        <f t="shared" si="7"/>
        <v>0</v>
      </c>
      <c r="D41" s="843">
        <f>'特教-5'!D41+'特教-6'!D41+'特教-7'!D41+'特教-8'!D41</f>
        <v>0</v>
      </c>
      <c r="E41" s="584">
        <f t="shared" si="8"/>
        <v>0</v>
      </c>
      <c r="F41" s="843">
        <f>'特教-5'!F41+'特教-6'!F41+'特教-7'!F41+'特教-8'!F41</f>
        <v>0</v>
      </c>
      <c r="G41" s="843">
        <f>'特教-5'!G41+'特教-6'!G41+'特教-7'!G41+'特教-8'!G41</f>
        <v>0</v>
      </c>
      <c r="H41" s="843">
        <f>'特教-5'!H41+'特教-6'!H41+'特教-7'!H41+'特教-8'!H41</f>
        <v>0</v>
      </c>
      <c r="I41" s="843">
        <f>'特教-5'!I41+'特教-6'!I41+'特教-7'!I41+'特教-8'!I41</f>
        <v>0</v>
      </c>
      <c r="J41" s="843">
        <f>'特教-5'!J41+'特教-6'!J41+'特教-7'!J41+'特教-8'!J41</f>
        <v>0</v>
      </c>
      <c r="K41" s="843">
        <f>'特教-5'!K41+'特教-6'!K41+'特教-7'!K41+'特教-8'!K41</f>
        <v>0</v>
      </c>
      <c r="L41" s="843">
        <f t="shared" si="9"/>
        <v>0</v>
      </c>
      <c r="M41" s="843">
        <f>'特教-5'!M41+'特教-6'!M41+'特教-7'!M41+'特教-8'!M41</f>
        <v>0</v>
      </c>
      <c r="N41" s="843">
        <f>'特教-5'!N41+'特教-6'!N41+'特教-7'!N41+'特教-8'!N41</f>
        <v>0</v>
      </c>
      <c r="O41" s="843">
        <f>'特教-5'!O41+'特教-6'!O41+'特教-7'!O41+'特教-8'!O41</f>
        <v>0</v>
      </c>
      <c r="P41" s="843">
        <f t="shared" si="10"/>
        <v>0</v>
      </c>
      <c r="Q41" s="843">
        <f>'特教-5'!Q41+'特教-6'!Q41+'特教-7'!Q41+'特教-8'!Q41</f>
        <v>0</v>
      </c>
      <c r="R41" s="843">
        <f>'特教-5'!R41+'特教-6'!R41+'特教-7'!R41+'特教-8'!R41</f>
        <v>0</v>
      </c>
      <c r="S41" s="843">
        <f>'特教-5'!S41+'特教-6'!S41+'特教-7'!S41+'特教-8'!S41</f>
        <v>0</v>
      </c>
      <c r="T41" s="843">
        <f t="shared" si="11"/>
        <v>0</v>
      </c>
      <c r="U41" s="843">
        <f>'特教-5'!U41+'特教-6'!U41+'特教-7'!U41+'特教-8'!U41</f>
        <v>0</v>
      </c>
      <c r="V41" s="843">
        <f>'特教-5'!V41+'特教-6'!V41+'特教-7'!V41+'特教-8'!V41</f>
        <v>0</v>
      </c>
      <c r="W41" s="843">
        <f>'特教-5'!W41+'特教-6'!W41+'特教-7'!W41+'特教-8'!W41</f>
        <v>0</v>
      </c>
      <c r="X41" s="840"/>
      <c r="Y41" s="521">
        <f t="shared" si="2"/>
        <v>0</v>
      </c>
      <c r="Z41" s="521">
        <f t="shared" si="3"/>
        <v>0</v>
      </c>
      <c r="AA41" s="521">
        <f t="shared" si="4"/>
        <v>0</v>
      </c>
      <c r="AB41" s="521">
        <f t="shared" si="5"/>
        <v>0</v>
      </c>
      <c r="AC41" s="521">
        <f t="shared" si="6"/>
        <v>0</v>
      </c>
    </row>
    <row r="42" spans="1:32" s="519" customFormat="1" ht="11.1" customHeight="1">
      <c r="A42" s="844" t="s">
        <v>1000</v>
      </c>
      <c r="B42" s="805" t="s">
        <v>583</v>
      </c>
      <c r="C42" s="841">
        <f t="shared" si="7"/>
        <v>1</v>
      </c>
      <c r="D42" s="843">
        <f>'特教-5'!D42+'特教-6'!D42+'特教-7'!D42+'特教-8'!D42</f>
        <v>0</v>
      </c>
      <c r="E42" s="584">
        <f t="shared" si="8"/>
        <v>0</v>
      </c>
      <c r="F42" s="843">
        <f>'特教-5'!F42+'特教-6'!F42+'特教-7'!F42+'特教-8'!F42</f>
        <v>0</v>
      </c>
      <c r="G42" s="843">
        <f>'特教-5'!G42+'特教-6'!G42+'特教-7'!G42+'特教-8'!G42</f>
        <v>0</v>
      </c>
      <c r="H42" s="843">
        <f>'特教-5'!H42+'特教-6'!H42+'特教-7'!H42+'特教-8'!H42</f>
        <v>0</v>
      </c>
      <c r="I42" s="843">
        <f>'特教-5'!I42+'特教-6'!I42+'特教-7'!I42+'特教-8'!I42</f>
        <v>0</v>
      </c>
      <c r="J42" s="843">
        <f>'特教-5'!J42+'特教-6'!J42+'特教-7'!J42+'特教-8'!J42</f>
        <v>0</v>
      </c>
      <c r="K42" s="843">
        <f>'特教-5'!K42+'特教-6'!K42+'特教-7'!K42+'特教-8'!K42</f>
        <v>0</v>
      </c>
      <c r="L42" s="843">
        <f t="shared" si="9"/>
        <v>0</v>
      </c>
      <c r="M42" s="843">
        <f>'特教-5'!M42+'特教-6'!M42+'特教-7'!M42+'特教-8'!M42</f>
        <v>0</v>
      </c>
      <c r="N42" s="843">
        <f>'特教-5'!N42+'特教-6'!N42+'特教-7'!N42+'特教-8'!N42</f>
        <v>0</v>
      </c>
      <c r="O42" s="843">
        <f>'特教-5'!O42+'特教-6'!O42+'特教-7'!O42+'特教-8'!O42</f>
        <v>0</v>
      </c>
      <c r="P42" s="843">
        <f t="shared" si="10"/>
        <v>0</v>
      </c>
      <c r="Q42" s="843">
        <f>'特教-5'!Q42+'特教-6'!Q42+'特教-7'!Q42+'特教-8'!Q42</f>
        <v>0</v>
      </c>
      <c r="R42" s="843">
        <f>'特教-5'!R42+'特教-6'!R42+'特教-7'!R42+'特教-8'!R42</f>
        <v>0</v>
      </c>
      <c r="S42" s="843">
        <f>'特教-5'!S42+'特教-6'!S42+'特教-7'!S42+'特教-8'!S42</f>
        <v>0</v>
      </c>
      <c r="T42" s="843">
        <f t="shared" si="11"/>
        <v>1</v>
      </c>
      <c r="U42" s="843">
        <f>'特教-5'!U42+'特教-6'!U42+'特教-7'!U42+'特教-8'!U42</f>
        <v>0</v>
      </c>
      <c r="V42" s="843">
        <f>'特教-5'!V42+'特教-6'!V42+'特教-7'!V42+'特教-8'!V42</f>
        <v>1</v>
      </c>
      <c r="W42" s="843">
        <f>'特教-5'!W42+'特教-6'!W42+'特教-7'!W42+'特教-8'!W42</f>
        <v>0</v>
      </c>
      <c r="X42" s="840"/>
      <c r="Y42" s="521">
        <f t="shared" si="2"/>
        <v>0</v>
      </c>
      <c r="Z42" s="521">
        <f t="shared" si="3"/>
        <v>0</v>
      </c>
      <c r="AA42" s="521">
        <f t="shared" si="4"/>
        <v>0</v>
      </c>
      <c r="AB42" s="521">
        <f t="shared" si="5"/>
        <v>0</v>
      </c>
      <c r="AC42" s="521">
        <f t="shared" si="6"/>
        <v>0</v>
      </c>
    </row>
    <row r="43" spans="1:32" s="519" customFormat="1" ht="11.1" customHeight="1">
      <c r="A43" s="845"/>
      <c r="B43" s="1537" t="s">
        <v>584</v>
      </c>
      <c r="C43" s="846">
        <f t="shared" si="7"/>
        <v>1</v>
      </c>
      <c r="D43" s="847">
        <f>'特教-5'!D43+'特教-6'!D43+'特教-7'!D43+'特教-8'!D43</f>
        <v>0</v>
      </c>
      <c r="E43" s="784">
        <f t="shared" si="8"/>
        <v>0</v>
      </c>
      <c r="F43" s="847">
        <f>'特教-5'!F43+'特教-6'!F43+'特教-7'!F43+'特教-8'!F43</f>
        <v>0</v>
      </c>
      <c r="G43" s="847">
        <f>'特教-5'!G43+'特教-6'!G43+'特教-7'!G43+'特教-8'!G43</f>
        <v>0</v>
      </c>
      <c r="H43" s="847">
        <f>'特教-5'!H43+'特教-6'!H43+'特教-7'!H43+'特教-8'!H43</f>
        <v>0</v>
      </c>
      <c r="I43" s="847">
        <f>'特教-5'!I43+'特教-6'!I43+'特教-7'!I43+'特教-8'!I43</f>
        <v>0</v>
      </c>
      <c r="J43" s="847">
        <f>'特教-5'!J43+'特教-6'!J43+'特教-7'!J43+'特教-8'!J43</f>
        <v>0</v>
      </c>
      <c r="K43" s="847">
        <f>'特教-5'!K43+'特教-6'!K43+'特教-7'!K43+'特教-8'!K43</f>
        <v>0</v>
      </c>
      <c r="L43" s="847">
        <f t="shared" si="9"/>
        <v>0</v>
      </c>
      <c r="M43" s="847">
        <f>'特教-5'!M43+'特教-6'!M43+'特教-7'!M43+'特教-8'!M43</f>
        <v>0</v>
      </c>
      <c r="N43" s="847">
        <f>'特教-5'!N43+'特教-6'!N43+'特教-7'!N43+'特教-8'!N43</f>
        <v>0</v>
      </c>
      <c r="O43" s="847">
        <f>'特教-5'!O43+'特教-6'!O43+'特教-7'!O43+'特教-8'!O43</f>
        <v>0</v>
      </c>
      <c r="P43" s="847">
        <f t="shared" si="10"/>
        <v>0</v>
      </c>
      <c r="Q43" s="847">
        <f>'特教-5'!Q43+'特教-6'!Q43+'特教-7'!Q43+'特教-8'!Q43</f>
        <v>0</v>
      </c>
      <c r="R43" s="847">
        <f>'特教-5'!R43+'特教-6'!R43+'特教-7'!R43+'特教-8'!R43</f>
        <v>0</v>
      </c>
      <c r="S43" s="847">
        <f>'特教-5'!S43+'特教-6'!S43+'特教-7'!S43+'特教-8'!S43</f>
        <v>0</v>
      </c>
      <c r="T43" s="847">
        <f t="shared" si="11"/>
        <v>1</v>
      </c>
      <c r="U43" s="847">
        <f>'特教-5'!U43+'特教-6'!U43+'特教-7'!U43+'特教-8'!U43</f>
        <v>0</v>
      </c>
      <c r="V43" s="847">
        <f>'特教-5'!V43+'特教-6'!V43+'特教-7'!V43+'特教-8'!V43</f>
        <v>1</v>
      </c>
      <c r="W43" s="847">
        <f>'特教-5'!W43+'特教-6'!W43+'特教-7'!W43+'特教-8'!W43</f>
        <v>0</v>
      </c>
      <c r="X43" s="840"/>
      <c r="Y43" s="521">
        <f t="shared" si="2"/>
        <v>0</v>
      </c>
      <c r="Z43" s="521">
        <f t="shared" si="3"/>
        <v>0</v>
      </c>
      <c r="AA43" s="521">
        <f t="shared" si="4"/>
        <v>0</v>
      </c>
      <c r="AB43" s="521">
        <f t="shared" si="5"/>
        <v>0</v>
      </c>
      <c r="AC43" s="521">
        <f t="shared" si="6"/>
        <v>0</v>
      </c>
    </row>
    <row r="44" spans="1:32" s="830" customFormat="1" ht="13.9" customHeight="1">
      <c r="A44" s="94" t="s">
        <v>328</v>
      </c>
      <c r="D44" s="829" t="s">
        <v>329</v>
      </c>
      <c r="F44" s="833"/>
      <c r="G44" s="833"/>
      <c r="I44" s="829" t="s">
        <v>330</v>
      </c>
      <c r="K44" s="833"/>
      <c r="O44" s="830" t="s">
        <v>332</v>
      </c>
      <c r="T44" s="848"/>
      <c r="U44" s="848"/>
      <c r="V44" s="848"/>
      <c r="W44" s="99" t="s">
        <v>333</v>
      </c>
    </row>
    <row r="45" spans="1:32" s="830" customFormat="1" ht="13.9" customHeight="1">
      <c r="D45" s="833"/>
      <c r="F45" s="833"/>
      <c r="G45" s="833"/>
      <c r="I45" s="829" t="s">
        <v>334</v>
      </c>
      <c r="K45" s="833"/>
    </row>
    <row r="46" spans="1:32" s="830" customFormat="1" ht="13.9" customHeight="1">
      <c r="A46" s="830" t="s">
        <v>141</v>
      </c>
      <c r="E46" s="833"/>
      <c r="F46" s="833"/>
      <c r="G46" s="833"/>
      <c r="H46" s="833"/>
      <c r="I46" s="833"/>
    </row>
    <row r="47" spans="1:32" s="830" customFormat="1" ht="13.9" customHeight="1">
      <c r="A47" s="94" t="s">
        <v>272</v>
      </c>
      <c r="E47" s="833"/>
      <c r="F47" s="833"/>
      <c r="G47" s="833"/>
      <c r="H47" s="833"/>
      <c r="I47" s="833"/>
    </row>
    <row r="48" spans="1:32" s="94" customFormat="1" ht="13.9" customHeight="1">
      <c r="A48" s="157"/>
      <c r="B48" s="157"/>
      <c r="AB48" s="1469"/>
      <c r="AC48" s="1469"/>
      <c r="AD48" s="1469"/>
      <c r="AE48" s="1469"/>
      <c r="AF48" s="1469"/>
    </row>
    <row r="49" spans="3:23">
      <c r="C49" s="21">
        <f>C7-C8-C9</f>
        <v>0</v>
      </c>
      <c r="D49" s="21">
        <f t="shared" ref="D49:W49" si="12">D7-D8-D9</f>
        <v>0</v>
      </c>
      <c r="E49" s="21">
        <f t="shared" si="12"/>
        <v>0</v>
      </c>
      <c r="F49" s="21">
        <f t="shared" si="12"/>
        <v>0</v>
      </c>
      <c r="G49" s="21">
        <f t="shared" si="12"/>
        <v>0</v>
      </c>
      <c r="H49" s="21">
        <f t="shared" si="12"/>
        <v>0</v>
      </c>
      <c r="I49" s="21">
        <f t="shared" si="12"/>
        <v>0</v>
      </c>
      <c r="J49" s="21">
        <f t="shared" si="12"/>
        <v>0</v>
      </c>
      <c r="K49" s="21">
        <f t="shared" si="12"/>
        <v>0</v>
      </c>
      <c r="L49" s="21">
        <f t="shared" si="12"/>
        <v>0</v>
      </c>
      <c r="M49" s="21">
        <f t="shared" si="12"/>
        <v>0</v>
      </c>
      <c r="N49" s="21">
        <f t="shared" si="12"/>
        <v>0</v>
      </c>
      <c r="O49" s="21">
        <f t="shared" si="12"/>
        <v>0</v>
      </c>
      <c r="P49" s="21">
        <f t="shared" si="12"/>
        <v>0</v>
      </c>
      <c r="Q49" s="21">
        <f t="shared" si="12"/>
        <v>0</v>
      </c>
      <c r="R49" s="21">
        <f t="shared" si="12"/>
        <v>0</v>
      </c>
      <c r="S49" s="21">
        <f t="shared" si="12"/>
        <v>0</v>
      </c>
      <c r="T49" s="21">
        <f t="shared" si="12"/>
        <v>0</v>
      </c>
      <c r="U49" s="21">
        <f t="shared" si="12"/>
        <v>0</v>
      </c>
      <c r="V49" s="21">
        <f t="shared" si="12"/>
        <v>0</v>
      </c>
      <c r="W49" s="21">
        <f t="shared" si="12"/>
        <v>0</v>
      </c>
    </row>
    <row r="50" spans="3:23">
      <c r="C50" s="21">
        <f>C7-SUM(C10:C43)</f>
        <v>0</v>
      </c>
      <c r="D50" s="21">
        <f t="shared" ref="D50:W50" si="13">D7-SUM(D10:D43)</f>
        <v>0</v>
      </c>
      <c r="E50" s="21">
        <f t="shared" si="13"/>
        <v>0</v>
      </c>
      <c r="F50" s="21">
        <f t="shared" si="13"/>
        <v>0</v>
      </c>
      <c r="G50" s="21">
        <f t="shared" si="13"/>
        <v>0</v>
      </c>
      <c r="H50" s="21">
        <f t="shared" si="13"/>
        <v>0</v>
      </c>
      <c r="I50" s="21">
        <f t="shared" si="13"/>
        <v>0</v>
      </c>
      <c r="J50" s="21">
        <f t="shared" si="13"/>
        <v>0</v>
      </c>
      <c r="K50" s="21">
        <f t="shared" si="13"/>
        <v>0</v>
      </c>
      <c r="L50" s="21">
        <f t="shared" si="13"/>
        <v>0</v>
      </c>
      <c r="M50" s="21">
        <f t="shared" si="13"/>
        <v>0</v>
      </c>
      <c r="N50" s="21">
        <f t="shared" si="13"/>
        <v>0</v>
      </c>
      <c r="O50" s="21">
        <f t="shared" si="13"/>
        <v>0</v>
      </c>
      <c r="P50" s="21">
        <f t="shared" si="13"/>
        <v>0</v>
      </c>
      <c r="Q50" s="21">
        <f t="shared" si="13"/>
        <v>0</v>
      </c>
      <c r="R50" s="21">
        <f t="shared" si="13"/>
        <v>0</v>
      </c>
      <c r="S50" s="21">
        <f t="shared" si="13"/>
        <v>0</v>
      </c>
      <c r="T50" s="21">
        <f t="shared" si="13"/>
        <v>0</v>
      </c>
      <c r="U50" s="21">
        <f t="shared" si="13"/>
        <v>0</v>
      </c>
      <c r="V50" s="21">
        <f t="shared" si="13"/>
        <v>0</v>
      </c>
      <c r="W50" s="21">
        <f t="shared" si="13"/>
        <v>0</v>
      </c>
    </row>
    <row r="51" spans="3:23">
      <c r="C51" s="21">
        <f>C8-C10-C12-C14-C16-C18-C20-C22-C24-C26-C28-C30-C32-C34-C36-C38-C40-C42</f>
        <v>0</v>
      </c>
      <c r="D51" s="21">
        <f t="shared" ref="D51:W52" si="14">D8-D10-D12-D14-D16-D18-D20-D22-D24-D26-D28-D30-D32-D34-D36-D38-D40-D42</f>
        <v>0</v>
      </c>
      <c r="E51" s="21">
        <f t="shared" si="14"/>
        <v>0</v>
      </c>
      <c r="F51" s="21">
        <f t="shared" si="14"/>
        <v>0</v>
      </c>
      <c r="G51" s="21">
        <f t="shared" si="14"/>
        <v>0</v>
      </c>
      <c r="H51" s="21">
        <f t="shared" si="14"/>
        <v>0</v>
      </c>
      <c r="I51" s="21">
        <f t="shared" si="14"/>
        <v>0</v>
      </c>
      <c r="J51" s="21">
        <f t="shared" si="14"/>
        <v>0</v>
      </c>
      <c r="K51" s="21">
        <f t="shared" si="14"/>
        <v>0</v>
      </c>
      <c r="L51" s="21">
        <f t="shared" si="14"/>
        <v>0</v>
      </c>
      <c r="M51" s="21">
        <f t="shared" si="14"/>
        <v>0</v>
      </c>
      <c r="N51" s="21">
        <f t="shared" si="14"/>
        <v>0</v>
      </c>
      <c r="O51" s="21">
        <f t="shared" si="14"/>
        <v>0</v>
      </c>
      <c r="P51" s="21">
        <f t="shared" si="14"/>
        <v>0</v>
      </c>
      <c r="Q51" s="21">
        <f t="shared" si="14"/>
        <v>0</v>
      </c>
      <c r="R51" s="21">
        <f t="shared" si="14"/>
        <v>0</v>
      </c>
      <c r="S51" s="21">
        <f t="shared" si="14"/>
        <v>0</v>
      </c>
      <c r="T51" s="21">
        <f t="shared" si="14"/>
        <v>0</v>
      </c>
      <c r="U51" s="21">
        <f t="shared" si="14"/>
        <v>0</v>
      </c>
      <c r="V51" s="21">
        <f t="shared" si="14"/>
        <v>0</v>
      </c>
      <c r="W51" s="21">
        <f t="shared" si="14"/>
        <v>0</v>
      </c>
    </row>
    <row r="52" spans="3:23">
      <c r="C52" s="21">
        <f>C9-C11-C13-C15-C17-C19-C21-C23-C25-C27-C29-C31-C33-C35-C37-C39-C41-C43</f>
        <v>0</v>
      </c>
      <c r="D52" s="21">
        <f t="shared" si="14"/>
        <v>0</v>
      </c>
      <c r="E52" s="21">
        <f t="shared" si="14"/>
        <v>0</v>
      </c>
      <c r="F52" s="21">
        <f t="shared" si="14"/>
        <v>0</v>
      </c>
      <c r="G52" s="21">
        <f t="shared" si="14"/>
        <v>0</v>
      </c>
      <c r="H52" s="21">
        <f t="shared" si="14"/>
        <v>0</v>
      </c>
      <c r="I52" s="21">
        <f t="shared" si="14"/>
        <v>0</v>
      </c>
      <c r="J52" s="21">
        <f t="shared" si="14"/>
        <v>0</v>
      </c>
      <c r="K52" s="21">
        <f t="shared" si="14"/>
        <v>0</v>
      </c>
      <c r="L52" s="21">
        <f t="shared" si="14"/>
        <v>0</v>
      </c>
      <c r="M52" s="21">
        <f t="shared" si="14"/>
        <v>0</v>
      </c>
      <c r="N52" s="21">
        <f t="shared" si="14"/>
        <v>0</v>
      </c>
      <c r="O52" s="21">
        <f t="shared" si="14"/>
        <v>0</v>
      </c>
      <c r="P52" s="21">
        <f t="shared" si="14"/>
        <v>0</v>
      </c>
      <c r="Q52" s="21">
        <f t="shared" si="14"/>
        <v>0</v>
      </c>
      <c r="R52" s="21">
        <f t="shared" si="14"/>
        <v>0</v>
      </c>
      <c r="S52" s="21">
        <f t="shared" si="14"/>
        <v>0</v>
      </c>
      <c r="T52" s="21">
        <f t="shared" si="14"/>
        <v>0</v>
      </c>
      <c r="U52" s="21">
        <f t="shared" si="14"/>
        <v>0</v>
      </c>
      <c r="V52" s="21">
        <f t="shared" si="14"/>
        <v>0</v>
      </c>
      <c r="W52" s="21">
        <f t="shared" si="14"/>
        <v>0</v>
      </c>
    </row>
  </sheetData>
  <mergeCells count="16">
    <mergeCell ref="A3:W3"/>
    <mergeCell ref="A4:U4"/>
    <mergeCell ref="V4:W4"/>
    <mergeCell ref="A5:B6"/>
    <mergeCell ref="C5:C6"/>
    <mergeCell ref="D5:D6"/>
    <mergeCell ref="E5:K5"/>
    <mergeCell ref="L5:O5"/>
    <mergeCell ref="P5:S5"/>
    <mergeCell ref="T5:W5"/>
    <mergeCell ref="A1:B1"/>
    <mergeCell ref="S1:T1"/>
    <mergeCell ref="U1:W1"/>
    <mergeCell ref="A2:B2"/>
    <mergeCell ref="S2:T2"/>
    <mergeCell ref="U2:W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2.75"/>
  <cols>
    <col min="1" max="1" width="11.625" style="94" customWidth="1"/>
    <col min="2" max="3" width="4.625" style="94" customWidth="1"/>
    <col min="4" max="4" width="5.625" style="94" customWidth="1"/>
    <col min="5" max="9" width="5.375" style="1469" customWidth="1"/>
    <col min="10" max="23" width="5.375" style="94" customWidth="1"/>
    <col min="24" max="24" width="9" style="94"/>
    <col min="25" max="29" width="4.125" style="94" bestFit="1" customWidth="1"/>
    <col min="30" max="256" width="9" style="94"/>
    <col min="257" max="257" width="11.625" style="94" customWidth="1"/>
    <col min="258" max="259" width="4.625" style="94" customWidth="1"/>
    <col min="260" max="260" width="5.625" style="94" customWidth="1"/>
    <col min="261" max="279" width="5.375" style="94" customWidth="1"/>
    <col min="280" max="280" width="9" style="94"/>
    <col min="281" max="285" width="4.125" style="94" bestFit="1" customWidth="1"/>
    <col min="286" max="512" width="9" style="94"/>
    <col min="513" max="513" width="11.625" style="94" customWidth="1"/>
    <col min="514" max="515" width="4.625" style="94" customWidth="1"/>
    <col min="516" max="516" width="5.625" style="94" customWidth="1"/>
    <col min="517" max="535" width="5.375" style="94" customWidth="1"/>
    <col min="536" max="536" width="9" style="94"/>
    <col min="537" max="541" width="4.125" style="94" bestFit="1" customWidth="1"/>
    <col min="542" max="768" width="9" style="94"/>
    <col min="769" max="769" width="11.625" style="94" customWidth="1"/>
    <col min="770" max="771" width="4.625" style="94" customWidth="1"/>
    <col min="772" max="772" width="5.625" style="94" customWidth="1"/>
    <col min="773" max="791" width="5.375" style="94" customWidth="1"/>
    <col min="792" max="792" width="9" style="94"/>
    <col min="793" max="797" width="4.125" style="94" bestFit="1" customWidth="1"/>
    <col min="798" max="1024" width="9" style="94"/>
    <col min="1025" max="1025" width="11.625" style="94" customWidth="1"/>
    <col min="1026" max="1027" width="4.625" style="94" customWidth="1"/>
    <col min="1028" max="1028" width="5.625" style="94" customWidth="1"/>
    <col min="1029" max="1047" width="5.375" style="94" customWidth="1"/>
    <col min="1048" max="1048" width="9" style="94"/>
    <col min="1049" max="1053" width="4.125" style="94" bestFit="1" customWidth="1"/>
    <col min="1054" max="1280" width="9" style="94"/>
    <col min="1281" max="1281" width="11.625" style="94" customWidth="1"/>
    <col min="1282" max="1283" width="4.625" style="94" customWidth="1"/>
    <col min="1284" max="1284" width="5.625" style="94" customWidth="1"/>
    <col min="1285" max="1303" width="5.375" style="94" customWidth="1"/>
    <col min="1304" max="1304" width="9" style="94"/>
    <col min="1305" max="1309" width="4.125" style="94" bestFit="1" customWidth="1"/>
    <col min="1310" max="1536" width="9" style="94"/>
    <col min="1537" max="1537" width="11.625" style="94" customWidth="1"/>
    <col min="1538" max="1539" width="4.625" style="94" customWidth="1"/>
    <col min="1540" max="1540" width="5.625" style="94" customWidth="1"/>
    <col min="1541" max="1559" width="5.375" style="94" customWidth="1"/>
    <col min="1560" max="1560" width="9" style="94"/>
    <col min="1561" max="1565" width="4.125" style="94" bestFit="1" customWidth="1"/>
    <col min="1566" max="1792" width="9" style="94"/>
    <col min="1793" max="1793" width="11.625" style="94" customWidth="1"/>
    <col min="1794" max="1795" width="4.625" style="94" customWidth="1"/>
    <col min="1796" max="1796" width="5.625" style="94" customWidth="1"/>
    <col min="1797" max="1815" width="5.375" style="94" customWidth="1"/>
    <col min="1816" max="1816" width="9" style="94"/>
    <col min="1817" max="1821" width="4.125" style="94" bestFit="1" customWidth="1"/>
    <col min="1822" max="2048" width="9" style="94"/>
    <col min="2049" max="2049" width="11.625" style="94" customWidth="1"/>
    <col min="2050" max="2051" width="4.625" style="94" customWidth="1"/>
    <col min="2052" max="2052" width="5.625" style="94" customWidth="1"/>
    <col min="2053" max="2071" width="5.375" style="94" customWidth="1"/>
    <col min="2072" max="2072" width="9" style="94"/>
    <col min="2073" max="2077" width="4.125" style="94" bestFit="1" customWidth="1"/>
    <col min="2078" max="2304" width="9" style="94"/>
    <col min="2305" max="2305" width="11.625" style="94" customWidth="1"/>
    <col min="2306" max="2307" width="4.625" style="94" customWidth="1"/>
    <col min="2308" max="2308" width="5.625" style="94" customWidth="1"/>
    <col min="2309" max="2327" width="5.375" style="94" customWidth="1"/>
    <col min="2328" max="2328" width="9" style="94"/>
    <col min="2329" max="2333" width="4.125" style="94" bestFit="1" customWidth="1"/>
    <col min="2334" max="2560" width="9" style="94"/>
    <col min="2561" max="2561" width="11.625" style="94" customWidth="1"/>
    <col min="2562" max="2563" width="4.625" style="94" customWidth="1"/>
    <col min="2564" max="2564" width="5.625" style="94" customWidth="1"/>
    <col min="2565" max="2583" width="5.375" style="94" customWidth="1"/>
    <col min="2584" max="2584" width="9" style="94"/>
    <col min="2585" max="2589" width="4.125" style="94" bestFit="1" customWidth="1"/>
    <col min="2590" max="2816" width="9" style="94"/>
    <col min="2817" max="2817" width="11.625" style="94" customWidth="1"/>
    <col min="2818" max="2819" width="4.625" style="94" customWidth="1"/>
    <col min="2820" max="2820" width="5.625" style="94" customWidth="1"/>
    <col min="2821" max="2839" width="5.375" style="94" customWidth="1"/>
    <col min="2840" max="2840" width="9" style="94"/>
    <col min="2841" max="2845" width="4.125" style="94" bestFit="1" customWidth="1"/>
    <col min="2846" max="3072" width="9" style="94"/>
    <col min="3073" max="3073" width="11.625" style="94" customWidth="1"/>
    <col min="3074" max="3075" width="4.625" style="94" customWidth="1"/>
    <col min="3076" max="3076" width="5.625" style="94" customWidth="1"/>
    <col min="3077" max="3095" width="5.375" style="94" customWidth="1"/>
    <col min="3096" max="3096" width="9" style="94"/>
    <col min="3097" max="3101" width="4.125" style="94" bestFit="1" customWidth="1"/>
    <col min="3102" max="3328" width="9" style="94"/>
    <col min="3329" max="3329" width="11.625" style="94" customWidth="1"/>
    <col min="3330" max="3331" width="4.625" style="94" customWidth="1"/>
    <col min="3332" max="3332" width="5.625" style="94" customWidth="1"/>
    <col min="3333" max="3351" width="5.375" style="94" customWidth="1"/>
    <col min="3352" max="3352" width="9" style="94"/>
    <col min="3353" max="3357" width="4.125" style="94" bestFit="1" customWidth="1"/>
    <col min="3358" max="3584" width="9" style="94"/>
    <col min="3585" max="3585" width="11.625" style="94" customWidth="1"/>
    <col min="3586" max="3587" width="4.625" style="94" customWidth="1"/>
    <col min="3588" max="3588" width="5.625" style="94" customWidth="1"/>
    <col min="3589" max="3607" width="5.375" style="94" customWidth="1"/>
    <col min="3608" max="3608" width="9" style="94"/>
    <col min="3609" max="3613" width="4.125" style="94" bestFit="1" customWidth="1"/>
    <col min="3614" max="3840" width="9" style="94"/>
    <col min="3841" max="3841" width="11.625" style="94" customWidth="1"/>
    <col min="3842" max="3843" width="4.625" style="94" customWidth="1"/>
    <col min="3844" max="3844" width="5.625" style="94" customWidth="1"/>
    <col min="3845" max="3863" width="5.375" style="94" customWidth="1"/>
    <col min="3864" max="3864" width="9" style="94"/>
    <col min="3865" max="3869" width="4.125" style="94" bestFit="1" customWidth="1"/>
    <col min="3870" max="4096" width="9" style="94"/>
    <col min="4097" max="4097" width="11.625" style="94" customWidth="1"/>
    <col min="4098" max="4099" width="4.625" style="94" customWidth="1"/>
    <col min="4100" max="4100" width="5.625" style="94" customWidth="1"/>
    <col min="4101" max="4119" width="5.375" style="94" customWidth="1"/>
    <col min="4120" max="4120" width="9" style="94"/>
    <col min="4121" max="4125" width="4.125" style="94" bestFit="1" customWidth="1"/>
    <col min="4126" max="4352" width="9" style="94"/>
    <col min="4353" max="4353" width="11.625" style="94" customWidth="1"/>
    <col min="4354" max="4355" width="4.625" style="94" customWidth="1"/>
    <col min="4356" max="4356" width="5.625" style="94" customWidth="1"/>
    <col min="4357" max="4375" width="5.375" style="94" customWidth="1"/>
    <col min="4376" max="4376" width="9" style="94"/>
    <col min="4377" max="4381" width="4.125" style="94" bestFit="1" customWidth="1"/>
    <col min="4382" max="4608" width="9" style="94"/>
    <col min="4609" max="4609" width="11.625" style="94" customWidth="1"/>
    <col min="4610" max="4611" width="4.625" style="94" customWidth="1"/>
    <col min="4612" max="4612" width="5.625" style="94" customWidth="1"/>
    <col min="4613" max="4631" width="5.375" style="94" customWidth="1"/>
    <col min="4632" max="4632" width="9" style="94"/>
    <col min="4633" max="4637" width="4.125" style="94" bestFit="1" customWidth="1"/>
    <col min="4638" max="4864" width="9" style="94"/>
    <col min="4865" max="4865" width="11.625" style="94" customWidth="1"/>
    <col min="4866" max="4867" width="4.625" style="94" customWidth="1"/>
    <col min="4868" max="4868" width="5.625" style="94" customWidth="1"/>
    <col min="4869" max="4887" width="5.375" style="94" customWidth="1"/>
    <col min="4888" max="4888" width="9" style="94"/>
    <col min="4889" max="4893" width="4.125" style="94" bestFit="1" customWidth="1"/>
    <col min="4894" max="5120" width="9" style="94"/>
    <col min="5121" max="5121" width="11.625" style="94" customWidth="1"/>
    <col min="5122" max="5123" width="4.625" style="94" customWidth="1"/>
    <col min="5124" max="5124" width="5.625" style="94" customWidth="1"/>
    <col min="5125" max="5143" width="5.375" style="94" customWidth="1"/>
    <col min="5144" max="5144" width="9" style="94"/>
    <col min="5145" max="5149" width="4.125" style="94" bestFit="1" customWidth="1"/>
    <col min="5150" max="5376" width="9" style="94"/>
    <col min="5377" max="5377" width="11.625" style="94" customWidth="1"/>
    <col min="5378" max="5379" width="4.625" style="94" customWidth="1"/>
    <col min="5380" max="5380" width="5.625" style="94" customWidth="1"/>
    <col min="5381" max="5399" width="5.375" style="94" customWidth="1"/>
    <col min="5400" max="5400" width="9" style="94"/>
    <col min="5401" max="5405" width="4.125" style="94" bestFit="1" customWidth="1"/>
    <col min="5406" max="5632" width="9" style="94"/>
    <col min="5633" max="5633" width="11.625" style="94" customWidth="1"/>
    <col min="5634" max="5635" width="4.625" style="94" customWidth="1"/>
    <col min="5636" max="5636" width="5.625" style="94" customWidth="1"/>
    <col min="5637" max="5655" width="5.375" style="94" customWidth="1"/>
    <col min="5656" max="5656" width="9" style="94"/>
    <col min="5657" max="5661" width="4.125" style="94" bestFit="1" customWidth="1"/>
    <col min="5662" max="5888" width="9" style="94"/>
    <col min="5889" max="5889" width="11.625" style="94" customWidth="1"/>
    <col min="5890" max="5891" width="4.625" style="94" customWidth="1"/>
    <col min="5892" max="5892" width="5.625" style="94" customWidth="1"/>
    <col min="5893" max="5911" width="5.375" style="94" customWidth="1"/>
    <col min="5912" max="5912" width="9" style="94"/>
    <col min="5913" max="5917" width="4.125" style="94" bestFit="1" customWidth="1"/>
    <col min="5918" max="6144" width="9" style="94"/>
    <col min="6145" max="6145" width="11.625" style="94" customWidth="1"/>
    <col min="6146" max="6147" width="4.625" style="94" customWidth="1"/>
    <col min="6148" max="6148" width="5.625" style="94" customWidth="1"/>
    <col min="6149" max="6167" width="5.375" style="94" customWidth="1"/>
    <col min="6168" max="6168" width="9" style="94"/>
    <col min="6169" max="6173" width="4.125" style="94" bestFit="1" customWidth="1"/>
    <col min="6174" max="6400" width="9" style="94"/>
    <col min="6401" max="6401" width="11.625" style="94" customWidth="1"/>
    <col min="6402" max="6403" width="4.625" style="94" customWidth="1"/>
    <col min="6404" max="6404" width="5.625" style="94" customWidth="1"/>
    <col min="6405" max="6423" width="5.375" style="94" customWidth="1"/>
    <col min="6424" max="6424" width="9" style="94"/>
    <col min="6425" max="6429" width="4.125" style="94" bestFit="1" customWidth="1"/>
    <col min="6430" max="6656" width="9" style="94"/>
    <col min="6657" max="6657" width="11.625" style="94" customWidth="1"/>
    <col min="6658" max="6659" width="4.625" style="94" customWidth="1"/>
    <col min="6660" max="6660" width="5.625" style="94" customWidth="1"/>
    <col min="6661" max="6679" width="5.375" style="94" customWidth="1"/>
    <col min="6680" max="6680" width="9" style="94"/>
    <col min="6681" max="6685" width="4.125" style="94" bestFit="1" customWidth="1"/>
    <col min="6686" max="6912" width="9" style="94"/>
    <col min="6913" max="6913" width="11.625" style="94" customWidth="1"/>
    <col min="6914" max="6915" width="4.625" style="94" customWidth="1"/>
    <col min="6916" max="6916" width="5.625" style="94" customWidth="1"/>
    <col min="6917" max="6935" width="5.375" style="94" customWidth="1"/>
    <col min="6936" max="6936" width="9" style="94"/>
    <col min="6937" max="6941" width="4.125" style="94" bestFit="1" customWidth="1"/>
    <col min="6942" max="7168" width="9" style="94"/>
    <col min="7169" max="7169" width="11.625" style="94" customWidth="1"/>
    <col min="7170" max="7171" width="4.625" style="94" customWidth="1"/>
    <col min="7172" max="7172" width="5.625" style="94" customWidth="1"/>
    <col min="7173" max="7191" width="5.375" style="94" customWidth="1"/>
    <col min="7192" max="7192" width="9" style="94"/>
    <col min="7193" max="7197" width="4.125" style="94" bestFit="1" customWidth="1"/>
    <col min="7198" max="7424" width="9" style="94"/>
    <col min="7425" max="7425" width="11.625" style="94" customWidth="1"/>
    <col min="7426" max="7427" width="4.625" style="94" customWidth="1"/>
    <col min="7428" max="7428" width="5.625" style="94" customWidth="1"/>
    <col min="7429" max="7447" width="5.375" style="94" customWidth="1"/>
    <col min="7448" max="7448" width="9" style="94"/>
    <col min="7449" max="7453" width="4.125" style="94" bestFit="1" customWidth="1"/>
    <col min="7454" max="7680" width="9" style="94"/>
    <col min="7681" max="7681" width="11.625" style="94" customWidth="1"/>
    <col min="7682" max="7683" width="4.625" style="94" customWidth="1"/>
    <col min="7684" max="7684" width="5.625" style="94" customWidth="1"/>
    <col min="7685" max="7703" width="5.375" style="94" customWidth="1"/>
    <col min="7704" max="7704" width="9" style="94"/>
    <col min="7705" max="7709" width="4.125" style="94" bestFit="1" customWidth="1"/>
    <col min="7710" max="7936" width="9" style="94"/>
    <col min="7937" max="7937" width="11.625" style="94" customWidth="1"/>
    <col min="7938" max="7939" width="4.625" style="94" customWidth="1"/>
    <col min="7940" max="7940" width="5.625" style="94" customWidth="1"/>
    <col min="7941" max="7959" width="5.375" style="94" customWidth="1"/>
    <col min="7960" max="7960" width="9" style="94"/>
    <col min="7961" max="7965" width="4.125" style="94" bestFit="1" customWidth="1"/>
    <col min="7966" max="8192" width="9" style="94"/>
    <col min="8193" max="8193" width="11.625" style="94" customWidth="1"/>
    <col min="8194" max="8195" width="4.625" style="94" customWidth="1"/>
    <col min="8196" max="8196" width="5.625" style="94" customWidth="1"/>
    <col min="8197" max="8215" width="5.375" style="94" customWidth="1"/>
    <col min="8216" max="8216" width="9" style="94"/>
    <col min="8217" max="8221" width="4.125" style="94" bestFit="1" customWidth="1"/>
    <col min="8222" max="8448" width="9" style="94"/>
    <col min="8449" max="8449" width="11.625" style="94" customWidth="1"/>
    <col min="8450" max="8451" width="4.625" style="94" customWidth="1"/>
    <col min="8452" max="8452" width="5.625" style="94" customWidth="1"/>
    <col min="8453" max="8471" width="5.375" style="94" customWidth="1"/>
    <col min="8472" max="8472" width="9" style="94"/>
    <col min="8473" max="8477" width="4.125" style="94" bestFit="1" customWidth="1"/>
    <col min="8478" max="8704" width="9" style="94"/>
    <col min="8705" max="8705" width="11.625" style="94" customWidth="1"/>
    <col min="8706" max="8707" width="4.625" style="94" customWidth="1"/>
    <col min="8708" max="8708" width="5.625" style="94" customWidth="1"/>
    <col min="8709" max="8727" width="5.375" style="94" customWidth="1"/>
    <col min="8728" max="8728" width="9" style="94"/>
    <col min="8729" max="8733" width="4.125" style="94" bestFit="1" customWidth="1"/>
    <col min="8734" max="8960" width="9" style="94"/>
    <col min="8961" max="8961" width="11.625" style="94" customWidth="1"/>
    <col min="8962" max="8963" width="4.625" style="94" customWidth="1"/>
    <col min="8964" max="8964" width="5.625" style="94" customWidth="1"/>
    <col min="8965" max="8983" width="5.375" style="94" customWidth="1"/>
    <col min="8984" max="8984" width="9" style="94"/>
    <col min="8985" max="8989" width="4.125" style="94" bestFit="1" customWidth="1"/>
    <col min="8990" max="9216" width="9" style="94"/>
    <col min="9217" max="9217" width="11.625" style="94" customWidth="1"/>
    <col min="9218" max="9219" width="4.625" style="94" customWidth="1"/>
    <col min="9220" max="9220" width="5.625" style="94" customWidth="1"/>
    <col min="9221" max="9239" width="5.375" style="94" customWidth="1"/>
    <col min="9240" max="9240" width="9" style="94"/>
    <col min="9241" max="9245" width="4.125" style="94" bestFit="1" customWidth="1"/>
    <col min="9246" max="9472" width="9" style="94"/>
    <col min="9473" max="9473" width="11.625" style="94" customWidth="1"/>
    <col min="9474" max="9475" width="4.625" style="94" customWidth="1"/>
    <col min="9476" max="9476" width="5.625" style="94" customWidth="1"/>
    <col min="9477" max="9495" width="5.375" style="94" customWidth="1"/>
    <col min="9496" max="9496" width="9" style="94"/>
    <col min="9497" max="9501" width="4.125" style="94" bestFit="1" customWidth="1"/>
    <col min="9502" max="9728" width="9" style="94"/>
    <col min="9729" max="9729" width="11.625" style="94" customWidth="1"/>
    <col min="9730" max="9731" width="4.625" style="94" customWidth="1"/>
    <col min="9732" max="9732" width="5.625" style="94" customWidth="1"/>
    <col min="9733" max="9751" width="5.375" style="94" customWidth="1"/>
    <col min="9752" max="9752" width="9" style="94"/>
    <col min="9753" max="9757" width="4.125" style="94" bestFit="1" customWidth="1"/>
    <col min="9758" max="9984" width="9" style="94"/>
    <col min="9985" max="9985" width="11.625" style="94" customWidth="1"/>
    <col min="9986" max="9987" width="4.625" style="94" customWidth="1"/>
    <col min="9988" max="9988" width="5.625" style="94" customWidth="1"/>
    <col min="9989" max="10007" width="5.375" style="94" customWidth="1"/>
    <col min="10008" max="10008" width="9" style="94"/>
    <col min="10009" max="10013" width="4.125" style="94" bestFit="1" customWidth="1"/>
    <col min="10014" max="10240" width="9" style="94"/>
    <col min="10241" max="10241" width="11.625" style="94" customWidth="1"/>
    <col min="10242" max="10243" width="4.625" style="94" customWidth="1"/>
    <col min="10244" max="10244" width="5.625" style="94" customWidth="1"/>
    <col min="10245" max="10263" width="5.375" style="94" customWidth="1"/>
    <col min="10264" max="10264" width="9" style="94"/>
    <col min="10265" max="10269" width="4.125" style="94" bestFit="1" customWidth="1"/>
    <col min="10270" max="10496" width="9" style="94"/>
    <col min="10497" max="10497" width="11.625" style="94" customWidth="1"/>
    <col min="10498" max="10499" width="4.625" style="94" customWidth="1"/>
    <col min="10500" max="10500" width="5.625" style="94" customWidth="1"/>
    <col min="10501" max="10519" width="5.375" style="94" customWidth="1"/>
    <col min="10520" max="10520" width="9" style="94"/>
    <col min="10521" max="10525" width="4.125" style="94" bestFit="1" customWidth="1"/>
    <col min="10526" max="10752" width="9" style="94"/>
    <col min="10753" max="10753" width="11.625" style="94" customWidth="1"/>
    <col min="10754" max="10755" width="4.625" style="94" customWidth="1"/>
    <col min="10756" max="10756" width="5.625" style="94" customWidth="1"/>
    <col min="10757" max="10775" width="5.375" style="94" customWidth="1"/>
    <col min="10776" max="10776" width="9" style="94"/>
    <col min="10777" max="10781" width="4.125" style="94" bestFit="1" customWidth="1"/>
    <col min="10782" max="11008" width="9" style="94"/>
    <col min="11009" max="11009" width="11.625" style="94" customWidth="1"/>
    <col min="11010" max="11011" width="4.625" style="94" customWidth="1"/>
    <col min="11012" max="11012" width="5.625" style="94" customWidth="1"/>
    <col min="11013" max="11031" width="5.375" style="94" customWidth="1"/>
    <col min="11032" max="11032" width="9" style="94"/>
    <col min="11033" max="11037" width="4.125" style="94" bestFit="1" customWidth="1"/>
    <col min="11038" max="11264" width="9" style="94"/>
    <col min="11265" max="11265" width="11.625" style="94" customWidth="1"/>
    <col min="11266" max="11267" width="4.625" style="94" customWidth="1"/>
    <col min="11268" max="11268" width="5.625" style="94" customWidth="1"/>
    <col min="11269" max="11287" width="5.375" style="94" customWidth="1"/>
    <col min="11288" max="11288" width="9" style="94"/>
    <col min="11289" max="11293" width="4.125" style="94" bestFit="1" customWidth="1"/>
    <col min="11294" max="11520" width="9" style="94"/>
    <col min="11521" max="11521" width="11.625" style="94" customWidth="1"/>
    <col min="11522" max="11523" width="4.625" style="94" customWidth="1"/>
    <col min="11524" max="11524" width="5.625" style="94" customWidth="1"/>
    <col min="11525" max="11543" width="5.375" style="94" customWidth="1"/>
    <col min="11544" max="11544" width="9" style="94"/>
    <col min="11545" max="11549" width="4.125" style="94" bestFit="1" customWidth="1"/>
    <col min="11550" max="11776" width="9" style="94"/>
    <col min="11777" max="11777" width="11.625" style="94" customWidth="1"/>
    <col min="11778" max="11779" width="4.625" style="94" customWidth="1"/>
    <col min="11780" max="11780" width="5.625" style="94" customWidth="1"/>
    <col min="11781" max="11799" width="5.375" style="94" customWidth="1"/>
    <col min="11800" max="11800" width="9" style="94"/>
    <col min="11801" max="11805" width="4.125" style="94" bestFit="1" customWidth="1"/>
    <col min="11806" max="12032" width="9" style="94"/>
    <col min="12033" max="12033" width="11.625" style="94" customWidth="1"/>
    <col min="12034" max="12035" width="4.625" style="94" customWidth="1"/>
    <col min="12036" max="12036" width="5.625" style="94" customWidth="1"/>
    <col min="12037" max="12055" width="5.375" style="94" customWidth="1"/>
    <col min="12056" max="12056" width="9" style="94"/>
    <col min="12057" max="12061" width="4.125" style="94" bestFit="1" customWidth="1"/>
    <col min="12062" max="12288" width="9" style="94"/>
    <col min="12289" max="12289" width="11.625" style="94" customWidth="1"/>
    <col min="12290" max="12291" width="4.625" style="94" customWidth="1"/>
    <col min="12292" max="12292" width="5.625" style="94" customWidth="1"/>
    <col min="12293" max="12311" width="5.375" style="94" customWidth="1"/>
    <col min="12312" max="12312" width="9" style="94"/>
    <col min="12313" max="12317" width="4.125" style="94" bestFit="1" customWidth="1"/>
    <col min="12318" max="12544" width="9" style="94"/>
    <col min="12545" max="12545" width="11.625" style="94" customWidth="1"/>
    <col min="12546" max="12547" width="4.625" style="94" customWidth="1"/>
    <col min="12548" max="12548" width="5.625" style="94" customWidth="1"/>
    <col min="12549" max="12567" width="5.375" style="94" customWidth="1"/>
    <col min="12568" max="12568" width="9" style="94"/>
    <col min="12569" max="12573" width="4.125" style="94" bestFit="1" customWidth="1"/>
    <col min="12574" max="12800" width="9" style="94"/>
    <col min="12801" max="12801" width="11.625" style="94" customWidth="1"/>
    <col min="12802" max="12803" width="4.625" style="94" customWidth="1"/>
    <col min="12804" max="12804" width="5.625" style="94" customWidth="1"/>
    <col min="12805" max="12823" width="5.375" style="94" customWidth="1"/>
    <col min="12824" max="12824" width="9" style="94"/>
    <col min="12825" max="12829" width="4.125" style="94" bestFit="1" customWidth="1"/>
    <col min="12830" max="13056" width="9" style="94"/>
    <col min="13057" max="13057" width="11.625" style="94" customWidth="1"/>
    <col min="13058" max="13059" width="4.625" style="94" customWidth="1"/>
    <col min="13060" max="13060" width="5.625" style="94" customWidth="1"/>
    <col min="13061" max="13079" width="5.375" style="94" customWidth="1"/>
    <col min="13080" max="13080" width="9" style="94"/>
    <col min="13081" max="13085" width="4.125" style="94" bestFit="1" customWidth="1"/>
    <col min="13086" max="13312" width="9" style="94"/>
    <col min="13313" max="13313" width="11.625" style="94" customWidth="1"/>
    <col min="13314" max="13315" width="4.625" style="94" customWidth="1"/>
    <col min="13316" max="13316" width="5.625" style="94" customWidth="1"/>
    <col min="13317" max="13335" width="5.375" style="94" customWidth="1"/>
    <col min="13336" max="13336" width="9" style="94"/>
    <col min="13337" max="13341" width="4.125" style="94" bestFit="1" customWidth="1"/>
    <col min="13342" max="13568" width="9" style="94"/>
    <col min="13569" max="13569" width="11.625" style="94" customWidth="1"/>
    <col min="13570" max="13571" width="4.625" style="94" customWidth="1"/>
    <col min="13572" max="13572" width="5.625" style="94" customWidth="1"/>
    <col min="13573" max="13591" width="5.375" style="94" customWidth="1"/>
    <col min="13592" max="13592" width="9" style="94"/>
    <col min="13593" max="13597" width="4.125" style="94" bestFit="1" customWidth="1"/>
    <col min="13598" max="13824" width="9" style="94"/>
    <col min="13825" max="13825" width="11.625" style="94" customWidth="1"/>
    <col min="13826" max="13827" width="4.625" style="94" customWidth="1"/>
    <col min="13828" max="13828" width="5.625" style="94" customWidth="1"/>
    <col min="13829" max="13847" width="5.375" style="94" customWidth="1"/>
    <col min="13848" max="13848" width="9" style="94"/>
    <col min="13849" max="13853" width="4.125" style="94" bestFit="1" customWidth="1"/>
    <col min="13854" max="14080" width="9" style="94"/>
    <col min="14081" max="14081" width="11.625" style="94" customWidth="1"/>
    <col min="14082" max="14083" width="4.625" style="94" customWidth="1"/>
    <col min="14084" max="14084" width="5.625" style="94" customWidth="1"/>
    <col min="14085" max="14103" width="5.375" style="94" customWidth="1"/>
    <col min="14104" max="14104" width="9" style="94"/>
    <col min="14105" max="14109" width="4.125" style="94" bestFit="1" customWidth="1"/>
    <col min="14110" max="14336" width="9" style="94"/>
    <col min="14337" max="14337" width="11.625" style="94" customWidth="1"/>
    <col min="14338" max="14339" width="4.625" style="94" customWidth="1"/>
    <col min="14340" max="14340" width="5.625" style="94" customWidth="1"/>
    <col min="14341" max="14359" width="5.375" style="94" customWidth="1"/>
    <col min="14360" max="14360" width="9" style="94"/>
    <col min="14361" max="14365" width="4.125" style="94" bestFit="1" customWidth="1"/>
    <col min="14366" max="14592" width="9" style="94"/>
    <col min="14593" max="14593" width="11.625" style="94" customWidth="1"/>
    <col min="14594" max="14595" width="4.625" style="94" customWidth="1"/>
    <col min="14596" max="14596" width="5.625" style="94" customWidth="1"/>
    <col min="14597" max="14615" width="5.375" style="94" customWidth="1"/>
    <col min="14616" max="14616" width="9" style="94"/>
    <col min="14617" max="14621" width="4.125" style="94" bestFit="1" customWidth="1"/>
    <col min="14622" max="14848" width="9" style="94"/>
    <col min="14849" max="14849" width="11.625" style="94" customWidth="1"/>
    <col min="14850" max="14851" width="4.625" style="94" customWidth="1"/>
    <col min="14852" max="14852" width="5.625" style="94" customWidth="1"/>
    <col min="14853" max="14871" width="5.375" style="94" customWidth="1"/>
    <col min="14872" max="14872" width="9" style="94"/>
    <col min="14873" max="14877" width="4.125" style="94" bestFit="1" customWidth="1"/>
    <col min="14878" max="15104" width="9" style="94"/>
    <col min="15105" max="15105" width="11.625" style="94" customWidth="1"/>
    <col min="15106" max="15107" width="4.625" style="94" customWidth="1"/>
    <col min="15108" max="15108" width="5.625" style="94" customWidth="1"/>
    <col min="15109" max="15127" width="5.375" style="94" customWidth="1"/>
    <col min="15128" max="15128" width="9" style="94"/>
    <col min="15129" max="15133" width="4.125" style="94" bestFit="1" customWidth="1"/>
    <col min="15134" max="15360" width="9" style="94"/>
    <col min="15361" max="15361" width="11.625" style="94" customWidth="1"/>
    <col min="15362" max="15363" width="4.625" style="94" customWidth="1"/>
    <col min="15364" max="15364" width="5.625" style="94" customWidth="1"/>
    <col min="15365" max="15383" width="5.375" style="94" customWidth="1"/>
    <col min="15384" max="15384" width="9" style="94"/>
    <col min="15385" max="15389" width="4.125" style="94" bestFit="1" customWidth="1"/>
    <col min="15390" max="15616" width="9" style="94"/>
    <col min="15617" max="15617" width="11.625" style="94" customWidth="1"/>
    <col min="15618" max="15619" width="4.625" style="94" customWidth="1"/>
    <col min="15620" max="15620" width="5.625" style="94" customWidth="1"/>
    <col min="15621" max="15639" width="5.375" style="94" customWidth="1"/>
    <col min="15640" max="15640" width="9" style="94"/>
    <col min="15641" max="15645" width="4.125" style="94" bestFit="1" customWidth="1"/>
    <col min="15646" max="15872" width="9" style="94"/>
    <col min="15873" max="15873" width="11.625" style="94" customWidth="1"/>
    <col min="15874" max="15875" width="4.625" style="94" customWidth="1"/>
    <col min="15876" max="15876" width="5.625" style="94" customWidth="1"/>
    <col min="15877" max="15895" width="5.375" style="94" customWidth="1"/>
    <col min="15896" max="15896" width="9" style="94"/>
    <col min="15897" max="15901" width="4.125" style="94" bestFit="1" customWidth="1"/>
    <col min="15902" max="16128" width="9" style="94"/>
    <col min="16129" max="16129" width="11.625" style="94" customWidth="1"/>
    <col min="16130" max="16131" width="4.625" style="94" customWidth="1"/>
    <col min="16132" max="16132" width="5.625" style="94" customWidth="1"/>
    <col min="16133" max="16151" width="5.375" style="94" customWidth="1"/>
    <col min="16152" max="16152" width="9" style="94"/>
    <col min="16153" max="16157" width="4.125" style="94" bestFit="1" customWidth="1"/>
    <col min="16158" max="16384" width="9" style="94"/>
  </cols>
  <sheetData>
    <row r="1" spans="1:29" s="519" customFormat="1" ht="15.75" customHeight="1">
      <c r="A1" s="1668" t="s">
        <v>970</v>
      </c>
      <c r="B1" s="805"/>
      <c r="C1" s="805"/>
      <c r="D1" s="805"/>
      <c r="E1" s="1639"/>
      <c r="F1" s="1639"/>
      <c r="G1" s="1639"/>
      <c r="H1" s="1639"/>
      <c r="I1" s="1639"/>
      <c r="R1" s="1640"/>
      <c r="S1" s="1920" t="s">
        <v>971</v>
      </c>
      <c r="T1" s="1921"/>
      <c r="U1" s="1848" t="s">
        <v>273</v>
      </c>
      <c r="V1" s="1848"/>
      <c r="W1" s="2387"/>
    </row>
    <row r="2" spans="1:29" s="519" customFormat="1" ht="15.75" customHeight="1">
      <c r="A2" s="1487" t="s">
        <v>972</v>
      </c>
      <c r="B2" s="849" t="s">
        <v>973</v>
      </c>
      <c r="C2" s="1641"/>
      <c r="D2" s="1641"/>
      <c r="E2" s="1641"/>
      <c r="F2" s="1641"/>
      <c r="G2" s="1641"/>
      <c r="H2" s="1641"/>
      <c r="I2" s="1641"/>
      <c r="J2" s="1641"/>
      <c r="K2" s="1641"/>
      <c r="L2" s="1641"/>
      <c r="M2" s="1641"/>
      <c r="N2" s="1641"/>
      <c r="O2" s="1641"/>
      <c r="P2" s="1641"/>
      <c r="Q2" s="1641"/>
      <c r="R2" s="7" t="s">
        <v>345</v>
      </c>
      <c r="S2" s="1920" t="s">
        <v>974</v>
      </c>
      <c r="T2" s="1921"/>
      <c r="U2" s="1848" t="s">
        <v>993</v>
      </c>
      <c r="V2" s="1848"/>
      <c r="W2" s="2387"/>
      <c r="X2" s="1639"/>
    </row>
    <row r="3" spans="1:29" s="100" customFormat="1" ht="21" customHeight="1">
      <c r="A3" s="1811" t="s">
        <v>2092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N3" s="1811"/>
      <c r="O3" s="1811"/>
      <c r="P3" s="1811"/>
      <c r="Q3" s="1811"/>
      <c r="R3" s="1811"/>
      <c r="S3" s="1811"/>
      <c r="T3" s="1811"/>
      <c r="U3" s="1811"/>
      <c r="V3" s="1811"/>
      <c r="W3" s="1811"/>
      <c r="X3" s="385"/>
    </row>
    <row r="4" spans="1:29" s="519" customFormat="1" ht="12">
      <c r="A4" s="1968" t="s">
        <v>2082</v>
      </c>
      <c r="B4" s="1968"/>
      <c r="C4" s="1968"/>
      <c r="D4" s="1968"/>
      <c r="E4" s="1968"/>
      <c r="F4" s="1968"/>
      <c r="G4" s="1968"/>
      <c r="H4" s="1968"/>
      <c r="I4" s="1968"/>
      <c r="J4" s="1968"/>
      <c r="K4" s="1968"/>
      <c r="L4" s="1968"/>
      <c r="M4" s="1968"/>
      <c r="N4" s="1968"/>
      <c r="O4" s="1968"/>
      <c r="P4" s="1968"/>
      <c r="Q4" s="1968"/>
      <c r="R4" s="1968"/>
      <c r="S4" s="1968"/>
      <c r="T4" s="1968"/>
      <c r="U4" s="1968"/>
      <c r="V4" s="1775" t="s">
        <v>977</v>
      </c>
      <c r="W4" s="1775"/>
      <c r="X4" s="1639"/>
    </row>
    <row r="5" spans="1:29" s="519" customFormat="1" ht="12">
      <c r="A5" s="2388" t="s">
        <v>978</v>
      </c>
      <c r="B5" s="2389"/>
      <c r="C5" s="2391" t="s">
        <v>2083</v>
      </c>
      <c r="D5" s="2391" t="s">
        <v>2084</v>
      </c>
      <c r="E5" s="2315" t="s">
        <v>2085</v>
      </c>
      <c r="F5" s="2315"/>
      <c r="G5" s="2315"/>
      <c r="H5" s="2315"/>
      <c r="I5" s="2315"/>
      <c r="J5" s="2315"/>
      <c r="K5" s="1921"/>
      <c r="L5" s="1920" t="s">
        <v>2086</v>
      </c>
      <c r="M5" s="2315"/>
      <c r="N5" s="2315"/>
      <c r="O5" s="1921"/>
      <c r="P5" s="1920" t="s">
        <v>2087</v>
      </c>
      <c r="Q5" s="2315"/>
      <c r="R5" s="2315"/>
      <c r="S5" s="1921"/>
      <c r="T5" s="1920" t="s">
        <v>2088</v>
      </c>
      <c r="U5" s="2315"/>
      <c r="V5" s="2315"/>
      <c r="W5" s="2315"/>
      <c r="X5" s="1639"/>
    </row>
    <row r="6" spans="1:29" s="838" customFormat="1" ht="12">
      <c r="A6" s="1968"/>
      <c r="B6" s="2390"/>
      <c r="C6" s="1919"/>
      <c r="D6" s="1919"/>
      <c r="E6" s="1588" t="s">
        <v>979</v>
      </c>
      <c r="F6" s="1555" t="s">
        <v>980</v>
      </c>
      <c r="G6" s="1555" t="s">
        <v>981</v>
      </c>
      <c r="H6" s="1555" t="s">
        <v>982</v>
      </c>
      <c r="I6" s="1555" t="s">
        <v>983</v>
      </c>
      <c r="J6" s="1555" t="s">
        <v>984</v>
      </c>
      <c r="K6" s="1555" t="s">
        <v>2089</v>
      </c>
      <c r="L6" s="1555" t="s">
        <v>979</v>
      </c>
      <c r="M6" s="1555" t="s">
        <v>980</v>
      </c>
      <c r="N6" s="1555" t="s">
        <v>981</v>
      </c>
      <c r="O6" s="1555" t="s">
        <v>982</v>
      </c>
      <c r="P6" s="1555" t="s">
        <v>979</v>
      </c>
      <c r="Q6" s="1555" t="s">
        <v>980</v>
      </c>
      <c r="R6" s="1555" t="s">
        <v>981</v>
      </c>
      <c r="S6" s="1555" t="s">
        <v>982</v>
      </c>
      <c r="T6" s="1555" t="s">
        <v>979</v>
      </c>
      <c r="U6" s="1555" t="s">
        <v>980</v>
      </c>
      <c r="V6" s="1555" t="s">
        <v>981</v>
      </c>
      <c r="W6" s="1587" t="s">
        <v>982</v>
      </c>
      <c r="X6" s="837"/>
    </row>
    <row r="7" spans="1:29" s="519" customFormat="1" ht="11.1" customHeight="1">
      <c r="A7" s="805" t="s">
        <v>2090</v>
      </c>
      <c r="B7" s="805" t="s">
        <v>2091</v>
      </c>
      <c r="C7" s="850">
        <f>D7+E7+L7+P7+T7</f>
        <v>138</v>
      </c>
      <c r="D7" s="584">
        <f>SUM(D8:D9)</f>
        <v>32</v>
      </c>
      <c r="E7" s="584">
        <f>SUM(F7:K7)</f>
        <v>22</v>
      </c>
      <c r="F7" s="584">
        <f t="shared" ref="F7:K7" si="0">SUM(F8:F9)</f>
        <v>4</v>
      </c>
      <c r="G7" s="584">
        <f t="shared" si="0"/>
        <v>4</v>
      </c>
      <c r="H7" s="584">
        <f t="shared" si="0"/>
        <v>4</v>
      </c>
      <c r="I7" s="584">
        <f t="shared" si="0"/>
        <v>3</v>
      </c>
      <c r="J7" s="584">
        <f t="shared" si="0"/>
        <v>4</v>
      </c>
      <c r="K7" s="584">
        <f t="shared" si="0"/>
        <v>3</v>
      </c>
      <c r="L7" s="584">
        <f>SUM(M7:O7)</f>
        <v>22</v>
      </c>
      <c r="M7" s="584">
        <f>SUM(M8:M9)</f>
        <v>6</v>
      </c>
      <c r="N7" s="584">
        <f>SUM(N8:N9)</f>
        <v>8</v>
      </c>
      <c r="O7" s="584">
        <f>SUM(O8:O9)</f>
        <v>8</v>
      </c>
      <c r="P7" s="584">
        <f>SUM(Q7:S7)</f>
        <v>12</v>
      </c>
      <c r="Q7" s="584">
        <f>SUM(Q8:Q9)</f>
        <v>0</v>
      </c>
      <c r="R7" s="584">
        <f>SUM(R8:R9)</f>
        <v>7</v>
      </c>
      <c r="S7" s="584">
        <f>SUM(S8:S9)</f>
        <v>5</v>
      </c>
      <c r="T7" s="584">
        <f>SUM(U7:W7)</f>
        <v>50</v>
      </c>
      <c r="U7" s="584">
        <f>SUM(U8:U9)</f>
        <v>15</v>
      </c>
      <c r="V7" s="584">
        <f>SUM(V8:V9)</f>
        <v>17</v>
      </c>
      <c r="W7" s="584">
        <f>SUM(W8:W9)</f>
        <v>18</v>
      </c>
      <c r="X7" s="840"/>
      <c r="Y7" s="521">
        <f>E7-F7-G7-H7-I7-J7-K7</f>
        <v>0</v>
      </c>
      <c r="Z7" s="521">
        <f>L7-M7-N7-O7</f>
        <v>0</v>
      </c>
      <c r="AA7" s="521">
        <f>P7-Q7-R7-S7</f>
        <v>0</v>
      </c>
      <c r="AB7" s="521">
        <f>T7-U7-V7-W7</f>
        <v>0</v>
      </c>
      <c r="AC7" s="521">
        <f>C7-D7-E7-L7-P7-T7</f>
        <v>0</v>
      </c>
    </row>
    <row r="8" spans="1:29" s="519" customFormat="1" ht="11.1" customHeight="1">
      <c r="A8" s="805"/>
      <c r="B8" s="786" t="s">
        <v>583</v>
      </c>
      <c r="C8" s="582">
        <f t="shared" ref="C8:C43" si="1">D8+E8+L8+P8+T8</f>
        <v>77</v>
      </c>
      <c r="D8" s="584">
        <f>D10+D12+D14+D16+D18+D20+D22+D24+D26+D28+D30+D32+D34+D36+D38+D40+D42</f>
        <v>21</v>
      </c>
      <c r="E8" s="584">
        <f t="shared" ref="E8:E43" si="2">SUM(F8:K8)</f>
        <v>10</v>
      </c>
      <c r="F8" s="584">
        <f>F10+F12+F14+F16+F18+F20+F22+F24+F26+F28+F30+F32+F34+F36+F38+F40+F42</f>
        <v>2</v>
      </c>
      <c r="G8" s="584">
        <f t="shared" ref="G8:K9" si="3">G10+G12+G14+G16+G18+G20+G22+G24+G26+G28+G30+G32+G34+G36+G38+G40+G42</f>
        <v>2</v>
      </c>
      <c r="H8" s="584">
        <f t="shared" si="3"/>
        <v>0</v>
      </c>
      <c r="I8" s="584">
        <f t="shared" si="3"/>
        <v>2</v>
      </c>
      <c r="J8" s="584">
        <f t="shared" si="3"/>
        <v>2</v>
      </c>
      <c r="K8" s="584">
        <f t="shared" si="3"/>
        <v>2</v>
      </c>
      <c r="L8" s="584">
        <f>SUM(M8:O8)</f>
        <v>15</v>
      </c>
      <c r="M8" s="584">
        <f t="shared" ref="M8:O9" si="4">M10+M12+M14+M16+M18+M20+M22+M24+M26+M28+M30+M32+M34+M36+M38+M40+M42</f>
        <v>6</v>
      </c>
      <c r="N8" s="584">
        <f t="shared" si="4"/>
        <v>6</v>
      </c>
      <c r="O8" s="584">
        <f t="shared" si="4"/>
        <v>3</v>
      </c>
      <c r="P8" s="584">
        <f>SUM(Q8:S8)</f>
        <v>7</v>
      </c>
      <c r="Q8" s="584">
        <f t="shared" ref="Q8:S9" si="5">Q10+Q12+Q14+Q16+Q18+Q20+Q22+Q24+Q26+Q28+Q30+Q32+Q34+Q36+Q38+Q40+Q42</f>
        <v>0</v>
      </c>
      <c r="R8" s="584">
        <f t="shared" si="5"/>
        <v>4</v>
      </c>
      <c r="S8" s="584">
        <f t="shared" si="5"/>
        <v>3</v>
      </c>
      <c r="T8" s="584">
        <f>SUM(U8:W8)</f>
        <v>24</v>
      </c>
      <c r="U8" s="584">
        <f t="shared" ref="U8:W9" si="6">U10+U12+U14+U16+U18+U20+U22+U24+U26+U28+U30+U32+U34+U36+U38+U40+U42</f>
        <v>7</v>
      </c>
      <c r="V8" s="584">
        <f t="shared" si="6"/>
        <v>6</v>
      </c>
      <c r="W8" s="584">
        <f t="shared" si="6"/>
        <v>11</v>
      </c>
      <c r="X8" s="840"/>
      <c r="Y8" s="521">
        <f t="shared" ref="Y8:Y43" si="7">E8-F8-G8-H8-I8-J8-K8</f>
        <v>0</v>
      </c>
      <c r="Z8" s="521">
        <f t="shared" ref="Z8:Z43" si="8">L8-M8-N8-O8</f>
        <v>0</v>
      </c>
      <c r="AA8" s="521">
        <f t="shared" ref="AA8:AA43" si="9">P8-Q8-R8-S8</f>
        <v>0</v>
      </c>
      <c r="AB8" s="521">
        <f t="shared" ref="AB8:AB43" si="10">T8-U8-V8-W8</f>
        <v>0</v>
      </c>
      <c r="AC8" s="521">
        <f t="shared" ref="AC8:AC43" si="11">C8-D8-E8-L8-P8-T8</f>
        <v>0</v>
      </c>
    </row>
    <row r="9" spans="1:29" s="519" customFormat="1" ht="11.1" customHeight="1">
      <c r="A9" s="1639"/>
      <c r="B9" s="786" t="s">
        <v>584</v>
      </c>
      <c r="C9" s="582">
        <f t="shared" si="1"/>
        <v>61</v>
      </c>
      <c r="D9" s="584">
        <f>D11+D13+D15+D17+D19+D21+D23+D25+D27+D29+D31+D33+D35+D37+D39+D41+D43</f>
        <v>11</v>
      </c>
      <c r="E9" s="584">
        <f t="shared" si="2"/>
        <v>12</v>
      </c>
      <c r="F9" s="584">
        <f>F11+F13+F15+F17+F19+F21+F23+F25+F27+F29+F31+F33+F35+F37+F39+F41+F43</f>
        <v>2</v>
      </c>
      <c r="G9" s="584">
        <f t="shared" si="3"/>
        <v>2</v>
      </c>
      <c r="H9" s="584">
        <f t="shared" si="3"/>
        <v>4</v>
      </c>
      <c r="I9" s="584">
        <f t="shared" si="3"/>
        <v>1</v>
      </c>
      <c r="J9" s="584">
        <f t="shared" si="3"/>
        <v>2</v>
      </c>
      <c r="K9" s="584">
        <f t="shared" si="3"/>
        <v>1</v>
      </c>
      <c r="L9" s="584">
        <f>SUM(M9:O9)</f>
        <v>7</v>
      </c>
      <c r="M9" s="584">
        <f t="shared" si="4"/>
        <v>0</v>
      </c>
      <c r="N9" s="584">
        <f t="shared" si="4"/>
        <v>2</v>
      </c>
      <c r="O9" s="584">
        <f t="shared" si="4"/>
        <v>5</v>
      </c>
      <c r="P9" s="584">
        <f t="shared" ref="P9:P43" si="12">SUM(Q9:S9)</f>
        <v>5</v>
      </c>
      <c r="Q9" s="584">
        <f t="shared" si="5"/>
        <v>0</v>
      </c>
      <c r="R9" s="584">
        <f t="shared" si="5"/>
        <v>3</v>
      </c>
      <c r="S9" s="584">
        <f t="shared" si="5"/>
        <v>2</v>
      </c>
      <c r="T9" s="584">
        <f t="shared" ref="T9:T43" si="13">SUM(U9:W9)</f>
        <v>26</v>
      </c>
      <c r="U9" s="584">
        <f t="shared" si="6"/>
        <v>8</v>
      </c>
      <c r="V9" s="584">
        <f t="shared" si="6"/>
        <v>11</v>
      </c>
      <c r="W9" s="584">
        <f t="shared" si="6"/>
        <v>7</v>
      </c>
      <c r="X9" s="840"/>
      <c r="Y9" s="521">
        <f t="shared" si="7"/>
        <v>0</v>
      </c>
      <c r="Z9" s="521">
        <f t="shared" si="8"/>
        <v>0</v>
      </c>
      <c r="AA9" s="521">
        <f t="shared" si="9"/>
        <v>0</v>
      </c>
      <c r="AB9" s="521">
        <f t="shared" si="10"/>
        <v>0</v>
      </c>
      <c r="AC9" s="521">
        <f t="shared" si="11"/>
        <v>0</v>
      </c>
    </row>
    <row r="10" spans="1:29" s="519" customFormat="1" ht="11.1" customHeight="1">
      <c r="A10" s="842" t="s">
        <v>985</v>
      </c>
      <c r="B10" s="786" t="s">
        <v>583</v>
      </c>
      <c r="C10" s="582">
        <f t="shared" si="1"/>
        <v>21</v>
      </c>
      <c r="D10" s="843">
        <v>21</v>
      </c>
      <c r="E10" s="584">
        <f t="shared" si="2"/>
        <v>0</v>
      </c>
      <c r="F10" s="843">
        <v>0</v>
      </c>
      <c r="G10" s="843">
        <v>0</v>
      </c>
      <c r="H10" s="843">
        <v>0</v>
      </c>
      <c r="I10" s="843">
        <v>0</v>
      </c>
      <c r="J10" s="843">
        <v>0</v>
      </c>
      <c r="K10" s="843">
        <v>0</v>
      </c>
      <c r="L10" s="584">
        <f t="shared" ref="L10:L43" si="14">SUM(M10:O10)</f>
        <v>0</v>
      </c>
      <c r="M10" s="843">
        <v>0</v>
      </c>
      <c r="N10" s="843">
        <v>0</v>
      </c>
      <c r="O10" s="843">
        <v>0</v>
      </c>
      <c r="P10" s="584">
        <f t="shared" si="12"/>
        <v>0</v>
      </c>
      <c r="Q10" s="843">
        <v>0</v>
      </c>
      <c r="R10" s="843">
        <v>0</v>
      </c>
      <c r="S10" s="843">
        <v>0</v>
      </c>
      <c r="T10" s="584">
        <f t="shared" si="13"/>
        <v>0</v>
      </c>
      <c r="U10" s="843">
        <v>0</v>
      </c>
      <c r="V10" s="843">
        <v>0</v>
      </c>
      <c r="W10" s="843">
        <v>0</v>
      </c>
      <c r="X10" s="840"/>
      <c r="Y10" s="521">
        <f t="shared" si="7"/>
        <v>0</v>
      </c>
      <c r="Z10" s="521">
        <f t="shared" si="8"/>
        <v>0</v>
      </c>
      <c r="AA10" s="521">
        <f t="shared" si="9"/>
        <v>0</v>
      </c>
      <c r="AB10" s="521">
        <f t="shared" si="10"/>
        <v>0</v>
      </c>
      <c r="AC10" s="521">
        <f t="shared" si="11"/>
        <v>0</v>
      </c>
    </row>
    <row r="11" spans="1:29" s="519" customFormat="1" ht="11.1" customHeight="1">
      <c r="A11" s="842"/>
      <c r="B11" s="786" t="s">
        <v>584</v>
      </c>
      <c r="C11" s="582">
        <f t="shared" si="1"/>
        <v>11</v>
      </c>
      <c r="D11" s="843">
        <v>11</v>
      </c>
      <c r="E11" s="584">
        <f t="shared" si="2"/>
        <v>0</v>
      </c>
      <c r="F11" s="843">
        <v>0</v>
      </c>
      <c r="G11" s="843">
        <v>0</v>
      </c>
      <c r="H11" s="843">
        <v>0</v>
      </c>
      <c r="I11" s="843">
        <v>0</v>
      </c>
      <c r="J11" s="843">
        <v>0</v>
      </c>
      <c r="K11" s="843">
        <v>0</v>
      </c>
      <c r="L11" s="584">
        <f t="shared" si="14"/>
        <v>0</v>
      </c>
      <c r="M11" s="843">
        <v>0</v>
      </c>
      <c r="N11" s="843">
        <v>0</v>
      </c>
      <c r="O11" s="843">
        <v>0</v>
      </c>
      <c r="P11" s="584">
        <f t="shared" si="12"/>
        <v>0</v>
      </c>
      <c r="Q11" s="843">
        <v>0</v>
      </c>
      <c r="R11" s="843">
        <v>0</v>
      </c>
      <c r="S11" s="843">
        <v>0</v>
      </c>
      <c r="T11" s="584">
        <f t="shared" si="13"/>
        <v>0</v>
      </c>
      <c r="U11" s="843">
        <v>0</v>
      </c>
      <c r="V11" s="843">
        <v>0</v>
      </c>
      <c r="W11" s="843">
        <v>0</v>
      </c>
      <c r="X11" s="840"/>
      <c r="Y11" s="521">
        <f t="shared" si="7"/>
        <v>0</v>
      </c>
      <c r="Z11" s="521">
        <f t="shared" si="8"/>
        <v>0</v>
      </c>
      <c r="AA11" s="521">
        <f t="shared" si="9"/>
        <v>0</v>
      </c>
      <c r="AB11" s="521">
        <f t="shared" si="10"/>
        <v>0</v>
      </c>
      <c r="AC11" s="521">
        <f t="shared" si="11"/>
        <v>0</v>
      </c>
    </row>
    <row r="12" spans="1:29" s="519" customFormat="1" ht="11.1" customHeight="1">
      <c r="A12" s="844" t="s">
        <v>994</v>
      </c>
      <c r="B12" s="786" t="s">
        <v>583</v>
      </c>
      <c r="C12" s="582">
        <f t="shared" si="1"/>
        <v>2</v>
      </c>
      <c r="D12" s="843">
        <v>0</v>
      </c>
      <c r="E12" s="584">
        <f t="shared" si="2"/>
        <v>2</v>
      </c>
      <c r="F12" s="843">
        <v>2</v>
      </c>
      <c r="G12" s="843">
        <v>0</v>
      </c>
      <c r="H12" s="843">
        <v>0</v>
      </c>
      <c r="I12" s="843">
        <v>0</v>
      </c>
      <c r="J12" s="843">
        <v>0</v>
      </c>
      <c r="K12" s="843">
        <v>0</v>
      </c>
      <c r="L12" s="584">
        <f t="shared" si="14"/>
        <v>0</v>
      </c>
      <c r="M12" s="843">
        <v>0</v>
      </c>
      <c r="N12" s="843">
        <v>0</v>
      </c>
      <c r="O12" s="843">
        <v>0</v>
      </c>
      <c r="P12" s="584">
        <f t="shared" si="12"/>
        <v>0</v>
      </c>
      <c r="Q12" s="843">
        <v>0</v>
      </c>
      <c r="R12" s="843">
        <v>0</v>
      </c>
      <c r="S12" s="843">
        <v>0</v>
      </c>
      <c r="T12" s="584">
        <f t="shared" si="13"/>
        <v>0</v>
      </c>
      <c r="U12" s="843">
        <v>0</v>
      </c>
      <c r="V12" s="843">
        <v>0</v>
      </c>
      <c r="W12" s="843">
        <v>0</v>
      </c>
      <c r="X12" s="840"/>
      <c r="Y12" s="521">
        <f t="shared" si="7"/>
        <v>0</v>
      </c>
      <c r="Z12" s="521">
        <f t="shared" si="8"/>
        <v>0</v>
      </c>
      <c r="AA12" s="521">
        <f t="shared" si="9"/>
        <v>0</v>
      </c>
      <c r="AB12" s="521">
        <f t="shared" si="10"/>
        <v>0</v>
      </c>
      <c r="AC12" s="521">
        <f t="shared" si="11"/>
        <v>0</v>
      </c>
    </row>
    <row r="13" spans="1:29" s="519" customFormat="1" ht="11.1" customHeight="1">
      <c r="A13" s="844"/>
      <c r="B13" s="786" t="s">
        <v>584</v>
      </c>
      <c r="C13" s="582">
        <f t="shared" si="1"/>
        <v>2</v>
      </c>
      <c r="D13" s="843">
        <v>0</v>
      </c>
      <c r="E13" s="584">
        <f t="shared" si="2"/>
        <v>2</v>
      </c>
      <c r="F13" s="843">
        <v>2</v>
      </c>
      <c r="G13" s="843">
        <v>0</v>
      </c>
      <c r="H13" s="843">
        <v>0</v>
      </c>
      <c r="I13" s="843">
        <v>0</v>
      </c>
      <c r="J13" s="843">
        <v>0</v>
      </c>
      <c r="K13" s="843">
        <v>0</v>
      </c>
      <c r="L13" s="584">
        <f t="shared" si="14"/>
        <v>0</v>
      </c>
      <c r="M13" s="843">
        <v>0</v>
      </c>
      <c r="N13" s="843">
        <v>0</v>
      </c>
      <c r="O13" s="843">
        <v>0</v>
      </c>
      <c r="P13" s="584">
        <f t="shared" si="12"/>
        <v>0</v>
      </c>
      <c r="Q13" s="843">
        <v>0</v>
      </c>
      <c r="R13" s="843">
        <v>0</v>
      </c>
      <c r="S13" s="843">
        <v>0</v>
      </c>
      <c r="T13" s="584">
        <f t="shared" si="13"/>
        <v>0</v>
      </c>
      <c r="U13" s="843">
        <v>0</v>
      </c>
      <c r="V13" s="843">
        <v>0</v>
      </c>
      <c r="W13" s="843">
        <v>0</v>
      </c>
      <c r="X13" s="840"/>
      <c r="Y13" s="521">
        <f t="shared" si="7"/>
        <v>0</v>
      </c>
      <c r="Z13" s="521">
        <f t="shared" si="8"/>
        <v>0</v>
      </c>
      <c r="AA13" s="521">
        <f t="shared" si="9"/>
        <v>0</v>
      </c>
      <c r="AB13" s="521">
        <f t="shared" si="10"/>
        <v>0</v>
      </c>
      <c r="AC13" s="521">
        <f t="shared" si="11"/>
        <v>0</v>
      </c>
    </row>
    <row r="14" spans="1:29" s="519" customFormat="1" ht="11.1" customHeight="1">
      <c r="A14" s="844" t="s">
        <v>986</v>
      </c>
      <c r="B14" s="786" t="s">
        <v>583</v>
      </c>
      <c r="C14" s="582">
        <f t="shared" si="1"/>
        <v>2</v>
      </c>
      <c r="D14" s="843">
        <v>0</v>
      </c>
      <c r="E14" s="584">
        <f t="shared" si="2"/>
        <v>2</v>
      </c>
      <c r="F14" s="843">
        <v>0</v>
      </c>
      <c r="G14" s="843">
        <v>2</v>
      </c>
      <c r="H14" s="843">
        <v>0</v>
      </c>
      <c r="I14" s="843">
        <v>0</v>
      </c>
      <c r="J14" s="843">
        <v>0</v>
      </c>
      <c r="K14" s="843">
        <v>0</v>
      </c>
      <c r="L14" s="584">
        <f t="shared" si="14"/>
        <v>0</v>
      </c>
      <c r="M14" s="843">
        <v>0</v>
      </c>
      <c r="N14" s="843">
        <v>0</v>
      </c>
      <c r="O14" s="843">
        <v>0</v>
      </c>
      <c r="P14" s="584">
        <f t="shared" si="12"/>
        <v>0</v>
      </c>
      <c r="Q14" s="843">
        <v>0</v>
      </c>
      <c r="R14" s="843">
        <v>0</v>
      </c>
      <c r="S14" s="843">
        <v>0</v>
      </c>
      <c r="T14" s="584">
        <f t="shared" si="13"/>
        <v>0</v>
      </c>
      <c r="U14" s="843">
        <v>0</v>
      </c>
      <c r="V14" s="843">
        <v>0</v>
      </c>
      <c r="W14" s="843">
        <v>0</v>
      </c>
      <c r="X14" s="840"/>
      <c r="Y14" s="521">
        <f t="shared" si="7"/>
        <v>0</v>
      </c>
      <c r="Z14" s="521">
        <f t="shared" si="8"/>
        <v>0</v>
      </c>
      <c r="AA14" s="521">
        <f t="shared" si="9"/>
        <v>0</v>
      </c>
      <c r="AB14" s="521">
        <f t="shared" si="10"/>
        <v>0</v>
      </c>
      <c r="AC14" s="521">
        <f t="shared" si="11"/>
        <v>0</v>
      </c>
    </row>
    <row r="15" spans="1:29" s="519" customFormat="1" ht="11.1" customHeight="1">
      <c r="A15" s="844"/>
      <c r="B15" s="786" t="s">
        <v>584</v>
      </c>
      <c r="C15" s="582">
        <f t="shared" si="1"/>
        <v>2</v>
      </c>
      <c r="D15" s="843">
        <v>0</v>
      </c>
      <c r="E15" s="584">
        <f t="shared" si="2"/>
        <v>2</v>
      </c>
      <c r="F15" s="843">
        <v>0</v>
      </c>
      <c r="G15" s="843">
        <v>2</v>
      </c>
      <c r="H15" s="843">
        <v>0</v>
      </c>
      <c r="I15" s="843">
        <v>0</v>
      </c>
      <c r="J15" s="843">
        <v>0</v>
      </c>
      <c r="K15" s="843">
        <v>0</v>
      </c>
      <c r="L15" s="584">
        <f t="shared" si="14"/>
        <v>0</v>
      </c>
      <c r="M15" s="843">
        <v>0</v>
      </c>
      <c r="N15" s="843">
        <v>0</v>
      </c>
      <c r="O15" s="843">
        <v>0</v>
      </c>
      <c r="P15" s="584">
        <f t="shared" si="12"/>
        <v>0</v>
      </c>
      <c r="Q15" s="843">
        <v>0</v>
      </c>
      <c r="R15" s="843">
        <v>0</v>
      </c>
      <c r="S15" s="843">
        <v>0</v>
      </c>
      <c r="T15" s="584">
        <f t="shared" si="13"/>
        <v>0</v>
      </c>
      <c r="U15" s="843">
        <v>0</v>
      </c>
      <c r="V15" s="843">
        <v>0</v>
      </c>
      <c r="W15" s="843">
        <v>0</v>
      </c>
      <c r="X15" s="840"/>
      <c r="Y15" s="521">
        <f t="shared" si="7"/>
        <v>0</v>
      </c>
      <c r="Z15" s="521">
        <f t="shared" si="8"/>
        <v>0</v>
      </c>
      <c r="AA15" s="521">
        <f t="shared" si="9"/>
        <v>0</v>
      </c>
      <c r="AB15" s="521">
        <f t="shared" si="10"/>
        <v>0</v>
      </c>
      <c r="AC15" s="521">
        <f t="shared" si="11"/>
        <v>0</v>
      </c>
    </row>
    <row r="16" spans="1:29" s="519" customFormat="1" ht="11.1" customHeight="1">
      <c r="A16" s="844" t="s">
        <v>995</v>
      </c>
      <c r="B16" s="786" t="s">
        <v>583</v>
      </c>
      <c r="C16" s="582">
        <f t="shared" si="1"/>
        <v>0</v>
      </c>
      <c r="D16" s="843">
        <v>0</v>
      </c>
      <c r="E16" s="584">
        <f t="shared" si="2"/>
        <v>0</v>
      </c>
      <c r="F16" s="843">
        <v>0</v>
      </c>
      <c r="G16" s="843">
        <v>0</v>
      </c>
      <c r="H16" s="843">
        <v>0</v>
      </c>
      <c r="I16" s="843">
        <v>0</v>
      </c>
      <c r="J16" s="843">
        <v>0</v>
      </c>
      <c r="K16" s="843">
        <v>0</v>
      </c>
      <c r="L16" s="584">
        <f t="shared" si="14"/>
        <v>0</v>
      </c>
      <c r="M16" s="843">
        <v>0</v>
      </c>
      <c r="N16" s="843">
        <v>0</v>
      </c>
      <c r="O16" s="843">
        <v>0</v>
      </c>
      <c r="P16" s="584">
        <f t="shared" si="12"/>
        <v>0</v>
      </c>
      <c r="Q16" s="843">
        <v>0</v>
      </c>
      <c r="R16" s="843">
        <v>0</v>
      </c>
      <c r="S16" s="843">
        <v>0</v>
      </c>
      <c r="T16" s="584">
        <f t="shared" si="13"/>
        <v>0</v>
      </c>
      <c r="U16" s="843">
        <v>0</v>
      </c>
      <c r="V16" s="843">
        <v>0</v>
      </c>
      <c r="W16" s="843">
        <v>0</v>
      </c>
      <c r="X16" s="840"/>
      <c r="Y16" s="521">
        <f t="shared" si="7"/>
        <v>0</v>
      </c>
      <c r="Z16" s="521">
        <f t="shared" si="8"/>
        <v>0</v>
      </c>
      <c r="AA16" s="521">
        <f t="shared" si="9"/>
        <v>0</v>
      </c>
      <c r="AB16" s="521">
        <f t="shared" si="10"/>
        <v>0</v>
      </c>
      <c r="AC16" s="521">
        <f t="shared" si="11"/>
        <v>0</v>
      </c>
    </row>
    <row r="17" spans="1:29" s="519" customFormat="1" ht="11.1" customHeight="1">
      <c r="A17" s="844"/>
      <c r="B17" s="786" t="s">
        <v>584</v>
      </c>
      <c r="C17" s="582">
        <f t="shared" si="1"/>
        <v>4</v>
      </c>
      <c r="D17" s="843">
        <v>0</v>
      </c>
      <c r="E17" s="584">
        <f t="shared" si="2"/>
        <v>4</v>
      </c>
      <c r="F17" s="843">
        <v>0</v>
      </c>
      <c r="G17" s="843">
        <v>0</v>
      </c>
      <c r="H17" s="843">
        <v>4</v>
      </c>
      <c r="I17" s="843">
        <v>0</v>
      </c>
      <c r="J17" s="843">
        <v>0</v>
      </c>
      <c r="K17" s="843">
        <v>0</v>
      </c>
      <c r="L17" s="584">
        <f t="shared" si="14"/>
        <v>0</v>
      </c>
      <c r="M17" s="843">
        <v>0</v>
      </c>
      <c r="N17" s="843">
        <v>0</v>
      </c>
      <c r="O17" s="843">
        <v>0</v>
      </c>
      <c r="P17" s="584">
        <f t="shared" si="12"/>
        <v>0</v>
      </c>
      <c r="Q17" s="843">
        <v>0</v>
      </c>
      <c r="R17" s="843">
        <v>0</v>
      </c>
      <c r="S17" s="843">
        <v>0</v>
      </c>
      <c r="T17" s="584">
        <f t="shared" si="13"/>
        <v>0</v>
      </c>
      <c r="U17" s="843">
        <v>0</v>
      </c>
      <c r="V17" s="843">
        <v>0</v>
      </c>
      <c r="W17" s="843">
        <v>0</v>
      </c>
      <c r="X17" s="840"/>
      <c r="Y17" s="521">
        <f t="shared" si="7"/>
        <v>0</v>
      </c>
      <c r="Z17" s="521">
        <f t="shared" si="8"/>
        <v>0</v>
      </c>
      <c r="AA17" s="521">
        <f t="shared" si="9"/>
        <v>0</v>
      </c>
      <c r="AB17" s="521">
        <f t="shared" si="10"/>
        <v>0</v>
      </c>
      <c r="AC17" s="521">
        <f t="shared" si="11"/>
        <v>0</v>
      </c>
    </row>
    <row r="18" spans="1:29" s="519" customFormat="1" ht="11.1" customHeight="1">
      <c r="A18" s="844" t="s">
        <v>987</v>
      </c>
      <c r="B18" s="786" t="s">
        <v>583</v>
      </c>
      <c r="C18" s="582">
        <f t="shared" si="1"/>
        <v>2</v>
      </c>
      <c r="D18" s="843">
        <v>0</v>
      </c>
      <c r="E18" s="584">
        <f t="shared" si="2"/>
        <v>2</v>
      </c>
      <c r="F18" s="843">
        <v>0</v>
      </c>
      <c r="G18" s="843">
        <v>0</v>
      </c>
      <c r="H18" s="843">
        <v>0</v>
      </c>
      <c r="I18" s="843">
        <v>2</v>
      </c>
      <c r="J18" s="843">
        <v>0</v>
      </c>
      <c r="K18" s="843">
        <v>0</v>
      </c>
      <c r="L18" s="584">
        <f t="shared" si="14"/>
        <v>0</v>
      </c>
      <c r="M18" s="843">
        <v>0</v>
      </c>
      <c r="N18" s="843">
        <v>0</v>
      </c>
      <c r="O18" s="843">
        <v>0</v>
      </c>
      <c r="P18" s="584">
        <f t="shared" si="12"/>
        <v>0</v>
      </c>
      <c r="Q18" s="843">
        <v>0</v>
      </c>
      <c r="R18" s="843">
        <v>0</v>
      </c>
      <c r="S18" s="843">
        <v>0</v>
      </c>
      <c r="T18" s="584">
        <f t="shared" si="13"/>
        <v>0</v>
      </c>
      <c r="U18" s="843">
        <v>0</v>
      </c>
      <c r="V18" s="843">
        <v>0</v>
      </c>
      <c r="W18" s="843">
        <v>0</v>
      </c>
      <c r="X18" s="840"/>
      <c r="Y18" s="521">
        <f t="shared" si="7"/>
        <v>0</v>
      </c>
      <c r="Z18" s="521">
        <f t="shared" si="8"/>
        <v>0</v>
      </c>
      <c r="AA18" s="521">
        <f t="shared" si="9"/>
        <v>0</v>
      </c>
      <c r="AB18" s="521">
        <f t="shared" si="10"/>
        <v>0</v>
      </c>
      <c r="AC18" s="521">
        <f t="shared" si="11"/>
        <v>0</v>
      </c>
    </row>
    <row r="19" spans="1:29" s="519" customFormat="1" ht="11.1" customHeight="1">
      <c r="A19" s="844"/>
      <c r="B19" s="786" t="s">
        <v>584</v>
      </c>
      <c r="C19" s="582">
        <f t="shared" si="1"/>
        <v>1</v>
      </c>
      <c r="D19" s="843">
        <v>0</v>
      </c>
      <c r="E19" s="584">
        <f t="shared" si="2"/>
        <v>1</v>
      </c>
      <c r="F19" s="843">
        <v>0</v>
      </c>
      <c r="G19" s="843">
        <v>0</v>
      </c>
      <c r="H19" s="843">
        <v>0</v>
      </c>
      <c r="I19" s="843">
        <v>1</v>
      </c>
      <c r="J19" s="843">
        <v>0</v>
      </c>
      <c r="K19" s="843">
        <v>0</v>
      </c>
      <c r="L19" s="584">
        <f t="shared" si="14"/>
        <v>0</v>
      </c>
      <c r="M19" s="843">
        <v>0</v>
      </c>
      <c r="N19" s="843">
        <v>0</v>
      </c>
      <c r="O19" s="843">
        <v>0</v>
      </c>
      <c r="P19" s="584">
        <f t="shared" si="12"/>
        <v>0</v>
      </c>
      <c r="Q19" s="843">
        <v>0</v>
      </c>
      <c r="R19" s="843">
        <v>0</v>
      </c>
      <c r="S19" s="843">
        <v>0</v>
      </c>
      <c r="T19" s="584">
        <f t="shared" si="13"/>
        <v>0</v>
      </c>
      <c r="U19" s="843">
        <v>0</v>
      </c>
      <c r="V19" s="843">
        <v>0</v>
      </c>
      <c r="W19" s="843">
        <v>0</v>
      </c>
      <c r="X19" s="840"/>
      <c r="Y19" s="521">
        <f t="shared" si="7"/>
        <v>0</v>
      </c>
      <c r="Z19" s="521">
        <f t="shared" si="8"/>
        <v>0</v>
      </c>
      <c r="AA19" s="521">
        <f t="shared" si="9"/>
        <v>0</v>
      </c>
      <c r="AB19" s="521">
        <f t="shared" si="10"/>
        <v>0</v>
      </c>
      <c r="AC19" s="521">
        <f t="shared" si="11"/>
        <v>0</v>
      </c>
    </row>
    <row r="20" spans="1:29" s="519" customFormat="1" ht="11.1" customHeight="1">
      <c r="A20" s="844" t="s">
        <v>1009</v>
      </c>
      <c r="B20" s="786" t="s">
        <v>583</v>
      </c>
      <c r="C20" s="582">
        <f t="shared" si="1"/>
        <v>2</v>
      </c>
      <c r="D20" s="843">
        <v>0</v>
      </c>
      <c r="E20" s="584">
        <f t="shared" si="2"/>
        <v>2</v>
      </c>
      <c r="F20" s="843">
        <v>0</v>
      </c>
      <c r="G20" s="843">
        <v>0</v>
      </c>
      <c r="H20" s="843">
        <v>0</v>
      </c>
      <c r="I20" s="843">
        <v>0</v>
      </c>
      <c r="J20" s="843">
        <v>2</v>
      </c>
      <c r="K20" s="843">
        <v>0</v>
      </c>
      <c r="L20" s="584">
        <f t="shared" si="14"/>
        <v>0</v>
      </c>
      <c r="M20" s="843">
        <v>0</v>
      </c>
      <c r="N20" s="843">
        <v>0</v>
      </c>
      <c r="O20" s="843">
        <v>0</v>
      </c>
      <c r="P20" s="584">
        <f t="shared" si="12"/>
        <v>0</v>
      </c>
      <c r="Q20" s="843">
        <v>0</v>
      </c>
      <c r="R20" s="843">
        <v>0</v>
      </c>
      <c r="S20" s="843">
        <v>0</v>
      </c>
      <c r="T20" s="584">
        <f t="shared" si="13"/>
        <v>0</v>
      </c>
      <c r="U20" s="843">
        <v>0</v>
      </c>
      <c r="V20" s="843">
        <v>0</v>
      </c>
      <c r="W20" s="843">
        <v>0</v>
      </c>
      <c r="X20" s="840"/>
      <c r="Y20" s="521">
        <f t="shared" si="7"/>
        <v>0</v>
      </c>
      <c r="Z20" s="521">
        <f t="shared" si="8"/>
        <v>0</v>
      </c>
      <c r="AA20" s="521">
        <f t="shared" si="9"/>
        <v>0</v>
      </c>
      <c r="AB20" s="521">
        <f t="shared" si="10"/>
        <v>0</v>
      </c>
      <c r="AC20" s="521">
        <f t="shared" si="11"/>
        <v>0</v>
      </c>
    </row>
    <row r="21" spans="1:29" s="519" customFormat="1" ht="11.1" customHeight="1">
      <c r="A21" s="844"/>
      <c r="B21" s="786" t="s">
        <v>584</v>
      </c>
      <c r="C21" s="582">
        <f t="shared" si="1"/>
        <v>2</v>
      </c>
      <c r="D21" s="843">
        <v>0</v>
      </c>
      <c r="E21" s="584">
        <f t="shared" si="2"/>
        <v>2</v>
      </c>
      <c r="F21" s="843">
        <v>0</v>
      </c>
      <c r="G21" s="843">
        <v>0</v>
      </c>
      <c r="H21" s="843">
        <v>0</v>
      </c>
      <c r="I21" s="843">
        <v>0</v>
      </c>
      <c r="J21" s="843">
        <v>2</v>
      </c>
      <c r="K21" s="843">
        <v>0</v>
      </c>
      <c r="L21" s="584">
        <f t="shared" si="14"/>
        <v>0</v>
      </c>
      <c r="M21" s="843">
        <v>0</v>
      </c>
      <c r="N21" s="843">
        <v>0</v>
      </c>
      <c r="O21" s="843">
        <v>0</v>
      </c>
      <c r="P21" s="584">
        <f t="shared" si="12"/>
        <v>0</v>
      </c>
      <c r="Q21" s="843">
        <v>0</v>
      </c>
      <c r="R21" s="843">
        <v>0</v>
      </c>
      <c r="S21" s="843">
        <v>0</v>
      </c>
      <c r="T21" s="584">
        <f t="shared" si="13"/>
        <v>0</v>
      </c>
      <c r="U21" s="843">
        <v>0</v>
      </c>
      <c r="V21" s="843">
        <v>0</v>
      </c>
      <c r="W21" s="843">
        <v>0</v>
      </c>
      <c r="X21" s="840"/>
      <c r="Y21" s="521">
        <f t="shared" si="7"/>
        <v>0</v>
      </c>
      <c r="Z21" s="521">
        <f t="shared" si="8"/>
        <v>0</v>
      </c>
      <c r="AA21" s="521">
        <f t="shared" si="9"/>
        <v>0</v>
      </c>
      <c r="AB21" s="521">
        <f t="shared" si="10"/>
        <v>0</v>
      </c>
      <c r="AC21" s="521">
        <f t="shared" si="11"/>
        <v>0</v>
      </c>
    </row>
    <row r="22" spans="1:29" s="519" customFormat="1" ht="11.1" customHeight="1">
      <c r="A22" s="844" t="s">
        <v>988</v>
      </c>
      <c r="B22" s="786" t="s">
        <v>583</v>
      </c>
      <c r="C22" s="582">
        <f t="shared" si="1"/>
        <v>2</v>
      </c>
      <c r="D22" s="843">
        <v>0</v>
      </c>
      <c r="E22" s="584">
        <f t="shared" si="2"/>
        <v>2</v>
      </c>
      <c r="F22" s="843">
        <v>0</v>
      </c>
      <c r="G22" s="843">
        <v>0</v>
      </c>
      <c r="H22" s="843">
        <v>0</v>
      </c>
      <c r="I22" s="843">
        <v>0</v>
      </c>
      <c r="J22" s="843">
        <v>0</v>
      </c>
      <c r="K22" s="843">
        <v>2</v>
      </c>
      <c r="L22" s="584">
        <f t="shared" si="14"/>
        <v>0</v>
      </c>
      <c r="M22" s="843">
        <v>0</v>
      </c>
      <c r="N22" s="843">
        <v>0</v>
      </c>
      <c r="O22" s="843">
        <v>0</v>
      </c>
      <c r="P22" s="584">
        <f t="shared" si="12"/>
        <v>0</v>
      </c>
      <c r="Q22" s="843">
        <v>0</v>
      </c>
      <c r="R22" s="843">
        <v>0</v>
      </c>
      <c r="S22" s="843">
        <v>0</v>
      </c>
      <c r="T22" s="584">
        <f t="shared" si="13"/>
        <v>0</v>
      </c>
      <c r="U22" s="843">
        <v>0</v>
      </c>
      <c r="V22" s="843">
        <v>0</v>
      </c>
      <c r="W22" s="843">
        <v>0</v>
      </c>
      <c r="X22" s="840"/>
      <c r="Y22" s="521">
        <f t="shared" si="7"/>
        <v>0</v>
      </c>
      <c r="Z22" s="521">
        <f t="shared" si="8"/>
        <v>0</v>
      </c>
      <c r="AA22" s="521">
        <f t="shared" si="9"/>
        <v>0</v>
      </c>
      <c r="AB22" s="521">
        <f t="shared" si="10"/>
        <v>0</v>
      </c>
      <c r="AC22" s="521">
        <f t="shared" si="11"/>
        <v>0</v>
      </c>
    </row>
    <row r="23" spans="1:29" s="519" customFormat="1" ht="11.1" customHeight="1">
      <c r="A23" s="844"/>
      <c r="B23" s="786" t="s">
        <v>584</v>
      </c>
      <c r="C23" s="582">
        <f t="shared" si="1"/>
        <v>1</v>
      </c>
      <c r="D23" s="843">
        <v>0</v>
      </c>
      <c r="E23" s="584">
        <f t="shared" si="2"/>
        <v>1</v>
      </c>
      <c r="F23" s="843">
        <v>0</v>
      </c>
      <c r="G23" s="843">
        <v>0</v>
      </c>
      <c r="H23" s="843">
        <v>0</v>
      </c>
      <c r="I23" s="843">
        <v>0</v>
      </c>
      <c r="J23" s="843">
        <v>0</v>
      </c>
      <c r="K23" s="843">
        <v>1</v>
      </c>
      <c r="L23" s="584">
        <f t="shared" si="14"/>
        <v>0</v>
      </c>
      <c r="M23" s="843">
        <v>0</v>
      </c>
      <c r="N23" s="843">
        <v>0</v>
      </c>
      <c r="O23" s="843">
        <v>0</v>
      </c>
      <c r="P23" s="584">
        <f t="shared" si="12"/>
        <v>0</v>
      </c>
      <c r="Q23" s="843">
        <v>0</v>
      </c>
      <c r="R23" s="843">
        <v>0</v>
      </c>
      <c r="S23" s="843">
        <v>0</v>
      </c>
      <c r="T23" s="584">
        <f t="shared" si="13"/>
        <v>0</v>
      </c>
      <c r="U23" s="843">
        <v>0</v>
      </c>
      <c r="V23" s="843">
        <v>0</v>
      </c>
      <c r="W23" s="843">
        <v>0</v>
      </c>
      <c r="X23" s="840"/>
      <c r="Y23" s="521">
        <f t="shared" si="7"/>
        <v>0</v>
      </c>
      <c r="Z23" s="521">
        <f t="shared" si="8"/>
        <v>0</v>
      </c>
      <c r="AA23" s="521">
        <f t="shared" si="9"/>
        <v>0</v>
      </c>
      <c r="AB23" s="521">
        <f t="shared" si="10"/>
        <v>0</v>
      </c>
      <c r="AC23" s="521">
        <f t="shared" si="11"/>
        <v>0</v>
      </c>
    </row>
    <row r="24" spans="1:29" s="519" customFormat="1" ht="11.1" customHeight="1">
      <c r="A24" s="844" t="s">
        <v>989</v>
      </c>
      <c r="B24" s="786" t="s">
        <v>583</v>
      </c>
      <c r="C24" s="582">
        <f t="shared" si="1"/>
        <v>6</v>
      </c>
      <c r="D24" s="843">
        <v>0</v>
      </c>
      <c r="E24" s="584">
        <f t="shared" si="2"/>
        <v>0</v>
      </c>
      <c r="F24" s="843">
        <v>0</v>
      </c>
      <c r="G24" s="843">
        <v>0</v>
      </c>
      <c r="H24" s="843">
        <v>0</v>
      </c>
      <c r="I24" s="843">
        <v>0</v>
      </c>
      <c r="J24" s="843">
        <v>0</v>
      </c>
      <c r="K24" s="843">
        <v>0</v>
      </c>
      <c r="L24" s="584">
        <f t="shared" si="14"/>
        <v>6</v>
      </c>
      <c r="M24" s="843">
        <v>6</v>
      </c>
      <c r="N24" s="843">
        <v>0</v>
      </c>
      <c r="O24" s="843">
        <v>0</v>
      </c>
      <c r="P24" s="584">
        <f t="shared" si="12"/>
        <v>0</v>
      </c>
      <c r="Q24" s="843">
        <v>0</v>
      </c>
      <c r="R24" s="843">
        <v>0</v>
      </c>
      <c r="S24" s="843">
        <v>0</v>
      </c>
      <c r="T24" s="584">
        <f t="shared" si="13"/>
        <v>0</v>
      </c>
      <c r="U24" s="843">
        <v>0</v>
      </c>
      <c r="V24" s="843">
        <v>0</v>
      </c>
      <c r="W24" s="843">
        <v>0</v>
      </c>
      <c r="X24" s="840"/>
      <c r="Y24" s="521">
        <f t="shared" si="7"/>
        <v>0</v>
      </c>
      <c r="Z24" s="521">
        <f t="shared" si="8"/>
        <v>0</v>
      </c>
      <c r="AA24" s="521">
        <f t="shared" si="9"/>
        <v>0</v>
      </c>
      <c r="AB24" s="521">
        <f t="shared" si="10"/>
        <v>0</v>
      </c>
      <c r="AC24" s="521">
        <f t="shared" si="11"/>
        <v>0</v>
      </c>
    </row>
    <row r="25" spans="1:29" s="519" customFormat="1" ht="11.1" customHeight="1">
      <c r="A25" s="844"/>
      <c r="B25" s="786" t="s">
        <v>584</v>
      </c>
      <c r="C25" s="582">
        <f t="shared" si="1"/>
        <v>0</v>
      </c>
      <c r="D25" s="843">
        <v>0</v>
      </c>
      <c r="E25" s="584">
        <f t="shared" si="2"/>
        <v>0</v>
      </c>
      <c r="F25" s="843">
        <v>0</v>
      </c>
      <c r="G25" s="843">
        <v>0</v>
      </c>
      <c r="H25" s="843">
        <v>0</v>
      </c>
      <c r="I25" s="843">
        <v>0</v>
      </c>
      <c r="J25" s="843">
        <v>0</v>
      </c>
      <c r="K25" s="843">
        <v>0</v>
      </c>
      <c r="L25" s="584">
        <f t="shared" si="14"/>
        <v>0</v>
      </c>
      <c r="M25" s="843">
        <v>0</v>
      </c>
      <c r="N25" s="843">
        <v>0</v>
      </c>
      <c r="O25" s="843">
        <v>0</v>
      </c>
      <c r="P25" s="584">
        <f t="shared" si="12"/>
        <v>0</v>
      </c>
      <c r="Q25" s="843">
        <v>0</v>
      </c>
      <c r="R25" s="843">
        <v>0</v>
      </c>
      <c r="S25" s="843">
        <v>0</v>
      </c>
      <c r="T25" s="584">
        <f t="shared" si="13"/>
        <v>0</v>
      </c>
      <c r="U25" s="843">
        <v>0</v>
      </c>
      <c r="V25" s="843">
        <v>0</v>
      </c>
      <c r="W25" s="843">
        <v>0</v>
      </c>
      <c r="X25" s="840"/>
      <c r="Y25" s="521">
        <f t="shared" si="7"/>
        <v>0</v>
      </c>
      <c r="Z25" s="521">
        <f t="shared" si="8"/>
        <v>0</v>
      </c>
      <c r="AA25" s="521">
        <f t="shared" si="9"/>
        <v>0</v>
      </c>
      <c r="AB25" s="521">
        <f t="shared" si="10"/>
        <v>0</v>
      </c>
      <c r="AC25" s="521">
        <f t="shared" si="11"/>
        <v>0</v>
      </c>
    </row>
    <row r="26" spans="1:29" s="519" customFormat="1" ht="11.1" customHeight="1">
      <c r="A26" s="844" t="s">
        <v>990</v>
      </c>
      <c r="B26" s="786" t="s">
        <v>583</v>
      </c>
      <c r="C26" s="582">
        <f t="shared" si="1"/>
        <v>4</v>
      </c>
      <c r="D26" s="843">
        <v>0</v>
      </c>
      <c r="E26" s="584">
        <f t="shared" si="2"/>
        <v>0</v>
      </c>
      <c r="F26" s="843">
        <v>0</v>
      </c>
      <c r="G26" s="843">
        <v>0</v>
      </c>
      <c r="H26" s="843">
        <v>0</v>
      </c>
      <c r="I26" s="843">
        <v>0</v>
      </c>
      <c r="J26" s="843">
        <v>0</v>
      </c>
      <c r="K26" s="843">
        <v>0</v>
      </c>
      <c r="L26" s="584">
        <f t="shared" si="14"/>
        <v>4</v>
      </c>
      <c r="M26" s="843">
        <v>0</v>
      </c>
      <c r="N26" s="843">
        <v>4</v>
      </c>
      <c r="O26" s="843">
        <v>0</v>
      </c>
      <c r="P26" s="584">
        <f t="shared" si="12"/>
        <v>0</v>
      </c>
      <c r="Q26" s="843">
        <v>0</v>
      </c>
      <c r="R26" s="843">
        <v>0</v>
      </c>
      <c r="S26" s="843">
        <v>0</v>
      </c>
      <c r="T26" s="584">
        <f t="shared" si="13"/>
        <v>0</v>
      </c>
      <c r="U26" s="843">
        <v>0</v>
      </c>
      <c r="V26" s="843">
        <v>0</v>
      </c>
      <c r="W26" s="843">
        <v>0</v>
      </c>
      <c r="X26" s="840"/>
      <c r="Y26" s="521">
        <f t="shared" si="7"/>
        <v>0</v>
      </c>
      <c r="Z26" s="521">
        <f t="shared" si="8"/>
        <v>0</v>
      </c>
      <c r="AA26" s="521">
        <f t="shared" si="9"/>
        <v>0</v>
      </c>
      <c r="AB26" s="521">
        <f t="shared" si="10"/>
        <v>0</v>
      </c>
      <c r="AC26" s="521">
        <f t="shared" si="11"/>
        <v>0</v>
      </c>
    </row>
    <row r="27" spans="1:29" s="519" customFormat="1" ht="11.1" customHeight="1">
      <c r="A27" s="844"/>
      <c r="B27" s="786" t="s">
        <v>584</v>
      </c>
      <c r="C27" s="582">
        <f t="shared" si="1"/>
        <v>1</v>
      </c>
      <c r="D27" s="843">
        <v>0</v>
      </c>
      <c r="E27" s="584">
        <f t="shared" si="2"/>
        <v>0</v>
      </c>
      <c r="F27" s="843">
        <v>0</v>
      </c>
      <c r="G27" s="843">
        <v>0</v>
      </c>
      <c r="H27" s="843">
        <v>0</v>
      </c>
      <c r="I27" s="843">
        <v>0</v>
      </c>
      <c r="J27" s="843">
        <v>0</v>
      </c>
      <c r="K27" s="843">
        <v>0</v>
      </c>
      <c r="L27" s="584">
        <f t="shared" si="14"/>
        <v>1</v>
      </c>
      <c r="M27" s="843">
        <v>0</v>
      </c>
      <c r="N27" s="843">
        <v>1</v>
      </c>
      <c r="O27" s="843">
        <v>0</v>
      </c>
      <c r="P27" s="584">
        <f t="shared" si="12"/>
        <v>0</v>
      </c>
      <c r="Q27" s="843">
        <v>0</v>
      </c>
      <c r="R27" s="843">
        <v>0</v>
      </c>
      <c r="S27" s="843">
        <v>0</v>
      </c>
      <c r="T27" s="584">
        <f t="shared" si="13"/>
        <v>0</v>
      </c>
      <c r="U27" s="843">
        <v>0</v>
      </c>
      <c r="V27" s="843">
        <v>0</v>
      </c>
      <c r="W27" s="843">
        <v>0</v>
      </c>
      <c r="X27" s="840"/>
      <c r="Y27" s="521">
        <f t="shared" si="7"/>
        <v>0</v>
      </c>
      <c r="Z27" s="521">
        <f t="shared" si="8"/>
        <v>0</v>
      </c>
      <c r="AA27" s="521">
        <f t="shared" si="9"/>
        <v>0</v>
      </c>
      <c r="AB27" s="521">
        <f t="shared" si="10"/>
        <v>0</v>
      </c>
      <c r="AC27" s="521">
        <f t="shared" si="11"/>
        <v>0</v>
      </c>
    </row>
    <row r="28" spans="1:29" s="519" customFormat="1" ht="11.1" customHeight="1">
      <c r="A28" s="844" t="s">
        <v>991</v>
      </c>
      <c r="B28" s="786" t="s">
        <v>583</v>
      </c>
      <c r="C28" s="582">
        <f t="shared" si="1"/>
        <v>4</v>
      </c>
      <c r="D28" s="843">
        <v>0</v>
      </c>
      <c r="E28" s="584">
        <f t="shared" si="2"/>
        <v>0</v>
      </c>
      <c r="F28" s="843">
        <v>0</v>
      </c>
      <c r="G28" s="843">
        <v>0</v>
      </c>
      <c r="H28" s="843">
        <v>0</v>
      </c>
      <c r="I28" s="843">
        <v>0</v>
      </c>
      <c r="J28" s="843">
        <v>0</v>
      </c>
      <c r="K28" s="843">
        <v>0</v>
      </c>
      <c r="L28" s="584">
        <f t="shared" si="14"/>
        <v>4</v>
      </c>
      <c r="M28" s="843">
        <v>0</v>
      </c>
      <c r="N28" s="843">
        <v>1</v>
      </c>
      <c r="O28" s="843">
        <v>3</v>
      </c>
      <c r="P28" s="521">
        <f t="shared" si="12"/>
        <v>0</v>
      </c>
      <c r="Q28" s="843">
        <v>0</v>
      </c>
      <c r="R28" s="843">
        <v>0</v>
      </c>
      <c r="S28" s="843">
        <v>0</v>
      </c>
      <c r="T28" s="584">
        <f t="shared" si="13"/>
        <v>0</v>
      </c>
      <c r="U28" s="843">
        <v>0</v>
      </c>
      <c r="V28" s="843">
        <v>0</v>
      </c>
      <c r="W28" s="843">
        <v>0</v>
      </c>
      <c r="X28" s="840"/>
      <c r="Y28" s="521">
        <f t="shared" si="7"/>
        <v>0</v>
      </c>
      <c r="Z28" s="521">
        <f t="shared" si="8"/>
        <v>0</v>
      </c>
      <c r="AA28" s="521">
        <f t="shared" si="9"/>
        <v>0</v>
      </c>
      <c r="AB28" s="521">
        <f t="shared" si="10"/>
        <v>0</v>
      </c>
      <c r="AC28" s="521">
        <f t="shared" si="11"/>
        <v>0</v>
      </c>
    </row>
    <row r="29" spans="1:29" s="519" customFormat="1" ht="11.1" customHeight="1">
      <c r="A29" s="844"/>
      <c r="B29" s="786" t="s">
        <v>584</v>
      </c>
      <c r="C29" s="582">
        <f t="shared" si="1"/>
        <v>3</v>
      </c>
      <c r="D29" s="843">
        <v>0</v>
      </c>
      <c r="E29" s="584">
        <f t="shared" si="2"/>
        <v>0</v>
      </c>
      <c r="F29" s="843">
        <v>0</v>
      </c>
      <c r="G29" s="843">
        <v>0</v>
      </c>
      <c r="H29" s="843">
        <v>0</v>
      </c>
      <c r="I29" s="843">
        <v>0</v>
      </c>
      <c r="J29" s="843">
        <v>0</v>
      </c>
      <c r="K29" s="843">
        <v>0</v>
      </c>
      <c r="L29" s="584">
        <f t="shared" si="14"/>
        <v>3</v>
      </c>
      <c r="M29" s="843">
        <v>0</v>
      </c>
      <c r="N29" s="843">
        <v>1</v>
      </c>
      <c r="O29" s="843">
        <v>2</v>
      </c>
      <c r="P29" s="521">
        <f t="shared" si="12"/>
        <v>0</v>
      </c>
      <c r="Q29" s="843">
        <v>0</v>
      </c>
      <c r="R29" s="843">
        <v>0</v>
      </c>
      <c r="S29" s="843">
        <v>0</v>
      </c>
      <c r="T29" s="584">
        <f t="shared" si="13"/>
        <v>0</v>
      </c>
      <c r="U29" s="843">
        <v>0</v>
      </c>
      <c r="V29" s="843">
        <v>0</v>
      </c>
      <c r="W29" s="843">
        <v>0</v>
      </c>
      <c r="X29" s="840"/>
      <c r="Y29" s="521">
        <f t="shared" si="7"/>
        <v>0</v>
      </c>
      <c r="Z29" s="521">
        <f t="shared" si="8"/>
        <v>0</v>
      </c>
      <c r="AA29" s="521">
        <f t="shared" si="9"/>
        <v>0</v>
      </c>
      <c r="AB29" s="521">
        <f t="shared" si="10"/>
        <v>0</v>
      </c>
      <c r="AC29" s="521">
        <f t="shared" si="11"/>
        <v>0</v>
      </c>
    </row>
    <row r="30" spans="1:29" s="519" customFormat="1" ht="11.1" customHeight="1">
      <c r="A30" s="844" t="s">
        <v>1010</v>
      </c>
      <c r="B30" s="786" t="s">
        <v>583</v>
      </c>
      <c r="C30" s="582">
        <f t="shared" si="1"/>
        <v>3</v>
      </c>
      <c r="D30" s="843">
        <v>0</v>
      </c>
      <c r="E30" s="584">
        <f t="shared" si="2"/>
        <v>0</v>
      </c>
      <c r="F30" s="843">
        <v>0</v>
      </c>
      <c r="G30" s="843">
        <v>0</v>
      </c>
      <c r="H30" s="843">
        <v>0</v>
      </c>
      <c r="I30" s="843">
        <v>0</v>
      </c>
      <c r="J30" s="843">
        <v>0</v>
      </c>
      <c r="K30" s="843">
        <v>0</v>
      </c>
      <c r="L30" s="584">
        <f t="shared" si="14"/>
        <v>1</v>
      </c>
      <c r="M30" s="843">
        <v>0</v>
      </c>
      <c r="N30" s="843">
        <v>1</v>
      </c>
      <c r="O30" s="843">
        <v>0</v>
      </c>
      <c r="P30" s="521">
        <f t="shared" si="12"/>
        <v>0</v>
      </c>
      <c r="Q30" s="843">
        <v>0</v>
      </c>
      <c r="R30" s="843">
        <v>0</v>
      </c>
      <c r="S30" s="843">
        <v>0</v>
      </c>
      <c r="T30" s="584">
        <f t="shared" si="13"/>
        <v>2</v>
      </c>
      <c r="U30" s="843">
        <v>2</v>
      </c>
      <c r="V30" s="843">
        <v>0</v>
      </c>
      <c r="W30" s="843">
        <v>0</v>
      </c>
      <c r="X30" s="840"/>
      <c r="Y30" s="521">
        <f t="shared" si="7"/>
        <v>0</v>
      </c>
      <c r="Z30" s="521">
        <f t="shared" si="8"/>
        <v>0</v>
      </c>
      <c r="AA30" s="521">
        <f t="shared" si="9"/>
        <v>0</v>
      </c>
      <c r="AB30" s="521">
        <f t="shared" si="10"/>
        <v>0</v>
      </c>
      <c r="AC30" s="521">
        <f t="shared" si="11"/>
        <v>0</v>
      </c>
    </row>
    <row r="31" spans="1:29" s="519" customFormat="1" ht="11.1" customHeight="1">
      <c r="A31" s="844"/>
      <c r="B31" s="786" t="s">
        <v>584</v>
      </c>
      <c r="C31" s="582">
        <f t="shared" si="1"/>
        <v>6</v>
      </c>
      <c r="D31" s="843">
        <v>0</v>
      </c>
      <c r="E31" s="584">
        <f t="shared" si="2"/>
        <v>0</v>
      </c>
      <c r="F31" s="843">
        <v>0</v>
      </c>
      <c r="G31" s="843">
        <v>0</v>
      </c>
      <c r="H31" s="843">
        <v>0</v>
      </c>
      <c r="I31" s="843">
        <v>0</v>
      </c>
      <c r="J31" s="843">
        <v>0</v>
      </c>
      <c r="K31" s="843">
        <v>0</v>
      </c>
      <c r="L31" s="584">
        <f t="shared" si="14"/>
        <v>2</v>
      </c>
      <c r="M31" s="843">
        <v>0</v>
      </c>
      <c r="N31" s="843">
        <v>0</v>
      </c>
      <c r="O31" s="843">
        <v>2</v>
      </c>
      <c r="P31" s="521">
        <f t="shared" si="12"/>
        <v>0</v>
      </c>
      <c r="Q31" s="843">
        <v>0</v>
      </c>
      <c r="R31" s="843">
        <v>0</v>
      </c>
      <c r="S31" s="843">
        <v>0</v>
      </c>
      <c r="T31" s="584">
        <f t="shared" si="13"/>
        <v>4</v>
      </c>
      <c r="U31" s="843">
        <v>4</v>
      </c>
      <c r="V31" s="843">
        <v>0</v>
      </c>
      <c r="W31" s="843">
        <v>0</v>
      </c>
      <c r="X31" s="840"/>
      <c r="Y31" s="521">
        <f t="shared" si="7"/>
        <v>0</v>
      </c>
      <c r="Z31" s="521">
        <f t="shared" si="8"/>
        <v>0</v>
      </c>
      <c r="AA31" s="521">
        <f t="shared" si="9"/>
        <v>0</v>
      </c>
      <c r="AB31" s="521">
        <f t="shared" si="10"/>
        <v>0</v>
      </c>
      <c r="AC31" s="521">
        <f t="shared" si="11"/>
        <v>0</v>
      </c>
    </row>
    <row r="32" spans="1:29" s="519" customFormat="1" ht="11.1" customHeight="1">
      <c r="A32" s="844" t="s">
        <v>996</v>
      </c>
      <c r="B32" s="786" t="s">
        <v>583</v>
      </c>
      <c r="C32" s="582">
        <f>D32+E32+L32+P32+T32</f>
        <v>8</v>
      </c>
      <c r="D32" s="843">
        <v>0</v>
      </c>
      <c r="E32" s="584">
        <f t="shared" si="2"/>
        <v>0</v>
      </c>
      <c r="F32" s="843">
        <v>0</v>
      </c>
      <c r="G32" s="843">
        <v>0</v>
      </c>
      <c r="H32" s="843">
        <v>0</v>
      </c>
      <c r="I32" s="843">
        <v>0</v>
      </c>
      <c r="J32" s="843">
        <v>0</v>
      </c>
      <c r="K32" s="843">
        <v>0</v>
      </c>
      <c r="L32" s="584">
        <f t="shared" si="14"/>
        <v>0</v>
      </c>
      <c r="M32" s="843">
        <v>0</v>
      </c>
      <c r="N32" s="843">
        <v>0</v>
      </c>
      <c r="O32" s="843">
        <v>0</v>
      </c>
      <c r="P32" s="521">
        <f t="shared" si="12"/>
        <v>1</v>
      </c>
      <c r="Q32" s="843">
        <v>0</v>
      </c>
      <c r="R32" s="843">
        <v>1</v>
      </c>
      <c r="S32" s="843">
        <v>0</v>
      </c>
      <c r="T32" s="584">
        <f t="shared" si="13"/>
        <v>7</v>
      </c>
      <c r="U32" s="843">
        <v>3</v>
      </c>
      <c r="V32" s="843">
        <v>4</v>
      </c>
      <c r="W32" s="843">
        <v>0</v>
      </c>
      <c r="X32" s="840"/>
      <c r="Y32" s="521">
        <f t="shared" si="7"/>
        <v>0</v>
      </c>
      <c r="Z32" s="521">
        <f t="shared" si="8"/>
        <v>0</v>
      </c>
      <c r="AA32" s="521">
        <f t="shared" si="9"/>
        <v>0</v>
      </c>
      <c r="AB32" s="521">
        <f t="shared" si="10"/>
        <v>0</v>
      </c>
      <c r="AC32" s="521">
        <f t="shared" si="11"/>
        <v>0</v>
      </c>
    </row>
    <row r="33" spans="1:32" s="519" customFormat="1" ht="11.1" customHeight="1">
      <c r="A33" s="844"/>
      <c r="B33" s="786" t="s">
        <v>584</v>
      </c>
      <c r="C33" s="582">
        <f t="shared" si="1"/>
        <v>13</v>
      </c>
      <c r="D33" s="843">
        <v>0</v>
      </c>
      <c r="E33" s="584">
        <f t="shared" si="2"/>
        <v>0</v>
      </c>
      <c r="F33" s="843">
        <v>0</v>
      </c>
      <c r="G33" s="843">
        <v>0</v>
      </c>
      <c r="H33" s="843">
        <v>0</v>
      </c>
      <c r="I33" s="843">
        <v>0</v>
      </c>
      <c r="J33" s="843">
        <v>0</v>
      </c>
      <c r="K33" s="843">
        <v>0</v>
      </c>
      <c r="L33" s="584">
        <f t="shared" si="14"/>
        <v>1</v>
      </c>
      <c r="M33" s="843">
        <v>0</v>
      </c>
      <c r="N33" s="843">
        <v>0</v>
      </c>
      <c r="O33" s="843">
        <v>1</v>
      </c>
      <c r="P33" s="521">
        <f t="shared" si="12"/>
        <v>2</v>
      </c>
      <c r="Q33" s="843">
        <v>0</v>
      </c>
      <c r="R33" s="843">
        <v>2</v>
      </c>
      <c r="S33" s="843">
        <v>0</v>
      </c>
      <c r="T33" s="584">
        <f t="shared" si="13"/>
        <v>10</v>
      </c>
      <c r="U33" s="843">
        <v>2</v>
      </c>
      <c r="V33" s="843">
        <v>8</v>
      </c>
      <c r="W33" s="843">
        <v>0</v>
      </c>
      <c r="X33" s="840"/>
      <c r="Y33" s="521">
        <f t="shared" si="7"/>
        <v>0</v>
      </c>
      <c r="Z33" s="521">
        <f t="shared" si="8"/>
        <v>0</v>
      </c>
      <c r="AA33" s="521">
        <f t="shared" si="9"/>
        <v>0</v>
      </c>
      <c r="AB33" s="521">
        <f t="shared" si="10"/>
        <v>0</v>
      </c>
      <c r="AC33" s="521">
        <f t="shared" si="11"/>
        <v>0</v>
      </c>
    </row>
    <row r="34" spans="1:32" s="519" customFormat="1" ht="11.1" customHeight="1">
      <c r="A34" s="844" t="s">
        <v>997</v>
      </c>
      <c r="B34" s="786" t="s">
        <v>583</v>
      </c>
      <c r="C34" s="582">
        <f t="shared" si="1"/>
        <v>14</v>
      </c>
      <c r="D34" s="843">
        <v>0</v>
      </c>
      <c r="E34" s="584">
        <f t="shared" si="2"/>
        <v>0</v>
      </c>
      <c r="F34" s="843">
        <v>0</v>
      </c>
      <c r="G34" s="843">
        <v>0</v>
      </c>
      <c r="H34" s="843">
        <v>0</v>
      </c>
      <c r="I34" s="843">
        <v>0</v>
      </c>
      <c r="J34" s="843">
        <v>0</v>
      </c>
      <c r="K34" s="843">
        <v>0</v>
      </c>
      <c r="L34" s="584">
        <f t="shared" si="14"/>
        <v>0</v>
      </c>
      <c r="M34" s="843">
        <v>0</v>
      </c>
      <c r="N34" s="843">
        <v>0</v>
      </c>
      <c r="O34" s="843">
        <v>0</v>
      </c>
      <c r="P34" s="521">
        <f t="shared" si="12"/>
        <v>4</v>
      </c>
      <c r="Q34" s="843">
        <v>0</v>
      </c>
      <c r="R34" s="843">
        <v>2</v>
      </c>
      <c r="S34" s="843">
        <v>2</v>
      </c>
      <c r="T34" s="584">
        <f t="shared" si="13"/>
        <v>10</v>
      </c>
      <c r="U34" s="843">
        <v>2</v>
      </c>
      <c r="V34" s="843">
        <v>2</v>
      </c>
      <c r="W34" s="843">
        <v>6</v>
      </c>
      <c r="X34" s="840"/>
      <c r="Y34" s="521">
        <f t="shared" si="7"/>
        <v>0</v>
      </c>
      <c r="Z34" s="521">
        <f t="shared" si="8"/>
        <v>0</v>
      </c>
      <c r="AA34" s="521">
        <f t="shared" si="9"/>
        <v>0</v>
      </c>
      <c r="AB34" s="521">
        <f t="shared" si="10"/>
        <v>0</v>
      </c>
      <c r="AC34" s="521">
        <f t="shared" si="11"/>
        <v>0</v>
      </c>
    </row>
    <row r="35" spans="1:32" s="519" customFormat="1" ht="11.1" customHeight="1">
      <c r="A35" s="844"/>
      <c r="B35" s="786" t="s">
        <v>584</v>
      </c>
      <c r="C35" s="582">
        <f t="shared" si="1"/>
        <v>10</v>
      </c>
      <c r="D35" s="843">
        <v>0</v>
      </c>
      <c r="E35" s="584">
        <f t="shared" si="2"/>
        <v>0</v>
      </c>
      <c r="F35" s="843">
        <v>0</v>
      </c>
      <c r="G35" s="843">
        <v>0</v>
      </c>
      <c r="H35" s="843">
        <v>0</v>
      </c>
      <c r="I35" s="843">
        <v>0</v>
      </c>
      <c r="J35" s="843">
        <v>0</v>
      </c>
      <c r="K35" s="843">
        <v>0</v>
      </c>
      <c r="L35" s="584">
        <f t="shared" si="14"/>
        <v>0</v>
      </c>
      <c r="M35" s="843">
        <v>0</v>
      </c>
      <c r="N35" s="843">
        <v>0</v>
      </c>
      <c r="O35" s="843">
        <v>0</v>
      </c>
      <c r="P35" s="521">
        <f t="shared" si="12"/>
        <v>2</v>
      </c>
      <c r="Q35" s="843">
        <v>0</v>
      </c>
      <c r="R35" s="843">
        <v>1</v>
      </c>
      <c r="S35" s="843">
        <v>1</v>
      </c>
      <c r="T35" s="584">
        <f t="shared" si="13"/>
        <v>8</v>
      </c>
      <c r="U35" s="843">
        <v>2</v>
      </c>
      <c r="V35" s="843">
        <v>2</v>
      </c>
      <c r="W35" s="843">
        <v>4</v>
      </c>
      <c r="X35" s="840"/>
      <c r="Y35" s="521">
        <f t="shared" si="7"/>
        <v>0</v>
      </c>
      <c r="Z35" s="521">
        <f t="shared" si="8"/>
        <v>0</v>
      </c>
      <c r="AA35" s="521">
        <f t="shared" si="9"/>
        <v>0</v>
      </c>
      <c r="AB35" s="521">
        <f t="shared" si="10"/>
        <v>0</v>
      </c>
      <c r="AC35" s="521">
        <f t="shared" si="11"/>
        <v>0</v>
      </c>
    </row>
    <row r="36" spans="1:32" s="519" customFormat="1" ht="11.1" customHeight="1">
      <c r="A36" s="844" t="s">
        <v>992</v>
      </c>
      <c r="B36" s="786" t="s">
        <v>583</v>
      </c>
      <c r="C36" s="582">
        <f t="shared" si="1"/>
        <v>6</v>
      </c>
      <c r="D36" s="843">
        <v>0</v>
      </c>
      <c r="E36" s="584">
        <f t="shared" si="2"/>
        <v>0</v>
      </c>
      <c r="F36" s="843">
        <v>0</v>
      </c>
      <c r="G36" s="843">
        <v>0</v>
      </c>
      <c r="H36" s="843">
        <v>0</v>
      </c>
      <c r="I36" s="843">
        <v>0</v>
      </c>
      <c r="J36" s="843">
        <v>0</v>
      </c>
      <c r="K36" s="843">
        <v>0</v>
      </c>
      <c r="L36" s="584">
        <f t="shared" si="14"/>
        <v>0</v>
      </c>
      <c r="M36" s="843">
        <v>0</v>
      </c>
      <c r="N36" s="843">
        <v>0</v>
      </c>
      <c r="O36" s="843">
        <v>0</v>
      </c>
      <c r="P36" s="584">
        <f t="shared" si="12"/>
        <v>2</v>
      </c>
      <c r="Q36" s="843">
        <v>0</v>
      </c>
      <c r="R36" s="843">
        <v>1</v>
      </c>
      <c r="S36" s="843">
        <v>1</v>
      </c>
      <c r="T36" s="584">
        <f t="shared" si="13"/>
        <v>4</v>
      </c>
      <c r="U36" s="843">
        <v>0</v>
      </c>
      <c r="V36" s="843">
        <v>0</v>
      </c>
      <c r="W36" s="843">
        <v>4</v>
      </c>
      <c r="X36" s="840"/>
      <c r="Y36" s="521">
        <f t="shared" si="7"/>
        <v>0</v>
      </c>
      <c r="Z36" s="521">
        <f t="shared" si="8"/>
        <v>0</v>
      </c>
      <c r="AA36" s="521">
        <f t="shared" si="9"/>
        <v>0</v>
      </c>
      <c r="AB36" s="521">
        <f t="shared" si="10"/>
        <v>0</v>
      </c>
      <c r="AC36" s="521">
        <f t="shared" si="11"/>
        <v>0</v>
      </c>
    </row>
    <row r="37" spans="1:32" s="519" customFormat="1" ht="11.1" customHeight="1">
      <c r="A37" s="844"/>
      <c r="B37" s="786" t="s">
        <v>584</v>
      </c>
      <c r="C37" s="582">
        <f t="shared" si="1"/>
        <v>4</v>
      </c>
      <c r="D37" s="843">
        <v>0</v>
      </c>
      <c r="E37" s="584">
        <f t="shared" si="2"/>
        <v>0</v>
      </c>
      <c r="F37" s="843">
        <v>0</v>
      </c>
      <c r="G37" s="843">
        <v>0</v>
      </c>
      <c r="H37" s="843">
        <v>0</v>
      </c>
      <c r="I37" s="843">
        <v>0</v>
      </c>
      <c r="J37" s="843">
        <v>0</v>
      </c>
      <c r="K37" s="843">
        <v>0</v>
      </c>
      <c r="L37" s="584">
        <f t="shared" si="14"/>
        <v>0</v>
      </c>
      <c r="M37" s="843">
        <v>0</v>
      </c>
      <c r="N37" s="843">
        <v>0</v>
      </c>
      <c r="O37" s="843">
        <v>0</v>
      </c>
      <c r="P37" s="584">
        <f t="shared" si="12"/>
        <v>1</v>
      </c>
      <c r="Q37" s="843">
        <v>0</v>
      </c>
      <c r="R37" s="843">
        <v>0</v>
      </c>
      <c r="S37" s="843">
        <v>1</v>
      </c>
      <c r="T37" s="584">
        <f t="shared" si="13"/>
        <v>3</v>
      </c>
      <c r="U37" s="843">
        <v>0</v>
      </c>
      <c r="V37" s="843">
        <v>0</v>
      </c>
      <c r="W37" s="843">
        <v>3</v>
      </c>
      <c r="X37" s="840"/>
      <c r="Y37" s="521">
        <f t="shared" si="7"/>
        <v>0</v>
      </c>
      <c r="Z37" s="521">
        <f t="shared" si="8"/>
        <v>0</v>
      </c>
      <c r="AA37" s="521">
        <f t="shared" si="9"/>
        <v>0</v>
      </c>
      <c r="AB37" s="521">
        <f t="shared" si="10"/>
        <v>0</v>
      </c>
      <c r="AC37" s="521">
        <f t="shared" si="11"/>
        <v>0</v>
      </c>
    </row>
    <row r="38" spans="1:32" s="519" customFormat="1" ht="11.1" customHeight="1">
      <c r="A38" s="844" t="s">
        <v>998</v>
      </c>
      <c r="B38" s="786" t="s">
        <v>583</v>
      </c>
      <c r="C38" s="582">
        <f t="shared" si="1"/>
        <v>1</v>
      </c>
      <c r="D38" s="843">
        <v>0</v>
      </c>
      <c r="E38" s="584">
        <f t="shared" si="2"/>
        <v>0</v>
      </c>
      <c r="F38" s="843">
        <v>0</v>
      </c>
      <c r="G38" s="843">
        <v>0</v>
      </c>
      <c r="H38" s="843">
        <v>0</v>
      </c>
      <c r="I38" s="843">
        <v>0</v>
      </c>
      <c r="J38" s="843">
        <v>0</v>
      </c>
      <c r="K38" s="843">
        <v>0</v>
      </c>
      <c r="L38" s="584">
        <f t="shared" si="14"/>
        <v>0</v>
      </c>
      <c r="M38" s="843">
        <v>0</v>
      </c>
      <c r="N38" s="843">
        <v>0</v>
      </c>
      <c r="O38" s="843">
        <v>0</v>
      </c>
      <c r="P38" s="584">
        <f t="shared" si="12"/>
        <v>0</v>
      </c>
      <c r="Q38" s="843">
        <v>0</v>
      </c>
      <c r="R38" s="843">
        <v>0</v>
      </c>
      <c r="S38" s="843">
        <v>0</v>
      </c>
      <c r="T38" s="584">
        <f t="shared" si="13"/>
        <v>1</v>
      </c>
      <c r="U38" s="843">
        <v>0</v>
      </c>
      <c r="V38" s="843">
        <v>0</v>
      </c>
      <c r="W38" s="843">
        <v>1</v>
      </c>
      <c r="X38" s="840"/>
      <c r="Y38" s="521">
        <f t="shared" si="7"/>
        <v>0</v>
      </c>
      <c r="Z38" s="521">
        <f t="shared" si="8"/>
        <v>0</v>
      </c>
      <c r="AA38" s="521">
        <f t="shared" si="9"/>
        <v>0</v>
      </c>
      <c r="AB38" s="521">
        <f t="shared" si="10"/>
        <v>0</v>
      </c>
      <c r="AC38" s="521">
        <f t="shared" si="11"/>
        <v>0</v>
      </c>
    </row>
    <row r="39" spans="1:32" s="519" customFormat="1" ht="11.1" customHeight="1">
      <c r="A39" s="844"/>
      <c r="B39" s="786" t="s">
        <v>584</v>
      </c>
      <c r="C39" s="582">
        <f t="shared" si="1"/>
        <v>0</v>
      </c>
      <c r="D39" s="843">
        <v>0</v>
      </c>
      <c r="E39" s="584">
        <f t="shared" si="2"/>
        <v>0</v>
      </c>
      <c r="F39" s="843">
        <v>0</v>
      </c>
      <c r="G39" s="843">
        <v>0</v>
      </c>
      <c r="H39" s="843">
        <v>0</v>
      </c>
      <c r="I39" s="843">
        <v>0</v>
      </c>
      <c r="J39" s="843">
        <v>0</v>
      </c>
      <c r="K39" s="843">
        <v>0</v>
      </c>
      <c r="L39" s="584">
        <f t="shared" si="14"/>
        <v>0</v>
      </c>
      <c r="M39" s="843">
        <v>0</v>
      </c>
      <c r="N39" s="843">
        <v>0</v>
      </c>
      <c r="O39" s="843">
        <v>0</v>
      </c>
      <c r="P39" s="584">
        <f t="shared" si="12"/>
        <v>0</v>
      </c>
      <c r="Q39" s="843">
        <v>0</v>
      </c>
      <c r="R39" s="843">
        <v>0</v>
      </c>
      <c r="S39" s="843">
        <v>0</v>
      </c>
      <c r="T39" s="584">
        <f t="shared" si="13"/>
        <v>0</v>
      </c>
      <c r="U39" s="843">
        <v>0</v>
      </c>
      <c r="V39" s="843">
        <v>0</v>
      </c>
      <c r="W39" s="843">
        <v>0</v>
      </c>
      <c r="X39" s="840"/>
      <c r="Y39" s="521">
        <f t="shared" si="7"/>
        <v>0</v>
      </c>
      <c r="Z39" s="521">
        <f t="shared" si="8"/>
        <v>0</v>
      </c>
      <c r="AA39" s="521">
        <f t="shared" si="9"/>
        <v>0</v>
      </c>
      <c r="AB39" s="521">
        <f t="shared" si="10"/>
        <v>0</v>
      </c>
      <c r="AC39" s="521">
        <f t="shared" si="11"/>
        <v>0</v>
      </c>
    </row>
    <row r="40" spans="1:32" s="519" customFormat="1" ht="11.1" customHeight="1">
      <c r="A40" s="844" t="s">
        <v>999</v>
      </c>
      <c r="B40" s="786" t="s">
        <v>583</v>
      </c>
      <c r="C40" s="582">
        <f t="shared" si="1"/>
        <v>0</v>
      </c>
      <c r="D40" s="843">
        <v>0</v>
      </c>
      <c r="E40" s="584">
        <f t="shared" si="2"/>
        <v>0</v>
      </c>
      <c r="F40" s="843">
        <v>0</v>
      </c>
      <c r="G40" s="843">
        <v>0</v>
      </c>
      <c r="H40" s="843">
        <v>0</v>
      </c>
      <c r="I40" s="843">
        <v>0</v>
      </c>
      <c r="J40" s="843">
        <v>0</v>
      </c>
      <c r="K40" s="843">
        <v>0</v>
      </c>
      <c r="L40" s="584">
        <f t="shared" si="14"/>
        <v>0</v>
      </c>
      <c r="M40" s="843">
        <v>0</v>
      </c>
      <c r="N40" s="843">
        <v>0</v>
      </c>
      <c r="O40" s="843">
        <v>0</v>
      </c>
      <c r="P40" s="584">
        <f t="shared" si="12"/>
        <v>0</v>
      </c>
      <c r="Q40" s="843">
        <v>0</v>
      </c>
      <c r="R40" s="843">
        <v>0</v>
      </c>
      <c r="S40" s="843">
        <v>0</v>
      </c>
      <c r="T40" s="584">
        <f t="shared" si="13"/>
        <v>0</v>
      </c>
      <c r="U40" s="843">
        <v>0</v>
      </c>
      <c r="V40" s="843">
        <v>0</v>
      </c>
      <c r="W40" s="843">
        <v>0</v>
      </c>
      <c r="X40" s="840"/>
      <c r="Y40" s="521">
        <f t="shared" si="7"/>
        <v>0</v>
      </c>
      <c r="Z40" s="521">
        <f t="shared" si="8"/>
        <v>0</v>
      </c>
      <c r="AA40" s="521">
        <f t="shared" si="9"/>
        <v>0</v>
      </c>
      <c r="AB40" s="521">
        <f t="shared" si="10"/>
        <v>0</v>
      </c>
      <c r="AC40" s="521">
        <f t="shared" si="11"/>
        <v>0</v>
      </c>
    </row>
    <row r="41" spans="1:32" s="519" customFormat="1" ht="11.1" customHeight="1">
      <c r="A41" s="844"/>
      <c r="B41" s="786" t="s">
        <v>584</v>
      </c>
      <c r="C41" s="582">
        <f t="shared" si="1"/>
        <v>0</v>
      </c>
      <c r="D41" s="843">
        <v>0</v>
      </c>
      <c r="E41" s="584">
        <f t="shared" si="2"/>
        <v>0</v>
      </c>
      <c r="F41" s="843">
        <v>0</v>
      </c>
      <c r="G41" s="843">
        <v>0</v>
      </c>
      <c r="H41" s="843">
        <v>0</v>
      </c>
      <c r="I41" s="843">
        <v>0</v>
      </c>
      <c r="J41" s="843">
        <v>0</v>
      </c>
      <c r="K41" s="843">
        <v>0</v>
      </c>
      <c r="L41" s="584">
        <f t="shared" si="14"/>
        <v>0</v>
      </c>
      <c r="M41" s="843">
        <v>0</v>
      </c>
      <c r="N41" s="843">
        <v>0</v>
      </c>
      <c r="O41" s="843">
        <v>0</v>
      </c>
      <c r="P41" s="584">
        <f t="shared" si="12"/>
        <v>0</v>
      </c>
      <c r="Q41" s="843">
        <v>0</v>
      </c>
      <c r="R41" s="843">
        <v>0</v>
      </c>
      <c r="S41" s="843">
        <v>0</v>
      </c>
      <c r="T41" s="584">
        <f t="shared" si="13"/>
        <v>0</v>
      </c>
      <c r="U41" s="843">
        <v>0</v>
      </c>
      <c r="V41" s="843">
        <v>0</v>
      </c>
      <c r="W41" s="843">
        <v>0</v>
      </c>
      <c r="X41" s="840"/>
      <c r="Y41" s="521">
        <f t="shared" si="7"/>
        <v>0</v>
      </c>
      <c r="Z41" s="521">
        <f t="shared" si="8"/>
        <v>0</v>
      </c>
      <c r="AA41" s="521">
        <f t="shared" si="9"/>
        <v>0</v>
      </c>
      <c r="AB41" s="521">
        <f t="shared" si="10"/>
        <v>0</v>
      </c>
      <c r="AC41" s="521">
        <f t="shared" si="11"/>
        <v>0</v>
      </c>
    </row>
    <row r="42" spans="1:32" s="519" customFormat="1" ht="11.1" customHeight="1">
      <c r="A42" s="844" t="s">
        <v>1000</v>
      </c>
      <c r="B42" s="786" t="s">
        <v>583</v>
      </c>
      <c r="C42" s="582">
        <f t="shared" si="1"/>
        <v>0</v>
      </c>
      <c r="D42" s="843">
        <v>0</v>
      </c>
      <c r="E42" s="584">
        <f t="shared" si="2"/>
        <v>0</v>
      </c>
      <c r="F42" s="843">
        <v>0</v>
      </c>
      <c r="G42" s="843">
        <v>0</v>
      </c>
      <c r="H42" s="843">
        <v>0</v>
      </c>
      <c r="I42" s="843">
        <v>0</v>
      </c>
      <c r="J42" s="843">
        <v>0</v>
      </c>
      <c r="K42" s="843">
        <v>0</v>
      </c>
      <c r="L42" s="584">
        <f t="shared" si="14"/>
        <v>0</v>
      </c>
      <c r="M42" s="843">
        <v>0</v>
      </c>
      <c r="N42" s="843">
        <v>0</v>
      </c>
      <c r="O42" s="843">
        <v>0</v>
      </c>
      <c r="P42" s="584">
        <f t="shared" si="12"/>
        <v>0</v>
      </c>
      <c r="Q42" s="843">
        <v>0</v>
      </c>
      <c r="R42" s="843">
        <v>0</v>
      </c>
      <c r="S42" s="843">
        <v>0</v>
      </c>
      <c r="T42" s="584">
        <f t="shared" si="13"/>
        <v>0</v>
      </c>
      <c r="U42" s="843">
        <v>0</v>
      </c>
      <c r="V42" s="843">
        <v>0</v>
      </c>
      <c r="W42" s="843">
        <v>0</v>
      </c>
      <c r="X42" s="840"/>
      <c r="Y42" s="521">
        <f t="shared" si="7"/>
        <v>0</v>
      </c>
      <c r="Z42" s="521">
        <f t="shared" si="8"/>
        <v>0</v>
      </c>
      <c r="AA42" s="521">
        <f t="shared" si="9"/>
        <v>0</v>
      </c>
      <c r="AB42" s="521">
        <f t="shared" si="10"/>
        <v>0</v>
      </c>
      <c r="AC42" s="521">
        <f t="shared" si="11"/>
        <v>0</v>
      </c>
    </row>
    <row r="43" spans="1:32" s="519" customFormat="1" ht="11.1" customHeight="1">
      <c r="A43" s="845"/>
      <c r="B43" s="1667" t="s">
        <v>584</v>
      </c>
      <c r="C43" s="851">
        <f t="shared" si="1"/>
        <v>1</v>
      </c>
      <c r="D43" s="847">
        <v>0</v>
      </c>
      <c r="E43" s="784">
        <f t="shared" si="2"/>
        <v>0</v>
      </c>
      <c r="F43" s="847">
        <v>0</v>
      </c>
      <c r="G43" s="847">
        <v>0</v>
      </c>
      <c r="H43" s="847">
        <v>0</v>
      </c>
      <c r="I43" s="847">
        <v>0</v>
      </c>
      <c r="J43" s="847">
        <v>0</v>
      </c>
      <c r="K43" s="847">
        <v>0</v>
      </c>
      <c r="L43" s="784">
        <f t="shared" si="14"/>
        <v>0</v>
      </c>
      <c r="M43" s="847">
        <v>0</v>
      </c>
      <c r="N43" s="847">
        <v>0</v>
      </c>
      <c r="O43" s="847">
        <v>0</v>
      </c>
      <c r="P43" s="784">
        <f t="shared" si="12"/>
        <v>0</v>
      </c>
      <c r="Q43" s="847">
        <v>0</v>
      </c>
      <c r="R43" s="847">
        <v>0</v>
      </c>
      <c r="S43" s="847">
        <v>0</v>
      </c>
      <c r="T43" s="784">
        <f t="shared" si="13"/>
        <v>1</v>
      </c>
      <c r="U43" s="847">
        <v>0</v>
      </c>
      <c r="V43" s="847">
        <v>1</v>
      </c>
      <c r="W43" s="847">
        <v>0</v>
      </c>
      <c r="X43" s="840"/>
      <c r="Y43" s="521">
        <f t="shared" si="7"/>
        <v>0</v>
      </c>
      <c r="Z43" s="521">
        <f t="shared" si="8"/>
        <v>0</v>
      </c>
      <c r="AA43" s="521">
        <f t="shared" si="9"/>
        <v>0</v>
      </c>
      <c r="AB43" s="521">
        <f t="shared" si="10"/>
        <v>0</v>
      </c>
      <c r="AC43" s="521">
        <f t="shared" si="11"/>
        <v>0</v>
      </c>
    </row>
    <row r="44" spans="1:32" s="830" customFormat="1" ht="13.9" customHeight="1">
      <c r="A44" s="94" t="s">
        <v>328</v>
      </c>
      <c r="E44" s="829" t="s">
        <v>329</v>
      </c>
      <c r="H44" s="833"/>
      <c r="I44" s="833"/>
      <c r="J44" s="829" t="s">
        <v>330</v>
      </c>
      <c r="M44" s="833"/>
      <c r="O44" s="830" t="s">
        <v>332</v>
      </c>
      <c r="T44" s="848"/>
      <c r="U44" s="848"/>
      <c r="V44" s="848"/>
      <c r="W44" s="99" t="s">
        <v>333</v>
      </c>
    </row>
    <row r="45" spans="1:32" s="830" customFormat="1" ht="13.9" customHeight="1">
      <c r="E45" s="829"/>
      <c r="F45" s="833"/>
      <c r="H45" s="833"/>
      <c r="I45" s="833"/>
      <c r="J45" s="829" t="s">
        <v>334</v>
      </c>
      <c r="M45" s="833"/>
    </row>
    <row r="46" spans="1:32" s="830" customFormat="1" ht="13.9" customHeight="1">
      <c r="A46" s="830" t="s">
        <v>141</v>
      </c>
      <c r="E46" s="833"/>
      <c r="F46" s="833"/>
      <c r="G46" s="833"/>
      <c r="H46" s="833"/>
      <c r="I46" s="833"/>
    </row>
    <row r="47" spans="1:32" s="830" customFormat="1" ht="13.9" customHeight="1">
      <c r="A47" s="94" t="s">
        <v>272</v>
      </c>
      <c r="E47" s="833"/>
      <c r="F47" s="833"/>
      <c r="G47" s="833"/>
      <c r="H47" s="833"/>
      <c r="I47" s="833"/>
    </row>
    <row r="48" spans="1:32" ht="13.9" customHeight="1">
      <c r="A48" s="157"/>
      <c r="B48" s="157"/>
      <c r="E48" s="94"/>
      <c r="F48" s="94"/>
      <c r="G48" s="94"/>
      <c r="H48" s="94"/>
      <c r="I48" s="94"/>
      <c r="AB48" s="1469"/>
      <c r="AC48" s="1469"/>
      <c r="AD48" s="1469"/>
      <c r="AE48" s="1469"/>
      <c r="AF48" s="1469"/>
    </row>
    <row r="49" spans="1:23" ht="15.75">
      <c r="A49" s="98"/>
      <c r="B49" s="98"/>
      <c r="C49" s="21">
        <f>C7-C8-C9</f>
        <v>0</v>
      </c>
      <c r="D49" s="21">
        <f t="shared" ref="D49:W49" si="15">D7-D8-D9</f>
        <v>0</v>
      </c>
      <c r="E49" s="21">
        <f t="shared" si="15"/>
        <v>0</v>
      </c>
      <c r="F49" s="21">
        <f t="shared" si="15"/>
        <v>0</v>
      </c>
      <c r="G49" s="21">
        <f t="shared" si="15"/>
        <v>0</v>
      </c>
      <c r="H49" s="21">
        <f t="shared" si="15"/>
        <v>0</v>
      </c>
      <c r="I49" s="21">
        <f t="shared" si="15"/>
        <v>0</v>
      </c>
      <c r="J49" s="21">
        <f t="shared" si="15"/>
        <v>0</v>
      </c>
      <c r="K49" s="21">
        <f t="shared" si="15"/>
        <v>0</v>
      </c>
      <c r="L49" s="21">
        <f t="shared" si="15"/>
        <v>0</v>
      </c>
      <c r="M49" s="21">
        <f t="shared" si="15"/>
        <v>0</v>
      </c>
      <c r="N49" s="21">
        <f t="shared" si="15"/>
        <v>0</v>
      </c>
      <c r="O49" s="21">
        <f t="shared" si="15"/>
        <v>0</v>
      </c>
      <c r="P49" s="21">
        <f t="shared" si="15"/>
        <v>0</v>
      </c>
      <c r="Q49" s="21">
        <f t="shared" si="15"/>
        <v>0</v>
      </c>
      <c r="R49" s="21">
        <f t="shared" si="15"/>
        <v>0</v>
      </c>
      <c r="S49" s="21">
        <f t="shared" si="15"/>
        <v>0</v>
      </c>
      <c r="T49" s="21">
        <f t="shared" si="15"/>
        <v>0</v>
      </c>
      <c r="U49" s="21">
        <f t="shared" si="15"/>
        <v>0</v>
      </c>
      <c r="V49" s="21">
        <f t="shared" si="15"/>
        <v>0</v>
      </c>
      <c r="W49" s="21">
        <f t="shared" si="15"/>
        <v>0</v>
      </c>
    </row>
    <row r="50" spans="1:23" ht="15.75">
      <c r="A50" s="98"/>
      <c r="B50" s="98"/>
      <c r="C50" s="21">
        <f>C7-SUM(C10:C43)</f>
        <v>0</v>
      </c>
      <c r="D50" s="21">
        <f t="shared" ref="D50:W50" si="16">D7-SUM(D10:D43)</f>
        <v>0</v>
      </c>
      <c r="E50" s="21">
        <f t="shared" si="16"/>
        <v>0</v>
      </c>
      <c r="F50" s="21">
        <f t="shared" si="16"/>
        <v>0</v>
      </c>
      <c r="G50" s="21">
        <f t="shared" si="16"/>
        <v>0</v>
      </c>
      <c r="H50" s="21">
        <f t="shared" si="16"/>
        <v>0</v>
      </c>
      <c r="I50" s="21">
        <f t="shared" si="16"/>
        <v>0</v>
      </c>
      <c r="J50" s="21">
        <f t="shared" si="16"/>
        <v>0</v>
      </c>
      <c r="K50" s="21">
        <f t="shared" si="16"/>
        <v>0</v>
      </c>
      <c r="L50" s="21">
        <f t="shared" si="16"/>
        <v>0</v>
      </c>
      <c r="M50" s="21">
        <f t="shared" si="16"/>
        <v>0</v>
      </c>
      <c r="N50" s="21">
        <f t="shared" si="16"/>
        <v>0</v>
      </c>
      <c r="O50" s="21">
        <f t="shared" si="16"/>
        <v>0</v>
      </c>
      <c r="P50" s="21">
        <f t="shared" si="16"/>
        <v>0</v>
      </c>
      <c r="Q50" s="21">
        <f t="shared" si="16"/>
        <v>0</v>
      </c>
      <c r="R50" s="21">
        <f t="shared" si="16"/>
        <v>0</v>
      </c>
      <c r="S50" s="21">
        <f t="shared" si="16"/>
        <v>0</v>
      </c>
      <c r="T50" s="21">
        <f t="shared" si="16"/>
        <v>0</v>
      </c>
      <c r="U50" s="21">
        <f t="shared" si="16"/>
        <v>0</v>
      </c>
      <c r="V50" s="21">
        <f t="shared" si="16"/>
        <v>0</v>
      </c>
      <c r="W50" s="21">
        <f t="shared" si="16"/>
        <v>0</v>
      </c>
    </row>
    <row r="51" spans="1:23">
      <c r="C51" s="21">
        <f>C8-C10-C12-C14-C16-C18-C20-C22-C24-C26-C28-C30-C32-C34-C36-C38-C40-C42</f>
        <v>0</v>
      </c>
      <c r="D51" s="21">
        <f t="shared" ref="D51:W52" si="17">D8-D10-D12-D14-D16-D18-D20-D22-D24-D26-D28-D30-D32-D34-D36-D38-D40-D42</f>
        <v>0</v>
      </c>
      <c r="E51" s="21">
        <f t="shared" si="17"/>
        <v>0</v>
      </c>
      <c r="F51" s="21">
        <f t="shared" si="17"/>
        <v>0</v>
      </c>
      <c r="G51" s="21">
        <f t="shared" si="17"/>
        <v>0</v>
      </c>
      <c r="H51" s="21">
        <f t="shared" si="17"/>
        <v>0</v>
      </c>
      <c r="I51" s="21">
        <f t="shared" si="17"/>
        <v>0</v>
      </c>
      <c r="J51" s="21">
        <f t="shared" si="17"/>
        <v>0</v>
      </c>
      <c r="K51" s="21">
        <f t="shared" si="17"/>
        <v>0</v>
      </c>
      <c r="L51" s="21">
        <f t="shared" si="17"/>
        <v>0</v>
      </c>
      <c r="M51" s="21">
        <f t="shared" si="17"/>
        <v>0</v>
      </c>
      <c r="N51" s="21">
        <f t="shared" si="17"/>
        <v>0</v>
      </c>
      <c r="O51" s="21">
        <f t="shared" si="17"/>
        <v>0</v>
      </c>
      <c r="P51" s="21">
        <f t="shared" si="17"/>
        <v>0</v>
      </c>
      <c r="Q51" s="21">
        <f t="shared" si="17"/>
        <v>0</v>
      </c>
      <c r="R51" s="21">
        <f t="shared" si="17"/>
        <v>0</v>
      </c>
      <c r="S51" s="21">
        <f t="shared" si="17"/>
        <v>0</v>
      </c>
      <c r="T51" s="21">
        <f t="shared" si="17"/>
        <v>0</v>
      </c>
      <c r="U51" s="21">
        <f t="shared" si="17"/>
        <v>0</v>
      </c>
      <c r="V51" s="21">
        <f t="shared" si="17"/>
        <v>0</v>
      </c>
      <c r="W51" s="21">
        <f t="shared" si="17"/>
        <v>0</v>
      </c>
    </row>
    <row r="52" spans="1:23">
      <c r="C52" s="21">
        <f>C9-C11-C13-C15-C17-C19-C21-C23-C25-C27-C29-C31-C33-C35-C37-C39-C41-C43</f>
        <v>0</v>
      </c>
      <c r="D52" s="21">
        <f t="shared" si="17"/>
        <v>0</v>
      </c>
      <c r="E52" s="21">
        <f t="shared" si="17"/>
        <v>0</v>
      </c>
      <c r="F52" s="21">
        <f t="shared" si="17"/>
        <v>0</v>
      </c>
      <c r="G52" s="21">
        <f t="shared" si="17"/>
        <v>0</v>
      </c>
      <c r="H52" s="21">
        <f t="shared" si="17"/>
        <v>0</v>
      </c>
      <c r="I52" s="21">
        <f t="shared" si="17"/>
        <v>0</v>
      </c>
      <c r="J52" s="21">
        <f t="shared" si="17"/>
        <v>0</v>
      </c>
      <c r="K52" s="21">
        <f t="shared" si="17"/>
        <v>0</v>
      </c>
      <c r="L52" s="21">
        <f t="shared" si="17"/>
        <v>0</v>
      </c>
      <c r="M52" s="21">
        <f t="shared" si="17"/>
        <v>0</v>
      </c>
      <c r="N52" s="21">
        <f t="shared" si="17"/>
        <v>0</v>
      </c>
      <c r="O52" s="21">
        <f t="shared" si="17"/>
        <v>0</v>
      </c>
      <c r="P52" s="21">
        <f t="shared" si="17"/>
        <v>0</v>
      </c>
      <c r="Q52" s="21">
        <f t="shared" si="17"/>
        <v>0</v>
      </c>
      <c r="R52" s="21">
        <f t="shared" si="17"/>
        <v>0</v>
      </c>
      <c r="S52" s="21">
        <f t="shared" si="17"/>
        <v>0</v>
      </c>
      <c r="T52" s="21">
        <f t="shared" si="17"/>
        <v>0</v>
      </c>
      <c r="U52" s="21">
        <f t="shared" si="17"/>
        <v>0</v>
      </c>
      <c r="V52" s="21">
        <f t="shared" si="17"/>
        <v>0</v>
      </c>
      <c r="W52" s="21">
        <f t="shared" si="17"/>
        <v>0</v>
      </c>
    </row>
  </sheetData>
  <mergeCells count="14">
    <mergeCell ref="T5:W5"/>
    <mergeCell ref="A5:B6"/>
    <mergeCell ref="C5:C6"/>
    <mergeCell ref="D5:D6"/>
    <mergeCell ref="E5:K5"/>
    <mergeCell ref="L5:O5"/>
    <mergeCell ref="P5:S5"/>
    <mergeCell ref="A4:U4"/>
    <mergeCell ref="V4:W4"/>
    <mergeCell ref="S1:T1"/>
    <mergeCell ref="U1:W1"/>
    <mergeCell ref="S2:T2"/>
    <mergeCell ref="U2:W2"/>
    <mergeCell ref="A3:W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8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2"/>
  <cols>
    <col min="1" max="1" width="11.625" style="519" customWidth="1"/>
    <col min="2" max="3" width="4.625" style="519" customWidth="1"/>
    <col min="4" max="4" width="5.625" style="519" customWidth="1"/>
    <col min="5" max="9" width="5.375" style="1639" customWidth="1"/>
    <col min="10" max="23" width="5.375" style="519" customWidth="1"/>
    <col min="24" max="24" width="9" style="519"/>
    <col min="25" max="29" width="4.125" style="519" bestFit="1" customWidth="1"/>
    <col min="30" max="256" width="9" style="519"/>
    <col min="257" max="257" width="11.625" style="519" customWidth="1"/>
    <col min="258" max="259" width="4.625" style="519" customWidth="1"/>
    <col min="260" max="260" width="5.625" style="519" customWidth="1"/>
    <col min="261" max="279" width="5.375" style="519" customWidth="1"/>
    <col min="280" max="280" width="9" style="519"/>
    <col min="281" max="285" width="4.125" style="519" bestFit="1" customWidth="1"/>
    <col min="286" max="512" width="9" style="519"/>
    <col min="513" max="513" width="11.625" style="519" customWidth="1"/>
    <col min="514" max="515" width="4.625" style="519" customWidth="1"/>
    <col min="516" max="516" width="5.625" style="519" customWidth="1"/>
    <col min="517" max="535" width="5.375" style="519" customWidth="1"/>
    <col min="536" max="536" width="9" style="519"/>
    <col min="537" max="541" width="4.125" style="519" bestFit="1" customWidth="1"/>
    <col min="542" max="768" width="9" style="519"/>
    <col min="769" max="769" width="11.625" style="519" customWidth="1"/>
    <col min="770" max="771" width="4.625" style="519" customWidth="1"/>
    <col min="772" max="772" width="5.625" style="519" customWidth="1"/>
    <col min="773" max="791" width="5.375" style="519" customWidth="1"/>
    <col min="792" max="792" width="9" style="519"/>
    <col min="793" max="797" width="4.125" style="519" bestFit="1" customWidth="1"/>
    <col min="798" max="1024" width="9" style="519"/>
    <col min="1025" max="1025" width="11.625" style="519" customWidth="1"/>
    <col min="1026" max="1027" width="4.625" style="519" customWidth="1"/>
    <col min="1028" max="1028" width="5.625" style="519" customWidth="1"/>
    <col min="1029" max="1047" width="5.375" style="519" customWidth="1"/>
    <col min="1048" max="1048" width="9" style="519"/>
    <col min="1049" max="1053" width="4.125" style="519" bestFit="1" customWidth="1"/>
    <col min="1054" max="1280" width="9" style="519"/>
    <col min="1281" max="1281" width="11.625" style="519" customWidth="1"/>
    <col min="1282" max="1283" width="4.625" style="519" customWidth="1"/>
    <col min="1284" max="1284" width="5.625" style="519" customWidth="1"/>
    <col min="1285" max="1303" width="5.375" style="519" customWidth="1"/>
    <col min="1304" max="1304" width="9" style="519"/>
    <col min="1305" max="1309" width="4.125" style="519" bestFit="1" customWidth="1"/>
    <col min="1310" max="1536" width="9" style="519"/>
    <col min="1537" max="1537" width="11.625" style="519" customWidth="1"/>
    <col min="1538" max="1539" width="4.625" style="519" customWidth="1"/>
    <col min="1540" max="1540" width="5.625" style="519" customWidth="1"/>
    <col min="1541" max="1559" width="5.375" style="519" customWidth="1"/>
    <col min="1560" max="1560" width="9" style="519"/>
    <col min="1561" max="1565" width="4.125" style="519" bestFit="1" customWidth="1"/>
    <col min="1566" max="1792" width="9" style="519"/>
    <col min="1793" max="1793" width="11.625" style="519" customWidth="1"/>
    <col min="1794" max="1795" width="4.625" style="519" customWidth="1"/>
    <col min="1796" max="1796" width="5.625" style="519" customWidth="1"/>
    <col min="1797" max="1815" width="5.375" style="519" customWidth="1"/>
    <col min="1816" max="1816" width="9" style="519"/>
    <col min="1817" max="1821" width="4.125" style="519" bestFit="1" customWidth="1"/>
    <col min="1822" max="2048" width="9" style="519"/>
    <col min="2049" max="2049" width="11.625" style="519" customWidth="1"/>
    <col min="2050" max="2051" width="4.625" style="519" customWidth="1"/>
    <col min="2052" max="2052" width="5.625" style="519" customWidth="1"/>
    <col min="2053" max="2071" width="5.375" style="519" customWidth="1"/>
    <col min="2072" max="2072" width="9" style="519"/>
    <col min="2073" max="2077" width="4.125" style="519" bestFit="1" customWidth="1"/>
    <col min="2078" max="2304" width="9" style="519"/>
    <col min="2305" max="2305" width="11.625" style="519" customWidth="1"/>
    <col min="2306" max="2307" width="4.625" style="519" customWidth="1"/>
    <col min="2308" max="2308" width="5.625" style="519" customWidth="1"/>
    <col min="2309" max="2327" width="5.375" style="519" customWidth="1"/>
    <col min="2328" max="2328" width="9" style="519"/>
    <col min="2329" max="2333" width="4.125" style="519" bestFit="1" customWidth="1"/>
    <col min="2334" max="2560" width="9" style="519"/>
    <col min="2561" max="2561" width="11.625" style="519" customWidth="1"/>
    <col min="2562" max="2563" width="4.625" style="519" customWidth="1"/>
    <col min="2564" max="2564" width="5.625" style="519" customWidth="1"/>
    <col min="2565" max="2583" width="5.375" style="519" customWidth="1"/>
    <col min="2584" max="2584" width="9" style="519"/>
    <col min="2585" max="2589" width="4.125" style="519" bestFit="1" customWidth="1"/>
    <col min="2590" max="2816" width="9" style="519"/>
    <col min="2817" max="2817" width="11.625" style="519" customWidth="1"/>
    <col min="2818" max="2819" width="4.625" style="519" customWidth="1"/>
    <col min="2820" max="2820" width="5.625" style="519" customWidth="1"/>
    <col min="2821" max="2839" width="5.375" style="519" customWidth="1"/>
    <col min="2840" max="2840" width="9" style="519"/>
    <col min="2841" max="2845" width="4.125" style="519" bestFit="1" customWidth="1"/>
    <col min="2846" max="3072" width="9" style="519"/>
    <col min="3073" max="3073" width="11.625" style="519" customWidth="1"/>
    <col min="3074" max="3075" width="4.625" style="519" customWidth="1"/>
    <col min="3076" max="3076" width="5.625" style="519" customWidth="1"/>
    <col min="3077" max="3095" width="5.375" style="519" customWidth="1"/>
    <col min="3096" max="3096" width="9" style="519"/>
    <col min="3097" max="3101" width="4.125" style="519" bestFit="1" customWidth="1"/>
    <col min="3102" max="3328" width="9" style="519"/>
    <col min="3329" max="3329" width="11.625" style="519" customWidth="1"/>
    <col min="3330" max="3331" width="4.625" style="519" customWidth="1"/>
    <col min="3332" max="3332" width="5.625" style="519" customWidth="1"/>
    <col min="3333" max="3351" width="5.375" style="519" customWidth="1"/>
    <col min="3352" max="3352" width="9" style="519"/>
    <col min="3353" max="3357" width="4.125" style="519" bestFit="1" customWidth="1"/>
    <col min="3358" max="3584" width="9" style="519"/>
    <col min="3585" max="3585" width="11.625" style="519" customWidth="1"/>
    <col min="3586" max="3587" width="4.625" style="519" customWidth="1"/>
    <col min="3588" max="3588" width="5.625" style="519" customWidth="1"/>
    <col min="3589" max="3607" width="5.375" style="519" customWidth="1"/>
    <col min="3608" max="3608" width="9" style="519"/>
    <col min="3609" max="3613" width="4.125" style="519" bestFit="1" customWidth="1"/>
    <col min="3614" max="3840" width="9" style="519"/>
    <col min="3841" max="3841" width="11.625" style="519" customWidth="1"/>
    <col min="3842" max="3843" width="4.625" style="519" customWidth="1"/>
    <col min="3844" max="3844" width="5.625" style="519" customWidth="1"/>
    <col min="3845" max="3863" width="5.375" style="519" customWidth="1"/>
    <col min="3864" max="3864" width="9" style="519"/>
    <col min="3865" max="3869" width="4.125" style="519" bestFit="1" customWidth="1"/>
    <col min="3870" max="4096" width="9" style="519"/>
    <col min="4097" max="4097" width="11.625" style="519" customWidth="1"/>
    <col min="4098" max="4099" width="4.625" style="519" customWidth="1"/>
    <col min="4100" max="4100" width="5.625" style="519" customWidth="1"/>
    <col min="4101" max="4119" width="5.375" style="519" customWidth="1"/>
    <col min="4120" max="4120" width="9" style="519"/>
    <col min="4121" max="4125" width="4.125" style="519" bestFit="1" customWidth="1"/>
    <col min="4126" max="4352" width="9" style="519"/>
    <col min="4353" max="4353" width="11.625" style="519" customWidth="1"/>
    <col min="4354" max="4355" width="4.625" style="519" customWidth="1"/>
    <col min="4356" max="4356" width="5.625" style="519" customWidth="1"/>
    <col min="4357" max="4375" width="5.375" style="519" customWidth="1"/>
    <col min="4376" max="4376" width="9" style="519"/>
    <col min="4377" max="4381" width="4.125" style="519" bestFit="1" customWidth="1"/>
    <col min="4382" max="4608" width="9" style="519"/>
    <col min="4609" max="4609" width="11.625" style="519" customWidth="1"/>
    <col min="4610" max="4611" width="4.625" style="519" customWidth="1"/>
    <col min="4612" max="4612" width="5.625" style="519" customWidth="1"/>
    <col min="4613" max="4631" width="5.375" style="519" customWidth="1"/>
    <col min="4632" max="4632" width="9" style="519"/>
    <col min="4633" max="4637" width="4.125" style="519" bestFit="1" customWidth="1"/>
    <col min="4638" max="4864" width="9" style="519"/>
    <col min="4865" max="4865" width="11.625" style="519" customWidth="1"/>
    <col min="4866" max="4867" width="4.625" style="519" customWidth="1"/>
    <col min="4868" max="4868" width="5.625" style="519" customWidth="1"/>
    <col min="4869" max="4887" width="5.375" style="519" customWidth="1"/>
    <col min="4888" max="4888" width="9" style="519"/>
    <col min="4889" max="4893" width="4.125" style="519" bestFit="1" customWidth="1"/>
    <col min="4894" max="5120" width="9" style="519"/>
    <col min="5121" max="5121" width="11.625" style="519" customWidth="1"/>
    <col min="5122" max="5123" width="4.625" style="519" customWidth="1"/>
    <col min="5124" max="5124" width="5.625" style="519" customWidth="1"/>
    <col min="5125" max="5143" width="5.375" style="519" customWidth="1"/>
    <col min="5144" max="5144" width="9" style="519"/>
    <col min="5145" max="5149" width="4.125" style="519" bestFit="1" customWidth="1"/>
    <col min="5150" max="5376" width="9" style="519"/>
    <col min="5377" max="5377" width="11.625" style="519" customWidth="1"/>
    <col min="5378" max="5379" width="4.625" style="519" customWidth="1"/>
    <col min="5380" max="5380" width="5.625" style="519" customWidth="1"/>
    <col min="5381" max="5399" width="5.375" style="519" customWidth="1"/>
    <col min="5400" max="5400" width="9" style="519"/>
    <col min="5401" max="5405" width="4.125" style="519" bestFit="1" customWidth="1"/>
    <col min="5406" max="5632" width="9" style="519"/>
    <col min="5633" max="5633" width="11.625" style="519" customWidth="1"/>
    <col min="5634" max="5635" width="4.625" style="519" customWidth="1"/>
    <col min="5636" max="5636" width="5.625" style="519" customWidth="1"/>
    <col min="5637" max="5655" width="5.375" style="519" customWidth="1"/>
    <col min="5656" max="5656" width="9" style="519"/>
    <col min="5657" max="5661" width="4.125" style="519" bestFit="1" customWidth="1"/>
    <col min="5662" max="5888" width="9" style="519"/>
    <col min="5889" max="5889" width="11.625" style="519" customWidth="1"/>
    <col min="5890" max="5891" width="4.625" style="519" customWidth="1"/>
    <col min="5892" max="5892" width="5.625" style="519" customWidth="1"/>
    <col min="5893" max="5911" width="5.375" style="519" customWidth="1"/>
    <col min="5912" max="5912" width="9" style="519"/>
    <col min="5913" max="5917" width="4.125" style="519" bestFit="1" customWidth="1"/>
    <col min="5918" max="6144" width="9" style="519"/>
    <col min="6145" max="6145" width="11.625" style="519" customWidth="1"/>
    <col min="6146" max="6147" width="4.625" style="519" customWidth="1"/>
    <col min="6148" max="6148" width="5.625" style="519" customWidth="1"/>
    <col min="6149" max="6167" width="5.375" style="519" customWidth="1"/>
    <col min="6168" max="6168" width="9" style="519"/>
    <col min="6169" max="6173" width="4.125" style="519" bestFit="1" customWidth="1"/>
    <col min="6174" max="6400" width="9" style="519"/>
    <col min="6401" max="6401" width="11.625" style="519" customWidth="1"/>
    <col min="6402" max="6403" width="4.625" style="519" customWidth="1"/>
    <col min="6404" max="6404" width="5.625" style="519" customWidth="1"/>
    <col min="6405" max="6423" width="5.375" style="519" customWidth="1"/>
    <col min="6424" max="6424" width="9" style="519"/>
    <col min="6425" max="6429" width="4.125" style="519" bestFit="1" customWidth="1"/>
    <col min="6430" max="6656" width="9" style="519"/>
    <col min="6657" max="6657" width="11.625" style="519" customWidth="1"/>
    <col min="6658" max="6659" width="4.625" style="519" customWidth="1"/>
    <col min="6660" max="6660" width="5.625" style="519" customWidth="1"/>
    <col min="6661" max="6679" width="5.375" style="519" customWidth="1"/>
    <col min="6680" max="6680" width="9" style="519"/>
    <col min="6681" max="6685" width="4.125" style="519" bestFit="1" customWidth="1"/>
    <col min="6686" max="6912" width="9" style="519"/>
    <col min="6913" max="6913" width="11.625" style="519" customWidth="1"/>
    <col min="6914" max="6915" width="4.625" style="519" customWidth="1"/>
    <col min="6916" max="6916" width="5.625" style="519" customWidth="1"/>
    <col min="6917" max="6935" width="5.375" style="519" customWidth="1"/>
    <col min="6936" max="6936" width="9" style="519"/>
    <col min="6937" max="6941" width="4.125" style="519" bestFit="1" customWidth="1"/>
    <col min="6942" max="7168" width="9" style="519"/>
    <col min="7169" max="7169" width="11.625" style="519" customWidth="1"/>
    <col min="7170" max="7171" width="4.625" style="519" customWidth="1"/>
    <col min="7172" max="7172" width="5.625" style="519" customWidth="1"/>
    <col min="7173" max="7191" width="5.375" style="519" customWidth="1"/>
    <col min="7192" max="7192" width="9" style="519"/>
    <col min="7193" max="7197" width="4.125" style="519" bestFit="1" customWidth="1"/>
    <col min="7198" max="7424" width="9" style="519"/>
    <col min="7425" max="7425" width="11.625" style="519" customWidth="1"/>
    <col min="7426" max="7427" width="4.625" style="519" customWidth="1"/>
    <col min="7428" max="7428" width="5.625" style="519" customWidth="1"/>
    <col min="7429" max="7447" width="5.375" style="519" customWidth="1"/>
    <col min="7448" max="7448" width="9" style="519"/>
    <col min="7449" max="7453" width="4.125" style="519" bestFit="1" customWidth="1"/>
    <col min="7454" max="7680" width="9" style="519"/>
    <col min="7681" max="7681" width="11.625" style="519" customWidth="1"/>
    <col min="7682" max="7683" width="4.625" style="519" customWidth="1"/>
    <col min="7684" max="7684" width="5.625" style="519" customWidth="1"/>
    <col min="7685" max="7703" width="5.375" style="519" customWidth="1"/>
    <col min="7704" max="7704" width="9" style="519"/>
    <col min="7705" max="7709" width="4.125" style="519" bestFit="1" customWidth="1"/>
    <col min="7710" max="7936" width="9" style="519"/>
    <col min="7937" max="7937" width="11.625" style="519" customWidth="1"/>
    <col min="7938" max="7939" width="4.625" style="519" customWidth="1"/>
    <col min="7940" max="7940" width="5.625" style="519" customWidth="1"/>
    <col min="7941" max="7959" width="5.375" style="519" customWidth="1"/>
    <col min="7960" max="7960" width="9" style="519"/>
    <col min="7961" max="7965" width="4.125" style="519" bestFit="1" customWidth="1"/>
    <col min="7966" max="8192" width="9" style="519"/>
    <col min="8193" max="8193" width="11.625" style="519" customWidth="1"/>
    <col min="8194" max="8195" width="4.625" style="519" customWidth="1"/>
    <col min="8196" max="8196" width="5.625" style="519" customWidth="1"/>
    <col min="8197" max="8215" width="5.375" style="519" customWidth="1"/>
    <col min="8216" max="8216" width="9" style="519"/>
    <col min="8217" max="8221" width="4.125" style="519" bestFit="1" customWidth="1"/>
    <col min="8222" max="8448" width="9" style="519"/>
    <col min="8449" max="8449" width="11.625" style="519" customWidth="1"/>
    <col min="8450" max="8451" width="4.625" style="519" customWidth="1"/>
    <col min="8452" max="8452" width="5.625" style="519" customWidth="1"/>
    <col min="8453" max="8471" width="5.375" style="519" customWidth="1"/>
    <col min="8472" max="8472" width="9" style="519"/>
    <col min="8473" max="8477" width="4.125" style="519" bestFit="1" customWidth="1"/>
    <col min="8478" max="8704" width="9" style="519"/>
    <col min="8705" max="8705" width="11.625" style="519" customWidth="1"/>
    <col min="8706" max="8707" width="4.625" style="519" customWidth="1"/>
    <col min="8708" max="8708" width="5.625" style="519" customWidth="1"/>
    <col min="8709" max="8727" width="5.375" style="519" customWidth="1"/>
    <col min="8728" max="8728" width="9" style="519"/>
    <col min="8729" max="8733" width="4.125" style="519" bestFit="1" customWidth="1"/>
    <col min="8734" max="8960" width="9" style="519"/>
    <col min="8961" max="8961" width="11.625" style="519" customWidth="1"/>
    <col min="8962" max="8963" width="4.625" style="519" customWidth="1"/>
    <col min="8964" max="8964" width="5.625" style="519" customWidth="1"/>
    <col min="8965" max="8983" width="5.375" style="519" customWidth="1"/>
    <col min="8984" max="8984" width="9" style="519"/>
    <col min="8985" max="8989" width="4.125" style="519" bestFit="1" customWidth="1"/>
    <col min="8990" max="9216" width="9" style="519"/>
    <col min="9217" max="9217" width="11.625" style="519" customWidth="1"/>
    <col min="9218" max="9219" width="4.625" style="519" customWidth="1"/>
    <col min="9220" max="9220" width="5.625" style="519" customWidth="1"/>
    <col min="9221" max="9239" width="5.375" style="519" customWidth="1"/>
    <col min="9240" max="9240" width="9" style="519"/>
    <col min="9241" max="9245" width="4.125" style="519" bestFit="1" customWidth="1"/>
    <col min="9246" max="9472" width="9" style="519"/>
    <col min="9473" max="9473" width="11.625" style="519" customWidth="1"/>
    <col min="9474" max="9475" width="4.625" style="519" customWidth="1"/>
    <col min="9476" max="9476" width="5.625" style="519" customWidth="1"/>
    <col min="9477" max="9495" width="5.375" style="519" customWidth="1"/>
    <col min="9496" max="9496" width="9" style="519"/>
    <col min="9497" max="9501" width="4.125" style="519" bestFit="1" customWidth="1"/>
    <col min="9502" max="9728" width="9" style="519"/>
    <col min="9729" max="9729" width="11.625" style="519" customWidth="1"/>
    <col min="9730" max="9731" width="4.625" style="519" customWidth="1"/>
    <col min="9732" max="9732" width="5.625" style="519" customWidth="1"/>
    <col min="9733" max="9751" width="5.375" style="519" customWidth="1"/>
    <col min="9752" max="9752" width="9" style="519"/>
    <col min="9753" max="9757" width="4.125" style="519" bestFit="1" customWidth="1"/>
    <col min="9758" max="9984" width="9" style="519"/>
    <col min="9985" max="9985" width="11.625" style="519" customWidth="1"/>
    <col min="9986" max="9987" width="4.625" style="519" customWidth="1"/>
    <col min="9988" max="9988" width="5.625" style="519" customWidth="1"/>
    <col min="9989" max="10007" width="5.375" style="519" customWidth="1"/>
    <col min="10008" max="10008" width="9" style="519"/>
    <col min="10009" max="10013" width="4.125" style="519" bestFit="1" customWidth="1"/>
    <col min="10014" max="10240" width="9" style="519"/>
    <col min="10241" max="10241" width="11.625" style="519" customWidth="1"/>
    <col min="10242" max="10243" width="4.625" style="519" customWidth="1"/>
    <col min="10244" max="10244" width="5.625" style="519" customWidth="1"/>
    <col min="10245" max="10263" width="5.375" style="519" customWidth="1"/>
    <col min="10264" max="10264" width="9" style="519"/>
    <col min="10265" max="10269" width="4.125" style="519" bestFit="1" customWidth="1"/>
    <col min="10270" max="10496" width="9" style="519"/>
    <col min="10497" max="10497" width="11.625" style="519" customWidth="1"/>
    <col min="10498" max="10499" width="4.625" style="519" customWidth="1"/>
    <col min="10500" max="10500" width="5.625" style="519" customWidth="1"/>
    <col min="10501" max="10519" width="5.375" style="519" customWidth="1"/>
    <col min="10520" max="10520" width="9" style="519"/>
    <col min="10521" max="10525" width="4.125" style="519" bestFit="1" customWidth="1"/>
    <col min="10526" max="10752" width="9" style="519"/>
    <col min="10753" max="10753" width="11.625" style="519" customWidth="1"/>
    <col min="10754" max="10755" width="4.625" style="519" customWidth="1"/>
    <col min="10756" max="10756" width="5.625" style="519" customWidth="1"/>
    <col min="10757" max="10775" width="5.375" style="519" customWidth="1"/>
    <col min="10776" max="10776" width="9" style="519"/>
    <col min="10777" max="10781" width="4.125" style="519" bestFit="1" customWidth="1"/>
    <col min="10782" max="11008" width="9" style="519"/>
    <col min="11009" max="11009" width="11.625" style="519" customWidth="1"/>
    <col min="11010" max="11011" width="4.625" style="519" customWidth="1"/>
    <col min="11012" max="11012" width="5.625" style="519" customWidth="1"/>
    <col min="11013" max="11031" width="5.375" style="519" customWidth="1"/>
    <col min="11032" max="11032" width="9" style="519"/>
    <col min="11033" max="11037" width="4.125" style="519" bestFit="1" customWidth="1"/>
    <col min="11038" max="11264" width="9" style="519"/>
    <col min="11265" max="11265" width="11.625" style="519" customWidth="1"/>
    <col min="11266" max="11267" width="4.625" style="519" customWidth="1"/>
    <col min="11268" max="11268" width="5.625" style="519" customWidth="1"/>
    <col min="11269" max="11287" width="5.375" style="519" customWidth="1"/>
    <col min="11288" max="11288" width="9" style="519"/>
    <col min="11289" max="11293" width="4.125" style="519" bestFit="1" customWidth="1"/>
    <col min="11294" max="11520" width="9" style="519"/>
    <col min="11521" max="11521" width="11.625" style="519" customWidth="1"/>
    <col min="11522" max="11523" width="4.625" style="519" customWidth="1"/>
    <col min="11524" max="11524" width="5.625" style="519" customWidth="1"/>
    <col min="11525" max="11543" width="5.375" style="519" customWidth="1"/>
    <col min="11544" max="11544" width="9" style="519"/>
    <col min="11545" max="11549" width="4.125" style="519" bestFit="1" customWidth="1"/>
    <col min="11550" max="11776" width="9" style="519"/>
    <col min="11777" max="11777" width="11.625" style="519" customWidth="1"/>
    <col min="11778" max="11779" width="4.625" style="519" customWidth="1"/>
    <col min="11780" max="11780" width="5.625" style="519" customWidth="1"/>
    <col min="11781" max="11799" width="5.375" style="519" customWidth="1"/>
    <col min="11800" max="11800" width="9" style="519"/>
    <col min="11801" max="11805" width="4.125" style="519" bestFit="1" customWidth="1"/>
    <col min="11806" max="12032" width="9" style="519"/>
    <col min="12033" max="12033" width="11.625" style="519" customWidth="1"/>
    <col min="12034" max="12035" width="4.625" style="519" customWidth="1"/>
    <col min="12036" max="12036" width="5.625" style="519" customWidth="1"/>
    <col min="12037" max="12055" width="5.375" style="519" customWidth="1"/>
    <col min="12056" max="12056" width="9" style="519"/>
    <col min="12057" max="12061" width="4.125" style="519" bestFit="1" customWidth="1"/>
    <col min="12062" max="12288" width="9" style="519"/>
    <col min="12289" max="12289" width="11.625" style="519" customWidth="1"/>
    <col min="12290" max="12291" width="4.625" style="519" customWidth="1"/>
    <col min="12292" max="12292" width="5.625" style="519" customWidth="1"/>
    <col min="12293" max="12311" width="5.375" style="519" customWidth="1"/>
    <col min="12312" max="12312" width="9" style="519"/>
    <col min="12313" max="12317" width="4.125" style="519" bestFit="1" customWidth="1"/>
    <col min="12318" max="12544" width="9" style="519"/>
    <col min="12545" max="12545" width="11.625" style="519" customWidth="1"/>
    <col min="12546" max="12547" width="4.625" style="519" customWidth="1"/>
    <col min="12548" max="12548" width="5.625" style="519" customWidth="1"/>
    <col min="12549" max="12567" width="5.375" style="519" customWidth="1"/>
    <col min="12568" max="12568" width="9" style="519"/>
    <col min="12569" max="12573" width="4.125" style="519" bestFit="1" customWidth="1"/>
    <col min="12574" max="12800" width="9" style="519"/>
    <col min="12801" max="12801" width="11.625" style="519" customWidth="1"/>
    <col min="12802" max="12803" width="4.625" style="519" customWidth="1"/>
    <col min="12804" max="12804" width="5.625" style="519" customWidth="1"/>
    <col min="12805" max="12823" width="5.375" style="519" customWidth="1"/>
    <col min="12824" max="12824" width="9" style="519"/>
    <col min="12825" max="12829" width="4.125" style="519" bestFit="1" customWidth="1"/>
    <col min="12830" max="13056" width="9" style="519"/>
    <col min="13057" max="13057" width="11.625" style="519" customWidth="1"/>
    <col min="13058" max="13059" width="4.625" style="519" customWidth="1"/>
    <col min="13060" max="13060" width="5.625" style="519" customWidth="1"/>
    <col min="13061" max="13079" width="5.375" style="519" customWidth="1"/>
    <col min="13080" max="13080" width="9" style="519"/>
    <col min="13081" max="13085" width="4.125" style="519" bestFit="1" customWidth="1"/>
    <col min="13086" max="13312" width="9" style="519"/>
    <col min="13313" max="13313" width="11.625" style="519" customWidth="1"/>
    <col min="13314" max="13315" width="4.625" style="519" customWidth="1"/>
    <col min="13316" max="13316" width="5.625" style="519" customWidth="1"/>
    <col min="13317" max="13335" width="5.375" style="519" customWidth="1"/>
    <col min="13336" max="13336" width="9" style="519"/>
    <col min="13337" max="13341" width="4.125" style="519" bestFit="1" customWidth="1"/>
    <col min="13342" max="13568" width="9" style="519"/>
    <col min="13569" max="13569" width="11.625" style="519" customWidth="1"/>
    <col min="13570" max="13571" width="4.625" style="519" customWidth="1"/>
    <col min="13572" max="13572" width="5.625" style="519" customWidth="1"/>
    <col min="13573" max="13591" width="5.375" style="519" customWidth="1"/>
    <col min="13592" max="13592" width="9" style="519"/>
    <col min="13593" max="13597" width="4.125" style="519" bestFit="1" customWidth="1"/>
    <col min="13598" max="13824" width="9" style="519"/>
    <col min="13825" max="13825" width="11.625" style="519" customWidth="1"/>
    <col min="13826" max="13827" width="4.625" style="519" customWidth="1"/>
    <col min="13828" max="13828" width="5.625" style="519" customWidth="1"/>
    <col min="13829" max="13847" width="5.375" style="519" customWidth="1"/>
    <col min="13848" max="13848" width="9" style="519"/>
    <col min="13849" max="13853" width="4.125" style="519" bestFit="1" customWidth="1"/>
    <col min="13854" max="14080" width="9" style="519"/>
    <col min="14081" max="14081" width="11.625" style="519" customWidth="1"/>
    <col min="14082" max="14083" width="4.625" style="519" customWidth="1"/>
    <col min="14084" max="14084" width="5.625" style="519" customWidth="1"/>
    <col min="14085" max="14103" width="5.375" style="519" customWidth="1"/>
    <col min="14104" max="14104" width="9" style="519"/>
    <col min="14105" max="14109" width="4.125" style="519" bestFit="1" customWidth="1"/>
    <col min="14110" max="14336" width="9" style="519"/>
    <col min="14337" max="14337" width="11.625" style="519" customWidth="1"/>
    <col min="14338" max="14339" width="4.625" style="519" customWidth="1"/>
    <col min="14340" max="14340" width="5.625" style="519" customWidth="1"/>
    <col min="14341" max="14359" width="5.375" style="519" customWidth="1"/>
    <col min="14360" max="14360" width="9" style="519"/>
    <col min="14361" max="14365" width="4.125" style="519" bestFit="1" customWidth="1"/>
    <col min="14366" max="14592" width="9" style="519"/>
    <col min="14593" max="14593" width="11.625" style="519" customWidth="1"/>
    <col min="14594" max="14595" width="4.625" style="519" customWidth="1"/>
    <col min="14596" max="14596" width="5.625" style="519" customWidth="1"/>
    <col min="14597" max="14615" width="5.375" style="519" customWidth="1"/>
    <col min="14616" max="14616" width="9" style="519"/>
    <col min="14617" max="14621" width="4.125" style="519" bestFit="1" customWidth="1"/>
    <col min="14622" max="14848" width="9" style="519"/>
    <col min="14849" max="14849" width="11.625" style="519" customWidth="1"/>
    <col min="14850" max="14851" width="4.625" style="519" customWidth="1"/>
    <col min="14852" max="14852" width="5.625" style="519" customWidth="1"/>
    <col min="14853" max="14871" width="5.375" style="519" customWidth="1"/>
    <col min="14872" max="14872" width="9" style="519"/>
    <col min="14873" max="14877" width="4.125" style="519" bestFit="1" customWidth="1"/>
    <col min="14878" max="15104" width="9" style="519"/>
    <col min="15105" max="15105" width="11.625" style="519" customWidth="1"/>
    <col min="15106" max="15107" width="4.625" style="519" customWidth="1"/>
    <col min="15108" max="15108" width="5.625" style="519" customWidth="1"/>
    <col min="15109" max="15127" width="5.375" style="519" customWidth="1"/>
    <col min="15128" max="15128" width="9" style="519"/>
    <col min="15129" max="15133" width="4.125" style="519" bestFit="1" customWidth="1"/>
    <col min="15134" max="15360" width="9" style="519"/>
    <col min="15361" max="15361" width="11.625" style="519" customWidth="1"/>
    <col min="15362" max="15363" width="4.625" style="519" customWidth="1"/>
    <col min="15364" max="15364" width="5.625" style="519" customWidth="1"/>
    <col min="15365" max="15383" width="5.375" style="519" customWidth="1"/>
    <col min="15384" max="15384" width="9" style="519"/>
    <col min="15385" max="15389" width="4.125" style="519" bestFit="1" customWidth="1"/>
    <col min="15390" max="15616" width="9" style="519"/>
    <col min="15617" max="15617" width="11.625" style="519" customWidth="1"/>
    <col min="15618" max="15619" width="4.625" style="519" customWidth="1"/>
    <col min="15620" max="15620" width="5.625" style="519" customWidth="1"/>
    <col min="15621" max="15639" width="5.375" style="519" customWidth="1"/>
    <col min="15640" max="15640" width="9" style="519"/>
    <col min="15641" max="15645" width="4.125" style="519" bestFit="1" customWidth="1"/>
    <col min="15646" max="15872" width="9" style="519"/>
    <col min="15873" max="15873" width="11.625" style="519" customWidth="1"/>
    <col min="15874" max="15875" width="4.625" style="519" customWidth="1"/>
    <col min="15876" max="15876" width="5.625" style="519" customWidth="1"/>
    <col min="15877" max="15895" width="5.375" style="519" customWidth="1"/>
    <col min="15896" max="15896" width="9" style="519"/>
    <col min="15897" max="15901" width="4.125" style="519" bestFit="1" customWidth="1"/>
    <col min="15902" max="16128" width="9" style="519"/>
    <col min="16129" max="16129" width="11.625" style="519" customWidth="1"/>
    <col min="16130" max="16131" width="4.625" style="519" customWidth="1"/>
    <col min="16132" max="16132" width="5.625" style="519" customWidth="1"/>
    <col min="16133" max="16151" width="5.375" style="519" customWidth="1"/>
    <col min="16152" max="16152" width="9" style="519"/>
    <col min="16153" max="16157" width="4.125" style="519" bestFit="1" customWidth="1"/>
    <col min="16158" max="16384" width="9" style="519"/>
  </cols>
  <sheetData>
    <row r="1" spans="1:29">
      <c r="A1" s="1668" t="s">
        <v>970</v>
      </c>
      <c r="B1" s="805"/>
      <c r="C1" s="805"/>
      <c r="D1" s="805"/>
      <c r="R1" s="1640"/>
      <c r="S1" s="1920" t="s">
        <v>971</v>
      </c>
      <c r="T1" s="1921"/>
      <c r="U1" s="1848" t="s">
        <v>273</v>
      </c>
      <c r="V1" s="1848"/>
      <c r="W1" s="2387"/>
    </row>
    <row r="2" spans="1:29">
      <c r="A2" s="1487" t="s">
        <v>972</v>
      </c>
      <c r="B2" s="849" t="s">
        <v>973</v>
      </c>
      <c r="C2" s="1641"/>
      <c r="D2" s="1641"/>
      <c r="E2" s="1641"/>
      <c r="F2" s="1641"/>
      <c r="G2" s="1641"/>
      <c r="H2" s="1641"/>
      <c r="I2" s="1641"/>
      <c r="J2" s="1641"/>
      <c r="K2" s="1641"/>
      <c r="L2" s="1641"/>
      <c r="M2" s="1641"/>
      <c r="N2" s="1641"/>
      <c r="O2" s="1641"/>
      <c r="P2" s="1641"/>
      <c r="Q2" s="1641"/>
      <c r="R2" s="7" t="s">
        <v>345</v>
      </c>
      <c r="S2" s="1920" t="s">
        <v>974</v>
      </c>
      <c r="T2" s="1921"/>
      <c r="U2" s="1848" t="s">
        <v>1001</v>
      </c>
      <c r="V2" s="1848"/>
      <c r="W2" s="2387"/>
      <c r="X2" s="1639"/>
    </row>
    <row r="3" spans="1:29" s="1707" customFormat="1" ht="21" customHeight="1">
      <c r="A3" s="1811" t="s">
        <v>1002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N3" s="1811"/>
      <c r="O3" s="1811"/>
      <c r="P3" s="1811"/>
      <c r="Q3" s="1811"/>
      <c r="R3" s="1811"/>
      <c r="S3" s="1811"/>
      <c r="T3" s="1811"/>
      <c r="U3" s="1811"/>
      <c r="V3" s="1811"/>
      <c r="W3" s="1811"/>
      <c r="X3" s="1706"/>
    </row>
    <row r="4" spans="1:29" ht="13.5" customHeight="1">
      <c r="A4" s="1968" t="s">
        <v>2082</v>
      </c>
      <c r="B4" s="1968"/>
      <c r="C4" s="1968"/>
      <c r="D4" s="1968"/>
      <c r="E4" s="1968"/>
      <c r="F4" s="1968"/>
      <c r="G4" s="1968"/>
      <c r="H4" s="1968"/>
      <c r="I4" s="1968"/>
      <c r="J4" s="1968"/>
      <c r="K4" s="1968"/>
      <c r="L4" s="1968"/>
      <c r="M4" s="1968"/>
      <c r="N4" s="1968"/>
      <c r="O4" s="1968"/>
      <c r="P4" s="1968"/>
      <c r="Q4" s="1968"/>
      <c r="R4" s="1968"/>
      <c r="S4" s="1968"/>
      <c r="T4" s="1968"/>
      <c r="U4" s="1968"/>
      <c r="V4" s="1775" t="s">
        <v>977</v>
      </c>
      <c r="W4" s="1775"/>
      <c r="X4" s="1639"/>
    </row>
    <row r="5" spans="1:29">
      <c r="A5" s="2388" t="s">
        <v>978</v>
      </c>
      <c r="B5" s="2389"/>
      <c r="C5" s="2391" t="s">
        <v>2083</v>
      </c>
      <c r="D5" s="2391" t="s">
        <v>2084</v>
      </c>
      <c r="E5" s="2315" t="s">
        <v>2085</v>
      </c>
      <c r="F5" s="2315"/>
      <c r="G5" s="2315"/>
      <c r="H5" s="2315"/>
      <c r="I5" s="2315"/>
      <c r="J5" s="2315"/>
      <c r="K5" s="1921"/>
      <c r="L5" s="1920" t="s">
        <v>2086</v>
      </c>
      <c r="M5" s="2315"/>
      <c r="N5" s="2315"/>
      <c r="O5" s="1921"/>
      <c r="P5" s="1920" t="s">
        <v>2087</v>
      </c>
      <c r="Q5" s="2315"/>
      <c r="R5" s="2315"/>
      <c r="S5" s="1921"/>
      <c r="T5" s="1920" t="s">
        <v>2088</v>
      </c>
      <c r="U5" s="2315"/>
      <c r="V5" s="2315"/>
      <c r="W5" s="2315"/>
      <c r="X5" s="1639"/>
    </row>
    <row r="6" spans="1:29" s="838" customFormat="1">
      <c r="A6" s="1968"/>
      <c r="B6" s="2390"/>
      <c r="C6" s="1919"/>
      <c r="D6" s="1919"/>
      <c r="E6" s="1588" t="s">
        <v>979</v>
      </c>
      <c r="F6" s="1555" t="s">
        <v>980</v>
      </c>
      <c r="G6" s="1555" t="s">
        <v>981</v>
      </c>
      <c r="H6" s="1555" t="s">
        <v>982</v>
      </c>
      <c r="I6" s="1555" t="s">
        <v>983</v>
      </c>
      <c r="J6" s="1555" t="s">
        <v>984</v>
      </c>
      <c r="K6" s="1555" t="s">
        <v>2089</v>
      </c>
      <c r="L6" s="1555" t="s">
        <v>979</v>
      </c>
      <c r="M6" s="1555" t="s">
        <v>980</v>
      </c>
      <c r="N6" s="1555" t="s">
        <v>981</v>
      </c>
      <c r="O6" s="1555" t="s">
        <v>982</v>
      </c>
      <c r="P6" s="1555" t="s">
        <v>979</v>
      </c>
      <c r="Q6" s="1555" t="s">
        <v>980</v>
      </c>
      <c r="R6" s="1555" t="s">
        <v>981</v>
      </c>
      <c r="S6" s="1555" t="s">
        <v>982</v>
      </c>
      <c r="T6" s="1555" t="s">
        <v>979</v>
      </c>
      <c r="U6" s="1555" t="s">
        <v>980</v>
      </c>
      <c r="V6" s="1555" t="s">
        <v>981</v>
      </c>
      <c r="W6" s="1587" t="s">
        <v>982</v>
      </c>
      <c r="X6" s="837"/>
    </row>
    <row r="7" spans="1:29" s="790" customFormat="1" ht="11.1" customHeight="1">
      <c r="A7" s="805" t="s">
        <v>2090</v>
      </c>
      <c r="B7" s="805" t="s">
        <v>2091</v>
      </c>
      <c r="C7" s="850">
        <f>D7+E7+L7+P7+T7</f>
        <v>213</v>
      </c>
      <c r="D7" s="584">
        <f>SUM(D8:D9)</f>
        <v>32</v>
      </c>
      <c r="E7" s="584">
        <f>SUM(F7:K7)</f>
        <v>32</v>
      </c>
      <c r="F7" s="584">
        <f t="shared" ref="F7:K7" si="0">SUM(F8:F9)</f>
        <v>9</v>
      </c>
      <c r="G7" s="584">
        <f t="shared" si="0"/>
        <v>4</v>
      </c>
      <c r="H7" s="584">
        <f t="shared" si="0"/>
        <v>4</v>
      </c>
      <c r="I7" s="584">
        <f t="shared" si="0"/>
        <v>2</v>
      </c>
      <c r="J7" s="584">
        <f t="shared" si="0"/>
        <v>7</v>
      </c>
      <c r="K7" s="584">
        <f t="shared" si="0"/>
        <v>6</v>
      </c>
      <c r="L7" s="584">
        <f>SUM(M7:O7)</f>
        <v>24</v>
      </c>
      <c r="M7" s="584">
        <f>SUM(M8:M9)</f>
        <v>7</v>
      </c>
      <c r="N7" s="584">
        <f>SUM(N8:N9)</f>
        <v>10</v>
      </c>
      <c r="O7" s="584">
        <f>SUM(O8:O9)</f>
        <v>7</v>
      </c>
      <c r="P7" s="584">
        <f>SUM(Q7:S7)</f>
        <v>0</v>
      </c>
      <c r="Q7" s="584">
        <f>SUM(Q8:Q9)</f>
        <v>0</v>
      </c>
      <c r="R7" s="584">
        <f>SUM(R8:R9)</f>
        <v>0</v>
      </c>
      <c r="S7" s="584">
        <f>SUM(S8:S9)</f>
        <v>0</v>
      </c>
      <c r="T7" s="584">
        <f>SUM(U7:W7)</f>
        <v>125</v>
      </c>
      <c r="U7" s="584">
        <f>SUM(U8:U9)</f>
        <v>30</v>
      </c>
      <c r="V7" s="584">
        <f>SUM(V8:V9)</f>
        <v>46</v>
      </c>
      <c r="W7" s="584">
        <f>SUM(W8:W9)</f>
        <v>49</v>
      </c>
      <c r="X7" s="852"/>
      <c r="Y7" s="521">
        <f>E7-F7-G7-H7-I7-J7-K7</f>
        <v>0</v>
      </c>
      <c r="Z7" s="521">
        <f>L7-M7-N7-O7</f>
        <v>0</v>
      </c>
      <c r="AA7" s="521">
        <f>P7-Q7-R7-S7</f>
        <v>0</v>
      </c>
      <c r="AB7" s="521">
        <f>T7-U7-V7-W7</f>
        <v>0</v>
      </c>
      <c r="AC7" s="521">
        <f>C7-D7-E7-L7-P7-T7</f>
        <v>0</v>
      </c>
    </row>
    <row r="8" spans="1:29" s="790" customFormat="1" ht="11.1" customHeight="1">
      <c r="A8" s="853"/>
      <c r="B8" s="805" t="s">
        <v>583</v>
      </c>
      <c r="C8" s="582">
        <f t="shared" ref="C8:C43" si="1">D8+E8+L8+P8+T8</f>
        <v>135</v>
      </c>
      <c r="D8" s="584">
        <f>D10+D12+D14+D16+D18+D20+D22+D24+D26+D28+D30+D32+D34+D36+D38+D40+D42</f>
        <v>17</v>
      </c>
      <c r="E8" s="584">
        <f t="shared" ref="E8:E43" si="2">SUM(F8:K8)</f>
        <v>20</v>
      </c>
      <c r="F8" s="584">
        <f>F10+F12+F14+F16+F18+F20+F22+F24+F26+F28+F30+F32+F34+F36+F38+F40+F42</f>
        <v>7</v>
      </c>
      <c r="G8" s="584">
        <f t="shared" ref="G8:K9" si="3">G10+G12+G14+G16+G18+G20+G22+G24+G26+G28+G30+G32+G34+G36+G38+G40+G42</f>
        <v>3</v>
      </c>
      <c r="H8" s="584">
        <f t="shared" si="3"/>
        <v>1</v>
      </c>
      <c r="I8" s="584">
        <f t="shared" si="3"/>
        <v>2</v>
      </c>
      <c r="J8" s="584">
        <f t="shared" si="3"/>
        <v>4</v>
      </c>
      <c r="K8" s="584">
        <f t="shared" si="3"/>
        <v>3</v>
      </c>
      <c r="L8" s="584">
        <f>SUM(M8:O8)</f>
        <v>16</v>
      </c>
      <c r="M8" s="584">
        <f t="shared" ref="M8:O9" si="4">M10+M12+M14+M16+M18+M20+M22+M24+M26+M28+M30+M32+M34+M36+M38+M40+M42</f>
        <v>4</v>
      </c>
      <c r="N8" s="584">
        <f t="shared" si="4"/>
        <v>8</v>
      </c>
      <c r="O8" s="584">
        <f t="shared" si="4"/>
        <v>4</v>
      </c>
      <c r="P8" s="584">
        <f>SUM(Q8:S8)</f>
        <v>0</v>
      </c>
      <c r="Q8" s="584">
        <f t="shared" ref="Q8:S9" si="5">Q10+Q12+Q14+Q16+Q18+Q20+Q22+Q24+Q26+Q28+Q30+Q32+Q34+Q36+Q38+Q40+Q42</f>
        <v>0</v>
      </c>
      <c r="R8" s="584">
        <f t="shared" si="5"/>
        <v>0</v>
      </c>
      <c r="S8" s="584">
        <f t="shared" si="5"/>
        <v>0</v>
      </c>
      <c r="T8" s="584">
        <f>SUM(U8:W8)</f>
        <v>82</v>
      </c>
      <c r="U8" s="584">
        <f t="shared" ref="U8:W9" si="6">U10+U12+U14+U16+U18+U20+U22+U24+U26+U28+U30+U32+U34+U36+U38+U40+U42</f>
        <v>19</v>
      </c>
      <c r="V8" s="584">
        <f t="shared" si="6"/>
        <v>29</v>
      </c>
      <c r="W8" s="584">
        <f t="shared" si="6"/>
        <v>34</v>
      </c>
      <c r="X8" s="852"/>
      <c r="Y8" s="521">
        <f t="shared" ref="Y8:Y43" si="7">E8-F8-G8-H8-I8-J8-K8</f>
        <v>0</v>
      </c>
      <c r="Z8" s="521">
        <f t="shared" ref="Z8:Z43" si="8">L8-M8-N8-O8</f>
        <v>0</v>
      </c>
      <c r="AA8" s="521">
        <f t="shared" ref="AA8:AA43" si="9">P8-Q8-R8-S8</f>
        <v>0</v>
      </c>
      <c r="AB8" s="521">
        <f t="shared" ref="AB8:AB43" si="10">T8-U8-V8-W8</f>
        <v>0</v>
      </c>
      <c r="AC8" s="521">
        <f t="shared" ref="AC8:AC43" si="11">C8-D8-E8-L8-P8-T8</f>
        <v>0</v>
      </c>
    </row>
    <row r="9" spans="1:29" s="790" customFormat="1" ht="11.1" customHeight="1">
      <c r="A9" s="853"/>
      <c r="B9" s="805" t="s">
        <v>584</v>
      </c>
      <c r="C9" s="582">
        <f t="shared" si="1"/>
        <v>78</v>
      </c>
      <c r="D9" s="584">
        <f>D11+D13+D15+D17+D19+D21+D23+D25+D27+D29+D31+D33+D35+D37+D39+D41+D43</f>
        <v>15</v>
      </c>
      <c r="E9" s="584">
        <f t="shared" si="2"/>
        <v>12</v>
      </c>
      <c r="F9" s="584">
        <f>F11+F13+F15+F17+F19+F21+F23+F25+F27+F29+F31+F33+F35+F37+F39+F41+F43</f>
        <v>2</v>
      </c>
      <c r="G9" s="584">
        <f t="shared" si="3"/>
        <v>1</v>
      </c>
      <c r="H9" s="584">
        <f t="shared" si="3"/>
        <v>3</v>
      </c>
      <c r="I9" s="584">
        <f t="shared" si="3"/>
        <v>0</v>
      </c>
      <c r="J9" s="584">
        <f t="shared" si="3"/>
        <v>3</v>
      </c>
      <c r="K9" s="584">
        <f t="shared" si="3"/>
        <v>3</v>
      </c>
      <c r="L9" s="584">
        <f>SUM(M9:O9)</f>
        <v>8</v>
      </c>
      <c r="M9" s="584">
        <f t="shared" si="4"/>
        <v>3</v>
      </c>
      <c r="N9" s="584">
        <f t="shared" si="4"/>
        <v>2</v>
      </c>
      <c r="O9" s="584">
        <f t="shared" si="4"/>
        <v>3</v>
      </c>
      <c r="P9" s="584">
        <f t="shared" ref="P9:P43" si="12">SUM(Q9:S9)</f>
        <v>0</v>
      </c>
      <c r="Q9" s="584">
        <f t="shared" si="5"/>
        <v>0</v>
      </c>
      <c r="R9" s="584">
        <f t="shared" si="5"/>
        <v>0</v>
      </c>
      <c r="S9" s="584">
        <f t="shared" si="5"/>
        <v>0</v>
      </c>
      <c r="T9" s="584">
        <f t="shared" ref="T9:T43" si="13">SUM(U9:W9)</f>
        <v>43</v>
      </c>
      <c r="U9" s="584">
        <f t="shared" si="6"/>
        <v>11</v>
      </c>
      <c r="V9" s="584">
        <f t="shared" si="6"/>
        <v>17</v>
      </c>
      <c r="W9" s="584">
        <f t="shared" si="6"/>
        <v>15</v>
      </c>
      <c r="X9" s="852"/>
      <c r="Y9" s="521">
        <f t="shared" si="7"/>
        <v>0</v>
      </c>
      <c r="Z9" s="521">
        <f t="shared" si="8"/>
        <v>0</v>
      </c>
      <c r="AA9" s="521">
        <f t="shared" si="9"/>
        <v>0</v>
      </c>
      <c r="AB9" s="521">
        <f t="shared" si="10"/>
        <v>0</v>
      </c>
      <c r="AC9" s="521">
        <f t="shared" si="11"/>
        <v>0</v>
      </c>
    </row>
    <row r="10" spans="1:29" ht="11.1" customHeight="1">
      <c r="A10" s="842" t="s">
        <v>985</v>
      </c>
      <c r="B10" s="805" t="s">
        <v>583</v>
      </c>
      <c r="C10" s="582">
        <f t="shared" si="1"/>
        <v>17</v>
      </c>
      <c r="D10" s="843">
        <v>17</v>
      </c>
      <c r="E10" s="584">
        <f t="shared" si="2"/>
        <v>0</v>
      </c>
      <c r="F10" s="843">
        <v>0</v>
      </c>
      <c r="G10" s="843">
        <v>0</v>
      </c>
      <c r="H10" s="843">
        <v>0</v>
      </c>
      <c r="I10" s="843">
        <v>0</v>
      </c>
      <c r="J10" s="843">
        <v>0</v>
      </c>
      <c r="K10" s="843">
        <v>0</v>
      </c>
      <c r="L10" s="584">
        <f t="shared" ref="L10:L43" si="14">SUM(M10:O10)</f>
        <v>0</v>
      </c>
      <c r="M10" s="843">
        <v>0</v>
      </c>
      <c r="N10" s="843">
        <v>0</v>
      </c>
      <c r="O10" s="843">
        <v>0</v>
      </c>
      <c r="P10" s="584">
        <f t="shared" si="12"/>
        <v>0</v>
      </c>
      <c r="Q10" s="843">
        <v>0</v>
      </c>
      <c r="R10" s="843">
        <v>0</v>
      </c>
      <c r="S10" s="843">
        <v>0</v>
      </c>
      <c r="T10" s="584">
        <f t="shared" si="13"/>
        <v>0</v>
      </c>
      <c r="U10" s="843">
        <v>0</v>
      </c>
      <c r="V10" s="843">
        <v>0</v>
      </c>
      <c r="W10" s="843">
        <v>0</v>
      </c>
      <c r="X10" s="840"/>
      <c r="Y10" s="521">
        <f t="shared" si="7"/>
        <v>0</v>
      </c>
      <c r="Z10" s="521">
        <f t="shared" si="8"/>
        <v>0</v>
      </c>
      <c r="AA10" s="521">
        <f t="shared" si="9"/>
        <v>0</v>
      </c>
      <c r="AB10" s="521">
        <f t="shared" si="10"/>
        <v>0</v>
      </c>
      <c r="AC10" s="521">
        <f t="shared" si="11"/>
        <v>0</v>
      </c>
    </row>
    <row r="11" spans="1:29" ht="11.1" customHeight="1">
      <c r="A11" s="842"/>
      <c r="B11" s="805" t="s">
        <v>584</v>
      </c>
      <c r="C11" s="582">
        <f t="shared" si="1"/>
        <v>15</v>
      </c>
      <c r="D11" s="843">
        <v>15</v>
      </c>
      <c r="E11" s="584">
        <f t="shared" si="2"/>
        <v>0</v>
      </c>
      <c r="F11" s="843">
        <v>0</v>
      </c>
      <c r="G11" s="843">
        <v>0</v>
      </c>
      <c r="H11" s="843">
        <v>0</v>
      </c>
      <c r="I11" s="843">
        <v>0</v>
      </c>
      <c r="J11" s="843">
        <v>0</v>
      </c>
      <c r="K11" s="843">
        <v>0</v>
      </c>
      <c r="L11" s="584">
        <f t="shared" si="14"/>
        <v>0</v>
      </c>
      <c r="M11" s="843">
        <v>0</v>
      </c>
      <c r="N11" s="843">
        <v>0</v>
      </c>
      <c r="O11" s="843">
        <v>0</v>
      </c>
      <c r="P11" s="584">
        <f t="shared" si="12"/>
        <v>0</v>
      </c>
      <c r="Q11" s="843">
        <v>0</v>
      </c>
      <c r="R11" s="843">
        <v>0</v>
      </c>
      <c r="S11" s="843">
        <v>0</v>
      </c>
      <c r="T11" s="584">
        <f t="shared" si="13"/>
        <v>0</v>
      </c>
      <c r="U11" s="843">
        <v>0</v>
      </c>
      <c r="V11" s="843">
        <v>0</v>
      </c>
      <c r="W11" s="843">
        <v>0</v>
      </c>
      <c r="X11" s="840"/>
      <c r="Y11" s="521">
        <f t="shared" si="7"/>
        <v>0</v>
      </c>
      <c r="Z11" s="521">
        <f t="shared" si="8"/>
        <v>0</v>
      </c>
      <c r="AA11" s="521">
        <f t="shared" si="9"/>
        <v>0</v>
      </c>
      <c r="AB11" s="521">
        <f t="shared" si="10"/>
        <v>0</v>
      </c>
      <c r="AC11" s="521">
        <f t="shared" si="11"/>
        <v>0</v>
      </c>
    </row>
    <row r="12" spans="1:29" ht="11.1" customHeight="1">
      <c r="A12" s="844" t="s">
        <v>994</v>
      </c>
      <c r="B12" s="805" t="s">
        <v>583</v>
      </c>
      <c r="C12" s="582">
        <f t="shared" si="1"/>
        <v>6</v>
      </c>
      <c r="D12" s="843">
        <v>0</v>
      </c>
      <c r="E12" s="584">
        <f t="shared" si="2"/>
        <v>6</v>
      </c>
      <c r="F12" s="843">
        <v>6</v>
      </c>
      <c r="G12" s="843">
        <v>0</v>
      </c>
      <c r="H12" s="843">
        <v>0</v>
      </c>
      <c r="I12" s="843">
        <v>0</v>
      </c>
      <c r="J12" s="843">
        <v>0</v>
      </c>
      <c r="K12" s="843">
        <v>0</v>
      </c>
      <c r="L12" s="584">
        <f t="shared" si="14"/>
        <v>0</v>
      </c>
      <c r="M12" s="843">
        <v>0</v>
      </c>
      <c r="N12" s="843">
        <v>0</v>
      </c>
      <c r="O12" s="843">
        <v>0</v>
      </c>
      <c r="P12" s="584">
        <f t="shared" si="12"/>
        <v>0</v>
      </c>
      <c r="Q12" s="843">
        <v>0</v>
      </c>
      <c r="R12" s="843">
        <v>0</v>
      </c>
      <c r="S12" s="843">
        <v>0</v>
      </c>
      <c r="T12" s="584">
        <f t="shared" si="13"/>
        <v>0</v>
      </c>
      <c r="U12" s="843">
        <v>0</v>
      </c>
      <c r="V12" s="843">
        <v>0</v>
      </c>
      <c r="W12" s="843">
        <v>0</v>
      </c>
      <c r="X12" s="840"/>
      <c r="Y12" s="521">
        <f t="shared" si="7"/>
        <v>0</v>
      </c>
      <c r="Z12" s="521">
        <f t="shared" si="8"/>
        <v>0</v>
      </c>
      <c r="AA12" s="521">
        <f t="shared" si="9"/>
        <v>0</v>
      </c>
      <c r="AB12" s="521">
        <f t="shared" si="10"/>
        <v>0</v>
      </c>
      <c r="AC12" s="521">
        <f t="shared" si="11"/>
        <v>0</v>
      </c>
    </row>
    <row r="13" spans="1:29" ht="11.1" customHeight="1">
      <c r="A13" s="844"/>
      <c r="B13" s="805" t="s">
        <v>584</v>
      </c>
      <c r="C13" s="582">
        <f t="shared" si="1"/>
        <v>2</v>
      </c>
      <c r="D13" s="843">
        <v>0</v>
      </c>
      <c r="E13" s="584">
        <f t="shared" si="2"/>
        <v>2</v>
      </c>
      <c r="F13" s="843">
        <v>2</v>
      </c>
      <c r="G13" s="843">
        <v>0</v>
      </c>
      <c r="H13" s="843">
        <v>0</v>
      </c>
      <c r="I13" s="843">
        <v>0</v>
      </c>
      <c r="J13" s="843">
        <v>0</v>
      </c>
      <c r="K13" s="843">
        <v>0</v>
      </c>
      <c r="L13" s="584">
        <f t="shared" si="14"/>
        <v>0</v>
      </c>
      <c r="M13" s="843">
        <v>0</v>
      </c>
      <c r="N13" s="843">
        <v>0</v>
      </c>
      <c r="O13" s="843">
        <v>0</v>
      </c>
      <c r="P13" s="584">
        <f t="shared" si="12"/>
        <v>0</v>
      </c>
      <c r="Q13" s="843">
        <v>0</v>
      </c>
      <c r="R13" s="843">
        <v>0</v>
      </c>
      <c r="S13" s="843">
        <v>0</v>
      </c>
      <c r="T13" s="584">
        <f t="shared" si="13"/>
        <v>0</v>
      </c>
      <c r="U13" s="843">
        <v>0</v>
      </c>
      <c r="V13" s="843">
        <v>0</v>
      </c>
      <c r="W13" s="843">
        <v>0</v>
      </c>
      <c r="X13" s="840"/>
      <c r="Y13" s="521">
        <f t="shared" si="7"/>
        <v>0</v>
      </c>
      <c r="Z13" s="521">
        <f t="shared" si="8"/>
        <v>0</v>
      </c>
      <c r="AA13" s="521">
        <f t="shared" si="9"/>
        <v>0</v>
      </c>
      <c r="AB13" s="521">
        <f t="shared" si="10"/>
        <v>0</v>
      </c>
      <c r="AC13" s="521">
        <f t="shared" si="11"/>
        <v>0</v>
      </c>
    </row>
    <row r="14" spans="1:29" ht="11.1" customHeight="1">
      <c r="A14" s="844" t="s">
        <v>986</v>
      </c>
      <c r="B14" s="805" t="s">
        <v>583</v>
      </c>
      <c r="C14" s="582">
        <f t="shared" si="1"/>
        <v>3</v>
      </c>
      <c r="D14" s="843">
        <v>0</v>
      </c>
      <c r="E14" s="584">
        <f t="shared" si="2"/>
        <v>3</v>
      </c>
      <c r="F14" s="843">
        <v>1</v>
      </c>
      <c r="G14" s="843">
        <v>2</v>
      </c>
      <c r="H14" s="843">
        <v>0</v>
      </c>
      <c r="I14" s="843">
        <v>0</v>
      </c>
      <c r="J14" s="843">
        <v>0</v>
      </c>
      <c r="K14" s="843">
        <v>0</v>
      </c>
      <c r="L14" s="584">
        <f t="shared" si="14"/>
        <v>0</v>
      </c>
      <c r="M14" s="843">
        <v>0</v>
      </c>
      <c r="N14" s="843">
        <v>0</v>
      </c>
      <c r="O14" s="843">
        <v>0</v>
      </c>
      <c r="P14" s="584">
        <f t="shared" si="12"/>
        <v>0</v>
      </c>
      <c r="Q14" s="843">
        <v>0</v>
      </c>
      <c r="R14" s="843">
        <v>0</v>
      </c>
      <c r="S14" s="843">
        <v>0</v>
      </c>
      <c r="T14" s="584">
        <f t="shared" si="13"/>
        <v>0</v>
      </c>
      <c r="U14" s="843">
        <v>0</v>
      </c>
      <c r="V14" s="843">
        <v>0</v>
      </c>
      <c r="W14" s="843">
        <v>0</v>
      </c>
      <c r="X14" s="840"/>
      <c r="Y14" s="521">
        <f t="shared" si="7"/>
        <v>0</v>
      </c>
      <c r="Z14" s="521">
        <f t="shared" si="8"/>
        <v>0</v>
      </c>
      <c r="AA14" s="521">
        <f t="shared" si="9"/>
        <v>0</v>
      </c>
      <c r="AB14" s="521">
        <f t="shared" si="10"/>
        <v>0</v>
      </c>
      <c r="AC14" s="521">
        <f t="shared" si="11"/>
        <v>0</v>
      </c>
    </row>
    <row r="15" spans="1:29" ht="11.1" customHeight="1">
      <c r="A15" s="844"/>
      <c r="B15" s="805" t="s">
        <v>584</v>
      </c>
      <c r="C15" s="582">
        <f t="shared" si="1"/>
        <v>1</v>
      </c>
      <c r="D15" s="843">
        <v>0</v>
      </c>
      <c r="E15" s="584">
        <f t="shared" si="2"/>
        <v>1</v>
      </c>
      <c r="F15" s="843">
        <v>0</v>
      </c>
      <c r="G15" s="843">
        <v>1</v>
      </c>
      <c r="H15" s="843">
        <v>0</v>
      </c>
      <c r="I15" s="843">
        <v>0</v>
      </c>
      <c r="J15" s="843">
        <v>0</v>
      </c>
      <c r="K15" s="843">
        <v>0</v>
      </c>
      <c r="L15" s="584">
        <f t="shared" si="14"/>
        <v>0</v>
      </c>
      <c r="M15" s="843">
        <v>0</v>
      </c>
      <c r="N15" s="843">
        <v>0</v>
      </c>
      <c r="O15" s="843">
        <v>0</v>
      </c>
      <c r="P15" s="584">
        <f t="shared" si="12"/>
        <v>0</v>
      </c>
      <c r="Q15" s="843">
        <v>0</v>
      </c>
      <c r="R15" s="843">
        <v>0</v>
      </c>
      <c r="S15" s="843">
        <v>0</v>
      </c>
      <c r="T15" s="584">
        <f t="shared" si="13"/>
        <v>0</v>
      </c>
      <c r="U15" s="843">
        <v>0</v>
      </c>
      <c r="V15" s="843">
        <v>0</v>
      </c>
      <c r="W15" s="843">
        <v>0</v>
      </c>
      <c r="X15" s="840"/>
      <c r="Y15" s="521">
        <f t="shared" si="7"/>
        <v>0</v>
      </c>
      <c r="Z15" s="521">
        <f t="shared" si="8"/>
        <v>0</v>
      </c>
      <c r="AA15" s="521">
        <f t="shared" si="9"/>
        <v>0</v>
      </c>
      <c r="AB15" s="521">
        <f t="shared" si="10"/>
        <v>0</v>
      </c>
      <c r="AC15" s="521">
        <f t="shared" si="11"/>
        <v>0</v>
      </c>
    </row>
    <row r="16" spans="1:29" ht="11.1" customHeight="1">
      <c r="A16" s="844" t="s">
        <v>995</v>
      </c>
      <c r="B16" s="805" t="s">
        <v>583</v>
      </c>
      <c r="C16" s="582">
        <f t="shared" si="1"/>
        <v>2</v>
      </c>
      <c r="D16" s="843">
        <v>0</v>
      </c>
      <c r="E16" s="584">
        <f t="shared" si="2"/>
        <v>2</v>
      </c>
      <c r="F16" s="843">
        <v>0</v>
      </c>
      <c r="G16" s="843">
        <v>1</v>
      </c>
      <c r="H16" s="843">
        <v>1</v>
      </c>
      <c r="I16" s="843">
        <v>0</v>
      </c>
      <c r="J16" s="843">
        <v>0</v>
      </c>
      <c r="K16" s="843">
        <v>0</v>
      </c>
      <c r="L16" s="584">
        <f t="shared" si="14"/>
        <v>0</v>
      </c>
      <c r="M16" s="843">
        <v>0</v>
      </c>
      <c r="N16" s="843">
        <v>0</v>
      </c>
      <c r="O16" s="843">
        <v>0</v>
      </c>
      <c r="P16" s="584">
        <f t="shared" si="12"/>
        <v>0</v>
      </c>
      <c r="Q16" s="843">
        <v>0</v>
      </c>
      <c r="R16" s="843">
        <v>0</v>
      </c>
      <c r="S16" s="843">
        <v>0</v>
      </c>
      <c r="T16" s="584">
        <f t="shared" si="13"/>
        <v>0</v>
      </c>
      <c r="U16" s="843">
        <v>0</v>
      </c>
      <c r="V16" s="843">
        <v>0</v>
      </c>
      <c r="W16" s="843">
        <v>0</v>
      </c>
      <c r="X16" s="840"/>
      <c r="Y16" s="521">
        <f t="shared" si="7"/>
        <v>0</v>
      </c>
      <c r="Z16" s="521">
        <f t="shared" si="8"/>
        <v>0</v>
      </c>
      <c r="AA16" s="521">
        <f t="shared" si="9"/>
        <v>0</v>
      </c>
      <c r="AB16" s="521">
        <f t="shared" si="10"/>
        <v>0</v>
      </c>
      <c r="AC16" s="521">
        <f t="shared" si="11"/>
        <v>0</v>
      </c>
    </row>
    <row r="17" spans="1:29" ht="11.1" customHeight="1">
      <c r="A17" s="844"/>
      <c r="B17" s="805" t="s">
        <v>584</v>
      </c>
      <c r="C17" s="582">
        <f t="shared" si="1"/>
        <v>2</v>
      </c>
      <c r="D17" s="843">
        <v>0</v>
      </c>
      <c r="E17" s="584">
        <f t="shared" si="2"/>
        <v>2</v>
      </c>
      <c r="F17" s="843">
        <v>0</v>
      </c>
      <c r="G17" s="843">
        <v>0</v>
      </c>
      <c r="H17" s="843">
        <v>2</v>
      </c>
      <c r="I17" s="843">
        <v>0</v>
      </c>
      <c r="J17" s="843">
        <v>0</v>
      </c>
      <c r="K17" s="843">
        <v>0</v>
      </c>
      <c r="L17" s="584">
        <f t="shared" si="14"/>
        <v>0</v>
      </c>
      <c r="M17" s="843">
        <v>0</v>
      </c>
      <c r="N17" s="843">
        <v>0</v>
      </c>
      <c r="O17" s="843">
        <v>0</v>
      </c>
      <c r="P17" s="584">
        <f t="shared" si="12"/>
        <v>0</v>
      </c>
      <c r="Q17" s="843">
        <v>0</v>
      </c>
      <c r="R17" s="843">
        <v>0</v>
      </c>
      <c r="S17" s="843">
        <v>0</v>
      </c>
      <c r="T17" s="584">
        <f t="shared" si="13"/>
        <v>0</v>
      </c>
      <c r="U17" s="843">
        <v>0</v>
      </c>
      <c r="V17" s="843">
        <v>0</v>
      </c>
      <c r="W17" s="843">
        <v>0</v>
      </c>
      <c r="X17" s="840"/>
      <c r="Y17" s="521">
        <f t="shared" si="7"/>
        <v>0</v>
      </c>
      <c r="Z17" s="521">
        <f t="shared" si="8"/>
        <v>0</v>
      </c>
      <c r="AA17" s="521">
        <f t="shared" si="9"/>
        <v>0</v>
      </c>
      <c r="AB17" s="521">
        <f t="shared" si="10"/>
        <v>0</v>
      </c>
      <c r="AC17" s="521">
        <f t="shared" si="11"/>
        <v>0</v>
      </c>
    </row>
    <row r="18" spans="1:29" ht="11.1" customHeight="1">
      <c r="A18" s="844" t="s">
        <v>987</v>
      </c>
      <c r="B18" s="805" t="s">
        <v>583</v>
      </c>
      <c r="C18" s="582">
        <f t="shared" si="1"/>
        <v>2</v>
      </c>
      <c r="D18" s="843">
        <v>0</v>
      </c>
      <c r="E18" s="584">
        <f t="shared" si="2"/>
        <v>2</v>
      </c>
      <c r="F18" s="843">
        <v>0</v>
      </c>
      <c r="G18" s="843">
        <v>0</v>
      </c>
      <c r="H18" s="843">
        <v>0</v>
      </c>
      <c r="I18" s="843">
        <v>2</v>
      </c>
      <c r="J18" s="843">
        <v>0</v>
      </c>
      <c r="K18" s="843">
        <v>0</v>
      </c>
      <c r="L18" s="584">
        <f t="shared" si="14"/>
        <v>0</v>
      </c>
      <c r="M18" s="843">
        <v>0</v>
      </c>
      <c r="N18" s="843">
        <v>0</v>
      </c>
      <c r="O18" s="843">
        <v>0</v>
      </c>
      <c r="P18" s="584">
        <f t="shared" si="12"/>
        <v>0</v>
      </c>
      <c r="Q18" s="843">
        <v>0</v>
      </c>
      <c r="R18" s="843">
        <v>0</v>
      </c>
      <c r="S18" s="843">
        <v>0</v>
      </c>
      <c r="T18" s="584">
        <f t="shared" si="13"/>
        <v>0</v>
      </c>
      <c r="U18" s="843">
        <v>0</v>
      </c>
      <c r="V18" s="843">
        <v>0</v>
      </c>
      <c r="W18" s="843">
        <v>0</v>
      </c>
      <c r="X18" s="840"/>
      <c r="Y18" s="521">
        <f t="shared" si="7"/>
        <v>0</v>
      </c>
      <c r="Z18" s="521">
        <f t="shared" si="8"/>
        <v>0</v>
      </c>
      <c r="AA18" s="521">
        <f t="shared" si="9"/>
        <v>0</v>
      </c>
      <c r="AB18" s="521">
        <f t="shared" si="10"/>
        <v>0</v>
      </c>
      <c r="AC18" s="521">
        <f t="shared" si="11"/>
        <v>0</v>
      </c>
    </row>
    <row r="19" spans="1:29" ht="11.1" customHeight="1">
      <c r="A19" s="844"/>
      <c r="B19" s="805" t="s">
        <v>584</v>
      </c>
      <c r="C19" s="582">
        <f t="shared" si="1"/>
        <v>1</v>
      </c>
      <c r="D19" s="843">
        <v>0</v>
      </c>
      <c r="E19" s="584">
        <f t="shared" si="2"/>
        <v>1</v>
      </c>
      <c r="F19" s="843">
        <v>0</v>
      </c>
      <c r="G19" s="843">
        <v>0</v>
      </c>
      <c r="H19" s="843">
        <v>1</v>
      </c>
      <c r="I19" s="843">
        <v>0</v>
      </c>
      <c r="J19" s="843">
        <v>0</v>
      </c>
      <c r="K19" s="843">
        <v>0</v>
      </c>
      <c r="L19" s="584">
        <f t="shared" si="14"/>
        <v>0</v>
      </c>
      <c r="M19" s="843">
        <v>0</v>
      </c>
      <c r="N19" s="843">
        <v>0</v>
      </c>
      <c r="O19" s="843">
        <v>0</v>
      </c>
      <c r="P19" s="584">
        <f t="shared" si="12"/>
        <v>0</v>
      </c>
      <c r="Q19" s="843">
        <v>0</v>
      </c>
      <c r="R19" s="843">
        <v>0</v>
      </c>
      <c r="S19" s="843">
        <v>0</v>
      </c>
      <c r="T19" s="584">
        <f t="shared" si="13"/>
        <v>0</v>
      </c>
      <c r="U19" s="843">
        <v>0</v>
      </c>
      <c r="V19" s="843">
        <v>0</v>
      </c>
      <c r="W19" s="843">
        <v>0</v>
      </c>
      <c r="X19" s="840"/>
      <c r="Y19" s="521">
        <f t="shared" si="7"/>
        <v>0</v>
      </c>
      <c r="Z19" s="521">
        <f t="shared" si="8"/>
        <v>0</v>
      </c>
      <c r="AA19" s="521">
        <f t="shared" si="9"/>
        <v>0</v>
      </c>
      <c r="AB19" s="521">
        <f t="shared" si="10"/>
        <v>0</v>
      </c>
      <c r="AC19" s="521">
        <f t="shared" si="11"/>
        <v>0</v>
      </c>
    </row>
    <row r="20" spans="1:29" ht="11.1" customHeight="1">
      <c r="A20" s="844" t="s">
        <v>1009</v>
      </c>
      <c r="B20" s="805" t="s">
        <v>583</v>
      </c>
      <c r="C20" s="582">
        <f t="shared" si="1"/>
        <v>3</v>
      </c>
      <c r="D20" s="843">
        <v>0</v>
      </c>
      <c r="E20" s="584">
        <f t="shared" si="2"/>
        <v>3</v>
      </c>
      <c r="F20" s="843">
        <v>0</v>
      </c>
      <c r="G20" s="843">
        <v>0</v>
      </c>
      <c r="H20" s="843">
        <v>0</v>
      </c>
      <c r="I20" s="843">
        <v>0</v>
      </c>
      <c r="J20" s="843">
        <v>3</v>
      </c>
      <c r="K20" s="843">
        <v>0</v>
      </c>
      <c r="L20" s="584">
        <f t="shared" si="14"/>
        <v>0</v>
      </c>
      <c r="M20" s="843">
        <v>0</v>
      </c>
      <c r="N20" s="843">
        <v>0</v>
      </c>
      <c r="O20" s="843">
        <v>0</v>
      </c>
      <c r="P20" s="584">
        <f t="shared" si="12"/>
        <v>0</v>
      </c>
      <c r="Q20" s="843">
        <v>0</v>
      </c>
      <c r="R20" s="843">
        <v>0</v>
      </c>
      <c r="S20" s="843">
        <v>0</v>
      </c>
      <c r="T20" s="584">
        <f t="shared" si="13"/>
        <v>0</v>
      </c>
      <c r="U20" s="843">
        <v>0</v>
      </c>
      <c r="V20" s="843">
        <v>0</v>
      </c>
      <c r="W20" s="843">
        <v>0</v>
      </c>
      <c r="X20" s="840"/>
      <c r="Y20" s="521">
        <f t="shared" si="7"/>
        <v>0</v>
      </c>
      <c r="Z20" s="521">
        <f t="shared" si="8"/>
        <v>0</v>
      </c>
      <c r="AA20" s="521">
        <f t="shared" si="9"/>
        <v>0</v>
      </c>
      <c r="AB20" s="521">
        <f t="shared" si="10"/>
        <v>0</v>
      </c>
      <c r="AC20" s="521">
        <f t="shared" si="11"/>
        <v>0</v>
      </c>
    </row>
    <row r="21" spans="1:29" ht="11.1" customHeight="1">
      <c r="A21" s="844"/>
      <c r="B21" s="805" t="s">
        <v>584</v>
      </c>
      <c r="C21" s="582">
        <f t="shared" si="1"/>
        <v>2</v>
      </c>
      <c r="D21" s="843">
        <v>0</v>
      </c>
      <c r="E21" s="584">
        <f t="shared" si="2"/>
        <v>2</v>
      </c>
      <c r="F21" s="843">
        <v>0</v>
      </c>
      <c r="G21" s="843">
        <v>0</v>
      </c>
      <c r="H21" s="843">
        <v>0</v>
      </c>
      <c r="I21" s="843">
        <v>0</v>
      </c>
      <c r="J21" s="843">
        <v>2</v>
      </c>
      <c r="K21" s="843">
        <v>0</v>
      </c>
      <c r="L21" s="584">
        <f t="shared" si="14"/>
        <v>0</v>
      </c>
      <c r="M21" s="843">
        <v>0</v>
      </c>
      <c r="N21" s="843">
        <v>0</v>
      </c>
      <c r="O21" s="843">
        <v>0</v>
      </c>
      <c r="P21" s="584">
        <f t="shared" si="12"/>
        <v>0</v>
      </c>
      <c r="Q21" s="843">
        <v>0</v>
      </c>
      <c r="R21" s="843">
        <v>0</v>
      </c>
      <c r="S21" s="843">
        <v>0</v>
      </c>
      <c r="T21" s="584">
        <f t="shared" si="13"/>
        <v>0</v>
      </c>
      <c r="U21" s="843">
        <v>0</v>
      </c>
      <c r="V21" s="843">
        <v>0</v>
      </c>
      <c r="W21" s="843">
        <v>0</v>
      </c>
      <c r="X21" s="840"/>
      <c r="Y21" s="521">
        <f t="shared" si="7"/>
        <v>0</v>
      </c>
      <c r="Z21" s="521">
        <f t="shared" si="8"/>
        <v>0</v>
      </c>
      <c r="AA21" s="521">
        <f t="shared" si="9"/>
        <v>0</v>
      </c>
      <c r="AB21" s="521">
        <f t="shared" si="10"/>
        <v>0</v>
      </c>
      <c r="AC21" s="521">
        <f t="shared" si="11"/>
        <v>0</v>
      </c>
    </row>
    <row r="22" spans="1:29" ht="11.1" customHeight="1">
      <c r="A22" s="844" t="s">
        <v>988</v>
      </c>
      <c r="B22" s="805" t="s">
        <v>583</v>
      </c>
      <c r="C22" s="582">
        <f t="shared" si="1"/>
        <v>2</v>
      </c>
      <c r="D22" s="843">
        <v>0</v>
      </c>
      <c r="E22" s="584">
        <f t="shared" si="2"/>
        <v>2</v>
      </c>
      <c r="F22" s="843">
        <v>0</v>
      </c>
      <c r="G22" s="843">
        <v>0</v>
      </c>
      <c r="H22" s="843">
        <v>0</v>
      </c>
      <c r="I22" s="843">
        <v>0</v>
      </c>
      <c r="J22" s="843">
        <v>1</v>
      </c>
      <c r="K22" s="843">
        <v>1</v>
      </c>
      <c r="L22" s="584">
        <f t="shared" si="14"/>
        <v>0</v>
      </c>
      <c r="M22" s="843">
        <v>0</v>
      </c>
      <c r="N22" s="843">
        <v>0</v>
      </c>
      <c r="O22" s="843">
        <v>0</v>
      </c>
      <c r="P22" s="584">
        <f t="shared" si="12"/>
        <v>0</v>
      </c>
      <c r="Q22" s="843">
        <v>0</v>
      </c>
      <c r="R22" s="843">
        <v>0</v>
      </c>
      <c r="S22" s="843">
        <v>0</v>
      </c>
      <c r="T22" s="584">
        <f t="shared" si="13"/>
        <v>0</v>
      </c>
      <c r="U22" s="843">
        <v>0</v>
      </c>
      <c r="V22" s="843">
        <v>0</v>
      </c>
      <c r="W22" s="843">
        <v>0</v>
      </c>
      <c r="X22" s="840"/>
      <c r="Y22" s="521">
        <f t="shared" si="7"/>
        <v>0</v>
      </c>
      <c r="Z22" s="521">
        <f t="shared" si="8"/>
        <v>0</v>
      </c>
      <c r="AA22" s="521">
        <f t="shared" si="9"/>
        <v>0</v>
      </c>
      <c r="AB22" s="521">
        <f t="shared" si="10"/>
        <v>0</v>
      </c>
      <c r="AC22" s="521">
        <f t="shared" si="11"/>
        <v>0</v>
      </c>
    </row>
    <row r="23" spans="1:29" ht="11.1" customHeight="1">
      <c r="A23" s="844"/>
      <c r="B23" s="805" t="s">
        <v>584</v>
      </c>
      <c r="C23" s="582">
        <f t="shared" si="1"/>
        <v>2</v>
      </c>
      <c r="D23" s="843">
        <v>0</v>
      </c>
      <c r="E23" s="584">
        <f t="shared" si="2"/>
        <v>2</v>
      </c>
      <c r="F23" s="843">
        <v>0</v>
      </c>
      <c r="G23" s="843">
        <v>0</v>
      </c>
      <c r="H23" s="843">
        <v>0</v>
      </c>
      <c r="I23" s="843">
        <v>0</v>
      </c>
      <c r="J23" s="843">
        <v>1</v>
      </c>
      <c r="K23" s="843">
        <v>1</v>
      </c>
      <c r="L23" s="584">
        <f t="shared" si="14"/>
        <v>0</v>
      </c>
      <c r="M23" s="843">
        <v>0</v>
      </c>
      <c r="N23" s="843">
        <v>0</v>
      </c>
      <c r="O23" s="843">
        <v>0</v>
      </c>
      <c r="P23" s="584">
        <f t="shared" si="12"/>
        <v>0</v>
      </c>
      <c r="Q23" s="843">
        <v>0</v>
      </c>
      <c r="R23" s="843">
        <v>0</v>
      </c>
      <c r="S23" s="843">
        <v>0</v>
      </c>
      <c r="T23" s="584">
        <f t="shared" si="13"/>
        <v>0</v>
      </c>
      <c r="U23" s="843">
        <v>0</v>
      </c>
      <c r="V23" s="843">
        <v>0</v>
      </c>
      <c r="W23" s="843">
        <v>0</v>
      </c>
      <c r="X23" s="840"/>
      <c r="Y23" s="521">
        <f t="shared" si="7"/>
        <v>0</v>
      </c>
      <c r="Z23" s="521">
        <f t="shared" si="8"/>
        <v>0</v>
      </c>
      <c r="AA23" s="521">
        <f t="shared" si="9"/>
        <v>0</v>
      </c>
      <c r="AB23" s="521">
        <f t="shared" si="10"/>
        <v>0</v>
      </c>
      <c r="AC23" s="521">
        <f t="shared" si="11"/>
        <v>0</v>
      </c>
    </row>
    <row r="24" spans="1:29" ht="11.1" customHeight="1">
      <c r="A24" s="844" t="s">
        <v>989</v>
      </c>
      <c r="B24" s="805" t="s">
        <v>583</v>
      </c>
      <c r="C24" s="582">
        <f t="shared" si="1"/>
        <v>5</v>
      </c>
      <c r="D24" s="843">
        <v>0</v>
      </c>
      <c r="E24" s="584">
        <f t="shared" si="2"/>
        <v>2</v>
      </c>
      <c r="F24" s="843">
        <v>0</v>
      </c>
      <c r="G24" s="843">
        <v>0</v>
      </c>
      <c r="H24" s="843">
        <v>0</v>
      </c>
      <c r="I24" s="843">
        <v>0</v>
      </c>
      <c r="J24" s="843">
        <v>0</v>
      </c>
      <c r="K24" s="843">
        <v>2</v>
      </c>
      <c r="L24" s="584">
        <f t="shared" si="14"/>
        <v>3</v>
      </c>
      <c r="M24" s="843">
        <v>3</v>
      </c>
      <c r="N24" s="843">
        <v>0</v>
      </c>
      <c r="O24" s="843">
        <v>0</v>
      </c>
      <c r="P24" s="584">
        <f t="shared" si="12"/>
        <v>0</v>
      </c>
      <c r="Q24" s="843">
        <v>0</v>
      </c>
      <c r="R24" s="843">
        <v>0</v>
      </c>
      <c r="S24" s="843">
        <v>0</v>
      </c>
      <c r="T24" s="584">
        <f t="shared" si="13"/>
        <v>0</v>
      </c>
      <c r="U24" s="843">
        <v>0</v>
      </c>
      <c r="V24" s="843">
        <v>0</v>
      </c>
      <c r="W24" s="843">
        <v>0</v>
      </c>
      <c r="X24" s="840"/>
      <c r="Y24" s="521">
        <f t="shared" si="7"/>
        <v>0</v>
      </c>
      <c r="Z24" s="521">
        <f t="shared" si="8"/>
        <v>0</v>
      </c>
      <c r="AA24" s="521">
        <f t="shared" si="9"/>
        <v>0</v>
      </c>
      <c r="AB24" s="521">
        <f t="shared" si="10"/>
        <v>0</v>
      </c>
      <c r="AC24" s="521">
        <f t="shared" si="11"/>
        <v>0</v>
      </c>
    </row>
    <row r="25" spans="1:29" ht="11.1" customHeight="1">
      <c r="A25" s="844"/>
      <c r="B25" s="805" t="s">
        <v>584</v>
      </c>
      <c r="C25" s="582">
        <f t="shared" si="1"/>
        <v>4</v>
      </c>
      <c r="D25" s="843">
        <v>0</v>
      </c>
      <c r="E25" s="584">
        <f t="shared" si="2"/>
        <v>1</v>
      </c>
      <c r="F25" s="843">
        <v>0</v>
      </c>
      <c r="G25" s="843">
        <v>0</v>
      </c>
      <c r="H25" s="843">
        <v>0</v>
      </c>
      <c r="I25" s="843">
        <v>0</v>
      </c>
      <c r="J25" s="843">
        <v>0</v>
      </c>
      <c r="K25" s="843">
        <v>1</v>
      </c>
      <c r="L25" s="584">
        <f t="shared" si="14"/>
        <v>3</v>
      </c>
      <c r="M25" s="843">
        <v>3</v>
      </c>
      <c r="N25" s="843">
        <v>0</v>
      </c>
      <c r="O25" s="843">
        <v>0</v>
      </c>
      <c r="P25" s="584">
        <f t="shared" si="12"/>
        <v>0</v>
      </c>
      <c r="Q25" s="843">
        <v>0</v>
      </c>
      <c r="R25" s="843">
        <v>0</v>
      </c>
      <c r="S25" s="843">
        <v>0</v>
      </c>
      <c r="T25" s="584">
        <f t="shared" si="13"/>
        <v>0</v>
      </c>
      <c r="U25" s="843">
        <v>0</v>
      </c>
      <c r="V25" s="843">
        <v>0</v>
      </c>
      <c r="W25" s="843">
        <v>0</v>
      </c>
      <c r="X25" s="840"/>
      <c r="Y25" s="521">
        <f t="shared" si="7"/>
        <v>0</v>
      </c>
      <c r="Z25" s="521">
        <f t="shared" si="8"/>
        <v>0</v>
      </c>
      <c r="AA25" s="521">
        <f t="shared" si="9"/>
        <v>0</v>
      </c>
      <c r="AB25" s="521">
        <f t="shared" si="10"/>
        <v>0</v>
      </c>
      <c r="AC25" s="521">
        <f t="shared" si="11"/>
        <v>0</v>
      </c>
    </row>
    <row r="26" spans="1:29" ht="11.1" customHeight="1">
      <c r="A26" s="844" t="s">
        <v>990</v>
      </c>
      <c r="B26" s="805" t="s">
        <v>583</v>
      </c>
      <c r="C26" s="582">
        <f t="shared" si="1"/>
        <v>9</v>
      </c>
      <c r="D26" s="843">
        <v>0</v>
      </c>
      <c r="E26" s="584">
        <f t="shared" si="2"/>
        <v>0</v>
      </c>
      <c r="F26" s="843">
        <v>0</v>
      </c>
      <c r="G26" s="843">
        <v>0</v>
      </c>
      <c r="H26" s="843">
        <v>0</v>
      </c>
      <c r="I26" s="843">
        <v>0</v>
      </c>
      <c r="J26" s="843">
        <v>0</v>
      </c>
      <c r="K26" s="843">
        <v>0</v>
      </c>
      <c r="L26" s="584">
        <f t="shared" si="14"/>
        <v>9</v>
      </c>
      <c r="M26" s="843">
        <v>1</v>
      </c>
      <c r="N26" s="843">
        <v>8</v>
      </c>
      <c r="O26" s="843">
        <v>0</v>
      </c>
      <c r="P26" s="584">
        <f t="shared" si="12"/>
        <v>0</v>
      </c>
      <c r="Q26" s="843">
        <v>0</v>
      </c>
      <c r="R26" s="843">
        <v>0</v>
      </c>
      <c r="S26" s="843">
        <v>0</v>
      </c>
      <c r="T26" s="584">
        <f t="shared" si="13"/>
        <v>0</v>
      </c>
      <c r="U26" s="843">
        <v>0</v>
      </c>
      <c r="V26" s="843">
        <v>0</v>
      </c>
      <c r="W26" s="843">
        <v>0</v>
      </c>
      <c r="X26" s="840"/>
      <c r="Y26" s="521">
        <f t="shared" si="7"/>
        <v>0</v>
      </c>
      <c r="Z26" s="521">
        <f t="shared" si="8"/>
        <v>0</v>
      </c>
      <c r="AA26" s="521">
        <f t="shared" si="9"/>
        <v>0</v>
      </c>
      <c r="AB26" s="521">
        <f t="shared" si="10"/>
        <v>0</v>
      </c>
      <c r="AC26" s="521">
        <f t="shared" si="11"/>
        <v>0</v>
      </c>
    </row>
    <row r="27" spans="1:29" ht="11.1" customHeight="1">
      <c r="A27" s="844"/>
      <c r="B27" s="805" t="s">
        <v>584</v>
      </c>
      <c r="C27" s="582">
        <f t="shared" si="1"/>
        <v>3</v>
      </c>
      <c r="D27" s="843">
        <v>0</v>
      </c>
      <c r="E27" s="584">
        <f t="shared" si="2"/>
        <v>1</v>
      </c>
      <c r="F27" s="843">
        <v>0</v>
      </c>
      <c r="G27" s="843">
        <v>0</v>
      </c>
      <c r="H27" s="843">
        <v>0</v>
      </c>
      <c r="I27" s="843">
        <v>0</v>
      </c>
      <c r="J27" s="843">
        <v>0</v>
      </c>
      <c r="K27" s="843">
        <v>1</v>
      </c>
      <c r="L27" s="584">
        <f t="shared" si="14"/>
        <v>2</v>
      </c>
      <c r="M27" s="843">
        <v>0</v>
      </c>
      <c r="N27" s="843">
        <v>2</v>
      </c>
      <c r="O27" s="843">
        <v>0</v>
      </c>
      <c r="P27" s="584">
        <f t="shared" si="12"/>
        <v>0</v>
      </c>
      <c r="Q27" s="843">
        <v>0</v>
      </c>
      <c r="R27" s="843">
        <v>0</v>
      </c>
      <c r="S27" s="843">
        <v>0</v>
      </c>
      <c r="T27" s="584">
        <f t="shared" si="13"/>
        <v>0</v>
      </c>
      <c r="U27" s="843">
        <v>0</v>
      </c>
      <c r="V27" s="843">
        <v>0</v>
      </c>
      <c r="W27" s="843">
        <v>0</v>
      </c>
      <c r="X27" s="840"/>
      <c r="Y27" s="521">
        <f t="shared" si="7"/>
        <v>0</v>
      </c>
      <c r="Z27" s="521">
        <f t="shared" si="8"/>
        <v>0</v>
      </c>
      <c r="AA27" s="521">
        <f t="shared" si="9"/>
        <v>0</v>
      </c>
      <c r="AB27" s="521">
        <f t="shared" si="10"/>
        <v>0</v>
      </c>
      <c r="AC27" s="521">
        <f t="shared" si="11"/>
        <v>0</v>
      </c>
    </row>
    <row r="28" spans="1:29" ht="11.1" customHeight="1">
      <c r="A28" s="844" t="s">
        <v>991</v>
      </c>
      <c r="B28" s="805" t="s">
        <v>583</v>
      </c>
      <c r="C28" s="582">
        <f t="shared" si="1"/>
        <v>2</v>
      </c>
      <c r="D28" s="843">
        <v>0</v>
      </c>
      <c r="E28" s="584">
        <f t="shared" si="2"/>
        <v>0</v>
      </c>
      <c r="F28" s="843">
        <v>0</v>
      </c>
      <c r="G28" s="843">
        <v>0</v>
      </c>
      <c r="H28" s="843">
        <v>0</v>
      </c>
      <c r="I28" s="843">
        <v>0</v>
      </c>
      <c r="J28" s="843">
        <v>0</v>
      </c>
      <c r="K28" s="843">
        <v>0</v>
      </c>
      <c r="L28" s="584">
        <f t="shared" si="14"/>
        <v>2</v>
      </c>
      <c r="M28" s="843">
        <v>0</v>
      </c>
      <c r="N28" s="843">
        <v>0</v>
      </c>
      <c r="O28" s="843">
        <v>2</v>
      </c>
      <c r="P28" s="521">
        <f t="shared" si="12"/>
        <v>0</v>
      </c>
      <c r="Q28" s="843">
        <v>0</v>
      </c>
      <c r="R28" s="843">
        <v>0</v>
      </c>
      <c r="S28" s="843">
        <v>0</v>
      </c>
      <c r="T28" s="584">
        <f t="shared" si="13"/>
        <v>0</v>
      </c>
      <c r="U28" s="843">
        <v>0</v>
      </c>
      <c r="V28" s="843">
        <v>0</v>
      </c>
      <c r="W28" s="843">
        <v>0</v>
      </c>
      <c r="X28" s="840"/>
      <c r="Y28" s="521">
        <f t="shared" si="7"/>
        <v>0</v>
      </c>
      <c r="Z28" s="521">
        <f t="shared" si="8"/>
        <v>0</v>
      </c>
      <c r="AA28" s="521">
        <f t="shared" si="9"/>
        <v>0</v>
      </c>
      <c r="AB28" s="521">
        <f t="shared" si="10"/>
        <v>0</v>
      </c>
      <c r="AC28" s="521">
        <f t="shared" si="11"/>
        <v>0</v>
      </c>
    </row>
    <row r="29" spans="1:29" ht="11.1" customHeight="1">
      <c r="A29" s="844"/>
      <c r="B29" s="805" t="s">
        <v>584</v>
      </c>
      <c r="C29" s="582">
        <f t="shared" si="1"/>
        <v>2</v>
      </c>
      <c r="D29" s="843">
        <v>0</v>
      </c>
      <c r="E29" s="584">
        <f t="shared" si="2"/>
        <v>0</v>
      </c>
      <c r="F29" s="843">
        <v>0</v>
      </c>
      <c r="G29" s="843">
        <v>0</v>
      </c>
      <c r="H29" s="843">
        <v>0</v>
      </c>
      <c r="I29" s="843">
        <v>0</v>
      </c>
      <c r="J29" s="843">
        <v>0</v>
      </c>
      <c r="K29" s="843">
        <v>0</v>
      </c>
      <c r="L29" s="584">
        <f t="shared" si="14"/>
        <v>2</v>
      </c>
      <c r="M29" s="843">
        <v>0</v>
      </c>
      <c r="N29" s="843">
        <v>0</v>
      </c>
      <c r="O29" s="843">
        <v>2</v>
      </c>
      <c r="P29" s="521">
        <f t="shared" si="12"/>
        <v>0</v>
      </c>
      <c r="Q29" s="843">
        <v>0</v>
      </c>
      <c r="R29" s="843">
        <v>0</v>
      </c>
      <c r="S29" s="843">
        <v>0</v>
      </c>
      <c r="T29" s="584">
        <f t="shared" si="13"/>
        <v>0</v>
      </c>
      <c r="U29" s="843">
        <v>0</v>
      </c>
      <c r="V29" s="843">
        <v>0</v>
      </c>
      <c r="W29" s="843">
        <v>0</v>
      </c>
      <c r="X29" s="840"/>
      <c r="Y29" s="521">
        <f t="shared" si="7"/>
        <v>0</v>
      </c>
      <c r="Z29" s="521">
        <f t="shared" si="8"/>
        <v>0</v>
      </c>
      <c r="AA29" s="521">
        <f t="shared" si="9"/>
        <v>0</v>
      </c>
      <c r="AB29" s="521">
        <f t="shared" si="10"/>
        <v>0</v>
      </c>
      <c r="AC29" s="521">
        <f t="shared" si="11"/>
        <v>0</v>
      </c>
    </row>
    <row r="30" spans="1:29" ht="11.1" customHeight="1">
      <c r="A30" s="844" t="s">
        <v>1010</v>
      </c>
      <c r="B30" s="805" t="s">
        <v>583</v>
      </c>
      <c r="C30" s="582">
        <f t="shared" si="1"/>
        <v>12</v>
      </c>
      <c r="D30" s="843">
        <v>0</v>
      </c>
      <c r="E30" s="584">
        <f t="shared" si="2"/>
        <v>0</v>
      </c>
      <c r="F30" s="843">
        <v>0</v>
      </c>
      <c r="G30" s="843">
        <v>0</v>
      </c>
      <c r="H30" s="843">
        <v>0</v>
      </c>
      <c r="I30" s="843">
        <v>0</v>
      </c>
      <c r="J30" s="843">
        <v>0</v>
      </c>
      <c r="K30" s="843">
        <v>0</v>
      </c>
      <c r="L30" s="584">
        <f t="shared" si="14"/>
        <v>2</v>
      </c>
      <c r="M30" s="843">
        <v>0</v>
      </c>
      <c r="N30" s="843">
        <v>0</v>
      </c>
      <c r="O30" s="843">
        <v>2</v>
      </c>
      <c r="P30" s="521">
        <f t="shared" si="12"/>
        <v>0</v>
      </c>
      <c r="Q30" s="843">
        <v>0</v>
      </c>
      <c r="R30" s="843">
        <v>0</v>
      </c>
      <c r="S30" s="843">
        <v>0</v>
      </c>
      <c r="T30" s="584">
        <f t="shared" si="13"/>
        <v>10</v>
      </c>
      <c r="U30" s="843">
        <v>10</v>
      </c>
      <c r="V30" s="843">
        <v>0</v>
      </c>
      <c r="W30" s="843">
        <v>0</v>
      </c>
      <c r="X30" s="840"/>
      <c r="Y30" s="521">
        <f t="shared" si="7"/>
        <v>0</v>
      </c>
      <c r="Z30" s="521">
        <f t="shared" si="8"/>
        <v>0</v>
      </c>
      <c r="AA30" s="521">
        <f t="shared" si="9"/>
        <v>0</v>
      </c>
      <c r="AB30" s="521">
        <f t="shared" si="10"/>
        <v>0</v>
      </c>
      <c r="AC30" s="521">
        <f t="shared" si="11"/>
        <v>0</v>
      </c>
    </row>
    <row r="31" spans="1:29" ht="11.1" customHeight="1">
      <c r="A31" s="844"/>
      <c r="B31" s="805" t="s">
        <v>584</v>
      </c>
      <c r="C31" s="582">
        <f t="shared" si="1"/>
        <v>9</v>
      </c>
      <c r="D31" s="843">
        <v>0</v>
      </c>
      <c r="E31" s="584">
        <f t="shared" si="2"/>
        <v>0</v>
      </c>
      <c r="F31" s="843">
        <v>0</v>
      </c>
      <c r="G31" s="843">
        <v>0</v>
      </c>
      <c r="H31" s="843">
        <v>0</v>
      </c>
      <c r="I31" s="843">
        <v>0</v>
      </c>
      <c r="J31" s="843">
        <v>0</v>
      </c>
      <c r="K31" s="843">
        <v>0</v>
      </c>
      <c r="L31" s="584">
        <f t="shared" si="14"/>
        <v>1</v>
      </c>
      <c r="M31" s="843">
        <v>0</v>
      </c>
      <c r="N31" s="843">
        <v>0</v>
      </c>
      <c r="O31" s="843">
        <v>1</v>
      </c>
      <c r="P31" s="521">
        <f t="shared" si="12"/>
        <v>0</v>
      </c>
      <c r="Q31" s="843">
        <v>0</v>
      </c>
      <c r="R31" s="843">
        <v>0</v>
      </c>
      <c r="S31" s="843">
        <v>0</v>
      </c>
      <c r="T31" s="584">
        <f t="shared" si="13"/>
        <v>8</v>
      </c>
      <c r="U31" s="843">
        <v>8</v>
      </c>
      <c r="V31" s="843">
        <v>0</v>
      </c>
      <c r="W31" s="843">
        <v>0</v>
      </c>
      <c r="X31" s="840"/>
      <c r="Y31" s="521">
        <f t="shared" si="7"/>
        <v>0</v>
      </c>
      <c r="Z31" s="521">
        <f t="shared" si="8"/>
        <v>0</v>
      </c>
      <c r="AA31" s="521">
        <f t="shared" si="9"/>
        <v>0</v>
      </c>
      <c r="AB31" s="521">
        <f t="shared" si="10"/>
        <v>0</v>
      </c>
      <c r="AC31" s="521">
        <f t="shared" si="11"/>
        <v>0</v>
      </c>
    </row>
    <row r="32" spans="1:29" ht="11.1" customHeight="1">
      <c r="A32" s="844" t="s">
        <v>996</v>
      </c>
      <c r="B32" s="805" t="s">
        <v>583</v>
      </c>
      <c r="C32" s="582">
        <f>D32+E32+L32+P32+T32</f>
        <v>22</v>
      </c>
      <c r="D32" s="843">
        <v>0</v>
      </c>
      <c r="E32" s="584">
        <f t="shared" si="2"/>
        <v>0</v>
      </c>
      <c r="F32" s="843">
        <v>0</v>
      </c>
      <c r="G32" s="843">
        <v>0</v>
      </c>
      <c r="H32" s="843">
        <v>0</v>
      </c>
      <c r="I32" s="843">
        <v>0</v>
      </c>
      <c r="J32" s="843">
        <v>0</v>
      </c>
      <c r="K32" s="843">
        <v>0</v>
      </c>
      <c r="L32" s="584">
        <f t="shared" si="14"/>
        <v>0</v>
      </c>
      <c r="M32" s="843">
        <v>0</v>
      </c>
      <c r="N32" s="843">
        <v>0</v>
      </c>
      <c r="O32" s="843">
        <v>0</v>
      </c>
      <c r="P32" s="521">
        <f t="shared" si="12"/>
        <v>0</v>
      </c>
      <c r="Q32" s="843">
        <v>0</v>
      </c>
      <c r="R32" s="843">
        <v>0</v>
      </c>
      <c r="S32" s="843">
        <v>0</v>
      </c>
      <c r="T32" s="584">
        <f t="shared" si="13"/>
        <v>22</v>
      </c>
      <c r="U32" s="843">
        <v>7</v>
      </c>
      <c r="V32" s="843">
        <v>15</v>
      </c>
      <c r="W32" s="843">
        <v>0</v>
      </c>
      <c r="X32" s="840"/>
      <c r="Y32" s="521">
        <f t="shared" si="7"/>
        <v>0</v>
      </c>
      <c r="Z32" s="521">
        <f t="shared" si="8"/>
        <v>0</v>
      </c>
      <c r="AA32" s="521">
        <f t="shared" si="9"/>
        <v>0</v>
      </c>
      <c r="AB32" s="521">
        <f t="shared" si="10"/>
        <v>0</v>
      </c>
      <c r="AC32" s="521">
        <f t="shared" si="11"/>
        <v>0</v>
      </c>
    </row>
    <row r="33" spans="1:29" ht="11.1" customHeight="1">
      <c r="A33" s="844"/>
      <c r="B33" s="805" t="s">
        <v>584</v>
      </c>
      <c r="C33" s="582">
        <f t="shared" si="1"/>
        <v>17</v>
      </c>
      <c r="D33" s="843">
        <v>0</v>
      </c>
      <c r="E33" s="584">
        <f t="shared" si="2"/>
        <v>0</v>
      </c>
      <c r="F33" s="843">
        <v>0</v>
      </c>
      <c r="G33" s="843">
        <v>0</v>
      </c>
      <c r="H33" s="843">
        <v>0</v>
      </c>
      <c r="I33" s="843">
        <v>0</v>
      </c>
      <c r="J33" s="843">
        <v>0</v>
      </c>
      <c r="K33" s="843">
        <v>0</v>
      </c>
      <c r="L33" s="584">
        <f t="shared" si="14"/>
        <v>0</v>
      </c>
      <c r="M33" s="843">
        <v>0</v>
      </c>
      <c r="N33" s="843">
        <v>0</v>
      </c>
      <c r="O33" s="843">
        <v>0</v>
      </c>
      <c r="P33" s="521">
        <f t="shared" si="12"/>
        <v>0</v>
      </c>
      <c r="Q33" s="843">
        <v>0</v>
      </c>
      <c r="R33" s="843">
        <v>0</v>
      </c>
      <c r="S33" s="843">
        <v>0</v>
      </c>
      <c r="T33" s="584">
        <f t="shared" si="13"/>
        <v>17</v>
      </c>
      <c r="U33" s="843">
        <v>3</v>
      </c>
      <c r="V33" s="843">
        <v>14</v>
      </c>
      <c r="W33" s="843">
        <v>0</v>
      </c>
      <c r="X33" s="840"/>
      <c r="Y33" s="521">
        <f t="shared" si="7"/>
        <v>0</v>
      </c>
      <c r="Z33" s="521">
        <f t="shared" si="8"/>
        <v>0</v>
      </c>
      <c r="AA33" s="521">
        <f t="shared" si="9"/>
        <v>0</v>
      </c>
      <c r="AB33" s="521">
        <f t="shared" si="10"/>
        <v>0</v>
      </c>
      <c r="AC33" s="521">
        <f t="shared" si="11"/>
        <v>0</v>
      </c>
    </row>
    <row r="34" spans="1:29" ht="11.1" customHeight="1">
      <c r="A34" s="844" t="s">
        <v>997</v>
      </c>
      <c r="B34" s="805" t="s">
        <v>583</v>
      </c>
      <c r="C34" s="582">
        <f t="shared" si="1"/>
        <v>34</v>
      </c>
      <c r="D34" s="843">
        <v>0</v>
      </c>
      <c r="E34" s="584">
        <f t="shared" si="2"/>
        <v>0</v>
      </c>
      <c r="F34" s="843">
        <v>0</v>
      </c>
      <c r="G34" s="843">
        <v>0</v>
      </c>
      <c r="H34" s="843">
        <v>0</v>
      </c>
      <c r="I34" s="843">
        <v>0</v>
      </c>
      <c r="J34" s="843">
        <v>0</v>
      </c>
      <c r="K34" s="843">
        <v>0</v>
      </c>
      <c r="L34" s="584">
        <f t="shared" si="14"/>
        <v>0</v>
      </c>
      <c r="M34" s="843">
        <v>0</v>
      </c>
      <c r="N34" s="843">
        <v>0</v>
      </c>
      <c r="O34" s="843">
        <v>0</v>
      </c>
      <c r="P34" s="521">
        <f t="shared" si="12"/>
        <v>0</v>
      </c>
      <c r="Q34" s="843">
        <v>0</v>
      </c>
      <c r="R34" s="843">
        <v>0</v>
      </c>
      <c r="S34" s="843">
        <v>0</v>
      </c>
      <c r="T34" s="584">
        <f t="shared" si="13"/>
        <v>34</v>
      </c>
      <c r="U34" s="843">
        <v>1</v>
      </c>
      <c r="V34" s="843">
        <v>13</v>
      </c>
      <c r="W34" s="843">
        <v>20</v>
      </c>
      <c r="X34" s="840"/>
      <c r="Y34" s="521">
        <f t="shared" si="7"/>
        <v>0</v>
      </c>
      <c r="Z34" s="521">
        <f t="shared" si="8"/>
        <v>0</v>
      </c>
      <c r="AA34" s="521">
        <f t="shared" si="9"/>
        <v>0</v>
      </c>
      <c r="AB34" s="521">
        <f t="shared" si="10"/>
        <v>0</v>
      </c>
      <c r="AC34" s="521">
        <f t="shared" si="11"/>
        <v>0</v>
      </c>
    </row>
    <row r="35" spans="1:29" ht="11.1" customHeight="1">
      <c r="A35" s="844"/>
      <c r="B35" s="805" t="s">
        <v>584</v>
      </c>
      <c r="C35" s="582">
        <f t="shared" si="1"/>
        <v>12</v>
      </c>
      <c r="D35" s="843">
        <v>0</v>
      </c>
      <c r="E35" s="584">
        <f t="shared" si="2"/>
        <v>0</v>
      </c>
      <c r="F35" s="843">
        <v>0</v>
      </c>
      <c r="G35" s="843">
        <v>0</v>
      </c>
      <c r="H35" s="843">
        <v>0</v>
      </c>
      <c r="I35" s="843">
        <v>0</v>
      </c>
      <c r="J35" s="843">
        <v>0</v>
      </c>
      <c r="K35" s="843">
        <v>0</v>
      </c>
      <c r="L35" s="584">
        <f t="shared" si="14"/>
        <v>0</v>
      </c>
      <c r="M35" s="843">
        <v>0</v>
      </c>
      <c r="N35" s="843">
        <v>0</v>
      </c>
      <c r="O35" s="843">
        <v>0</v>
      </c>
      <c r="P35" s="521">
        <f t="shared" si="12"/>
        <v>0</v>
      </c>
      <c r="Q35" s="843">
        <v>0</v>
      </c>
      <c r="R35" s="843">
        <v>0</v>
      </c>
      <c r="S35" s="843">
        <v>0</v>
      </c>
      <c r="T35" s="584">
        <f t="shared" si="13"/>
        <v>12</v>
      </c>
      <c r="U35" s="843">
        <v>0</v>
      </c>
      <c r="V35" s="843">
        <v>3</v>
      </c>
      <c r="W35" s="843">
        <v>9</v>
      </c>
      <c r="X35" s="840"/>
      <c r="Y35" s="521">
        <f t="shared" si="7"/>
        <v>0</v>
      </c>
      <c r="Z35" s="521">
        <f t="shared" si="8"/>
        <v>0</v>
      </c>
      <c r="AA35" s="521">
        <f t="shared" si="9"/>
        <v>0</v>
      </c>
      <c r="AB35" s="521">
        <f t="shared" si="10"/>
        <v>0</v>
      </c>
      <c r="AC35" s="521">
        <f t="shared" si="11"/>
        <v>0</v>
      </c>
    </row>
    <row r="36" spans="1:29" ht="11.1" customHeight="1">
      <c r="A36" s="844" t="s">
        <v>992</v>
      </c>
      <c r="B36" s="805" t="s">
        <v>583</v>
      </c>
      <c r="C36" s="582">
        <f t="shared" si="1"/>
        <v>14</v>
      </c>
      <c r="D36" s="843">
        <v>0</v>
      </c>
      <c r="E36" s="584">
        <f t="shared" si="2"/>
        <v>0</v>
      </c>
      <c r="F36" s="843">
        <v>0</v>
      </c>
      <c r="G36" s="843">
        <v>0</v>
      </c>
      <c r="H36" s="843">
        <v>0</v>
      </c>
      <c r="I36" s="843">
        <v>0</v>
      </c>
      <c r="J36" s="843">
        <v>0</v>
      </c>
      <c r="K36" s="843">
        <v>0</v>
      </c>
      <c r="L36" s="584">
        <f t="shared" si="14"/>
        <v>0</v>
      </c>
      <c r="M36" s="843">
        <v>0</v>
      </c>
      <c r="N36" s="843">
        <v>0</v>
      </c>
      <c r="O36" s="843">
        <v>0</v>
      </c>
      <c r="P36" s="584">
        <f t="shared" si="12"/>
        <v>0</v>
      </c>
      <c r="Q36" s="843">
        <v>0</v>
      </c>
      <c r="R36" s="843">
        <v>0</v>
      </c>
      <c r="S36" s="843">
        <v>0</v>
      </c>
      <c r="T36" s="584">
        <f t="shared" si="13"/>
        <v>14</v>
      </c>
      <c r="U36" s="843">
        <v>1</v>
      </c>
      <c r="V36" s="843">
        <v>0</v>
      </c>
      <c r="W36" s="843">
        <v>13</v>
      </c>
      <c r="X36" s="840"/>
      <c r="Y36" s="521">
        <f t="shared" si="7"/>
        <v>0</v>
      </c>
      <c r="Z36" s="521">
        <f t="shared" si="8"/>
        <v>0</v>
      </c>
      <c r="AA36" s="521">
        <f t="shared" si="9"/>
        <v>0</v>
      </c>
      <c r="AB36" s="521">
        <f t="shared" si="10"/>
        <v>0</v>
      </c>
      <c r="AC36" s="521">
        <f t="shared" si="11"/>
        <v>0</v>
      </c>
    </row>
    <row r="37" spans="1:29" ht="11.1" customHeight="1">
      <c r="A37" s="844"/>
      <c r="B37" s="805" t="s">
        <v>584</v>
      </c>
      <c r="C37" s="582">
        <f t="shared" si="1"/>
        <v>6</v>
      </c>
      <c r="D37" s="843">
        <v>0</v>
      </c>
      <c r="E37" s="584">
        <f t="shared" si="2"/>
        <v>0</v>
      </c>
      <c r="F37" s="843">
        <v>0</v>
      </c>
      <c r="G37" s="843">
        <v>0</v>
      </c>
      <c r="H37" s="843">
        <v>0</v>
      </c>
      <c r="I37" s="843">
        <v>0</v>
      </c>
      <c r="J37" s="843">
        <v>0</v>
      </c>
      <c r="K37" s="843">
        <v>0</v>
      </c>
      <c r="L37" s="584">
        <f t="shared" si="14"/>
        <v>0</v>
      </c>
      <c r="M37" s="843">
        <v>0</v>
      </c>
      <c r="N37" s="843">
        <v>0</v>
      </c>
      <c r="O37" s="843">
        <v>0</v>
      </c>
      <c r="P37" s="584">
        <f t="shared" si="12"/>
        <v>0</v>
      </c>
      <c r="Q37" s="843">
        <v>0</v>
      </c>
      <c r="R37" s="843">
        <v>0</v>
      </c>
      <c r="S37" s="843">
        <v>0</v>
      </c>
      <c r="T37" s="584">
        <f t="shared" si="13"/>
        <v>6</v>
      </c>
      <c r="U37" s="843">
        <v>0</v>
      </c>
      <c r="V37" s="843">
        <v>0</v>
      </c>
      <c r="W37" s="843">
        <v>6</v>
      </c>
      <c r="X37" s="840"/>
      <c r="Y37" s="521">
        <f t="shared" si="7"/>
        <v>0</v>
      </c>
      <c r="Z37" s="521">
        <f t="shared" si="8"/>
        <v>0</v>
      </c>
      <c r="AA37" s="521">
        <f t="shared" si="9"/>
        <v>0</v>
      </c>
      <c r="AB37" s="521">
        <f t="shared" si="10"/>
        <v>0</v>
      </c>
      <c r="AC37" s="521">
        <f t="shared" si="11"/>
        <v>0</v>
      </c>
    </row>
    <row r="38" spans="1:29" ht="11.1" customHeight="1">
      <c r="A38" s="844" t="s">
        <v>998</v>
      </c>
      <c r="B38" s="805" t="s">
        <v>583</v>
      </c>
      <c r="C38" s="582">
        <f t="shared" si="1"/>
        <v>2</v>
      </c>
      <c r="D38" s="843">
        <v>0</v>
      </c>
      <c r="E38" s="584">
        <f t="shared" si="2"/>
        <v>0</v>
      </c>
      <c r="F38" s="843">
        <v>0</v>
      </c>
      <c r="G38" s="843">
        <v>0</v>
      </c>
      <c r="H38" s="843">
        <v>0</v>
      </c>
      <c r="I38" s="843">
        <v>0</v>
      </c>
      <c r="J38" s="843">
        <v>0</v>
      </c>
      <c r="K38" s="843">
        <v>0</v>
      </c>
      <c r="L38" s="584">
        <f t="shared" si="14"/>
        <v>0</v>
      </c>
      <c r="M38" s="843">
        <v>0</v>
      </c>
      <c r="N38" s="843">
        <v>0</v>
      </c>
      <c r="O38" s="843">
        <v>0</v>
      </c>
      <c r="P38" s="584">
        <f t="shared" si="12"/>
        <v>0</v>
      </c>
      <c r="Q38" s="843">
        <v>0</v>
      </c>
      <c r="R38" s="843">
        <v>0</v>
      </c>
      <c r="S38" s="843">
        <v>0</v>
      </c>
      <c r="T38" s="584">
        <f t="shared" si="13"/>
        <v>2</v>
      </c>
      <c r="U38" s="843">
        <v>0</v>
      </c>
      <c r="V38" s="843">
        <v>1</v>
      </c>
      <c r="W38" s="843">
        <v>1</v>
      </c>
      <c r="X38" s="840"/>
      <c r="Y38" s="521">
        <f t="shared" si="7"/>
        <v>0</v>
      </c>
      <c r="Z38" s="521">
        <f t="shared" si="8"/>
        <v>0</v>
      </c>
      <c r="AA38" s="521">
        <f t="shared" si="9"/>
        <v>0</v>
      </c>
      <c r="AB38" s="521">
        <f>T38-U38-V38-W38</f>
        <v>0</v>
      </c>
      <c r="AC38" s="521">
        <f t="shared" si="11"/>
        <v>0</v>
      </c>
    </row>
    <row r="39" spans="1:29" ht="11.1" customHeight="1">
      <c r="A39" s="844"/>
      <c r="B39" s="805" t="s">
        <v>584</v>
      </c>
      <c r="C39" s="582">
        <f t="shared" si="1"/>
        <v>0</v>
      </c>
      <c r="D39" s="843">
        <v>0</v>
      </c>
      <c r="E39" s="584">
        <f t="shared" si="2"/>
        <v>0</v>
      </c>
      <c r="F39" s="843">
        <v>0</v>
      </c>
      <c r="G39" s="843">
        <v>0</v>
      </c>
      <c r="H39" s="843">
        <v>0</v>
      </c>
      <c r="I39" s="843">
        <v>0</v>
      </c>
      <c r="J39" s="843">
        <v>0</v>
      </c>
      <c r="K39" s="843">
        <v>0</v>
      </c>
      <c r="L39" s="584">
        <f t="shared" si="14"/>
        <v>0</v>
      </c>
      <c r="M39" s="843">
        <v>0</v>
      </c>
      <c r="N39" s="843">
        <v>0</v>
      </c>
      <c r="O39" s="843">
        <v>0</v>
      </c>
      <c r="P39" s="584">
        <f t="shared" si="12"/>
        <v>0</v>
      </c>
      <c r="Q39" s="843">
        <v>0</v>
      </c>
      <c r="R39" s="843">
        <v>0</v>
      </c>
      <c r="S39" s="843">
        <v>0</v>
      </c>
      <c r="T39" s="584">
        <f t="shared" si="13"/>
        <v>0</v>
      </c>
      <c r="U39" s="843">
        <v>0</v>
      </c>
      <c r="V39" s="843">
        <v>0</v>
      </c>
      <c r="W39" s="843">
        <v>0</v>
      </c>
      <c r="X39" s="840"/>
      <c r="Y39" s="521">
        <f t="shared" si="7"/>
        <v>0</v>
      </c>
      <c r="Z39" s="521">
        <f t="shared" si="8"/>
        <v>0</v>
      </c>
      <c r="AA39" s="521">
        <f t="shared" si="9"/>
        <v>0</v>
      </c>
      <c r="AB39" s="521">
        <f t="shared" si="10"/>
        <v>0</v>
      </c>
      <c r="AC39" s="521">
        <f t="shared" si="11"/>
        <v>0</v>
      </c>
    </row>
    <row r="40" spans="1:29" ht="11.1" customHeight="1">
      <c r="A40" s="844" t="s">
        <v>999</v>
      </c>
      <c r="B40" s="805" t="s">
        <v>583</v>
      </c>
      <c r="C40" s="582">
        <f t="shared" si="1"/>
        <v>0</v>
      </c>
      <c r="D40" s="843">
        <v>0</v>
      </c>
      <c r="E40" s="584">
        <f t="shared" si="2"/>
        <v>0</v>
      </c>
      <c r="F40" s="843">
        <v>0</v>
      </c>
      <c r="G40" s="843">
        <v>0</v>
      </c>
      <c r="H40" s="843">
        <v>0</v>
      </c>
      <c r="I40" s="843">
        <v>0</v>
      </c>
      <c r="J40" s="843">
        <v>0</v>
      </c>
      <c r="K40" s="843">
        <v>0</v>
      </c>
      <c r="L40" s="584">
        <f t="shared" si="14"/>
        <v>0</v>
      </c>
      <c r="M40" s="843">
        <v>0</v>
      </c>
      <c r="N40" s="843">
        <v>0</v>
      </c>
      <c r="O40" s="843">
        <v>0</v>
      </c>
      <c r="P40" s="584">
        <f t="shared" si="12"/>
        <v>0</v>
      </c>
      <c r="Q40" s="843">
        <v>0</v>
      </c>
      <c r="R40" s="843">
        <v>0</v>
      </c>
      <c r="S40" s="843">
        <v>0</v>
      </c>
      <c r="T40" s="584">
        <f t="shared" si="13"/>
        <v>0</v>
      </c>
      <c r="U40" s="843">
        <v>0</v>
      </c>
      <c r="V40" s="843">
        <v>0</v>
      </c>
      <c r="W40" s="843">
        <v>0</v>
      </c>
      <c r="X40" s="840"/>
      <c r="Y40" s="521">
        <f t="shared" si="7"/>
        <v>0</v>
      </c>
      <c r="Z40" s="521">
        <f t="shared" si="8"/>
        <v>0</v>
      </c>
      <c r="AA40" s="521">
        <f t="shared" si="9"/>
        <v>0</v>
      </c>
      <c r="AB40" s="521">
        <f t="shared" si="10"/>
        <v>0</v>
      </c>
      <c r="AC40" s="521">
        <f t="shared" si="11"/>
        <v>0</v>
      </c>
    </row>
    <row r="41" spans="1:29" ht="11.1" customHeight="1">
      <c r="A41" s="844"/>
      <c r="B41" s="805" t="s">
        <v>584</v>
      </c>
      <c r="C41" s="582">
        <f t="shared" si="1"/>
        <v>0</v>
      </c>
      <c r="D41" s="843">
        <v>0</v>
      </c>
      <c r="E41" s="584">
        <f t="shared" si="2"/>
        <v>0</v>
      </c>
      <c r="F41" s="843">
        <v>0</v>
      </c>
      <c r="G41" s="843">
        <v>0</v>
      </c>
      <c r="H41" s="843">
        <v>0</v>
      </c>
      <c r="I41" s="843">
        <v>0</v>
      </c>
      <c r="J41" s="843">
        <v>0</v>
      </c>
      <c r="K41" s="843">
        <v>0</v>
      </c>
      <c r="L41" s="584">
        <f t="shared" si="14"/>
        <v>0</v>
      </c>
      <c r="M41" s="843">
        <v>0</v>
      </c>
      <c r="N41" s="843">
        <v>0</v>
      </c>
      <c r="O41" s="843">
        <v>0</v>
      </c>
      <c r="P41" s="584">
        <f t="shared" si="12"/>
        <v>0</v>
      </c>
      <c r="Q41" s="843">
        <v>0</v>
      </c>
      <c r="R41" s="843">
        <v>0</v>
      </c>
      <c r="S41" s="843">
        <v>0</v>
      </c>
      <c r="T41" s="584">
        <f t="shared" si="13"/>
        <v>0</v>
      </c>
      <c r="U41" s="843">
        <v>0</v>
      </c>
      <c r="V41" s="843">
        <v>0</v>
      </c>
      <c r="W41" s="843">
        <v>0</v>
      </c>
      <c r="X41" s="840"/>
      <c r="Y41" s="521">
        <f t="shared" si="7"/>
        <v>0</v>
      </c>
      <c r="Z41" s="521">
        <f t="shared" si="8"/>
        <v>0</v>
      </c>
      <c r="AA41" s="521">
        <f t="shared" si="9"/>
        <v>0</v>
      </c>
      <c r="AB41" s="521">
        <f t="shared" si="10"/>
        <v>0</v>
      </c>
      <c r="AC41" s="521">
        <f t="shared" si="11"/>
        <v>0</v>
      </c>
    </row>
    <row r="42" spans="1:29" ht="11.1" customHeight="1">
      <c r="A42" s="844" t="s">
        <v>1000</v>
      </c>
      <c r="B42" s="805" t="s">
        <v>583</v>
      </c>
      <c r="C42" s="582">
        <f t="shared" si="1"/>
        <v>0</v>
      </c>
      <c r="D42" s="843">
        <v>0</v>
      </c>
      <c r="E42" s="584">
        <f t="shared" si="2"/>
        <v>0</v>
      </c>
      <c r="F42" s="843">
        <v>0</v>
      </c>
      <c r="G42" s="843">
        <v>0</v>
      </c>
      <c r="H42" s="843">
        <v>0</v>
      </c>
      <c r="I42" s="843">
        <v>0</v>
      </c>
      <c r="J42" s="843">
        <v>0</v>
      </c>
      <c r="K42" s="843">
        <v>0</v>
      </c>
      <c r="L42" s="584">
        <f t="shared" si="14"/>
        <v>0</v>
      </c>
      <c r="M42" s="843">
        <v>0</v>
      </c>
      <c r="N42" s="843">
        <v>0</v>
      </c>
      <c r="O42" s="843">
        <v>0</v>
      </c>
      <c r="P42" s="584">
        <f t="shared" si="12"/>
        <v>0</v>
      </c>
      <c r="Q42" s="843">
        <v>0</v>
      </c>
      <c r="R42" s="843">
        <v>0</v>
      </c>
      <c r="S42" s="843">
        <v>0</v>
      </c>
      <c r="T42" s="584">
        <f t="shared" si="13"/>
        <v>0</v>
      </c>
      <c r="U42" s="843">
        <v>0</v>
      </c>
      <c r="V42" s="843">
        <v>0</v>
      </c>
      <c r="W42" s="843">
        <v>0</v>
      </c>
      <c r="X42" s="840"/>
      <c r="Y42" s="521">
        <f t="shared" si="7"/>
        <v>0</v>
      </c>
      <c r="Z42" s="521">
        <f t="shared" si="8"/>
        <v>0</v>
      </c>
      <c r="AA42" s="521">
        <f t="shared" si="9"/>
        <v>0</v>
      </c>
      <c r="AB42" s="521">
        <f t="shared" si="10"/>
        <v>0</v>
      </c>
      <c r="AC42" s="521">
        <f t="shared" si="11"/>
        <v>0</v>
      </c>
    </row>
    <row r="43" spans="1:29" ht="11.1" customHeight="1">
      <c r="A43" s="845"/>
      <c r="B43" s="1537" t="s">
        <v>584</v>
      </c>
      <c r="C43" s="851">
        <f t="shared" si="1"/>
        <v>0</v>
      </c>
      <c r="D43" s="847">
        <v>0</v>
      </c>
      <c r="E43" s="784">
        <f t="shared" si="2"/>
        <v>0</v>
      </c>
      <c r="F43" s="847">
        <v>0</v>
      </c>
      <c r="G43" s="847">
        <v>0</v>
      </c>
      <c r="H43" s="847">
        <v>0</v>
      </c>
      <c r="I43" s="847">
        <v>0</v>
      </c>
      <c r="J43" s="847">
        <v>0</v>
      </c>
      <c r="K43" s="847">
        <v>0</v>
      </c>
      <c r="L43" s="784">
        <f t="shared" si="14"/>
        <v>0</v>
      </c>
      <c r="M43" s="847">
        <v>0</v>
      </c>
      <c r="N43" s="847">
        <v>0</v>
      </c>
      <c r="O43" s="847">
        <v>0</v>
      </c>
      <c r="P43" s="784">
        <f t="shared" si="12"/>
        <v>0</v>
      </c>
      <c r="Q43" s="847">
        <v>0</v>
      </c>
      <c r="R43" s="847">
        <v>0</v>
      </c>
      <c r="S43" s="847">
        <v>0</v>
      </c>
      <c r="T43" s="784">
        <f t="shared" si="13"/>
        <v>0</v>
      </c>
      <c r="U43" s="847">
        <v>0</v>
      </c>
      <c r="V43" s="847">
        <v>0</v>
      </c>
      <c r="W43" s="847">
        <v>0</v>
      </c>
      <c r="X43" s="840"/>
      <c r="Y43" s="521">
        <f t="shared" si="7"/>
        <v>0</v>
      </c>
      <c r="Z43" s="521">
        <f t="shared" si="8"/>
        <v>0</v>
      </c>
      <c r="AA43" s="521">
        <f t="shared" si="9"/>
        <v>0</v>
      </c>
      <c r="AB43" s="521">
        <f t="shared" si="10"/>
        <v>0</v>
      </c>
      <c r="AC43" s="521">
        <f t="shared" si="11"/>
        <v>0</v>
      </c>
    </row>
    <row r="44" spans="1:29" s="830" customFormat="1" ht="13.9" customHeight="1">
      <c r="A44" s="94" t="s">
        <v>328</v>
      </c>
      <c r="E44" s="829" t="s">
        <v>329</v>
      </c>
      <c r="H44" s="833"/>
      <c r="I44" s="833"/>
      <c r="J44" s="829" t="s">
        <v>1003</v>
      </c>
      <c r="M44" s="833"/>
      <c r="P44" s="830" t="s">
        <v>332</v>
      </c>
      <c r="T44" s="848"/>
      <c r="U44" s="848"/>
      <c r="V44" s="848"/>
      <c r="W44" s="99" t="s">
        <v>333</v>
      </c>
    </row>
    <row r="45" spans="1:29" s="830" customFormat="1" ht="13.9" customHeight="1">
      <c r="E45" s="829"/>
      <c r="F45" s="833"/>
      <c r="H45" s="833"/>
      <c r="I45" s="833"/>
      <c r="J45" s="829" t="s">
        <v>1004</v>
      </c>
      <c r="M45" s="833"/>
    </row>
    <row r="46" spans="1:29" s="830" customFormat="1" ht="6.75" customHeight="1">
      <c r="E46" s="829"/>
      <c r="F46" s="833"/>
      <c r="H46" s="833"/>
      <c r="I46" s="833"/>
      <c r="L46" s="829"/>
      <c r="M46" s="833"/>
    </row>
    <row r="47" spans="1:29" s="830" customFormat="1" ht="13.9" customHeight="1">
      <c r="A47" s="830" t="s">
        <v>141</v>
      </c>
      <c r="E47" s="833"/>
      <c r="F47" s="833"/>
      <c r="G47" s="833"/>
      <c r="H47" s="833"/>
      <c r="I47" s="833"/>
    </row>
    <row r="48" spans="1:29" s="830" customFormat="1" ht="13.9" customHeight="1">
      <c r="A48" s="94" t="s">
        <v>272</v>
      </c>
      <c r="E48" s="833"/>
      <c r="F48" s="833"/>
      <c r="G48" s="833"/>
      <c r="H48" s="833"/>
      <c r="I48" s="833"/>
    </row>
    <row r="49" spans="1:32" s="830" customFormat="1" ht="13.9" customHeight="1">
      <c r="A49" s="94"/>
      <c r="E49" s="833"/>
      <c r="F49" s="833"/>
      <c r="G49" s="833"/>
      <c r="H49" s="833"/>
      <c r="I49" s="833"/>
    </row>
    <row r="50" spans="1:32" s="94" customFormat="1" ht="13.9" customHeight="1">
      <c r="A50" s="157"/>
      <c r="B50" s="157"/>
      <c r="C50" s="21">
        <f>C7-C8-C9</f>
        <v>0</v>
      </c>
      <c r="D50" s="21">
        <f t="shared" ref="D50:W50" si="15">D7-D8-D9</f>
        <v>0</v>
      </c>
      <c r="E50" s="21">
        <f t="shared" si="15"/>
        <v>0</v>
      </c>
      <c r="F50" s="21">
        <f t="shared" si="15"/>
        <v>0</v>
      </c>
      <c r="G50" s="21">
        <f t="shared" si="15"/>
        <v>0</v>
      </c>
      <c r="H50" s="21">
        <f t="shared" si="15"/>
        <v>0</v>
      </c>
      <c r="I50" s="21">
        <f t="shared" si="15"/>
        <v>0</v>
      </c>
      <c r="J50" s="21">
        <f t="shared" si="15"/>
        <v>0</v>
      </c>
      <c r="K50" s="21">
        <f t="shared" si="15"/>
        <v>0</v>
      </c>
      <c r="L50" s="21">
        <f t="shared" si="15"/>
        <v>0</v>
      </c>
      <c r="M50" s="21">
        <f t="shared" si="15"/>
        <v>0</v>
      </c>
      <c r="N50" s="21">
        <f t="shared" si="15"/>
        <v>0</v>
      </c>
      <c r="O50" s="21">
        <f t="shared" si="15"/>
        <v>0</v>
      </c>
      <c r="P50" s="21">
        <f t="shared" si="15"/>
        <v>0</v>
      </c>
      <c r="Q50" s="21">
        <f t="shared" si="15"/>
        <v>0</v>
      </c>
      <c r="R50" s="21">
        <f t="shared" si="15"/>
        <v>0</v>
      </c>
      <c r="S50" s="21">
        <f t="shared" si="15"/>
        <v>0</v>
      </c>
      <c r="T50" s="21">
        <f t="shared" si="15"/>
        <v>0</v>
      </c>
      <c r="U50" s="21">
        <f t="shared" si="15"/>
        <v>0</v>
      </c>
      <c r="V50" s="21">
        <f t="shared" si="15"/>
        <v>0</v>
      </c>
      <c r="W50" s="21">
        <f t="shared" si="15"/>
        <v>0</v>
      </c>
      <c r="AB50" s="1469"/>
      <c r="AC50" s="1469"/>
      <c r="AD50" s="1469"/>
      <c r="AE50" s="1469"/>
      <c r="AF50" s="1469"/>
    </row>
    <row r="51" spans="1:32" ht="15.75">
      <c r="A51" s="98"/>
      <c r="B51" s="98"/>
      <c r="C51" s="21">
        <f>C7-SUM(C10:C43)</f>
        <v>0</v>
      </c>
      <c r="D51" s="21">
        <f t="shared" ref="D51:W51" si="16">D7-SUM(D10:D43)</f>
        <v>0</v>
      </c>
      <c r="E51" s="21">
        <f t="shared" si="16"/>
        <v>0</v>
      </c>
      <c r="F51" s="21">
        <f t="shared" si="16"/>
        <v>0</v>
      </c>
      <c r="G51" s="21">
        <f t="shared" si="16"/>
        <v>0</v>
      </c>
      <c r="H51" s="21">
        <f t="shared" si="16"/>
        <v>0</v>
      </c>
      <c r="I51" s="21">
        <f t="shared" si="16"/>
        <v>0</v>
      </c>
      <c r="J51" s="21">
        <f t="shared" si="16"/>
        <v>0</v>
      </c>
      <c r="K51" s="21">
        <f t="shared" si="16"/>
        <v>0</v>
      </c>
      <c r="L51" s="21">
        <f t="shared" si="16"/>
        <v>0</v>
      </c>
      <c r="M51" s="21">
        <f t="shared" si="16"/>
        <v>0</v>
      </c>
      <c r="N51" s="21">
        <f t="shared" si="16"/>
        <v>0</v>
      </c>
      <c r="O51" s="21">
        <f t="shared" si="16"/>
        <v>0</v>
      </c>
      <c r="P51" s="21">
        <f t="shared" si="16"/>
        <v>0</v>
      </c>
      <c r="Q51" s="21">
        <f t="shared" si="16"/>
        <v>0</v>
      </c>
      <c r="R51" s="21">
        <f t="shared" si="16"/>
        <v>0</v>
      </c>
      <c r="S51" s="21">
        <f t="shared" si="16"/>
        <v>0</v>
      </c>
      <c r="T51" s="21">
        <f t="shared" si="16"/>
        <v>0</v>
      </c>
      <c r="U51" s="21">
        <f t="shared" si="16"/>
        <v>0</v>
      </c>
      <c r="V51" s="21">
        <f t="shared" si="16"/>
        <v>0</v>
      </c>
      <c r="W51" s="21">
        <f t="shared" si="16"/>
        <v>0</v>
      </c>
    </row>
    <row r="52" spans="1:32" ht="15.75">
      <c r="A52" s="98"/>
      <c r="B52" s="98"/>
      <c r="C52" s="21">
        <f>C8-C10-C12-C14-C16-C18-C20-C22-C24-C26-C28-C30-C32-C34-C36-C38-C40-C42</f>
        <v>0</v>
      </c>
      <c r="D52" s="21">
        <f t="shared" ref="D52:W53" si="17">D8-D10-D12-D14-D16-D18-D20-D22-D24-D26-D28-D30-D32-D34-D36-D38-D40-D42</f>
        <v>0</v>
      </c>
      <c r="E52" s="21">
        <f t="shared" si="17"/>
        <v>0</v>
      </c>
      <c r="F52" s="21">
        <f t="shared" si="17"/>
        <v>0</v>
      </c>
      <c r="G52" s="21">
        <f t="shared" si="17"/>
        <v>0</v>
      </c>
      <c r="H52" s="21">
        <f t="shared" si="17"/>
        <v>0</v>
      </c>
      <c r="I52" s="21">
        <f t="shared" si="17"/>
        <v>0</v>
      </c>
      <c r="J52" s="21">
        <f t="shared" si="17"/>
        <v>0</v>
      </c>
      <c r="K52" s="21">
        <f t="shared" si="17"/>
        <v>0</v>
      </c>
      <c r="L52" s="21">
        <f t="shared" si="17"/>
        <v>0</v>
      </c>
      <c r="M52" s="21">
        <f t="shared" si="17"/>
        <v>0</v>
      </c>
      <c r="N52" s="21">
        <f t="shared" si="17"/>
        <v>0</v>
      </c>
      <c r="O52" s="21">
        <f t="shared" si="17"/>
        <v>0</v>
      </c>
      <c r="P52" s="21">
        <f t="shared" si="17"/>
        <v>0</v>
      </c>
      <c r="Q52" s="21">
        <f t="shared" si="17"/>
        <v>0</v>
      </c>
      <c r="R52" s="21">
        <f t="shared" si="17"/>
        <v>0</v>
      </c>
      <c r="S52" s="21">
        <f t="shared" si="17"/>
        <v>0</v>
      </c>
      <c r="T52" s="21">
        <f t="shared" si="17"/>
        <v>0</v>
      </c>
      <c r="U52" s="21">
        <f t="shared" si="17"/>
        <v>0</v>
      </c>
      <c r="V52" s="21">
        <f t="shared" si="17"/>
        <v>0</v>
      </c>
      <c r="W52" s="21">
        <f t="shared" si="17"/>
        <v>0</v>
      </c>
    </row>
    <row r="53" spans="1:32" ht="15.75">
      <c r="A53" s="98"/>
      <c r="B53" s="98"/>
      <c r="C53" s="21">
        <f>C9-C11-C13-C15-C17-C19-C21-C23-C25-C27-C29-C31-C33-C35-C37-C39-C41-C43</f>
        <v>0</v>
      </c>
      <c r="D53" s="21">
        <f t="shared" si="17"/>
        <v>0</v>
      </c>
      <c r="E53" s="21">
        <f t="shared" si="17"/>
        <v>0</v>
      </c>
      <c r="F53" s="21">
        <f t="shared" si="17"/>
        <v>0</v>
      </c>
      <c r="G53" s="21">
        <f t="shared" si="17"/>
        <v>0</v>
      </c>
      <c r="H53" s="21">
        <f t="shared" si="17"/>
        <v>0</v>
      </c>
      <c r="I53" s="21">
        <f t="shared" si="17"/>
        <v>0</v>
      </c>
      <c r="J53" s="21">
        <f t="shared" si="17"/>
        <v>0</v>
      </c>
      <c r="K53" s="21">
        <f t="shared" si="17"/>
        <v>0</v>
      </c>
      <c r="L53" s="21">
        <f t="shared" si="17"/>
        <v>0</v>
      </c>
      <c r="M53" s="21">
        <f t="shared" si="17"/>
        <v>0</v>
      </c>
      <c r="N53" s="21">
        <f t="shared" si="17"/>
        <v>0</v>
      </c>
      <c r="O53" s="21">
        <f t="shared" si="17"/>
        <v>0</v>
      </c>
      <c r="P53" s="21">
        <f t="shared" si="17"/>
        <v>0</v>
      </c>
      <c r="Q53" s="21">
        <f t="shared" si="17"/>
        <v>0</v>
      </c>
      <c r="R53" s="21">
        <f t="shared" si="17"/>
        <v>0</v>
      </c>
      <c r="S53" s="21">
        <f t="shared" si="17"/>
        <v>0</v>
      </c>
      <c r="T53" s="21">
        <f t="shared" si="17"/>
        <v>0</v>
      </c>
      <c r="U53" s="21">
        <f t="shared" si="17"/>
        <v>0</v>
      </c>
      <c r="V53" s="21">
        <f t="shared" si="17"/>
        <v>0</v>
      </c>
      <c r="W53" s="21">
        <f t="shared" si="17"/>
        <v>0</v>
      </c>
    </row>
    <row r="54" spans="1:32" ht="15.7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</row>
    <row r="55" spans="1:32" ht="15.7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</row>
    <row r="56" spans="1:32" ht="15.7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</row>
    <row r="57" spans="1:32" ht="15.7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</row>
    <row r="58" spans="1:32" ht="15.7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</row>
  </sheetData>
  <mergeCells count="14">
    <mergeCell ref="T5:W5"/>
    <mergeCell ref="A5:B6"/>
    <mergeCell ref="C5:C6"/>
    <mergeCell ref="D5:D6"/>
    <mergeCell ref="E5:K5"/>
    <mergeCell ref="L5:O5"/>
    <mergeCell ref="P5:S5"/>
    <mergeCell ref="A4:U4"/>
    <mergeCell ref="V4:W4"/>
    <mergeCell ref="S1:T1"/>
    <mergeCell ref="U1:W1"/>
    <mergeCell ref="S2:T2"/>
    <mergeCell ref="U2:W2"/>
    <mergeCell ref="A3:W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8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2"/>
  <cols>
    <col min="1" max="1" width="11.625" style="519" customWidth="1"/>
    <col min="2" max="3" width="4.625" style="519" customWidth="1"/>
    <col min="4" max="4" width="5.625" style="519" customWidth="1"/>
    <col min="5" max="9" width="5.375" style="1639" customWidth="1"/>
    <col min="10" max="23" width="5.375" style="519" customWidth="1"/>
    <col min="24" max="24" width="9" style="519"/>
    <col min="25" max="29" width="4.125" style="519" bestFit="1" customWidth="1"/>
    <col min="30" max="256" width="9" style="519"/>
    <col min="257" max="257" width="11.625" style="519" customWidth="1"/>
    <col min="258" max="259" width="4.625" style="519" customWidth="1"/>
    <col min="260" max="260" width="5.625" style="519" customWidth="1"/>
    <col min="261" max="279" width="5.375" style="519" customWidth="1"/>
    <col min="280" max="280" width="9" style="519"/>
    <col min="281" max="285" width="4.125" style="519" bestFit="1" customWidth="1"/>
    <col min="286" max="512" width="9" style="519"/>
    <col min="513" max="513" width="11.625" style="519" customWidth="1"/>
    <col min="514" max="515" width="4.625" style="519" customWidth="1"/>
    <col min="516" max="516" width="5.625" style="519" customWidth="1"/>
    <col min="517" max="535" width="5.375" style="519" customWidth="1"/>
    <col min="536" max="536" width="9" style="519"/>
    <col min="537" max="541" width="4.125" style="519" bestFit="1" customWidth="1"/>
    <col min="542" max="768" width="9" style="519"/>
    <col min="769" max="769" width="11.625" style="519" customWidth="1"/>
    <col min="770" max="771" width="4.625" style="519" customWidth="1"/>
    <col min="772" max="772" width="5.625" style="519" customWidth="1"/>
    <col min="773" max="791" width="5.375" style="519" customWidth="1"/>
    <col min="792" max="792" width="9" style="519"/>
    <col min="793" max="797" width="4.125" style="519" bestFit="1" customWidth="1"/>
    <col min="798" max="1024" width="9" style="519"/>
    <col min="1025" max="1025" width="11.625" style="519" customWidth="1"/>
    <col min="1026" max="1027" width="4.625" style="519" customWidth="1"/>
    <col min="1028" max="1028" width="5.625" style="519" customWidth="1"/>
    <col min="1029" max="1047" width="5.375" style="519" customWidth="1"/>
    <col min="1048" max="1048" width="9" style="519"/>
    <col min="1049" max="1053" width="4.125" style="519" bestFit="1" customWidth="1"/>
    <col min="1054" max="1280" width="9" style="519"/>
    <col min="1281" max="1281" width="11.625" style="519" customWidth="1"/>
    <col min="1282" max="1283" width="4.625" style="519" customWidth="1"/>
    <col min="1284" max="1284" width="5.625" style="519" customWidth="1"/>
    <col min="1285" max="1303" width="5.375" style="519" customWidth="1"/>
    <col min="1304" max="1304" width="9" style="519"/>
    <col min="1305" max="1309" width="4.125" style="519" bestFit="1" customWidth="1"/>
    <col min="1310" max="1536" width="9" style="519"/>
    <col min="1537" max="1537" width="11.625" style="519" customWidth="1"/>
    <col min="1538" max="1539" width="4.625" style="519" customWidth="1"/>
    <col min="1540" max="1540" width="5.625" style="519" customWidth="1"/>
    <col min="1541" max="1559" width="5.375" style="519" customWidth="1"/>
    <col min="1560" max="1560" width="9" style="519"/>
    <col min="1561" max="1565" width="4.125" style="519" bestFit="1" customWidth="1"/>
    <col min="1566" max="1792" width="9" style="519"/>
    <col min="1793" max="1793" width="11.625" style="519" customWidth="1"/>
    <col min="1794" max="1795" width="4.625" style="519" customWidth="1"/>
    <col min="1796" max="1796" width="5.625" style="519" customWidth="1"/>
    <col min="1797" max="1815" width="5.375" style="519" customWidth="1"/>
    <col min="1816" max="1816" width="9" style="519"/>
    <col min="1817" max="1821" width="4.125" style="519" bestFit="1" customWidth="1"/>
    <col min="1822" max="2048" width="9" style="519"/>
    <col min="2049" max="2049" width="11.625" style="519" customWidth="1"/>
    <col min="2050" max="2051" width="4.625" style="519" customWidth="1"/>
    <col min="2052" max="2052" width="5.625" style="519" customWidth="1"/>
    <col min="2053" max="2071" width="5.375" style="519" customWidth="1"/>
    <col min="2072" max="2072" width="9" style="519"/>
    <col min="2073" max="2077" width="4.125" style="519" bestFit="1" customWidth="1"/>
    <col min="2078" max="2304" width="9" style="519"/>
    <col min="2305" max="2305" width="11.625" style="519" customWidth="1"/>
    <col min="2306" max="2307" width="4.625" style="519" customWidth="1"/>
    <col min="2308" max="2308" width="5.625" style="519" customWidth="1"/>
    <col min="2309" max="2327" width="5.375" style="519" customWidth="1"/>
    <col min="2328" max="2328" width="9" style="519"/>
    <col min="2329" max="2333" width="4.125" style="519" bestFit="1" customWidth="1"/>
    <col min="2334" max="2560" width="9" style="519"/>
    <col min="2561" max="2561" width="11.625" style="519" customWidth="1"/>
    <col min="2562" max="2563" width="4.625" style="519" customWidth="1"/>
    <col min="2564" max="2564" width="5.625" style="519" customWidth="1"/>
    <col min="2565" max="2583" width="5.375" style="519" customWidth="1"/>
    <col min="2584" max="2584" width="9" style="519"/>
    <col min="2585" max="2589" width="4.125" style="519" bestFit="1" customWidth="1"/>
    <col min="2590" max="2816" width="9" style="519"/>
    <col min="2817" max="2817" width="11.625" style="519" customWidth="1"/>
    <col min="2818" max="2819" width="4.625" style="519" customWidth="1"/>
    <col min="2820" max="2820" width="5.625" style="519" customWidth="1"/>
    <col min="2821" max="2839" width="5.375" style="519" customWidth="1"/>
    <col min="2840" max="2840" width="9" style="519"/>
    <col min="2841" max="2845" width="4.125" style="519" bestFit="1" customWidth="1"/>
    <col min="2846" max="3072" width="9" style="519"/>
    <col min="3073" max="3073" width="11.625" style="519" customWidth="1"/>
    <col min="3074" max="3075" width="4.625" style="519" customWidth="1"/>
    <col min="3076" max="3076" width="5.625" style="519" customWidth="1"/>
    <col min="3077" max="3095" width="5.375" style="519" customWidth="1"/>
    <col min="3096" max="3096" width="9" style="519"/>
    <col min="3097" max="3101" width="4.125" style="519" bestFit="1" customWidth="1"/>
    <col min="3102" max="3328" width="9" style="519"/>
    <col min="3329" max="3329" width="11.625" style="519" customWidth="1"/>
    <col min="3330" max="3331" width="4.625" style="519" customWidth="1"/>
    <col min="3332" max="3332" width="5.625" style="519" customWidth="1"/>
    <col min="3333" max="3351" width="5.375" style="519" customWidth="1"/>
    <col min="3352" max="3352" width="9" style="519"/>
    <col min="3353" max="3357" width="4.125" style="519" bestFit="1" customWidth="1"/>
    <col min="3358" max="3584" width="9" style="519"/>
    <col min="3585" max="3585" width="11.625" style="519" customWidth="1"/>
    <col min="3586" max="3587" width="4.625" style="519" customWidth="1"/>
    <col min="3588" max="3588" width="5.625" style="519" customWidth="1"/>
    <col min="3589" max="3607" width="5.375" style="519" customWidth="1"/>
    <col min="3608" max="3608" width="9" style="519"/>
    <col min="3609" max="3613" width="4.125" style="519" bestFit="1" customWidth="1"/>
    <col min="3614" max="3840" width="9" style="519"/>
    <col min="3841" max="3841" width="11.625" style="519" customWidth="1"/>
    <col min="3842" max="3843" width="4.625" style="519" customWidth="1"/>
    <col min="3844" max="3844" width="5.625" style="519" customWidth="1"/>
    <col min="3845" max="3863" width="5.375" style="519" customWidth="1"/>
    <col min="3864" max="3864" width="9" style="519"/>
    <col min="3865" max="3869" width="4.125" style="519" bestFit="1" customWidth="1"/>
    <col min="3870" max="4096" width="9" style="519"/>
    <col min="4097" max="4097" width="11.625" style="519" customWidth="1"/>
    <col min="4098" max="4099" width="4.625" style="519" customWidth="1"/>
    <col min="4100" max="4100" width="5.625" style="519" customWidth="1"/>
    <col min="4101" max="4119" width="5.375" style="519" customWidth="1"/>
    <col min="4120" max="4120" width="9" style="519"/>
    <col min="4121" max="4125" width="4.125" style="519" bestFit="1" customWidth="1"/>
    <col min="4126" max="4352" width="9" style="519"/>
    <col min="4353" max="4353" width="11.625" style="519" customWidth="1"/>
    <col min="4354" max="4355" width="4.625" style="519" customWidth="1"/>
    <col min="4356" max="4356" width="5.625" style="519" customWidth="1"/>
    <col min="4357" max="4375" width="5.375" style="519" customWidth="1"/>
    <col min="4376" max="4376" width="9" style="519"/>
    <col min="4377" max="4381" width="4.125" style="519" bestFit="1" customWidth="1"/>
    <col min="4382" max="4608" width="9" style="519"/>
    <col min="4609" max="4609" width="11.625" style="519" customWidth="1"/>
    <col min="4610" max="4611" width="4.625" style="519" customWidth="1"/>
    <col min="4612" max="4612" width="5.625" style="519" customWidth="1"/>
    <col min="4613" max="4631" width="5.375" style="519" customWidth="1"/>
    <col min="4632" max="4632" width="9" style="519"/>
    <col min="4633" max="4637" width="4.125" style="519" bestFit="1" customWidth="1"/>
    <col min="4638" max="4864" width="9" style="519"/>
    <col min="4865" max="4865" width="11.625" style="519" customWidth="1"/>
    <col min="4866" max="4867" width="4.625" style="519" customWidth="1"/>
    <col min="4868" max="4868" width="5.625" style="519" customWidth="1"/>
    <col min="4869" max="4887" width="5.375" style="519" customWidth="1"/>
    <col min="4888" max="4888" width="9" style="519"/>
    <col min="4889" max="4893" width="4.125" style="519" bestFit="1" customWidth="1"/>
    <col min="4894" max="5120" width="9" style="519"/>
    <col min="5121" max="5121" width="11.625" style="519" customWidth="1"/>
    <col min="5122" max="5123" width="4.625" style="519" customWidth="1"/>
    <col min="5124" max="5124" width="5.625" style="519" customWidth="1"/>
    <col min="5125" max="5143" width="5.375" style="519" customWidth="1"/>
    <col min="5144" max="5144" width="9" style="519"/>
    <col min="5145" max="5149" width="4.125" style="519" bestFit="1" customWidth="1"/>
    <col min="5150" max="5376" width="9" style="519"/>
    <col min="5377" max="5377" width="11.625" style="519" customWidth="1"/>
    <col min="5378" max="5379" width="4.625" style="519" customWidth="1"/>
    <col min="5380" max="5380" width="5.625" style="519" customWidth="1"/>
    <col min="5381" max="5399" width="5.375" style="519" customWidth="1"/>
    <col min="5400" max="5400" width="9" style="519"/>
    <col min="5401" max="5405" width="4.125" style="519" bestFit="1" customWidth="1"/>
    <col min="5406" max="5632" width="9" style="519"/>
    <col min="5633" max="5633" width="11.625" style="519" customWidth="1"/>
    <col min="5634" max="5635" width="4.625" style="519" customWidth="1"/>
    <col min="5636" max="5636" width="5.625" style="519" customWidth="1"/>
    <col min="5637" max="5655" width="5.375" style="519" customWidth="1"/>
    <col min="5656" max="5656" width="9" style="519"/>
    <col min="5657" max="5661" width="4.125" style="519" bestFit="1" customWidth="1"/>
    <col min="5662" max="5888" width="9" style="519"/>
    <col min="5889" max="5889" width="11.625" style="519" customWidth="1"/>
    <col min="5890" max="5891" width="4.625" style="519" customWidth="1"/>
    <col min="5892" max="5892" width="5.625" style="519" customWidth="1"/>
    <col min="5893" max="5911" width="5.375" style="519" customWidth="1"/>
    <col min="5912" max="5912" width="9" style="519"/>
    <col min="5913" max="5917" width="4.125" style="519" bestFit="1" customWidth="1"/>
    <col min="5918" max="6144" width="9" style="519"/>
    <col min="6145" max="6145" width="11.625" style="519" customWidth="1"/>
    <col min="6146" max="6147" width="4.625" style="519" customWidth="1"/>
    <col min="6148" max="6148" width="5.625" style="519" customWidth="1"/>
    <col min="6149" max="6167" width="5.375" style="519" customWidth="1"/>
    <col min="6168" max="6168" width="9" style="519"/>
    <col min="6169" max="6173" width="4.125" style="519" bestFit="1" customWidth="1"/>
    <col min="6174" max="6400" width="9" style="519"/>
    <col min="6401" max="6401" width="11.625" style="519" customWidth="1"/>
    <col min="6402" max="6403" width="4.625" style="519" customWidth="1"/>
    <col min="6404" max="6404" width="5.625" style="519" customWidth="1"/>
    <col min="6405" max="6423" width="5.375" style="519" customWidth="1"/>
    <col min="6424" max="6424" width="9" style="519"/>
    <col min="6425" max="6429" width="4.125" style="519" bestFit="1" customWidth="1"/>
    <col min="6430" max="6656" width="9" style="519"/>
    <col min="6657" max="6657" width="11.625" style="519" customWidth="1"/>
    <col min="6658" max="6659" width="4.625" style="519" customWidth="1"/>
    <col min="6660" max="6660" width="5.625" style="519" customWidth="1"/>
    <col min="6661" max="6679" width="5.375" style="519" customWidth="1"/>
    <col min="6680" max="6680" width="9" style="519"/>
    <col min="6681" max="6685" width="4.125" style="519" bestFit="1" customWidth="1"/>
    <col min="6686" max="6912" width="9" style="519"/>
    <col min="6913" max="6913" width="11.625" style="519" customWidth="1"/>
    <col min="6914" max="6915" width="4.625" style="519" customWidth="1"/>
    <col min="6916" max="6916" width="5.625" style="519" customWidth="1"/>
    <col min="6917" max="6935" width="5.375" style="519" customWidth="1"/>
    <col min="6936" max="6936" width="9" style="519"/>
    <col min="6937" max="6941" width="4.125" style="519" bestFit="1" customWidth="1"/>
    <col min="6942" max="7168" width="9" style="519"/>
    <col min="7169" max="7169" width="11.625" style="519" customWidth="1"/>
    <col min="7170" max="7171" width="4.625" style="519" customWidth="1"/>
    <col min="7172" max="7172" width="5.625" style="519" customWidth="1"/>
    <col min="7173" max="7191" width="5.375" style="519" customWidth="1"/>
    <col min="7192" max="7192" width="9" style="519"/>
    <col min="7193" max="7197" width="4.125" style="519" bestFit="1" customWidth="1"/>
    <col min="7198" max="7424" width="9" style="519"/>
    <col min="7425" max="7425" width="11.625" style="519" customWidth="1"/>
    <col min="7426" max="7427" width="4.625" style="519" customWidth="1"/>
    <col min="7428" max="7428" width="5.625" style="519" customWidth="1"/>
    <col min="7429" max="7447" width="5.375" style="519" customWidth="1"/>
    <col min="7448" max="7448" width="9" style="519"/>
    <col min="7449" max="7453" width="4.125" style="519" bestFit="1" customWidth="1"/>
    <col min="7454" max="7680" width="9" style="519"/>
    <col min="7681" max="7681" width="11.625" style="519" customWidth="1"/>
    <col min="7682" max="7683" width="4.625" style="519" customWidth="1"/>
    <col min="7684" max="7684" width="5.625" style="519" customWidth="1"/>
    <col min="7685" max="7703" width="5.375" style="519" customWidth="1"/>
    <col min="7704" max="7704" width="9" style="519"/>
    <col min="7705" max="7709" width="4.125" style="519" bestFit="1" customWidth="1"/>
    <col min="7710" max="7936" width="9" style="519"/>
    <col min="7937" max="7937" width="11.625" style="519" customWidth="1"/>
    <col min="7938" max="7939" width="4.625" style="519" customWidth="1"/>
    <col min="7940" max="7940" width="5.625" style="519" customWidth="1"/>
    <col min="7941" max="7959" width="5.375" style="519" customWidth="1"/>
    <col min="7960" max="7960" width="9" style="519"/>
    <col min="7961" max="7965" width="4.125" style="519" bestFit="1" customWidth="1"/>
    <col min="7966" max="8192" width="9" style="519"/>
    <col min="8193" max="8193" width="11.625" style="519" customWidth="1"/>
    <col min="8194" max="8195" width="4.625" style="519" customWidth="1"/>
    <col min="8196" max="8196" width="5.625" style="519" customWidth="1"/>
    <col min="8197" max="8215" width="5.375" style="519" customWidth="1"/>
    <col min="8216" max="8216" width="9" style="519"/>
    <col min="8217" max="8221" width="4.125" style="519" bestFit="1" customWidth="1"/>
    <col min="8222" max="8448" width="9" style="519"/>
    <col min="8449" max="8449" width="11.625" style="519" customWidth="1"/>
    <col min="8450" max="8451" width="4.625" style="519" customWidth="1"/>
    <col min="8452" max="8452" width="5.625" style="519" customWidth="1"/>
    <col min="8453" max="8471" width="5.375" style="519" customWidth="1"/>
    <col min="8472" max="8472" width="9" style="519"/>
    <col min="8473" max="8477" width="4.125" style="519" bestFit="1" customWidth="1"/>
    <col min="8478" max="8704" width="9" style="519"/>
    <col min="8705" max="8705" width="11.625" style="519" customWidth="1"/>
    <col min="8706" max="8707" width="4.625" style="519" customWidth="1"/>
    <col min="8708" max="8708" width="5.625" style="519" customWidth="1"/>
    <col min="8709" max="8727" width="5.375" style="519" customWidth="1"/>
    <col min="8728" max="8728" width="9" style="519"/>
    <col min="8729" max="8733" width="4.125" style="519" bestFit="1" customWidth="1"/>
    <col min="8734" max="8960" width="9" style="519"/>
    <col min="8961" max="8961" width="11.625" style="519" customWidth="1"/>
    <col min="8962" max="8963" width="4.625" style="519" customWidth="1"/>
    <col min="8964" max="8964" width="5.625" style="519" customWidth="1"/>
    <col min="8965" max="8983" width="5.375" style="519" customWidth="1"/>
    <col min="8984" max="8984" width="9" style="519"/>
    <col min="8985" max="8989" width="4.125" style="519" bestFit="1" customWidth="1"/>
    <col min="8990" max="9216" width="9" style="519"/>
    <col min="9217" max="9217" width="11.625" style="519" customWidth="1"/>
    <col min="9218" max="9219" width="4.625" style="519" customWidth="1"/>
    <col min="9220" max="9220" width="5.625" style="519" customWidth="1"/>
    <col min="9221" max="9239" width="5.375" style="519" customWidth="1"/>
    <col min="9240" max="9240" width="9" style="519"/>
    <col min="9241" max="9245" width="4.125" style="519" bestFit="1" customWidth="1"/>
    <col min="9246" max="9472" width="9" style="519"/>
    <col min="9473" max="9473" width="11.625" style="519" customWidth="1"/>
    <col min="9474" max="9475" width="4.625" style="519" customWidth="1"/>
    <col min="9476" max="9476" width="5.625" style="519" customWidth="1"/>
    <col min="9477" max="9495" width="5.375" style="519" customWidth="1"/>
    <col min="9496" max="9496" width="9" style="519"/>
    <col min="9497" max="9501" width="4.125" style="519" bestFit="1" customWidth="1"/>
    <col min="9502" max="9728" width="9" style="519"/>
    <col min="9729" max="9729" width="11.625" style="519" customWidth="1"/>
    <col min="9730" max="9731" width="4.625" style="519" customWidth="1"/>
    <col min="9732" max="9732" width="5.625" style="519" customWidth="1"/>
    <col min="9733" max="9751" width="5.375" style="519" customWidth="1"/>
    <col min="9752" max="9752" width="9" style="519"/>
    <col min="9753" max="9757" width="4.125" style="519" bestFit="1" customWidth="1"/>
    <col min="9758" max="9984" width="9" style="519"/>
    <col min="9985" max="9985" width="11.625" style="519" customWidth="1"/>
    <col min="9986" max="9987" width="4.625" style="519" customWidth="1"/>
    <col min="9988" max="9988" width="5.625" style="519" customWidth="1"/>
    <col min="9989" max="10007" width="5.375" style="519" customWidth="1"/>
    <col min="10008" max="10008" width="9" style="519"/>
    <col min="10009" max="10013" width="4.125" style="519" bestFit="1" customWidth="1"/>
    <col min="10014" max="10240" width="9" style="519"/>
    <col min="10241" max="10241" width="11.625" style="519" customWidth="1"/>
    <col min="10242" max="10243" width="4.625" style="519" customWidth="1"/>
    <col min="10244" max="10244" width="5.625" style="519" customWidth="1"/>
    <col min="10245" max="10263" width="5.375" style="519" customWidth="1"/>
    <col min="10264" max="10264" width="9" style="519"/>
    <col min="10265" max="10269" width="4.125" style="519" bestFit="1" customWidth="1"/>
    <col min="10270" max="10496" width="9" style="519"/>
    <col min="10497" max="10497" width="11.625" style="519" customWidth="1"/>
    <col min="10498" max="10499" width="4.625" style="519" customWidth="1"/>
    <col min="10500" max="10500" width="5.625" style="519" customWidth="1"/>
    <col min="10501" max="10519" width="5.375" style="519" customWidth="1"/>
    <col min="10520" max="10520" width="9" style="519"/>
    <col min="10521" max="10525" width="4.125" style="519" bestFit="1" customWidth="1"/>
    <col min="10526" max="10752" width="9" style="519"/>
    <col min="10753" max="10753" width="11.625" style="519" customWidth="1"/>
    <col min="10754" max="10755" width="4.625" style="519" customWidth="1"/>
    <col min="10756" max="10756" width="5.625" style="519" customWidth="1"/>
    <col min="10757" max="10775" width="5.375" style="519" customWidth="1"/>
    <col min="10776" max="10776" width="9" style="519"/>
    <col min="10777" max="10781" width="4.125" style="519" bestFit="1" customWidth="1"/>
    <col min="10782" max="11008" width="9" style="519"/>
    <col min="11009" max="11009" width="11.625" style="519" customWidth="1"/>
    <col min="11010" max="11011" width="4.625" style="519" customWidth="1"/>
    <col min="11012" max="11012" width="5.625" style="519" customWidth="1"/>
    <col min="11013" max="11031" width="5.375" style="519" customWidth="1"/>
    <col min="11032" max="11032" width="9" style="519"/>
    <col min="11033" max="11037" width="4.125" style="519" bestFit="1" customWidth="1"/>
    <col min="11038" max="11264" width="9" style="519"/>
    <col min="11265" max="11265" width="11.625" style="519" customWidth="1"/>
    <col min="11266" max="11267" width="4.625" style="519" customWidth="1"/>
    <col min="11268" max="11268" width="5.625" style="519" customWidth="1"/>
    <col min="11269" max="11287" width="5.375" style="519" customWidth="1"/>
    <col min="11288" max="11288" width="9" style="519"/>
    <col min="11289" max="11293" width="4.125" style="519" bestFit="1" customWidth="1"/>
    <col min="11294" max="11520" width="9" style="519"/>
    <col min="11521" max="11521" width="11.625" style="519" customWidth="1"/>
    <col min="11522" max="11523" width="4.625" style="519" customWidth="1"/>
    <col min="11524" max="11524" width="5.625" style="519" customWidth="1"/>
    <col min="11525" max="11543" width="5.375" style="519" customWidth="1"/>
    <col min="11544" max="11544" width="9" style="519"/>
    <col min="11545" max="11549" width="4.125" style="519" bestFit="1" customWidth="1"/>
    <col min="11550" max="11776" width="9" style="519"/>
    <col min="11777" max="11777" width="11.625" style="519" customWidth="1"/>
    <col min="11778" max="11779" width="4.625" style="519" customWidth="1"/>
    <col min="11780" max="11780" width="5.625" style="519" customWidth="1"/>
    <col min="11781" max="11799" width="5.375" style="519" customWidth="1"/>
    <col min="11800" max="11800" width="9" style="519"/>
    <col min="11801" max="11805" width="4.125" style="519" bestFit="1" customWidth="1"/>
    <col min="11806" max="12032" width="9" style="519"/>
    <col min="12033" max="12033" width="11.625" style="519" customWidth="1"/>
    <col min="12034" max="12035" width="4.625" style="519" customWidth="1"/>
    <col min="12036" max="12036" width="5.625" style="519" customWidth="1"/>
    <col min="12037" max="12055" width="5.375" style="519" customWidth="1"/>
    <col min="12056" max="12056" width="9" style="519"/>
    <col min="12057" max="12061" width="4.125" style="519" bestFit="1" customWidth="1"/>
    <col min="12062" max="12288" width="9" style="519"/>
    <col min="12289" max="12289" width="11.625" style="519" customWidth="1"/>
    <col min="12290" max="12291" width="4.625" style="519" customWidth="1"/>
    <col min="12292" max="12292" width="5.625" style="519" customWidth="1"/>
    <col min="12293" max="12311" width="5.375" style="519" customWidth="1"/>
    <col min="12312" max="12312" width="9" style="519"/>
    <col min="12313" max="12317" width="4.125" style="519" bestFit="1" customWidth="1"/>
    <col min="12318" max="12544" width="9" style="519"/>
    <col min="12545" max="12545" width="11.625" style="519" customWidth="1"/>
    <col min="12546" max="12547" width="4.625" style="519" customWidth="1"/>
    <col min="12548" max="12548" width="5.625" style="519" customWidth="1"/>
    <col min="12549" max="12567" width="5.375" style="519" customWidth="1"/>
    <col min="12568" max="12568" width="9" style="519"/>
    <col min="12569" max="12573" width="4.125" style="519" bestFit="1" customWidth="1"/>
    <col min="12574" max="12800" width="9" style="519"/>
    <col min="12801" max="12801" width="11.625" style="519" customWidth="1"/>
    <col min="12802" max="12803" width="4.625" style="519" customWidth="1"/>
    <col min="12804" max="12804" width="5.625" style="519" customWidth="1"/>
    <col min="12805" max="12823" width="5.375" style="519" customWidth="1"/>
    <col min="12824" max="12824" width="9" style="519"/>
    <col min="12825" max="12829" width="4.125" style="519" bestFit="1" customWidth="1"/>
    <col min="12830" max="13056" width="9" style="519"/>
    <col min="13057" max="13057" width="11.625" style="519" customWidth="1"/>
    <col min="13058" max="13059" width="4.625" style="519" customWidth="1"/>
    <col min="13060" max="13060" width="5.625" style="519" customWidth="1"/>
    <col min="13061" max="13079" width="5.375" style="519" customWidth="1"/>
    <col min="13080" max="13080" width="9" style="519"/>
    <col min="13081" max="13085" width="4.125" style="519" bestFit="1" customWidth="1"/>
    <col min="13086" max="13312" width="9" style="519"/>
    <col min="13313" max="13313" width="11.625" style="519" customWidth="1"/>
    <col min="13314" max="13315" width="4.625" style="519" customWidth="1"/>
    <col min="13316" max="13316" width="5.625" style="519" customWidth="1"/>
    <col min="13317" max="13335" width="5.375" style="519" customWidth="1"/>
    <col min="13336" max="13336" width="9" style="519"/>
    <col min="13337" max="13341" width="4.125" style="519" bestFit="1" customWidth="1"/>
    <col min="13342" max="13568" width="9" style="519"/>
    <col min="13569" max="13569" width="11.625" style="519" customWidth="1"/>
    <col min="13570" max="13571" width="4.625" style="519" customWidth="1"/>
    <col min="13572" max="13572" width="5.625" style="519" customWidth="1"/>
    <col min="13573" max="13591" width="5.375" style="519" customWidth="1"/>
    <col min="13592" max="13592" width="9" style="519"/>
    <col min="13593" max="13597" width="4.125" style="519" bestFit="1" customWidth="1"/>
    <col min="13598" max="13824" width="9" style="519"/>
    <col min="13825" max="13825" width="11.625" style="519" customWidth="1"/>
    <col min="13826" max="13827" width="4.625" style="519" customWidth="1"/>
    <col min="13828" max="13828" width="5.625" style="519" customWidth="1"/>
    <col min="13829" max="13847" width="5.375" style="519" customWidth="1"/>
    <col min="13848" max="13848" width="9" style="519"/>
    <col min="13849" max="13853" width="4.125" style="519" bestFit="1" customWidth="1"/>
    <col min="13854" max="14080" width="9" style="519"/>
    <col min="14081" max="14081" width="11.625" style="519" customWidth="1"/>
    <col min="14082" max="14083" width="4.625" style="519" customWidth="1"/>
    <col min="14084" max="14084" width="5.625" style="519" customWidth="1"/>
    <col min="14085" max="14103" width="5.375" style="519" customWidth="1"/>
    <col min="14104" max="14104" width="9" style="519"/>
    <col min="14105" max="14109" width="4.125" style="519" bestFit="1" customWidth="1"/>
    <col min="14110" max="14336" width="9" style="519"/>
    <col min="14337" max="14337" width="11.625" style="519" customWidth="1"/>
    <col min="14338" max="14339" width="4.625" style="519" customWidth="1"/>
    <col min="14340" max="14340" width="5.625" style="519" customWidth="1"/>
    <col min="14341" max="14359" width="5.375" style="519" customWidth="1"/>
    <col min="14360" max="14360" width="9" style="519"/>
    <col min="14361" max="14365" width="4.125" style="519" bestFit="1" customWidth="1"/>
    <col min="14366" max="14592" width="9" style="519"/>
    <col min="14593" max="14593" width="11.625" style="519" customWidth="1"/>
    <col min="14594" max="14595" width="4.625" style="519" customWidth="1"/>
    <col min="14596" max="14596" width="5.625" style="519" customWidth="1"/>
    <col min="14597" max="14615" width="5.375" style="519" customWidth="1"/>
    <col min="14616" max="14616" width="9" style="519"/>
    <col min="14617" max="14621" width="4.125" style="519" bestFit="1" customWidth="1"/>
    <col min="14622" max="14848" width="9" style="519"/>
    <col min="14849" max="14849" width="11.625" style="519" customWidth="1"/>
    <col min="14850" max="14851" width="4.625" style="519" customWidth="1"/>
    <col min="14852" max="14852" width="5.625" style="519" customWidth="1"/>
    <col min="14853" max="14871" width="5.375" style="519" customWidth="1"/>
    <col min="14872" max="14872" width="9" style="519"/>
    <col min="14873" max="14877" width="4.125" style="519" bestFit="1" customWidth="1"/>
    <col min="14878" max="15104" width="9" style="519"/>
    <col min="15105" max="15105" width="11.625" style="519" customWidth="1"/>
    <col min="15106" max="15107" width="4.625" style="519" customWidth="1"/>
    <col min="15108" max="15108" width="5.625" style="519" customWidth="1"/>
    <col min="15109" max="15127" width="5.375" style="519" customWidth="1"/>
    <col min="15128" max="15128" width="9" style="519"/>
    <col min="15129" max="15133" width="4.125" style="519" bestFit="1" customWidth="1"/>
    <col min="15134" max="15360" width="9" style="519"/>
    <col min="15361" max="15361" width="11.625" style="519" customWidth="1"/>
    <col min="15362" max="15363" width="4.625" style="519" customWidth="1"/>
    <col min="15364" max="15364" width="5.625" style="519" customWidth="1"/>
    <col min="15365" max="15383" width="5.375" style="519" customWidth="1"/>
    <col min="15384" max="15384" width="9" style="519"/>
    <col min="15385" max="15389" width="4.125" style="519" bestFit="1" customWidth="1"/>
    <col min="15390" max="15616" width="9" style="519"/>
    <col min="15617" max="15617" width="11.625" style="519" customWidth="1"/>
    <col min="15618" max="15619" width="4.625" style="519" customWidth="1"/>
    <col min="15620" max="15620" width="5.625" style="519" customWidth="1"/>
    <col min="15621" max="15639" width="5.375" style="519" customWidth="1"/>
    <col min="15640" max="15640" width="9" style="519"/>
    <col min="15641" max="15645" width="4.125" style="519" bestFit="1" customWidth="1"/>
    <col min="15646" max="15872" width="9" style="519"/>
    <col min="15873" max="15873" width="11.625" style="519" customWidth="1"/>
    <col min="15874" max="15875" width="4.625" style="519" customWidth="1"/>
    <col min="15876" max="15876" width="5.625" style="519" customWidth="1"/>
    <col min="15877" max="15895" width="5.375" style="519" customWidth="1"/>
    <col min="15896" max="15896" width="9" style="519"/>
    <col min="15897" max="15901" width="4.125" style="519" bestFit="1" customWidth="1"/>
    <col min="15902" max="16128" width="9" style="519"/>
    <col min="16129" max="16129" width="11.625" style="519" customWidth="1"/>
    <col min="16130" max="16131" width="4.625" style="519" customWidth="1"/>
    <col min="16132" max="16132" width="5.625" style="519" customWidth="1"/>
    <col min="16133" max="16151" width="5.375" style="519" customWidth="1"/>
    <col min="16152" max="16152" width="9" style="519"/>
    <col min="16153" max="16157" width="4.125" style="519" bestFit="1" customWidth="1"/>
    <col min="16158" max="16384" width="9" style="519"/>
  </cols>
  <sheetData>
    <row r="1" spans="1:29">
      <c r="A1" s="1668" t="s">
        <v>1005</v>
      </c>
      <c r="B1" s="805"/>
      <c r="C1" s="805"/>
      <c r="D1" s="805"/>
      <c r="R1" s="1640"/>
      <c r="S1" s="1920" t="s">
        <v>971</v>
      </c>
      <c r="T1" s="1921"/>
      <c r="U1" s="1848" t="s">
        <v>273</v>
      </c>
      <c r="V1" s="1848"/>
      <c r="W1" s="2387"/>
    </row>
    <row r="2" spans="1:29">
      <c r="A2" s="1487" t="s">
        <v>1006</v>
      </c>
      <c r="B2" s="849" t="s">
        <v>973</v>
      </c>
      <c r="C2" s="1641"/>
      <c r="D2" s="1641"/>
      <c r="E2" s="1641"/>
      <c r="F2" s="1641"/>
      <c r="G2" s="1641"/>
      <c r="H2" s="1641"/>
      <c r="I2" s="1641"/>
      <c r="J2" s="1641"/>
      <c r="K2" s="1641"/>
      <c r="L2" s="1641"/>
      <c r="M2" s="1641"/>
      <c r="N2" s="1641"/>
      <c r="O2" s="1641"/>
      <c r="P2" s="1641"/>
      <c r="Q2" s="1641"/>
      <c r="R2" s="7" t="s">
        <v>345</v>
      </c>
      <c r="S2" s="1920" t="s">
        <v>974</v>
      </c>
      <c r="T2" s="1921"/>
      <c r="U2" s="1848" t="s">
        <v>1007</v>
      </c>
      <c r="V2" s="1848"/>
      <c r="W2" s="2387"/>
      <c r="X2" s="1639"/>
    </row>
    <row r="3" spans="1:29" s="100" customFormat="1" ht="19.5">
      <c r="A3" s="1811" t="s">
        <v>1008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N3" s="1811"/>
      <c r="O3" s="1811"/>
      <c r="P3" s="1811"/>
      <c r="Q3" s="1811"/>
      <c r="R3" s="1811"/>
      <c r="S3" s="1811"/>
      <c r="T3" s="1811"/>
      <c r="U3" s="1811"/>
      <c r="V3" s="1811"/>
      <c r="W3" s="1811"/>
      <c r="X3" s="385"/>
    </row>
    <row r="4" spans="1:29">
      <c r="A4" s="1968" t="s">
        <v>2082</v>
      </c>
      <c r="B4" s="1968"/>
      <c r="C4" s="1968"/>
      <c r="D4" s="1968"/>
      <c r="E4" s="1968"/>
      <c r="F4" s="1968"/>
      <c r="G4" s="1968"/>
      <c r="H4" s="1968"/>
      <c r="I4" s="1968"/>
      <c r="J4" s="1968"/>
      <c r="K4" s="1968"/>
      <c r="L4" s="1968"/>
      <c r="M4" s="1968"/>
      <c r="N4" s="1968"/>
      <c r="O4" s="1968"/>
      <c r="P4" s="1968"/>
      <c r="Q4" s="1968"/>
      <c r="R4" s="1968"/>
      <c r="S4" s="1968"/>
      <c r="T4" s="1968"/>
      <c r="U4" s="1968"/>
      <c r="V4" s="1775" t="s">
        <v>977</v>
      </c>
      <c r="W4" s="1775"/>
      <c r="X4" s="1639"/>
    </row>
    <row r="5" spans="1:29">
      <c r="A5" s="2388" t="s">
        <v>978</v>
      </c>
      <c r="B5" s="2389"/>
      <c r="C5" s="2391" t="s">
        <v>2083</v>
      </c>
      <c r="D5" s="2391" t="s">
        <v>2084</v>
      </c>
      <c r="E5" s="2315" t="s">
        <v>2085</v>
      </c>
      <c r="F5" s="2315"/>
      <c r="G5" s="2315"/>
      <c r="H5" s="2315"/>
      <c r="I5" s="2315"/>
      <c r="J5" s="2315"/>
      <c r="K5" s="1921"/>
      <c r="L5" s="1920" t="s">
        <v>2086</v>
      </c>
      <c r="M5" s="2315"/>
      <c r="N5" s="2315"/>
      <c r="O5" s="1921"/>
      <c r="P5" s="1920" t="s">
        <v>2087</v>
      </c>
      <c r="Q5" s="2315"/>
      <c r="R5" s="2315"/>
      <c r="S5" s="1921"/>
      <c r="T5" s="1920" t="s">
        <v>2088</v>
      </c>
      <c r="U5" s="2315"/>
      <c r="V5" s="2315"/>
      <c r="W5" s="2315"/>
      <c r="X5" s="1639"/>
    </row>
    <row r="6" spans="1:29" s="838" customFormat="1">
      <c r="A6" s="1968"/>
      <c r="B6" s="2390"/>
      <c r="C6" s="1919"/>
      <c r="D6" s="1919"/>
      <c r="E6" s="1588" t="s">
        <v>979</v>
      </c>
      <c r="F6" s="1555" t="s">
        <v>980</v>
      </c>
      <c r="G6" s="1555" t="s">
        <v>981</v>
      </c>
      <c r="H6" s="1555" t="s">
        <v>982</v>
      </c>
      <c r="I6" s="1555" t="s">
        <v>983</v>
      </c>
      <c r="J6" s="1555" t="s">
        <v>984</v>
      </c>
      <c r="K6" s="1555" t="s">
        <v>2089</v>
      </c>
      <c r="L6" s="1555" t="s">
        <v>979</v>
      </c>
      <c r="M6" s="1555" t="s">
        <v>980</v>
      </c>
      <c r="N6" s="1555" t="s">
        <v>981</v>
      </c>
      <c r="O6" s="1555" t="s">
        <v>982</v>
      </c>
      <c r="P6" s="1555" t="s">
        <v>979</v>
      </c>
      <c r="Q6" s="1555" t="s">
        <v>980</v>
      </c>
      <c r="R6" s="1555" t="s">
        <v>981</v>
      </c>
      <c r="S6" s="1555" t="s">
        <v>982</v>
      </c>
      <c r="T6" s="1555" t="s">
        <v>979</v>
      </c>
      <c r="U6" s="1555" t="s">
        <v>980</v>
      </c>
      <c r="V6" s="1555" t="s">
        <v>981</v>
      </c>
      <c r="W6" s="1587" t="s">
        <v>982</v>
      </c>
      <c r="X6" s="837"/>
    </row>
    <row r="7" spans="1:29" ht="11.1" customHeight="1">
      <c r="A7" s="805" t="s">
        <v>2090</v>
      </c>
      <c r="B7" s="805" t="s">
        <v>2091</v>
      </c>
      <c r="C7" s="850">
        <f>D7+E7+L7+P7+T7</f>
        <v>278</v>
      </c>
      <c r="D7" s="584">
        <f>SUM(D8:D9)</f>
        <v>16</v>
      </c>
      <c r="E7" s="584">
        <f>SUM(F7:K7)</f>
        <v>13</v>
      </c>
      <c r="F7" s="584">
        <f t="shared" ref="F7:K7" si="0">SUM(F8:F9)</f>
        <v>2</v>
      </c>
      <c r="G7" s="584">
        <f t="shared" si="0"/>
        <v>5</v>
      </c>
      <c r="H7" s="584">
        <f t="shared" si="0"/>
        <v>1</v>
      </c>
      <c r="I7" s="584">
        <f t="shared" si="0"/>
        <v>1</v>
      </c>
      <c r="J7" s="584">
        <f t="shared" si="0"/>
        <v>1</v>
      </c>
      <c r="K7" s="584">
        <f t="shared" si="0"/>
        <v>3</v>
      </c>
      <c r="L7" s="584">
        <f>SUM(M7:O7)</f>
        <v>35</v>
      </c>
      <c r="M7" s="584">
        <f>SUM(M8:M9)</f>
        <v>17</v>
      </c>
      <c r="N7" s="584">
        <f>SUM(N8:N9)</f>
        <v>11</v>
      </c>
      <c r="O7" s="584">
        <f>SUM(O8:O9)</f>
        <v>7</v>
      </c>
      <c r="P7" s="584">
        <f>SUM(Q7:S7)</f>
        <v>0</v>
      </c>
      <c r="Q7" s="584">
        <f>SUM(Q8:Q9)</f>
        <v>0</v>
      </c>
      <c r="R7" s="584">
        <f>SUM(R8:R9)</f>
        <v>0</v>
      </c>
      <c r="S7" s="584">
        <f>SUM(S8:S9)</f>
        <v>0</v>
      </c>
      <c r="T7" s="584">
        <f>SUM(U7:W7)</f>
        <v>214</v>
      </c>
      <c r="U7" s="584">
        <f>SUM(U8:U9)</f>
        <v>65</v>
      </c>
      <c r="V7" s="584">
        <f>SUM(V8:V9)</f>
        <v>71</v>
      </c>
      <c r="W7" s="584">
        <f>SUM(W8:W9)</f>
        <v>78</v>
      </c>
      <c r="X7" s="840"/>
      <c r="Y7" s="521">
        <f>E7-F7-G7-H7-I7-J7-K7</f>
        <v>0</v>
      </c>
      <c r="Z7" s="521">
        <f>L7-M7-N7-O7</f>
        <v>0</v>
      </c>
      <c r="AA7" s="521">
        <f>P7-Q7-R7-S7</f>
        <v>0</v>
      </c>
      <c r="AB7" s="521">
        <f>T7-U7-V7-W7</f>
        <v>0</v>
      </c>
      <c r="AC7" s="521">
        <f>C7-D7-E7-L7-P7-T7</f>
        <v>0</v>
      </c>
    </row>
    <row r="8" spans="1:29" ht="11.1" customHeight="1">
      <c r="B8" s="805" t="s">
        <v>583</v>
      </c>
      <c r="C8" s="582">
        <f t="shared" ref="C8:C43" si="1">D8+E8+L8+P8+T8</f>
        <v>172</v>
      </c>
      <c r="D8" s="584">
        <f>D10+D12+D14+D16+D18+D20+D22+D24+D26+D28+D30+D32+D34+D36+D38+D40+D42</f>
        <v>6</v>
      </c>
      <c r="E8" s="584">
        <f t="shared" ref="E8:E43" si="2">SUM(F8:K8)</f>
        <v>8</v>
      </c>
      <c r="F8" s="584">
        <f>F10+F12+F14+F16+F18+F20+F22+F24+F26+F28+F30+F32+F34+F36+F38+F40+F42</f>
        <v>1</v>
      </c>
      <c r="G8" s="584">
        <f t="shared" ref="G8:K9" si="3">G10+G12+G14+G16+G18+G20+G22+G24+G26+G28+G30+G32+G34+G36+G38+G40+G42</f>
        <v>3</v>
      </c>
      <c r="H8" s="584">
        <f t="shared" si="3"/>
        <v>1</v>
      </c>
      <c r="I8" s="584">
        <f t="shared" si="3"/>
        <v>0</v>
      </c>
      <c r="J8" s="584">
        <f t="shared" si="3"/>
        <v>1</v>
      </c>
      <c r="K8" s="584">
        <f t="shared" si="3"/>
        <v>2</v>
      </c>
      <c r="L8" s="584">
        <f>SUM(M8:O8)</f>
        <v>22</v>
      </c>
      <c r="M8" s="584">
        <f t="shared" ref="M8:O9" si="4">M10+M12+M14+M16+M18+M20+M22+M24+M26+M28+M30+M32+M34+M36+M38+M40+M42</f>
        <v>12</v>
      </c>
      <c r="N8" s="584">
        <f t="shared" si="4"/>
        <v>5</v>
      </c>
      <c r="O8" s="584">
        <f t="shared" si="4"/>
        <v>5</v>
      </c>
      <c r="P8" s="584">
        <f>SUM(Q8:S8)</f>
        <v>0</v>
      </c>
      <c r="Q8" s="584">
        <f t="shared" ref="Q8:S9" si="5">Q10+Q12+Q14+Q16+Q18+Q20+Q22+Q24+Q26+Q28+Q30+Q32+Q34+Q36+Q38+Q40+Q42</f>
        <v>0</v>
      </c>
      <c r="R8" s="584">
        <f t="shared" si="5"/>
        <v>0</v>
      </c>
      <c r="S8" s="584">
        <f t="shared" si="5"/>
        <v>0</v>
      </c>
      <c r="T8" s="584">
        <f>SUM(U8:W8)</f>
        <v>136</v>
      </c>
      <c r="U8" s="584">
        <f t="shared" ref="U8:W9" si="6">U10+U12+U14+U16+U18+U20+U22+U24+U26+U28+U30+U32+U34+U36+U38+U40+U42</f>
        <v>44</v>
      </c>
      <c r="V8" s="584">
        <f t="shared" si="6"/>
        <v>42</v>
      </c>
      <c r="W8" s="584">
        <f t="shared" si="6"/>
        <v>50</v>
      </c>
      <c r="X8" s="840"/>
      <c r="Y8" s="521">
        <f t="shared" ref="Y8:Y43" si="7">E8-F8-G8-H8-I8-J8-K8</f>
        <v>0</v>
      </c>
      <c r="Z8" s="521">
        <f t="shared" ref="Z8:Z43" si="8">L8-M8-N8-O8</f>
        <v>0</v>
      </c>
      <c r="AA8" s="521">
        <f t="shared" ref="AA8:AA43" si="9">P8-Q8-R8-S8</f>
        <v>0</v>
      </c>
      <c r="AB8" s="521">
        <f t="shared" ref="AB8:AB43" si="10">T8-U8-V8-W8</f>
        <v>0</v>
      </c>
      <c r="AC8" s="521">
        <f t="shared" ref="AC8:AC43" si="11">C8-D8-E8-L8-P8-T8</f>
        <v>0</v>
      </c>
    </row>
    <row r="9" spans="1:29" ht="11.1" customHeight="1">
      <c r="A9" s="1639"/>
      <c r="B9" s="805" t="s">
        <v>584</v>
      </c>
      <c r="C9" s="582">
        <f t="shared" si="1"/>
        <v>106</v>
      </c>
      <c r="D9" s="584">
        <f>D11+D13+D15+D17+D19+D21+D23+D25+D27+D29+D31+D33+D35+D37+D39+D41+D43</f>
        <v>10</v>
      </c>
      <c r="E9" s="584">
        <f t="shared" si="2"/>
        <v>5</v>
      </c>
      <c r="F9" s="584">
        <f>F11+F13+F15+F17+F19+F21+F23+F25+F27+F29+F31+F33+F35+F37+F39+F41+F43</f>
        <v>1</v>
      </c>
      <c r="G9" s="584">
        <f t="shared" si="3"/>
        <v>2</v>
      </c>
      <c r="H9" s="584">
        <f t="shared" si="3"/>
        <v>0</v>
      </c>
      <c r="I9" s="584">
        <f t="shared" si="3"/>
        <v>1</v>
      </c>
      <c r="J9" s="584">
        <f t="shared" si="3"/>
        <v>0</v>
      </c>
      <c r="K9" s="584">
        <f t="shared" si="3"/>
        <v>1</v>
      </c>
      <c r="L9" s="584">
        <f>SUM(M9:O9)</f>
        <v>13</v>
      </c>
      <c r="M9" s="584">
        <f t="shared" si="4"/>
        <v>5</v>
      </c>
      <c r="N9" s="584">
        <f t="shared" si="4"/>
        <v>6</v>
      </c>
      <c r="O9" s="584">
        <f t="shared" si="4"/>
        <v>2</v>
      </c>
      <c r="P9" s="584">
        <f t="shared" ref="P9:P43" si="12">SUM(Q9:S9)</f>
        <v>0</v>
      </c>
      <c r="Q9" s="584">
        <f t="shared" si="5"/>
        <v>0</v>
      </c>
      <c r="R9" s="584">
        <f t="shared" si="5"/>
        <v>0</v>
      </c>
      <c r="S9" s="584">
        <f t="shared" si="5"/>
        <v>0</v>
      </c>
      <c r="T9" s="584">
        <f t="shared" ref="T9:T43" si="13">SUM(U9:W9)</f>
        <v>78</v>
      </c>
      <c r="U9" s="584">
        <f t="shared" si="6"/>
        <v>21</v>
      </c>
      <c r="V9" s="584">
        <f t="shared" si="6"/>
        <v>29</v>
      </c>
      <c r="W9" s="584">
        <f t="shared" si="6"/>
        <v>28</v>
      </c>
      <c r="X9" s="840"/>
      <c r="Y9" s="521">
        <f t="shared" si="7"/>
        <v>0</v>
      </c>
      <c r="Z9" s="521">
        <f t="shared" si="8"/>
        <v>0</v>
      </c>
      <c r="AA9" s="521">
        <f t="shared" si="9"/>
        <v>0</v>
      </c>
      <c r="AB9" s="521">
        <f t="shared" si="10"/>
        <v>0</v>
      </c>
      <c r="AC9" s="521">
        <f t="shared" si="11"/>
        <v>0</v>
      </c>
    </row>
    <row r="10" spans="1:29" ht="11.1" customHeight="1">
      <c r="A10" s="842" t="s">
        <v>985</v>
      </c>
      <c r="B10" s="805" t="s">
        <v>583</v>
      </c>
      <c r="C10" s="582">
        <f t="shared" si="1"/>
        <v>6</v>
      </c>
      <c r="D10" s="843">
        <v>6</v>
      </c>
      <c r="E10" s="584">
        <f t="shared" si="2"/>
        <v>0</v>
      </c>
      <c r="F10" s="843">
        <v>0</v>
      </c>
      <c r="G10" s="843">
        <v>0</v>
      </c>
      <c r="H10" s="843">
        <v>0</v>
      </c>
      <c r="I10" s="843">
        <v>0</v>
      </c>
      <c r="J10" s="843">
        <v>0</v>
      </c>
      <c r="K10" s="843">
        <v>0</v>
      </c>
      <c r="L10" s="584">
        <f t="shared" ref="L10:L43" si="14">SUM(M10:O10)</f>
        <v>0</v>
      </c>
      <c r="M10" s="843">
        <v>0</v>
      </c>
      <c r="N10" s="843">
        <v>0</v>
      </c>
      <c r="O10" s="843">
        <v>0</v>
      </c>
      <c r="P10" s="584">
        <f t="shared" si="12"/>
        <v>0</v>
      </c>
      <c r="Q10" s="584">
        <v>0</v>
      </c>
      <c r="R10" s="584">
        <v>0</v>
      </c>
      <c r="S10" s="584">
        <v>0</v>
      </c>
      <c r="T10" s="843">
        <f t="shared" si="13"/>
        <v>0</v>
      </c>
      <c r="U10" s="843">
        <v>0</v>
      </c>
      <c r="V10" s="843">
        <v>0</v>
      </c>
      <c r="W10" s="843">
        <v>0</v>
      </c>
      <c r="X10" s="840"/>
      <c r="Y10" s="521">
        <f t="shared" si="7"/>
        <v>0</v>
      </c>
      <c r="Z10" s="521">
        <f t="shared" si="8"/>
        <v>0</v>
      </c>
      <c r="AA10" s="521">
        <f t="shared" si="9"/>
        <v>0</v>
      </c>
      <c r="AB10" s="521">
        <f t="shared" si="10"/>
        <v>0</v>
      </c>
      <c r="AC10" s="521">
        <f t="shared" si="11"/>
        <v>0</v>
      </c>
    </row>
    <row r="11" spans="1:29" ht="11.1" customHeight="1">
      <c r="A11" s="842"/>
      <c r="B11" s="805" t="s">
        <v>584</v>
      </c>
      <c r="C11" s="582">
        <f t="shared" si="1"/>
        <v>9</v>
      </c>
      <c r="D11" s="843">
        <v>9</v>
      </c>
      <c r="E11" s="584">
        <f t="shared" si="2"/>
        <v>0</v>
      </c>
      <c r="F11" s="843">
        <v>0</v>
      </c>
      <c r="G11" s="843">
        <v>0</v>
      </c>
      <c r="H11" s="843">
        <v>0</v>
      </c>
      <c r="I11" s="843">
        <v>0</v>
      </c>
      <c r="J11" s="843">
        <v>0</v>
      </c>
      <c r="K11" s="843">
        <v>0</v>
      </c>
      <c r="L11" s="584">
        <f t="shared" si="14"/>
        <v>0</v>
      </c>
      <c r="M11" s="843">
        <v>0</v>
      </c>
      <c r="N11" s="843">
        <v>0</v>
      </c>
      <c r="O11" s="843">
        <v>0</v>
      </c>
      <c r="P11" s="584">
        <f t="shared" si="12"/>
        <v>0</v>
      </c>
      <c r="Q11" s="584">
        <v>0</v>
      </c>
      <c r="R11" s="584">
        <v>0</v>
      </c>
      <c r="S11" s="584">
        <v>0</v>
      </c>
      <c r="T11" s="843">
        <f t="shared" si="13"/>
        <v>0</v>
      </c>
      <c r="U11" s="843">
        <v>0</v>
      </c>
      <c r="V11" s="843">
        <v>0</v>
      </c>
      <c r="W11" s="843">
        <v>0</v>
      </c>
      <c r="X11" s="840"/>
      <c r="Y11" s="521">
        <f t="shared" si="7"/>
        <v>0</v>
      </c>
      <c r="Z11" s="521">
        <f t="shared" si="8"/>
        <v>0</v>
      </c>
      <c r="AA11" s="521">
        <f t="shared" si="9"/>
        <v>0</v>
      </c>
      <c r="AB11" s="521">
        <f t="shared" si="10"/>
        <v>0</v>
      </c>
      <c r="AC11" s="521">
        <f t="shared" si="11"/>
        <v>0</v>
      </c>
    </row>
    <row r="12" spans="1:29" ht="11.1" customHeight="1">
      <c r="A12" s="844" t="s">
        <v>994</v>
      </c>
      <c r="B12" s="805" t="s">
        <v>583</v>
      </c>
      <c r="C12" s="582">
        <f t="shared" si="1"/>
        <v>1</v>
      </c>
      <c r="D12" s="843">
        <v>0</v>
      </c>
      <c r="E12" s="584">
        <f t="shared" si="2"/>
        <v>1</v>
      </c>
      <c r="F12" s="843">
        <v>1</v>
      </c>
      <c r="G12" s="843">
        <v>0</v>
      </c>
      <c r="H12" s="843">
        <v>0</v>
      </c>
      <c r="I12" s="843">
        <v>0</v>
      </c>
      <c r="J12" s="843">
        <v>0</v>
      </c>
      <c r="K12" s="843">
        <v>0</v>
      </c>
      <c r="L12" s="584">
        <f t="shared" si="14"/>
        <v>0</v>
      </c>
      <c r="M12" s="843">
        <v>0</v>
      </c>
      <c r="N12" s="843">
        <v>0</v>
      </c>
      <c r="O12" s="843">
        <v>0</v>
      </c>
      <c r="P12" s="584">
        <f t="shared" si="12"/>
        <v>0</v>
      </c>
      <c r="Q12" s="584">
        <v>0</v>
      </c>
      <c r="R12" s="584">
        <v>0</v>
      </c>
      <c r="S12" s="584">
        <v>0</v>
      </c>
      <c r="T12" s="843">
        <f t="shared" si="13"/>
        <v>0</v>
      </c>
      <c r="U12" s="843">
        <v>0</v>
      </c>
      <c r="V12" s="843">
        <v>0</v>
      </c>
      <c r="W12" s="843">
        <v>0</v>
      </c>
      <c r="X12" s="840"/>
      <c r="Y12" s="521">
        <f t="shared" si="7"/>
        <v>0</v>
      </c>
      <c r="Z12" s="521">
        <f t="shared" si="8"/>
        <v>0</v>
      </c>
      <c r="AA12" s="521">
        <f t="shared" si="9"/>
        <v>0</v>
      </c>
      <c r="AB12" s="521">
        <f t="shared" si="10"/>
        <v>0</v>
      </c>
      <c r="AC12" s="521">
        <f t="shared" si="11"/>
        <v>0</v>
      </c>
    </row>
    <row r="13" spans="1:29" ht="11.1" customHeight="1">
      <c r="A13" s="844"/>
      <c r="B13" s="805" t="s">
        <v>584</v>
      </c>
      <c r="C13" s="582">
        <f t="shared" si="1"/>
        <v>2</v>
      </c>
      <c r="D13" s="843">
        <v>1</v>
      </c>
      <c r="E13" s="584">
        <f t="shared" si="2"/>
        <v>1</v>
      </c>
      <c r="F13" s="843">
        <v>1</v>
      </c>
      <c r="G13" s="843">
        <v>0</v>
      </c>
      <c r="H13" s="843">
        <v>0</v>
      </c>
      <c r="I13" s="843">
        <v>0</v>
      </c>
      <c r="J13" s="843">
        <v>0</v>
      </c>
      <c r="K13" s="843">
        <v>0</v>
      </c>
      <c r="L13" s="584">
        <f t="shared" si="14"/>
        <v>0</v>
      </c>
      <c r="M13" s="843">
        <v>0</v>
      </c>
      <c r="N13" s="843">
        <v>0</v>
      </c>
      <c r="O13" s="843">
        <v>0</v>
      </c>
      <c r="P13" s="584">
        <f t="shared" si="12"/>
        <v>0</v>
      </c>
      <c r="Q13" s="584">
        <v>0</v>
      </c>
      <c r="R13" s="584">
        <v>0</v>
      </c>
      <c r="S13" s="584">
        <v>0</v>
      </c>
      <c r="T13" s="843">
        <f t="shared" si="13"/>
        <v>0</v>
      </c>
      <c r="U13" s="843">
        <v>0</v>
      </c>
      <c r="V13" s="843">
        <v>0</v>
      </c>
      <c r="W13" s="843">
        <v>0</v>
      </c>
      <c r="X13" s="840"/>
      <c r="Y13" s="521">
        <f t="shared" si="7"/>
        <v>0</v>
      </c>
      <c r="Z13" s="521">
        <f t="shared" si="8"/>
        <v>0</v>
      </c>
      <c r="AA13" s="521">
        <f t="shared" si="9"/>
        <v>0</v>
      </c>
      <c r="AB13" s="521">
        <f t="shared" si="10"/>
        <v>0</v>
      </c>
      <c r="AC13" s="521">
        <f t="shared" si="11"/>
        <v>0</v>
      </c>
    </row>
    <row r="14" spans="1:29" ht="11.1" customHeight="1">
      <c r="A14" s="844" t="s">
        <v>986</v>
      </c>
      <c r="B14" s="805" t="s">
        <v>583</v>
      </c>
      <c r="C14" s="582">
        <f t="shared" si="1"/>
        <v>3</v>
      </c>
      <c r="D14" s="843">
        <v>0</v>
      </c>
      <c r="E14" s="584">
        <f t="shared" si="2"/>
        <v>3</v>
      </c>
      <c r="F14" s="843">
        <v>0</v>
      </c>
      <c r="G14" s="843">
        <v>3</v>
      </c>
      <c r="H14" s="843">
        <v>0</v>
      </c>
      <c r="I14" s="843">
        <v>0</v>
      </c>
      <c r="J14" s="843">
        <v>0</v>
      </c>
      <c r="K14" s="843">
        <v>0</v>
      </c>
      <c r="L14" s="584">
        <f t="shared" si="14"/>
        <v>0</v>
      </c>
      <c r="M14" s="843">
        <v>0</v>
      </c>
      <c r="N14" s="843">
        <v>0</v>
      </c>
      <c r="O14" s="843">
        <v>0</v>
      </c>
      <c r="P14" s="584">
        <f t="shared" si="12"/>
        <v>0</v>
      </c>
      <c r="Q14" s="584">
        <v>0</v>
      </c>
      <c r="R14" s="584">
        <v>0</v>
      </c>
      <c r="S14" s="584">
        <v>0</v>
      </c>
      <c r="T14" s="843">
        <f t="shared" si="13"/>
        <v>0</v>
      </c>
      <c r="U14" s="843">
        <v>0</v>
      </c>
      <c r="V14" s="843">
        <v>0</v>
      </c>
      <c r="W14" s="843">
        <v>0</v>
      </c>
      <c r="X14" s="840"/>
      <c r="Y14" s="521">
        <f t="shared" si="7"/>
        <v>0</v>
      </c>
      <c r="Z14" s="521">
        <f t="shared" si="8"/>
        <v>0</v>
      </c>
      <c r="AA14" s="521">
        <f t="shared" si="9"/>
        <v>0</v>
      </c>
      <c r="AB14" s="521">
        <f t="shared" si="10"/>
        <v>0</v>
      </c>
      <c r="AC14" s="521">
        <f t="shared" si="11"/>
        <v>0</v>
      </c>
    </row>
    <row r="15" spans="1:29" ht="11.1" customHeight="1">
      <c r="A15" s="844"/>
      <c r="B15" s="805" t="s">
        <v>584</v>
      </c>
      <c r="C15" s="582">
        <f t="shared" si="1"/>
        <v>2</v>
      </c>
      <c r="D15" s="843">
        <v>0</v>
      </c>
      <c r="E15" s="584">
        <f t="shared" si="2"/>
        <v>2</v>
      </c>
      <c r="F15" s="843">
        <v>0</v>
      </c>
      <c r="G15" s="843">
        <v>2</v>
      </c>
      <c r="H15" s="843">
        <v>0</v>
      </c>
      <c r="I15" s="843">
        <v>0</v>
      </c>
      <c r="J15" s="843">
        <v>0</v>
      </c>
      <c r="K15" s="843">
        <v>0</v>
      </c>
      <c r="L15" s="584">
        <f t="shared" si="14"/>
        <v>0</v>
      </c>
      <c r="M15" s="843">
        <v>0</v>
      </c>
      <c r="N15" s="843">
        <v>0</v>
      </c>
      <c r="O15" s="843">
        <v>0</v>
      </c>
      <c r="P15" s="584">
        <f t="shared" si="12"/>
        <v>0</v>
      </c>
      <c r="Q15" s="584">
        <v>0</v>
      </c>
      <c r="R15" s="584">
        <v>0</v>
      </c>
      <c r="S15" s="584">
        <v>0</v>
      </c>
      <c r="T15" s="843">
        <f t="shared" si="13"/>
        <v>0</v>
      </c>
      <c r="U15" s="843">
        <v>0</v>
      </c>
      <c r="V15" s="843">
        <v>0</v>
      </c>
      <c r="W15" s="843">
        <v>0</v>
      </c>
      <c r="X15" s="840"/>
      <c r="Y15" s="521">
        <f t="shared" si="7"/>
        <v>0</v>
      </c>
      <c r="Z15" s="521">
        <f t="shared" si="8"/>
        <v>0</v>
      </c>
      <c r="AA15" s="521">
        <f t="shared" si="9"/>
        <v>0</v>
      </c>
      <c r="AB15" s="521">
        <f t="shared" si="10"/>
        <v>0</v>
      </c>
      <c r="AC15" s="521">
        <f t="shared" si="11"/>
        <v>0</v>
      </c>
    </row>
    <row r="16" spans="1:29" ht="11.1" customHeight="1">
      <c r="A16" s="844" t="s">
        <v>995</v>
      </c>
      <c r="B16" s="805" t="s">
        <v>583</v>
      </c>
      <c r="C16" s="582">
        <f t="shared" si="1"/>
        <v>1</v>
      </c>
      <c r="D16" s="843">
        <v>0</v>
      </c>
      <c r="E16" s="584">
        <f t="shared" si="2"/>
        <v>1</v>
      </c>
      <c r="F16" s="843">
        <v>0</v>
      </c>
      <c r="G16" s="843">
        <v>0</v>
      </c>
      <c r="H16" s="843">
        <v>1</v>
      </c>
      <c r="I16" s="843">
        <v>0</v>
      </c>
      <c r="J16" s="843">
        <v>0</v>
      </c>
      <c r="K16" s="843">
        <v>0</v>
      </c>
      <c r="L16" s="584">
        <f t="shared" si="14"/>
        <v>0</v>
      </c>
      <c r="M16" s="843">
        <v>0</v>
      </c>
      <c r="N16" s="843">
        <v>0</v>
      </c>
      <c r="O16" s="843">
        <v>0</v>
      </c>
      <c r="P16" s="584">
        <f t="shared" si="12"/>
        <v>0</v>
      </c>
      <c r="Q16" s="584">
        <v>0</v>
      </c>
      <c r="R16" s="584">
        <v>0</v>
      </c>
      <c r="S16" s="584">
        <v>0</v>
      </c>
      <c r="T16" s="843">
        <f t="shared" si="13"/>
        <v>0</v>
      </c>
      <c r="U16" s="843">
        <v>0</v>
      </c>
      <c r="V16" s="843">
        <v>0</v>
      </c>
      <c r="W16" s="843">
        <v>0</v>
      </c>
      <c r="X16" s="840"/>
      <c r="Y16" s="521">
        <f t="shared" si="7"/>
        <v>0</v>
      </c>
      <c r="Z16" s="521">
        <f t="shared" si="8"/>
        <v>0</v>
      </c>
      <c r="AA16" s="521">
        <f t="shared" si="9"/>
        <v>0</v>
      </c>
      <c r="AB16" s="521">
        <f t="shared" si="10"/>
        <v>0</v>
      </c>
      <c r="AC16" s="521">
        <f t="shared" si="11"/>
        <v>0</v>
      </c>
    </row>
    <row r="17" spans="1:29" ht="11.1" customHeight="1">
      <c r="A17" s="844"/>
      <c r="B17" s="805" t="s">
        <v>584</v>
      </c>
      <c r="C17" s="582">
        <f t="shared" si="1"/>
        <v>0</v>
      </c>
      <c r="D17" s="843">
        <v>0</v>
      </c>
      <c r="E17" s="584">
        <f t="shared" si="2"/>
        <v>0</v>
      </c>
      <c r="F17" s="843">
        <v>0</v>
      </c>
      <c r="G17" s="843">
        <v>0</v>
      </c>
      <c r="H17" s="843">
        <v>0</v>
      </c>
      <c r="I17" s="843">
        <v>0</v>
      </c>
      <c r="J17" s="843">
        <v>0</v>
      </c>
      <c r="K17" s="843">
        <v>0</v>
      </c>
      <c r="L17" s="584">
        <f t="shared" si="14"/>
        <v>0</v>
      </c>
      <c r="M17" s="843">
        <v>0</v>
      </c>
      <c r="N17" s="843">
        <v>0</v>
      </c>
      <c r="O17" s="843">
        <v>0</v>
      </c>
      <c r="P17" s="584">
        <f t="shared" si="12"/>
        <v>0</v>
      </c>
      <c r="Q17" s="584">
        <v>0</v>
      </c>
      <c r="R17" s="584">
        <v>0</v>
      </c>
      <c r="S17" s="584">
        <v>0</v>
      </c>
      <c r="T17" s="843">
        <f t="shared" si="13"/>
        <v>0</v>
      </c>
      <c r="U17" s="843">
        <v>0</v>
      </c>
      <c r="V17" s="843">
        <v>0</v>
      </c>
      <c r="W17" s="843">
        <v>0</v>
      </c>
      <c r="X17" s="840"/>
      <c r="Y17" s="521">
        <f t="shared" si="7"/>
        <v>0</v>
      </c>
      <c r="Z17" s="521">
        <f t="shared" si="8"/>
        <v>0</v>
      </c>
      <c r="AA17" s="521">
        <f t="shared" si="9"/>
        <v>0</v>
      </c>
      <c r="AB17" s="521">
        <f t="shared" si="10"/>
        <v>0</v>
      </c>
      <c r="AC17" s="521">
        <f t="shared" si="11"/>
        <v>0</v>
      </c>
    </row>
    <row r="18" spans="1:29" ht="11.1" customHeight="1">
      <c r="A18" s="844" t="s">
        <v>987</v>
      </c>
      <c r="B18" s="805" t="s">
        <v>583</v>
      </c>
      <c r="C18" s="582">
        <f t="shared" si="1"/>
        <v>0</v>
      </c>
      <c r="D18" s="843">
        <v>0</v>
      </c>
      <c r="E18" s="584">
        <f t="shared" si="2"/>
        <v>0</v>
      </c>
      <c r="F18" s="843">
        <v>0</v>
      </c>
      <c r="G18" s="843">
        <v>0</v>
      </c>
      <c r="H18" s="843">
        <v>0</v>
      </c>
      <c r="I18" s="843">
        <v>0</v>
      </c>
      <c r="J18" s="843">
        <v>0</v>
      </c>
      <c r="K18" s="843">
        <v>0</v>
      </c>
      <c r="L18" s="584">
        <f t="shared" si="14"/>
        <v>0</v>
      </c>
      <c r="M18" s="843">
        <v>0</v>
      </c>
      <c r="N18" s="843">
        <v>0</v>
      </c>
      <c r="O18" s="843">
        <v>0</v>
      </c>
      <c r="P18" s="584">
        <f t="shared" si="12"/>
        <v>0</v>
      </c>
      <c r="Q18" s="584">
        <v>0</v>
      </c>
      <c r="R18" s="584">
        <v>0</v>
      </c>
      <c r="S18" s="584">
        <v>0</v>
      </c>
      <c r="T18" s="843">
        <f t="shared" si="13"/>
        <v>0</v>
      </c>
      <c r="U18" s="843">
        <v>0</v>
      </c>
      <c r="V18" s="843">
        <v>0</v>
      </c>
      <c r="W18" s="843">
        <v>0</v>
      </c>
      <c r="X18" s="840"/>
      <c r="Y18" s="521">
        <f t="shared" si="7"/>
        <v>0</v>
      </c>
      <c r="Z18" s="521">
        <f t="shared" si="8"/>
        <v>0</v>
      </c>
      <c r="AA18" s="521">
        <f t="shared" si="9"/>
        <v>0</v>
      </c>
      <c r="AB18" s="521">
        <f t="shared" si="10"/>
        <v>0</v>
      </c>
      <c r="AC18" s="521">
        <f t="shared" si="11"/>
        <v>0</v>
      </c>
    </row>
    <row r="19" spans="1:29" ht="11.1" customHeight="1">
      <c r="A19" s="844"/>
      <c r="B19" s="805" t="s">
        <v>584</v>
      </c>
      <c r="C19" s="582">
        <f t="shared" si="1"/>
        <v>1</v>
      </c>
      <c r="D19" s="843">
        <v>0</v>
      </c>
      <c r="E19" s="584">
        <f t="shared" si="2"/>
        <v>1</v>
      </c>
      <c r="F19" s="843">
        <v>0</v>
      </c>
      <c r="G19" s="843">
        <v>0</v>
      </c>
      <c r="H19" s="843">
        <v>0</v>
      </c>
      <c r="I19" s="843">
        <v>1</v>
      </c>
      <c r="J19" s="843">
        <v>0</v>
      </c>
      <c r="K19" s="843">
        <v>0</v>
      </c>
      <c r="L19" s="584">
        <f t="shared" si="14"/>
        <v>0</v>
      </c>
      <c r="M19" s="843">
        <v>0</v>
      </c>
      <c r="N19" s="843">
        <v>0</v>
      </c>
      <c r="O19" s="843">
        <v>0</v>
      </c>
      <c r="P19" s="584">
        <f t="shared" si="12"/>
        <v>0</v>
      </c>
      <c r="Q19" s="584">
        <v>0</v>
      </c>
      <c r="R19" s="584">
        <v>0</v>
      </c>
      <c r="S19" s="584">
        <v>0</v>
      </c>
      <c r="T19" s="843">
        <f t="shared" si="13"/>
        <v>0</v>
      </c>
      <c r="U19" s="843">
        <v>0</v>
      </c>
      <c r="V19" s="843">
        <v>0</v>
      </c>
      <c r="W19" s="843">
        <v>0</v>
      </c>
      <c r="X19" s="840"/>
      <c r="Y19" s="521">
        <f t="shared" si="7"/>
        <v>0</v>
      </c>
      <c r="Z19" s="521">
        <f t="shared" si="8"/>
        <v>0</v>
      </c>
      <c r="AA19" s="521">
        <f t="shared" si="9"/>
        <v>0</v>
      </c>
      <c r="AB19" s="521">
        <f t="shared" si="10"/>
        <v>0</v>
      </c>
      <c r="AC19" s="521">
        <f t="shared" si="11"/>
        <v>0</v>
      </c>
    </row>
    <row r="20" spans="1:29" ht="11.1" customHeight="1">
      <c r="A20" s="844" t="s">
        <v>1009</v>
      </c>
      <c r="B20" s="805" t="s">
        <v>583</v>
      </c>
      <c r="C20" s="582">
        <f t="shared" si="1"/>
        <v>1</v>
      </c>
      <c r="D20" s="843">
        <v>0</v>
      </c>
      <c r="E20" s="584">
        <f t="shared" si="2"/>
        <v>1</v>
      </c>
      <c r="F20" s="843">
        <v>0</v>
      </c>
      <c r="G20" s="843">
        <v>0</v>
      </c>
      <c r="H20" s="843">
        <v>0</v>
      </c>
      <c r="I20" s="843">
        <v>0</v>
      </c>
      <c r="J20" s="843">
        <v>1</v>
      </c>
      <c r="K20" s="843">
        <v>0</v>
      </c>
      <c r="L20" s="584">
        <f t="shared" si="14"/>
        <v>0</v>
      </c>
      <c r="M20" s="843">
        <v>0</v>
      </c>
      <c r="N20" s="843">
        <v>0</v>
      </c>
      <c r="O20" s="843">
        <v>0</v>
      </c>
      <c r="P20" s="584">
        <f t="shared" si="12"/>
        <v>0</v>
      </c>
      <c r="Q20" s="584">
        <v>0</v>
      </c>
      <c r="R20" s="584">
        <v>0</v>
      </c>
      <c r="S20" s="584">
        <v>0</v>
      </c>
      <c r="T20" s="843">
        <f t="shared" si="13"/>
        <v>0</v>
      </c>
      <c r="U20" s="843">
        <v>0</v>
      </c>
      <c r="V20" s="843">
        <v>0</v>
      </c>
      <c r="W20" s="843">
        <v>0</v>
      </c>
      <c r="X20" s="840"/>
      <c r="Y20" s="521">
        <f t="shared" si="7"/>
        <v>0</v>
      </c>
      <c r="Z20" s="521">
        <f t="shared" si="8"/>
        <v>0</v>
      </c>
      <c r="AA20" s="521">
        <f t="shared" si="9"/>
        <v>0</v>
      </c>
      <c r="AB20" s="521">
        <f t="shared" si="10"/>
        <v>0</v>
      </c>
      <c r="AC20" s="521">
        <f t="shared" si="11"/>
        <v>0</v>
      </c>
    </row>
    <row r="21" spans="1:29" ht="11.1" customHeight="1">
      <c r="A21" s="844"/>
      <c r="B21" s="805" t="s">
        <v>584</v>
      </c>
      <c r="C21" s="582">
        <f t="shared" si="1"/>
        <v>0</v>
      </c>
      <c r="D21" s="843">
        <v>0</v>
      </c>
      <c r="E21" s="584">
        <f t="shared" si="2"/>
        <v>0</v>
      </c>
      <c r="F21" s="843">
        <v>0</v>
      </c>
      <c r="G21" s="843">
        <v>0</v>
      </c>
      <c r="H21" s="843">
        <v>0</v>
      </c>
      <c r="I21" s="843">
        <v>0</v>
      </c>
      <c r="J21" s="843">
        <v>0</v>
      </c>
      <c r="K21" s="843">
        <v>0</v>
      </c>
      <c r="L21" s="584">
        <f t="shared" si="14"/>
        <v>0</v>
      </c>
      <c r="M21" s="843">
        <v>0</v>
      </c>
      <c r="N21" s="843">
        <v>0</v>
      </c>
      <c r="O21" s="843">
        <v>0</v>
      </c>
      <c r="P21" s="584">
        <f t="shared" si="12"/>
        <v>0</v>
      </c>
      <c r="Q21" s="584">
        <v>0</v>
      </c>
      <c r="R21" s="584">
        <v>0</v>
      </c>
      <c r="S21" s="584">
        <v>0</v>
      </c>
      <c r="T21" s="843">
        <f t="shared" si="13"/>
        <v>0</v>
      </c>
      <c r="U21" s="843">
        <v>0</v>
      </c>
      <c r="V21" s="843">
        <v>0</v>
      </c>
      <c r="W21" s="843">
        <v>0</v>
      </c>
      <c r="X21" s="840"/>
      <c r="Y21" s="521">
        <f t="shared" si="7"/>
        <v>0</v>
      </c>
      <c r="Z21" s="521">
        <f t="shared" si="8"/>
        <v>0</v>
      </c>
      <c r="AA21" s="521">
        <f t="shared" si="9"/>
        <v>0</v>
      </c>
      <c r="AB21" s="521">
        <f t="shared" si="10"/>
        <v>0</v>
      </c>
      <c r="AC21" s="521">
        <f t="shared" si="11"/>
        <v>0</v>
      </c>
    </row>
    <row r="22" spans="1:29" ht="11.1" customHeight="1">
      <c r="A22" s="844" t="s">
        <v>988</v>
      </c>
      <c r="B22" s="805" t="s">
        <v>583</v>
      </c>
      <c r="C22" s="582">
        <f t="shared" si="1"/>
        <v>2</v>
      </c>
      <c r="D22" s="843">
        <v>0</v>
      </c>
      <c r="E22" s="584">
        <f t="shared" si="2"/>
        <v>2</v>
      </c>
      <c r="F22" s="843">
        <v>0</v>
      </c>
      <c r="G22" s="843">
        <v>0</v>
      </c>
      <c r="H22" s="843">
        <v>0</v>
      </c>
      <c r="I22" s="843">
        <v>0</v>
      </c>
      <c r="J22" s="843">
        <v>0</v>
      </c>
      <c r="K22" s="843">
        <v>2</v>
      </c>
      <c r="L22" s="584">
        <f t="shared" si="14"/>
        <v>0</v>
      </c>
      <c r="M22" s="843">
        <v>0</v>
      </c>
      <c r="N22" s="843">
        <v>0</v>
      </c>
      <c r="O22" s="843">
        <v>0</v>
      </c>
      <c r="P22" s="584">
        <f t="shared" si="12"/>
        <v>0</v>
      </c>
      <c r="Q22" s="584">
        <v>0</v>
      </c>
      <c r="R22" s="584">
        <v>0</v>
      </c>
      <c r="S22" s="584">
        <v>0</v>
      </c>
      <c r="T22" s="843">
        <f t="shared" si="13"/>
        <v>0</v>
      </c>
      <c r="U22" s="843">
        <v>0</v>
      </c>
      <c r="V22" s="843">
        <v>0</v>
      </c>
      <c r="W22" s="843">
        <v>0</v>
      </c>
      <c r="X22" s="840"/>
      <c r="Y22" s="521">
        <f t="shared" si="7"/>
        <v>0</v>
      </c>
      <c r="Z22" s="521">
        <f t="shared" si="8"/>
        <v>0</v>
      </c>
      <c r="AA22" s="521">
        <f t="shared" si="9"/>
        <v>0</v>
      </c>
      <c r="AB22" s="521">
        <f t="shared" si="10"/>
        <v>0</v>
      </c>
      <c r="AC22" s="521">
        <f t="shared" si="11"/>
        <v>0</v>
      </c>
    </row>
    <row r="23" spans="1:29" ht="11.1" customHeight="1">
      <c r="A23" s="844"/>
      <c r="B23" s="805" t="s">
        <v>584</v>
      </c>
      <c r="C23" s="582">
        <f t="shared" si="1"/>
        <v>1</v>
      </c>
      <c r="D23" s="843">
        <v>0</v>
      </c>
      <c r="E23" s="584">
        <f t="shared" si="2"/>
        <v>1</v>
      </c>
      <c r="F23" s="843">
        <v>0</v>
      </c>
      <c r="G23" s="843">
        <v>0</v>
      </c>
      <c r="H23" s="843">
        <v>0</v>
      </c>
      <c r="I23" s="843">
        <v>0</v>
      </c>
      <c r="J23" s="843">
        <v>0</v>
      </c>
      <c r="K23" s="843">
        <v>1</v>
      </c>
      <c r="L23" s="584">
        <f t="shared" si="14"/>
        <v>0</v>
      </c>
      <c r="M23" s="843">
        <v>0</v>
      </c>
      <c r="N23" s="843">
        <v>0</v>
      </c>
      <c r="O23" s="843">
        <v>0</v>
      </c>
      <c r="P23" s="584">
        <f t="shared" si="12"/>
        <v>0</v>
      </c>
      <c r="Q23" s="584">
        <v>0</v>
      </c>
      <c r="R23" s="584">
        <v>0</v>
      </c>
      <c r="S23" s="584">
        <v>0</v>
      </c>
      <c r="T23" s="843">
        <f t="shared" si="13"/>
        <v>0</v>
      </c>
      <c r="U23" s="843">
        <v>0</v>
      </c>
      <c r="V23" s="843">
        <v>0</v>
      </c>
      <c r="W23" s="843">
        <v>0</v>
      </c>
      <c r="X23" s="840"/>
      <c r="Y23" s="521">
        <f t="shared" si="7"/>
        <v>0</v>
      </c>
      <c r="Z23" s="521">
        <f t="shared" si="8"/>
        <v>0</v>
      </c>
      <c r="AA23" s="521">
        <f t="shared" si="9"/>
        <v>0</v>
      </c>
      <c r="AB23" s="521">
        <f t="shared" si="10"/>
        <v>0</v>
      </c>
      <c r="AC23" s="521">
        <f t="shared" si="11"/>
        <v>0</v>
      </c>
    </row>
    <row r="24" spans="1:29" ht="11.1" customHeight="1">
      <c r="A24" s="844" t="s">
        <v>989</v>
      </c>
      <c r="B24" s="805" t="s">
        <v>583</v>
      </c>
      <c r="C24" s="582">
        <f t="shared" si="1"/>
        <v>10</v>
      </c>
      <c r="D24" s="843">
        <v>0</v>
      </c>
      <c r="E24" s="584">
        <f t="shared" si="2"/>
        <v>0</v>
      </c>
      <c r="F24" s="843">
        <v>0</v>
      </c>
      <c r="G24" s="843">
        <v>0</v>
      </c>
      <c r="H24" s="843">
        <v>0</v>
      </c>
      <c r="I24" s="843">
        <v>0</v>
      </c>
      <c r="J24" s="843">
        <v>0</v>
      </c>
      <c r="K24" s="843">
        <v>0</v>
      </c>
      <c r="L24" s="584">
        <f t="shared" si="14"/>
        <v>10</v>
      </c>
      <c r="M24" s="843">
        <v>10</v>
      </c>
      <c r="N24" s="843">
        <v>0</v>
      </c>
      <c r="O24" s="843">
        <v>0</v>
      </c>
      <c r="P24" s="584">
        <f t="shared" si="12"/>
        <v>0</v>
      </c>
      <c r="Q24" s="584">
        <v>0</v>
      </c>
      <c r="R24" s="584">
        <v>0</v>
      </c>
      <c r="S24" s="584">
        <v>0</v>
      </c>
      <c r="T24" s="843">
        <f t="shared" si="13"/>
        <v>0</v>
      </c>
      <c r="U24" s="843">
        <v>0</v>
      </c>
      <c r="V24" s="843">
        <v>0</v>
      </c>
      <c r="W24" s="843">
        <v>0</v>
      </c>
      <c r="X24" s="840"/>
      <c r="Y24" s="521">
        <f t="shared" si="7"/>
        <v>0</v>
      </c>
      <c r="Z24" s="521">
        <f t="shared" si="8"/>
        <v>0</v>
      </c>
      <c r="AA24" s="521">
        <f t="shared" si="9"/>
        <v>0</v>
      </c>
      <c r="AB24" s="521">
        <f t="shared" si="10"/>
        <v>0</v>
      </c>
      <c r="AC24" s="521">
        <f t="shared" si="11"/>
        <v>0</v>
      </c>
    </row>
    <row r="25" spans="1:29" ht="11.1" customHeight="1">
      <c r="A25" s="844"/>
      <c r="B25" s="805" t="s">
        <v>584</v>
      </c>
      <c r="C25" s="582">
        <f t="shared" si="1"/>
        <v>2</v>
      </c>
      <c r="D25" s="843">
        <v>0</v>
      </c>
      <c r="E25" s="584">
        <f t="shared" si="2"/>
        <v>0</v>
      </c>
      <c r="F25" s="843">
        <v>0</v>
      </c>
      <c r="G25" s="843">
        <v>0</v>
      </c>
      <c r="H25" s="843">
        <v>0</v>
      </c>
      <c r="I25" s="843">
        <v>0</v>
      </c>
      <c r="J25" s="843">
        <v>0</v>
      </c>
      <c r="K25" s="843">
        <v>0</v>
      </c>
      <c r="L25" s="584">
        <f t="shared" si="14"/>
        <v>2</v>
      </c>
      <c r="M25" s="843">
        <v>2</v>
      </c>
      <c r="N25" s="843">
        <v>0</v>
      </c>
      <c r="O25" s="843">
        <v>0</v>
      </c>
      <c r="P25" s="584">
        <f t="shared" si="12"/>
        <v>0</v>
      </c>
      <c r="Q25" s="584">
        <v>0</v>
      </c>
      <c r="R25" s="584">
        <v>0</v>
      </c>
      <c r="S25" s="584">
        <v>0</v>
      </c>
      <c r="T25" s="843">
        <f t="shared" si="13"/>
        <v>0</v>
      </c>
      <c r="U25" s="843">
        <v>0</v>
      </c>
      <c r="V25" s="843">
        <v>0</v>
      </c>
      <c r="W25" s="843">
        <v>0</v>
      </c>
      <c r="X25" s="840"/>
      <c r="Y25" s="521">
        <f t="shared" si="7"/>
        <v>0</v>
      </c>
      <c r="Z25" s="521">
        <f t="shared" si="8"/>
        <v>0</v>
      </c>
      <c r="AA25" s="521">
        <f t="shared" si="9"/>
        <v>0</v>
      </c>
      <c r="AB25" s="521">
        <f t="shared" si="10"/>
        <v>0</v>
      </c>
      <c r="AC25" s="521">
        <f t="shared" si="11"/>
        <v>0</v>
      </c>
    </row>
    <row r="26" spans="1:29" ht="11.1" customHeight="1">
      <c r="A26" s="844" t="s">
        <v>990</v>
      </c>
      <c r="B26" s="805" t="s">
        <v>583</v>
      </c>
      <c r="C26" s="582">
        <f t="shared" si="1"/>
        <v>5</v>
      </c>
      <c r="D26" s="843">
        <v>0</v>
      </c>
      <c r="E26" s="584">
        <f t="shared" si="2"/>
        <v>0</v>
      </c>
      <c r="F26" s="843">
        <v>0</v>
      </c>
      <c r="G26" s="843">
        <v>0</v>
      </c>
      <c r="H26" s="843">
        <v>0</v>
      </c>
      <c r="I26" s="843">
        <v>0</v>
      </c>
      <c r="J26" s="843">
        <v>0</v>
      </c>
      <c r="K26" s="843">
        <v>0</v>
      </c>
      <c r="L26" s="584">
        <f t="shared" si="14"/>
        <v>5</v>
      </c>
      <c r="M26" s="843">
        <v>2</v>
      </c>
      <c r="N26" s="843">
        <v>3</v>
      </c>
      <c r="O26" s="843">
        <v>0</v>
      </c>
      <c r="P26" s="584">
        <f t="shared" si="12"/>
        <v>0</v>
      </c>
      <c r="Q26" s="584">
        <v>0</v>
      </c>
      <c r="R26" s="584">
        <v>0</v>
      </c>
      <c r="S26" s="584">
        <v>0</v>
      </c>
      <c r="T26" s="843">
        <f t="shared" si="13"/>
        <v>0</v>
      </c>
      <c r="U26" s="843">
        <v>0</v>
      </c>
      <c r="V26" s="843">
        <v>0</v>
      </c>
      <c r="W26" s="843">
        <v>0</v>
      </c>
      <c r="X26" s="840"/>
      <c r="Y26" s="521">
        <f t="shared" si="7"/>
        <v>0</v>
      </c>
      <c r="Z26" s="521">
        <f t="shared" si="8"/>
        <v>0</v>
      </c>
      <c r="AA26" s="521">
        <f t="shared" si="9"/>
        <v>0</v>
      </c>
      <c r="AB26" s="521">
        <f t="shared" si="10"/>
        <v>0</v>
      </c>
      <c r="AC26" s="521">
        <f t="shared" si="11"/>
        <v>0</v>
      </c>
    </row>
    <row r="27" spans="1:29" ht="11.1" customHeight="1">
      <c r="A27" s="844"/>
      <c r="B27" s="805" t="s">
        <v>584</v>
      </c>
      <c r="C27" s="582">
        <f t="shared" si="1"/>
        <v>8</v>
      </c>
      <c r="D27" s="843">
        <v>0</v>
      </c>
      <c r="E27" s="584">
        <f t="shared" si="2"/>
        <v>0</v>
      </c>
      <c r="F27" s="843">
        <v>0</v>
      </c>
      <c r="G27" s="843">
        <v>0</v>
      </c>
      <c r="H27" s="843">
        <v>0</v>
      </c>
      <c r="I27" s="843">
        <v>0</v>
      </c>
      <c r="J27" s="843">
        <v>0</v>
      </c>
      <c r="K27" s="843">
        <v>0</v>
      </c>
      <c r="L27" s="584">
        <f t="shared" si="14"/>
        <v>8</v>
      </c>
      <c r="M27" s="843">
        <v>3</v>
      </c>
      <c r="N27" s="843">
        <v>5</v>
      </c>
      <c r="O27" s="843">
        <v>0</v>
      </c>
      <c r="P27" s="584">
        <f t="shared" si="12"/>
        <v>0</v>
      </c>
      <c r="Q27" s="584">
        <v>0</v>
      </c>
      <c r="R27" s="584">
        <v>0</v>
      </c>
      <c r="S27" s="584">
        <v>0</v>
      </c>
      <c r="T27" s="843">
        <f t="shared" si="13"/>
        <v>0</v>
      </c>
      <c r="U27" s="843">
        <v>0</v>
      </c>
      <c r="V27" s="843">
        <v>0</v>
      </c>
      <c r="W27" s="843">
        <v>0</v>
      </c>
      <c r="X27" s="840"/>
      <c r="Y27" s="521">
        <f t="shared" si="7"/>
        <v>0</v>
      </c>
      <c r="Z27" s="521">
        <f t="shared" si="8"/>
        <v>0</v>
      </c>
      <c r="AA27" s="521">
        <f t="shared" si="9"/>
        <v>0</v>
      </c>
      <c r="AB27" s="521">
        <f t="shared" si="10"/>
        <v>0</v>
      </c>
      <c r="AC27" s="521">
        <f t="shared" si="11"/>
        <v>0</v>
      </c>
    </row>
    <row r="28" spans="1:29" ht="11.1" customHeight="1">
      <c r="A28" s="844" t="s">
        <v>991</v>
      </c>
      <c r="B28" s="805" t="s">
        <v>583</v>
      </c>
      <c r="C28" s="582">
        <f t="shared" si="1"/>
        <v>7</v>
      </c>
      <c r="D28" s="843">
        <v>0</v>
      </c>
      <c r="E28" s="584">
        <f t="shared" si="2"/>
        <v>0</v>
      </c>
      <c r="F28" s="843">
        <v>0</v>
      </c>
      <c r="G28" s="843">
        <v>0</v>
      </c>
      <c r="H28" s="843">
        <v>0</v>
      </c>
      <c r="I28" s="843">
        <v>0</v>
      </c>
      <c r="J28" s="843">
        <v>0</v>
      </c>
      <c r="K28" s="843">
        <v>0</v>
      </c>
      <c r="L28" s="584">
        <f t="shared" si="14"/>
        <v>7</v>
      </c>
      <c r="M28" s="843">
        <v>0</v>
      </c>
      <c r="N28" s="843">
        <v>2</v>
      </c>
      <c r="O28" s="843">
        <v>5</v>
      </c>
      <c r="P28" s="521">
        <f t="shared" si="12"/>
        <v>0</v>
      </c>
      <c r="Q28" s="584">
        <v>0</v>
      </c>
      <c r="R28" s="584">
        <v>0</v>
      </c>
      <c r="S28" s="584">
        <v>0</v>
      </c>
      <c r="T28" s="843">
        <f t="shared" si="13"/>
        <v>0</v>
      </c>
      <c r="U28" s="843">
        <v>0</v>
      </c>
      <c r="V28" s="843">
        <v>0</v>
      </c>
      <c r="W28" s="843">
        <v>0</v>
      </c>
      <c r="X28" s="840"/>
      <c r="Y28" s="521">
        <f t="shared" si="7"/>
        <v>0</v>
      </c>
      <c r="Z28" s="521">
        <f t="shared" si="8"/>
        <v>0</v>
      </c>
      <c r="AA28" s="521">
        <f t="shared" si="9"/>
        <v>0</v>
      </c>
      <c r="AB28" s="521">
        <f t="shared" si="10"/>
        <v>0</v>
      </c>
      <c r="AC28" s="521">
        <f t="shared" si="11"/>
        <v>0</v>
      </c>
    </row>
    <row r="29" spans="1:29" ht="11.1" customHeight="1">
      <c r="A29" s="844"/>
      <c r="B29" s="805" t="s">
        <v>584</v>
      </c>
      <c r="C29" s="582">
        <f t="shared" si="1"/>
        <v>3</v>
      </c>
      <c r="D29" s="843">
        <v>0</v>
      </c>
      <c r="E29" s="584">
        <f t="shared" si="2"/>
        <v>0</v>
      </c>
      <c r="F29" s="843">
        <v>0</v>
      </c>
      <c r="G29" s="843">
        <v>0</v>
      </c>
      <c r="H29" s="843">
        <v>0</v>
      </c>
      <c r="I29" s="843">
        <v>0</v>
      </c>
      <c r="J29" s="843">
        <v>0</v>
      </c>
      <c r="K29" s="843">
        <v>0</v>
      </c>
      <c r="L29" s="584">
        <f t="shared" si="14"/>
        <v>3</v>
      </c>
      <c r="M29" s="843">
        <v>0</v>
      </c>
      <c r="N29" s="843">
        <v>1</v>
      </c>
      <c r="O29" s="843">
        <v>2</v>
      </c>
      <c r="P29" s="521">
        <f t="shared" si="12"/>
        <v>0</v>
      </c>
      <c r="Q29" s="584">
        <v>0</v>
      </c>
      <c r="R29" s="584">
        <v>0</v>
      </c>
      <c r="S29" s="584">
        <v>0</v>
      </c>
      <c r="T29" s="843">
        <f t="shared" si="13"/>
        <v>0</v>
      </c>
      <c r="U29" s="843">
        <v>0</v>
      </c>
      <c r="V29" s="843">
        <v>0</v>
      </c>
      <c r="W29" s="843">
        <v>0</v>
      </c>
      <c r="X29" s="840"/>
      <c r="Y29" s="521">
        <f t="shared" si="7"/>
        <v>0</v>
      </c>
      <c r="Z29" s="521">
        <f t="shared" si="8"/>
        <v>0</v>
      </c>
      <c r="AA29" s="521">
        <f t="shared" si="9"/>
        <v>0</v>
      </c>
      <c r="AB29" s="521">
        <f t="shared" si="10"/>
        <v>0</v>
      </c>
      <c r="AC29" s="521">
        <f t="shared" si="11"/>
        <v>0</v>
      </c>
    </row>
    <row r="30" spans="1:29" ht="11.1" customHeight="1">
      <c r="A30" s="844" t="s">
        <v>1010</v>
      </c>
      <c r="B30" s="805" t="s">
        <v>583</v>
      </c>
      <c r="C30" s="582">
        <f t="shared" si="1"/>
        <v>29</v>
      </c>
      <c r="D30" s="843">
        <v>0</v>
      </c>
      <c r="E30" s="584">
        <f t="shared" si="2"/>
        <v>0</v>
      </c>
      <c r="F30" s="843">
        <v>0</v>
      </c>
      <c r="G30" s="843">
        <v>0</v>
      </c>
      <c r="H30" s="843">
        <v>0</v>
      </c>
      <c r="I30" s="843">
        <v>0</v>
      </c>
      <c r="J30" s="843">
        <v>0</v>
      </c>
      <c r="K30" s="843">
        <v>0</v>
      </c>
      <c r="L30" s="584">
        <f t="shared" si="14"/>
        <v>0</v>
      </c>
      <c r="M30" s="843">
        <v>0</v>
      </c>
      <c r="N30" s="843">
        <v>0</v>
      </c>
      <c r="O30" s="843">
        <v>0</v>
      </c>
      <c r="P30" s="521">
        <f t="shared" si="12"/>
        <v>0</v>
      </c>
      <c r="Q30" s="584">
        <v>0</v>
      </c>
      <c r="R30" s="584">
        <v>0</v>
      </c>
      <c r="S30" s="584">
        <v>0</v>
      </c>
      <c r="T30" s="843">
        <f t="shared" si="13"/>
        <v>29</v>
      </c>
      <c r="U30" s="843">
        <v>29</v>
      </c>
      <c r="V30" s="843">
        <v>0</v>
      </c>
      <c r="W30" s="843">
        <v>0</v>
      </c>
      <c r="X30" s="840"/>
      <c r="Y30" s="521">
        <f t="shared" si="7"/>
        <v>0</v>
      </c>
      <c r="Z30" s="521">
        <f t="shared" si="8"/>
        <v>0</v>
      </c>
      <c r="AA30" s="521">
        <f t="shared" si="9"/>
        <v>0</v>
      </c>
      <c r="AB30" s="521">
        <f t="shared" si="10"/>
        <v>0</v>
      </c>
      <c r="AC30" s="521">
        <f t="shared" si="11"/>
        <v>0</v>
      </c>
    </row>
    <row r="31" spans="1:29" ht="11.1" customHeight="1">
      <c r="A31" s="844"/>
      <c r="B31" s="805" t="s">
        <v>584</v>
      </c>
      <c r="C31" s="582">
        <f t="shared" si="1"/>
        <v>13</v>
      </c>
      <c r="D31" s="843">
        <v>0</v>
      </c>
      <c r="E31" s="584">
        <f t="shared" si="2"/>
        <v>0</v>
      </c>
      <c r="F31" s="843">
        <v>0</v>
      </c>
      <c r="G31" s="843">
        <v>0</v>
      </c>
      <c r="H31" s="843">
        <v>0</v>
      </c>
      <c r="I31" s="843">
        <v>0</v>
      </c>
      <c r="J31" s="843">
        <v>0</v>
      </c>
      <c r="K31" s="843">
        <v>0</v>
      </c>
      <c r="L31" s="584">
        <f t="shared" si="14"/>
        <v>0</v>
      </c>
      <c r="M31" s="843">
        <v>0</v>
      </c>
      <c r="N31" s="843">
        <v>0</v>
      </c>
      <c r="O31" s="843">
        <v>0</v>
      </c>
      <c r="P31" s="521">
        <f t="shared" si="12"/>
        <v>0</v>
      </c>
      <c r="Q31" s="584">
        <v>0</v>
      </c>
      <c r="R31" s="584">
        <v>0</v>
      </c>
      <c r="S31" s="584">
        <v>0</v>
      </c>
      <c r="T31" s="843">
        <f t="shared" si="13"/>
        <v>13</v>
      </c>
      <c r="U31" s="843">
        <v>13</v>
      </c>
      <c r="V31" s="843">
        <v>0</v>
      </c>
      <c r="W31" s="843">
        <v>0</v>
      </c>
      <c r="X31" s="840"/>
      <c r="Y31" s="521">
        <f t="shared" si="7"/>
        <v>0</v>
      </c>
      <c r="Z31" s="521">
        <f t="shared" si="8"/>
        <v>0</v>
      </c>
      <c r="AA31" s="521">
        <f t="shared" si="9"/>
        <v>0</v>
      </c>
      <c r="AB31" s="521">
        <f t="shared" si="10"/>
        <v>0</v>
      </c>
      <c r="AC31" s="521">
        <f t="shared" si="11"/>
        <v>0</v>
      </c>
    </row>
    <row r="32" spans="1:29" ht="11.1" customHeight="1">
      <c r="A32" s="844" t="s">
        <v>996</v>
      </c>
      <c r="B32" s="805" t="s">
        <v>583</v>
      </c>
      <c r="C32" s="582">
        <f>D32+E32+L32+P32+T32</f>
        <v>46</v>
      </c>
      <c r="D32" s="843">
        <v>0</v>
      </c>
      <c r="E32" s="584">
        <f t="shared" si="2"/>
        <v>0</v>
      </c>
      <c r="F32" s="843">
        <v>0</v>
      </c>
      <c r="G32" s="843">
        <v>0</v>
      </c>
      <c r="H32" s="843">
        <v>0</v>
      </c>
      <c r="I32" s="843">
        <v>0</v>
      </c>
      <c r="J32" s="843">
        <v>0</v>
      </c>
      <c r="K32" s="843">
        <v>0</v>
      </c>
      <c r="L32" s="584">
        <f t="shared" si="14"/>
        <v>0</v>
      </c>
      <c r="M32" s="843">
        <v>0</v>
      </c>
      <c r="N32" s="843">
        <v>0</v>
      </c>
      <c r="O32" s="843">
        <v>0</v>
      </c>
      <c r="P32" s="521">
        <f t="shared" si="12"/>
        <v>0</v>
      </c>
      <c r="Q32" s="584">
        <v>0</v>
      </c>
      <c r="R32" s="584">
        <v>0</v>
      </c>
      <c r="S32" s="584">
        <v>0</v>
      </c>
      <c r="T32" s="843">
        <f t="shared" si="13"/>
        <v>46</v>
      </c>
      <c r="U32" s="843">
        <v>12</v>
      </c>
      <c r="V32" s="843">
        <v>34</v>
      </c>
      <c r="W32" s="843">
        <v>0</v>
      </c>
      <c r="X32" s="840"/>
      <c r="Y32" s="521">
        <f t="shared" si="7"/>
        <v>0</v>
      </c>
      <c r="Z32" s="521">
        <f t="shared" si="8"/>
        <v>0</v>
      </c>
      <c r="AA32" s="521">
        <f t="shared" si="9"/>
        <v>0</v>
      </c>
      <c r="AB32" s="521">
        <f t="shared" si="10"/>
        <v>0</v>
      </c>
      <c r="AC32" s="521">
        <f t="shared" si="11"/>
        <v>0</v>
      </c>
    </row>
    <row r="33" spans="1:29" ht="11.1" customHeight="1">
      <c r="A33" s="844"/>
      <c r="B33" s="805" t="s">
        <v>584</v>
      </c>
      <c r="C33" s="582">
        <f t="shared" si="1"/>
        <v>24</v>
      </c>
      <c r="D33" s="843">
        <v>0</v>
      </c>
      <c r="E33" s="584">
        <f t="shared" si="2"/>
        <v>0</v>
      </c>
      <c r="F33" s="843">
        <v>0</v>
      </c>
      <c r="G33" s="843">
        <v>0</v>
      </c>
      <c r="H33" s="843">
        <v>0</v>
      </c>
      <c r="I33" s="843">
        <v>0</v>
      </c>
      <c r="J33" s="843">
        <v>0</v>
      </c>
      <c r="K33" s="843">
        <v>0</v>
      </c>
      <c r="L33" s="584">
        <f t="shared" si="14"/>
        <v>0</v>
      </c>
      <c r="M33" s="843">
        <v>0</v>
      </c>
      <c r="N33" s="843">
        <v>0</v>
      </c>
      <c r="O33" s="843">
        <v>0</v>
      </c>
      <c r="P33" s="521">
        <f t="shared" si="12"/>
        <v>0</v>
      </c>
      <c r="Q33" s="584">
        <v>0</v>
      </c>
      <c r="R33" s="584">
        <v>0</v>
      </c>
      <c r="S33" s="584">
        <v>0</v>
      </c>
      <c r="T33" s="843">
        <f t="shared" si="13"/>
        <v>24</v>
      </c>
      <c r="U33" s="843">
        <v>8</v>
      </c>
      <c r="V33" s="843">
        <v>16</v>
      </c>
      <c r="W33" s="843">
        <v>0</v>
      </c>
      <c r="X33" s="840"/>
      <c r="Y33" s="521">
        <f t="shared" si="7"/>
        <v>0</v>
      </c>
      <c r="Z33" s="521">
        <f t="shared" si="8"/>
        <v>0</v>
      </c>
      <c r="AA33" s="521">
        <f t="shared" si="9"/>
        <v>0</v>
      </c>
      <c r="AB33" s="521">
        <f t="shared" si="10"/>
        <v>0</v>
      </c>
      <c r="AC33" s="521">
        <f t="shared" si="11"/>
        <v>0</v>
      </c>
    </row>
    <row r="34" spans="1:29" ht="11.1" customHeight="1">
      <c r="A34" s="844" t="s">
        <v>997</v>
      </c>
      <c r="B34" s="805" t="s">
        <v>583</v>
      </c>
      <c r="C34" s="582">
        <f t="shared" si="1"/>
        <v>43</v>
      </c>
      <c r="D34" s="843">
        <v>0</v>
      </c>
      <c r="E34" s="584">
        <f t="shared" si="2"/>
        <v>0</v>
      </c>
      <c r="F34" s="843">
        <v>0</v>
      </c>
      <c r="G34" s="843">
        <v>0</v>
      </c>
      <c r="H34" s="843">
        <v>0</v>
      </c>
      <c r="I34" s="843">
        <v>0</v>
      </c>
      <c r="J34" s="843">
        <v>0</v>
      </c>
      <c r="K34" s="843">
        <v>0</v>
      </c>
      <c r="L34" s="584">
        <f t="shared" si="14"/>
        <v>0</v>
      </c>
      <c r="M34" s="843">
        <v>0</v>
      </c>
      <c r="N34" s="843">
        <v>0</v>
      </c>
      <c r="O34" s="843">
        <v>0</v>
      </c>
      <c r="P34" s="521">
        <f t="shared" si="12"/>
        <v>0</v>
      </c>
      <c r="Q34" s="584">
        <v>0</v>
      </c>
      <c r="R34" s="584">
        <v>0</v>
      </c>
      <c r="S34" s="584">
        <v>0</v>
      </c>
      <c r="T34" s="843">
        <f t="shared" si="13"/>
        <v>43</v>
      </c>
      <c r="U34" s="843">
        <v>3</v>
      </c>
      <c r="V34" s="843">
        <v>8</v>
      </c>
      <c r="W34" s="843">
        <v>32</v>
      </c>
      <c r="X34" s="840"/>
      <c r="Y34" s="521">
        <f t="shared" si="7"/>
        <v>0</v>
      </c>
      <c r="Z34" s="521">
        <f t="shared" si="8"/>
        <v>0</v>
      </c>
      <c r="AA34" s="521">
        <f t="shared" si="9"/>
        <v>0</v>
      </c>
      <c r="AB34" s="521">
        <f t="shared" si="10"/>
        <v>0</v>
      </c>
      <c r="AC34" s="521">
        <f t="shared" si="11"/>
        <v>0</v>
      </c>
    </row>
    <row r="35" spans="1:29" ht="11.1" customHeight="1">
      <c r="A35" s="844"/>
      <c r="B35" s="805" t="s">
        <v>584</v>
      </c>
      <c r="C35" s="582">
        <f t="shared" si="1"/>
        <v>32</v>
      </c>
      <c r="D35" s="843">
        <v>0</v>
      </c>
      <c r="E35" s="584">
        <f t="shared" si="2"/>
        <v>0</v>
      </c>
      <c r="F35" s="843">
        <v>0</v>
      </c>
      <c r="G35" s="843">
        <v>0</v>
      </c>
      <c r="H35" s="843">
        <v>0</v>
      </c>
      <c r="I35" s="843">
        <v>0</v>
      </c>
      <c r="J35" s="843">
        <v>0</v>
      </c>
      <c r="K35" s="843">
        <v>0</v>
      </c>
      <c r="L35" s="584">
        <f t="shared" si="14"/>
        <v>0</v>
      </c>
      <c r="M35" s="843">
        <v>0</v>
      </c>
      <c r="N35" s="843">
        <v>0</v>
      </c>
      <c r="O35" s="843">
        <v>0</v>
      </c>
      <c r="P35" s="521">
        <f t="shared" si="12"/>
        <v>0</v>
      </c>
      <c r="Q35" s="584">
        <v>0</v>
      </c>
      <c r="R35" s="584">
        <v>0</v>
      </c>
      <c r="S35" s="584">
        <v>0</v>
      </c>
      <c r="T35" s="843">
        <f t="shared" si="13"/>
        <v>32</v>
      </c>
      <c r="U35" s="843">
        <v>0</v>
      </c>
      <c r="V35" s="843">
        <v>13</v>
      </c>
      <c r="W35" s="843">
        <v>19</v>
      </c>
      <c r="X35" s="840"/>
      <c r="Y35" s="521">
        <f t="shared" si="7"/>
        <v>0</v>
      </c>
      <c r="Z35" s="521">
        <f t="shared" si="8"/>
        <v>0</v>
      </c>
      <c r="AA35" s="521">
        <f t="shared" si="9"/>
        <v>0</v>
      </c>
      <c r="AB35" s="521">
        <f t="shared" si="10"/>
        <v>0</v>
      </c>
      <c r="AC35" s="521">
        <f t="shared" si="11"/>
        <v>0</v>
      </c>
    </row>
    <row r="36" spans="1:29" ht="11.1" customHeight="1">
      <c r="A36" s="844" t="s">
        <v>992</v>
      </c>
      <c r="B36" s="805" t="s">
        <v>583</v>
      </c>
      <c r="C36" s="582">
        <f t="shared" si="1"/>
        <v>17</v>
      </c>
      <c r="D36" s="843">
        <v>0</v>
      </c>
      <c r="E36" s="584">
        <f t="shared" si="2"/>
        <v>0</v>
      </c>
      <c r="F36" s="843">
        <v>0</v>
      </c>
      <c r="G36" s="843">
        <v>0</v>
      </c>
      <c r="H36" s="843">
        <v>0</v>
      </c>
      <c r="I36" s="843">
        <v>0</v>
      </c>
      <c r="J36" s="843">
        <v>0</v>
      </c>
      <c r="K36" s="843">
        <v>0</v>
      </c>
      <c r="L36" s="584">
        <f t="shared" si="14"/>
        <v>0</v>
      </c>
      <c r="M36" s="843">
        <v>0</v>
      </c>
      <c r="N36" s="843">
        <v>0</v>
      </c>
      <c r="O36" s="843">
        <v>0</v>
      </c>
      <c r="P36" s="584">
        <f t="shared" si="12"/>
        <v>0</v>
      </c>
      <c r="Q36" s="584">
        <v>0</v>
      </c>
      <c r="R36" s="584">
        <v>0</v>
      </c>
      <c r="S36" s="584">
        <v>0</v>
      </c>
      <c r="T36" s="843">
        <f t="shared" si="13"/>
        <v>17</v>
      </c>
      <c r="U36" s="843">
        <v>0</v>
      </c>
      <c r="V36" s="843">
        <v>0</v>
      </c>
      <c r="W36" s="843">
        <v>17</v>
      </c>
      <c r="X36" s="840"/>
      <c r="Y36" s="521">
        <f t="shared" si="7"/>
        <v>0</v>
      </c>
      <c r="Z36" s="521">
        <f t="shared" si="8"/>
        <v>0</v>
      </c>
      <c r="AA36" s="521">
        <f t="shared" si="9"/>
        <v>0</v>
      </c>
      <c r="AB36" s="521">
        <f t="shared" si="10"/>
        <v>0</v>
      </c>
      <c r="AC36" s="521">
        <f t="shared" si="11"/>
        <v>0</v>
      </c>
    </row>
    <row r="37" spans="1:29" ht="11.1" customHeight="1">
      <c r="A37" s="844"/>
      <c r="B37" s="805" t="s">
        <v>584</v>
      </c>
      <c r="C37" s="582">
        <f t="shared" si="1"/>
        <v>6</v>
      </c>
      <c r="D37" s="843">
        <v>0</v>
      </c>
      <c r="E37" s="584">
        <f t="shared" si="2"/>
        <v>0</v>
      </c>
      <c r="F37" s="843">
        <v>0</v>
      </c>
      <c r="G37" s="843">
        <v>0</v>
      </c>
      <c r="H37" s="843">
        <v>0</v>
      </c>
      <c r="I37" s="843">
        <v>0</v>
      </c>
      <c r="J37" s="843">
        <v>0</v>
      </c>
      <c r="K37" s="843">
        <v>0</v>
      </c>
      <c r="L37" s="584">
        <f t="shared" si="14"/>
        <v>0</v>
      </c>
      <c r="M37" s="843">
        <v>0</v>
      </c>
      <c r="N37" s="843">
        <v>0</v>
      </c>
      <c r="O37" s="843">
        <v>0</v>
      </c>
      <c r="P37" s="584">
        <f t="shared" si="12"/>
        <v>0</v>
      </c>
      <c r="Q37" s="584">
        <v>0</v>
      </c>
      <c r="R37" s="584">
        <v>0</v>
      </c>
      <c r="S37" s="584">
        <v>0</v>
      </c>
      <c r="T37" s="843">
        <f t="shared" si="13"/>
        <v>6</v>
      </c>
      <c r="U37" s="843">
        <v>0</v>
      </c>
      <c r="V37" s="843">
        <v>0</v>
      </c>
      <c r="W37" s="843">
        <v>6</v>
      </c>
      <c r="X37" s="840"/>
      <c r="Y37" s="521">
        <f t="shared" si="7"/>
        <v>0</v>
      </c>
      <c r="Z37" s="521">
        <f t="shared" si="8"/>
        <v>0</v>
      </c>
      <c r="AA37" s="521">
        <f t="shared" si="9"/>
        <v>0</v>
      </c>
      <c r="AB37" s="521">
        <f t="shared" si="10"/>
        <v>0</v>
      </c>
      <c r="AC37" s="521">
        <f t="shared" si="11"/>
        <v>0</v>
      </c>
    </row>
    <row r="38" spans="1:29" ht="11.1" customHeight="1">
      <c r="A38" s="844" t="s">
        <v>998</v>
      </c>
      <c r="B38" s="805" t="s">
        <v>583</v>
      </c>
      <c r="C38" s="582">
        <f t="shared" si="1"/>
        <v>1</v>
      </c>
      <c r="D38" s="843">
        <v>0</v>
      </c>
      <c r="E38" s="584">
        <f t="shared" si="2"/>
        <v>0</v>
      </c>
      <c r="F38" s="843">
        <v>0</v>
      </c>
      <c r="G38" s="843">
        <v>0</v>
      </c>
      <c r="H38" s="843">
        <v>0</v>
      </c>
      <c r="I38" s="843">
        <v>0</v>
      </c>
      <c r="J38" s="843">
        <v>0</v>
      </c>
      <c r="K38" s="843">
        <v>0</v>
      </c>
      <c r="L38" s="584">
        <f t="shared" si="14"/>
        <v>0</v>
      </c>
      <c r="M38" s="843">
        <v>0</v>
      </c>
      <c r="N38" s="843">
        <v>0</v>
      </c>
      <c r="O38" s="843">
        <v>0</v>
      </c>
      <c r="P38" s="584">
        <f t="shared" si="12"/>
        <v>0</v>
      </c>
      <c r="Q38" s="584">
        <v>0</v>
      </c>
      <c r="R38" s="584">
        <v>0</v>
      </c>
      <c r="S38" s="584">
        <v>0</v>
      </c>
      <c r="T38" s="843">
        <f t="shared" si="13"/>
        <v>1</v>
      </c>
      <c r="U38" s="843">
        <v>0</v>
      </c>
      <c r="V38" s="843">
        <v>0</v>
      </c>
      <c r="W38" s="843">
        <v>1</v>
      </c>
      <c r="X38" s="840"/>
      <c r="Y38" s="521">
        <f t="shared" si="7"/>
        <v>0</v>
      </c>
      <c r="Z38" s="521">
        <f t="shared" si="8"/>
        <v>0</v>
      </c>
      <c r="AA38" s="521">
        <f t="shared" si="9"/>
        <v>0</v>
      </c>
      <c r="AB38" s="521">
        <f t="shared" si="10"/>
        <v>0</v>
      </c>
      <c r="AC38" s="521">
        <f t="shared" si="11"/>
        <v>0</v>
      </c>
    </row>
    <row r="39" spans="1:29" ht="11.1" customHeight="1">
      <c r="A39" s="844"/>
      <c r="B39" s="805" t="s">
        <v>584</v>
      </c>
      <c r="C39" s="582">
        <f t="shared" si="1"/>
        <v>3</v>
      </c>
      <c r="D39" s="843">
        <v>0</v>
      </c>
      <c r="E39" s="584">
        <f t="shared" si="2"/>
        <v>0</v>
      </c>
      <c r="F39" s="843">
        <v>0</v>
      </c>
      <c r="G39" s="843">
        <v>0</v>
      </c>
      <c r="H39" s="843">
        <v>0</v>
      </c>
      <c r="I39" s="843">
        <v>0</v>
      </c>
      <c r="J39" s="843">
        <v>0</v>
      </c>
      <c r="K39" s="843">
        <v>0</v>
      </c>
      <c r="L39" s="584">
        <f t="shared" si="14"/>
        <v>0</v>
      </c>
      <c r="M39" s="843">
        <v>0</v>
      </c>
      <c r="N39" s="843">
        <v>0</v>
      </c>
      <c r="O39" s="843">
        <v>0</v>
      </c>
      <c r="P39" s="584">
        <f t="shared" si="12"/>
        <v>0</v>
      </c>
      <c r="Q39" s="584">
        <v>0</v>
      </c>
      <c r="R39" s="584">
        <v>0</v>
      </c>
      <c r="S39" s="584">
        <v>0</v>
      </c>
      <c r="T39" s="843">
        <f t="shared" si="13"/>
        <v>3</v>
      </c>
      <c r="U39" s="843">
        <v>0</v>
      </c>
      <c r="V39" s="843">
        <v>0</v>
      </c>
      <c r="W39" s="843">
        <v>3</v>
      </c>
      <c r="X39" s="840"/>
      <c r="Y39" s="521">
        <f t="shared" si="7"/>
        <v>0</v>
      </c>
      <c r="Z39" s="521">
        <f t="shared" si="8"/>
        <v>0</v>
      </c>
      <c r="AA39" s="521">
        <f t="shared" si="9"/>
        <v>0</v>
      </c>
      <c r="AB39" s="521">
        <f t="shared" si="10"/>
        <v>0</v>
      </c>
      <c r="AC39" s="521">
        <f t="shared" si="11"/>
        <v>0</v>
      </c>
    </row>
    <row r="40" spans="1:29" ht="11.1" customHeight="1">
      <c r="A40" s="844" t="s">
        <v>999</v>
      </c>
      <c r="B40" s="805" t="s">
        <v>583</v>
      </c>
      <c r="C40" s="582">
        <f t="shared" si="1"/>
        <v>0</v>
      </c>
      <c r="D40" s="843">
        <v>0</v>
      </c>
      <c r="E40" s="584">
        <f t="shared" si="2"/>
        <v>0</v>
      </c>
      <c r="F40" s="843">
        <v>0</v>
      </c>
      <c r="G40" s="843">
        <v>0</v>
      </c>
      <c r="H40" s="843">
        <v>0</v>
      </c>
      <c r="I40" s="843">
        <v>0</v>
      </c>
      <c r="J40" s="843">
        <v>0</v>
      </c>
      <c r="K40" s="843">
        <v>0</v>
      </c>
      <c r="L40" s="584">
        <f t="shared" si="14"/>
        <v>0</v>
      </c>
      <c r="M40" s="843">
        <v>0</v>
      </c>
      <c r="N40" s="843">
        <v>0</v>
      </c>
      <c r="O40" s="843">
        <v>0</v>
      </c>
      <c r="P40" s="584">
        <f t="shared" si="12"/>
        <v>0</v>
      </c>
      <c r="Q40" s="584">
        <v>0</v>
      </c>
      <c r="R40" s="584">
        <v>0</v>
      </c>
      <c r="S40" s="584">
        <v>0</v>
      </c>
      <c r="T40" s="843">
        <f t="shared" si="13"/>
        <v>0</v>
      </c>
      <c r="U40" s="843">
        <v>0</v>
      </c>
      <c r="V40" s="843">
        <v>0</v>
      </c>
      <c r="W40" s="843">
        <v>0</v>
      </c>
      <c r="X40" s="840"/>
      <c r="Y40" s="521">
        <f t="shared" si="7"/>
        <v>0</v>
      </c>
      <c r="Z40" s="521">
        <f t="shared" si="8"/>
        <v>0</v>
      </c>
      <c r="AA40" s="521">
        <f t="shared" si="9"/>
        <v>0</v>
      </c>
      <c r="AB40" s="521">
        <f t="shared" si="10"/>
        <v>0</v>
      </c>
      <c r="AC40" s="521">
        <f t="shared" si="11"/>
        <v>0</v>
      </c>
    </row>
    <row r="41" spans="1:29" ht="11.1" customHeight="1">
      <c r="A41" s="844"/>
      <c r="B41" s="805" t="s">
        <v>584</v>
      </c>
      <c r="C41" s="582">
        <f t="shared" si="1"/>
        <v>0</v>
      </c>
      <c r="D41" s="843">
        <v>0</v>
      </c>
      <c r="E41" s="584">
        <f t="shared" si="2"/>
        <v>0</v>
      </c>
      <c r="F41" s="843">
        <v>0</v>
      </c>
      <c r="G41" s="843">
        <v>0</v>
      </c>
      <c r="H41" s="843">
        <v>0</v>
      </c>
      <c r="I41" s="843">
        <v>0</v>
      </c>
      <c r="J41" s="843">
        <v>0</v>
      </c>
      <c r="K41" s="843">
        <v>0</v>
      </c>
      <c r="L41" s="584">
        <f t="shared" si="14"/>
        <v>0</v>
      </c>
      <c r="M41" s="843">
        <v>0</v>
      </c>
      <c r="N41" s="843">
        <v>0</v>
      </c>
      <c r="O41" s="843">
        <v>0</v>
      </c>
      <c r="P41" s="584">
        <f t="shared" si="12"/>
        <v>0</v>
      </c>
      <c r="Q41" s="584">
        <v>0</v>
      </c>
      <c r="R41" s="584">
        <v>0</v>
      </c>
      <c r="S41" s="584">
        <v>0</v>
      </c>
      <c r="T41" s="843">
        <f t="shared" si="13"/>
        <v>0</v>
      </c>
      <c r="U41" s="843">
        <v>0</v>
      </c>
      <c r="V41" s="843">
        <v>0</v>
      </c>
      <c r="W41" s="843">
        <v>0</v>
      </c>
      <c r="X41" s="840"/>
      <c r="Y41" s="521">
        <f t="shared" si="7"/>
        <v>0</v>
      </c>
      <c r="Z41" s="521">
        <f t="shared" si="8"/>
        <v>0</v>
      </c>
      <c r="AA41" s="521">
        <f t="shared" si="9"/>
        <v>0</v>
      </c>
      <c r="AB41" s="521">
        <f t="shared" si="10"/>
        <v>0</v>
      </c>
      <c r="AC41" s="521">
        <f t="shared" si="11"/>
        <v>0</v>
      </c>
    </row>
    <row r="42" spans="1:29" ht="11.1" customHeight="1">
      <c r="A42" s="844" t="s">
        <v>1000</v>
      </c>
      <c r="B42" s="805" t="s">
        <v>583</v>
      </c>
      <c r="C42" s="582">
        <f t="shared" si="1"/>
        <v>0</v>
      </c>
      <c r="D42" s="843">
        <v>0</v>
      </c>
      <c r="E42" s="584">
        <f t="shared" si="2"/>
        <v>0</v>
      </c>
      <c r="F42" s="843">
        <v>0</v>
      </c>
      <c r="G42" s="843">
        <v>0</v>
      </c>
      <c r="H42" s="843">
        <v>0</v>
      </c>
      <c r="I42" s="843">
        <v>0</v>
      </c>
      <c r="J42" s="843">
        <v>0</v>
      </c>
      <c r="K42" s="843">
        <v>0</v>
      </c>
      <c r="L42" s="584">
        <f t="shared" si="14"/>
        <v>0</v>
      </c>
      <c r="M42" s="843">
        <v>0</v>
      </c>
      <c r="N42" s="843">
        <v>0</v>
      </c>
      <c r="O42" s="843">
        <v>0</v>
      </c>
      <c r="P42" s="584">
        <f t="shared" si="12"/>
        <v>0</v>
      </c>
      <c r="Q42" s="584">
        <v>0</v>
      </c>
      <c r="R42" s="584">
        <v>0</v>
      </c>
      <c r="S42" s="584">
        <v>0</v>
      </c>
      <c r="T42" s="843">
        <f t="shared" si="13"/>
        <v>0</v>
      </c>
      <c r="U42" s="843">
        <v>0</v>
      </c>
      <c r="V42" s="843">
        <v>0</v>
      </c>
      <c r="W42" s="843">
        <v>0</v>
      </c>
      <c r="X42" s="840"/>
      <c r="Y42" s="521">
        <f t="shared" si="7"/>
        <v>0</v>
      </c>
      <c r="Z42" s="521">
        <f t="shared" si="8"/>
        <v>0</v>
      </c>
      <c r="AA42" s="521">
        <f t="shared" si="9"/>
        <v>0</v>
      </c>
      <c r="AB42" s="521">
        <f t="shared" si="10"/>
        <v>0</v>
      </c>
      <c r="AC42" s="521">
        <f t="shared" si="11"/>
        <v>0</v>
      </c>
    </row>
    <row r="43" spans="1:29" ht="11.1" customHeight="1">
      <c r="A43" s="845"/>
      <c r="B43" s="1537" t="s">
        <v>584</v>
      </c>
      <c r="C43" s="851">
        <f t="shared" si="1"/>
        <v>0</v>
      </c>
      <c r="D43" s="847">
        <v>0</v>
      </c>
      <c r="E43" s="784">
        <f t="shared" si="2"/>
        <v>0</v>
      </c>
      <c r="F43" s="847">
        <v>0</v>
      </c>
      <c r="G43" s="847">
        <v>0</v>
      </c>
      <c r="H43" s="847">
        <v>0</v>
      </c>
      <c r="I43" s="847">
        <v>0</v>
      </c>
      <c r="J43" s="847">
        <v>0</v>
      </c>
      <c r="K43" s="847">
        <v>0</v>
      </c>
      <c r="L43" s="784">
        <f t="shared" si="14"/>
        <v>0</v>
      </c>
      <c r="M43" s="847">
        <v>0</v>
      </c>
      <c r="N43" s="847">
        <v>0</v>
      </c>
      <c r="O43" s="847">
        <v>0</v>
      </c>
      <c r="P43" s="784">
        <f t="shared" si="12"/>
        <v>0</v>
      </c>
      <c r="Q43" s="784">
        <v>0</v>
      </c>
      <c r="R43" s="784">
        <v>0</v>
      </c>
      <c r="S43" s="784">
        <v>0</v>
      </c>
      <c r="T43" s="847">
        <f t="shared" si="13"/>
        <v>0</v>
      </c>
      <c r="U43" s="847">
        <v>0</v>
      </c>
      <c r="V43" s="847">
        <v>0</v>
      </c>
      <c r="W43" s="847">
        <v>0</v>
      </c>
      <c r="X43" s="840"/>
      <c r="Y43" s="521">
        <f t="shared" si="7"/>
        <v>0</v>
      </c>
      <c r="Z43" s="521">
        <f t="shared" si="8"/>
        <v>0</v>
      </c>
      <c r="AA43" s="521">
        <f t="shared" si="9"/>
        <v>0</v>
      </c>
      <c r="AB43" s="521">
        <f t="shared" si="10"/>
        <v>0</v>
      </c>
      <c r="AC43" s="521">
        <f t="shared" si="11"/>
        <v>0</v>
      </c>
    </row>
    <row r="44" spans="1:29" s="830" customFormat="1" ht="13.9" customHeight="1">
      <c r="A44" s="94" t="s">
        <v>328</v>
      </c>
      <c r="D44" s="831" t="s">
        <v>329</v>
      </c>
      <c r="E44" s="829"/>
      <c r="H44" s="833"/>
      <c r="I44" s="833"/>
      <c r="J44" s="829" t="s">
        <v>330</v>
      </c>
      <c r="M44" s="833"/>
      <c r="P44" s="830" t="s">
        <v>332</v>
      </c>
      <c r="T44" s="848"/>
      <c r="U44" s="848"/>
      <c r="V44" s="848"/>
      <c r="W44" s="99" t="s">
        <v>333</v>
      </c>
    </row>
    <row r="45" spans="1:29" s="830" customFormat="1" ht="13.9" customHeight="1">
      <c r="E45" s="829"/>
      <c r="F45" s="833"/>
      <c r="H45" s="833"/>
      <c r="I45" s="833"/>
      <c r="J45" s="829" t="s">
        <v>334</v>
      </c>
      <c r="M45" s="833"/>
    </row>
    <row r="46" spans="1:29" s="830" customFormat="1" ht="9" customHeight="1">
      <c r="E46" s="829"/>
      <c r="F46" s="833"/>
      <c r="H46" s="833"/>
      <c r="I46" s="833"/>
      <c r="L46" s="829"/>
      <c r="M46" s="833"/>
    </row>
    <row r="47" spans="1:29" s="830" customFormat="1" ht="13.9" customHeight="1">
      <c r="A47" s="830" t="s">
        <v>141</v>
      </c>
      <c r="E47" s="833"/>
      <c r="F47" s="833"/>
      <c r="G47" s="833"/>
      <c r="H47" s="833"/>
      <c r="I47" s="833"/>
    </row>
    <row r="48" spans="1:29" s="830" customFormat="1" ht="13.9" customHeight="1">
      <c r="A48" s="94" t="s">
        <v>272</v>
      </c>
      <c r="E48" s="833"/>
      <c r="F48" s="833"/>
      <c r="G48" s="833"/>
      <c r="H48" s="833"/>
      <c r="I48" s="833"/>
    </row>
    <row r="49" spans="1:32" s="94" customFormat="1" ht="13.9" customHeight="1">
      <c r="A49" s="157"/>
      <c r="B49" s="157"/>
      <c r="AB49" s="1469"/>
      <c r="AC49" s="1469"/>
      <c r="AD49" s="1469"/>
      <c r="AE49" s="1469"/>
      <c r="AF49" s="1469"/>
    </row>
    <row r="50" spans="1:32" s="97" customFormat="1" ht="15.75">
      <c r="C50" s="21">
        <f>C7-C8-C9</f>
        <v>0</v>
      </c>
      <c r="D50" s="21">
        <f t="shared" ref="D50:W50" si="15">D7-D8-D9</f>
        <v>0</v>
      </c>
      <c r="E50" s="21">
        <f t="shared" si="15"/>
        <v>0</v>
      </c>
      <c r="F50" s="21">
        <f t="shared" si="15"/>
        <v>0</v>
      </c>
      <c r="G50" s="21">
        <f t="shared" si="15"/>
        <v>0</v>
      </c>
      <c r="H50" s="21">
        <f t="shared" si="15"/>
        <v>0</v>
      </c>
      <c r="I50" s="21">
        <f t="shared" si="15"/>
        <v>0</v>
      </c>
      <c r="J50" s="21">
        <f t="shared" si="15"/>
        <v>0</v>
      </c>
      <c r="K50" s="21">
        <f t="shared" si="15"/>
        <v>0</v>
      </c>
      <c r="L50" s="21">
        <f t="shared" si="15"/>
        <v>0</v>
      </c>
      <c r="M50" s="21">
        <f t="shared" si="15"/>
        <v>0</v>
      </c>
      <c r="N50" s="21">
        <f t="shared" si="15"/>
        <v>0</v>
      </c>
      <c r="O50" s="21">
        <f t="shared" si="15"/>
        <v>0</v>
      </c>
      <c r="P50" s="21">
        <f t="shared" si="15"/>
        <v>0</v>
      </c>
      <c r="Q50" s="21">
        <f t="shared" si="15"/>
        <v>0</v>
      </c>
      <c r="R50" s="21">
        <f t="shared" si="15"/>
        <v>0</v>
      </c>
      <c r="S50" s="21">
        <f t="shared" si="15"/>
        <v>0</v>
      </c>
      <c r="T50" s="21">
        <f t="shared" si="15"/>
        <v>0</v>
      </c>
      <c r="U50" s="21">
        <f t="shared" si="15"/>
        <v>0</v>
      </c>
      <c r="V50" s="21">
        <f t="shared" si="15"/>
        <v>0</v>
      </c>
      <c r="W50" s="21">
        <f t="shared" si="15"/>
        <v>0</v>
      </c>
    </row>
    <row r="51" spans="1:32" s="97" customFormat="1" ht="15.75">
      <c r="C51" s="21">
        <f>C7-SUM(C10:C43)</f>
        <v>0</v>
      </c>
      <c r="D51" s="21">
        <f t="shared" ref="D51:W51" si="16">D7-SUM(D10:D43)</f>
        <v>0</v>
      </c>
      <c r="E51" s="21">
        <f t="shared" si="16"/>
        <v>0</v>
      </c>
      <c r="F51" s="21">
        <f t="shared" si="16"/>
        <v>0</v>
      </c>
      <c r="G51" s="21">
        <f t="shared" si="16"/>
        <v>0</v>
      </c>
      <c r="H51" s="21">
        <f t="shared" si="16"/>
        <v>0</v>
      </c>
      <c r="I51" s="21">
        <f t="shared" si="16"/>
        <v>0</v>
      </c>
      <c r="J51" s="21">
        <f t="shared" si="16"/>
        <v>0</v>
      </c>
      <c r="K51" s="21">
        <f t="shared" si="16"/>
        <v>0</v>
      </c>
      <c r="L51" s="21">
        <f t="shared" si="16"/>
        <v>0</v>
      </c>
      <c r="M51" s="21">
        <f t="shared" si="16"/>
        <v>0</v>
      </c>
      <c r="N51" s="21">
        <f t="shared" si="16"/>
        <v>0</v>
      </c>
      <c r="O51" s="21">
        <f t="shared" si="16"/>
        <v>0</v>
      </c>
      <c r="P51" s="21">
        <f t="shared" si="16"/>
        <v>0</v>
      </c>
      <c r="Q51" s="21">
        <f t="shared" si="16"/>
        <v>0</v>
      </c>
      <c r="R51" s="21">
        <f t="shared" si="16"/>
        <v>0</v>
      </c>
      <c r="S51" s="21">
        <f t="shared" si="16"/>
        <v>0</v>
      </c>
      <c r="T51" s="21">
        <f t="shared" si="16"/>
        <v>0</v>
      </c>
      <c r="U51" s="21">
        <f t="shared" si="16"/>
        <v>0</v>
      </c>
      <c r="V51" s="21">
        <f t="shared" si="16"/>
        <v>0</v>
      </c>
      <c r="W51" s="21">
        <f t="shared" si="16"/>
        <v>0</v>
      </c>
    </row>
    <row r="52" spans="1:32" s="97" customFormat="1" ht="15.75">
      <c r="C52" s="21">
        <f>C8-C10-C12-C14-C16-C18-C20-C22-C24-C26-C28-C30-C32-C34-C36-C38-C40-C42</f>
        <v>0</v>
      </c>
      <c r="D52" s="21">
        <f t="shared" ref="D52:W53" si="17">D8-D10-D12-D14-D16-D18-D20-D22-D24-D26-D28-D30-D32-D34-D36-D38-D40-D42</f>
        <v>0</v>
      </c>
      <c r="E52" s="21">
        <f t="shared" si="17"/>
        <v>0</v>
      </c>
      <c r="F52" s="21">
        <f t="shared" si="17"/>
        <v>0</v>
      </c>
      <c r="G52" s="21">
        <f t="shared" si="17"/>
        <v>0</v>
      </c>
      <c r="H52" s="21">
        <f t="shared" si="17"/>
        <v>0</v>
      </c>
      <c r="I52" s="21">
        <f t="shared" si="17"/>
        <v>0</v>
      </c>
      <c r="J52" s="21">
        <f t="shared" si="17"/>
        <v>0</v>
      </c>
      <c r="K52" s="21">
        <f t="shared" si="17"/>
        <v>0</v>
      </c>
      <c r="L52" s="21">
        <f t="shared" si="17"/>
        <v>0</v>
      </c>
      <c r="M52" s="21">
        <f t="shared" si="17"/>
        <v>0</v>
      </c>
      <c r="N52" s="21">
        <f t="shared" si="17"/>
        <v>0</v>
      </c>
      <c r="O52" s="21">
        <f t="shared" si="17"/>
        <v>0</v>
      </c>
      <c r="P52" s="21">
        <f t="shared" si="17"/>
        <v>0</v>
      </c>
      <c r="Q52" s="21">
        <f t="shared" si="17"/>
        <v>0</v>
      </c>
      <c r="R52" s="21">
        <f t="shared" si="17"/>
        <v>0</v>
      </c>
      <c r="S52" s="21">
        <f t="shared" si="17"/>
        <v>0</v>
      </c>
      <c r="T52" s="21">
        <f t="shared" si="17"/>
        <v>0</v>
      </c>
      <c r="U52" s="21">
        <f t="shared" si="17"/>
        <v>0</v>
      </c>
      <c r="V52" s="21">
        <f t="shared" si="17"/>
        <v>0</v>
      </c>
      <c r="W52" s="21">
        <f t="shared" si="17"/>
        <v>0</v>
      </c>
    </row>
    <row r="53" spans="1:32" s="97" customFormat="1" ht="15.75">
      <c r="C53" s="21">
        <f>C9-C11-C13-C15-C17-C19-C21-C23-C25-C27-C29-C31-C33-C35-C37-C39-C41-C43</f>
        <v>0</v>
      </c>
      <c r="D53" s="21">
        <f t="shared" si="17"/>
        <v>0</v>
      </c>
      <c r="E53" s="21">
        <f t="shared" si="17"/>
        <v>0</v>
      </c>
      <c r="F53" s="21">
        <f t="shared" si="17"/>
        <v>0</v>
      </c>
      <c r="G53" s="21">
        <f t="shared" si="17"/>
        <v>0</v>
      </c>
      <c r="H53" s="21">
        <f t="shared" si="17"/>
        <v>0</v>
      </c>
      <c r="I53" s="21">
        <f t="shared" si="17"/>
        <v>0</v>
      </c>
      <c r="J53" s="21">
        <f t="shared" si="17"/>
        <v>0</v>
      </c>
      <c r="K53" s="21">
        <f t="shared" si="17"/>
        <v>0</v>
      </c>
      <c r="L53" s="21">
        <f t="shared" si="17"/>
        <v>0</v>
      </c>
      <c r="M53" s="21">
        <f t="shared" si="17"/>
        <v>0</v>
      </c>
      <c r="N53" s="21">
        <f t="shared" si="17"/>
        <v>0</v>
      </c>
      <c r="O53" s="21">
        <f t="shared" si="17"/>
        <v>0</v>
      </c>
      <c r="P53" s="21">
        <f t="shared" si="17"/>
        <v>0</v>
      </c>
      <c r="Q53" s="21">
        <f t="shared" si="17"/>
        <v>0</v>
      </c>
      <c r="R53" s="21">
        <f t="shared" si="17"/>
        <v>0</v>
      </c>
      <c r="S53" s="21">
        <f t="shared" si="17"/>
        <v>0</v>
      </c>
      <c r="T53" s="21">
        <f t="shared" si="17"/>
        <v>0</v>
      </c>
      <c r="U53" s="21">
        <f t="shared" si="17"/>
        <v>0</v>
      </c>
      <c r="V53" s="21">
        <f t="shared" si="17"/>
        <v>0</v>
      </c>
      <c r="W53" s="21">
        <f t="shared" si="17"/>
        <v>0</v>
      </c>
    </row>
    <row r="54" spans="1:32" s="97" customFormat="1" ht="15.75">
      <c r="E54" s="9"/>
      <c r="F54" s="9"/>
      <c r="G54" s="9"/>
      <c r="H54" s="9"/>
      <c r="I54" s="9"/>
    </row>
    <row r="55" spans="1:32" s="97" customFormat="1" ht="15.75">
      <c r="E55" s="9"/>
      <c r="F55" s="9"/>
      <c r="G55" s="9"/>
      <c r="H55" s="9"/>
      <c r="I55" s="9"/>
    </row>
    <row r="56" spans="1:32" s="97" customFormat="1" ht="15.75">
      <c r="E56" s="9"/>
      <c r="F56" s="9"/>
      <c r="G56" s="9"/>
      <c r="H56" s="9"/>
      <c r="I56" s="9"/>
    </row>
    <row r="57" spans="1:32" s="97" customFormat="1" ht="15.75">
      <c r="E57" s="9"/>
      <c r="F57" s="9"/>
      <c r="G57" s="9"/>
      <c r="H57" s="9"/>
      <c r="I57" s="9"/>
    </row>
    <row r="58" spans="1:32" s="97" customFormat="1" ht="15.75">
      <c r="E58" s="9"/>
      <c r="F58" s="9"/>
      <c r="G58" s="9"/>
      <c r="H58" s="9"/>
      <c r="I58" s="9"/>
    </row>
  </sheetData>
  <mergeCells count="14">
    <mergeCell ref="T5:W5"/>
    <mergeCell ref="A5:B6"/>
    <mergeCell ref="C5:C6"/>
    <mergeCell ref="D5:D6"/>
    <mergeCell ref="E5:K5"/>
    <mergeCell ref="L5:O5"/>
    <mergeCell ref="P5:S5"/>
    <mergeCell ref="A4:U4"/>
    <mergeCell ref="V4:W4"/>
    <mergeCell ref="S1:T1"/>
    <mergeCell ref="U1:W1"/>
    <mergeCell ref="S2:T2"/>
    <mergeCell ref="U2:W2"/>
    <mergeCell ref="A3:W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"/>
  <sheetViews>
    <sheetView view="pageBreakPreview" zoomScale="90" zoomScaleNormal="100" zoomScaleSheetLayoutView="90" workbookViewId="0">
      <selection activeCell="I10" sqref="I10"/>
    </sheetView>
  </sheetViews>
  <sheetFormatPr defaultColWidth="9" defaultRowHeight="12"/>
  <cols>
    <col min="1" max="1" width="11.625" style="519" customWidth="1"/>
    <col min="2" max="3" width="4.625" style="519" customWidth="1"/>
    <col min="4" max="4" width="5.625" style="519" customWidth="1"/>
    <col min="5" max="9" width="5.375" style="1639" customWidth="1"/>
    <col min="10" max="23" width="5.375" style="519" customWidth="1"/>
    <col min="24" max="24" width="9" style="519"/>
    <col min="25" max="29" width="4.125" style="519" bestFit="1" customWidth="1"/>
    <col min="30" max="256" width="9" style="519"/>
    <col min="257" max="257" width="11.625" style="519" customWidth="1"/>
    <col min="258" max="259" width="4.625" style="519" customWidth="1"/>
    <col min="260" max="260" width="5.625" style="519" customWidth="1"/>
    <col min="261" max="279" width="5.375" style="519" customWidth="1"/>
    <col min="280" max="280" width="9" style="519"/>
    <col min="281" max="285" width="4.125" style="519" bestFit="1" customWidth="1"/>
    <col min="286" max="512" width="9" style="519"/>
    <col min="513" max="513" width="11.625" style="519" customWidth="1"/>
    <col min="514" max="515" width="4.625" style="519" customWidth="1"/>
    <col min="516" max="516" width="5.625" style="519" customWidth="1"/>
    <col min="517" max="535" width="5.375" style="519" customWidth="1"/>
    <col min="536" max="536" width="9" style="519"/>
    <col min="537" max="541" width="4.125" style="519" bestFit="1" customWidth="1"/>
    <col min="542" max="768" width="9" style="519"/>
    <col min="769" max="769" width="11.625" style="519" customWidth="1"/>
    <col min="770" max="771" width="4.625" style="519" customWidth="1"/>
    <col min="772" max="772" width="5.625" style="519" customWidth="1"/>
    <col min="773" max="791" width="5.375" style="519" customWidth="1"/>
    <col min="792" max="792" width="9" style="519"/>
    <col min="793" max="797" width="4.125" style="519" bestFit="1" customWidth="1"/>
    <col min="798" max="1024" width="9" style="519"/>
    <col min="1025" max="1025" width="11.625" style="519" customWidth="1"/>
    <col min="1026" max="1027" width="4.625" style="519" customWidth="1"/>
    <col min="1028" max="1028" width="5.625" style="519" customWidth="1"/>
    <col min="1029" max="1047" width="5.375" style="519" customWidth="1"/>
    <col min="1048" max="1048" width="9" style="519"/>
    <col min="1049" max="1053" width="4.125" style="519" bestFit="1" customWidth="1"/>
    <col min="1054" max="1280" width="9" style="519"/>
    <col min="1281" max="1281" width="11.625" style="519" customWidth="1"/>
    <col min="1282" max="1283" width="4.625" style="519" customWidth="1"/>
    <col min="1284" max="1284" width="5.625" style="519" customWidth="1"/>
    <col min="1285" max="1303" width="5.375" style="519" customWidth="1"/>
    <col min="1304" max="1304" width="9" style="519"/>
    <col min="1305" max="1309" width="4.125" style="519" bestFit="1" customWidth="1"/>
    <col min="1310" max="1536" width="9" style="519"/>
    <col min="1537" max="1537" width="11.625" style="519" customWidth="1"/>
    <col min="1538" max="1539" width="4.625" style="519" customWidth="1"/>
    <col min="1540" max="1540" width="5.625" style="519" customWidth="1"/>
    <col min="1541" max="1559" width="5.375" style="519" customWidth="1"/>
    <col min="1560" max="1560" width="9" style="519"/>
    <col min="1561" max="1565" width="4.125" style="519" bestFit="1" customWidth="1"/>
    <col min="1566" max="1792" width="9" style="519"/>
    <col min="1793" max="1793" width="11.625" style="519" customWidth="1"/>
    <col min="1794" max="1795" width="4.625" style="519" customWidth="1"/>
    <col min="1796" max="1796" width="5.625" style="519" customWidth="1"/>
    <col min="1797" max="1815" width="5.375" style="519" customWidth="1"/>
    <col min="1816" max="1816" width="9" style="519"/>
    <col min="1817" max="1821" width="4.125" style="519" bestFit="1" customWidth="1"/>
    <col min="1822" max="2048" width="9" style="519"/>
    <col min="2049" max="2049" width="11.625" style="519" customWidth="1"/>
    <col min="2050" max="2051" width="4.625" style="519" customWidth="1"/>
    <col min="2052" max="2052" width="5.625" style="519" customWidth="1"/>
    <col min="2053" max="2071" width="5.375" style="519" customWidth="1"/>
    <col min="2072" max="2072" width="9" style="519"/>
    <col min="2073" max="2077" width="4.125" style="519" bestFit="1" customWidth="1"/>
    <col min="2078" max="2304" width="9" style="519"/>
    <col min="2305" max="2305" width="11.625" style="519" customWidth="1"/>
    <col min="2306" max="2307" width="4.625" style="519" customWidth="1"/>
    <col min="2308" max="2308" width="5.625" style="519" customWidth="1"/>
    <col min="2309" max="2327" width="5.375" style="519" customWidth="1"/>
    <col min="2328" max="2328" width="9" style="519"/>
    <col min="2329" max="2333" width="4.125" style="519" bestFit="1" customWidth="1"/>
    <col min="2334" max="2560" width="9" style="519"/>
    <col min="2561" max="2561" width="11.625" style="519" customWidth="1"/>
    <col min="2562" max="2563" width="4.625" style="519" customWidth="1"/>
    <col min="2564" max="2564" width="5.625" style="519" customWidth="1"/>
    <col min="2565" max="2583" width="5.375" style="519" customWidth="1"/>
    <col min="2584" max="2584" width="9" style="519"/>
    <col min="2585" max="2589" width="4.125" style="519" bestFit="1" customWidth="1"/>
    <col min="2590" max="2816" width="9" style="519"/>
    <col min="2817" max="2817" width="11.625" style="519" customWidth="1"/>
    <col min="2818" max="2819" width="4.625" style="519" customWidth="1"/>
    <col min="2820" max="2820" width="5.625" style="519" customWidth="1"/>
    <col min="2821" max="2839" width="5.375" style="519" customWidth="1"/>
    <col min="2840" max="2840" width="9" style="519"/>
    <col min="2841" max="2845" width="4.125" style="519" bestFit="1" customWidth="1"/>
    <col min="2846" max="3072" width="9" style="519"/>
    <col min="3073" max="3073" width="11.625" style="519" customWidth="1"/>
    <col min="3074" max="3075" width="4.625" style="519" customWidth="1"/>
    <col min="3076" max="3076" width="5.625" style="519" customWidth="1"/>
    <col min="3077" max="3095" width="5.375" style="519" customWidth="1"/>
    <col min="3096" max="3096" width="9" style="519"/>
    <col min="3097" max="3101" width="4.125" style="519" bestFit="1" customWidth="1"/>
    <col min="3102" max="3328" width="9" style="519"/>
    <col min="3329" max="3329" width="11.625" style="519" customWidth="1"/>
    <col min="3330" max="3331" width="4.625" style="519" customWidth="1"/>
    <col min="3332" max="3332" width="5.625" style="519" customWidth="1"/>
    <col min="3333" max="3351" width="5.375" style="519" customWidth="1"/>
    <col min="3352" max="3352" width="9" style="519"/>
    <col min="3353" max="3357" width="4.125" style="519" bestFit="1" customWidth="1"/>
    <col min="3358" max="3584" width="9" style="519"/>
    <col min="3585" max="3585" width="11.625" style="519" customWidth="1"/>
    <col min="3586" max="3587" width="4.625" style="519" customWidth="1"/>
    <col min="3588" max="3588" width="5.625" style="519" customWidth="1"/>
    <col min="3589" max="3607" width="5.375" style="519" customWidth="1"/>
    <col min="3608" max="3608" width="9" style="519"/>
    <col min="3609" max="3613" width="4.125" style="519" bestFit="1" customWidth="1"/>
    <col min="3614" max="3840" width="9" style="519"/>
    <col min="3841" max="3841" width="11.625" style="519" customWidth="1"/>
    <col min="3842" max="3843" width="4.625" style="519" customWidth="1"/>
    <col min="3844" max="3844" width="5.625" style="519" customWidth="1"/>
    <col min="3845" max="3863" width="5.375" style="519" customWidth="1"/>
    <col min="3864" max="3864" width="9" style="519"/>
    <col min="3865" max="3869" width="4.125" style="519" bestFit="1" customWidth="1"/>
    <col min="3870" max="4096" width="9" style="519"/>
    <col min="4097" max="4097" width="11.625" style="519" customWidth="1"/>
    <col min="4098" max="4099" width="4.625" style="519" customWidth="1"/>
    <col min="4100" max="4100" width="5.625" style="519" customWidth="1"/>
    <col min="4101" max="4119" width="5.375" style="519" customWidth="1"/>
    <col min="4120" max="4120" width="9" style="519"/>
    <col min="4121" max="4125" width="4.125" style="519" bestFit="1" customWidth="1"/>
    <col min="4126" max="4352" width="9" style="519"/>
    <col min="4353" max="4353" width="11.625" style="519" customWidth="1"/>
    <col min="4354" max="4355" width="4.625" style="519" customWidth="1"/>
    <col min="4356" max="4356" width="5.625" style="519" customWidth="1"/>
    <col min="4357" max="4375" width="5.375" style="519" customWidth="1"/>
    <col min="4376" max="4376" width="9" style="519"/>
    <col min="4377" max="4381" width="4.125" style="519" bestFit="1" customWidth="1"/>
    <col min="4382" max="4608" width="9" style="519"/>
    <col min="4609" max="4609" width="11.625" style="519" customWidth="1"/>
    <col min="4610" max="4611" width="4.625" style="519" customWidth="1"/>
    <col min="4612" max="4612" width="5.625" style="519" customWidth="1"/>
    <col min="4613" max="4631" width="5.375" style="519" customWidth="1"/>
    <col min="4632" max="4632" width="9" style="519"/>
    <col min="4633" max="4637" width="4.125" style="519" bestFit="1" customWidth="1"/>
    <col min="4638" max="4864" width="9" style="519"/>
    <col min="4865" max="4865" width="11.625" style="519" customWidth="1"/>
    <col min="4866" max="4867" width="4.625" style="519" customWidth="1"/>
    <col min="4868" max="4868" width="5.625" style="519" customWidth="1"/>
    <col min="4869" max="4887" width="5.375" style="519" customWidth="1"/>
    <col min="4888" max="4888" width="9" style="519"/>
    <col min="4889" max="4893" width="4.125" style="519" bestFit="1" customWidth="1"/>
    <col min="4894" max="5120" width="9" style="519"/>
    <col min="5121" max="5121" width="11.625" style="519" customWidth="1"/>
    <col min="5122" max="5123" width="4.625" style="519" customWidth="1"/>
    <col min="5124" max="5124" width="5.625" style="519" customWidth="1"/>
    <col min="5125" max="5143" width="5.375" style="519" customWidth="1"/>
    <col min="5144" max="5144" width="9" style="519"/>
    <col min="5145" max="5149" width="4.125" style="519" bestFit="1" customWidth="1"/>
    <col min="5150" max="5376" width="9" style="519"/>
    <col min="5377" max="5377" width="11.625" style="519" customWidth="1"/>
    <col min="5378" max="5379" width="4.625" style="519" customWidth="1"/>
    <col min="5380" max="5380" width="5.625" style="519" customWidth="1"/>
    <col min="5381" max="5399" width="5.375" style="519" customWidth="1"/>
    <col min="5400" max="5400" width="9" style="519"/>
    <col min="5401" max="5405" width="4.125" style="519" bestFit="1" customWidth="1"/>
    <col min="5406" max="5632" width="9" style="519"/>
    <col min="5633" max="5633" width="11.625" style="519" customWidth="1"/>
    <col min="5634" max="5635" width="4.625" style="519" customWidth="1"/>
    <col min="5636" max="5636" width="5.625" style="519" customWidth="1"/>
    <col min="5637" max="5655" width="5.375" style="519" customWidth="1"/>
    <col min="5656" max="5656" width="9" style="519"/>
    <col min="5657" max="5661" width="4.125" style="519" bestFit="1" customWidth="1"/>
    <col min="5662" max="5888" width="9" style="519"/>
    <col min="5889" max="5889" width="11.625" style="519" customWidth="1"/>
    <col min="5890" max="5891" width="4.625" style="519" customWidth="1"/>
    <col min="5892" max="5892" width="5.625" style="519" customWidth="1"/>
    <col min="5893" max="5911" width="5.375" style="519" customWidth="1"/>
    <col min="5912" max="5912" width="9" style="519"/>
    <col min="5913" max="5917" width="4.125" style="519" bestFit="1" customWidth="1"/>
    <col min="5918" max="6144" width="9" style="519"/>
    <col min="6145" max="6145" width="11.625" style="519" customWidth="1"/>
    <col min="6146" max="6147" width="4.625" style="519" customWidth="1"/>
    <col min="6148" max="6148" width="5.625" style="519" customWidth="1"/>
    <col min="6149" max="6167" width="5.375" style="519" customWidth="1"/>
    <col min="6168" max="6168" width="9" style="519"/>
    <col min="6169" max="6173" width="4.125" style="519" bestFit="1" customWidth="1"/>
    <col min="6174" max="6400" width="9" style="519"/>
    <col min="6401" max="6401" width="11.625" style="519" customWidth="1"/>
    <col min="6402" max="6403" width="4.625" style="519" customWidth="1"/>
    <col min="6404" max="6404" width="5.625" style="519" customWidth="1"/>
    <col min="6405" max="6423" width="5.375" style="519" customWidth="1"/>
    <col min="6424" max="6424" width="9" style="519"/>
    <col min="6425" max="6429" width="4.125" style="519" bestFit="1" customWidth="1"/>
    <col min="6430" max="6656" width="9" style="519"/>
    <col min="6657" max="6657" width="11.625" style="519" customWidth="1"/>
    <col min="6658" max="6659" width="4.625" style="519" customWidth="1"/>
    <col min="6660" max="6660" width="5.625" style="519" customWidth="1"/>
    <col min="6661" max="6679" width="5.375" style="519" customWidth="1"/>
    <col min="6680" max="6680" width="9" style="519"/>
    <col min="6681" max="6685" width="4.125" style="519" bestFit="1" customWidth="1"/>
    <col min="6686" max="6912" width="9" style="519"/>
    <col min="6913" max="6913" width="11.625" style="519" customWidth="1"/>
    <col min="6914" max="6915" width="4.625" style="519" customWidth="1"/>
    <col min="6916" max="6916" width="5.625" style="519" customWidth="1"/>
    <col min="6917" max="6935" width="5.375" style="519" customWidth="1"/>
    <col min="6936" max="6936" width="9" style="519"/>
    <col min="6937" max="6941" width="4.125" style="519" bestFit="1" customWidth="1"/>
    <col min="6942" max="7168" width="9" style="519"/>
    <col min="7169" max="7169" width="11.625" style="519" customWidth="1"/>
    <col min="7170" max="7171" width="4.625" style="519" customWidth="1"/>
    <col min="7172" max="7172" width="5.625" style="519" customWidth="1"/>
    <col min="7173" max="7191" width="5.375" style="519" customWidth="1"/>
    <col min="7192" max="7192" width="9" style="519"/>
    <col min="7193" max="7197" width="4.125" style="519" bestFit="1" customWidth="1"/>
    <col min="7198" max="7424" width="9" style="519"/>
    <col min="7425" max="7425" width="11.625" style="519" customWidth="1"/>
    <col min="7426" max="7427" width="4.625" style="519" customWidth="1"/>
    <col min="7428" max="7428" width="5.625" style="519" customWidth="1"/>
    <col min="7429" max="7447" width="5.375" style="519" customWidth="1"/>
    <col min="7448" max="7448" width="9" style="519"/>
    <col min="7449" max="7453" width="4.125" style="519" bestFit="1" customWidth="1"/>
    <col min="7454" max="7680" width="9" style="519"/>
    <col min="7681" max="7681" width="11.625" style="519" customWidth="1"/>
    <col min="7682" max="7683" width="4.625" style="519" customWidth="1"/>
    <col min="7684" max="7684" width="5.625" style="519" customWidth="1"/>
    <col min="7685" max="7703" width="5.375" style="519" customWidth="1"/>
    <col min="7704" max="7704" width="9" style="519"/>
    <col min="7705" max="7709" width="4.125" style="519" bestFit="1" customWidth="1"/>
    <col min="7710" max="7936" width="9" style="519"/>
    <col min="7937" max="7937" width="11.625" style="519" customWidth="1"/>
    <col min="7938" max="7939" width="4.625" style="519" customWidth="1"/>
    <col min="7940" max="7940" width="5.625" style="519" customWidth="1"/>
    <col min="7941" max="7959" width="5.375" style="519" customWidth="1"/>
    <col min="7960" max="7960" width="9" style="519"/>
    <col min="7961" max="7965" width="4.125" style="519" bestFit="1" customWidth="1"/>
    <col min="7966" max="8192" width="9" style="519"/>
    <col min="8193" max="8193" width="11.625" style="519" customWidth="1"/>
    <col min="8194" max="8195" width="4.625" style="519" customWidth="1"/>
    <col min="8196" max="8196" width="5.625" style="519" customWidth="1"/>
    <col min="8197" max="8215" width="5.375" style="519" customWidth="1"/>
    <col min="8216" max="8216" width="9" style="519"/>
    <col min="8217" max="8221" width="4.125" style="519" bestFit="1" customWidth="1"/>
    <col min="8222" max="8448" width="9" style="519"/>
    <col min="8449" max="8449" width="11.625" style="519" customWidth="1"/>
    <col min="8450" max="8451" width="4.625" style="519" customWidth="1"/>
    <col min="8452" max="8452" width="5.625" style="519" customWidth="1"/>
    <col min="8453" max="8471" width="5.375" style="519" customWidth="1"/>
    <col min="8472" max="8472" width="9" style="519"/>
    <col min="8473" max="8477" width="4.125" style="519" bestFit="1" customWidth="1"/>
    <col min="8478" max="8704" width="9" style="519"/>
    <col min="8705" max="8705" width="11.625" style="519" customWidth="1"/>
    <col min="8706" max="8707" width="4.625" style="519" customWidth="1"/>
    <col min="8708" max="8708" width="5.625" style="519" customWidth="1"/>
    <col min="8709" max="8727" width="5.375" style="519" customWidth="1"/>
    <col min="8728" max="8728" width="9" style="519"/>
    <col min="8729" max="8733" width="4.125" style="519" bestFit="1" customWidth="1"/>
    <col min="8734" max="8960" width="9" style="519"/>
    <col min="8961" max="8961" width="11.625" style="519" customWidth="1"/>
    <col min="8962" max="8963" width="4.625" style="519" customWidth="1"/>
    <col min="8964" max="8964" width="5.625" style="519" customWidth="1"/>
    <col min="8965" max="8983" width="5.375" style="519" customWidth="1"/>
    <col min="8984" max="8984" width="9" style="519"/>
    <col min="8985" max="8989" width="4.125" style="519" bestFit="1" customWidth="1"/>
    <col min="8990" max="9216" width="9" style="519"/>
    <col min="9217" max="9217" width="11.625" style="519" customWidth="1"/>
    <col min="9218" max="9219" width="4.625" style="519" customWidth="1"/>
    <col min="9220" max="9220" width="5.625" style="519" customWidth="1"/>
    <col min="9221" max="9239" width="5.375" style="519" customWidth="1"/>
    <col min="9240" max="9240" width="9" style="519"/>
    <col min="9241" max="9245" width="4.125" style="519" bestFit="1" customWidth="1"/>
    <col min="9246" max="9472" width="9" style="519"/>
    <col min="9473" max="9473" width="11.625" style="519" customWidth="1"/>
    <col min="9474" max="9475" width="4.625" style="519" customWidth="1"/>
    <col min="9476" max="9476" width="5.625" style="519" customWidth="1"/>
    <col min="9477" max="9495" width="5.375" style="519" customWidth="1"/>
    <col min="9496" max="9496" width="9" style="519"/>
    <col min="9497" max="9501" width="4.125" style="519" bestFit="1" customWidth="1"/>
    <col min="9502" max="9728" width="9" style="519"/>
    <col min="9729" max="9729" width="11.625" style="519" customWidth="1"/>
    <col min="9730" max="9731" width="4.625" style="519" customWidth="1"/>
    <col min="9732" max="9732" width="5.625" style="519" customWidth="1"/>
    <col min="9733" max="9751" width="5.375" style="519" customWidth="1"/>
    <col min="9752" max="9752" width="9" style="519"/>
    <col min="9753" max="9757" width="4.125" style="519" bestFit="1" customWidth="1"/>
    <col min="9758" max="9984" width="9" style="519"/>
    <col min="9985" max="9985" width="11.625" style="519" customWidth="1"/>
    <col min="9986" max="9987" width="4.625" style="519" customWidth="1"/>
    <col min="9988" max="9988" width="5.625" style="519" customWidth="1"/>
    <col min="9989" max="10007" width="5.375" style="519" customWidth="1"/>
    <col min="10008" max="10008" width="9" style="519"/>
    <col min="10009" max="10013" width="4.125" style="519" bestFit="1" customWidth="1"/>
    <col min="10014" max="10240" width="9" style="519"/>
    <col min="10241" max="10241" width="11.625" style="519" customWidth="1"/>
    <col min="10242" max="10243" width="4.625" style="519" customWidth="1"/>
    <col min="10244" max="10244" width="5.625" style="519" customWidth="1"/>
    <col min="10245" max="10263" width="5.375" style="519" customWidth="1"/>
    <col min="10264" max="10264" width="9" style="519"/>
    <col min="10265" max="10269" width="4.125" style="519" bestFit="1" customWidth="1"/>
    <col min="10270" max="10496" width="9" style="519"/>
    <col min="10497" max="10497" width="11.625" style="519" customWidth="1"/>
    <col min="10498" max="10499" width="4.625" style="519" customWidth="1"/>
    <col min="10500" max="10500" width="5.625" style="519" customWidth="1"/>
    <col min="10501" max="10519" width="5.375" style="519" customWidth="1"/>
    <col min="10520" max="10520" width="9" style="519"/>
    <col min="10521" max="10525" width="4.125" style="519" bestFit="1" customWidth="1"/>
    <col min="10526" max="10752" width="9" style="519"/>
    <col min="10753" max="10753" width="11.625" style="519" customWidth="1"/>
    <col min="10754" max="10755" width="4.625" style="519" customWidth="1"/>
    <col min="10756" max="10756" width="5.625" style="519" customWidth="1"/>
    <col min="10757" max="10775" width="5.375" style="519" customWidth="1"/>
    <col min="10776" max="10776" width="9" style="519"/>
    <col min="10777" max="10781" width="4.125" style="519" bestFit="1" customWidth="1"/>
    <col min="10782" max="11008" width="9" style="519"/>
    <col min="11009" max="11009" width="11.625" style="519" customWidth="1"/>
    <col min="11010" max="11011" width="4.625" style="519" customWidth="1"/>
    <col min="11012" max="11012" width="5.625" style="519" customWidth="1"/>
    <col min="11013" max="11031" width="5.375" style="519" customWidth="1"/>
    <col min="11032" max="11032" width="9" style="519"/>
    <col min="11033" max="11037" width="4.125" style="519" bestFit="1" customWidth="1"/>
    <col min="11038" max="11264" width="9" style="519"/>
    <col min="11265" max="11265" width="11.625" style="519" customWidth="1"/>
    <col min="11266" max="11267" width="4.625" style="519" customWidth="1"/>
    <col min="11268" max="11268" width="5.625" style="519" customWidth="1"/>
    <col min="11269" max="11287" width="5.375" style="519" customWidth="1"/>
    <col min="11288" max="11288" width="9" style="519"/>
    <col min="11289" max="11293" width="4.125" style="519" bestFit="1" customWidth="1"/>
    <col min="11294" max="11520" width="9" style="519"/>
    <col min="11521" max="11521" width="11.625" style="519" customWidth="1"/>
    <col min="11522" max="11523" width="4.625" style="519" customWidth="1"/>
    <col min="11524" max="11524" width="5.625" style="519" customWidth="1"/>
    <col min="11525" max="11543" width="5.375" style="519" customWidth="1"/>
    <col min="11544" max="11544" width="9" style="519"/>
    <col min="11545" max="11549" width="4.125" style="519" bestFit="1" customWidth="1"/>
    <col min="11550" max="11776" width="9" style="519"/>
    <col min="11777" max="11777" width="11.625" style="519" customWidth="1"/>
    <col min="11778" max="11779" width="4.625" style="519" customWidth="1"/>
    <col min="11780" max="11780" width="5.625" style="519" customWidth="1"/>
    <col min="11781" max="11799" width="5.375" style="519" customWidth="1"/>
    <col min="11800" max="11800" width="9" style="519"/>
    <col min="11801" max="11805" width="4.125" style="519" bestFit="1" customWidth="1"/>
    <col min="11806" max="12032" width="9" style="519"/>
    <col min="12033" max="12033" width="11.625" style="519" customWidth="1"/>
    <col min="12034" max="12035" width="4.625" style="519" customWidth="1"/>
    <col min="12036" max="12036" width="5.625" style="519" customWidth="1"/>
    <col min="12037" max="12055" width="5.375" style="519" customWidth="1"/>
    <col min="12056" max="12056" width="9" style="519"/>
    <col min="12057" max="12061" width="4.125" style="519" bestFit="1" customWidth="1"/>
    <col min="12062" max="12288" width="9" style="519"/>
    <col min="12289" max="12289" width="11.625" style="519" customWidth="1"/>
    <col min="12290" max="12291" width="4.625" style="519" customWidth="1"/>
    <col min="12292" max="12292" width="5.625" style="519" customWidth="1"/>
    <col min="12293" max="12311" width="5.375" style="519" customWidth="1"/>
    <col min="12312" max="12312" width="9" style="519"/>
    <col min="12313" max="12317" width="4.125" style="519" bestFit="1" customWidth="1"/>
    <col min="12318" max="12544" width="9" style="519"/>
    <col min="12545" max="12545" width="11.625" style="519" customWidth="1"/>
    <col min="12546" max="12547" width="4.625" style="519" customWidth="1"/>
    <col min="12548" max="12548" width="5.625" style="519" customWidth="1"/>
    <col min="12549" max="12567" width="5.375" style="519" customWidth="1"/>
    <col min="12568" max="12568" width="9" style="519"/>
    <col min="12569" max="12573" width="4.125" style="519" bestFit="1" customWidth="1"/>
    <col min="12574" max="12800" width="9" style="519"/>
    <col min="12801" max="12801" width="11.625" style="519" customWidth="1"/>
    <col min="12802" max="12803" width="4.625" style="519" customWidth="1"/>
    <col min="12804" max="12804" width="5.625" style="519" customWidth="1"/>
    <col min="12805" max="12823" width="5.375" style="519" customWidth="1"/>
    <col min="12824" max="12824" width="9" style="519"/>
    <col min="12825" max="12829" width="4.125" style="519" bestFit="1" customWidth="1"/>
    <col min="12830" max="13056" width="9" style="519"/>
    <col min="13057" max="13057" width="11.625" style="519" customWidth="1"/>
    <col min="13058" max="13059" width="4.625" style="519" customWidth="1"/>
    <col min="13060" max="13060" width="5.625" style="519" customWidth="1"/>
    <col min="13061" max="13079" width="5.375" style="519" customWidth="1"/>
    <col min="13080" max="13080" width="9" style="519"/>
    <col min="13081" max="13085" width="4.125" style="519" bestFit="1" customWidth="1"/>
    <col min="13086" max="13312" width="9" style="519"/>
    <col min="13313" max="13313" width="11.625" style="519" customWidth="1"/>
    <col min="13314" max="13315" width="4.625" style="519" customWidth="1"/>
    <col min="13316" max="13316" width="5.625" style="519" customWidth="1"/>
    <col min="13317" max="13335" width="5.375" style="519" customWidth="1"/>
    <col min="13336" max="13336" width="9" style="519"/>
    <col min="13337" max="13341" width="4.125" style="519" bestFit="1" customWidth="1"/>
    <col min="13342" max="13568" width="9" style="519"/>
    <col min="13569" max="13569" width="11.625" style="519" customWidth="1"/>
    <col min="13570" max="13571" width="4.625" style="519" customWidth="1"/>
    <col min="13572" max="13572" width="5.625" style="519" customWidth="1"/>
    <col min="13573" max="13591" width="5.375" style="519" customWidth="1"/>
    <col min="13592" max="13592" width="9" style="519"/>
    <col min="13593" max="13597" width="4.125" style="519" bestFit="1" customWidth="1"/>
    <col min="13598" max="13824" width="9" style="519"/>
    <col min="13825" max="13825" width="11.625" style="519" customWidth="1"/>
    <col min="13826" max="13827" width="4.625" style="519" customWidth="1"/>
    <col min="13828" max="13828" width="5.625" style="519" customWidth="1"/>
    <col min="13829" max="13847" width="5.375" style="519" customWidth="1"/>
    <col min="13848" max="13848" width="9" style="519"/>
    <col min="13849" max="13853" width="4.125" style="519" bestFit="1" customWidth="1"/>
    <col min="13854" max="14080" width="9" style="519"/>
    <col min="14081" max="14081" width="11.625" style="519" customWidth="1"/>
    <col min="14082" max="14083" width="4.625" style="519" customWidth="1"/>
    <col min="14084" max="14084" width="5.625" style="519" customWidth="1"/>
    <col min="14085" max="14103" width="5.375" style="519" customWidth="1"/>
    <col min="14104" max="14104" width="9" style="519"/>
    <col min="14105" max="14109" width="4.125" style="519" bestFit="1" customWidth="1"/>
    <col min="14110" max="14336" width="9" style="519"/>
    <col min="14337" max="14337" width="11.625" style="519" customWidth="1"/>
    <col min="14338" max="14339" width="4.625" style="519" customWidth="1"/>
    <col min="14340" max="14340" width="5.625" style="519" customWidth="1"/>
    <col min="14341" max="14359" width="5.375" style="519" customWidth="1"/>
    <col min="14360" max="14360" width="9" style="519"/>
    <col min="14361" max="14365" width="4.125" style="519" bestFit="1" customWidth="1"/>
    <col min="14366" max="14592" width="9" style="519"/>
    <col min="14593" max="14593" width="11.625" style="519" customWidth="1"/>
    <col min="14594" max="14595" width="4.625" style="519" customWidth="1"/>
    <col min="14596" max="14596" width="5.625" style="519" customWidth="1"/>
    <col min="14597" max="14615" width="5.375" style="519" customWidth="1"/>
    <col min="14616" max="14616" width="9" style="519"/>
    <col min="14617" max="14621" width="4.125" style="519" bestFit="1" customWidth="1"/>
    <col min="14622" max="14848" width="9" style="519"/>
    <col min="14849" max="14849" width="11.625" style="519" customWidth="1"/>
    <col min="14850" max="14851" width="4.625" style="519" customWidth="1"/>
    <col min="14852" max="14852" width="5.625" style="519" customWidth="1"/>
    <col min="14853" max="14871" width="5.375" style="519" customWidth="1"/>
    <col min="14872" max="14872" width="9" style="519"/>
    <col min="14873" max="14877" width="4.125" style="519" bestFit="1" customWidth="1"/>
    <col min="14878" max="15104" width="9" style="519"/>
    <col min="15105" max="15105" width="11.625" style="519" customWidth="1"/>
    <col min="15106" max="15107" width="4.625" style="519" customWidth="1"/>
    <col min="15108" max="15108" width="5.625" style="519" customWidth="1"/>
    <col min="15109" max="15127" width="5.375" style="519" customWidth="1"/>
    <col min="15128" max="15128" width="9" style="519"/>
    <col min="15129" max="15133" width="4.125" style="519" bestFit="1" customWidth="1"/>
    <col min="15134" max="15360" width="9" style="519"/>
    <col min="15361" max="15361" width="11.625" style="519" customWidth="1"/>
    <col min="15362" max="15363" width="4.625" style="519" customWidth="1"/>
    <col min="15364" max="15364" width="5.625" style="519" customWidth="1"/>
    <col min="15365" max="15383" width="5.375" style="519" customWidth="1"/>
    <col min="15384" max="15384" width="9" style="519"/>
    <col min="15385" max="15389" width="4.125" style="519" bestFit="1" customWidth="1"/>
    <col min="15390" max="15616" width="9" style="519"/>
    <col min="15617" max="15617" width="11.625" style="519" customWidth="1"/>
    <col min="15618" max="15619" width="4.625" style="519" customWidth="1"/>
    <col min="15620" max="15620" width="5.625" style="519" customWidth="1"/>
    <col min="15621" max="15639" width="5.375" style="519" customWidth="1"/>
    <col min="15640" max="15640" width="9" style="519"/>
    <col min="15641" max="15645" width="4.125" style="519" bestFit="1" customWidth="1"/>
    <col min="15646" max="15872" width="9" style="519"/>
    <col min="15873" max="15873" width="11.625" style="519" customWidth="1"/>
    <col min="15874" max="15875" width="4.625" style="519" customWidth="1"/>
    <col min="15876" max="15876" width="5.625" style="519" customWidth="1"/>
    <col min="15877" max="15895" width="5.375" style="519" customWidth="1"/>
    <col min="15896" max="15896" width="9" style="519"/>
    <col min="15897" max="15901" width="4.125" style="519" bestFit="1" customWidth="1"/>
    <col min="15902" max="16128" width="9" style="519"/>
    <col min="16129" max="16129" width="11.625" style="519" customWidth="1"/>
    <col min="16130" max="16131" width="4.625" style="519" customWidth="1"/>
    <col min="16132" max="16132" width="5.625" style="519" customWidth="1"/>
    <col min="16133" max="16151" width="5.375" style="519" customWidth="1"/>
    <col min="16152" max="16152" width="9" style="519"/>
    <col min="16153" max="16157" width="4.125" style="519" bestFit="1" customWidth="1"/>
    <col min="16158" max="16384" width="9" style="519"/>
  </cols>
  <sheetData>
    <row r="1" spans="1:29">
      <c r="A1" s="1668" t="s">
        <v>1005</v>
      </c>
      <c r="B1" s="805"/>
      <c r="C1" s="805"/>
      <c r="D1" s="805"/>
      <c r="R1" s="1640"/>
      <c r="S1" s="1920" t="s">
        <v>971</v>
      </c>
      <c r="T1" s="1921"/>
      <c r="U1" s="1848" t="s">
        <v>273</v>
      </c>
      <c r="V1" s="1848"/>
      <c r="W1" s="2387"/>
    </row>
    <row r="2" spans="1:29">
      <c r="A2" s="1487" t="s">
        <v>1006</v>
      </c>
      <c r="B2" s="849" t="s">
        <v>973</v>
      </c>
      <c r="C2" s="1641"/>
      <c r="D2" s="1641"/>
      <c r="E2" s="1641"/>
      <c r="F2" s="1641"/>
      <c r="G2" s="1641"/>
      <c r="H2" s="1641"/>
      <c r="I2" s="1641"/>
      <c r="J2" s="1641"/>
      <c r="K2" s="1641"/>
      <c r="L2" s="1641"/>
      <c r="M2" s="1641"/>
      <c r="N2" s="1641"/>
      <c r="O2" s="1641"/>
      <c r="P2" s="1641"/>
      <c r="Q2" s="1641"/>
      <c r="R2" s="7" t="s">
        <v>345</v>
      </c>
      <c r="S2" s="1920" t="s">
        <v>974</v>
      </c>
      <c r="T2" s="1921"/>
      <c r="U2" s="1848" t="s">
        <v>1011</v>
      </c>
      <c r="V2" s="1848"/>
      <c r="W2" s="2387"/>
      <c r="X2" s="1639"/>
    </row>
    <row r="3" spans="1:29" s="100" customFormat="1" ht="18.75" customHeight="1">
      <c r="A3" s="1811" t="s">
        <v>1012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N3" s="1811"/>
      <c r="O3" s="1811"/>
      <c r="P3" s="1811"/>
      <c r="Q3" s="1811"/>
      <c r="R3" s="1811"/>
      <c r="S3" s="1811"/>
      <c r="T3" s="1811"/>
      <c r="U3" s="1811"/>
      <c r="V3" s="1811"/>
      <c r="W3" s="1811"/>
      <c r="X3" s="385"/>
    </row>
    <row r="4" spans="1:29">
      <c r="A4" s="1968" t="s">
        <v>2082</v>
      </c>
      <c r="B4" s="1968"/>
      <c r="C4" s="1968"/>
      <c r="D4" s="1968"/>
      <c r="E4" s="1968"/>
      <c r="F4" s="1968"/>
      <c r="G4" s="1968"/>
      <c r="H4" s="1968"/>
      <c r="I4" s="1968"/>
      <c r="J4" s="1968"/>
      <c r="K4" s="1968"/>
      <c r="L4" s="1968"/>
      <c r="M4" s="1968"/>
      <c r="N4" s="1968"/>
      <c r="O4" s="1968"/>
      <c r="P4" s="1968"/>
      <c r="Q4" s="1968"/>
      <c r="R4" s="1968"/>
      <c r="S4" s="1968"/>
      <c r="T4" s="1968"/>
      <c r="U4" s="1968"/>
      <c r="V4" s="1775" t="s">
        <v>977</v>
      </c>
      <c r="W4" s="1775"/>
      <c r="X4" s="1639"/>
    </row>
    <row r="5" spans="1:29">
      <c r="A5" s="2388" t="s">
        <v>978</v>
      </c>
      <c r="B5" s="2389"/>
      <c r="C5" s="2391" t="s">
        <v>2083</v>
      </c>
      <c r="D5" s="2391" t="s">
        <v>2084</v>
      </c>
      <c r="E5" s="2315" t="s">
        <v>2085</v>
      </c>
      <c r="F5" s="2315"/>
      <c r="G5" s="2315"/>
      <c r="H5" s="2315"/>
      <c r="I5" s="2315"/>
      <c r="J5" s="2315"/>
      <c r="K5" s="1921"/>
      <c r="L5" s="1920" t="s">
        <v>2086</v>
      </c>
      <c r="M5" s="2315"/>
      <c r="N5" s="2315"/>
      <c r="O5" s="1921"/>
      <c r="P5" s="1920" t="s">
        <v>2087</v>
      </c>
      <c r="Q5" s="2315"/>
      <c r="R5" s="2315"/>
      <c r="S5" s="1921"/>
      <c r="T5" s="1920" t="s">
        <v>2088</v>
      </c>
      <c r="U5" s="2315"/>
      <c r="V5" s="2315"/>
      <c r="W5" s="2315"/>
      <c r="X5" s="1639"/>
    </row>
    <row r="6" spans="1:29" s="838" customFormat="1">
      <c r="A6" s="1968"/>
      <c r="B6" s="2390"/>
      <c r="C6" s="1919"/>
      <c r="D6" s="1919"/>
      <c r="E6" s="1588" t="s">
        <v>979</v>
      </c>
      <c r="F6" s="1555" t="s">
        <v>980</v>
      </c>
      <c r="G6" s="1555" t="s">
        <v>981</v>
      </c>
      <c r="H6" s="1555" t="s">
        <v>982</v>
      </c>
      <c r="I6" s="1555" t="s">
        <v>983</v>
      </c>
      <c r="J6" s="1555" t="s">
        <v>984</v>
      </c>
      <c r="K6" s="1555" t="s">
        <v>2089</v>
      </c>
      <c r="L6" s="1555" t="s">
        <v>979</v>
      </c>
      <c r="M6" s="1555" t="s">
        <v>980</v>
      </c>
      <c r="N6" s="1555" t="s">
        <v>981</v>
      </c>
      <c r="O6" s="1555" t="s">
        <v>982</v>
      </c>
      <c r="P6" s="1555" t="s">
        <v>979</v>
      </c>
      <c r="Q6" s="1555" t="s">
        <v>980</v>
      </c>
      <c r="R6" s="1555" t="s">
        <v>981</v>
      </c>
      <c r="S6" s="1555" t="s">
        <v>982</v>
      </c>
      <c r="T6" s="1555" t="s">
        <v>979</v>
      </c>
      <c r="U6" s="1555" t="s">
        <v>980</v>
      </c>
      <c r="V6" s="1555" t="s">
        <v>981</v>
      </c>
      <c r="W6" s="1587" t="s">
        <v>982</v>
      </c>
      <c r="X6" s="837"/>
    </row>
    <row r="7" spans="1:29" ht="11.1" customHeight="1">
      <c r="A7" s="805" t="s">
        <v>2090</v>
      </c>
      <c r="B7" s="805" t="s">
        <v>2091</v>
      </c>
      <c r="C7" s="850">
        <f>D7+E7+L7+P7+T7</f>
        <v>110</v>
      </c>
      <c r="D7" s="584">
        <f>SUM(D8:D9)</f>
        <v>23</v>
      </c>
      <c r="E7" s="584">
        <f>SUM(F7:K7)</f>
        <v>8</v>
      </c>
      <c r="F7" s="584">
        <f t="shared" ref="F7:K7" si="0">SUM(F8:F9)</f>
        <v>2</v>
      </c>
      <c r="G7" s="584">
        <f t="shared" si="0"/>
        <v>0</v>
      </c>
      <c r="H7" s="584">
        <f t="shared" si="0"/>
        <v>0</v>
      </c>
      <c r="I7" s="584">
        <f t="shared" si="0"/>
        <v>0</v>
      </c>
      <c r="J7" s="584">
        <f t="shared" si="0"/>
        <v>3</v>
      </c>
      <c r="K7" s="584">
        <f t="shared" si="0"/>
        <v>3</v>
      </c>
      <c r="L7" s="584">
        <f>SUM(M7:O7)</f>
        <v>11</v>
      </c>
      <c r="M7" s="584">
        <f>SUM(M8:M9)</f>
        <v>2</v>
      </c>
      <c r="N7" s="584">
        <f>SUM(N8:N9)</f>
        <v>6</v>
      </c>
      <c r="O7" s="584">
        <f>SUM(O8:O9)</f>
        <v>3</v>
      </c>
      <c r="P7" s="584">
        <f t="shared" ref="P7:P43" si="1">SUM(Q7:S7)</f>
        <v>22</v>
      </c>
      <c r="Q7" s="584">
        <f>SUM(Q8:Q9)</f>
        <v>3</v>
      </c>
      <c r="R7" s="584">
        <f>SUM(R8:R9)</f>
        <v>10</v>
      </c>
      <c r="S7" s="584">
        <f>SUM(S8:S9)</f>
        <v>9</v>
      </c>
      <c r="T7" s="584">
        <f t="shared" ref="T7:T24" si="2">SUM(U7:W7)</f>
        <v>46</v>
      </c>
      <c r="U7" s="584">
        <f>SUM(U8:U9)</f>
        <v>15</v>
      </c>
      <c r="V7" s="584">
        <f>SUM(V8:V9)</f>
        <v>14</v>
      </c>
      <c r="W7" s="584">
        <f>SUM(W8:W9)</f>
        <v>17</v>
      </c>
      <c r="X7" s="840"/>
      <c r="Y7" s="521">
        <f>E7-F7-G7-H7-I7-J7-K7</f>
        <v>0</v>
      </c>
      <c r="Z7" s="521">
        <f>L7-M7-N7-O7</f>
        <v>0</v>
      </c>
      <c r="AA7" s="521">
        <f>P7-Q7-R7-S7</f>
        <v>0</v>
      </c>
      <c r="AB7" s="521">
        <f>T7-U7-V7-W7</f>
        <v>0</v>
      </c>
      <c r="AC7" s="521">
        <f>C7-D7-E7-L7-P7-T7</f>
        <v>0</v>
      </c>
    </row>
    <row r="8" spans="1:29" ht="11.1" customHeight="1">
      <c r="A8" s="790"/>
      <c r="B8" s="805" t="s">
        <v>583</v>
      </c>
      <c r="C8" s="582">
        <f t="shared" ref="C8:C43" si="3">D8+E8+L8+P8+T8</f>
        <v>64</v>
      </c>
      <c r="D8" s="584">
        <f>D10+D12+D14+D16+D18+D20+D22+D24+D26+D28+D30+D32+D34+D36+D38+D40+D42</f>
        <v>13</v>
      </c>
      <c r="E8" s="584">
        <f t="shared" ref="E8:E43" si="4">SUM(F8:K8)</f>
        <v>6</v>
      </c>
      <c r="F8" s="584">
        <f t="shared" ref="F8:K9" si="5">F10+F12+F14+F16+F18+F20+F22+F24+F26+F28+F30+F32+F34+F36+F38+F40+F42</f>
        <v>2</v>
      </c>
      <c r="G8" s="584">
        <f t="shared" si="5"/>
        <v>0</v>
      </c>
      <c r="H8" s="584">
        <f t="shared" si="5"/>
        <v>0</v>
      </c>
      <c r="I8" s="584">
        <f t="shared" si="5"/>
        <v>0</v>
      </c>
      <c r="J8" s="584">
        <f t="shared" si="5"/>
        <v>2</v>
      </c>
      <c r="K8" s="584">
        <f t="shared" si="5"/>
        <v>2</v>
      </c>
      <c r="L8" s="584">
        <f>SUM(M8:O8)</f>
        <v>6</v>
      </c>
      <c r="M8" s="584">
        <f t="shared" ref="M8:O9" si="6">M10+M12+M14+M16+M18+M20+M22+M24+M26+M28+M30+M32+M34+M36+M38+M40+M42</f>
        <v>2</v>
      </c>
      <c r="N8" s="584">
        <f t="shared" si="6"/>
        <v>3</v>
      </c>
      <c r="O8" s="584">
        <f t="shared" si="6"/>
        <v>1</v>
      </c>
      <c r="P8" s="584">
        <f t="shared" si="1"/>
        <v>12</v>
      </c>
      <c r="Q8" s="584">
        <f t="shared" ref="Q8:S9" si="7">Q10+Q12+Q14+Q16+Q18+Q20+Q22+Q24+Q26+Q28+Q30+Q32+Q34+Q36+Q38+Q40+Q42</f>
        <v>2</v>
      </c>
      <c r="R8" s="584">
        <f t="shared" si="7"/>
        <v>7</v>
      </c>
      <c r="S8" s="584">
        <f t="shared" si="7"/>
        <v>3</v>
      </c>
      <c r="T8" s="584">
        <f t="shared" si="2"/>
        <v>27</v>
      </c>
      <c r="U8" s="584">
        <f t="shared" ref="U8:W9" si="8">U10+U12+U14+U16+U18+U20+U22+U24+U26+U28+U30+U32+U34+U36+U38+U40+U42</f>
        <v>12</v>
      </c>
      <c r="V8" s="584">
        <f t="shared" si="8"/>
        <v>6</v>
      </c>
      <c r="W8" s="584">
        <f t="shared" si="8"/>
        <v>9</v>
      </c>
      <c r="X8" s="840"/>
      <c r="Y8" s="521">
        <f t="shared" ref="Y8:Y43" si="9">E8-F8-G8-H8-I8-J8-K8</f>
        <v>0</v>
      </c>
      <c r="Z8" s="521">
        <f t="shared" ref="Z8:Z43" si="10">L8-M8-N8-O8</f>
        <v>0</v>
      </c>
      <c r="AA8" s="521">
        <f t="shared" ref="AA8:AA43" si="11">P8-Q8-R8-S8</f>
        <v>0</v>
      </c>
      <c r="AB8" s="521">
        <f t="shared" ref="AB8:AB43" si="12">T8-U8-V8-W8</f>
        <v>0</v>
      </c>
      <c r="AC8" s="521">
        <f t="shared" ref="AC8:AC43" si="13">C8-D8-E8-L8-P8-T8</f>
        <v>0</v>
      </c>
    </row>
    <row r="9" spans="1:29" ht="11.1" customHeight="1">
      <c r="A9" s="853"/>
      <c r="B9" s="805" t="s">
        <v>584</v>
      </c>
      <c r="C9" s="582">
        <f t="shared" si="3"/>
        <v>46</v>
      </c>
      <c r="D9" s="584">
        <f>D11+D13+D15+D17+D19+D21+D23+D25+D27+D29+D31+D33+D35+D37+D39+D41+D43</f>
        <v>10</v>
      </c>
      <c r="E9" s="584">
        <f t="shared" si="4"/>
        <v>2</v>
      </c>
      <c r="F9" s="584">
        <f t="shared" si="5"/>
        <v>0</v>
      </c>
      <c r="G9" s="584">
        <f t="shared" si="5"/>
        <v>0</v>
      </c>
      <c r="H9" s="584">
        <f t="shared" si="5"/>
        <v>0</v>
      </c>
      <c r="I9" s="584">
        <f t="shared" si="5"/>
        <v>0</v>
      </c>
      <c r="J9" s="584">
        <f t="shared" si="5"/>
        <v>1</v>
      </c>
      <c r="K9" s="584">
        <f t="shared" si="5"/>
        <v>1</v>
      </c>
      <c r="L9" s="584">
        <f>SUM(M9:O9)</f>
        <v>5</v>
      </c>
      <c r="M9" s="584">
        <f t="shared" si="6"/>
        <v>0</v>
      </c>
      <c r="N9" s="584">
        <f t="shared" si="6"/>
        <v>3</v>
      </c>
      <c r="O9" s="584">
        <f t="shared" si="6"/>
        <v>2</v>
      </c>
      <c r="P9" s="584">
        <f t="shared" si="1"/>
        <v>10</v>
      </c>
      <c r="Q9" s="584">
        <f t="shared" si="7"/>
        <v>1</v>
      </c>
      <c r="R9" s="584">
        <f t="shared" si="7"/>
        <v>3</v>
      </c>
      <c r="S9" s="584">
        <f t="shared" si="7"/>
        <v>6</v>
      </c>
      <c r="T9" s="584">
        <f t="shared" si="2"/>
        <v>19</v>
      </c>
      <c r="U9" s="584">
        <f t="shared" si="8"/>
        <v>3</v>
      </c>
      <c r="V9" s="584">
        <f t="shared" si="8"/>
        <v>8</v>
      </c>
      <c r="W9" s="584">
        <f t="shared" si="8"/>
        <v>8</v>
      </c>
      <c r="X9" s="840"/>
      <c r="Y9" s="521">
        <f t="shared" si="9"/>
        <v>0</v>
      </c>
      <c r="Z9" s="521">
        <f t="shared" si="10"/>
        <v>0</v>
      </c>
      <c r="AA9" s="521">
        <f t="shared" si="11"/>
        <v>0</v>
      </c>
      <c r="AB9" s="521">
        <f t="shared" si="12"/>
        <v>0</v>
      </c>
      <c r="AC9" s="521">
        <f t="shared" si="13"/>
        <v>0</v>
      </c>
    </row>
    <row r="10" spans="1:29" ht="11.1" customHeight="1">
      <c r="A10" s="842" t="s">
        <v>985</v>
      </c>
      <c r="B10" s="805" t="s">
        <v>583</v>
      </c>
      <c r="C10" s="582">
        <f t="shared" si="3"/>
        <v>13</v>
      </c>
      <c r="D10" s="843">
        <v>13</v>
      </c>
      <c r="E10" s="584">
        <f t="shared" si="4"/>
        <v>0</v>
      </c>
      <c r="F10" s="843">
        <v>0</v>
      </c>
      <c r="G10" s="843">
        <v>0</v>
      </c>
      <c r="H10" s="843">
        <v>0</v>
      </c>
      <c r="I10" s="843">
        <v>0</v>
      </c>
      <c r="J10" s="843">
        <v>0</v>
      </c>
      <c r="K10" s="843">
        <v>0</v>
      </c>
      <c r="L10" s="584">
        <f t="shared" ref="L10:L43" si="14">SUM(M10:O10)</f>
        <v>0</v>
      </c>
      <c r="M10" s="843">
        <v>0</v>
      </c>
      <c r="N10" s="843">
        <v>0</v>
      </c>
      <c r="O10" s="843">
        <v>0</v>
      </c>
      <c r="P10" s="584">
        <f t="shared" si="1"/>
        <v>0</v>
      </c>
      <c r="Q10" s="843">
        <v>0</v>
      </c>
      <c r="R10" s="843">
        <v>0</v>
      </c>
      <c r="S10" s="843">
        <v>0</v>
      </c>
      <c r="T10" s="584">
        <f t="shared" si="2"/>
        <v>0</v>
      </c>
      <c r="U10" s="843">
        <v>0</v>
      </c>
      <c r="V10" s="843">
        <v>0</v>
      </c>
      <c r="W10" s="843">
        <v>0</v>
      </c>
      <c r="X10" s="840"/>
      <c r="Y10" s="521">
        <f t="shared" si="9"/>
        <v>0</v>
      </c>
      <c r="Z10" s="521">
        <f t="shared" si="10"/>
        <v>0</v>
      </c>
      <c r="AA10" s="521">
        <f t="shared" si="11"/>
        <v>0</v>
      </c>
      <c r="AB10" s="521">
        <f t="shared" si="12"/>
        <v>0</v>
      </c>
      <c r="AC10" s="521">
        <f t="shared" si="13"/>
        <v>0</v>
      </c>
    </row>
    <row r="11" spans="1:29" ht="11.1" customHeight="1">
      <c r="A11" s="842"/>
      <c r="B11" s="805" t="s">
        <v>584</v>
      </c>
      <c r="C11" s="582">
        <f t="shared" si="3"/>
        <v>10</v>
      </c>
      <c r="D11" s="843">
        <v>10</v>
      </c>
      <c r="E11" s="584">
        <f t="shared" si="4"/>
        <v>0</v>
      </c>
      <c r="F11" s="843">
        <v>0</v>
      </c>
      <c r="G11" s="843">
        <v>0</v>
      </c>
      <c r="H11" s="843">
        <v>0</v>
      </c>
      <c r="I11" s="843">
        <v>0</v>
      </c>
      <c r="J11" s="843">
        <v>0</v>
      </c>
      <c r="K11" s="843">
        <v>0</v>
      </c>
      <c r="L11" s="584">
        <f t="shared" si="14"/>
        <v>0</v>
      </c>
      <c r="M11" s="843">
        <v>0</v>
      </c>
      <c r="N11" s="843">
        <v>0</v>
      </c>
      <c r="O11" s="843">
        <v>0</v>
      </c>
      <c r="P11" s="584">
        <f t="shared" si="1"/>
        <v>0</v>
      </c>
      <c r="Q11" s="843">
        <v>0</v>
      </c>
      <c r="R11" s="843">
        <v>0</v>
      </c>
      <c r="S11" s="843">
        <v>0</v>
      </c>
      <c r="T11" s="584">
        <f t="shared" si="2"/>
        <v>0</v>
      </c>
      <c r="U11" s="843">
        <v>0</v>
      </c>
      <c r="V11" s="843">
        <v>0</v>
      </c>
      <c r="W11" s="843">
        <v>0</v>
      </c>
      <c r="X11" s="840"/>
      <c r="Y11" s="521">
        <f t="shared" si="9"/>
        <v>0</v>
      </c>
      <c r="Z11" s="521">
        <f t="shared" si="10"/>
        <v>0</v>
      </c>
      <c r="AA11" s="521">
        <f t="shared" si="11"/>
        <v>0</v>
      </c>
      <c r="AB11" s="521">
        <f t="shared" si="12"/>
        <v>0</v>
      </c>
      <c r="AC11" s="521">
        <f t="shared" si="13"/>
        <v>0</v>
      </c>
    </row>
    <row r="12" spans="1:29" ht="11.1" customHeight="1">
      <c r="A12" s="844" t="s">
        <v>994</v>
      </c>
      <c r="B12" s="805" t="s">
        <v>583</v>
      </c>
      <c r="C12" s="582">
        <f t="shared" si="3"/>
        <v>2</v>
      </c>
      <c r="D12" s="843">
        <v>0</v>
      </c>
      <c r="E12" s="584">
        <f t="shared" si="4"/>
        <v>2</v>
      </c>
      <c r="F12" s="843">
        <v>2</v>
      </c>
      <c r="G12" s="843">
        <v>0</v>
      </c>
      <c r="H12" s="843">
        <v>0</v>
      </c>
      <c r="I12" s="843">
        <v>0</v>
      </c>
      <c r="J12" s="843">
        <v>0</v>
      </c>
      <c r="K12" s="843">
        <v>0</v>
      </c>
      <c r="L12" s="584">
        <f t="shared" si="14"/>
        <v>0</v>
      </c>
      <c r="M12" s="843">
        <v>0</v>
      </c>
      <c r="N12" s="843">
        <v>0</v>
      </c>
      <c r="O12" s="843">
        <v>0</v>
      </c>
      <c r="P12" s="584">
        <f t="shared" si="1"/>
        <v>0</v>
      </c>
      <c r="Q12" s="843">
        <v>0</v>
      </c>
      <c r="R12" s="843">
        <v>0</v>
      </c>
      <c r="S12" s="843">
        <v>0</v>
      </c>
      <c r="T12" s="584">
        <f t="shared" si="2"/>
        <v>0</v>
      </c>
      <c r="U12" s="843">
        <v>0</v>
      </c>
      <c r="V12" s="843">
        <v>0</v>
      </c>
      <c r="W12" s="843">
        <v>0</v>
      </c>
      <c r="X12" s="840"/>
      <c r="Y12" s="521">
        <f t="shared" si="9"/>
        <v>0</v>
      </c>
      <c r="Z12" s="521">
        <f t="shared" si="10"/>
        <v>0</v>
      </c>
      <c r="AA12" s="521">
        <f t="shared" si="11"/>
        <v>0</v>
      </c>
      <c r="AB12" s="521">
        <f t="shared" si="12"/>
        <v>0</v>
      </c>
      <c r="AC12" s="521">
        <f t="shared" si="13"/>
        <v>0</v>
      </c>
    </row>
    <row r="13" spans="1:29" ht="11.1" customHeight="1">
      <c r="A13" s="844"/>
      <c r="B13" s="805" t="s">
        <v>584</v>
      </c>
      <c r="C13" s="582">
        <f t="shared" si="3"/>
        <v>0</v>
      </c>
      <c r="D13" s="843">
        <v>0</v>
      </c>
      <c r="E13" s="584">
        <f t="shared" si="4"/>
        <v>0</v>
      </c>
      <c r="F13" s="843">
        <v>0</v>
      </c>
      <c r="G13" s="843">
        <v>0</v>
      </c>
      <c r="H13" s="843">
        <v>0</v>
      </c>
      <c r="I13" s="843">
        <v>0</v>
      </c>
      <c r="J13" s="843">
        <v>0</v>
      </c>
      <c r="K13" s="843">
        <v>0</v>
      </c>
      <c r="L13" s="584">
        <f t="shared" si="14"/>
        <v>0</v>
      </c>
      <c r="M13" s="843">
        <v>0</v>
      </c>
      <c r="N13" s="843">
        <v>0</v>
      </c>
      <c r="O13" s="843">
        <v>0</v>
      </c>
      <c r="P13" s="584">
        <f t="shared" si="1"/>
        <v>0</v>
      </c>
      <c r="Q13" s="843">
        <v>0</v>
      </c>
      <c r="R13" s="843">
        <v>0</v>
      </c>
      <c r="S13" s="843">
        <v>0</v>
      </c>
      <c r="T13" s="584">
        <f t="shared" si="2"/>
        <v>0</v>
      </c>
      <c r="U13" s="843">
        <v>0</v>
      </c>
      <c r="V13" s="843">
        <v>0</v>
      </c>
      <c r="W13" s="843">
        <v>0</v>
      </c>
      <c r="X13" s="840"/>
      <c r="Y13" s="521">
        <f t="shared" si="9"/>
        <v>0</v>
      </c>
      <c r="Z13" s="521">
        <f t="shared" si="10"/>
        <v>0</v>
      </c>
      <c r="AA13" s="521">
        <f t="shared" si="11"/>
        <v>0</v>
      </c>
      <c r="AB13" s="521">
        <f t="shared" si="12"/>
        <v>0</v>
      </c>
      <c r="AC13" s="521">
        <f t="shared" si="13"/>
        <v>0</v>
      </c>
    </row>
    <row r="14" spans="1:29" ht="11.1" customHeight="1">
      <c r="A14" s="844" t="s">
        <v>986</v>
      </c>
      <c r="B14" s="805" t="s">
        <v>583</v>
      </c>
      <c r="C14" s="582">
        <f t="shared" si="3"/>
        <v>0</v>
      </c>
      <c r="D14" s="843">
        <v>0</v>
      </c>
      <c r="E14" s="584">
        <f t="shared" si="4"/>
        <v>0</v>
      </c>
      <c r="F14" s="843">
        <v>0</v>
      </c>
      <c r="G14" s="843">
        <v>0</v>
      </c>
      <c r="H14" s="843">
        <v>0</v>
      </c>
      <c r="I14" s="843">
        <v>0</v>
      </c>
      <c r="J14" s="843">
        <v>0</v>
      </c>
      <c r="K14" s="843">
        <v>0</v>
      </c>
      <c r="L14" s="584">
        <f t="shared" si="14"/>
        <v>0</v>
      </c>
      <c r="M14" s="843">
        <v>0</v>
      </c>
      <c r="N14" s="843">
        <v>0</v>
      </c>
      <c r="O14" s="843">
        <v>0</v>
      </c>
      <c r="P14" s="584">
        <f t="shared" si="1"/>
        <v>0</v>
      </c>
      <c r="Q14" s="843">
        <v>0</v>
      </c>
      <c r="R14" s="843">
        <v>0</v>
      </c>
      <c r="S14" s="843">
        <v>0</v>
      </c>
      <c r="T14" s="584">
        <f t="shared" si="2"/>
        <v>0</v>
      </c>
      <c r="U14" s="843">
        <v>0</v>
      </c>
      <c r="V14" s="843">
        <v>0</v>
      </c>
      <c r="W14" s="843">
        <v>0</v>
      </c>
      <c r="X14" s="840"/>
      <c r="Y14" s="521">
        <f t="shared" si="9"/>
        <v>0</v>
      </c>
      <c r="Z14" s="521">
        <f t="shared" si="10"/>
        <v>0</v>
      </c>
      <c r="AA14" s="521">
        <f t="shared" si="11"/>
        <v>0</v>
      </c>
      <c r="AB14" s="521">
        <f t="shared" si="12"/>
        <v>0</v>
      </c>
      <c r="AC14" s="521">
        <f t="shared" si="13"/>
        <v>0</v>
      </c>
    </row>
    <row r="15" spans="1:29" ht="11.1" customHeight="1">
      <c r="A15" s="844"/>
      <c r="B15" s="805" t="s">
        <v>584</v>
      </c>
      <c r="C15" s="582">
        <f t="shared" si="3"/>
        <v>0</v>
      </c>
      <c r="D15" s="843">
        <v>0</v>
      </c>
      <c r="E15" s="584">
        <f t="shared" si="4"/>
        <v>0</v>
      </c>
      <c r="F15" s="843">
        <v>0</v>
      </c>
      <c r="G15" s="843">
        <v>0</v>
      </c>
      <c r="H15" s="843">
        <v>0</v>
      </c>
      <c r="I15" s="843">
        <v>0</v>
      </c>
      <c r="J15" s="843">
        <v>0</v>
      </c>
      <c r="K15" s="843">
        <v>0</v>
      </c>
      <c r="L15" s="584">
        <f t="shared" si="14"/>
        <v>0</v>
      </c>
      <c r="M15" s="843">
        <v>0</v>
      </c>
      <c r="N15" s="843">
        <v>0</v>
      </c>
      <c r="O15" s="843">
        <v>0</v>
      </c>
      <c r="P15" s="584">
        <f t="shared" si="1"/>
        <v>0</v>
      </c>
      <c r="Q15" s="843">
        <v>0</v>
      </c>
      <c r="R15" s="843">
        <v>0</v>
      </c>
      <c r="S15" s="843">
        <v>0</v>
      </c>
      <c r="T15" s="584">
        <f t="shared" si="2"/>
        <v>0</v>
      </c>
      <c r="U15" s="843">
        <v>0</v>
      </c>
      <c r="V15" s="843">
        <v>0</v>
      </c>
      <c r="W15" s="843">
        <v>0</v>
      </c>
      <c r="X15" s="840"/>
      <c r="Y15" s="521">
        <f t="shared" si="9"/>
        <v>0</v>
      </c>
      <c r="Z15" s="521">
        <f t="shared" si="10"/>
        <v>0</v>
      </c>
      <c r="AA15" s="521">
        <f t="shared" si="11"/>
        <v>0</v>
      </c>
      <c r="AB15" s="521">
        <f t="shared" si="12"/>
        <v>0</v>
      </c>
      <c r="AC15" s="521">
        <f t="shared" si="13"/>
        <v>0</v>
      </c>
    </row>
    <row r="16" spans="1:29" ht="11.1" customHeight="1">
      <c r="A16" s="844" t="s">
        <v>995</v>
      </c>
      <c r="B16" s="805" t="s">
        <v>583</v>
      </c>
      <c r="C16" s="582">
        <f t="shared" si="3"/>
        <v>0</v>
      </c>
      <c r="D16" s="843">
        <v>0</v>
      </c>
      <c r="E16" s="584">
        <f t="shared" si="4"/>
        <v>0</v>
      </c>
      <c r="F16" s="843">
        <v>0</v>
      </c>
      <c r="G16" s="843">
        <v>0</v>
      </c>
      <c r="H16" s="843">
        <v>0</v>
      </c>
      <c r="I16" s="843">
        <v>0</v>
      </c>
      <c r="J16" s="843">
        <v>0</v>
      </c>
      <c r="K16" s="843">
        <v>0</v>
      </c>
      <c r="L16" s="584">
        <f t="shared" si="14"/>
        <v>0</v>
      </c>
      <c r="M16" s="843">
        <v>0</v>
      </c>
      <c r="N16" s="843">
        <v>0</v>
      </c>
      <c r="O16" s="843">
        <v>0</v>
      </c>
      <c r="P16" s="584">
        <f t="shared" si="1"/>
        <v>0</v>
      </c>
      <c r="Q16" s="843">
        <v>0</v>
      </c>
      <c r="R16" s="843">
        <v>0</v>
      </c>
      <c r="S16" s="843">
        <v>0</v>
      </c>
      <c r="T16" s="584">
        <f t="shared" si="2"/>
        <v>0</v>
      </c>
      <c r="U16" s="843">
        <v>0</v>
      </c>
      <c r="V16" s="843">
        <v>0</v>
      </c>
      <c r="W16" s="843">
        <v>0</v>
      </c>
      <c r="X16" s="840"/>
      <c r="Y16" s="521">
        <f t="shared" si="9"/>
        <v>0</v>
      </c>
      <c r="Z16" s="521">
        <f t="shared" si="10"/>
        <v>0</v>
      </c>
      <c r="AA16" s="521">
        <f t="shared" si="11"/>
        <v>0</v>
      </c>
      <c r="AB16" s="521">
        <f t="shared" si="12"/>
        <v>0</v>
      </c>
      <c r="AC16" s="521">
        <f t="shared" si="13"/>
        <v>0</v>
      </c>
    </row>
    <row r="17" spans="1:29" ht="11.1" customHeight="1">
      <c r="A17" s="844"/>
      <c r="B17" s="805" t="s">
        <v>584</v>
      </c>
      <c r="C17" s="582">
        <f t="shared" si="3"/>
        <v>0</v>
      </c>
      <c r="D17" s="843">
        <v>0</v>
      </c>
      <c r="E17" s="584">
        <f t="shared" si="4"/>
        <v>0</v>
      </c>
      <c r="F17" s="843">
        <v>0</v>
      </c>
      <c r="G17" s="843">
        <v>0</v>
      </c>
      <c r="H17" s="843">
        <v>0</v>
      </c>
      <c r="I17" s="843">
        <v>0</v>
      </c>
      <c r="J17" s="843">
        <v>0</v>
      </c>
      <c r="K17" s="843">
        <v>0</v>
      </c>
      <c r="L17" s="584">
        <f t="shared" si="14"/>
        <v>0</v>
      </c>
      <c r="M17" s="843">
        <v>0</v>
      </c>
      <c r="N17" s="843">
        <v>0</v>
      </c>
      <c r="O17" s="843">
        <v>0</v>
      </c>
      <c r="P17" s="584">
        <f t="shared" si="1"/>
        <v>0</v>
      </c>
      <c r="Q17" s="843">
        <v>0</v>
      </c>
      <c r="R17" s="843">
        <v>0</v>
      </c>
      <c r="S17" s="843">
        <v>0</v>
      </c>
      <c r="T17" s="584">
        <f t="shared" si="2"/>
        <v>0</v>
      </c>
      <c r="U17" s="843">
        <v>0</v>
      </c>
      <c r="V17" s="843">
        <v>0</v>
      </c>
      <c r="W17" s="843">
        <v>0</v>
      </c>
      <c r="X17" s="840"/>
      <c r="Y17" s="521">
        <f t="shared" si="9"/>
        <v>0</v>
      </c>
      <c r="Z17" s="521">
        <f t="shared" si="10"/>
        <v>0</v>
      </c>
      <c r="AA17" s="521">
        <f t="shared" si="11"/>
        <v>0</v>
      </c>
      <c r="AB17" s="521">
        <f t="shared" si="12"/>
        <v>0</v>
      </c>
      <c r="AC17" s="521">
        <f t="shared" si="13"/>
        <v>0</v>
      </c>
    </row>
    <row r="18" spans="1:29" ht="11.1" customHeight="1">
      <c r="A18" s="844" t="s">
        <v>987</v>
      </c>
      <c r="B18" s="805" t="s">
        <v>583</v>
      </c>
      <c r="C18" s="582">
        <f t="shared" si="3"/>
        <v>0</v>
      </c>
      <c r="D18" s="843">
        <v>0</v>
      </c>
      <c r="E18" s="584">
        <f t="shared" si="4"/>
        <v>0</v>
      </c>
      <c r="F18" s="843">
        <v>0</v>
      </c>
      <c r="G18" s="843">
        <v>0</v>
      </c>
      <c r="H18" s="843">
        <v>0</v>
      </c>
      <c r="I18" s="843">
        <v>0</v>
      </c>
      <c r="J18" s="843">
        <v>0</v>
      </c>
      <c r="K18" s="843">
        <v>0</v>
      </c>
      <c r="L18" s="584">
        <f t="shared" si="14"/>
        <v>0</v>
      </c>
      <c r="M18" s="843">
        <v>0</v>
      </c>
      <c r="N18" s="843">
        <v>0</v>
      </c>
      <c r="O18" s="843">
        <v>0</v>
      </c>
      <c r="P18" s="584">
        <f t="shared" si="1"/>
        <v>0</v>
      </c>
      <c r="Q18" s="843">
        <v>0</v>
      </c>
      <c r="R18" s="843">
        <v>0</v>
      </c>
      <c r="S18" s="843">
        <v>0</v>
      </c>
      <c r="T18" s="584">
        <f t="shared" si="2"/>
        <v>0</v>
      </c>
      <c r="U18" s="843">
        <v>0</v>
      </c>
      <c r="V18" s="843">
        <v>0</v>
      </c>
      <c r="W18" s="843">
        <v>0</v>
      </c>
      <c r="X18" s="840"/>
      <c r="Y18" s="521">
        <f t="shared" si="9"/>
        <v>0</v>
      </c>
      <c r="Z18" s="521">
        <f t="shared" si="10"/>
        <v>0</v>
      </c>
      <c r="AA18" s="521">
        <f t="shared" si="11"/>
        <v>0</v>
      </c>
      <c r="AB18" s="521">
        <f t="shared" si="12"/>
        <v>0</v>
      </c>
      <c r="AC18" s="521">
        <f t="shared" si="13"/>
        <v>0</v>
      </c>
    </row>
    <row r="19" spans="1:29" ht="11.1" customHeight="1">
      <c r="A19" s="844"/>
      <c r="B19" s="805" t="s">
        <v>584</v>
      </c>
      <c r="C19" s="582">
        <f t="shared" si="3"/>
        <v>0</v>
      </c>
      <c r="D19" s="843">
        <v>0</v>
      </c>
      <c r="E19" s="584">
        <f t="shared" si="4"/>
        <v>0</v>
      </c>
      <c r="F19" s="843">
        <v>0</v>
      </c>
      <c r="G19" s="843">
        <v>0</v>
      </c>
      <c r="H19" s="843">
        <v>0</v>
      </c>
      <c r="I19" s="843">
        <v>0</v>
      </c>
      <c r="J19" s="843">
        <v>0</v>
      </c>
      <c r="K19" s="843">
        <v>0</v>
      </c>
      <c r="L19" s="584">
        <f t="shared" si="14"/>
        <v>0</v>
      </c>
      <c r="M19" s="843">
        <v>0</v>
      </c>
      <c r="N19" s="843">
        <v>0</v>
      </c>
      <c r="O19" s="843">
        <v>0</v>
      </c>
      <c r="P19" s="584">
        <f t="shared" si="1"/>
        <v>0</v>
      </c>
      <c r="Q19" s="843">
        <v>0</v>
      </c>
      <c r="R19" s="843">
        <v>0</v>
      </c>
      <c r="S19" s="843">
        <v>0</v>
      </c>
      <c r="T19" s="584">
        <f t="shared" si="2"/>
        <v>0</v>
      </c>
      <c r="U19" s="843">
        <v>0</v>
      </c>
      <c r="V19" s="843">
        <v>0</v>
      </c>
      <c r="W19" s="843">
        <v>0</v>
      </c>
      <c r="X19" s="840"/>
      <c r="Y19" s="521">
        <f t="shared" si="9"/>
        <v>0</v>
      </c>
      <c r="Z19" s="521">
        <f t="shared" si="10"/>
        <v>0</v>
      </c>
      <c r="AA19" s="521">
        <f t="shared" si="11"/>
        <v>0</v>
      </c>
      <c r="AB19" s="521">
        <f t="shared" si="12"/>
        <v>0</v>
      </c>
      <c r="AC19" s="521">
        <f t="shared" si="13"/>
        <v>0</v>
      </c>
    </row>
    <row r="20" spans="1:29" ht="11.1" customHeight="1">
      <c r="A20" s="844" t="s">
        <v>1009</v>
      </c>
      <c r="B20" s="805" t="s">
        <v>583</v>
      </c>
      <c r="C20" s="582">
        <f t="shared" si="3"/>
        <v>1</v>
      </c>
      <c r="D20" s="843">
        <v>0</v>
      </c>
      <c r="E20" s="584">
        <f t="shared" si="4"/>
        <v>1</v>
      </c>
      <c r="F20" s="843">
        <v>0</v>
      </c>
      <c r="G20" s="843">
        <v>0</v>
      </c>
      <c r="H20" s="843">
        <v>0</v>
      </c>
      <c r="I20" s="843">
        <v>0</v>
      </c>
      <c r="J20" s="843">
        <v>1</v>
      </c>
      <c r="K20" s="843">
        <v>0</v>
      </c>
      <c r="L20" s="584">
        <f t="shared" si="14"/>
        <v>0</v>
      </c>
      <c r="M20" s="843">
        <v>0</v>
      </c>
      <c r="N20" s="843">
        <v>0</v>
      </c>
      <c r="O20" s="843">
        <v>0</v>
      </c>
      <c r="P20" s="584">
        <f t="shared" si="1"/>
        <v>0</v>
      </c>
      <c r="Q20" s="843">
        <v>0</v>
      </c>
      <c r="R20" s="843">
        <v>0</v>
      </c>
      <c r="S20" s="843">
        <v>0</v>
      </c>
      <c r="T20" s="584">
        <f t="shared" si="2"/>
        <v>0</v>
      </c>
      <c r="U20" s="843">
        <v>0</v>
      </c>
      <c r="V20" s="843">
        <v>0</v>
      </c>
      <c r="W20" s="843">
        <v>0</v>
      </c>
      <c r="X20" s="840"/>
      <c r="Y20" s="521">
        <f t="shared" si="9"/>
        <v>0</v>
      </c>
      <c r="Z20" s="521">
        <f t="shared" si="10"/>
        <v>0</v>
      </c>
      <c r="AA20" s="521">
        <f t="shared" si="11"/>
        <v>0</v>
      </c>
      <c r="AB20" s="521">
        <f t="shared" si="12"/>
        <v>0</v>
      </c>
      <c r="AC20" s="521">
        <f t="shared" si="13"/>
        <v>0</v>
      </c>
    </row>
    <row r="21" spans="1:29" ht="11.1" customHeight="1">
      <c r="A21" s="844"/>
      <c r="B21" s="805" t="s">
        <v>584</v>
      </c>
      <c r="C21" s="582">
        <f t="shared" si="3"/>
        <v>1</v>
      </c>
      <c r="D21" s="843">
        <v>0</v>
      </c>
      <c r="E21" s="584">
        <f t="shared" si="4"/>
        <v>1</v>
      </c>
      <c r="F21" s="843">
        <v>0</v>
      </c>
      <c r="G21" s="843">
        <v>0</v>
      </c>
      <c r="H21" s="843">
        <v>0</v>
      </c>
      <c r="I21" s="843">
        <v>0</v>
      </c>
      <c r="J21" s="843">
        <v>1</v>
      </c>
      <c r="K21" s="843">
        <v>0</v>
      </c>
      <c r="L21" s="584">
        <f t="shared" si="14"/>
        <v>0</v>
      </c>
      <c r="M21" s="843">
        <v>0</v>
      </c>
      <c r="N21" s="843">
        <v>0</v>
      </c>
      <c r="O21" s="843">
        <v>0</v>
      </c>
      <c r="P21" s="584">
        <f t="shared" si="1"/>
        <v>0</v>
      </c>
      <c r="Q21" s="843">
        <v>0</v>
      </c>
      <c r="R21" s="843">
        <v>0</v>
      </c>
      <c r="S21" s="843">
        <v>0</v>
      </c>
      <c r="T21" s="584">
        <f t="shared" si="2"/>
        <v>0</v>
      </c>
      <c r="U21" s="843">
        <v>0</v>
      </c>
      <c r="V21" s="843">
        <v>0</v>
      </c>
      <c r="W21" s="843">
        <v>0</v>
      </c>
      <c r="X21" s="840"/>
      <c r="Y21" s="521">
        <f t="shared" si="9"/>
        <v>0</v>
      </c>
      <c r="Z21" s="521">
        <f t="shared" si="10"/>
        <v>0</v>
      </c>
      <c r="AA21" s="521">
        <f t="shared" si="11"/>
        <v>0</v>
      </c>
      <c r="AB21" s="521">
        <f t="shared" si="12"/>
        <v>0</v>
      </c>
      <c r="AC21" s="521">
        <f t="shared" si="13"/>
        <v>0</v>
      </c>
    </row>
    <row r="22" spans="1:29" ht="11.1" customHeight="1">
      <c r="A22" s="844" t="s">
        <v>988</v>
      </c>
      <c r="B22" s="805" t="s">
        <v>583</v>
      </c>
      <c r="C22" s="582">
        <f t="shared" si="3"/>
        <v>2</v>
      </c>
      <c r="D22" s="843">
        <v>0</v>
      </c>
      <c r="E22" s="584">
        <f t="shared" si="4"/>
        <v>2</v>
      </c>
      <c r="F22" s="843">
        <v>0</v>
      </c>
      <c r="G22" s="843">
        <v>0</v>
      </c>
      <c r="H22" s="843">
        <v>0</v>
      </c>
      <c r="I22" s="843">
        <v>0</v>
      </c>
      <c r="J22" s="843">
        <v>1</v>
      </c>
      <c r="K22" s="843">
        <v>1</v>
      </c>
      <c r="L22" s="584">
        <f t="shared" si="14"/>
        <v>0</v>
      </c>
      <c r="M22" s="843">
        <v>0</v>
      </c>
      <c r="N22" s="843">
        <v>0</v>
      </c>
      <c r="O22" s="843">
        <v>0</v>
      </c>
      <c r="P22" s="584">
        <f t="shared" si="1"/>
        <v>0</v>
      </c>
      <c r="Q22" s="843">
        <v>0</v>
      </c>
      <c r="R22" s="843">
        <v>0</v>
      </c>
      <c r="S22" s="843">
        <v>0</v>
      </c>
      <c r="T22" s="584">
        <f t="shared" si="2"/>
        <v>0</v>
      </c>
      <c r="U22" s="843">
        <v>0</v>
      </c>
      <c r="V22" s="843">
        <v>0</v>
      </c>
      <c r="W22" s="843">
        <v>0</v>
      </c>
      <c r="X22" s="840"/>
      <c r="Y22" s="521">
        <f t="shared" si="9"/>
        <v>0</v>
      </c>
      <c r="Z22" s="521">
        <f t="shared" si="10"/>
        <v>0</v>
      </c>
      <c r="AA22" s="521">
        <f t="shared" si="11"/>
        <v>0</v>
      </c>
      <c r="AB22" s="521">
        <f t="shared" si="12"/>
        <v>0</v>
      </c>
      <c r="AC22" s="521">
        <f t="shared" si="13"/>
        <v>0</v>
      </c>
    </row>
    <row r="23" spans="1:29" ht="11.1" customHeight="1">
      <c r="A23" s="844"/>
      <c r="B23" s="805" t="s">
        <v>584</v>
      </c>
      <c r="C23" s="582">
        <f t="shared" si="3"/>
        <v>1</v>
      </c>
      <c r="D23" s="843">
        <v>0</v>
      </c>
      <c r="E23" s="584">
        <f t="shared" si="4"/>
        <v>1</v>
      </c>
      <c r="F23" s="843">
        <v>0</v>
      </c>
      <c r="G23" s="843">
        <v>0</v>
      </c>
      <c r="H23" s="843">
        <v>0</v>
      </c>
      <c r="I23" s="843">
        <v>0</v>
      </c>
      <c r="J23" s="843">
        <v>0</v>
      </c>
      <c r="K23" s="843">
        <v>1</v>
      </c>
      <c r="L23" s="584">
        <f t="shared" si="14"/>
        <v>0</v>
      </c>
      <c r="M23" s="843">
        <v>0</v>
      </c>
      <c r="N23" s="843">
        <v>0</v>
      </c>
      <c r="O23" s="843">
        <v>0</v>
      </c>
      <c r="P23" s="584">
        <f t="shared" si="1"/>
        <v>0</v>
      </c>
      <c r="Q23" s="843">
        <v>0</v>
      </c>
      <c r="R23" s="843">
        <v>0</v>
      </c>
      <c r="S23" s="843">
        <v>0</v>
      </c>
      <c r="T23" s="584">
        <f t="shared" si="2"/>
        <v>0</v>
      </c>
      <c r="U23" s="843">
        <v>0</v>
      </c>
      <c r="V23" s="843">
        <v>0</v>
      </c>
      <c r="W23" s="843">
        <v>0</v>
      </c>
      <c r="X23" s="840"/>
      <c r="Y23" s="521">
        <f t="shared" si="9"/>
        <v>0</v>
      </c>
      <c r="Z23" s="521">
        <f t="shared" si="10"/>
        <v>0</v>
      </c>
      <c r="AA23" s="521">
        <f t="shared" si="11"/>
        <v>0</v>
      </c>
      <c r="AB23" s="521">
        <f t="shared" si="12"/>
        <v>0</v>
      </c>
      <c r="AC23" s="521">
        <f t="shared" si="13"/>
        <v>0</v>
      </c>
    </row>
    <row r="24" spans="1:29" ht="11.1" customHeight="1">
      <c r="A24" s="844" t="s">
        <v>989</v>
      </c>
      <c r="B24" s="805" t="s">
        <v>583</v>
      </c>
      <c r="C24" s="582">
        <f t="shared" si="3"/>
        <v>3</v>
      </c>
      <c r="D24" s="843">
        <v>0</v>
      </c>
      <c r="E24" s="584">
        <f t="shared" si="4"/>
        <v>1</v>
      </c>
      <c r="F24" s="843">
        <v>0</v>
      </c>
      <c r="G24" s="843">
        <v>0</v>
      </c>
      <c r="H24" s="843">
        <v>0</v>
      </c>
      <c r="I24" s="843">
        <v>0</v>
      </c>
      <c r="J24" s="843">
        <v>0</v>
      </c>
      <c r="K24" s="843">
        <v>1</v>
      </c>
      <c r="L24" s="584">
        <f t="shared" si="14"/>
        <v>2</v>
      </c>
      <c r="M24" s="843">
        <v>1</v>
      </c>
      <c r="N24" s="843">
        <v>1</v>
      </c>
      <c r="O24" s="843">
        <v>0</v>
      </c>
      <c r="P24" s="584">
        <f t="shared" si="1"/>
        <v>0</v>
      </c>
      <c r="Q24" s="843">
        <v>0</v>
      </c>
      <c r="R24" s="843">
        <v>0</v>
      </c>
      <c r="S24" s="843">
        <v>0</v>
      </c>
      <c r="T24" s="584">
        <f t="shared" si="2"/>
        <v>0</v>
      </c>
      <c r="U24" s="843">
        <v>0</v>
      </c>
      <c r="V24" s="843">
        <v>0</v>
      </c>
      <c r="W24" s="843">
        <v>0</v>
      </c>
      <c r="X24" s="840"/>
      <c r="Y24" s="521">
        <f t="shared" si="9"/>
        <v>0</v>
      </c>
      <c r="Z24" s="521">
        <f t="shared" si="10"/>
        <v>0</v>
      </c>
      <c r="AA24" s="521">
        <f t="shared" si="11"/>
        <v>0</v>
      </c>
      <c r="AB24" s="521">
        <f t="shared" si="12"/>
        <v>0</v>
      </c>
      <c r="AC24" s="521">
        <f t="shared" si="13"/>
        <v>0</v>
      </c>
    </row>
    <row r="25" spans="1:29" ht="11.1" customHeight="1">
      <c r="A25" s="844"/>
      <c r="B25" s="805" t="s">
        <v>584</v>
      </c>
      <c r="C25" s="582">
        <f t="shared" si="3"/>
        <v>0</v>
      </c>
      <c r="D25" s="843">
        <v>0</v>
      </c>
      <c r="E25" s="584">
        <f t="shared" si="4"/>
        <v>0</v>
      </c>
      <c r="F25" s="843">
        <v>0</v>
      </c>
      <c r="G25" s="843">
        <v>0</v>
      </c>
      <c r="H25" s="843">
        <v>0</v>
      </c>
      <c r="I25" s="843">
        <v>0</v>
      </c>
      <c r="J25" s="843">
        <v>0</v>
      </c>
      <c r="K25" s="843">
        <v>0</v>
      </c>
      <c r="L25" s="584">
        <f t="shared" si="14"/>
        <v>0</v>
      </c>
      <c r="M25" s="843">
        <v>0</v>
      </c>
      <c r="N25" s="843">
        <v>0</v>
      </c>
      <c r="O25" s="843">
        <v>0</v>
      </c>
      <c r="P25" s="584">
        <f t="shared" si="1"/>
        <v>0</v>
      </c>
      <c r="Q25" s="843">
        <v>0</v>
      </c>
      <c r="R25" s="843">
        <v>0</v>
      </c>
      <c r="S25" s="843">
        <v>0</v>
      </c>
      <c r="T25" s="584">
        <f t="shared" ref="T25:T43" si="15">SUM(U25:W25)</f>
        <v>0</v>
      </c>
      <c r="U25" s="843">
        <v>0</v>
      </c>
      <c r="V25" s="843">
        <v>0</v>
      </c>
      <c r="W25" s="843">
        <v>0</v>
      </c>
      <c r="X25" s="840"/>
      <c r="Y25" s="521">
        <f t="shared" si="9"/>
        <v>0</v>
      </c>
      <c r="Z25" s="521">
        <f t="shared" si="10"/>
        <v>0</v>
      </c>
      <c r="AA25" s="521">
        <f t="shared" si="11"/>
        <v>0</v>
      </c>
      <c r="AB25" s="521">
        <f t="shared" si="12"/>
        <v>0</v>
      </c>
      <c r="AC25" s="521">
        <f t="shared" si="13"/>
        <v>0</v>
      </c>
    </row>
    <row r="26" spans="1:29" ht="11.1" customHeight="1">
      <c r="A26" s="844" t="s">
        <v>990</v>
      </c>
      <c r="B26" s="805" t="s">
        <v>583</v>
      </c>
      <c r="C26" s="582">
        <f t="shared" si="3"/>
        <v>2</v>
      </c>
      <c r="D26" s="843">
        <v>0</v>
      </c>
      <c r="E26" s="584">
        <f t="shared" si="4"/>
        <v>0</v>
      </c>
      <c r="F26" s="843">
        <v>0</v>
      </c>
      <c r="G26" s="843">
        <v>0</v>
      </c>
      <c r="H26" s="843">
        <v>0</v>
      </c>
      <c r="I26" s="843">
        <v>0</v>
      </c>
      <c r="J26" s="843">
        <v>0</v>
      </c>
      <c r="K26" s="843">
        <v>0</v>
      </c>
      <c r="L26" s="584">
        <f t="shared" si="14"/>
        <v>2</v>
      </c>
      <c r="M26" s="843">
        <v>1</v>
      </c>
      <c r="N26" s="843">
        <v>1</v>
      </c>
      <c r="O26" s="843">
        <v>0</v>
      </c>
      <c r="P26" s="584">
        <f t="shared" si="1"/>
        <v>0</v>
      </c>
      <c r="Q26" s="843">
        <v>0</v>
      </c>
      <c r="R26" s="843">
        <v>0</v>
      </c>
      <c r="S26" s="843">
        <v>0</v>
      </c>
      <c r="T26" s="584">
        <f t="shared" si="15"/>
        <v>0</v>
      </c>
      <c r="U26" s="843">
        <v>0</v>
      </c>
      <c r="V26" s="843">
        <v>0</v>
      </c>
      <c r="W26" s="843">
        <v>0</v>
      </c>
      <c r="X26" s="840"/>
      <c r="Y26" s="521">
        <f t="shared" si="9"/>
        <v>0</v>
      </c>
      <c r="Z26" s="521">
        <f t="shared" si="10"/>
        <v>0</v>
      </c>
      <c r="AA26" s="521">
        <f t="shared" si="11"/>
        <v>0</v>
      </c>
      <c r="AB26" s="521">
        <f t="shared" si="12"/>
        <v>0</v>
      </c>
      <c r="AC26" s="521">
        <f t="shared" si="13"/>
        <v>0</v>
      </c>
    </row>
    <row r="27" spans="1:29" ht="11.1" customHeight="1">
      <c r="A27" s="844"/>
      <c r="B27" s="805" t="s">
        <v>584</v>
      </c>
      <c r="C27" s="582">
        <f t="shared" si="3"/>
        <v>2</v>
      </c>
      <c r="D27" s="843">
        <v>0</v>
      </c>
      <c r="E27" s="584">
        <f t="shared" si="4"/>
        <v>0</v>
      </c>
      <c r="F27" s="843">
        <v>0</v>
      </c>
      <c r="G27" s="843">
        <v>0</v>
      </c>
      <c r="H27" s="843">
        <v>0</v>
      </c>
      <c r="I27" s="843">
        <v>0</v>
      </c>
      <c r="J27" s="843">
        <v>0</v>
      </c>
      <c r="K27" s="843">
        <v>0</v>
      </c>
      <c r="L27" s="584">
        <f t="shared" si="14"/>
        <v>2</v>
      </c>
      <c r="M27" s="843">
        <v>0</v>
      </c>
      <c r="N27" s="843">
        <v>2</v>
      </c>
      <c r="O27" s="843">
        <v>0</v>
      </c>
      <c r="P27" s="584">
        <f t="shared" si="1"/>
        <v>0</v>
      </c>
      <c r="Q27" s="843">
        <v>0</v>
      </c>
      <c r="R27" s="843">
        <v>0</v>
      </c>
      <c r="S27" s="843">
        <v>0</v>
      </c>
      <c r="T27" s="584">
        <f t="shared" si="15"/>
        <v>0</v>
      </c>
      <c r="U27" s="843">
        <v>0</v>
      </c>
      <c r="V27" s="843">
        <v>0</v>
      </c>
      <c r="W27" s="843">
        <v>0</v>
      </c>
      <c r="X27" s="840"/>
      <c r="Y27" s="521">
        <f t="shared" si="9"/>
        <v>0</v>
      </c>
      <c r="Z27" s="521">
        <f t="shared" si="10"/>
        <v>0</v>
      </c>
      <c r="AA27" s="521">
        <f t="shared" si="11"/>
        <v>0</v>
      </c>
      <c r="AB27" s="521">
        <f t="shared" si="12"/>
        <v>0</v>
      </c>
      <c r="AC27" s="521">
        <f t="shared" si="13"/>
        <v>0</v>
      </c>
    </row>
    <row r="28" spans="1:29" ht="11.1" customHeight="1">
      <c r="A28" s="844" t="s">
        <v>991</v>
      </c>
      <c r="B28" s="805" t="s">
        <v>583</v>
      </c>
      <c r="C28" s="582">
        <f t="shared" si="3"/>
        <v>2</v>
      </c>
      <c r="D28" s="843">
        <v>0</v>
      </c>
      <c r="E28" s="584">
        <f t="shared" si="4"/>
        <v>0</v>
      </c>
      <c r="F28" s="843">
        <v>0</v>
      </c>
      <c r="G28" s="843">
        <v>0</v>
      </c>
      <c r="H28" s="843">
        <v>0</v>
      </c>
      <c r="I28" s="843">
        <v>0</v>
      </c>
      <c r="J28" s="843">
        <v>0</v>
      </c>
      <c r="K28" s="843">
        <v>0</v>
      </c>
      <c r="L28" s="584">
        <f t="shared" si="14"/>
        <v>2</v>
      </c>
      <c r="M28" s="843">
        <v>0</v>
      </c>
      <c r="N28" s="843">
        <v>1</v>
      </c>
      <c r="O28" s="843">
        <v>1</v>
      </c>
      <c r="P28" s="521">
        <f t="shared" si="1"/>
        <v>0</v>
      </c>
      <c r="Q28" s="843">
        <v>0</v>
      </c>
      <c r="R28" s="843">
        <v>0</v>
      </c>
      <c r="S28" s="843">
        <v>0</v>
      </c>
      <c r="T28" s="584">
        <f t="shared" si="15"/>
        <v>0</v>
      </c>
      <c r="U28" s="843">
        <v>0</v>
      </c>
      <c r="V28" s="843">
        <v>0</v>
      </c>
      <c r="W28" s="843">
        <v>0</v>
      </c>
      <c r="X28" s="840"/>
      <c r="Y28" s="521">
        <f t="shared" si="9"/>
        <v>0</v>
      </c>
      <c r="Z28" s="521">
        <f t="shared" si="10"/>
        <v>0</v>
      </c>
      <c r="AA28" s="521">
        <f t="shared" si="11"/>
        <v>0</v>
      </c>
      <c r="AB28" s="521">
        <f t="shared" si="12"/>
        <v>0</v>
      </c>
      <c r="AC28" s="521">
        <f t="shared" si="13"/>
        <v>0</v>
      </c>
    </row>
    <row r="29" spans="1:29" ht="11.1" customHeight="1">
      <c r="A29" s="844"/>
      <c r="B29" s="805" t="s">
        <v>584</v>
      </c>
      <c r="C29" s="582">
        <f t="shared" si="3"/>
        <v>3</v>
      </c>
      <c r="D29" s="843">
        <v>0</v>
      </c>
      <c r="E29" s="584">
        <f t="shared" si="4"/>
        <v>0</v>
      </c>
      <c r="F29" s="843">
        <v>0</v>
      </c>
      <c r="G29" s="843">
        <v>0</v>
      </c>
      <c r="H29" s="843">
        <v>0</v>
      </c>
      <c r="I29" s="843">
        <v>0</v>
      </c>
      <c r="J29" s="843">
        <v>0</v>
      </c>
      <c r="K29" s="843">
        <v>0</v>
      </c>
      <c r="L29" s="584">
        <f t="shared" si="14"/>
        <v>3</v>
      </c>
      <c r="M29" s="843">
        <v>0</v>
      </c>
      <c r="N29" s="843">
        <v>1</v>
      </c>
      <c r="O29" s="843">
        <v>2</v>
      </c>
      <c r="P29" s="521">
        <f t="shared" si="1"/>
        <v>0</v>
      </c>
      <c r="Q29" s="843">
        <v>0</v>
      </c>
      <c r="R29" s="843">
        <v>0</v>
      </c>
      <c r="S29" s="843">
        <v>0</v>
      </c>
      <c r="T29" s="584">
        <f t="shared" si="15"/>
        <v>0</v>
      </c>
      <c r="U29" s="843">
        <v>0</v>
      </c>
      <c r="V29" s="843">
        <v>0</v>
      </c>
      <c r="W29" s="843">
        <v>0</v>
      </c>
      <c r="X29" s="840"/>
      <c r="Y29" s="521">
        <f t="shared" si="9"/>
        <v>0</v>
      </c>
      <c r="Z29" s="521">
        <f t="shared" si="10"/>
        <v>0</v>
      </c>
      <c r="AA29" s="521">
        <f t="shared" si="11"/>
        <v>0</v>
      </c>
      <c r="AB29" s="521">
        <f t="shared" si="12"/>
        <v>0</v>
      </c>
      <c r="AC29" s="521">
        <f t="shared" si="13"/>
        <v>0</v>
      </c>
    </row>
    <row r="30" spans="1:29" ht="11.1" customHeight="1">
      <c r="A30" s="844" t="s">
        <v>1010</v>
      </c>
      <c r="B30" s="805" t="s">
        <v>583</v>
      </c>
      <c r="C30" s="582">
        <f t="shared" si="3"/>
        <v>9</v>
      </c>
      <c r="D30" s="843">
        <v>0</v>
      </c>
      <c r="E30" s="584">
        <f t="shared" si="4"/>
        <v>0</v>
      </c>
      <c r="F30" s="843">
        <v>0</v>
      </c>
      <c r="G30" s="843">
        <v>0</v>
      </c>
      <c r="H30" s="843">
        <v>0</v>
      </c>
      <c r="I30" s="843">
        <v>0</v>
      </c>
      <c r="J30" s="843">
        <v>0</v>
      </c>
      <c r="K30" s="843">
        <v>0</v>
      </c>
      <c r="L30" s="584">
        <f t="shared" si="14"/>
        <v>0</v>
      </c>
      <c r="M30" s="843">
        <v>0</v>
      </c>
      <c r="N30" s="843">
        <v>0</v>
      </c>
      <c r="O30" s="843">
        <v>0</v>
      </c>
      <c r="P30" s="521">
        <f t="shared" si="1"/>
        <v>2</v>
      </c>
      <c r="Q30" s="843">
        <v>2</v>
      </c>
      <c r="R30" s="843">
        <v>0</v>
      </c>
      <c r="S30" s="843">
        <v>0</v>
      </c>
      <c r="T30" s="584">
        <f t="shared" si="15"/>
        <v>7</v>
      </c>
      <c r="U30" s="843">
        <v>7</v>
      </c>
      <c r="V30" s="843">
        <v>0</v>
      </c>
      <c r="W30" s="843">
        <v>0</v>
      </c>
      <c r="X30" s="840"/>
      <c r="Y30" s="521">
        <f t="shared" si="9"/>
        <v>0</v>
      </c>
      <c r="Z30" s="521">
        <f t="shared" si="10"/>
        <v>0</v>
      </c>
      <c r="AA30" s="521">
        <f t="shared" si="11"/>
        <v>0</v>
      </c>
      <c r="AB30" s="521">
        <f t="shared" si="12"/>
        <v>0</v>
      </c>
      <c r="AC30" s="521">
        <f t="shared" si="13"/>
        <v>0</v>
      </c>
    </row>
    <row r="31" spans="1:29" ht="11.1" customHeight="1">
      <c r="A31" s="844"/>
      <c r="B31" s="805" t="s">
        <v>584</v>
      </c>
      <c r="C31" s="582">
        <f t="shared" si="3"/>
        <v>4</v>
      </c>
      <c r="D31" s="843">
        <v>0</v>
      </c>
      <c r="E31" s="584">
        <f t="shared" si="4"/>
        <v>0</v>
      </c>
      <c r="F31" s="843">
        <v>0</v>
      </c>
      <c r="G31" s="843">
        <v>0</v>
      </c>
      <c r="H31" s="843">
        <v>0</v>
      </c>
      <c r="I31" s="843">
        <v>0</v>
      </c>
      <c r="J31" s="843">
        <v>0</v>
      </c>
      <c r="K31" s="843">
        <v>0</v>
      </c>
      <c r="L31" s="584">
        <f t="shared" si="14"/>
        <v>0</v>
      </c>
      <c r="M31" s="843">
        <v>0</v>
      </c>
      <c r="N31" s="843">
        <v>0</v>
      </c>
      <c r="O31" s="843">
        <v>0</v>
      </c>
      <c r="P31" s="521">
        <f t="shared" si="1"/>
        <v>1</v>
      </c>
      <c r="Q31" s="843">
        <v>1</v>
      </c>
      <c r="R31" s="843">
        <v>0</v>
      </c>
      <c r="S31" s="843">
        <v>0</v>
      </c>
      <c r="T31" s="584">
        <f t="shared" si="15"/>
        <v>3</v>
      </c>
      <c r="U31" s="843">
        <v>3</v>
      </c>
      <c r="V31" s="843">
        <v>0</v>
      </c>
      <c r="W31" s="843">
        <v>0</v>
      </c>
      <c r="X31" s="840"/>
      <c r="Y31" s="521">
        <f t="shared" si="9"/>
        <v>0</v>
      </c>
      <c r="Z31" s="521">
        <f t="shared" si="10"/>
        <v>0</v>
      </c>
      <c r="AA31" s="521">
        <f t="shared" si="11"/>
        <v>0</v>
      </c>
      <c r="AB31" s="521">
        <f t="shared" si="12"/>
        <v>0</v>
      </c>
      <c r="AC31" s="521">
        <f t="shared" si="13"/>
        <v>0</v>
      </c>
    </row>
    <row r="32" spans="1:29" ht="11.1" customHeight="1">
      <c r="A32" s="844" t="s">
        <v>996</v>
      </c>
      <c r="B32" s="805" t="s">
        <v>583</v>
      </c>
      <c r="C32" s="582">
        <f>D32+E32+L32+P32+T32</f>
        <v>13</v>
      </c>
      <c r="D32" s="843">
        <v>0</v>
      </c>
      <c r="E32" s="584">
        <f t="shared" si="4"/>
        <v>0</v>
      </c>
      <c r="F32" s="843">
        <v>0</v>
      </c>
      <c r="G32" s="843">
        <v>0</v>
      </c>
      <c r="H32" s="843">
        <v>0</v>
      </c>
      <c r="I32" s="843">
        <v>0</v>
      </c>
      <c r="J32" s="843">
        <v>0</v>
      </c>
      <c r="K32" s="843">
        <v>0</v>
      </c>
      <c r="L32" s="584">
        <f t="shared" si="14"/>
        <v>0</v>
      </c>
      <c r="M32" s="843">
        <v>0</v>
      </c>
      <c r="N32" s="843">
        <v>0</v>
      </c>
      <c r="O32" s="843">
        <v>0</v>
      </c>
      <c r="P32" s="521">
        <f t="shared" si="1"/>
        <v>7</v>
      </c>
      <c r="Q32" s="843">
        <v>0</v>
      </c>
      <c r="R32" s="843">
        <v>7</v>
      </c>
      <c r="S32" s="843">
        <v>0</v>
      </c>
      <c r="T32" s="584">
        <f t="shared" si="15"/>
        <v>6</v>
      </c>
      <c r="U32" s="843">
        <v>3</v>
      </c>
      <c r="V32" s="843">
        <v>3</v>
      </c>
      <c r="W32" s="843">
        <v>0</v>
      </c>
      <c r="X32" s="840"/>
      <c r="Y32" s="521">
        <f t="shared" si="9"/>
        <v>0</v>
      </c>
      <c r="Z32" s="521">
        <f t="shared" si="10"/>
        <v>0</v>
      </c>
      <c r="AA32" s="521">
        <f t="shared" si="11"/>
        <v>0</v>
      </c>
      <c r="AB32" s="521">
        <f t="shared" si="12"/>
        <v>0</v>
      </c>
      <c r="AC32" s="521">
        <f t="shared" si="13"/>
        <v>0</v>
      </c>
    </row>
    <row r="33" spans="1:29" ht="11.1" customHeight="1">
      <c r="A33" s="844"/>
      <c r="B33" s="805" t="s">
        <v>584</v>
      </c>
      <c r="C33" s="582">
        <f t="shared" si="3"/>
        <v>6</v>
      </c>
      <c r="D33" s="843">
        <v>0</v>
      </c>
      <c r="E33" s="584">
        <f t="shared" si="4"/>
        <v>0</v>
      </c>
      <c r="F33" s="843">
        <v>0</v>
      </c>
      <c r="G33" s="843">
        <v>0</v>
      </c>
      <c r="H33" s="843">
        <v>0</v>
      </c>
      <c r="I33" s="843">
        <v>0</v>
      </c>
      <c r="J33" s="843">
        <v>0</v>
      </c>
      <c r="K33" s="843">
        <v>0</v>
      </c>
      <c r="L33" s="584">
        <f t="shared" si="14"/>
        <v>0</v>
      </c>
      <c r="M33" s="843">
        <v>0</v>
      </c>
      <c r="N33" s="843">
        <v>0</v>
      </c>
      <c r="O33" s="843">
        <v>0</v>
      </c>
      <c r="P33" s="521">
        <f t="shared" si="1"/>
        <v>2</v>
      </c>
      <c r="Q33" s="843">
        <v>0</v>
      </c>
      <c r="R33" s="843">
        <v>2</v>
      </c>
      <c r="S33" s="843">
        <v>0</v>
      </c>
      <c r="T33" s="584">
        <f t="shared" si="15"/>
        <v>4</v>
      </c>
      <c r="U33" s="843">
        <v>0</v>
      </c>
      <c r="V33" s="843">
        <v>4</v>
      </c>
      <c r="W33" s="843">
        <v>0</v>
      </c>
      <c r="X33" s="840"/>
      <c r="Y33" s="521">
        <f t="shared" si="9"/>
        <v>0</v>
      </c>
      <c r="Z33" s="521">
        <f t="shared" si="10"/>
        <v>0</v>
      </c>
      <c r="AA33" s="521">
        <f t="shared" si="11"/>
        <v>0</v>
      </c>
      <c r="AB33" s="521">
        <f t="shared" si="12"/>
        <v>0</v>
      </c>
      <c r="AC33" s="521">
        <f t="shared" si="13"/>
        <v>0</v>
      </c>
    </row>
    <row r="34" spans="1:29" ht="11.1" customHeight="1">
      <c r="A34" s="844" t="s">
        <v>997</v>
      </c>
      <c r="B34" s="805" t="s">
        <v>583</v>
      </c>
      <c r="C34" s="582">
        <f t="shared" si="3"/>
        <v>9</v>
      </c>
      <c r="D34" s="843">
        <v>0</v>
      </c>
      <c r="E34" s="584">
        <f t="shared" si="4"/>
        <v>0</v>
      </c>
      <c r="F34" s="843">
        <v>0</v>
      </c>
      <c r="G34" s="843">
        <v>0</v>
      </c>
      <c r="H34" s="843">
        <v>0</v>
      </c>
      <c r="I34" s="843">
        <v>0</v>
      </c>
      <c r="J34" s="843">
        <v>0</v>
      </c>
      <c r="K34" s="843">
        <v>0</v>
      </c>
      <c r="L34" s="584">
        <f t="shared" si="14"/>
        <v>0</v>
      </c>
      <c r="M34" s="843">
        <v>0</v>
      </c>
      <c r="N34" s="843">
        <v>0</v>
      </c>
      <c r="O34" s="843">
        <v>0</v>
      </c>
      <c r="P34" s="521">
        <f t="shared" si="1"/>
        <v>2</v>
      </c>
      <c r="Q34" s="843">
        <v>0</v>
      </c>
      <c r="R34" s="843">
        <v>0</v>
      </c>
      <c r="S34" s="843">
        <v>2</v>
      </c>
      <c r="T34" s="584">
        <f t="shared" si="15"/>
        <v>7</v>
      </c>
      <c r="U34" s="843">
        <v>1</v>
      </c>
      <c r="V34" s="843">
        <v>2</v>
      </c>
      <c r="W34" s="843">
        <v>4</v>
      </c>
      <c r="X34" s="840"/>
      <c r="Y34" s="521">
        <f t="shared" si="9"/>
        <v>0</v>
      </c>
      <c r="Z34" s="521">
        <f t="shared" si="10"/>
        <v>0</v>
      </c>
      <c r="AA34" s="521">
        <f t="shared" si="11"/>
        <v>0</v>
      </c>
      <c r="AB34" s="521">
        <f t="shared" si="12"/>
        <v>0</v>
      </c>
      <c r="AC34" s="521">
        <f t="shared" si="13"/>
        <v>0</v>
      </c>
    </row>
    <row r="35" spans="1:29" ht="11.1" customHeight="1">
      <c r="A35" s="844"/>
      <c r="B35" s="805" t="s">
        <v>584</v>
      </c>
      <c r="C35" s="582">
        <f t="shared" si="3"/>
        <v>10</v>
      </c>
      <c r="D35" s="843">
        <v>0</v>
      </c>
      <c r="E35" s="584">
        <f t="shared" si="4"/>
        <v>0</v>
      </c>
      <c r="F35" s="843">
        <v>0</v>
      </c>
      <c r="G35" s="843">
        <v>0</v>
      </c>
      <c r="H35" s="843">
        <v>0</v>
      </c>
      <c r="I35" s="843">
        <v>0</v>
      </c>
      <c r="J35" s="843">
        <v>0</v>
      </c>
      <c r="K35" s="843">
        <v>0</v>
      </c>
      <c r="L35" s="584">
        <f t="shared" si="14"/>
        <v>0</v>
      </c>
      <c r="M35" s="843">
        <v>0</v>
      </c>
      <c r="N35" s="843">
        <v>0</v>
      </c>
      <c r="O35" s="843">
        <v>0</v>
      </c>
      <c r="P35" s="521">
        <f t="shared" si="1"/>
        <v>4</v>
      </c>
      <c r="Q35" s="843">
        <v>0</v>
      </c>
      <c r="R35" s="843">
        <v>1</v>
      </c>
      <c r="S35" s="843">
        <v>3</v>
      </c>
      <c r="T35" s="584">
        <f t="shared" si="15"/>
        <v>6</v>
      </c>
      <c r="U35" s="843">
        <v>0</v>
      </c>
      <c r="V35" s="843">
        <v>2</v>
      </c>
      <c r="W35" s="843">
        <v>4</v>
      </c>
      <c r="X35" s="840"/>
      <c r="Y35" s="521">
        <f t="shared" si="9"/>
        <v>0</v>
      </c>
      <c r="Z35" s="521">
        <f t="shared" si="10"/>
        <v>0</v>
      </c>
      <c r="AA35" s="521">
        <f t="shared" si="11"/>
        <v>0</v>
      </c>
      <c r="AB35" s="521">
        <f t="shared" si="12"/>
        <v>0</v>
      </c>
      <c r="AC35" s="521">
        <f t="shared" si="13"/>
        <v>0</v>
      </c>
    </row>
    <row r="36" spans="1:29" ht="11.1" customHeight="1">
      <c r="A36" s="844" t="s">
        <v>992</v>
      </c>
      <c r="B36" s="805" t="s">
        <v>583</v>
      </c>
      <c r="C36" s="582">
        <f t="shared" si="3"/>
        <v>5</v>
      </c>
      <c r="D36" s="843">
        <v>0</v>
      </c>
      <c r="E36" s="584">
        <f t="shared" si="4"/>
        <v>0</v>
      </c>
      <c r="F36" s="843">
        <v>0</v>
      </c>
      <c r="G36" s="843">
        <v>0</v>
      </c>
      <c r="H36" s="843">
        <v>0</v>
      </c>
      <c r="I36" s="843">
        <v>0</v>
      </c>
      <c r="J36" s="843">
        <v>0</v>
      </c>
      <c r="K36" s="843">
        <v>0</v>
      </c>
      <c r="L36" s="584">
        <f t="shared" si="14"/>
        <v>0</v>
      </c>
      <c r="M36" s="843">
        <v>0</v>
      </c>
      <c r="N36" s="843">
        <v>0</v>
      </c>
      <c r="O36" s="843">
        <v>0</v>
      </c>
      <c r="P36" s="584">
        <f t="shared" si="1"/>
        <v>1</v>
      </c>
      <c r="Q36" s="843">
        <v>0</v>
      </c>
      <c r="R36" s="843">
        <v>0</v>
      </c>
      <c r="S36" s="843">
        <v>1</v>
      </c>
      <c r="T36" s="584">
        <f t="shared" si="15"/>
        <v>4</v>
      </c>
      <c r="U36" s="843">
        <v>1</v>
      </c>
      <c r="V36" s="843">
        <v>0</v>
      </c>
      <c r="W36" s="843">
        <v>3</v>
      </c>
      <c r="X36" s="840"/>
      <c r="Y36" s="521">
        <f t="shared" si="9"/>
        <v>0</v>
      </c>
      <c r="Z36" s="521">
        <f t="shared" si="10"/>
        <v>0</v>
      </c>
      <c r="AA36" s="521">
        <f t="shared" si="11"/>
        <v>0</v>
      </c>
      <c r="AB36" s="521">
        <f t="shared" si="12"/>
        <v>0</v>
      </c>
      <c r="AC36" s="521">
        <f t="shared" si="13"/>
        <v>0</v>
      </c>
    </row>
    <row r="37" spans="1:29" ht="11.1" customHeight="1">
      <c r="A37" s="844"/>
      <c r="B37" s="805" t="s">
        <v>584</v>
      </c>
      <c r="C37" s="582">
        <f t="shared" si="3"/>
        <v>8</v>
      </c>
      <c r="D37" s="843">
        <v>0</v>
      </c>
      <c r="E37" s="584">
        <f t="shared" si="4"/>
        <v>0</v>
      </c>
      <c r="F37" s="843">
        <v>0</v>
      </c>
      <c r="G37" s="843">
        <v>0</v>
      </c>
      <c r="H37" s="843">
        <v>0</v>
      </c>
      <c r="I37" s="843">
        <v>0</v>
      </c>
      <c r="J37" s="843">
        <v>0</v>
      </c>
      <c r="K37" s="843">
        <v>0</v>
      </c>
      <c r="L37" s="584">
        <f t="shared" si="14"/>
        <v>0</v>
      </c>
      <c r="M37" s="843">
        <v>0</v>
      </c>
      <c r="N37" s="843">
        <v>0</v>
      </c>
      <c r="O37" s="843">
        <v>0</v>
      </c>
      <c r="P37" s="584">
        <f t="shared" si="1"/>
        <v>3</v>
      </c>
      <c r="Q37" s="843">
        <v>0</v>
      </c>
      <c r="R37" s="843">
        <v>0</v>
      </c>
      <c r="S37" s="843">
        <v>3</v>
      </c>
      <c r="T37" s="584">
        <f t="shared" si="15"/>
        <v>5</v>
      </c>
      <c r="U37" s="843">
        <v>0</v>
      </c>
      <c r="V37" s="843">
        <v>1</v>
      </c>
      <c r="W37" s="843">
        <v>4</v>
      </c>
      <c r="X37" s="840"/>
      <c r="Y37" s="521">
        <f t="shared" si="9"/>
        <v>0</v>
      </c>
      <c r="Z37" s="521">
        <f t="shared" si="10"/>
        <v>0</v>
      </c>
      <c r="AA37" s="521">
        <f t="shared" si="11"/>
        <v>0</v>
      </c>
      <c r="AB37" s="521">
        <f t="shared" si="12"/>
        <v>0</v>
      </c>
      <c r="AC37" s="521">
        <f t="shared" si="13"/>
        <v>0</v>
      </c>
    </row>
    <row r="38" spans="1:29" ht="11.1" customHeight="1">
      <c r="A38" s="844" t="s">
        <v>998</v>
      </c>
      <c r="B38" s="805" t="s">
        <v>583</v>
      </c>
      <c r="C38" s="582">
        <f t="shared" si="3"/>
        <v>2</v>
      </c>
      <c r="D38" s="843">
        <v>0</v>
      </c>
      <c r="E38" s="584">
        <f t="shared" si="4"/>
        <v>0</v>
      </c>
      <c r="F38" s="843">
        <v>0</v>
      </c>
      <c r="G38" s="843">
        <v>0</v>
      </c>
      <c r="H38" s="843">
        <v>0</v>
      </c>
      <c r="I38" s="843">
        <v>0</v>
      </c>
      <c r="J38" s="843">
        <v>0</v>
      </c>
      <c r="K38" s="843">
        <v>0</v>
      </c>
      <c r="L38" s="584">
        <f t="shared" si="14"/>
        <v>0</v>
      </c>
      <c r="M38" s="843">
        <v>0</v>
      </c>
      <c r="N38" s="843">
        <v>0</v>
      </c>
      <c r="O38" s="843">
        <v>0</v>
      </c>
      <c r="P38" s="584">
        <f t="shared" si="1"/>
        <v>0</v>
      </c>
      <c r="Q38" s="843">
        <v>0</v>
      </c>
      <c r="R38" s="843">
        <v>0</v>
      </c>
      <c r="S38" s="843">
        <v>0</v>
      </c>
      <c r="T38" s="584">
        <f t="shared" si="15"/>
        <v>2</v>
      </c>
      <c r="U38" s="843">
        <v>0</v>
      </c>
      <c r="V38" s="843">
        <v>0</v>
      </c>
      <c r="W38" s="843">
        <v>2</v>
      </c>
      <c r="X38" s="840"/>
      <c r="Y38" s="521">
        <f t="shared" si="9"/>
        <v>0</v>
      </c>
      <c r="Z38" s="521">
        <f t="shared" si="10"/>
        <v>0</v>
      </c>
      <c r="AA38" s="521">
        <f t="shared" si="11"/>
        <v>0</v>
      </c>
      <c r="AB38" s="521">
        <f t="shared" si="12"/>
        <v>0</v>
      </c>
      <c r="AC38" s="521">
        <f t="shared" si="13"/>
        <v>0</v>
      </c>
    </row>
    <row r="39" spans="1:29" ht="11.1" customHeight="1">
      <c r="A39" s="844"/>
      <c r="B39" s="805" t="s">
        <v>584</v>
      </c>
      <c r="C39" s="582">
        <f t="shared" si="3"/>
        <v>1</v>
      </c>
      <c r="D39" s="843">
        <v>0</v>
      </c>
      <c r="E39" s="584">
        <f t="shared" si="4"/>
        <v>0</v>
      </c>
      <c r="F39" s="843">
        <v>0</v>
      </c>
      <c r="G39" s="843">
        <v>0</v>
      </c>
      <c r="H39" s="843">
        <v>0</v>
      </c>
      <c r="I39" s="843">
        <v>0</v>
      </c>
      <c r="J39" s="843">
        <v>0</v>
      </c>
      <c r="K39" s="843">
        <v>0</v>
      </c>
      <c r="L39" s="584">
        <f t="shared" si="14"/>
        <v>0</v>
      </c>
      <c r="M39" s="843">
        <v>0</v>
      </c>
      <c r="N39" s="843">
        <v>0</v>
      </c>
      <c r="O39" s="843">
        <v>0</v>
      </c>
      <c r="P39" s="584">
        <f t="shared" si="1"/>
        <v>0</v>
      </c>
      <c r="Q39" s="843">
        <v>0</v>
      </c>
      <c r="R39" s="843">
        <v>0</v>
      </c>
      <c r="S39" s="843">
        <v>0</v>
      </c>
      <c r="T39" s="584">
        <f t="shared" si="15"/>
        <v>1</v>
      </c>
      <c r="U39" s="843">
        <v>0</v>
      </c>
      <c r="V39" s="843">
        <v>1</v>
      </c>
      <c r="W39" s="843">
        <v>0</v>
      </c>
      <c r="X39" s="840"/>
      <c r="Y39" s="521">
        <f t="shared" si="9"/>
        <v>0</v>
      </c>
      <c r="Z39" s="521">
        <f t="shared" si="10"/>
        <v>0</v>
      </c>
      <c r="AA39" s="521">
        <f t="shared" si="11"/>
        <v>0</v>
      </c>
      <c r="AB39" s="521">
        <f t="shared" si="12"/>
        <v>0</v>
      </c>
      <c r="AC39" s="521">
        <f t="shared" si="13"/>
        <v>0</v>
      </c>
    </row>
    <row r="40" spans="1:29" ht="11.1" customHeight="1">
      <c r="A40" s="844" t="s">
        <v>999</v>
      </c>
      <c r="B40" s="805" t="s">
        <v>583</v>
      </c>
      <c r="C40" s="582">
        <f t="shared" si="3"/>
        <v>0</v>
      </c>
      <c r="D40" s="843">
        <v>0</v>
      </c>
      <c r="E40" s="584">
        <f t="shared" si="4"/>
        <v>0</v>
      </c>
      <c r="F40" s="843">
        <v>0</v>
      </c>
      <c r="G40" s="843">
        <v>0</v>
      </c>
      <c r="H40" s="843">
        <v>0</v>
      </c>
      <c r="I40" s="843">
        <v>0</v>
      </c>
      <c r="J40" s="843">
        <v>0</v>
      </c>
      <c r="K40" s="843">
        <v>0</v>
      </c>
      <c r="L40" s="584">
        <f t="shared" si="14"/>
        <v>0</v>
      </c>
      <c r="M40" s="843">
        <v>0</v>
      </c>
      <c r="N40" s="843">
        <v>0</v>
      </c>
      <c r="O40" s="843">
        <v>0</v>
      </c>
      <c r="P40" s="584">
        <f t="shared" si="1"/>
        <v>0</v>
      </c>
      <c r="Q40" s="843">
        <v>0</v>
      </c>
      <c r="R40" s="843">
        <v>0</v>
      </c>
      <c r="S40" s="843">
        <v>0</v>
      </c>
      <c r="T40" s="584">
        <f t="shared" si="15"/>
        <v>0</v>
      </c>
      <c r="U40" s="843">
        <v>0</v>
      </c>
      <c r="V40" s="843">
        <v>0</v>
      </c>
      <c r="W40" s="843">
        <v>0</v>
      </c>
      <c r="X40" s="840"/>
      <c r="Y40" s="521">
        <f t="shared" si="9"/>
        <v>0</v>
      </c>
      <c r="Z40" s="521">
        <f t="shared" si="10"/>
        <v>0</v>
      </c>
      <c r="AA40" s="521">
        <f t="shared" si="11"/>
        <v>0</v>
      </c>
      <c r="AB40" s="521">
        <f t="shared" si="12"/>
        <v>0</v>
      </c>
      <c r="AC40" s="521">
        <f t="shared" si="13"/>
        <v>0</v>
      </c>
    </row>
    <row r="41" spans="1:29" ht="11.1" customHeight="1">
      <c r="A41" s="844"/>
      <c r="B41" s="805" t="s">
        <v>584</v>
      </c>
      <c r="C41" s="582">
        <f t="shared" si="3"/>
        <v>0</v>
      </c>
      <c r="D41" s="843">
        <v>0</v>
      </c>
      <c r="E41" s="584">
        <f t="shared" si="4"/>
        <v>0</v>
      </c>
      <c r="F41" s="843">
        <v>0</v>
      </c>
      <c r="G41" s="843">
        <v>0</v>
      </c>
      <c r="H41" s="843">
        <v>0</v>
      </c>
      <c r="I41" s="843">
        <v>0</v>
      </c>
      <c r="J41" s="843">
        <v>0</v>
      </c>
      <c r="K41" s="843">
        <v>0</v>
      </c>
      <c r="L41" s="584">
        <f t="shared" si="14"/>
        <v>0</v>
      </c>
      <c r="M41" s="843">
        <v>0</v>
      </c>
      <c r="N41" s="843">
        <v>0</v>
      </c>
      <c r="O41" s="843">
        <v>0</v>
      </c>
      <c r="P41" s="584">
        <f t="shared" si="1"/>
        <v>0</v>
      </c>
      <c r="Q41" s="843">
        <v>0</v>
      </c>
      <c r="R41" s="843">
        <v>0</v>
      </c>
      <c r="S41" s="843">
        <v>0</v>
      </c>
      <c r="T41" s="584">
        <f t="shared" si="15"/>
        <v>0</v>
      </c>
      <c r="U41" s="843">
        <v>0</v>
      </c>
      <c r="V41" s="843">
        <v>0</v>
      </c>
      <c r="W41" s="843">
        <v>0</v>
      </c>
      <c r="X41" s="840"/>
      <c r="Y41" s="521">
        <f t="shared" si="9"/>
        <v>0</v>
      </c>
      <c r="Z41" s="521">
        <f t="shared" si="10"/>
        <v>0</v>
      </c>
      <c r="AA41" s="521">
        <f t="shared" si="11"/>
        <v>0</v>
      </c>
      <c r="AB41" s="521">
        <f t="shared" si="12"/>
        <v>0</v>
      </c>
      <c r="AC41" s="521">
        <f t="shared" si="13"/>
        <v>0</v>
      </c>
    </row>
    <row r="42" spans="1:29" ht="11.1" customHeight="1">
      <c r="A42" s="844" t="s">
        <v>1000</v>
      </c>
      <c r="B42" s="805" t="s">
        <v>583</v>
      </c>
      <c r="C42" s="582">
        <f t="shared" si="3"/>
        <v>1</v>
      </c>
      <c r="D42" s="843">
        <v>0</v>
      </c>
      <c r="E42" s="584">
        <f t="shared" si="4"/>
        <v>0</v>
      </c>
      <c r="F42" s="843">
        <v>0</v>
      </c>
      <c r="G42" s="843">
        <v>0</v>
      </c>
      <c r="H42" s="843">
        <v>0</v>
      </c>
      <c r="I42" s="843">
        <v>0</v>
      </c>
      <c r="J42" s="843">
        <v>0</v>
      </c>
      <c r="K42" s="843">
        <v>0</v>
      </c>
      <c r="L42" s="584">
        <f t="shared" si="14"/>
        <v>0</v>
      </c>
      <c r="M42" s="843">
        <v>0</v>
      </c>
      <c r="N42" s="843">
        <v>0</v>
      </c>
      <c r="O42" s="843">
        <v>0</v>
      </c>
      <c r="P42" s="584">
        <f t="shared" si="1"/>
        <v>0</v>
      </c>
      <c r="Q42" s="843">
        <v>0</v>
      </c>
      <c r="R42" s="843">
        <v>0</v>
      </c>
      <c r="S42" s="843">
        <v>0</v>
      </c>
      <c r="T42" s="584">
        <f t="shared" si="15"/>
        <v>1</v>
      </c>
      <c r="U42" s="843">
        <v>0</v>
      </c>
      <c r="V42" s="843">
        <v>1</v>
      </c>
      <c r="W42" s="843">
        <v>0</v>
      </c>
      <c r="X42" s="840"/>
      <c r="Y42" s="521">
        <f t="shared" si="9"/>
        <v>0</v>
      </c>
      <c r="Z42" s="521">
        <f t="shared" si="10"/>
        <v>0</v>
      </c>
      <c r="AA42" s="521">
        <f t="shared" si="11"/>
        <v>0</v>
      </c>
      <c r="AB42" s="521">
        <f t="shared" si="12"/>
        <v>0</v>
      </c>
      <c r="AC42" s="521">
        <f t="shared" si="13"/>
        <v>0</v>
      </c>
    </row>
    <row r="43" spans="1:29" ht="11.1" customHeight="1">
      <c r="A43" s="845"/>
      <c r="B43" s="1537" t="s">
        <v>584</v>
      </c>
      <c r="C43" s="851">
        <f t="shared" si="3"/>
        <v>0</v>
      </c>
      <c r="D43" s="847">
        <v>0</v>
      </c>
      <c r="E43" s="784">
        <f t="shared" si="4"/>
        <v>0</v>
      </c>
      <c r="F43" s="847">
        <v>0</v>
      </c>
      <c r="G43" s="847">
        <v>0</v>
      </c>
      <c r="H43" s="847">
        <v>0</v>
      </c>
      <c r="I43" s="847">
        <v>0</v>
      </c>
      <c r="J43" s="847">
        <v>0</v>
      </c>
      <c r="K43" s="847">
        <v>0</v>
      </c>
      <c r="L43" s="784">
        <f t="shared" si="14"/>
        <v>0</v>
      </c>
      <c r="M43" s="847">
        <v>0</v>
      </c>
      <c r="N43" s="847">
        <v>0</v>
      </c>
      <c r="O43" s="847">
        <v>0</v>
      </c>
      <c r="P43" s="784">
        <f t="shared" si="1"/>
        <v>0</v>
      </c>
      <c r="Q43" s="847">
        <v>0</v>
      </c>
      <c r="R43" s="847">
        <v>0</v>
      </c>
      <c r="S43" s="847">
        <v>0</v>
      </c>
      <c r="T43" s="784">
        <f t="shared" si="15"/>
        <v>0</v>
      </c>
      <c r="U43" s="847">
        <v>0</v>
      </c>
      <c r="V43" s="847">
        <v>0</v>
      </c>
      <c r="W43" s="847">
        <v>0</v>
      </c>
      <c r="X43" s="840"/>
      <c r="Y43" s="521">
        <f t="shared" si="9"/>
        <v>0</v>
      </c>
      <c r="Z43" s="521">
        <f t="shared" si="10"/>
        <v>0</v>
      </c>
      <c r="AA43" s="521">
        <f t="shared" si="11"/>
        <v>0</v>
      </c>
      <c r="AB43" s="521">
        <f t="shared" si="12"/>
        <v>0</v>
      </c>
      <c r="AC43" s="521">
        <f t="shared" si="13"/>
        <v>0</v>
      </c>
    </row>
    <row r="44" spans="1:29" s="830" customFormat="1" ht="13.9" customHeight="1">
      <c r="A44" s="94" t="s">
        <v>328</v>
      </c>
      <c r="E44" s="829" t="s">
        <v>329</v>
      </c>
      <c r="H44" s="833"/>
      <c r="I44" s="833"/>
      <c r="J44" s="829" t="s">
        <v>330</v>
      </c>
      <c r="M44" s="833"/>
      <c r="O44" s="830" t="s">
        <v>725</v>
      </c>
      <c r="T44" s="848"/>
      <c r="U44" s="848"/>
      <c r="V44" s="848"/>
      <c r="W44" s="99" t="s">
        <v>333</v>
      </c>
    </row>
    <row r="45" spans="1:29" s="830" customFormat="1" ht="13.9" customHeight="1">
      <c r="E45" s="829"/>
      <c r="F45" s="833"/>
      <c r="H45" s="833"/>
      <c r="I45" s="833"/>
      <c r="J45" s="829" t="s">
        <v>334</v>
      </c>
      <c r="M45" s="833"/>
    </row>
    <row r="46" spans="1:29" s="830" customFormat="1" ht="9.75" customHeight="1">
      <c r="E46" s="829"/>
      <c r="F46" s="833"/>
      <c r="H46" s="833"/>
      <c r="I46" s="833"/>
      <c r="L46" s="829"/>
      <c r="M46" s="833"/>
    </row>
    <row r="47" spans="1:29" s="830" customFormat="1" ht="13.9" customHeight="1">
      <c r="A47" s="830" t="s">
        <v>141</v>
      </c>
      <c r="E47" s="833"/>
      <c r="F47" s="833"/>
      <c r="G47" s="833"/>
      <c r="H47" s="833"/>
      <c r="I47" s="833"/>
    </row>
    <row r="48" spans="1:29" s="830" customFormat="1" ht="13.9" customHeight="1">
      <c r="A48" s="94" t="s">
        <v>272</v>
      </c>
      <c r="E48" s="833"/>
      <c r="F48" s="833"/>
      <c r="G48" s="833"/>
      <c r="H48" s="833"/>
      <c r="I48" s="833"/>
    </row>
    <row r="49" spans="1:32" s="94" customFormat="1" ht="13.9" customHeight="1">
      <c r="A49" s="157"/>
      <c r="B49" s="157"/>
      <c r="AB49" s="1469"/>
      <c r="AC49" s="1469"/>
      <c r="AD49" s="1469"/>
      <c r="AE49" s="1469"/>
      <c r="AF49" s="1469"/>
    </row>
    <row r="50" spans="1:32" s="97" customFormat="1" ht="15.75">
      <c r="C50" s="21">
        <f>C7-C8-C9</f>
        <v>0</v>
      </c>
      <c r="D50" s="21">
        <f t="shared" ref="D50:W50" si="16">D7-D8-D9</f>
        <v>0</v>
      </c>
      <c r="E50" s="21">
        <f t="shared" si="16"/>
        <v>0</v>
      </c>
      <c r="F50" s="21">
        <f t="shared" si="16"/>
        <v>0</v>
      </c>
      <c r="G50" s="21">
        <f t="shared" si="16"/>
        <v>0</v>
      </c>
      <c r="H50" s="21">
        <f t="shared" si="16"/>
        <v>0</v>
      </c>
      <c r="I50" s="21">
        <f t="shared" si="16"/>
        <v>0</v>
      </c>
      <c r="J50" s="21">
        <f t="shared" si="16"/>
        <v>0</v>
      </c>
      <c r="K50" s="21">
        <f t="shared" si="16"/>
        <v>0</v>
      </c>
      <c r="L50" s="21">
        <f t="shared" si="16"/>
        <v>0</v>
      </c>
      <c r="M50" s="21">
        <f t="shared" si="16"/>
        <v>0</v>
      </c>
      <c r="N50" s="21">
        <f t="shared" si="16"/>
        <v>0</v>
      </c>
      <c r="O50" s="21">
        <f t="shared" si="16"/>
        <v>0</v>
      </c>
      <c r="P50" s="21">
        <f t="shared" si="16"/>
        <v>0</v>
      </c>
      <c r="Q50" s="21">
        <f t="shared" si="16"/>
        <v>0</v>
      </c>
      <c r="R50" s="21">
        <f t="shared" si="16"/>
        <v>0</v>
      </c>
      <c r="S50" s="21">
        <f t="shared" si="16"/>
        <v>0</v>
      </c>
      <c r="T50" s="21">
        <f t="shared" si="16"/>
        <v>0</v>
      </c>
      <c r="U50" s="21">
        <f t="shared" si="16"/>
        <v>0</v>
      </c>
      <c r="V50" s="21">
        <f t="shared" si="16"/>
        <v>0</v>
      </c>
      <c r="W50" s="21">
        <f t="shared" si="16"/>
        <v>0</v>
      </c>
    </row>
    <row r="51" spans="1:32" ht="12.75">
      <c r="C51" s="21">
        <f>C7-SUM(C10:C43)</f>
        <v>0</v>
      </c>
      <c r="D51" s="21">
        <f t="shared" ref="D51:W51" si="17">D7-SUM(D10:D43)</f>
        <v>0</v>
      </c>
      <c r="E51" s="21">
        <f t="shared" si="17"/>
        <v>0</v>
      </c>
      <c r="F51" s="21">
        <f t="shared" si="17"/>
        <v>0</v>
      </c>
      <c r="G51" s="21">
        <f t="shared" si="17"/>
        <v>0</v>
      </c>
      <c r="H51" s="21">
        <f t="shared" si="17"/>
        <v>0</v>
      </c>
      <c r="I51" s="21">
        <f t="shared" si="17"/>
        <v>0</v>
      </c>
      <c r="J51" s="21">
        <f t="shared" si="17"/>
        <v>0</v>
      </c>
      <c r="K51" s="21">
        <f t="shared" si="17"/>
        <v>0</v>
      </c>
      <c r="L51" s="21">
        <f t="shared" si="17"/>
        <v>0</v>
      </c>
      <c r="M51" s="21">
        <f t="shared" si="17"/>
        <v>0</v>
      </c>
      <c r="N51" s="21">
        <f t="shared" si="17"/>
        <v>0</v>
      </c>
      <c r="O51" s="21">
        <f t="shared" si="17"/>
        <v>0</v>
      </c>
      <c r="P51" s="21">
        <f t="shared" si="17"/>
        <v>0</v>
      </c>
      <c r="Q51" s="21">
        <f t="shared" si="17"/>
        <v>0</v>
      </c>
      <c r="R51" s="21">
        <f t="shared" si="17"/>
        <v>0</v>
      </c>
      <c r="S51" s="21">
        <f t="shared" si="17"/>
        <v>0</v>
      </c>
      <c r="T51" s="21">
        <f t="shared" si="17"/>
        <v>0</v>
      </c>
      <c r="U51" s="21">
        <f t="shared" si="17"/>
        <v>0</v>
      </c>
      <c r="V51" s="21">
        <f t="shared" si="17"/>
        <v>0</v>
      </c>
      <c r="W51" s="21">
        <f t="shared" si="17"/>
        <v>0</v>
      </c>
    </row>
    <row r="52" spans="1:32" ht="12.75">
      <c r="C52" s="21">
        <f>C8-C10-C12-C14-C16-C18-C20-C22-C24-C26-C28-C30-C32-C34-C36-C38-C40-C42</f>
        <v>0</v>
      </c>
      <c r="D52" s="21">
        <f t="shared" ref="D52:W53" si="18">D8-D10-D12-D14-D16-D18-D20-D22-D24-D26-D28-D30-D32-D34-D36-D38-D40-D42</f>
        <v>0</v>
      </c>
      <c r="E52" s="21">
        <f t="shared" si="18"/>
        <v>0</v>
      </c>
      <c r="F52" s="21">
        <f t="shared" si="18"/>
        <v>0</v>
      </c>
      <c r="G52" s="21">
        <f t="shared" si="18"/>
        <v>0</v>
      </c>
      <c r="H52" s="21">
        <f t="shared" si="18"/>
        <v>0</v>
      </c>
      <c r="I52" s="21">
        <f t="shared" si="18"/>
        <v>0</v>
      </c>
      <c r="J52" s="21">
        <f t="shared" si="18"/>
        <v>0</v>
      </c>
      <c r="K52" s="21">
        <f t="shared" si="18"/>
        <v>0</v>
      </c>
      <c r="L52" s="21">
        <f t="shared" si="18"/>
        <v>0</v>
      </c>
      <c r="M52" s="21">
        <f t="shared" si="18"/>
        <v>0</v>
      </c>
      <c r="N52" s="21">
        <f t="shared" si="18"/>
        <v>0</v>
      </c>
      <c r="O52" s="21">
        <f t="shared" si="18"/>
        <v>0</v>
      </c>
      <c r="P52" s="21">
        <f t="shared" si="18"/>
        <v>0</v>
      </c>
      <c r="Q52" s="21">
        <f t="shared" si="18"/>
        <v>0</v>
      </c>
      <c r="R52" s="21">
        <f t="shared" si="18"/>
        <v>0</v>
      </c>
      <c r="S52" s="21">
        <f t="shared" si="18"/>
        <v>0</v>
      </c>
      <c r="T52" s="21">
        <f t="shared" si="18"/>
        <v>0</v>
      </c>
      <c r="U52" s="21">
        <f t="shared" si="18"/>
        <v>0</v>
      </c>
      <c r="V52" s="21">
        <f t="shared" si="18"/>
        <v>0</v>
      </c>
      <c r="W52" s="21">
        <f t="shared" si="18"/>
        <v>0</v>
      </c>
    </row>
    <row r="53" spans="1:32" ht="12.75">
      <c r="C53" s="21">
        <f>C9-C11-C13-C15-C17-C19-C21-C23-C25-C27-C29-C31-C33-C35-C37-C39-C41-C43</f>
        <v>0</v>
      </c>
      <c r="D53" s="21">
        <f t="shared" si="18"/>
        <v>0</v>
      </c>
      <c r="E53" s="21">
        <f t="shared" si="18"/>
        <v>0</v>
      </c>
      <c r="F53" s="21">
        <f t="shared" si="18"/>
        <v>0</v>
      </c>
      <c r="G53" s="21">
        <f t="shared" si="18"/>
        <v>0</v>
      </c>
      <c r="H53" s="21">
        <f t="shared" si="18"/>
        <v>0</v>
      </c>
      <c r="I53" s="21">
        <f t="shared" si="18"/>
        <v>0</v>
      </c>
      <c r="J53" s="21">
        <f t="shared" si="18"/>
        <v>0</v>
      </c>
      <c r="K53" s="21">
        <f t="shared" si="18"/>
        <v>0</v>
      </c>
      <c r="L53" s="21">
        <f t="shared" si="18"/>
        <v>0</v>
      </c>
      <c r="M53" s="21">
        <f t="shared" si="18"/>
        <v>0</v>
      </c>
      <c r="N53" s="21">
        <f t="shared" si="18"/>
        <v>0</v>
      </c>
      <c r="O53" s="21">
        <f t="shared" si="18"/>
        <v>0</v>
      </c>
      <c r="P53" s="21">
        <f t="shared" si="18"/>
        <v>0</v>
      </c>
      <c r="Q53" s="21">
        <f t="shared" si="18"/>
        <v>0</v>
      </c>
      <c r="R53" s="21">
        <f t="shared" si="18"/>
        <v>0</v>
      </c>
      <c r="S53" s="21">
        <f t="shared" si="18"/>
        <v>0</v>
      </c>
      <c r="T53" s="21">
        <f t="shared" si="18"/>
        <v>0</v>
      </c>
      <c r="U53" s="21">
        <f t="shared" si="18"/>
        <v>0</v>
      </c>
      <c r="V53" s="21">
        <f t="shared" si="18"/>
        <v>0</v>
      </c>
      <c r="W53" s="21">
        <f t="shared" si="18"/>
        <v>0</v>
      </c>
    </row>
  </sheetData>
  <mergeCells count="14">
    <mergeCell ref="T5:W5"/>
    <mergeCell ref="A5:B6"/>
    <mergeCell ref="C5:C6"/>
    <mergeCell ref="D5:D6"/>
    <mergeCell ref="E5:K5"/>
    <mergeCell ref="L5:O5"/>
    <mergeCell ref="P5:S5"/>
    <mergeCell ref="A4:U4"/>
    <mergeCell ref="V4:W4"/>
    <mergeCell ref="S1:T1"/>
    <mergeCell ref="U1:W1"/>
    <mergeCell ref="S2:T2"/>
    <mergeCell ref="U2:W2"/>
    <mergeCell ref="A3:W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2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3.875" style="97" customWidth="1"/>
    <col min="2" max="5" width="5.375" style="94" customWidth="1"/>
    <col min="6" max="8" width="5.375" style="9" customWidth="1"/>
    <col min="9" max="22" width="5.375" style="97" customWidth="1"/>
    <col min="23" max="23" width="9" style="97"/>
    <col min="24" max="28" width="4.125" style="97" bestFit="1" customWidth="1"/>
    <col min="29" max="256" width="9" style="97"/>
    <col min="257" max="257" width="13.875" style="97" customWidth="1"/>
    <col min="258" max="278" width="5.375" style="97" customWidth="1"/>
    <col min="279" max="279" width="9" style="97"/>
    <col min="280" max="284" width="4.125" style="97" bestFit="1" customWidth="1"/>
    <col min="285" max="512" width="9" style="97"/>
    <col min="513" max="513" width="13.875" style="97" customWidth="1"/>
    <col min="514" max="534" width="5.375" style="97" customWidth="1"/>
    <col min="535" max="535" width="9" style="97"/>
    <col min="536" max="540" width="4.125" style="97" bestFit="1" customWidth="1"/>
    <col min="541" max="768" width="9" style="97"/>
    <col min="769" max="769" width="13.875" style="97" customWidth="1"/>
    <col min="770" max="790" width="5.375" style="97" customWidth="1"/>
    <col min="791" max="791" width="9" style="97"/>
    <col min="792" max="796" width="4.125" style="97" bestFit="1" customWidth="1"/>
    <col min="797" max="1024" width="9" style="97"/>
    <col min="1025" max="1025" width="13.875" style="97" customWidth="1"/>
    <col min="1026" max="1046" width="5.375" style="97" customWidth="1"/>
    <col min="1047" max="1047" width="9" style="97"/>
    <col min="1048" max="1052" width="4.125" style="97" bestFit="1" customWidth="1"/>
    <col min="1053" max="1280" width="9" style="97"/>
    <col min="1281" max="1281" width="13.875" style="97" customWidth="1"/>
    <col min="1282" max="1302" width="5.375" style="97" customWidth="1"/>
    <col min="1303" max="1303" width="9" style="97"/>
    <col min="1304" max="1308" width="4.125" style="97" bestFit="1" customWidth="1"/>
    <col min="1309" max="1536" width="9" style="97"/>
    <col min="1537" max="1537" width="13.875" style="97" customWidth="1"/>
    <col min="1538" max="1558" width="5.375" style="97" customWidth="1"/>
    <col min="1559" max="1559" width="9" style="97"/>
    <col min="1560" max="1564" width="4.125" style="97" bestFit="1" customWidth="1"/>
    <col min="1565" max="1792" width="9" style="97"/>
    <col min="1793" max="1793" width="13.875" style="97" customWidth="1"/>
    <col min="1794" max="1814" width="5.375" style="97" customWidth="1"/>
    <col min="1815" max="1815" width="9" style="97"/>
    <col min="1816" max="1820" width="4.125" style="97" bestFit="1" customWidth="1"/>
    <col min="1821" max="2048" width="9" style="97"/>
    <col min="2049" max="2049" width="13.875" style="97" customWidth="1"/>
    <col min="2050" max="2070" width="5.375" style="97" customWidth="1"/>
    <col min="2071" max="2071" width="9" style="97"/>
    <col min="2072" max="2076" width="4.125" style="97" bestFit="1" customWidth="1"/>
    <col min="2077" max="2304" width="9" style="97"/>
    <col min="2305" max="2305" width="13.875" style="97" customWidth="1"/>
    <col min="2306" max="2326" width="5.375" style="97" customWidth="1"/>
    <col min="2327" max="2327" width="9" style="97"/>
    <col min="2328" max="2332" width="4.125" style="97" bestFit="1" customWidth="1"/>
    <col min="2333" max="2560" width="9" style="97"/>
    <col min="2561" max="2561" width="13.875" style="97" customWidth="1"/>
    <col min="2562" max="2582" width="5.375" style="97" customWidth="1"/>
    <col min="2583" max="2583" width="9" style="97"/>
    <col min="2584" max="2588" width="4.125" style="97" bestFit="1" customWidth="1"/>
    <col min="2589" max="2816" width="9" style="97"/>
    <col min="2817" max="2817" width="13.875" style="97" customWidth="1"/>
    <col min="2818" max="2838" width="5.375" style="97" customWidth="1"/>
    <col min="2839" max="2839" width="9" style="97"/>
    <col min="2840" max="2844" width="4.125" style="97" bestFit="1" customWidth="1"/>
    <col min="2845" max="3072" width="9" style="97"/>
    <col min="3073" max="3073" width="13.875" style="97" customWidth="1"/>
    <col min="3074" max="3094" width="5.375" style="97" customWidth="1"/>
    <col min="3095" max="3095" width="9" style="97"/>
    <col min="3096" max="3100" width="4.125" style="97" bestFit="1" customWidth="1"/>
    <col min="3101" max="3328" width="9" style="97"/>
    <col min="3329" max="3329" width="13.875" style="97" customWidth="1"/>
    <col min="3330" max="3350" width="5.375" style="97" customWidth="1"/>
    <col min="3351" max="3351" width="9" style="97"/>
    <col min="3352" max="3356" width="4.125" style="97" bestFit="1" customWidth="1"/>
    <col min="3357" max="3584" width="9" style="97"/>
    <col min="3585" max="3585" width="13.875" style="97" customWidth="1"/>
    <col min="3586" max="3606" width="5.375" style="97" customWidth="1"/>
    <col min="3607" max="3607" width="9" style="97"/>
    <col min="3608" max="3612" width="4.125" style="97" bestFit="1" customWidth="1"/>
    <col min="3613" max="3840" width="9" style="97"/>
    <col min="3841" max="3841" width="13.875" style="97" customWidth="1"/>
    <col min="3842" max="3862" width="5.375" style="97" customWidth="1"/>
    <col min="3863" max="3863" width="9" style="97"/>
    <col min="3864" max="3868" width="4.125" style="97" bestFit="1" customWidth="1"/>
    <col min="3869" max="4096" width="9" style="97"/>
    <col min="4097" max="4097" width="13.875" style="97" customWidth="1"/>
    <col min="4098" max="4118" width="5.375" style="97" customWidth="1"/>
    <col min="4119" max="4119" width="9" style="97"/>
    <col min="4120" max="4124" width="4.125" style="97" bestFit="1" customWidth="1"/>
    <col min="4125" max="4352" width="9" style="97"/>
    <col min="4353" max="4353" width="13.875" style="97" customWidth="1"/>
    <col min="4354" max="4374" width="5.375" style="97" customWidth="1"/>
    <col min="4375" max="4375" width="9" style="97"/>
    <col min="4376" max="4380" width="4.125" style="97" bestFit="1" customWidth="1"/>
    <col min="4381" max="4608" width="9" style="97"/>
    <col min="4609" max="4609" width="13.875" style="97" customWidth="1"/>
    <col min="4610" max="4630" width="5.375" style="97" customWidth="1"/>
    <col min="4631" max="4631" width="9" style="97"/>
    <col min="4632" max="4636" width="4.125" style="97" bestFit="1" customWidth="1"/>
    <col min="4637" max="4864" width="9" style="97"/>
    <col min="4865" max="4865" width="13.875" style="97" customWidth="1"/>
    <col min="4866" max="4886" width="5.375" style="97" customWidth="1"/>
    <col min="4887" max="4887" width="9" style="97"/>
    <col min="4888" max="4892" width="4.125" style="97" bestFit="1" customWidth="1"/>
    <col min="4893" max="5120" width="9" style="97"/>
    <col min="5121" max="5121" width="13.875" style="97" customWidth="1"/>
    <col min="5122" max="5142" width="5.375" style="97" customWidth="1"/>
    <col min="5143" max="5143" width="9" style="97"/>
    <col min="5144" max="5148" width="4.125" style="97" bestFit="1" customWidth="1"/>
    <col min="5149" max="5376" width="9" style="97"/>
    <col min="5377" max="5377" width="13.875" style="97" customWidth="1"/>
    <col min="5378" max="5398" width="5.375" style="97" customWidth="1"/>
    <col min="5399" max="5399" width="9" style="97"/>
    <col min="5400" max="5404" width="4.125" style="97" bestFit="1" customWidth="1"/>
    <col min="5405" max="5632" width="9" style="97"/>
    <col min="5633" max="5633" width="13.875" style="97" customWidth="1"/>
    <col min="5634" max="5654" width="5.375" style="97" customWidth="1"/>
    <col min="5655" max="5655" width="9" style="97"/>
    <col min="5656" max="5660" width="4.125" style="97" bestFit="1" customWidth="1"/>
    <col min="5661" max="5888" width="9" style="97"/>
    <col min="5889" max="5889" width="13.875" style="97" customWidth="1"/>
    <col min="5890" max="5910" width="5.375" style="97" customWidth="1"/>
    <col min="5911" max="5911" width="9" style="97"/>
    <col min="5912" max="5916" width="4.125" style="97" bestFit="1" customWidth="1"/>
    <col min="5917" max="6144" width="9" style="97"/>
    <col min="6145" max="6145" width="13.875" style="97" customWidth="1"/>
    <col min="6146" max="6166" width="5.375" style="97" customWidth="1"/>
    <col min="6167" max="6167" width="9" style="97"/>
    <col min="6168" max="6172" width="4.125" style="97" bestFit="1" customWidth="1"/>
    <col min="6173" max="6400" width="9" style="97"/>
    <col min="6401" max="6401" width="13.875" style="97" customWidth="1"/>
    <col min="6402" max="6422" width="5.375" style="97" customWidth="1"/>
    <col min="6423" max="6423" width="9" style="97"/>
    <col min="6424" max="6428" width="4.125" style="97" bestFit="1" customWidth="1"/>
    <col min="6429" max="6656" width="9" style="97"/>
    <col min="6657" max="6657" width="13.875" style="97" customWidth="1"/>
    <col min="6658" max="6678" width="5.375" style="97" customWidth="1"/>
    <col min="6679" max="6679" width="9" style="97"/>
    <col min="6680" max="6684" width="4.125" style="97" bestFit="1" customWidth="1"/>
    <col min="6685" max="6912" width="9" style="97"/>
    <col min="6913" max="6913" width="13.875" style="97" customWidth="1"/>
    <col min="6914" max="6934" width="5.375" style="97" customWidth="1"/>
    <col min="6935" max="6935" width="9" style="97"/>
    <col min="6936" max="6940" width="4.125" style="97" bestFit="1" customWidth="1"/>
    <col min="6941" max="7168" width="9" style="97"/>
    <col min="7169" max="7169" width="13.875" style="97" customWidth="1"/>
    <col min="7170" max="7190" width="5.375" style="97" customWidth="1"/>
    <col min="7191" max="7191" width="9" style="97"/>
    <col min="7192" max="7196" width="4.125" style="97" bestFit="1" customWidth="1"/>
    <col min="7197" max="7424" width="9" style="97"/>
    <col min="7425" max="7425" width="13.875" style="97" customWidth="1"/>
    <col min="7426" max="7446" width="5.375" style="97" customWidth="1"/>
    <col min="7447" max="7447" width="9" style="97"/>
    <col min="7448" max="7452" width="4.125" style="97" bestFit="1" customWidth="1"/>
    <col min="7453" max="7680" width="9" style="97"/>
    <col min="7681" max="7681" width="13.875" style="97" customWidth="1"/>
    <col min="7682" max="7702" width="5.375" style="97" customWidth="1"/>
    <col min="7703" max="7703" width="9" style="97"/>
    <col min="7704" max="7708" width="4.125" style="97" bestFit="1" customWidth="1"/>
    <col min="7709" max="7936" width="9" style="97"/>
    <col min="7937" max="7937" width="13.875" style="97" customWidth="1"/>
    <col min="7938" max="7958" width="5.375" style="97" customWidth="1"/>
    <col min="7959" max="7959" width="9" style="97"/>
    <col min="7960" max="7964" width="4.125" style="97" bestFit="1" customWidth="1"/>
    <col min="7965" max="8192" width="9" style="97"/>
    <col min="8193" max="8193" width="13.875" style="97" customWidth="1"/>
    <col min="8194" max="8214" width="5.375" style="97" customWidth="1"/>
    <col min="8215" max="8215" width="9" style="97"/>
    <col min="8216" max="8220" width="4.125" style="97" bestFit="1" customWidth="1"/>
    <col min="8221" max="8448" width="9" style="97"/>
    <col min="8449" max="8449" width="13.875" style="97" customWidth="1"/>
    <col min="8450" max="8470" width="5.375" style="97" customWidth="1"/>
    <col min="8471" max="8471" width="9" style="97"/>
    <col min="8472" max="8476" width="4.125" style="97" bestFit="1" customWidth="1"/>
    <col min="8477" max="8704" width="9" style="97"/>
    <col min="8705" max="8705" width="13.875" style="97" customWidth="1"/>
    <col min="8706" max="8726" width="5.375" style="97" customWidth="1"/>
    <col min="8727" max="8727" width="9" style="97"/>
    <col min="8728" max="8732" width="4.125" style="97" bestFit="1" customWidth="1"/>
    <col min="8733" max="8960" width="9" style="97"/>
    <col min="8961" max="8961" width="13.875" style="97" customWidth="1"/>
    <col min="8962" max="8982" width="5.375" style="97" customWidth="1"/>
    <col min="8983" max="8983" width="9" style="97"/>
    <col min="8984" max="8988" width="4.125" style="97" bestFit="1" customWidth="1"/>
    <col min="8989" max="9216" width="9" style="97"/>
    <col min="9217" max="9217" width="13.875" style="97" customWidth="1"/>
    <col min="9218" max="9238" width="5.375" style="97" customWidth="1"/>
    <col min="9239" max="9239" width="9" style="97"/>
    <col min="9240" max="9244" width="4.125" style="97" bestFit="1" customWidth="1"/>
    <col min="9245" max="9472" width="9" style="97"/>
    <col min="9473" max="9473" width="13.875" style="97" customWidth="1"/>
    <col min="9474" max="9494" width="5.375" style="97" customWidth="1"/>
    <col min="9495" max="9495" width="9" style="97"/>
    <col min="9496" max="9500" width="4.125" style="97" bestFit="1" customWidth="1"/>
    <col min="9501" max="9728" width="9" style="97"/>
    <col min="9729" max="9729" width="13.875" style="97" customWidth="1"/>
    <col min="9730" max="9750" width="5.375" style="97" customWidth="1"/>
    <col min="9751" max="9751" width="9" style="97"/>
    <col min="9752" max="9756" width="4.125" style="97" bestFit="1" customWidth="1"/>
    <col min="9757" max="9984" width="9" style="97"/>
    <col min="9985" max="9985" width="13.875" style="97" customWidth="1"/>
    <col min="9986" max="10006" width="5.375" style="97" customWidth="1"/>
    <col min="10007" max="10007" width="9" style="97"/>
    <col min="10008" max="10012" width="4.125" style="97" bestFit="1" customWidth="1"/>
    <col min="10013" max="10240" width="9" style="97"/>
    <col min="10241" max="10241" width="13.875" style="97" customWidth="1"/>
    <col min="10242" max="10262" width="5.375" style="97" customWidth="1"/>
    <col min="10263" max="10263" width="9" style="97"/>
    <col min="10264" max="10268" width="4.125" style="97" bestFit="1" customWidth="1"/>
    <col min="10269" max="10496" width="9" style="97"/>
    <col min="10497" max="10497" width="13.875" style="97" customWidth="1"/>
    <col min="10498" max="10518" width="5.375" style="97" customWidth="1"/>
    <col min="10519" max="10519" width="9" style="97"/>
    <col min="10520" max="10524" width="4.125" style="97" bestFit="1" customWidth="1"/>
    <col min="10525" max="10752" width="9" style="97"/>
    <col min="10753" max="10753" width="13.875" style="97" customWidth="1"/>
    <col min="10754" max="10774" width="5.375" style="97" customWidth="1"/>
    <col min="10775" max="10775" width="9" style="97"/>
    <col min="10776" max="10780" width="4.125" style="97" bestFit="1" customWidth="1"/>
    <col min="10781" max="11008" width="9" style="97"/>
    <col min="11009" max="11009" width="13.875" style="97" customWidth="1"/>
    <col min="11010" max="11030" width="5.375" style="97" customWidth="1"/>
    <col min="11031" max="11031" width="9" style="97"/>
    <col min="11032" max="11036" width="4.125" style="97" bestFit="1" customWidth="1"/>
    <col min="11037" max="11264" width="9" style="97"/>
    <col min="11265" max="11265" width="13.875" style="97" customWidth="1"/>
    <col min="11266" max="11286" width="5.375" style="97" customWidth="1"/>
    <col min="11287" max="11287" width="9" style="97"/>
    <col min="11288" max="11292" width="4.125" style="97" bestFit="1" customWidth="1"/>
    <col min="11293" max="11520" width="9" style="97"/>
    <col min="11521" max="11521" width="13.875" style="97" customWidth="1"/>
    <col min="11522" max="11542" width="5.375" style="97" customWidth="1"/>
    <col min="11543" max="11543" width="9" style="97"/>
    <col min="11544" max="11548" width="4.125" style="97" bestFit="1" customWidth="1"/>
    <col min="11549" max="11776" width="9" style="97"/>
    <col min="11777" max="11777" width="13.875" style="97" customWidth="1"/>
    <col min="11778" max="11798" width="5.375" style="97" customWidth="1"/>
    <col min="11799" max="11799" width="9" style="97"/>
    <col min="11800" max="11804" width="4.125" style="97" bestFit="1" customWidth="1"/>
    <col min="11805" max="12032" width="9" style="97"/>
    <col min="12033" max="12033" width="13.875" style="97" customWidth="1"/>
    <col min="12034" max="12054" width="5.375" style="97" customWidth="1"/>
    <col min="12055" max="12055" width="9" style="97"/>
    <col min="12056" max="12060" width="4.125" style="97" bestFit="1" customWidth="1"/>
    <col min="12061" max="12288" width="9" style="97"/>
    <col min="12289" max="12289" width="13.875" style="97" customWidth="1"/>
    <col min="12290" max="12310" width="5.375" style="97" customWidth="1"/>
    <col min="12311" max="12311" width="9" style="97"/>
    <col min="12312" max="12316" width="4.125" style="97" bestFit="1" customWidth="1"/>
    <col min="12317" max="12544" width="9" style="97"/>
    <col min="12545" max="12545" width="13.875" style="97" customWidth="1"/>
    <col min="12546" max="12566" width="5.375" style="97" customWidth="1"/>
    <col min="12567" max="12567" width="9" style="97"/>
    <col min="12568" max="12572" width="4.125" style="97" bestFit="1" customWidth="1"/>
    <col min="12573" max="12800" width="9" style="97"/>
    <col min="12801" max="12801" width="13.875" style="97" customWidth="1"/>
    <col min="12802" max="12822" width="5.375" style="97" customWidth="1"/>
    <col min="12823" max="12823" width="9" style="97"/>
    <col min="12824" max="12828" width="4.125" style="97" bestFit="1" customWidth="1"/>
    <col min="12829" max="13056" width="9" style="97"/>
    <col min="13057" max="13057" width="13.875" style="97" customWidth="1"/>
    <col min="13058" max="13078" width="5.375" style="97" customWidth="1"/>
    <col min="13079" max="13079" width="9" style="97"/>
    <col min="13080" max="13084" width="4.125" style="97" bestFit="1" customWidth="1"/>
    <col min="13085" max="13312" width="9" style="97"/>
    <col min="13313" max="13313" width="13.875" style="97" customWidth="1"/>
    <col min="13314" max="13334" width="5.375" style="97" customWidth="1"/>
    <col min="13335" max="13335" width="9" style="97"/>
    <col min="13336" max="13340" width="4.125" style="97" bestFit="1" customWidth="1"/>
    <col min="13341" max="13568" width="9" style="97"/>
    <col min="13569" max="13569" width="13.875" style="97" customWidth="1"/>
    <col min="13570" max="13590" width="5.375" style="97" customWidth="1"/>
    <col min="13591" max="13591" width="9" style="97"/>
    <col min="13592" max="13596" width="4.125" style="97" bestFit="1" customWidth="1"/>
    <col min="13597" max="13824" width="9" style="97"/>
    <col min="13825" max="13825" width="13.875" style="97" customWidth="1"/>
    <col min="13826" max="13846" width="5.375" style="97" customWidth="1"/>
    <col min="13847" max="13847" width="9" style="97"/>
    <col min="13848" max="13852" width="4.125" style="97" bestFit="1" customWidth="1"/>
    <col min="13853" max="14080" width="9" style="97"/>
    <col min="14081" max="14081" width="13.875" style="97" customWidth="1"/>
    <col min="14082" max="14102" width="5.375" style="97" customWidth="1"/>
    <col min="14103" max="14103" width="9" style="97"/>
    <col min="14104" max="14108" width="4.125" style="97" bestFit="1" customWidth="1"/>
    <col min="14109" max="14336" width="9" style="97"/>
    <col min="14337" max="14337" width="13.875" style="97" customWidth="1"/>
    <col min="14338" max="14358" width="5.375" style="97" customWidth="1"/>
    <col min="14359" max="14359" width="9" style="97"/>
    <col min="14360" max="14364" width="4.125" style="97" bestFit="1" customWidth="1"/>
    <col min="14365" max="14592" width="9" style="97"/>
    <col min="14593" max="14593" width="13.875" style="97" customWidth="1"/>
    <col min="14594" max="14614" width="5.375" style="97" customWidth="1"/>
    <col min="14615" max="14615" width="9" style="97"/>
    <col min="14616" max="14620" width="4.125" style="97" bestFit="1" customWidth="1"/>
    <col min="14621" max="14848" width="9" style="97"/>
    <col min="14849" max="14849" width="13.875" style="97" customWidth="1"/>
    <col min="14850" max="14870" width="5.375" style="97" customWidth="1"/>
    <col min="14871" max="14871" width="9" style="97"/>
    <col min="14872" max="14876" width="4.125" style="97" bestFit="1" customWidth="1"/>
    <col min="14877" max="15104" width="9" style="97"/>
    <col min="15105" max="15105" width="13.875" style="97" customWidth="1"/>
    <col min="15106" max="15126" width="5.375" style="97" customWidth="1"/>
    <col min="15127" max="15127" width="9" style="97"/>
    <col min="15128" max="15132" width="4.125" style="97" bestFit="1" customWidth="1"/>
    <col min="15133" max="15360" width="9" style="97"/>
    <col min="15361" max="15361" width="13.875" style="97" customWidth="1"/>
    <col min="15362" max="15382" width="5.375" style="97" customWidth="1"/>
    <col min="15383" max="15383" width="9" style="97"/>
    <col min="15384" max="15388" width="4.125" style="97" bestFit="1" customWidth="1"/>
    <col min="15389" max="15616" width="9" style="97"/>
    <col min="15617" max="15617" width="13.875" style="97" customWidth="1"/>
    <col min="15618" max="15638" width="5.375" style="97" customWidth="1"/>
    <col min="15639" max="15639" width="9" style="97"/>
    <col min="15640" max="15644" width="4.125" style="97" bestFit="1" customWidth="1"/>
    <col min="15645" max="15872" width="9" style="97"/>
    <col min="15873" max="15873" width="13.875" style="97" customWidth="1"/>
    <col min="15874" max="15894" width="5.375" style="97" customWidth="1"/>
    <col min="15895" max="15895" width="9" style="97"/>
    <col min="15896" max="15900" width="4.125" style="97" bestFit="1" customWidth="1"/>
    <col min="15901" max="16128" width="9" style="97"/>
    <col min="16129" max="16129" width="13.875" style="97" customWidth="1"/>
    <col min="16130" max="16150" width="5.375" style="97" customWidth="1"/>
    <col min="16151" max="16151" width="9" style="97"/>
    <col min="16152" max="16156" width="4.125" style="97" bestFit="1" customWidth="1"/>
    <col min="16157" max="16384" width="9" style="97"/>
  </cols>
  <sheetData>
    <row r="1" spans="1:28" s="519" customFormat="1" ht="15.95" customHeight="1">
      <c r="A1" s="1487" t="s">
        <v>970</v>
      </c>
      <c r="B1" s="805"/>
      <c r="C1" s="805"/>
      <c r="D1" s="805"/>
      <c r="E1" s="805"/>
      <c r="F1" s="1639"/>
      <c r="G1" s="1639"/>
      <c r="H1" s="1639"/>
      <c r="N1" s="1639"/>
      <c r="O1" s="1639"/>
      <c r="P1" s="1639"/>
      <c r="Q1" s="1640"/>
      <c r="R1" s="1920" t="s">
        <v>971</v>
      </c>
      <c r="S1" s="1921"/>
      <c r="T1" s="1848" t="s">
        <v>273</v>
      </c>
      <c r="U1" s="1848"/>
      <c r="V1" s="2387"/>
    </row>
    <row r="2" spans="1:28" s="519" customFormat="1" ht="15.95" customHeight="1">
      <c r="A2" s="1487" t="s">
        <v>972</v>
      </c>
      <c r="B2" s="1641" t="s">
        <v>973</v>
      </c>
      <c r="C2" s="1641"/>
      <c r="D2" s="1641"/>
      <c r="E2" s="1641"/>
      <c r="F2" s="1641"/>
      <c r="G2" s="1641"/>
      <c r="H2" s="1641"/>
      <c r="I2" s="1641"/>
      <c r="J2" s="1641"/>
      <c r="K2" s="1641"/>
      <c r="L2" s="1641"/>
      <c r="M2" s="1641"/>
      <c r="N2" s="1457"/>
      <c r="O2" s="1641"/>
      <c r="P2" s="1641"/>
      <c r="Q2" s="1457" t="s">
        <v>408</v>
      </c>
      <c r="R2" s="1920" t="s">
        <v>974</v>
      </c>
      <c r="S2" s="1921"/>
      <c r="T2" s="1848" t="s">
        <v>1013</v>
      </c>
      <c r="U2" s="1848"/>
      <c r="V2" s="2387"/>
    </row>
    <row r="3" spans="1:28" ht="22.5" customHeight="1">
      <c r="A3" s="1748" t="s">
        <v>1014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28" s="519" customFormat="1" ht="15.95" customHeight="1">
      <c r="A4" s="1641"/>
      <c r="B4" s="1641"/>
      <c r="C4" s="1641"/>
      <c r="D4" s="1641"/>
      <c r="E4" s="1641"/>
      <c r="F4" s="1641"/>
      <c r="G4" s="1641"/>
      <c r="H4" s="1641"/>
      <c r="I4" s="1641" t="s">
        <v>1015</v>
      </c>
      <c r="J4" s="1641"/>
      <c r="K4" s="1641"/>
      <c r="L4" s="1641"/>
      <c r="M4" s="1641"/>
      <c r="N4" s="1641"/>
      <c r="O4" s="1641"/>
      <c r="P4" s="1641"/>
      <c r="Q4" s="1641"/>
      <c r="R4" s="1641"/>
      <c r="S4" s="1641"/>
      <c r="T4" s="1639"/>
      <c r="U4" s="1775" t="s">
        <v>977</v>
      </c>
      <c r="V4" s="1775"/>
    </row>
    <row r="5" spans="1:28" s="519" customFormat="1" ht="15.95" customHeight="1">
      <c r="A5" s="1964" t="s">
        <v>1016</v>
      </c>
      <c r="B5" s="1848" t="s">
        <v>206</v>
      </c>
      <c r="C5" s="1848"/>
      <c r="D5" s="1848"/>
      <c r="E5" s="1848"/>
      <c r="F5" s="1848"/>
      <c r="G5" s="1848"/>
      <c r="H5" s="1848"/>
      <c r="I5" s="1848"/>
      <c r="J5" s="1848"/>
      <c r="K5" s="1848"/>
      <c r="L5" s="1848"/>
      <c r="M5" s="1848"/>
      <c r="N5" s="1848"/>
      <c r="O5" s="1848"/>
      <c r="P5" s="1848"/>
      <c r="Q5" s="1848"/>
      <c r="R5" s="1848"/>
      <c r="S5" s="1848"/>
      <c r="T5" s="1739" t="s">
        <v>210</v>
      </c>
      <c r="U5" s="1739"/>
      <c r="V5" s="1810"/>
    </row>
    <row r="6" spans="1:28" s="94" customFormat="1" ht="15.95" customHeight="1">
      <c r="A6" s="1965"/>
      <c r="B6" s="1825" t="s">
        <v>918</v>
      </c>
      <c r="C6" s="1808"/>
      <c r="D6" s="1795"/>
      <c r="E6" s="1810" t="s">
        <v>1017</v>
      </c>
      <c r="F6" s="1746"/>
      <c r="G6" s="1737"/>
      <c r="H6" s="1810" t="s">
        <v>1018</v>
      </c>
      <c r="I6" s="1746"/>
      <c r="J6" s="1737"/>
      <c r="K6" s="1810" t="s">
        <v>1019</v>
      </c>
      <c r="L6" s="1746"/>
      <c r="M6" s="1737"/>
      <c r="N6" s="1810" t="s">
        <v>1020</v>
      </c>
      <c r="O6" s="1746"/>
      <c r="P6" s="1737"/>
      <c r="Q6" s="1810" t="s">
        <v>1021</v>
      </c>
      <c r="R6" s="1746"/>
      <c r="S6" s="1746"/>
      <c r="T6" s="1739"/>
      <c r="U6" s="1739"/>
      <c r="V6" s="1810"/>
    </row>
    <row r="7" spans="1:28" s="854" customFormat="1" ht="15.95" customHeight="1">
      <c r="A7" s="1966"/>
      <c r="B7" s="1439" t="s">
        <v>49</v>
      </c>
      <c r="C7" s="1521" t="s">
        <v>142</v>
      </c>
      <c r="D7" s="1554" t="s">
        <v>68</v>
      </c>
      <c r="E7" s="1439" t="s">
        <v>49</v>
      </c>
      <c r="F7" s="1521" t="s">
        <v>142</v>
      </c>
      <c r="G7" s="1554" t="s">
        <v>68</v>
      </c>
      <c r="H7" s="1439" t="s">
        <v>49</v>
      </c>
      <c r="I7" s="1521" t="s">
        <v>142</v>
      </c>
      <c r="J7" s="1554" t="s">
        <v>68</v>
      </c>
      <c r="K7" s="1439" t="s">
        <v>49</v>
      </c>
      <c r="L7" s="1521" t="s">
        <v>142</v>
      </c>
      <c r="M7" s="1554" t="s">
        <v>68</v>
      </c>
      <c r="N7" s="1439" t="s">
        <v>49</v>
      </c>
      <c r="O7" s="1521" t="s">
        <v>142</v>
      </c>
      <c r="P7" s="1554" t="s">
        <v>68</v>
      </c>
      <c r="Q7" s="1439" t="s">
        <v>49</v>
      </c>
      <c r="R7" s="1521" t="s">
        <v>142</v>
      </c>
      <c r="S7" s="1520" t="s">
        <v>68</v>
      </c>
      <c r="T7" s="1439" t="s">
        <v>49</v>
      </c>
      <c r="U7" s="1521" t="s">
        <v>142</v>
      </c>
      <c r="V7" s="1520" t="s">
        <v>68</v>
      </c>
    </row>
    <row r="8" spans="1:28" s="519" customFormat="1" ht="27.95" customHeight="1">
      <c r="A8" s="1449" t="s">
        <v>350</v>
      </c>
      <c r="B8" s="839">
        <f>SUM(B9:B20)</f>
        <v>22</v>
      </c>
      <c r="C8" s="855">
        <f t="shared" ref="C8:S8" si="0">SUM(C9:C20)</f>
        <v>11</v>
      </c>
      <c r="D8" s="855">
        <f t="shared" si="0"/>
        <v>11</v>
      </c>
      <c r="E8" s="584">
        <f t="shared" si="0"/>
        <v>0</v>
      </c>
      <c r="F8" s="584">
        <f t="shared" si="0"/>
        <v>0</v>
      </c>
      <c r="G8" s="584">
        <f t="shared" si="0"/>
        <v>0</v>
      </c>
      <c r="H8" s="584">
        <f t="shared" si="0"/>
        <v>0</v>
      </c>
      <c r="I8" s="584">
        <f t="shared" si="0"/>
        <v>0</v>
      </c>
      <c r="J8" s="584">
        <f t="shared" si="0"/>
        <v>0</v>
      </c>
      <c r="K8" s="584">
        <f t="shared" si="0"/>
        <v>5</v>
      </c>
      <c r="L8" s="584">
        <f t="shared" si="0"/>
        <v>3</v>
      </c>
      <c r="M8" s="584">
        <f t="shared" si="0"/>
        <v>2</v>
      </c>
      <c r="N8" s="584">
        <f t="shared" si="0"/>
        <v>4</v>
      </c>
      <c r="O8" s="584">
        <f t="shared" si="0"/>
        <v>3</v>
      </c>
      <c r="P8" s="584">
        <f t="shared" si="0"/>
        <v>1</v>
      </c>
      <c r="Q8" s="584">
        <f t="shared" si="0"/>
        <v>13</v>
      </c>
      <c r="R8" s="584">
        <f t="shared" si="0"/>
        <v>5</v>
      </c>
      <c r="S8" s="584">
        <f t="shared" si="0"/>
        <v>8</v>
      </c>
      <c r="T8" s="584">
        <f>SUM(T9:T20)</f>
        <v>4</v>
      </c>
      <c r="U8" s="584">
        <f>SUM(U9:U20)</f>
        <v>1</v>
      </c>
      <c r="V8" s="584">
        <f>SUM(V9:V20)</f>
        <v>3</v>
      </c>
      <c r="X8" s="521">
        <f>B8-C8-D8</f>
        <v>0</v>
      </c>
      <c r="Y8" s="521">
        <f>B8-E8-H8-K8-N8-Q8</f>
        <v>0</v>
      </c>
      <c r="Z8" s="521">
        <f>C8-F8-I8-L8-O8-R8</f>
        <v>0</v>
      </c>
      <c r="AA8" s="521">
        <f>D8-G8-J8-M8-P8-S8</f>
        <v>0</v>
      </c>
      <c r="AB8" s="521">
        <f>T8-U8-V8</f>
        <v>0</v>
      </c>
    </row>
    <row r="9" spans="1:28" s="519" customFormat="1" ht="27.95" customHeight="1">
      <c r="A9" s="1449" t="s">
        <v>392</v>
      </c>
      <c r="B9" s="841">
        <f>SUM(C9:D9)</f>
        <v>0</v>
      </c>
      <c r="C9" s="855">
        <f>F9+I9+L9+O9+R9</f>
        <v>0</v>
      </c>
      <c r="D9" s="855">
        <f>G9+J9+M9+P9+S9</f>
        <v>0</v>
      </c>
      <c r="E9" s="584">
        <f>SUM(F9:G9)</f>
        <v>0</v>
      </c>
      <c r="F9" s="843">
        <v>0</v>
      </c>
      <c r="G9" s="843">
        <v>0</v>
      </c>
      <c r="H9" s="584">
        <f>SUM(I9:J9)</f>
        <v>0</v>
      </c>
      <c r="I9" s="843">
        <v>0</v>
      </c>
      <c r="J9" s="843">
        <v>0</v>
      </c>
      <c r="K9" s="584">
        <f>SUM(L9:M9)</f>
        <v>0</v>
      </c>
      <c r="L9" s="843">
        <v>0</v>
      </c>
      <c r="M9" s="843">
        <v>0</v>
      </c>
      <c r="N9" s="584">
        <f>SUM(O9:P9)</f>
        <v>0</v>
      </c>
      <c r="O9" s="843">
        <v>0</v>
      </c>
      <c r="P9" s="843">
        <v>0</v>
      </c>
      <c r="Q9" s="584">
        <f>SUM(R9:S9)</f>
        <v>0</v>
      </c>
      <c r="R9" s="843">
        <v>0</v>
      </c>
      <c r="S9" s="843">
        <v>0</v>
      </c>
      <c r="T9" s="584">
        <f t="shared" ref="T9:T20" si="1">SUM(U9:V9)</f>
        <v>0</v>
      </c>
      <c r="U9" s="843">
        <v>0</v>
      </c>
      <c r="V9" s="843">
        <v>0</v>
      </c>
      <c r="X9" s="521">
        <f t="shared" ref="X9:X20" si="2">B9-C9-D9</f>
        <v>0</v>
      </c>
      <c r="Y9" s="521">
        <f t="shared" ref="Y9:AA20" si="3">B9-E9-H9-K9-N9-Q9</f>
        <v>0</v>
      </c>
      <c r="Z9" s="521">
        <f t="shared" si="3"/>
        <v>0</v>
      </c>
      <c r="AA9" s="521">
        <f t="shared" si="3"/>
        <v>0</v>
      </c>
      <c r="AB9" s="521">
        <f t="shared" ref="AB9:AB20" si="4">T9-U9-V9</f>
        <v>0</v>
      </c>
    </row>
    <row r="10" spans="1:28" s="519" customFormat="1" ht="27.95" customHeight="1">
      <c r="A10" s="1449" t="s">
        <v>353</v>
      </c>
      <c r="B10" s="841">
        <f t="shared" ref="B10:B20" si="5">SUM(C10:D10)</f>
        <v>0</v>
      </c>
      <c r="C10" s="855">
        <f t="shared" ref="C10:D20" si="6">F10+I10+L10+O10+R10</f>
        <v>0</v>
      </c>
      <c r="D10" s="855">
        <f t="shared" si="6"/>
        <v>0</v>
      </c>
      <c r="E10" s="584">
        <f t="shared" ref="E10:E20" si="7">SUM(F10:G10)</f>
        <v>0</v>
      </c>
      <c r="F10" s="843">
        <v>0</v>
      </c>
      <c r="G10" s="843">
        <v>0</v>
      </c>
      <c r="H10" s="584">
        <f t="shared" ref="H10:H20" si="8">SUM(I10:J10)</f>
        <v>0</v>
      </c>
      <c r="I10" s="843">
        <v>0</v>
      </c>
      <c r="J10" s="843">
        <v>0</v>
      </c>
      <c r="K10" s="584">
        <f t="shared" ref="K10:K20" si="9">SUM(L10:M10)</f>
        <v>0</v>
      </c>
      <c r="L10" s="843">
        <v>0</v>
      </c>
      <c r="M10" s="843">
        <v>0</v>
      </c>
      <c r="N10" s="584">
        <f t="shared" ref="N10:N20" si="10">SUM(O10:P10)</f>
        <v>0</v>
      </c>
      <c r="O10" s="843">
        <v>0</v>
      </c>
      <c r="P10" s="843">
        <v>0</v>
      </c>
      <c r="Q10" s="584">
        <f t="shared" ref="Q10:Q20" si="11">SUM(R10:S10)</f>
        <v>0</v>
      </c>
      <c r="R10" s="843">
        <v>0</v>
      </c>
      <c r="S10" s="843">
        <v>0</v>
      </c>
      <c r="T10" s="584">
        <f t="shared" si="1"/>
        <v>0</v>
      </c>
      <c r="U10" s="843">
        <v>0</v>
      </c>
      <c r="V10" s="843">
        <v>0</v>
      </c>
      <c r="X10" s="521">
        <f t="shared" si="2"/>
        <v>0</v>
      </c>
      <c r="Y10" s="521">
        <f t="shared" si="3"/>
        <v>0</v>
      </c>
      <c r="Z10" s="521">
        <f t="shared" si="3"/>
        <v>0</v>
      </c>
      <c r="AA10" s="521">
        <f t="shared" si="3"/>
        <v>0</v>
      </c>
      <c r="AB10" s="521">
        <f t="shared" si="4"/>
        <v>0</v>
      </c>
    </row>
    <row r="11" spans="1:28" s="519" customFormat="1" ht="27.95" customHeight="1">
      <c r="A11" s="1449" t="s">
        <v>354</v>
      </c>
      <c r="B11" s="841">
        <f t="shared" si="5"/>
        <v>0</v>
      </c>
      <c r="C11" s="855">
        <f t="shared" si="6"/>
        <v>0</v>
      </c>
      <c r="D11" s="855">
        <f t="shared" si="6"/>
        <v>0</v>
      </c>
      <c r="E11" s="584">
        <f t="shared" si="7"/>
        <v>0</v>
      </c>
      <c r="F11" s="843">
        <v>0</v>
      </c>
      <c r="G11" s="843">
        <v>0</v>
      </c>
      <c r="H11" s="584">
        <f t="shared" si="8"/>
        <v>0</v>
      </c>
      <c r="I11" s="843">
        <v>0</v>
      </c>
      <c r="J11" s="843">
        <v>0</v>
      </c>
      <c r="K11" s="584">
        <f t="shared" si="9"/>
        <v>0</v>
      </c>
      <c r="L11" s="843">
        <v>0</v>
      </c>
      <c r="M11" s="843">
        <v>0</v>
      </c>
      <c r="N11" s="584">
        <f t="shared" si="10"/>
        <v>0</v>
      </c>
      <c r="O11" s="843">
        <v>0</v>
      </c>
      <c r="P11" s="843">
        <v>0</v>
      </c>
      <c r="Q11" s="584">
        <f t="shared" si="11"/>
        <v>0</v>
      </c>
      <c r="R11" s="843">
        <v>0</v>
      </c>
      <c r="S11" s="843">
        <v>0</v>
      </c>
      <c r="T11" s="584">
        <f t="shared" si="1"/>
        <v>0</v>
      </c>
      <c r="U11" s="843">
        <v>0</v>
      </c>
      <c r="V11" s="843">
        <v>0</v>
      </c>
      <c r="X11" s="521">
        <f t="shared" si="2"/>
        <v>0</v>
      </c>
      <c r="Y11" s="521">
        <f t="shared" si="3"/>
        <v>0</v>
      </c>
      <c r="Z11" s="521">
        <f t="shared" si="3"/>
        <v>0</v>
      </c>
      <c r="AA11" s="521">
        <f t="shared" si="3"/>
        <v>0</v>
      </c>
      <c r="AB11" s="521">
        <f t="shared" si="4"/>
        <v>0</v>
      </c>
    </row>
    <row r="12" spans="1:28" s="519" customFormat="1" ht="27.95" customHeight="1">
      <c r="A12" s="1449" t="s">
        <v>355</v>
      </c>
      <c r="B12" s="841">
        <f t="shared" si="5"/>
        <v>0</v>
      </c>
      <c r="C12" s="855">
        <f t="shared" si="6"/>
        <v>0</v>
      </c>
      <c r="D12" s="855">
        <f t="shared" si="6"/>
        <v>0</v>
      </c>
      <c r="E12" s="584">
        <f t="shared" si="7"/>
        <v>0</v>
      </c>
      <c r="F12" s="843">
        <v>0</v>
      </c>
      <c r="G12" s="843">
        <v>0</v>
      </c>
      <c r="H12" s="584">
        <f t="shared" si="8"/>
        <v>0</v>
      </c>
      <c r="I12" s="843">
        <v>0</v>
      </c>
      <c r="J12" s="843">
        <v>0</v>
      </c>
      <c r="K12" s="584">
        <f t="shared" si="9"/>
        <v>0</v>
      </c>
      <c r="L12" s="843">
        <v>0</v>
      </c>
      <c r="M12" s="843">
        <v>0</v>
      </c>
      <c r="N12" s="584">
        <f t="shared" si="10"/>
        <v>0</v>
      </c>
      <c r="O12" s="843">
        <v>0</v>
      </c>
      <c r="P12" s="843">
        <v>0</v>
      </c>
      <c r="Q12" s="584">
        <f t="shared" si="11"/>
        <v>0</v>
      </c>
      <c r="R12" s="843">
        <v>0</v>
      </c>
      <c r="S12" s="843">
        <v>0</v>
      </c>
      <c r="T12" s="584">
        <f t="shared" si="1"/>
        <v>0</v>
      </c>
      <c r="U12" s="843">
        <v>0</v>
      </c>
      <c r="V12" s="843">
        <v>0</v>
      </c>
      <c r="X12" s="521">
        <f t="shared" si="2"/>
        <v>0</v>
      </c>
      <c r="Y12" s="521">
        <f t="shared" si="3"/>
        <v>0</v>
      </c>
      <c r="Z12" s="521">
        <f t="shared" si="3"/>
        <v>0</v>
      </c>
      <c r="AA12" s="521">
        <f t="shared" si="3"/>
        <v>0</v>
      </c>
      <c r="AB12" s="521">
        <f t="shared" si="4"/>
        <v>0</v>
      </c>
    </row>
    <row r="13" spans="1:28" s="519" customFormat="1" ht="27.95" customHeight="1">
      <c r="A13" s="1449" t="s">
        <v>356</v>
      </c>
      <c r="B13" s="841">
        <f t="shared" si="5"/>
        <v>0</v>
      </c>
      <c r="C13" s="855">
        <f t="shared" si="6"/>
        <v>0</v>
      </c>
      <c r="D13" s="855">
        <f t="shared" si="6"/>
        <v>0</v>
      </c>
      <c r="E13" s="584">
        <f t="shared" si="7"/>
        <v>0</v>
      </c>
      <c r="F13" s="843">
        <v>0</v>
      </c>
      <c r="G13" s="843">
        <v>0</v>
      </c>
      <c r="H13" s="584">
        <f t="shared" si="8"/>
        <v>0</v>
      </c>
      <c r="I13" s="843">
        <v>0</v>
      </c>
      <c r="J13" s="843">
        <v>0</v>
      </c>
      <c r="K13" s="584">
        <f t="shared" si="9"/>
        <v>0</v>
      </c>
      <c r="L13" s="843">
        <v>0</v>
      </c>
      <c r="M13" s="843">
        <v>0</v>
      </c>
      <c r="N13" s="584">
        <f t="shared" si="10"/>
        <v>0</v>
      </c>
      <c r="O13" s="843">
        <v>0</v>
      </c>
      <c r="P13" s="843">
        <v>0</v>
      </c>
      <c r="Q13" s="584">
        <f t="shared" si="11"/>
        <v>0</v>
      </c>
      <c r="R13" s="843">
        <v>0</v>
      </c>
      <c r="S13" s="843">
        <v>0</v>
      </c>
      <c r="T13" s="584">
        <f t="shared" si="1"/>
        <v>0</v>
      </c>
      <c r="U13" s="843">
        <v>0</v>
      </c>
      <c r="V13" s="843">
        <v>0</v>
      </c>
      <c r="X13" s="521">
        <f t="shared" si="2"/>
        <v>0</v>
      </c>
      <c r="Y13" s="521">
        <f t="shared" si="3"/>
        <v>0</v>
      </c>
      <c r="Z13" s="521">
        <f t="shared" si="3"/>
        <v>0</v>
      </c>
      <c r="AA13" s="521">
        <f t="shared" si="3"/>
        <v>0</v>
      </c>
      <c r="AB13" s="521">
        <f t="shared" si="4"/>
        <v>0</v>
      </c>
    </row>
    <row r="14" spans="1:28" s="519" customFormat="1" ht="27.95" customHeight="1">
      <c r="A14" s="1449" t="s">
        <v>357</v>
      </c>
      <c r="B14" s="841">
        <f t="shared" si="5"/>
        <v>10</v>
      </c>
      <c r="C14" s="855">
        <f t="shared" si="6"/>
        <v>4</v>
      </c>
      <c r="D14" s="855">
        <f t="shared" si="6"/>
        <v>6</v>
      </c>
      <c r="E14" s="584">
        <f t="shared" si="7"/>
        <v>0</v>
      </c>
      <c r="F14" s="843">
        <v>0</v>
      </c>
      <c r="G14" s="843">
        <v>0</v>
      </c>
      <c r="H14" s="584">
        <f t="shared" si="8"/>
        <v>0</v>
      </c>
      <c r="I14" s="843">
        <v>0</v>
      </c>
      <c r="J14" s="843">
        <v>0</v>
      </c>
      <c r="K14" s="584">
        <f t="shared" si="9"/>
        <v>2</v>
      </c>
      <c r="L14" s="843">
        <v>2</v>
      </c>
      <c r="M14" s="843">
        <v>0</v>
      </c>
      <c r="N14" s="584">
        <f t="shared" si="10"/>
        <v>3</v>
      </c>
      <c r="O14" s="843">
        <v>2</v>
      </c>
      <c r="P14" s="843">
        <v>1</v>
      </c>
      <c r="Q14" s="584">
        <f>SUM(R14:S14)</f>
        <v>5</v>
      </c>
      <c r="R14" s="843">
        <v>0</v>
      </c>
      <c r="S14" s="843">
        <v>5</v>
      </c>
      <c r="T14" s="584">
        <f t="shared" si="1"/>
        <v>3</v>
      </c>
      <c r="U14" s="843">
        <v>1</v>
      </c>
      <c r="V14" s="843">
        <v>2</v>
      </c>
      <c r="X14" s="521">
        <f t="shared" si="2"/>
        <v>0</v>
      </c>
      <c r="Y14" s="521">
        <f t="shared" si="3"/>
        <v>0</v>
      </c>
      <c r="Z14" s="521">
        <f t="shared" si="3"/>
        <v>0</v>
      </c>
      <c r="AA14" s="521">
        <f t="shared" si="3"/>
        <v>0</v>
      </c>
      <c r="AB14" s="521">
        <f t="shared" si="4"/>
        <v>0</v>
      </c>
    </row>
    <row r="15" spans="1:28" s="519" customFormat="1" ht="27.95" customHeight="1">
      <c r="A15" s="1449" t="s">
        <v>358</v>
      </c>
      <c r="B15" s="841">
        <f t="shared" si="5"/>
        <v>0</v>
      </c>
      <c r="C15" s="855">
        <f t="shared" si="6"/>
        <v>0</v>
      </c>
      <c r="D15" s="855">
        <f t="shared" si="6"/>
        <v>0</v>
      </c>
      <c r="E15" s="584">
        <f t="shared" si="7"/>
        <v>0</v>
      </c>
      <c r="F15" s="843">
        <v>0</v>
      </c>
      <c r="G15" s="843">
        <v>0</v>
      </c>
      <c r="H15" s="584">
        <f t="shared" si="8"/>
        <v>0</v>
      </c>
      <c r="I15" s="843">
        <v>0</v>
      </c>
      <c r="J15" s="843">
        <v>0</v>
      </c>
      <c r="K15" s="584">
        <f t="shared" si="9"/>
        <v>0</v>
      </c>
      <c r="L15" s="843">
        <v>0</v>
      </c>
      <c r="M15" s="843">
        <v>0</v>
      </c>
      <c r="N15" s="584">
        <f t="shared" si="10"/>
        <v>0</v>
      </c>
      <c r="O15" s="843">
        <v>0</v>
      </c>
      <c r="P15" s="843">
        <v>0</v>
      </c>
      <c r="Q15" s="584">
        <f t="shared" si="11"/>
        <v>0</v>
      </c>
      <c r="R15" s="843">
        <v>0</v>
      </c>
      <c r="S15" s="843">
        <v>0</v>
      </c>
      <c r="T15" s="584">
        <f t="shared" si="1"/>
        <v>0</v>
      </c>
      <c r="U15" s="843">
        <v>0</v>
      </c>
      <c r="V15" s="843">
        <v>0</v>
      </c>
      <c r="X15" s="521">
        <f t="shared" si="2"/>
        <v>0</v>
      </c>
      <c r="Y15" s="521">
        <f t="shared" si="3"/>
        <v>0</v>
      </c>
      <c r="Z15" s="521">
        <f t="shared" si="3"/>
        <v>0</v>
      </c>
      <c r="AA15" s="521">
        <f t="shared" si="3"/>
        <v>0</v>
      </c>
      <c r="AB15" s="521">
        <f t="shared" si="4"/>
        <v>0</v>
      </c>
    </row>
    <row r="16" spans="1:28" s="519" customFormat="1" ht="27.95" customHeight="1">
      <c r="A16" s="1449" t="s">
        <v>359</v>
      </c>
      <c r="B16" s="841">
        <f t="shared" si="5"/>
        <v>2</v>
      </c>
      <c r="C16" s="855">
        <f t="shared" si="6"/>
        <v>2</v>
      </c>
      <c r="D16" s="855">
        <f t="shared" si="6"/>
        <v>0</v>
      </c>
      <c r="E16" s="584">
        <f t="shared" si="7"/>
        <v>0</v>
      </c>
      <c r="F16" s="843">
        <v>0</v>
      </c>
      <c r="G16" s="843">
        <v>0</v>
      </c>
      <c r="H16" s="584">
        <f t="shared" si="8"/>
        <v>0</v>
      </c>
      <c r="I16" s="843">
        <v>0</v>
      </c>
      <c r="J16" s="843">
        <v>0</v>
      </c>
      <c r="K16" s="584">
        <f t="shared" si="9"/>
        <v>1</v>
      </c>
      <c r="L16" s="843">
        <v>1</v>
      </c>
      <c r="M16" s="843">
        <v>0</v>
      </c>
      <c r="N16" s="584">
        <f t="shared" si="10"/>
        <v>0</v>
      </c>
      <c r="O16" s="843">
        <v>0</v>
      </c>
      <c r="P16" s="843">
        <v>0</v>
      </c>
      <c r="Q16" s="584">
        <f t="shared" si="11"/>
        <v>1</v>
      </c>
      <c r="R16" s="843">
        <v>1</v>
      </c>
      <c r="S16" s="843">
        <v>0</v>
      </c>
      <c r="T16" s="584">
        <f t="shared" si="1"/>
        <v>0</v>
      </c>
      <c r="U16" s="843">
        <v>0</v>
      </c>
      <c r="V16" s="843">
        <v>0</v>
      </c>
      <c r="X16" s="521">
        <f t="shared" si="2"/>
        <v>0</v>
      </c>
      <c r="Y16" s="521">
        <f t="shared" si="3"/>
        <v>0</v>
      </c>
      <c r="Z16" s="521">
        <f t="shared" si="3"/>
        <v>0</v>
      </c>
      <c r="AA16" s="521">
        <f t="shared" si="3"/>
        <v>0</v>
      </c>
      <c r="AB16" s="521">
        <f t="shared" si="4"/>
        <v>0</v>
      </c>
    </row>
    <row r="17" spans="1:28" s="519" customFormat="1" ht="27.95" customHeight="1">
      <c r="A17" s="1449" t="s">
        <v>360</v>
      </c>
      <c r="B17" s="841">
        <f t="shared" si="5"/>
        <v>0</v>
      </c>
      <c r="C17" s="855">
        <f t="shared" si="6"/>
        <v>0</v>
      </c>
      <c r="D17" s="855">
        <f t="shared" si="6"/>
        <v>0</v>
      </c>
      <c r="E17" s="584">
        <f t="shared" si="7"/>
        <v>0</v>
      </c>
      <c r="F17" s="843">
        <v>0</v>
      </c>
      <c r="G17" s="843">
        <v>0</v>
      </c>
      <c r="H17" s="584">
        <f t="shared" si="8"/>
        <v>0</v>
      </c>
      <c r="I17" s="843">
        <v>0</v>
      </c>
      <c r="J17" s="843">
        <v>0</v>
      </c>
      <c r="K17" s="584">
        <f t="shared" si="9"/>
        <v>0</v>
      </c>
      <c r="L17" s="843">
        <v>0</v>
      </c>
      <c r="M17" s="843">
        <v>0</v>
      </c>
      <c r="N17" s="584">
        <f t="shared" si="10"/>
        <v>0</v>
      </c>
      <c r="O17" s="843">
        <v>0</v>
      </c>
      <c r="P17" s="843">
        <v>0</v>
      </c>
      <c r="Q17" s="584">
        <f t="shared" si="11"/>
        <v>0</v>
      </c>
      <c r="R17" s="843">
        <v>0</v>
      </c>
      <c r="S17" s="843">
        <v>0</v>
      </c>
      <c r="T17" s="584">
        <f t="shared" si="1"/>
        <v>0</v>
      </c>
      <c r="U17" s="843">
        <v>0</v>
      </c>
      <c r="V17" s="843">
        <v>0</v>
      </c>
      <c r="X17" s="521">
        <f t="shared" si="2"/>
        <v>0</v>
      </c>
      <c r="Y17" s="521">
        <f t="shared" si="3"/>
        <v>0</v>
      </c>
      <c r="Z17" s="521">
        <f t="shared" si="3"/>
        <v>0</v>
      </c>
      <c r="AA17" s="521">
        <f t="shared" si="3"/>
        <v>0</v>
      </c>
      <c r="AB17" s="521">
        <f t="shared" si="4"/>
        <v>0</v>
      </c>
    </row>
    <row r="18" spans="1:28" s="519" customFormat="1" ht="27.95" customHeight="1">
      <c r="A18" s="1449" t="s">
        <v>361</v>
      </c>
      <c r="B18" s="841">
        <f t="shared" si="5"/>
        <v>0</v>
      </c>
      <c r="C18" s="855">
        <f t="shared" si="6"/>
        <v>0</v>
      </c>
      <c r="D18" s="855">
        <f t="shared" si="6"/>
        <v>0</v>
      </c>
      <c r="E18" s="584">
        <f t="shared" si="7"/>
        <v>0</v>
      </c>
      <c r="F18" s="843">
        <v>0</v>
      </c>
      <c r="G18" s="843">
        <v>0</v>
      </c>
      <c r="H18" s="584">
        <f t="shared" si="8"/>
        <v>0</v>
      </c>
      <c r="I18" s="843">
        <v>0</v>
      </c>
      <c r="J18" s="843">
        <v>0</v>
      </c>
      <c r="K18" s="584">
        <f t="shared" si="9"/>
        <v>0</v>
      </c>
      <c r="L18" s="843">
        <v>0</v>
      </c>
      <c r="M18" s="843">
        <v>0</v>
      </c>
      <c r="N18" s="584">
        <f t="shared" si="10"/>
        <v>0</v>
      </c>
      <c r="O18" s="843">
        <v>0</v>
      </c>
      <c r="P18" s="843">
        <v>0</v>
      </c>
      <c r="Q18" s="584">
        <f t="shared" si="11"/>
        <v>0</v>
      </c>
      <c r="R18" s="843">
        <v>0</v>
      </c>
      <c r="S18" s="843">
        <v>0</v>
      </c>
      <c r="T18" s="584">
        <f t="shared" si="1"/>
        <v>0</v>
      </c>
      <c r="U18" s="843">
        <v>0</v>
      </c>
      <c r="V18" s="843">
        <v>0</v>
      </c>
      <c r="X18" s="521">
        <f t="shared" si="2"/>
        <v>0</v>
      </c>
      <c r="Y18" s="521">
        <f t="shared" si="3"/>
        <v>0</v>
      </c>
      <c r="Z18" s="521">
        <f t="shared" si="3"/>
        <v>0</v>
      </c>
      <c r="AA18" s="521">
        <f t="shared" si="3"/>
        <v>0</v>
      </c>
      <c r="AB18" s="521">
        <f t="shared" si="4"/>
        <v>0</v>
      </c>
    </row>
    <row r="19" spans="1:28" s="519" customFormat="1" ht="27.95" customHeight="1">
      <c r="A19" s="1449" t="s">
        <v>362</v>
      </c>
      <c r="B19" s="841">
        <f t="shared" si="5"/>
        <v>10</v>
      </c>
      <c r="C19" s="855">
        <f t="shared" si="6"/>
        <v>5</v>
      </c>
      <c r="D19" s="855">
        <f t="shared" si="6"/>
        <v>5</v>
      </c>
      <c r="E19" s="584">
        <f t="shared" si="7"/>
        <v>0</v>
      </c>
      <c r="F19" s="843">
        <v>0</v>
      </c>
      <c r="G19" s="843">
        <v>0</v>
      </c>
      <c r="H19" s="584">
        <f t="shared" si="8"/>
        <v>0</v>
      </c>
      <c r="I19" s="843">
        <v>0</v>
      </c>
      <c r="J19" s="843">
        <v>0</v>
      </c>
      <c r="K19" s="584">
        <f t="shared" si="9"/>
        <v>2</v>
      </c>
      <c r="L19" s="843">
        <v>0</v>
      </c>
      <c r="M19" s="843">
        <v>2</v>
      </c>
      <c r="N19" s="584">
        <f t="shared" si="10"/>
        <v>1</v>
      </c>
      <c r="O19" s="843">
        <v>1</v>
      </c>
      <c r="P19" s="843">
        <v>0</v>
      </c>
      <c r="Q19" s="584">
        <f t="shared" si="11"/>
        <v>7</v>
      </c>
      <c r="R19" s="843">
        <v>4</v>
      </c>
      <c r="S19" s="843">
        <v>3</v>
      </c>
      <c r="T19" s="584">
        <f t="shared" si="1"/>
        <v>1</v>
      </c>
      <c r="U19" s="843">
        <v>0</v>
      </c>
      <c r="V19" s="843">
        <v>1</v>
      </c>
      <c r="X19" s="521">
        <f t="shared" si="2"/>
        <v>0</v>
      </c>
      <c r="Y19" s="521">
        <f t="shared" si="3"/>
        <v>0</v>
      </c>
      <c r="Z19" s="521">
        <f t="shared" si="3"/>
        <v>0</v>
      </c>
      <c r="AA19" s="521">
        <f t="shared" si="3"/>
        <v>0</v>
      </c>
      <c r="AB19" s="521">
        <f t="shared" si="4"/>
        <v>0</v>
      </c>
    </row>
    <row r="20" spans="1:28" s="519" customFormat="1" ht="27.95" customHeight="1">
      <c r="A20" s="1449" t="s">
        <v>363</v>
      </c>
      <c r="B20" s="841">
        <f t="shared" si="5"/>
        <v>0</v>
      </c>
      <c r="C20" s="855">
        <f t="shared" si="6"/>
        <v>0</v>
      </c>
      <c r="D20" s="855">
        <f t="shared" si="6"/>
        <v>0</v>
      </c>
      <c r="E20" s="584">
        <f t="shared" si="7"/>
        <v>0</v>
      </c>
      <c r="F20" s="843">
        <v>0</v>
      </c>
      <c r="G20" s="843">
        <v>0</v>
      </c>
      <c r="H20" s="584">
        <f t="shared" si="8"/>
        <v>0</v>
      </c>
      <c r="I20" s="843">
        <v>0</v>
      </c>
      <c r="J20" s="843">
        <v>0</v>
      </c>
      <c r="K20" s="584">
        <f t="shared" si="9"/>
        <v>0</v>
      </c>
      <c r="L20" s="843">
        <v>0</v>
      </c>
      <c r="M20" s="843">
        <v>0</v>
      </c>
      <c r="N20" s="584">
        <f t="shared" si="10"/>
        <v>0</v>
      </c>
      <c r="O20" s="843">
        <v>0</v>
      </c>
      <c r="P20" s="843">
        <v>0</v>
      </c>
      <c r="Q20" s="584">
        <f t="shared" si="11"/>
        <v>0</v>
      </c>
      <c r="R20" s="843">
        <v>0</v>
      </c>
      <c r="S20" s="843">
        <v>0</v>
      </c>
      <c r="T20" s="584">
        <f t="shared" si="1"/>
        <v>0</v>
      </c>
      <c r="U20" s="843">
        <v>0</v>
      </c>
      <c r="V20" s="843">
        <v>0</v>
      </c>
      <c r="X20" s="521">
        <f t="shared" si="2"/>
        <v>0</v>
      </c>
      <c r="Y20" s="521">
        <f t="shared" si="3"/>
        <v>0</v>
      </c>
      <c r="Z20" s="521">
        <f t="shared" si="3"/>
        <v>0</v>
      </c>
      <c r="AA20" s="521">
        <f t="shared" si="3"/>
        <v>0</v>
      </c>
      <c r="AB20" s="521">
        <f t="shared" si="4"/>
        <v>0</v>
      </c>
    </row>
    <row r="21" spans="1:28" s="519" customFormat="1" ht="15.95" customHeight="1">
      <c r="A21" s="1487" t="s">
        <v>970</v>
      </c>
      <c r="B21" s="805"/>
      <c r="C21" s="805"/>
      <c r="D21" s="805"/>
      <c r="E21" s="805"/>
      <c r="F21" s="1639"/>
      <c r="G21" s="1639"/>
      <c r="H21" s="1639"/>
      <c r="N21" s="1639"/>
      <c r="O21" s="1639"/>
      <c r="P21" s="1639"/>
      <c r="Q21" s="1640"/>
      <c r="R21" s="1920" t="s">
        <v>971</v>
      </c>
      <c r="S21" s="1921"/>
      <c r="T21" s="1848" t="s">
        <v>273</v>
      </c>
      <c r="U21" s="1848"/>
      <c r="V21" s="2387"/>
    </row>
    <row r="22" spans="1:28" s="519" customFormat="1" ht="15.95" customHeight="1">
      <c r="A22" s="1487" t="s">
        <v>972</v>
      </c>
      <c r="B22" s="1641" t="s">
        <v>973</v>
      </c>
      <c r="C22" s="1641"/>
      <c r="D22" s="1641"/>
      <c r="E22" s="1641"/>
      <c r="F22" s="1641"/>
      <c r="G22" s="1641"/>
      <c r="H22" s="1641"/>
      <c r="I22" s="1641"/>
      <c r="J22" s="1641"/>
      <c r="K22" s="1641"/>
      <c r="L22" s="1641"/>
      <c r="M22" s="1641"/>
      <c r="N22" s="1466"/>
      <c r="O22" s="1641"/>
      <c r="P22" s="1641"/>
      <c r="Q22" s="856"/>
      <c r="R22" s="1920" t="s">
        <v>974</v>
      </c>
      <c r="S22" s="1921"/>
      <c r="T22" s="1848" t="s">
        <v>1013</v>
      </c>
      <c r="U22" s="1848"/>
      <c r="V22" s="2387"/>
    </row>
    <row r="23" spans="1:28" ht="22.5" customHeight="1">
      <c r="A23" s="1811" t="s">
        <v>1022</v>
      </c>
      <c r="B23" s="1811"/>
      <c r="C23" s="1811"/>
      <c r="D23" s="1811"/>
      <c r="E23" s="1811"/>
      <c r="F23" s="1811"/>
      <c r="G23" s="1811"/>
      <c r="H23" s="1811"/>
      <c r="I23" s="1811"/>
      <c r="J23" s="1811"/>
      <c r="K23" s="1811"/>
      <c r="L23" s="1811"/>
      <c r="M23" s="1811"/>
      <c r="N23" s="1811"/>
      <c r="O23" s="1811"/>
      <c r="P23" s="1811"/>
      <c r="Q23" s="1811"/>
      <c r="R23" s="1811"/>
      <c r="S23" s="1811"/>
      <c r="T23" s="1811"/>
      <c r="U23" s="1811"/>
      <c r="V23" s="1811"/>
    </row>
    <row r="24" spans="1:28" s="519" customFormat="1" ht="15.95" customHeight="1">
      <c r="A24" s="1641"/>
      <c r="B24" s="1641"/>
      <c r="C24" s="1641"/>
      <c r="D24" s="1641"/>
      <c r="E24" s="1641"/>
      <c r="F24" s="1641"/>
      <c r="G24" s="1641"/>
      <c r="H24" s="1641"/>
      <c r="I24" s="1641" t="s">
        <v>1015</v>
      </c>
      <c r="J24" s="1641"/>
      <c r="K24" s="1641"/>
      <c r="L24" s="1641"/>
      <c r="M24" s="1641"/>
      <c r="N24" s="1641"/>
      <c r="O24" s="1641"/>
      <c r="P24" s="1641"/>
      <c r="Q24" s="1641"/>
      <c r="R24" s="1641"/>
      <c r="S24" s="1641"/>
      <c r="T24" s="1639"/>
      <c r="U24" s="1775" t="s">
        <v>977</v>
      </c>
      <c r="V24" s="1775"/>
    </row>
    <row r="25" spans="1:28" s="519" customFormat="1" ht="15.95" customHeight="1">
      <c r="A25" s="1964" t="s">
        <v>1016</v>
      </c>
      <c r="B25" s="1848" t="s">
        <v>206</v>
      </c>
      <c r="C25" s="1848"/>
      <c r="D25" s="1848"/>
      <c r="E25" s="1848"/>
      <c r="F25" s="1848"/>
      <c r="G25" s="1848"/>
      <c r="H25" s="1848"/>
      <c r="I25" s="1848"/>
      <c r="J25" s="1848"/>
      <c r="K25" s="1848"/>
      <c r="L25" s="1848"/>
      <c r="M25" s="1848"/>
      <c r="N25" s="1848"/>
      <c r="O25" s="1848"/>
      <c r="P25" s="1848"/>
      <c r="Q25" s="1848"/>
      <c r="R25" s="1848"/>
      <c r="S25" s="1848"/>
      <c r="T25" s="1739" t="s">
        <v>210</v>
      </c>
      <c r="U25" s="1739"/>
      <c r="V25" s="1810"/>
    </row>
    <row r="26" spans="1:28" s="94" customFormat="1" ht="15.95" customHeight="1">
      <c r="A26" s="1965"/>
      <c r="B26" s="1825" t="s">
        <v>918</v>
      </c>
      <c r="C26" s="1808"/>
      <c r="D26" s="1795"/>
      <c r="E26" s="1810" t="s">
        <v>1017</v>
      </c>
      <c r="F26" s="1746"/>
      <c r="G26" s="1737"/>
      <c r="H26" s="1810" t="s">
        <v>1018</v>
      </c>
      <c r="I26" s="1746"/>
      <c r="J26" s="1737"/>
      <c r="K26" s="1810" t="s">
        <v>1019</v>
      </c>
      <c r="L26" s="1746"/>
      <c r="M26" s="1737"/>
      <c r="N26" s="1810" t="s">
        <v>1020</v>
      </c>
      <c r="O26" s="1746"/>
      <c r="P26" s="1737"/>
      <c r="Q26" s="1810" t="s">
        <v>1021</v>
      </c>
      <c r="R26" s="1746"/>
      <c r="S26" s="1746"/>
      <c r="T26" s="1739"/>
      <c r="U26" s="1739"/>
      <c r="V26" s="1810"/>
    </row>
    <row r="27" spans="1:28" s="854" customFormat="1" ht="15.95" customHeight="1">
      <c r="A27" s="1966"/>
      <c r="B27" s="1439" t="s">
        <v>49</v>
      </c>
      <c r="C27" s="1521" t="s">
        <v>142</v>
      </c>
      <c r="D27" s="1554" t="s">
        <v>68</v>
      </c>
      <c r="E27" s="1439" t="s">
        <v>49</v>
      </c>
      <c r="F27" s="1521" t="s">
        <v>142</v>
      </c>
      <c r="G27" s="1554" t="s">
        <v>68</v>
      </c>
      <c r="H27" s="1439" t="s">
        <v>49</v>
      </c>
      <c r="I27" s="1521" t="s">
        <v>142</v>
      </c>
      <c r="J27" s="1554" t="s">
        <v>68</v>
      </c>
      <c r="K27" s="1439" t="s">
        <v>49</v>
      </c>
      <c r="L27" s="1521" t="s">
        <v>142</v>
      </c>
      <c r="M27" s="1554" t="s">
        <v>68</v>
      </c>
      <c r="N27" s="1439" t="s">
        <v>49</v>
      </c>
      <c r="O27" s="1521" t="s">
        <v>142</v>
      </c>
      <c r="P27" s="1554" t="s">
        <v>68</v>
      </c>
      <c r="Q27" s="1439" t="s">
        <v>49</v>
      </c>
      <c r="R27" s="1521" t="s">
        <v>142</v>
      </c>
      <c r="S27" s="1520" t="s">
        <v>68</v>
      </c>
      <c r="T27" s="1439" t="s">
        <v>49</v>
      </c>
      <c r="U27" s="1521" t="s">
        <v>142</v>
      </c>
      <c r="V27" s="1520" t="s">
        <v>68</v>
      </c>
    </row>
    <row r="28" spans="1:28" s="519" customFormat="1" ht="21.75" customHeight="1">
      <c r="A28" s="1490" t="s">
        <v>416</v>
      </c>
      <c r="B28" s="857"/>
      <c r="C28" s="805"/>
      <c r="D28" s="805"/>
      <c r="E28" s="858"/>
      <c r="F28" s="858"/>
      <c r="G28" s="858"/>
      <c r="H28" s="858"/>
      <c r="I28" s="858"/>
      <c r="J28" s="858"/>
      <c r="K28" s="858"/>
      <c r="L28" s="858"/>
      <c r="M28" s="858"/>
      <c r="N28" s="858"/>
      <c r="O28" s="858"/>
      <c r="P28" s="858"/>
      <c r="Q28" s="858"/>
      <c r="R28" s="858"/>
      <c r="S28" s="858"/>
      <c r="T28" s="840"/>
    </row>
    <row r="29" spans="1:28" s="519" customFormat="1" ht="21.75" customHeight="1">
      <c r="A29" s="1462" t="s">
        <v>417</v>
      </c>
      <c r="B29" s="841">
        <f>SUM(C29:D29)</f>
        <v>7</v>
      </c>
      <c r="C29" s="855">
        <f>F29+I29+L29+O29+R29</f>
        <v>4</v>
      </c>
      <c r="D29" s="855">
        <f>G29+J29+M29+P29+S29</f>
        <v>3</v>
      </c>
      <c r="E29" s="584">
        <f>SUM(F29:G29)</f>
        <v>0</v>
      </c>
      <c r="F29" s="843">
        <v>0</v>
      </c>
      <c r="G29" s="843">
        <v>0</v>
      </c>
      <c r="H29" s="584">
        <f>SUM(I29:J29)</f>
        <v>0</v>
      </c>
      <c r="I29" s="843">
        <v>0</v>
      </c>
      <c r="J29" s="843">
        <v>0</v>
      </c>
      <c r="K29" s="584">
        <f>SUM(L29:M29)</f>
        <v>3</v>
      </c>
      <c r="L29" s="843">
        <v>3</v>
      </c>
      <c r="M29" s="843">
        <v>0</v>
      </c>
      <c r="N29" s="584">
        <f>SUM(O29:P29)</f>
        <v>0</v>
      </c>
      <c r="O29" s="843">
        <v>0</v>
      </c>
      <c r="P29" s="843">
        <v>0</v>
      </c>
      <c r="Q29" s="584">
        <f>SUM(R29:S29)</f>
        <v>4</v>
      </c>
      <c r="R29" s="843">
        <v>1</v>
      </c>
      <c r="S29" s="843">
        <v>3</v>
      </c>
      <c r="T29" s="584">
        <f>SUM(U29:V29)</f>
        <v>1</v>
      </c>
      <c r="U29" s="843">
        <v>0</v>
      </c>
      <c r="V29" s="843">
        <v>1</v>
      </c>
      <c r="X29" s="521">
        <f>B29-C29-D29</f>
        <v>0</v>
      </c>
      <c r="Y29" s="521">
        <f>B29-E29-H29-K29-N29-Q29</f>
        <v>0</v>
      </c>
      <c r="Z29" s="521">
        <f>C29-F29-I29-L29-O29-R29</f>
        <v>0</v>
      </c>
      <c r="AA29" s="521">
        <f>D29-G29-J29-M29-P29-S29</f>
        <v>0</v>
      </c>
      <c r="AB29" s="521">
        <f>T29-U29-V29</f>
        <v>0</v>
      </c>
    </row>
    <row r="30" spans="1:28" s="519" customFormat="1" ht="21.75" customHeight="1">
      <c r="A30" s="1462" t="s">
        <v>418</v>
      </c>
      <c r="B30" s="841">
        <f t="shared" ref="B30:B45" si="12">SUM(C30:D30)</f>
        <v>8</v>
      </c>
      <c r="C30" s="855">
        <f t="shared" ref="C30:D45" si="13">F30+I30+L30+O30+R30</f>
        <v>3</v>
      </c>
      <c r="D30" s="855">
        <f t="shared" si="13"/>
        <v>5</v>
      </c>
      <c r="E30" s="584">
        <f t="shared" ref="E30:E45" si="14">SUM(F30:G30)</f>
        <v>0</v>
      </c>
      <c r="F30" s="843">
        <v>0</v>
      </c>
      <c r="G30" s="843">
        <v>0</v>
      </c>
      <c r="H30" s="584">
        <f t="shared" ref="H30:H45" si="15">SUM(I30:J30)</f>
        <v>0</v>
      </c>
      <c r="I30" s="843">
        <v>0</v>
      </c>
      <c r="J30" s="843">
        <v>0</v>
      </c>
      <c r="K30" s="584">
        <f t="shared" ref="K30:K45" si="16">SUM(L30:M30)</f>
        <v>1</v>
      </c>
      <c r="L30" s="843">
        <v>0</v>
      </c>
      <c r="M30" s="843">
        <v>1</v>
      </c>
      <c r="N30" s="584">
        <f t="shared" ref="N30:N45" si="17">SUM(O30:P30)</f>
        <v>2</v>
      </c>
      <c r="O30" s="843">
        <v>2</v>
      </c>
      <c r="P30" s="843">
        <v>0</v>
      </c>
      <c r="Q30" s="584">
        <f t="shared" ref="Q30:Q45" si="18">SUM(R30:S30)</f>
        <v>5</v>
      </c>
      <c r="R30" s="843">
        <v>1</v>
      </c>
      <c r="S30" s="843">
        <v>4</v>
      </c>
      <c r="T30" s="584">
        <f t="shared" ref="T30:T42" si="19">SUM(U30:V30)</f>
        <v>2</v>
      </c>
      <c r="U30" s="843">
        <v>0</v>
      </c>
      <c r="V30" s="843">
        <v>2</v>
      </c>
      <c r="X30" s="521">
        <f t="shared" ref="X30:X45" si="20">B30-C30-D30</f>
        <v>0</v>
      </c>
      <c r="Y30" s="521">
        <f t="shared" ref="Y30:AA45" si="21">B30-E30-H30-K30-N30-Q30</f>
        <v>0</v>
      </c>
      <c r="Z30" s="521">
        <f t="shared" si="21"/>
        <v>0</v>
      </c>
      <c r="AA30" s="521">
        <f t="shared" si="21"/>
        <v>0</v>
      </c>
      <c r="AB30" s="521">
        <f t="shared" ref="AB30:AB45" si="22">T30-U30-V30</f>
        <v>0</v>
      </c>
    </row>
    <row r="31" spans="1:28" s="519" customFormat="1" ht="21.75" customHeight="1">
      <c r="A31" s="1462" t="s">
        <v>419</v>
      </c>
      <c r="B31" s="841">
        <f t="shared" si="12"/>
        <v>1</v>
      </c>
      <c r="C31" s="855">
        <f t="shared" si="13"/>
        <v>0</v>
      </c>
      <c r="D31" s="855">
        <f t="shared" si="13"/>
        <v>1</v>
      </c>
      <c r="E31" s="584">
        <f t="shared" si="14"/>
        <v>0</v>
      </c>
      <c r="F31" s="843">
        <v>0</v>
      </c>
      <c r="G31" s="843">
        <v>0</v>
      </c>
      <c r="H31" s="584">
        <f t="shared" si="15"/>
        <v>0</v>
      </c>
      <c r="I31" s="843">
        <v>0</v>
      </c>
      <c r="J31" s="843">
        <v>0</v>
      </c>
      <c r="K31" s="584">
        <f t="shared" si="16"/>
        <v>0</v>
      </c>
      <c r="L31" s="843">
        <v>0</v>
      </c>
      <c r="M31" s="843">
        <v>0</v>
      </c>
      <c r="N31" s="584">
        <f t="shared" si="17"/>
        <v>1</v>
      </c>
      <c r="O31" s="843">
        <v>0</v>
      </c>
      <c r="P31" s="843">
        <v>1</v>
      </c>
      <c r="Q31" s="584">
        <f t="shared" si="18"/>
        <v>0</v>
      </c>
      <c r="R31" s="843">
        <v>0</v>
      </c>
      <c r="S31" s="843">
        <v>0</v>
      </c>
      <c r="T31" s="584">
        <f t="shared" si="19"/>
        <v>0</v>
      </c>
      <c r="U31" s="843">
        <v>0</v>
      </c>
      <c r="V31" s="843">
        <v>0</v>
      </c>
      <c r="X31" s="521">
        <f t="shared" si="20"/>
        <v>0</v>
      </c>
      <c r="Y31" s="521">
        <f t="shared" si="21"/>
        <v>0</v>
      </c>
      <c r="Z31" s="521">
        <f t="shared" si="21"/>
        <v>0</v>
      </c>
      <c r="AA31" s="521">
        <f t="shared" si="21"/>
        <v>0</v>
      </c>
      <c r="AB31" s="521">
        <f t="shared" si="22"/>
        <v>0</v>
      </c>
    </row>
    <row r="32" spans="1:28" s="519" customFormat="1" ht="21.75" customHeight="1">
      <c r="A32" s="1462" t="s">
        <v>420</v>
      </c>
      <c r="B32" s="841">
        <f t="shared" si="12"/>
        <v>3</v>
      </c>
      <c r="C32" s="855">
        <f t="shared" si="13"/>
        <v>2</v>
      </c>
      <c r="D32" s="855">
        <f t="shared" si="13"/>
        <v>1</v>
      </c>
      <c r="E32" s="584">
        <f t="shared" si="14"/>
        <v>0</v>
      </c>
      <c r="F32" s="843">
        <v>0</v>
      </c>
      <c r="G32" s="843">
        <v>0</v>
      </c>
      <c r="H32" s="584">
        <f t="shared" si="15"/>
        <v>0</v>
      </c>
      <c r="I32" s="843">
        <v>0</v>
      </c>
      <c r="J32" s="843">
        <v>0</v>
      </c>
      <c r="K32" s="584">
        <f t="shared" si="16"/>
        <v>1</v>
      </c>
      <c r="L32" s="843">
        <v>0</v>
      </c>
      <c r="M32" s="843">
        <v>1</v>
      </c>
      <c r="N32" s="584">
        <f t="shared" si="17"/>
        <v>0</v>
      </c>
      <c r="O32" s="843">
        <v>0</v>
      </c>
      <c r="P32" s="843">
        <v>0</v>
      </c>
      <c r="Q32" s="584">
        <f t="shared" si="18"/>
        <v>2</v>
      </c>
      <c r="R32" s="843">
        <v>2</v>
      </c>
      <c r="S32" s="843">
        <v>0</v>
      </c>
      <c r="T32" s="584">
        <f t="shared" si="19"/>
        <v>0</v>
      </c>
      <c r="U32" s="843">
        <v>0</v>
      </c>
      <c r="V32" s="843">
        <v>0</v>
      </c>
      <c r="X32" s="521">
        <f t="shared" si="20"/>
        <v>0</v>
      </c>
      <c r="Y32" s="521">
        <f t="shared" si="21"/>
        <v>0</v>
      </c>
      <c r="Z32" s="521">
        <f t="shared" si="21"/>
        <v>0</v>
      </c>
      <c r="AA32" s="521">
        <f t="shared" si="21"/>
        <v>0</v>
      </c>
      <c r="AB32" s="521">
        <f t="shared" si="22"/>
        <v>0</v>
      </c>
    </row>
    <row r="33" spans="1:28" s="519" customFormat="1" ht="21.75" customHeight="1">
      <c r="A33" s="1462" t="s">
        <v>421</v>
      </c>
      <c r="B33" s="841">
        <f t="shared" si="12"/>
        <v>1</v>
      </c>
      <c r="C33" s="855">
        <f t="shared" si="13"/>
        <v>1</v>
      </c>
      <c r="D33" s="855">
        <f t="shared" si="13"/>
        <v>0</v>
      </c>
      <c r="E33" s="584">
        <f t="shared" si="14"/>
        <v>0</v>
      </c>
      <c r="F33" s="843">
        <v>0</v>
      </c>
      <c r="G33" s="843">
        <v>0</v>
      </c>
      <c r="H33" s="584">
        <f t="shared" si="15"/>
        <v>0</v>
      </c>
      <c r="I33" s="843">
        <v>0</v>
      </c>
      <c r="J33" s="843">
        <v>0</v>
      </c>
      <c r="K33" s="584">
        <f t="shared" si="16"/>
        <v>0</v>
      </c>
      <c r="L33" s="843">
        <v>0</v>
      </c>
      <c r="M33" s="843">
        <v>0</v>
      </c>
      <c r="N33" s="584">
        <f t="shared" si="17"/>
        <v>1</v>
      </c>
      <c r="O33" s="843">
        <v>1</v>
      </c>
      <c r="P33" s="843">
        <v>0</v>
      </c>
      <c r="Q33" s="584">
        <f t="shared" si="18"/>
        <v>0</v>
      </c>
      <c r="R33" s="843">
        <v>0</v>
      </c>
      <c r="S33" s="843">
        <v>0</v>
      </c>
      <c r="T33" s="584">
        <f t="shared" si="19"/>
        <v>1</v>
      </c>
      <c r="U33" s="843">
        <v>1</v>
      </c>
      <c r="V33" s="843">
        <v>0</v>
      </c>
      <c r="X33" s="521">
        <f t="shared" si="20"/>
        <v>0</v>
      </c>
      <c r="Y33" s="521">
        <f t="shared" si="21"/>
        <v>0</v>
      </c>
      <c r="Z33" s="521">
        <f t="shared" si="21"/>
        <v>0</v>
      </c>
      <c r="AA33" s="521">
        <f t="shared" si="21"/>
        <v>0</v>
      </c>
      <c r="AB33" s="521">
        <f t="shared" si="22"/>
        <v>0</v>
      </c>
    </row>
    <row r="34" spans="1:28" s="519" customFormat="1" ht="21.75" customHeight="1">
      <c r="A34" s="1462" t="s">
        <v>699</v>
      </c>
      <c r="B34" s="841">
        <f t="shared" si="12"/>
        <v>0</v>
      </c>
      <c r="C34" s="855">
        <f t="shared" si="13"/>
        <v>0</v>
      </c>
      <c r="D34" s="855">
        <f t="shared" si="13"/>
        <v>0</v>
      </c>
      <c r="E34" s="584">
        <f t="shared" si="14"/>
        <v>0</v>
      </c>
      <c r="F34" s="843">
        <v>0</v>
      </c>
      <c r="G34" s="843">
        <v>0</v>
      </c>
      <c r="H34" s="584">
        <f t="shared" si="15"/>
        <v>0</v>
      </c>
      <c r="I34" s="843">
        <v>0</v>
      </c>
      <c r="J34" s="843">
        <v>0</v>
      </c>
      <c r="K34" s="584">
        <f t="shared" si="16"/>
        <v>0</v>
      </c>
      <c r="L34" s="843">
        <v>0</v>
      </c>
      <c r="M34" s="843">
        <v>0</v>
      </c>
      <c r="N34" s="584">
        <f t="shared" si="17"/>
        <v>0</v>
      </c>
      <c r="O34" s="843">
        <v>0</v>
      </c>
      <c r="P34" s="843">
        <v>0</v>
      </c>
      <c r="Q34" s="584">
        <f t="shared" si="18"/>
        <v>0</v>
      </c>
      <c r="R34" s="843">
        <v>0</v>
      </c>
      <c r="S34" s="843">
        <v>0</v>
      </c>
      <c r="T34" s="584">
        <f t="shared" si="19"/>
        <v>0</v>
      </c>
      <c r="U34" s="843">
        <v>0</v>
      </c>
      <c r="V34" s="843">
        <v>0</v>
      </c>
      <c r="X34" s="521">
        <f t="shared" si="20"/>
        <v>0</v>
      </c>
      <c r="Y34" s="521">
        <f t="shared" si="21"/>
        <v>0</v>
      </c>
      <c r="Z34" s="521">
        <f t="shared" si="21"/>
        <v>0</v>
      </c>
      <c r="AA34" s="521">
        <f t="shared" si="21"/>
        <v>0</v>
      </c>
      <c r="AB34" s="521">
        <f t="shared" si="22"/>
        <v>0</v>
      </c>
    </row>
    <row r="35" spans="1:28" s="519" customFormat="1" ht="21.75" customHeight="1">
      <c r="A35" s="1462" t="s">
        <v>837</v>
      </c>
      <c r="B35" s="841">
        <f t="shared" si="12"/>
        <v>0</v>
      </c>
      <c r="C35" s="855">
        <f t="shared" si="13"/>
        <v>0</v>
      </c>
      <c r="D35" s="855">
        <f t="shared" si="13"/>
        <v>0</v>
      </c>
      <c r="E35" s="584">
        <f t="shared" si="14"/>
        <v>0</v>
      </c>
      <c r="F35" s="843">
        <v>0</v>
      </c>
      <c r="G35" s="843">
        <v>0</v>
      </c>
      <c r="H35" s="584">
        <f t="shared" si="15"/>
        <v>0</v>
      </c>
      <c r="I35" s="843">
        <v>0</v>
      </c>
      <c r="J35" s="843">
        <v>0</v>
      </c>
      <c r="K35" s="584">
        <f t="shared" si="16"/>
        <v>0</v>
      </c>
      <c r="L35" s="843">
        <v>0</v>
      </c>
      <c r="M35" s="843">
        <v>0</v>
      </c>
      <c r="N35" s="584">
        <f t="shared" si="17"/>
        <v>0</v>
      </c>
      <c r="O35" s="843">
        <v>0</v>
      </c>
      <c r="P35" s="843">
        <v>0</v>
      </c>
      <c r="Q35" s="584">
        <f t="shared" si="18"/>
        <v>0</v>
      </c>
      <c r="R35" s="843">
        <v>0</v>
      </c>
      <c r="S35" s="843">
        <v>0</v>
      </c>
      <c r="T35" s="584">
        <f t="shared" si="19"/>
        <v>0</v>
      </c>
      <c r="U35" s="843">
        <v>0</v>
      </c>
      <c r="V35" s="843">
        <v>0</v>
      </c>
      <c r="X35" s="521">
        <f t="shared" si="20"/>
        <v>0</v>
      </c>
      <c r="Y35" s="521">
        <f t="shared" si="21"/>
        <v>0</v>
      </c>
      <c r="Z35" s="521">
        <f t="shared" si="21"/>
        <v>0</v>
      </c>
      <c r="AA35" s="521">
        <f t="shared" si="21"/>
        <v>0</v>
      </c>
      <c r="AB35" s="521">
        <f t="shared" si="22"/>
        <v>0</v>
      </c>
    </row>
    <row r="36" spans="1:28" s="519" customFormat="1" ht="21.75" customHeight="1">
      <c r="A36" s="1462" t="s">
        <v>700</v>
      </c>
      <c r="B36" s="841">
        <f t="shared" si="12"/>
        <v>1</v>
      </c>
      <c r="C36" s="855">
        <f t="shared" si="13"/>
        <v>1</v>
      </c>
      <c r="D36" s="855">
        <f t="shared" si="13"/>
        <v>0</v>
      </c>
      <c r="E36" s="584">
        <f t="shared" si="14"/>
        <v>0</v>
      </c>
      <c r="F36" s="843">
        <v>0</v>
      </c>
      <c r="G36" s="843">
        <v>0</v>
      </c>
      <c r="H36" s="584">
        <f t="shared" si="15"/>
        <v>0</v>
      </c>
      <c r="I36" s="843">
        <v>0</v>
      </c>
      <c r="J36" s="843">
        <v>0</v>
      </c>
      <c r="K36" s="584">
        <f t="shared" si="16"/>
        <v>0</v>
      </c>
      <c r="L36" s="843">
        <v>0</v>
      </c>
      <c r="M36" s="843">
        <v>0</v>
      </c>
      <c r="N36" s="584">
        <f t="shared" si="17"/>
        <v>0</v>
      </c>
      <c r="O36" s="843">
        <v>0</v>
      </c>
      <c r="P36" s="843">
        <v>0</v>
      </c>
      <c r="Q36" s="584">
        <f t="shared" si="18"/>
        <v>1</v>
      </c>
      <c r="R36" s="843">
        <v>1</v>
      </c>
      <c r="S36" s="843">
        <v>0</v>
      </c>
      <c r="T36" s="584">
        <f t="shared" si="19"/>
        <v>0</v>
      </c>
      <c r="U36" s="843">
        <v>0</v>
      </c>
      <c r="V36" s="843">
        <v>0</v>
      </c>
      <c r="X36" s="521">
        <f t="shared" si="20"/>
        <v>0</v>
      </c>
      <c r="Y36" s="521">
        <f t="shared" si="21"/>
        <v>0</v>
      </c>
      <c r="Z36" s="521">
        <f t="shared" si="21"/>
        <v>0</v>
      </c>
      <c r="AA36" s="521">
        <f t="shared" si="21"/>
        <v>0</v>
      </c>
      <c r="AB36" s="521">
        <f t="shared" si="22"/>
        <v>0</v>
      </c>
    </row>
    <row r="37" spans="1:28" s="519" customFormat="1" ht="21.75" customHeight="1">
      <c r="A37" s="1462" t="s">
        <v>422</v>
      </c>
      <c r="B37" s="841">
        <f t="shared" si="12"/>
        <v>0</v>
      </c>
      <c r="C37" s="855">
        <f t="shared" si="13"/>
        <v>0</v>
      </c>
      <c r="D37" s="855">
        <f t="shared" si="13"/>
        <v>0</v>
      </c>
      <c r="E37" s="584">
        <f t="shared" si="14"/>
        <v>0</v>
      </c>
      <c r="F37" s="843">
        <v>0</v>
      </c>
      <c r="G37" s="843">
        <v>0</v>
      </c>
      <c r="H37" s="584">
        <f t="shared" si="15"/>
        <v>0</v>
      </c>
      <c r="I37" s="843">
        <v>0</v>
      </c>
      <c r="J37" s="843">
        <v>0</v>
      </c>
      <c r="K37" s="584">
        <f t="shared" si="16"/>
        <v>0</v>
      </c>
      <c r="L37" s="843">
        <v>0</v>
      </c>
      <c r="M37" s="843">
        <v>0</v>
      </c>
      <c r="N37" s="584">
        <f t="shared" si="17"/>
        <v>0</v>
      </c>
      <c r="O37" s="843">
        <v>0</v>
      </c>
      <c r="P37" s="843">
        <v>0</v>
      </c>
      <c r="Q37" s="584">
        <f t="shared" si="18"/>
        <v>0</v>
      </c>
      <c r="R37" s="843">
        <v>0</v>
      </c>
      <c r="S37" s="843">
        <v>0</v>
      </c>
      <c r="T37" s="584">
        <f t="shared" si="19"/>
        <v>0</v>
      </c>
      <c r="U37" s="843">
        <v>0</v>
      </c>
      <c r="V37" s="843">
        <v>0</v>
      </c>
      <c r="X37" s="521">
        <f t="shared" si="20"/>
        <v>0</v>
      </c>
      <c r="Y37" s="521">
        <f t="shared" si="21"/>
        <v>0</v>
      </c>
      <c r="Z37" s="521">
        <f t="shared" si="21"/>
        <v>0</v>
      </c>
      <c r="AA37" s="521">
        <f t="shared" si="21"/>
        <v>0</v>
      </c>
      <c r="AB37" s="521">
        <f t="shared" si="22"/>
        <v>0</v>
      </c>
    </row>
    <row r="38" spans="1:28" s="519" customFormat="1" ht="21.75" customHeight="1">
      <c r="A38" s="1462" t="s">
        <v>835</v>
      </c>
      <c r="B38" s="841">
        <f t="shared" si="12"/>
        <v>0</v>
      </c>
      <c r="C38" s="855">
        <f t="shared" si="13"/>
        <v>0</v>
      </c>
      <c r="D38" s="855">
        <f t="shared" si="13"/>
        <v>0</v>
      </c>
      <c r="E38" s="584">
        <f t="shared" si="14"/>
        <v>0</v>
      </c>
      <c r="F38" s="843">
        <v>0</v>
      </c>
      <c r="G38" s="843">
        <v>0</v>
      </c>
      <c r="H38" s="584">
        <f t="shared" si="15"/>
        <v>0</v>
      </c>
      <c r="I38" s="843">
        <v>0</v>
      </c>
      <c r="J38" s="843">
        <v>0</v>
      </c>
      <c r="K38" s="584">
        <f t="shared" si="16"/>
        <v>0</v>
      </c>
      <c r="L38" s="843">
        <v>0</v>
      </c>
      <c r="M38" s="843">
        <v>0</v>
      </c>
      <c r="N38" s="584">
        <f t="shared" si="17"/>
        <v>0</v>
      </c>
      <c r="O38" s="843">
        <v>0</v>
      </c>
      <c r="P38" s="843">
        <v>0</v>
      </c>
      <c r="Q38" s="584">
        <f t="shared" si="18"/>
        <v>0</v>
      </c>
      <c r="R38" s="843">
        <v>0</v>
      </c>
      <c r="S38" s="843">
        <v>0</v>
      </c>
      <c r="T38" s="584">
        <f t="shared" si="19"/>
        <v>0</v>
      </c>
      <c r="U38" s="843">
        <v>0</v>
      </c>
      <c r="V38" s="843">
        <v>0</v>
      </c>
      <c r="X38" s="521">
        <f t="shared" si="20"/>
        <v>0</v>
      </c>
      <c r="Y38" s="521">
        <f t="shared" si="21"/>
        <v>0</v>
      </c>
      <c r="Z38" s="521">
        <f t="shared" si="21"/>
        <v>0</v>
      </c>
      <c r="AA38" s="521">
        <f t="shared" si="21"/>
        <v>0</v>
      </c>
      <c r="AB38" s="521">
        <f t="shared" si="22"/>
        <v>0</v>
      </c>
    </row>
    <row r="39" spans="1:28" s="519" customFormat="1" ht="21.75" customHeight="1">
      <c r="A39" s="1462" t="s">
        <v>138</v>
      </c>
      <c r="B39" s="841">
        <f t="shared" si="12"/>
        <v>0</v>
      </c>
      <c r="C39" s="855">
        <f t="shared" si="13"/>
        <v>0</v>
      </c>
      <c r="D39" s="855">
        <f t="shared" si="13"/>
        <v>0</v>
      </c>
      <c r="E39" s="584">
        <f t="shared" si="14"/>
        <v>0</v>
      </c>
      <c r="F39" s="843">
        <v>0</v>
      </c>
      <c r="G39" s="843">
        <v>0</v>
      </c>
      <c r="H39" s="584">
        <f t="shared" si="15"/>
        <v>0</v>
      </c>
      <c r="I39" s="843">
        <v>0</v>
      </c>
      <c r="J39" s="843">
        <v>0</v>
      </c>
      <c r="K39" s="584">
        <f t="shared" si="16"/>
        <v>0</v>
      </c>
      <c r="L39" s="843">
        <v>0</v>
      </c>
      <c r="M39" s="843">
        <v>0</v>
      </c>
      <c r="N39" s="584">
        <f t="shared" si="17"/>
        <v>0</v>
      </c>
      <c r="O39" s="843">
        <v>0</v>
      </c>
      <c r="P39" s="843">
        <v>0</v>
      </c>
      <c r="Q39" s="584">
        <f t="shared" si="18"/>
        <v>0</v>
      </c>
      <c r="R39" s="843">
        <v>0</v>
      </c>
      <c r="S39" s="843">
        <v>0</v>
      </c>
      <c r="T39" s="584">
        <f t="shared" si="19"/>
        <v>0</v>
      </c>
      <c r="U39" s="843">
        <v>0</v>
      </c>
      <c r="V39" s="843">
        <v>0</v>
      </c>
      <c r="X39" s="521">
        <f t="shared" si="20"/>
        <v>0</v>
      </c>
      <c r="Y39" s="521">
        <f t="shared" si="21"/>
        <v>0</v>
      </c>
      <c r="Z39" s="521">
        <f t="shared" si="21"/>
        <v>0</v>
      </c>
      <c r="AA39" s="521">
        <f t="shared" si="21"/>
        <v>0</v>
      </c>
      <c r="AB39" s="521">
        <f t="shared" si="22"/>
        <v>0</v>
      </c>
    </row>
    <row r="40" spans="1:28" s="519" customFormat="1" ht="21.75" customHeight="1">
      <c r="A40" s="1462" t="s">
        <v>423</v>
      </c>
      <c r="B40" s="841">
        <f t="shared" si="12"/>
        <v>1</v>
      </c>
      <c r="C40" s="855">
        <f t="shared" si="13"/>
        <v>0</v>
      </c>
      <c r="D40" s="855">
        <f t="shared" si="13"/>
        <v>1</v>
      </c>
      <c r="E40" s="584">
        <f t="shared" si="14"/>
        <v>0</v>
      </c>
      <c r="F40" s="843">
        <v>0</v>
      </c>
      <c r="G40" s="843">
        <v>0</v>
      </c>
      <c r="H40" s="584">
        <f t="shared" si="15"/>
        <v>0</v>
      </c>
      <c r="I40" s="843">
        <v>0</v>
      </c>
      <c r="J40" s="843">
        <v>0</v>
      </c>
      <c r="K40" s="584">
        <f t="shared" si="16"/>
        <v>0</v>
      </c>
      <c r="L40" s="843">
        <v>0</v>
      </c>
      <c r="M40" s="843">
        <v>0</v>
      </c>
      <c r="N40" s="584">
        <f t="shared" si="17"/>
        <v>0</v>
      </c>
      <c r="O40" s="843">
        <v>0</v>
      </c>
      <c r="P40" s="843">
        <v>0</v>
      </c>
      <c r="Q40" s="584">
        <f t="shared" si="18"/>
        <v>1</v>
      </c>
      <c r="R40" s="843">
        <v>0</v>
      </c>
      <c r="S40" s="843">
        <v>1</v>
      </c>
      <c r="T40" s="584">
        <f t="shared" si="19"/>
        <v>0</v>
      </c>
      <c r="U40" s="843">
        <v>0</v>
      </c>
      <c r="V40" s="843">
        <v>0</v>
      </c>
      <c r="X40" s="521">
        <f t="shared" si="20"/>
        <v>0</v>
      </c>
      <c r="Y40" s="521">
        <f t="shared" si="21"/>
        <v>0</v>
      </c>
      <c r="Z40" s="521">
        <f t="shared" si="21"/>
        <v>0</v>
      </c>
      <c r="AA40" s="521">
        <f t="shared" si="21"/>
        <v>0</v>
      </c>
      <c r="AB40" s="521">
        <f t="shared" si="22"/>
        <v>0</v>
      </c>
    </row>
    <row r="41" spans="1:28" s="519" customFormat="1" ht="21.75" customHeight="1">
      <c r="A41" s="1462" t="s">
        <v>424</v>
      </c>
      <c r="B41" s="841">
        <f t="shared" si="12"/>
        <v>0</v>
      </c>
      <c r="C41" s="855">
        <f t="shared" si="13"/>
        <v>0</v>
      </c>
      <c r="D41" s="855">
        <f t="shared" si="13"/>
        <v>0</v>
      </c>
      <c r="E41" s="584">
        <f t="shared" si="14"/>
        <v>0</v>
      </c>
      <c r="F41" s="843">
        <v>0</v>
      </c>
      <c r="G41" s="843">
        <v>0</v>
      </c>
      <c r="H41" s="584">
        <f t="shared" si="15"/>
        <v>0</v>
      </c>
      <c r="I41" s="843">
        <v>0</v>
      </c>
      <c r="J41" s="843">
        <v>0</v>
      </c>
      <c r="K41" s="584">
        <f t="shared" si="16"/>
        <v>0</v>
      </c>
      <c r="L41" s="843">
        <v>0</v>
      </c>
      <c r="M41" s="843">
        <v>0</v>
      </c>
      <c r="N41" s="584">
        <f t="shared" si="17"/>
        <v>0</v>
      </c>
      <c r="O41" s="843">
        <v>0</v>
      </c>
      <c r="P41" s="843">
        <v>0</v>
      </c>
      <c r="Q41" s="584">
        <f t="shared" si="18"/>
        <v>0</v>
      </c>
      <c r="R41" s="843">
        <v>0</v>
      </c>
      <c r="S41" s="843">
        <v>0</v>
      </c>
      <c r="T41" s="584">
        <f t="shared" si="19"/>
        <v>0</v>
      </c>
      <c r="U41" s="843">
        <v>0</v>
      </c>
      <c r="V41" s="843">
        <v>0</v>
      </c>
      <c r="X41" s="521">
        <f t="shared" si="20"/>
        <v>0</v>
      </c>
      <c r="Y41" s="521">
        <f t="shared" si="21"/>
        <v>0</v>
      </c>
      <c r="Z41" s="521">
        <f t="shared" si="21"/>
        <v>0</v>
      </c>
      <c r="AA41" s="521">
        <f t="shared" si="21"/>
        <v>0</v>
      </c>
      <c r="AB41" s="521">
        <f t="shared" si="22"/>
        <v>0</v>
      </c>
    </row>
    <row r="42" spans="1:28" s="519" customFormat="1" ht="21.75" customHeight="1">
      <c r="A42" s="1462" t="s">
        <v>833</v>
      </c>
      <c r="B42" s="841">
        <f t="shared" si="12"/>
        <v>0</v>
      </c>
      <c r="C42" s="855">
        <f t="shared" si="13"/>
        <v>0</v>
      </c>
      <c r="D42" s="855">
        <f t="shared" si="13"/>
        <v>0</v>
      </c>
      <c r="E42" s="584">
        <f t="shared" si="14"/>
        <v>0</v>
      </c>
      <c r="F42" s="843">
        <v>0</v>
      </c>
      <c r="G42" s="843">
        <v>0</v>
      </c>
      <c r="H42" s="584">
        <f t="shared" si="15"/>
        <v>0</v>
      </c>
      <c r="I42" s="843">
        <v>0</v>
      </c>
      <c r="J42" s="843">
        <v>0</v>
      </c>
      <c r="K42" s="584">
        <f t="shared" si="16"/>
        <v>0</v>
      </c>
      <c r="L42" s="843">
        <v>0</v>
      </c>
      <c r="M42" s="843">
        <v>0</v>
      </c>
      <c r="N42" s="584">
        <f t="shared" si="17"/>
        <v>0</v>
      </c>
      <c r="O42" s="843">
        <v>0</v>
      </c>
      <c r="P42" s="843">
        <v>0</v>
      </c>
      <c r="Q42" s="584">
        <f t="shared" si="18"/>
        <v>0</v>
      </c>
      <c r="R42" s="843">
        <v>0</v>
      </c>
      <c r="S42" s="843">
        <v>0</v>
      </c>
      <c r="T42" s="584">
        <f t="shared" si="19"/>
        <v>0</v>
      </c>
      <c r="U42" s="843">
        <v>0</v>
      </c>
      <c r="V42" s="843">
        <v>0</v>
      </c>
      <c r="X42" s="521">
        <f t="shared" si="20"/>
        <v>0</v>
      </c>
      <c r="Y42" s="521">
        <f t="shared" si="21"/>
        <v>0</v>
      </c>
      <c r="Z42" s="521">
        <f t="shared" si="21"/>
        <v>0</v>
      </c>
      <c r="AA42" s="521">
        <f t="shared" si="21"/>
        <v>0</v>
      </c>
      <c r="AB42" s="521">
        <f t="shared" si="22"/>
        <v>0</v>
      </c>
    </row>
    <row r="43" spans="1:28" s="519" customFormat="1" ht="21.75" customHeight="1">
      <c r="A43" s="1449" t="s">
        <v>425</v>
      </c>
      <c r="B43" s="841">
        <f>SUM(C43:D43)</f>
        <v>0</v>
      </c>
      <c r="C43" s="855">
        <f>F43+I43+L43+O43+R43</f>
        <v>0</v>
      </c>
      <c r="D43" s="855">
        <f>G43+J43+M43+P43+S43</f>
        <v>0</v>
      </c>
      <c r="E43" s="584">
        <f>SUM(F43:G43)</f>
        <v>0</v>
      </c>
      <c r="F43" s="843">
        <v>0</v>
      </c>
      <c r="G43" s="843">
        <v>0</v>
      </c>
      <c r="H43" s="584">
        <f>SUM(I43:J43)</f>
        <v>0</v>
      </c>
      <c r="I43" s="843">
        <v>0</v>
      </c>
      <c r="J43" s="843">
        <v>0</v>
      </c>
      <c r="K43" s="584">
        <f>SUM(L43:M43)</f>
        <v>0</v>
      </c>
      <c r="L43" s="843">
        <v>0</v>
      </c>
      <c r="M43" s="843">
        <v>0</v>
      </c>
      <c r="N43" s="584">
        <f>SUM(O43:P43)</f>
        <v>0</v>
      </c>
      <c r="O43" s="843">
        <v>0</v>
      </c>
      <c r="P43" s="843">
        <v>0</v>
      </c>
      <c r="Q43" s="584">
        <f>SUM(R43:S43)</f>
        <v>0</v>
      </c>
      <c r="R43" s="843">
        <v>0</v>
      </c>
      <c r="S43" s="843">
        <v>0</v>
      </c>
      <c r="T43" s="584">
        <f>SUM(U43:V43)</f>
        <v>0</v>
      </c>
      <c r="U43" s="843">
        <v>0</v>
      </c>
      <c r="V43" s="843">
        <v>0</v>
      </c>
      <c r="X43" s="521">
        <f t="shared" si="20"/>
        <v>0</v>
      </c>
      <c r="Y43" s="521">
        <f t="shared" si="21"/>
        <v>0</v>
      </c>
      <c r="Z43" s="521">
        <f t="shared" si="21"/>
        <v>0</v>
      </c>
      <c r="AA43" s="521">
        <f t="shared" si="21"/>
        <v>0</v>
      </c>
      <c r="AB43" s="521">
        <f t="shared" si="22"/>
        <v>0</v>
      </c>
    </row>
    <row r="44" spans="1:28" s="519" customFormat="1" ht="21.75" customHeight="1">
      <c r="A44" s="1449" t="s">
        <v>426</v>
      </c>
      <c r="B44" s="841">
        <f>SUM(C44:D44)</f>
        <v>0</v>
      </c>
      <c r="C44" s="855">
        <f>F44+I44+L44+O44+R44</f>
        <v>0</v>
      </c>
      <c r="D44" s="855">
        <f>G44+J44+M44+P44+S44</f>
        <v>0</v>
      </c>
      <c r="E44" s="584">
        <f>SUM(F44:G44)</f>
        <v>0</v>
      </c>
      <c r="F44" s="843">
        <v>0</v>
      </c>
      <c r="G44" s="843">
        <v>0</v>
      </c>
      <c r="H44" s="584">
        <f>SUM(I44:J44)</f>
        <v>0</v>
      </c>
      <c r="I44" s="843">
        <v>0</v>
      </c>
      <c r="J44" s="843">
        <v>0</v>
      </c>
      <c r="K44" s="584">
        <f>SUM(L44:M44)</f>
        <v>0</v>
      </c>
      <c r="L44" s="843">
        <v>0</v>
      </c>
      <c r="M44" s="843">
        <v>0</v>
      </c>
      <c r="N44" s="584">
        <f>SUM(O44:P44)</f>
        <v>0</v>
      </c>
      <c r="O44" s="843">
        <v>0</v>
      </c>
      <c r="P44" s="843">
        <v>0</v>
      </c>
      <c r="Q44" s="584">
        <f>SUM(R44:S44)</f>
        <v>0</v>
      </c>
      <c r="R44" s="843">
        <v>0</v>
      </c>
      <c r="S44" s="843">
        <v>0</v>
      </c>
      <c r="T44" s="584">
        <f>SUM(U44:V44)</f>
        <v>0</v>
      </c>
      <c r="U44" s="843">
        <v>0</v>
      </c>
      <c r="V44" s="843">
        <v>0</v>
      </c>
      <c r="X44" s="521">
        <f t="shared" si="20"/>
        <v>0</v>
      </c>
      <c r="Y44" s="521">
        <f t="shared" si="21"/>
        <v>0</v>
      </c>
      <c r="Z44" s="521">
        <f t="shared" si="21"/>
        <v>0</v>
      </c>
      <c r="AA44" s="521">
        <f t="shared" si="21"/>
        <v>0</v>
      </c>
      <c r="AB44" s="521">
        <f t="shared" si="22"/>
        <v>0</v>
      </c>
    </row>
    <row r="45" spans="1:28" s="519" customFormat="1" ht="21.75" customHeight="1">
      <c r="A45" s="1447" t="s">
        <v>427</v>
      </c>
      <c r="B45" s="846">
        <f t="shared" si="12"/>
        <v>0</v>
      </c>
      <c r="C45" s="859">
        <f t="shared" si="13"/>
        <v>0</v>
      </c>
      <c r="D45" s="859">
        <f t="shared" si="13"/>
        <v>0</v>
      </c>
      <c r="E45" s="784">
        <f t="shared" si="14"/>
        <v>0</v>
      </c>
      <c r="F45" s="847">
        <v>0</v>
      </c>
      <c r="G45" s="847">
        <v>0</v>
      </c>
      <c r="H45" s="784">
        <f t="shared" si="15"/>
        <v>0</v>
      </c>
      <c r="I45" s="847">
        <v>0</v>
      </c>
      <c r="J45" s="847">
        <v>0</v>
      </c>
      <c r="K45" s="784">
        <f t="shared" si="16"/>
        <v>0</v>
      </c>
      <c r="L45" s="847">
        <v>0</v>
      </c>
      <c r="M45" s="847">
        <v>0</v>
      </c>
      <c r="N45" s="784">
        <f t="shared" si="17"/>
        <v>0</v>
      </c>
      <c r="O45" s="847">
        <v>0</v>
      </c>
      <c r="P45" s="847">
        <v>0</v>
      </c>
      <c r="Q45" s="784">
        <f t="shared" si="18"/>
        <v>0</v>
      </c>
      <c r="R45" s="847">
        <v>0</v>
      </c>
      <c r="S45" s="847">
        <v>0</v>
      </c>
      <c r="T45" s="784">
        <f>SUM(U45:V45)</f>
        <v>0</v>
      </c>
      <c r="U45" s="847">
        <v>0</v>
      </c>
      <c r="V45" s="847">
        <v>0</v>
      </c>
      <c r="X45" s="521">
        <f t="shared" si="20"/>
        <v>0</v>
      </c>
      <c r="Y45" s="521">
        <f t="shared" si="21"/>
        <v>0</v>
      </c>
      <c r="Z45" s="521">
        <f t="shared" si="21"/>
        <v>0</v>
      </c>
      <c r="AA45" s="521">
        <f t="shared" si="21"/>
        <v>0</v>
      </c>
      <c r="AB45" s="521">
        <f t="shared" si="22"/>
        <v>0</v>
      </c>
    </row>
    <row r="46" spans="1:28" s="830" customFormat="1" ht="13.9" customHeight="1">
      <c r="A46" s="94" t="s">
        <v>328</v>
      </c>
      <c r="C46" s="829" t="s">
        <v>329</v>
      </c>
      <c r="D46" s="829"/>
      <c r="E46" s="829"/>
      <c r="G46" s="829" t="s">
        <v>1003</v>
      </c>
      <c r="I46" s="829"/>
      <c r="J46" s="833"/>
      <c r="M46" s="830" t="s">
        <v>332</v>
      </c>
      <c r="P46" s="848"/>
      <c r="Q46" s="848"/>
      <c r="R46" s="848"/>
      <c r="S46" s="99"/>
      <c r="V46" s="99" t="s">
        <v>333</v>
      </c>
    </row>
    <row r="47" spans="1:28" s="830" customFormat="1" ht="13.9" customHeight="1">
      <c r="D47" s="829"/>
      <c r="E47" s="833"/>
      <c r="G47" s="829" t="s">
        <v>1004</v>
      </c>
      <c r="I47" s="829"/>
      <c r="J47" s="833"/>
    </row>
    <row r="48" spans="1:28" s="830" customFormat="1" ht="13.9" customHeight="1">
      <c r="A48" s="830" t="s">
        <v>141</v>
      </c>
      <c r="F48" s="833"/>
      <c r="G48" s="833"/>
      <c r="H48" s="833"/>
    </row>
    <row r="49" spans="1:28" s="830" customFormat="1" ht="13.9" customHeight="1">
      <c r="A49" s="94" t="s">
        <v>272</v>
      </c>
      <c r="F49" s="833"/>
      <c r="G49" s="833"/>
      <c r="H49" s="833"/>
    </row>
    <row r="50" spans="1:28" s="94" customFormat="1" ht="13.9" customHeight="1">
      <c r="A50" s="157"/>
      <c r="X50" s="1469"/>
      <c r="Y50" s="1469"/>
      <c r="Z50" s="1469"/>
      <c r="AA50" s="1469"/>
      <c r="AB50" s="1469"/>
    </row>
    <row r="51" spans="1:28">
      <c r="B51" s="21">
        <f>B8-SUM(B9:B20)</f>
        <v>0</v>
      </c>
      <c r="C51" s="21">
        <f t="shared" ref="C51:V51" si="23">C8-SUM(C9:C20)</f>
        <v>0</v>
      </c>
      <c r="D51" s="21">
        <f t="shared" si="23"/>
        <v>0</v>
      </c>
      <c r="E51" s="21">
        <f t="shared" si="23"/>
        <v>0</v>
      </c>
      <c r="F51" s="21">
        <f t="shared" si="23"/>
        <v>0</v>
      </c>
      <c r="G51" s="21">
        <f t="shared" si="23"/>
        <v>0</v>
      </c>
      <c r="H51" s="21">
        <f t="shared" si="23"/>
        <v>0</v>
      </c>
      <c r="I51" s="21">
        <f t="shared" si="23"/>
        <v>0</v>
      </c>
      <c r="J51" s="21">
        <f t="shared" si="23"/>
        <v>0</v>
      </c>
      <c r="K51" s="21">
        <f t="shared" si="23"/>
        <v>0</v>
      </c>
      <c r="L51" s="21">
        <f t="shared" si="23"/>
        <v>0</v>
      </c>
      <c r="M51" s="21">
        <f t="shared" si="23"/>
        <v>0</v>
      </c>
      <c r="N51" s="21">
        <f t="shared" si="23"/>
        <v>0</v>
      </c>
      <c r="O51" s="21">
        <f t="shared" si="23"/>
        <v>0</v>
      </c>
      <c r="P51" s="21">
        <f t="shared" si="23"/>
        <v>0</v>
      </c>
      <c r="Q51" s="21">
        <f t="shared" si="23"/>
        <v>0</v>
      </c>
      <c r="R51" s="21">
        <f t="shared" si="23"/>
        <v>0</v>
      </c>
      <c r="S51" s="21">
        <f t="shared" si="23"/>
        <v>0</v>
      </c>
      <c r="T51" s="21">
        <f t="shared" si="23"/>
        <v>0</v>
      </c>
      <c r="U51" s="21">
        <f t="shared" si="23"/>
        <v>0</v>
      </c>
      <c r="V51" s="21">
        <f t="shared" si="23"/>
        <v>0</v>
      </c>
    </row>
    <row r="52" spans="1:28">
      <c r="B52" s="21">
        <f>B8-SUM(B29:B45)</f>
        <v>0</v>
      </c>
      <c r="C52" s="21">
        <f t="shared" ref="C52:V52" si="24">C8-SUM(C29:C45)</f>
        <v>0</v>
      </c>
      <c r="D52" s="21">
        <f t="shared" si="24"/>
        <v>0</v>
      </c>
      <c r="E52" s="21">
        <f t="shared" si="24"/>
        <v>0</v>
      </c>
      <c r="F52" s="21">
        <f t="shared" si="24"/>
        <v>0</v>
      </c>
      <c r="G52" s="21">
        <f t="shared" si="24"/>
        <v>0</v>
      </c>
      <c r="H52" s="21">
        <f t="shared" si="24"/>
        <v>0</v>
      </c>
      <c r="I52" s="21">
        <f t="shared" si="24"/>
        <v>0</v>
      </c>
      <c r="J52" s="21">
        <f t="shared" si="24"/>
        <v>0</v>
      </c>
      <c r="K52" s="21">
        <f t="shared" si="24"/>
        <v>0</v>
      </c>
      <c r="L52" s="21">
        <f t="shared" si="24"/>
        <v>0</v>
      </c>
      <c r="M52" s="21">
        <f t="shared" si="24"/>
        <v>0</v>
      </c>
      <c r="N52" s="21">
        <f t="shared" si="24"/>
        <v>0</v>
      </c>
      <c r="O52" s="21">
        <f t="shared" si="24"/>
        <v>0</v>
      </c>
      <c r="P52" s="21">
        <f t="shared" si="24"/>
        <v>0</v>
      </c>
      <c r="Q52" s="21">
        <f t="shared" si="24"/>
        <v>0</v>
      </c>
      <c r="R52" s="21">
        <f t="shared" si="24"/>
        <v>0</v>
      </c>
      <c r="S52" s="21">
        <f t="shared" si="24"/>
        <v>0</v>
      </c>
      <c r="T52" s="21">
        <f t="shared" si="24"/>
        <v>0</v>
      </c>
      <c r="U52" s="21">
        <f t="shared" si="24"/>
        <v>0</v>
      </c>
      <c r="V52" s="21">
        <f t="shared" si="24"/>
        <v>0</v>
      </c>
    </row>
  </sheetData>
  <mergeCells count="30">
    <mergeCell ref="A25:A27"/>
    <mergeCell ref="B25:S25"/>
    <mergeCell ref="T25:V26"/>
    <mergeCell ref="B26:D26"/>
    <mergeCell ref="E26:G26"/>
    <mergeCell ref="H26:J26"/>
    <mergeCell ref="K26:M26"/>
    <mergeCell ref="N26:P26"/>
    <mergeCell ref="Q26:S26"/>
    <mergeCell ref="U24:V24"/>
    <mergeCell ref="A5:A7"/>
    <mergeCell ref="B5:S5"/>
    <mergeCell ref="T5:V6"/>
    <mergeCell ref="B6:D6"/>
    <mergeCell ref="E6:G6"/>
    <mergeCell ref="H6:J6"/>
    <mergeCell ref="K6:M6"/>
    <mergeCell ref="N6:P6"/>
    <mergeCell ref="Q6:S6"/>
    <mergeCell ref="R21:S21"/>
    <mergeCell ref="T21:V21"/>
    <mergeCell ref="R22:S22"/>
    <mergeCell ref="T22:V22"/>
    <mergeCell ref="A23:V23"/>
    <mergeCell ref="U4:V4"/>
    <mergeCell ref="R1:S1"/>
    <mergeCell ref="T1:V1"/>
    <mergeCell ref="R2:S2"/>
    <mergeCell ref="T2:V2"/>
    <mergeCell ref="A3:V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&amp;C&amp;8&amp;A</oddFooter>
  </headerFooter>
  <rowBreaks count="1" manualBreakCount="1">
    <brk id="20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38"/>
  <sheetViews>
    <sheetView view="pageBreakPreview" zoomScale="80" zoomScaleNormal="80" zoomScaleSheetLayoutView="80" workbookViewId="0">
      <selection activeCell="I10" sqref="I10"/>
    </sheetView>
  </sheetViews>
  <sheetFormatPr defaultColWidth="10" defaultRowHeight="15.75"/>
  <cols>
    <col min="1" max="1" width="18.625" style="861" customWidth="1"/>
    <col min="2" max="2" width="7.25" style="861" customWidth="1"/>
    <col min="3" max="5" width="20.625" style="861" customWidth="1"/>
    <col min="6" max="6" width="19.625" style="861" customWidth="1"/>
    <col min="7" max="7" width="20.625" style="866" customWidth="1"/>
    <col min="8" max="256" width="10" style="861"/>
    <col min="257" max="257" width="18.625" style="861" customWidth="1"/>
    <col min="258" max="258" width="7.25" style="861" customWidth="1"/>
    <col min="259" max="261" width="20.625" style="861" customWidth="1"/>
    <col min="262" max="262" width="19.625" style="861" customWidth="1"/>
    <col min="263" max="263" width="20.625" style="861" customWidth="1"/>
    <col min="264" max="512" width="10" style="861"/>
    <col min="513" max="513" width="18.625" style="861" customWidth="1"/>
    <col min="514" max="514" width="7.25" style="861" customWidth="1"/>
    <col min="515" max="517" width="20.625" style="861" customWidth="1"/>
    <col min="518" max="518" width="19.625" style="861" customWidth="1"/>
    <col min="519" max="519" width="20.625" style="861" customWidth="1"/>
    <col min="520" max="768" width="10" style="861"/>
    <col min="769" max="769" width="18.625" style="861" customWidth="1"/>
    <col min="770" max="770" width="7.25" style="861" customWidth="1"/>
    <col min="771" max="773" width="20.625" style="861" customWidth="1"/>
    <col min="774" max="774" width="19.625" style="861" customWidth="1"/>
    <col min="775" max="775" width="20.625" style="861" customWidth="1"/>
    <col min="776" max="1024" width="10" style="861"/>
    <col min="1025" max="1025" width="18.625" style="861" customWidth="1"/>
    <col min="1026" max="1026" width="7.25" style="861" customWidth="1"/>
    <col min="1027" max="1029" width="20.625" style="861" customWidth="1"/>
    <col min="1030" max="1030" width="19.625" style="861" customWidth="1"/>
    <col min="1031" max="1031" width="20.625" style="861" customWidth="1"/>
    <col min="1032" max="1280" width="10" style="861"/>
    <col min="1281" max="1281" width="18.625" style="861" customWidth="1"/>
    <col min="1282" max="1282" width="7.25" style="861" customWidth="1"/>
    <col min="1283" max="1285" width="20.625" style="861" customWidth="1"/>
    <col min="1286" max="1286" width="19.625" style="861" customWidth="1"/>
    <col min="1287" max="1287" width="20.625" style="861" customWidth="1"/>
    <col min="1288" max="1536" width="10" style="861"/>
    <col min="1537" max="1537" width="18.625" style="861" customWidth="1"/>
    <col min="1538" max="1538" width="7.25" style="861" customWidth="1"/>
    <col min="1539" max="1541" width="20.625" style="861" customWidth="1"/>
    <col min="1542" max="1542" width="19.625" style="861" customWidth="1"/>
    <col min="1543" max="1543" width="20.625" style="861" customWidth="1"/>
    <col min="1544" max="1792" width="10" style="861"/>
    <col min="1793" max="1793" width="18.625" style="861" customWidth="1"/>
    <col min="1794" max="1794" width="7.25" style="861" customWidth="1"/>
    <col min="1795" max="1797" width="20.625" style="861" customWidth="1"/>
    <col min="1798" max="1798" width="19.625" style="861" customWidth="1"/>
    <col min="1799" max="1799" width="20.625" style="861" customWidth="1"/>
    <col min="1800" max="2048" width="10" style="861"/>
    <col min="2049" max="2049" width="18.625" style="861" customWidth="1"/>
    <col min="2050" max="2050" width="7.25" style="861" customWidth="1"/>
    <col min="2051" max="2053" width="20.625" style="861" customWidth="1"/>
    <col min="2054" max="2054" width="19.625" style="861" customWidth="1"/>
    <col min="2055" max="2055" width="20.625" style="861" customWidth="1"/>
    <col min="2056" max="2304" width="10" style="861"/>
    <col min="2305" max="2305" width="18.625" style="861" customWidth="1"/>
    <col min="2306" max="2306" width="7.25" style="861" customWidth="1"/>
    <col min="2307" max="2309" width="20.625" style="861" customWidth="1"/>
    <col min="2310" max="2310" width="19.625" style="861" customWidth="1"/>
    <col min="2311" max="2311" width="20.625" style="861" customWidth="1"/>
    <col min="2312" max="2560" width="10" style="861"/>
    <col min="2561" max="2561" width="18.625" style="861" customWidth="1"/>
    <col min="2562" max="2562" width="7.25" style="861" customWidth="1"/>
    <col min="2563" max="2565" width="20.625" style="861" customWidth="1"/>
    <col min="2566" max="2566" width="19.625" style="861" customWidth="1"/>
    <col min="2567" max="2567" width="20.625" style="861" customWidth="1"/>
    <col min="2568" max="2816" width="10" style="861"/>
    <col min="2817" max="2817" width="18.625" style="861" customWidth="1"/>
    <col min="2818" max="2818" width="7.25" style="861" customWidth="1"/>
    <col min="2819" max="2821" width="20.625" style="861" customWidth="1"/>
    <col min="2822" max="2822" width="19.625" style="861" customWidth="1"/>
    <col min="2823" max="2823" width="20.625" style="861" customWidth="1"/>
    <col min="2824" max="3072" width="10" style="861"/>
    <col min="3073" max="3073" width="18.625" style="861" customWidth="1"/>
    <col min="3074" max="3074" width="7.25" style="861" customWidth="1"/>
    <col min="3075" max="3077" width="20.625" style="861" customWidth="1"/>
    <col min="3078" max="3078" width="19.625" style="861" customWidth="1"/>
    <col min="3079" max="3079" width="20.625" style="861" customWidth="1"/>
    <col min="3080" max="3328" width="10" style="861"/>
    <col min="3329" max="3329" width="18.625" style="861" customWidth="1"/>
    <col min="3330" max="3330" width="7.25" style="861" customWidth="1"/>
    <col min="3331" max="3333" width="20.625" style="861" customWidth="1"/>
    <col min="3334" max="3334" width="19.625" style="861" customWidth="1"/>
    <col min="3335" max="3335" width="20.625" style="861" customWidth="1"/>
    <col min="3336" max="3584" width="10" style="861"/>
    <col min="3585" max="3585" width="18.625" style="861" customWidth="1"/>
    <col min="3586" max="3586" width="7.25" style="861" customWidth="1"/>
    <col min="3587" max="3589" width="20.625" style="861" customWidth="1"/>
    <col min="3590" max="3590" width="19.625" style="861" customWidth="1"/>
    <col min="3591" max="3591" width="20.625" style="861" customWidth="1"/>
    <col min="3592" max="3840" width="10" style="861"/>
    <col min="3841" max="3841" width="18.625" style="861" customWidth="1"/>
    <col min="3842" max="3842" width="7.25" style="861" customWidth="1"/>
    <col min="3843" max="3845" width="20.625" style="861" customWidth="1"/>
    <col min="3846" max="3846" width="19.625" style="861" customWidth="1"/>
    <col min="3847" max="3847" width="20.625" style="861" customWidth="1"/>
    <col min="3848" max="4096" width="10" style="861"/>
    <col min="4097" max="4097" width="18.625" style="861" customWidth="1"/>
    <col min="4098" max="4098" width="7.25" style="861" customWidth="1"/>
    <col min="4099" max="4101" width="20.625" style="861" customWidth="1"/>
    <col min="4102" max="4102" width="19.625" style="861" customWidth="1"/>
    <col min="4103" max="4103" width="20.625" style="861" customWidth="1"/>
    <col min="4104" max="4352" width="10" style="861"/>
    <col min="4353" max="4353" width="18.625" style="861" customWidth="1"/>
    <col min="4354" max="4354" width="7.25" style="861" customWidth="1"/>
    <col min="4355" max="4357" width="20.625" style="861" customWidth="1"/>
    <col min="4358" max="4358" width="19.625" style="861" customWidth="1"/>
    <col min="4359" max="4359" width="20.625" style="861" customWidth="1"/>
    <col min="4360" max="4608" width="10" style="861"/>
    <col min="4609" max="4609" width="18.625" style="861" customWidth="1"/>
    <col min="4610" max="4610" width="7.25" style="861" customWidth="1"/>
    <col min="4611" max="4613" width="20.625" style="861" customWidth="1"/>
    <col min="4614" max="4614" width="19.625" style="861" customWidth="1"/>
    <col min="4615" max="4615" width="20.625" style="861" customWidth="1"/>
    <col min="4616" max="4864" width="10" style="861"/>
    <col min="4865" max="4865" width="18.625" style="861" customWidth="1"/>
    <col min="4866" max="4866" width="7.25" style="861" customWidth="1"/>
    <col min="4867" max="4869" width="20.625" style="861" customWidth="1"/>
    <col min="4870" max="4870" width="19.625" style="861" customWidth="1"/>
    <col min="4871" max="4871" width="20.625" style="861" customWidth="1"/>
    <col min="4872" max="5120" width="10" style="861"/>
    <col min="5121" max="5121" width="18.625" style="861" customWidth="1"/>
    <col min="5122" max="5122" width="7.25" style="861" customWidth="1"/>
    <col min="5123" max="5125" width="20.625" style="861" customWidth="1"/>
    <col min="5126" max="5126" width="19.625" style="861" customWidth="1"/>
    <col min="5127" max="5127" width="20.625" style="861" customWidth="1"/>
    <col min="5128" max="5376" width="10" style="861"/>
    <col min="5377" max="5377" width="18.625" style="861" customWidth="1"/>
    <col min="5378" max="5378" width="7.25" style="861" customWidth="1"/>
    <col min="5379" max="5381" width="20.625" style="861" customWidth="1"/>
    <col min="5382" max="5382" width="19.625" style="861" customWidth="1"/>
    <col min="5383" max="5383" width="20.625" style="861" customWidth="1"/>
    <col min="5384" max="5632" width="10" style="861"/>
    <col min="5633" max="5633" width="18.625" style="861" customWidth="1"/>
    <col min="5634" max="5634" width="7.25" style="861" customWidth="1"/>
    <col min="5635" max="5637" width="20.625" style="861" customWidth="1"/>
    <col min="5638" max="5638" width="19.625" style="861" customWidth="1"/>
    <col min="5639" max="5639" width="20.625" style="861" customWidth="1"/>
    <col min="5640" max="5888" width="10" style="861"/>
    <col min="5889" max="5889" width="18.625" style="861" customWidth="1"/>
    <col min="5890" max="5890" width="7.25" style="861" customWidth="1"/>
    <col min="5891" max="5893" width="20.625" style="861" customWidth="1"/>
    <col min="5894" max="5894" width="19.625" style="861" customWidth="1"/>
    <col min="5895" max="5895" width="20.625" style="861" customWidth="1"/>
    <col min="5896" max="6144" width="10" style="861"/>
    <col min="6145" max="6145" width="18.625" style="861" customWidth="1"/>
    <col min="6146" max="6146" width="7.25" style="861" customWidth="1"/>
    <col min="6147" max="6149" width="20.625" style="861" customWidth="1"/>
    <col min="6150" max="6150" width="19.625" style="861" customWidth="1"/>
    <col min="6151" max="6151" width="20.625" style="861" customWidth="1"/>
    <col min="6152" max="6400" width="10" style="861"/>
    <col min="6401" max="6401" width="18.625" style="861" customWidth="1"/>
    <col min="6402" max="6402" width="7.25" style="861" customWidth="1"/>
    <col min="6403" max="6405" width="20.625" style="861" customWidth="1"/>
    <col min="6406" max="6406" width="19.625" style="861" customWidth="1"/>
    <col min="6407" max="6407" width="20.625" style="861" customWidth="1"/>
    <col min="6408" max="6656" width="10" style="861"/>
    <col min="6657" max="6657" width="18.625" style="861" customWidth="1"/>
    <col min="6658" max="6658" width="7.25" style="861" customWidth="1"/>
    <col min="6659" max="6661" width="20.625" style="861" customWidth="1"/>
    <col min="6662" max="6662" width="19.625" style="861" customWidth="1"/>
    <col min="6663" max="6663" width="20.625" style="861" customWidth="1"/>
    <col min="6664" max="6912" width="10" style="861"/>
    <col min="6913" max="6913" width="18.625" style="861" customWidth="1"/>
    <col min="6914" max="6914" width="7.25" style="861" customWidth="1"/>
    <col min="6915" max="6917" width="20.625" style="861" customWidth="1"/>
    <col min="6918" max="6918" width="19.625" style="861" customWidth="1"/>
    <col min="6919" max="6919" width="20.625" style="861" customWidth="1"/>
    <col min="6920" max="7168" width="10" style="861"/>
    <col min="7169" max="7169" width="18.625" style="861" customWidth="1"/>
    <col min="7170" max="7170" width="7.25" style="861" customWidth="1"/>
    <col min="7171" max="7173" width="20.625" style="861" customWidth="1"/>
    <col min="7174" max="7174" width="19.625" style="861" customWidth="1"/>
    <col min="7175" max="7175" width="20.625" style="861" customWidth="1"/>
    <col min="7176" max="7424" width="10" style="861"/>
    <col min="7425" max="7425" width="18.625" style="861" customWidth="1"/>
    <col min="7426" max="7426" width="7.25" style="861" customWidth="1"/>
    <col min="7427" max="7429" width="20.625" style="861" customWidth="1"/>
    <col min="7430" max="7430" width="19.625" style="861" customWidth="1"/>
    <col min="7431" max="7431" width="20.625" style="861" customWidth="1"/>
    <col min="7432" max="7680" width="10" style="861"/>
    <col min="7681" max="7681" width="18.625" style="861" customWidth="1"/>
    <col min="7682" max="7682" width="7.25" style="861" customWidth="1"/>
    <col min="7683" max="7685" width="20.625" style="861" customWidth="1"/>
    <col min="7686" max="7686" width="19.625" style="861" customWidth="1"/>
    <col min="7687" max="7687" width="20.625" style="861" customWidth="1"/>
    <col min="7688" max="7936" width="10" style="861"/>
    <col min="7937" max="7937" width="18.625" style="861" customWidth="1"/>
    <col min="7938" max="7938" width="7.25" style="861" customWidth="1"/>
    <col min="7939" max="7941" width="20.625" style="861" customWidth="1"/>
    <col min="7942" max="7942" width="19.625" style="861" customWidth="1"/>
    <col min="7943" max="7943" width="20.625" style="861" customWidth="1"/>
    <col min="7944" max="8192" width="10" style="861"/>
    <col min="8193" max="8193" width="18.625" style="861" customWidth="1"/>
    <col min="8194" max="8194" width="7.25" style="861" customWidth="1"/>
    <col min="8195" max="8197" width="20.625" style="861" customWidth="1"/>
    <col min="8198" max="8198" width="19.625" style="861" customWidth="1"/>
    <col min="8199" max="8199" width="20.625" style="861" customWidth="1"/>
    <col min="8200" max="8448" width="10" style="861"/>
    <col min="8449" max="8449" width="18.625" style="861" customWidth="1"/>
    <col min="8450" max="8450" width="7.25" style="861" customWidth="1"/>
    <col min="8451" max="8453" width="20.625" style="861" customWidth="1"/>
    <col min="8454" max="8454" width="19.625" style="861" customWidth="1"/>
    <col min="8455" max="8455" width="20.625" style="861" customWidth="1"/>
    <col min="8456" max="8704" width="10" style="861"/>
    <col min="8705" max="8705" width="18.625" style="861" customWidth="1"/>
    <col min="8706" max="8706" width="7.25" style="861" customWidth="1"/>
    <col min="8707" max="8709" width="20.625" style="861" customWidth="1"/>
    <col min="8710" max="8710" width="19.625" style="861" customWidth="1"/>
    <col min="8711" max="8711" width="20.625" style="861" customWidth="1"/>
    <col min="8712" max="8960" width="10" style="861"/>
    <col min="8961" max="8961" width="18.625" style="861" customWidth="1"/>
    <col min="8962" max="8962" width="7.25" style="861" customWidth="1"/>
    <col min="8963" max="8965" width="20.625" style="861" customWidth="1"/>
    <col min="8966" max="8966" width="19.625" style="861" customWidth="1"/>
    <col min="8967" max="8967" width="20.625" style="861" customWidth="1"/>
    <col min="8968" max="9216" width="10" style="861"/>
    <col min="9217" max="9217" width="18.625" style="861" customWidth="1"/>
    <col min="9218" max="9218" width="7.25" style="861" customWidth="1"/>
    <col min="9219" max="9221" width="20.625" style="861" customWidth="1"/>
    <col min="9222" max="9222" width="19.625" style="861" customWidth="1"/>
    <col min="9223" max="9223" width="20.625" style="861" customWidth="1"/>
    <col min="9224" max="9472" width="10" style="861"/>
    <col min="9473" max="9473" width="18.625" style="861" customWidth="1"/>
    <col min="9474" max="9474" width="7.25" style="861" customWidth="1"/>
    <col min="9475" max="9477" width="20.625" style="861" customWidth="1"/>
    <col min="9478" max="9478" width="19.625" style="861" customWidth="1"/>
    <col min="9479" max="9479" width="20.625" style="861" customWidth="1"/>
    <col min="9480" max="9728" width="10" style="861"/>
    <col min="9729" max="9729" width="18.625" style="861" customWidth="1"/>
    <col min="9730" max="9730" width="7.25" style="861" customWidth="1"/>
    <col min="9731" max="9733" width="20.625" style="861" customWidth="1"/>
    <col min="9734" max="9734" width="19.625" style="861" customWidth="1"/>
    <col min="9735" max="9735" width="20.625" style="861" customWidth="1"/>
    <col min="9736" max="9984" width="10" style="861"/>
    <col min="9985" max="9985" width="18.625" style="861" customWidth="1"/>
    <col min="9986" max="9986" width="7.25" style="861" customWidth="1"/>
    <col min="9987" max="9989" width="20.625" style="861" customWidth="1"/>
    <col min="9990" max="9990" width="19.625" style="861" customWidth="1"/>
    <col min="9991" max="9991" width="20.625" style="861" customWidth="1"/>
    <col min="9992" max="10240" width="10" style="861"/>
    <col min="10241" max="10241" width="18.625" style="861" customWidth="1"/>
    <col min="10242" max="10242" width="7.25" style="861" customWidth="1"/>
    <col min="10243" max="10245" width="20.625" style="861" customWidth="1"/>
    <col min="10246" max="10246" width="19.625" style="861" customWidth="1"/>
    <col min="10247" max="10247" width="20.625" style="861" customWidth="1"/>
    <col min="10248" max="10496" width="10" style="861"/>
    <col min="10497" max="10497" width="18.625" style="861" customWidth="1"/>
    <col min="10498" max="10498" width="7.25" style="861" customWidth="1"/>
    <col min="10499" max="10501" width="20.625" style="861" customWidth="1"/>
    <col min="10502" max="10502" width="19.625" style="861" customWidth="1"/>
    <col min="10503" max="10503" width="20.625" style="861" customWidth="1"/>
    <col min="10504" max="10752" width="10" style="861"/>
    <col min="10753" max="10753" width="18.625" style="861" customWidth="1"/>
    <col min="10754" max="10754" width="7.25" style="861" customWidth="1"/>
    <col min="10755" max="10757" width="20.625" style="861" customWidth="1"/>
    <col min="10758" max="10758" width="19.625" style="861" customWidth="1"/>
    <col min="10759" max="10759" width="20.625" style="861" customWidth="1"/>
    <col min="10760" max="11008" width="10" style="861"/>
    <col min="11009" max="11009" width="18.625" style="861" customWidth="1"/>
    <col min="11010" max="11010" width="7.25" style="861" customWidth="1"/>
    <col min="11011" max="11013" width="20.625" style="861" customWidth="1"/>
    <col min="11014" max="11014" width="19.625" style="861" customWidth="1"/>
    <col min="11015" max="11015" width="20.625" style="861" customWidth="1"/>
    <col min="11016" max="11264" width="10" style="861"/>
    <col min="11265" max="11265" width="18.625" style="861" customWidth="1"/>
    <col min="11266" max="11266" width="7.25" style="861" customWidth="1"/>
    <col min="11267" max="11269" width="20.625" style="861" customWidth="1"/>
    <col min="11270" max="11270" width="19.625" style="861" customWidth="1"/>
    <col min="11271" max="11271" width="20.625" style="861" customWidth="1"/>
    <col min="11272" max="11520" width="10" style="861"/>
    <col min="11521" max="11521" width="18.625" style="861" customWidth="1"/>
    <col min="11522" max="11522" width="7.25" style="861" customWidth="1"/>
    <col min="11523" max="11525" width="20.625" style="861" customWidth="1"/>
    <col min="11526" max="11526" width="19.625" style="861" customWidth="1"/>
    <col min="11527" max="11527" width="20.625" style="861" customWidth="1"/>
    <col min="11528" max="11776" width="10" style="861"/>
    <col min="11777" max="11777" width="18.625" style="861" customWidth="1"/>
    <col min="11778" max="11778" width="7.25" style="861" customWidth="1"/>
    <col min="11779" max="11781" width="20.625" style="861" customWidth="1"/>
    <col min="11782" max="11782" width="19.625" style="861" customWidth="1"/>
    <col min="11783" max="11783" width="20.625" style="861" customWidth="1"/>
    <col min="11784" max="12032" width="10" style="861"/>
    <col min="12033" max="12033" width="18.625" style="861" customWidth="1"/>
    <col min="12034" max="12034" width="7.25" style="861" customWidth="1"/>
    <col min="12035" max="12037" width="20.625" style="861" customWidth="1"/>
    <col min="12038" max="12038" width="19.625" style="861" customWidth="1"/>
    <col min="12039" max="12039" width="20.625" style="861" customWidth="1"/>
    <col min="12040" max="12288" width="10" style="861"/>
    <col min="12289" max="12289" width="18.625" style="861" customWidth="1"/>
    <col min="12290" max="12290" width="7.25" style="861" customWidth="1"/>
    <col min="12291" max="12293" width="20.625" style="861" customWidth="1"/>
    <col min="12294" max="12294" width="19.625" style="861" customWidth="1"/>
    <col min="12295" max="12295" width="20.625" style="861" customWidth="1"/>
    <col min="12296" max="12544" width="10" style="861"/>
    <col min="12545" max="12545" width="18.625" style="861" customWidth="1"/>
    <col min="12546" max="12546" width="7.25" style="861" customWidth="1"/>
    <col min="12547" max="12549" width="20.625" style="861" customWidth="1"/>
    <col min="12550" max="12550" width="19.625" style="861" customWidth="1"/>
    <col min="12551" max="12551" width="20.625" style="861" customWidth="1"/>
    <col min="12552" max="12800" width="10" style="861"/>
    <col min="12801" max="12801" width="18.625" style="861" customWidth="1"/>
    <col min="12802" max="12802" width="7.25" style="861" customWidth="1"/>
    <col min="12803" max="12805" width="20.625" style="861" customWidth="1"/>
    <col min="12806" max="12806" width="19.625" style="861" customWidth="1"/>
    <col min="12807" max="12807" width="20.625" style="861" customWidth="1"/>
    <col min="12808" max="13056" width="10" style="861"/>
    <col min="13057" max="13057" width="18.625" style="861" customWidth="1"/>
    <col min="13058" max="13058" width="7.25" style="861" customWidth="1"/>
    <col min="13059" max="13061" width="20.625" style="861" customWidth="1"/>
    <col min="13062" max="13062" width="19.625" style="861" customWidth="1"/>
    <col min="13063" max="13063" width="20.625" style="861" customWidth="1"/>
    <col min="13064" max="13312" width="10" style="861"/>
    <col min="13313" max="13313" width="18.625" style="861" customWidth="1"/>
    <col min="13314" max="13314" width="7.25" style="861" customWidth="1"/>
    <col min="13315" max="13317" width="20.625" style="861" customWidth="1"/>
    <col min="13318" max="13318" width="19.625" style="861" customWidth="1"/>
    <col min="13319" max="13319" width="20.625" style="861" customWidth="1"/>
    <col min="13320" max="13568" width="10" style="861"/>
    <col min="13569" max="13569" width="18.625" style="861" customWidth="1"/>
    <col min="13570" max="13570" width="7.25" style="861" customWidth="1"/>
    <col min="13571" max="13573" width="20.625" style="861" customWidth="1"/>
    <col min="13574" max="13574" width="19.625" style="861" customWidth="1"/>
    <col min="13575" max="13575" width="20.625" style="861" customWidth="1"/>
    <col min="13576" max="13824" width="10" style="861"/>
    <col min="13825" max="13825" width="18.625" style="861" customWidth="1"/>
    <col min="13826" max="13826" width="7.25" style="861" customWidth="1"/>
    <col min="13827" max="13829" width="20.625" style="861" customWidth="1"/>
    <col min="13830" max="13830" width="19.625" style="861" customWidth="1"/>
    <col min="13831" max="13831" width="20.625" style="861" customWidth="1"/>
    <col min="13832" max="14080" width="10" style="861"/>
    <col min="14081" max="14081" width="18.625" style="861" customWidth="1"/>
    <col min="14082" max="14082" width="7.25" style="861" customWidth="1"/>
    <col min="14083" max="14085" width="20.625" style="861" customWidth="1"/>
    <col min="14086" max="14086" width="19.625" style="861" customWidth="1"/>
    <col min="14087" max="14087" width="20.625" style="861" customWidth="1"/>
    <col min="14088" max="14336" width="10" style="861"/>
    <col min="14337" max="14337" width="18.625" style="861" customWidth="1"/>
    <col min="14338" max="14338" width="7.25" style="861" customWidth="1"/>
    <col min="14339" max="14341" width="20.625" style="861" customWidth="1"/>
    <col min="14342" max="14342" width="19.625" style="861" customWidth="1"/>
    <col min="14343" max="14343" width="20.625" style="861" customWidth="1"/>
    <col min="14344" max="14592" width="10" style="861"/>
    <col min="14593" max="14593" width="18.625" style="861" customWidth="1"/>
    <col min="14594" max="14594" width="7.25" style="861" customWidth="1"/>
    <col min="14595" max="14597" width="20.625" style="861" customWidth="1"/>
    <col min="14598" max="14598" width="19.625" style="861" customWidth="1"/>
    <col min="14599" max="14599" width="20.625" style="861" customWidth="1"/>
    <col min="14600" max="14848" width="10" style="861"/>
    <col min="14849" max="14849" width="18.625" style="861" customWidth="1"/>
    <col min="14850" max="14850" width="7.25" style="861" customWidth="1"/>
    <col min="14851" max="14853" width="20.625" style="861" customWidth="1"/>
    <col min="14854" max="14854" width="19.625" style="861" customWidth="1"/>
    <col min="14855" max="14855" width="20.625" style="861" customWidth="1"/>
    <col min="14856" max="15104" width="10" style="861"/>
    <col min="15105" max="15105" width="18.625" style="861" customWidth="1"/>
    <col min="15106" max="15106" width="7.25" style="861" customWidth="1"/>
    <col min="15107" max="15109" width="20.625" style="861" customWidth="1"/>
    <col min="15110" max="15110" width="19.625" style="861" customWidth="1"/>
    <col min="15111" max="15111" width="20.625" style="861" customWidth="1"/>
    <col min="15112" max="15360" width="10" style="861"/>
    <col min="15361" max="15361" width="18.625" style="861" customWidth="1"/>
    <col min="15362" max="15362" width="7.25" style="861" customWidth="1"/>
    <col min="15363" max="15365" width="20.625" style="861" customWidth="1"/>
    <col min="15366" max="15366" width="19.625" style="861" customWidth="1"/>
    <col min="15367" max="15367" width="20.625" style="861" customWidth="1"/>
    <col min="15368" max="15616" width="10" style="861"/>
    <col min="15617" max="15617" width="18.625" style="861" customWidth="1"/>
    <col min="15618" max="15618" width="7.25" style="861" customWidth="1"/>
    <col min="15619" max="15621" width="20.625" style="861" customWidth="1"/>
    <col min="15622" max="15622" width="19.625" style="861" customWidth="1"/>
    <col min="15623" max="15623" width="20.625" style="861" customWidth="1"/>
    <col min="15624" max="15872" width="10" style="861"/>
    <col min="15873" max="15873" width="18.625" style="861" customWidth="1"/>
    <col min="15874" max="15874" width="7.25" style="861" customWidth="1"/>
    <col min="15875" max="15877" width="20.625" style="861" customWidth="1"/>
    <col min="15878" max="15878" width="19.625" style="861" customWidth="1"/>
    <col min="15879" max="15879" width="20.625" style="861" customWidth="1"/>
    <col min="15880" max="16128" width="10" style="861"/>
    <col min="16129" max="16129" width="18.625" style="861" customWidth="1"/>
    <col min="16130" max="16130" width="7.25" style="861" customWidth="1"/>
    <col min="16131" max="16133" width="20.625" style="861" customWidth="1"/>
    <col min="16134" max="16134" width="19.625" style="861" customWidth="1"/>
    <col min="16135" max="16135" width="20.625" style="861" customWidth="1"/>
    <col min="16136" max="16384" width="10" style="861"/>
  </cols>
  <sheetData>
    <row r="1" spans="1:9" ht="18" customHeight="1">
      <c r="A1" s="860" t="s">
        <v>1023</v>
      </c>
      <c r="F1" s="860" t="s">
        <v>33</v>
      </c>
      <c r="G1" s="860" t="s">
        <v>1024</v>
      </c>
    </row>
    <row r="2" spans="1:9" ht="18" customHeight="1">
      <c r="A2" s="860" t="s">
        <v>1025</v>
      </c>
      <c r="B2" s="862" t="s">
        <v>1026</v>
      </c>
      <c r="C2" s="863"/>
      <c r="D2" s="863"/>
      <c r="E2" s="7" t="s">
        <v>345</v>
      </c>
      <c r="F2" s="860" t="s">
        <v>1027</v>
      </c>
      <c r="G2" s="864" t="s">
        <v>1028</v>
      </c>
    </row>
    <row r="3" spans="1:9" s="866" customFormat="1" ht="29.25" customHeight="1">
      <c r="A3" s="865"/>
      <c r="B3" s="368"/>
      <c r="C3" s="2392" t="s">
        <v>1029</v>
      </c>
      <c r="D3" s="1811"/>
      <c r="E3" s="1811"/>
      <c r="F3" s="1811"/>
      <c r="G3" s="368"/>
    </row>
    <row r="4" spans="1:9" ht="18" customHeight="1">
      <c r="A4" s="867" t="s">
        <v>1030</v>
      </c>
      <c r="B4" s="868"/>
      <c r="C4" s="2393" t="s">
        <v>512</v>
      </c>
      <c r="D4" s="1763"/>
      <c r="E4" s="1763"/>
      <c r="F4" s="1763"/>
      <c r="G4" s="869" t="s">
        <v>1031</v>
      </c>
    </row>
    <row r="5" spans="1:9" ht="21" customHeight="1">
      <c r="A5" s="2394" t="s">
        <v>1032</v>
      </c>
      <c r="B5" s="2395"/>
      <c r="C5" s="860" t="s">
        <v>1033</v>
      </c>
      <c r="D5" s="860" t="s">
        <v>1034</v>
      </c>
      <c r="E5" s="860" t="s">
        <v>1035</v>
      </c>
      <c r="F5" s="860" t="s">
        <v>1036</v>
      </c>
      <c r="G5" s="870" t="s">
        <v>1037</v>
      </c>
    </row>
    <row r="6" spans="1:9" ht="21" customHeight="1">
      <c r="A6" s="871" t="s">
        <v>67</v>
      </c>
      <c r="B6" s="872"/>
      <c r="C6" s="873">
        <f>C8+C12+C16+C20+C24</f>
        <v>227</v>
      </c>
      <c r="D6" s="873">
        <f>D8+D12+D16+D20+D24</f>
        <v>45</v>
      </c>
      <c r="E6" s="873">
        <f>E8+E12+E16+E20+E24</f>
        <v>65</v>
      </c>
      <c r="F6" s="873">
        <f>F8+F12+F16+F20+F24</f>
        <v>86</v>
      </c>
      <c r="G6" s="873">
        <f>G8+G12+G16+G20+G24</f>
        <v>31</v>
      </c>
      <c r="I6" s="874">
        <f>C6-D6-E6-F6-G6</f>
        <v>0</v>
      </c>
    </row>
    <row r="7" spans="1:9" ht="18" customHeight="1">
      <c r="A7" s="875"/>
      <c r="B7" s="8"/>
      <c r="C7" s="876"/>
      <c r="D7" s="876"/>
      <c r="E7" s="876"/>
      <c r="F7" s="876"/>
      <c r="G7" s="876"/>
      <c r="I7" s="874"/>
    </row>
    <row r="8" spans="1:9" ht="18" customHeight="1">
      <c r="A8" s="877" t="s">
        <v>1038</v>
      </c>
      <c r="B8" s="878" t="s">
        <v>49</v>
      </c>
      <c r="C8" s="876">
        <f>SUM(C9:C10)</f>
        <v>19</v>
      </c>
      <c r="D8" s="876">
        <f>SUM(D9:D10)</f>
        <v>4</v>
      </c>
      <c r="E8" s="876">
        <f>SUM(E9:E10)</f>
        <v>7</v>
      </c>
      <c r="F8" s="876">
        <f>SUM(F9:F10)</f>
        <v>4</v>
      </c>
      <c r="G8" s="876">
        <f>SUM(G9:G10)</f>
        <v>4</v>
      </c>
      <c r="I8" s="874">
        <f t="shared" ref="I8:I26" si="0">C8-D8-E8-F8-G8</f>
        <v>0</v>
      </c>
    </row>
    <row r="9" spans="1:9" ht="18" customHeight="1">
      <c r="A9" s="879"/>
      <c r="B9" s="878" t="s">
        <v>50</v>
      </c>
      <c r="C9" s="876">
        <f>SUM(D9:G9)</f>
        <v>7</v>
      </c>
      <c r="D9" s="876">
        <v>2</v>
      </c>
      <c r="E9" s="876">
        <v>3</v>
      </c>
      <c r="F9" s="876">
        <v>1</v>
      </c>
      <c r="G9" s="876">
        <v>1</v>
      </c>
      <c r="I9" s="874">
        <f t="shared" si="0"/>
        <v>0</v>
      </c>
    </row>
    <row r="10" spans="1:9" ht="18" customHeight="1">
      <c r="A10" s="879"/>
      <c r="B10" s="878" t="s">
        <v>51</v>
      </c>
      <c r="C10" s="876">
        <f>SUM(D10:G10)</f>
        <v>12</v>
      </c>
      <c r="D10" s="876">
        <v>2</v>
      </c>
      <c r="E10" s="876">
        <v>4</v>
      </c>
      <c r="F10" s="876">
        <v>3</v>
      </c>
      <c r="G10" s="876">
        <v>3</v>
      </c>
      <c r="I10" s="874">
        <f t="shared" si="0"/>
        <v>0</v>
      </c>
    </row>
    <row r="11" spans="1:9" ht="18" customHeight="1">
      <c r="A11" s="879"/>
      <c r="B11" s="880"/>
      <c r="C11" s="874"/>
      <c r="D11" s="874"/>
      <c r="E11" s="874"/>
      <c r="F11" s="874"/>
      <c r="G11" s="874"/>
      <c r="I11" s="874"/>
    </row>
    <row r="12" spans="1:9" ht="18" customHeight="1">
      <c r="A12" s="877" t="s">
        <v>1039</v>
      </c>
      <c r="B12" s="878" t="s">
        <v>49</v>
      </c>
      <c r="C12" s="876">
        <f>SUM(C13:C14)</f>
        <v>13</v>
      </c>
      <c r="D12" s="876">
        <f>SUM(D13:D14)</f>
        <v>2</v>
      </c>
      <c r="E12" s="876">
        <f>SUM(E13:E14)</f>
        <v>6</v>
      </c>
      <c r="F12" s="876">
        <f>SUM(F13:F14)</f>
        <v>4</v>
      </c>
      <c r="G12" s="876">
        <f>SUM(G13:G14)</f>
        <v>1</v>
      </c>
      <c r="I12" s="874">
        <f t="shared" si="0"/>
        <v>0</v>
      </c>
    </row>
    <row r="13" spans="1:9" ht="18" customHeight="1">
      <c r="A13" s="879"/>
      <c r="B13" s="878" t="s">
        <v>50</v>
      </c>
      <c r="C13" s="876">
        <f>SUM(D13:G13)</f>
        <v>7</v>
      </c>
      <c r="D13" s="876">
        <v>2</v>
      </c>
      <c r="E13" s="876">
        <v>3</v>
      </c>
      <c r="F13" s="876">
        <v>1</v>
      </c>
      <c r="G13" s="876">
        <v>1</v>
      </c>
      <c r="I13" s="874">
        <f t="shared" si="0"/>
        <v>0</v>
      </c>
    </row>
    <row r="14" spans="1:9" ht="18" customHeight="1">
      <c r="A14" s="879"/>
      <c r="B14" s="878" t="s">
        <v>51</v>
      </c>
      <c r="C14" s="876">
        <f>SUM(D14:G14)</f>
        <v>6</v>
      </c>
      <c r="D14" s="876">
        <v>0</v>
      </c>
      <c r="E14" s="876">
        <v>3</v>
      </c>
      <c r="F14" s="876">
        <v>3</v>
      </c>
      <c r="G14" s="876">
        <v>0</v>
      </c>
      <c r="I14" s="874">
        <f t="shared" si="0"/>
        <v>0</v>
      </c>
    </row>
    <row r="15" spans="1:9" ht="18" customHeight="1">
      <c r="A15" s="879"/>
      <c r="B15" s="880"/>
      <c r="C15" s="876"/>
      <c r="D15" s="876"/>
      <c r="E15" s="876"/>
      <c r="F15" s="876"/>
      <c r="G15" s="876"/>
      <c r="I15" s="874"/>
    </row>
    <row r="16" spans="1:9" ht="18" customHeight="1">
      <c r="A16" s="877" t="s">
        <v>1040</v>
      </c>
      <c r="B16" s="878" t="s">
        <v>49</v>
      </c>
      <c r="C16" s="876">
        <f>SUM(C17:C18)</f>
        <v>42</v>
      </c>
      <c r="D16" s="876">
        <f>SUM(D17:D18)</f>
        <v>11</v>
      </c>
      <c r="E16" s="876">
        <f>SUM(E17:E18)</f>
        <v>7</v>
      </c>
      <c r="F16" s="876">
        <f>SUM(F17:F18)</f>
        <v>16</v>
      </c>
      <c r="G16" s="876">
        <f>SUM(G17:G18)</f>
        <v>8</v>
      </c>
      <c r="I16" s="874">
        <f t="shared" si="0"/>
        <v>0</v>
      </c>
    </row>
    <row r="17" spans="1:32" ht="18" customHeight="1">
      <c r="A17" s="879"/>
      <c r="B17" s="878" t="s">
        <v>50</v>
      </c>
      <c r="C17" s="876">
        <f>SUM(D17:G17)</f>
        <v>22</v>
      </c>
      <c r="D17" s="876">
        <v>4</v>
      </c>
      <c r="E17" s="876">
        <v>2</v>
      </c>
      <c r="F17" s="876">
        <v>9</v>
      </c>
      <c r="G17" s="876">
        <v>7</v>
      </c>
      <c r="I17" s="874">
        <f t="shared" si="0"/>
        <v>0</v>
      </c>
    </row>
    <row r="18" spans="1:32" ht="18" customHeight="1">
      <c r="A18" s="879"/>
      <c r="B18" s="878" t="s">
        <v>51</v>
      </c>
      <c r="C18" s="876">
        <f>SUM(D18:G18)</f>
        <v>20</v>
      </c>
      <c r="D18" s="876">
        <v>7</v>
      </c>
      <c r="E18" s="876">
        <v>5</v>
      </c>
      <c r="F18" s="876">
        <v>7</v>
      </c>
      <c r="G18" s="876">
        <v>1</v>
      </c>
      <c r="I18" s="874">
        <f t="shared" si="0"/>
        <v>0</v>
      </c>
    </row>
    <row r="19" spans="1:32" ht="18" customHeight="1">
      <c r="A19" s="879"/>
      <c r="B19" s="880"/>
      <c r="C19" s="876"/>
      <c r="D19" s="876"/>
      <c r="E19" s="876"/>
      <c r="F19" s="876"/>
      <c r="G19" s="876"/>
      <c r="I19" s="874"/>
    </row>
    <row r="20" spans="1:32" ht="18" customHeight="1">
      <c r="A20" s="877" t="s">
        <v>1041</v>
      </c>
      <c r="B20" s="878" t="s">
        <v>49</v>
      </c>
      <c r="C20" s="876">
        <f>SUM(C21:C22)</f>
        <v>13</v>
      </c>
      <c r="D20" s="876">
        <f>SUM(D21:D22)</f>
        <v>6</v>
      </c>
      <c r="E20" s="876">
        <f>SUM(E21:E22)</f>
        <v>0</v>
      </c>
      <c r="F20" s="876">
        <f>SUM(F21:F22)</f>
        <v>0</v>
      </c>
      <c r="G20" s="876">
        <f>SUM(G21:G22)</f>
        <v>7</v>
      </c>
      <c r="I20" s="874">
        <f t="shared" si="0"/>
        <v>0</v>
      </c>
    </row>
    <row r="21" spans="1:32" ht="18" customHeight="1">
      <c r="A21" s="879"/>
      <c r="B21" s="878" t="s">
        <v>50</v>
      </c>
      <c r="C21" s="876">
        <f>SUM(D21:G21)</f>
        <v>8</v>
      </c>
      <c r="D21" s="876">
        <v>3</v>
      </c>
      <c r="E21" s="876">
        <v>0</v>
      </c>
      <c r="F21" s="876">
        <v>0</v>
      </c>
      <c r="G21" s="876">
        <v>5</v>
      </c>
      <c r="I21" s="874">
        <f t="shared" si="0"/>
        <v>0</v>
      </c>
    </row>
    <row r="22" spans="1:32" ht="18" customHeight="1">
      <c r="A22" s="879"/>
      <c r="B22" s="878" t="s">
        <v>51</v>
      </c>
      <c r="C22" s="876">
        <f>SUM(D22:G22)</f>
        <v>5</v>
      </c>
      <c r="D22" s="876">
        <v>3</v>
      </c>
      <c r="E22" s="876">
        <v>0</v>
      </c>
      <c r="F22" s="876">
        <v>0</v>
      </c>
      <c r="G22" s="876">
        <v>2</v>
      </c>
      <c r="I22" s="874">
        <f t="shared" si="0"/>
        <v>0</v>
      </c>
    </row>
    <row r="23" spans="1:32" ht="18" customHeight="1">
      <c r="A23" s="879"/>
      <c r="B23" s="880"/>
      <c r="C23" s="876"/>
      <c r="D23" s="876"/>
      <c r="E23" s="876"/>
      <c r="F23" s="876"/>
      <c r="G23" s="876"/>
      <c r="I23" s="874"/>
    </row>
    <row r="24" spans="1:32" ht="18" customHeight="1">
      <c r="A24" s="877" t="s">
        <v>1042</v>
      </c>
      <c r="B24" s="878" t="s">
        <v>49</v>
      </c>
      <c r="C24" s="876">
        <f>SUM(C25:C26)</f>
        <v>140</v>
      </c>
      <c r="D24" s="876">
        <f>SUM(D25:D26)</f>
        <v>22</v>
      </c>
      <c r="E24" s="876">
        <f>SUM(E25:E26)</f>
        <v>45</v>
      </c>
      <c r="F24" s="876">
        <f>SUM(F25:F26)</f>
        <v>62</v>
      </c>
      <c r="G24" s="876">
        <f>SUM(G25:G26)</f>
        <v>11</v>
      </c>
      <c r="I24" s="874">
        <f t="shared" si="0"/>
        <v>0</v>
      </c>
    </row>
    <row r="25" spans="1:32" ht="18" customHeight="1">
      <c r="A25" s="881"/>
      <c r="B25" s="878" t="s">
        <v>50</v>
      </c>
      <c r="C25" s="876">
        <f>SUM(D25:G25)</f>
        <v>88</v>
      </c>
      <c r="D25" s="876">
        <v>11</v>
      </c>
      <c r="E25" s="876">
        <v>28</v>
      </c>
      <c r="F25" s="876">
        <v>38</v>
      </c>
      <c r="G25" s="876">
        <v>11</v>
      </c>
      <c r="I25" s="874">
        <f t="shared" si="0"/>
        <v>0</v>
      </c>
    </row>
    <row r="26" spans="1:32" ht="18" customHeight="1">
      <c r="A26" s="882"/>
      <c r="B26" s="883" t="s">
        <v>51</v>
      </c>
      <c r="C26" s="884">
        <f>SUM(D26:G26)</f>
        <v>52</v>
      </c>
      <c r="D26" s="884">
        <v>11</v>
      </c>
      <c r="E26" s="884">
        <v>17</v>
      </c>
      <c r="F26" s="884">
        <v>24</v>
      </c>
      <c r="G26" s="884">
        <v>0</v>
      </c>
      <c r="I26" s="874">
        <f t="shared" si="0"/>
        <v>0</v>
      </c>
    </row>
    <row r="27" spans="1:32" ht="13.9" customHeight="1">
      <c r="A27" s="885" t="s">
        <v>2783</v>
      </c>
      <c r="C27" s="885" t="s">
        <v>84</v>
      </c>
      <c r="D27" s="885" t="s">
        <v>1043</v>
      </c>
      <c r="E27" s="869" t="s">
        <v>332</v>
      </c>
      <c r="G27" s="99" t="s">
        <v>333</v>
      </c>
    </row>
    <row r="28" spans="1:32" ht="13.9" customHeight="1">
      <c r="D28" s="885" t="s">
        <v>1044</v>
      </c>
      <c r="G28" s="861"/>
    </row>
    <row r="29" spans="1:32" ht="13.9" customHeight="1">
      <c r="D29" s="869"/>
      <c r="G29" s="861"/>
    </row>
    <row r="30" spans="1:32" ht="13.9" customHeight="1">
      <c r="A30" s="830" t="s">
        <v>141</v>
      </c>
      <c r="G30" s="861"/>
    </row>
    <row r="31" spans="1:32" ht="13.9" customHeight="1">
      <c r="A31" s="94" t="s">
        <v>272</v>
      </c>
      <c r="G31" s="861"/>
    </row>
    <row r="32" spans="1:32" s="94" customFormat="1" ht="13.9" customHeight="1">
      <c r="A32" s="157"/>
      <c r="B32" s="157"/>
      <c r="AB32" s="1469"/>
      <c r="AC32" s="1469"/>
      <c r="AD32" s="1469"/>
      <c r="AE32" s="1469"/>
      <c r="AF32" s="1469"/>
    </row>
    <row r="33" spans="3:7" ht="12.75">
      <c r="C33" s="874">
        <f>C6-C8-C12-C16-C20-C24</f>
        <v>0</v>
      </c>
      <c r="D33" s="874">
        <f>D6-D8-D12-D16-D20-D24</f>
        <v>0</v>
      </c>
      <c r="E33" s="874">
        <f>E6-E8-E12-E16-E20-E24</f>
        <v>0</v>
      </c>
      <c r="F33" s="874">
        <f>F6-F8-F12-F16-F20-F24</f>
        <v>0</v>
      </c>
      <c r="G33" s="874">
        <f>G6-G8-G12-G16-G20-G24</f>
        <v>0</v>
      </c>
    </row>
    <row r="34" spans="3:7" ht="12.75">
      <c r="C34" s="874">
        <f>C8-C9-C10</f>
        <v>0</v>
      </c>
      <c r="D34" s="874">
        <f>D8-D9-D10</f>
        <v>0</v>
      </c>
      <c r="E34" s="874">
        <f>E8-E9-E10</f>
        <v>0</v>
      </c>
      <c r="F34" s="874">
        <f>F8-F9-F10</f>
        <v>0</v>
      </c>
      <c r="G34" s="874">
        <f>G8-G9-G10</f>
        <v>0</v>
      </c>
    </row>
    <row r="35" spans="3:7" ht="12.75">
      <c r="C35" s="874">
        <f>C12-C13-C14</f>
        <v>0</v>
      </c>
      <c r="D35" s="874">
        <f>D12-D13-D14</f>
        <v>0</v>
      </c>
      <c r="E35" s="874">
        <f>E12-E13-E14</f>
        <v>0</v>
      </c>
      <c r="F35" s="874">
        <f>F12-F13-F14</f>
        <v>0</v>
      </c>
      <c r="G35" s="874">
        <f>G12-G13-G14</f>
        <v>0</v>
      </c>
    </row>
    <row r="36" spans="3:7" ht="12.75">
      <c r="C36" s="874">
        <f>C16-C17-C18</f>
        <v>0</v>
      </c>
      <c r="D36" s="874">
        <f>D16-D17-D18</f>
        <v>0</v>
      </c>
      <c r="E36" s="874">
        <f>E16-E17-E18</f>
        <v>0</v>
      </c>
      <c r="F36" s="874">
        <f>F16-F17-F18</f>
        <v>0</v>
      </c>
      <c r="G36" s="874">
        <f>G16-G17-G18</f>
        <v>0</v>
      </c>
    </row>
    <row r="37" spans="3:7" ht="12.75">
      <c r="C37" s="874">
        <f>C20-C21-C22</f>
        <v>0</v>
      </c>
      <c r="D37" s="874">
        <f>D20-D21-D22</f>
        <v>0</v>
      </c>
      <c r="E37" s="874">
        <f>E20-E21-E22</f>
        <v>0</v>
      </c>
      <c r="F37" s="874">
        <f>F20-F21-F22</f>
        <v>0</v>
      </c>
      <c r="G37" s="874">
        <f>G20-G21-G22</f>
        <v>0</v>
      </c>
    </row>
    <row r="38" spans="3:7" ht="12.75">
      <c r="C38" s="874">
        <f>C24-C25-C26</f>
        <v>0</v>
      </c>
      <c r="D38" s="874">
        <f>D24-D25-D26</f>
        <v>0</v>
      </c>
      <c r="E38" s="874">
        <f>E24-E25-E26</f>
        <v>0</v>
      </c>
      <c r="F38" s="874">
        <f>F24-F25-F26</f>
        <v>0</v>
      </c>
      <c r="G38" s="874">
        <f>G24-G25-G26</f>
        <v>0</v>
      </c>
    </row>
  </sheetData>
  <mergeCells count="3">
    <mergeCell ref="C3:F3"/>
    <mergeCell ref="C4:F4"/>
    <mergeCell ref="A5:B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0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"/>
  <cols>
    <col min="1" max="1" width="20.625" style="887" customWidth="1"/>
    <col min="2" max="2" width="3.375" style="887" customWidth="1"/>
    <col min="3" max="11" width="10.375" style="887" customWidth="1"/>
    <col min="12" max="12" width="11.25" style="887" customWidth="1"/>
    <col min="13" max="256" width="9" style="887"/>
    <col min="257" max="257" width="20.625" style="887" customWidth="1"/>
    <col min="258" max="258" width="3.375" style="887" customWidth="1"/>
    <col min="259" max="267" width="10.375" style="887" customWidth="1"/>
    <col min="268" max="268" width="11.25" style="887" customWidth="1"/>
    <col min="269" max="512" width="9" style="887"/>
    <col min="513" max="513" width="20.625" style="887" customWidth="1"/>
    <col min="514" max="514" width="3.375" style="887" customWidth="1"/>
    <col min="515" max="523" width="10.375" style="887" customWidth="1"/>
    <col min="524" max="524" width="11.25" style="887" customWidth="1"/>
    <col min="525" max="768" width="9" style="887"/>
    <col min="769" max="769" width="20.625" style="887" customWidth="1"/>
    <col min="770" max="770" width="3.375" style="887" customWidth="1"/>
    <col min="771" max="779" width="10.375" style="887" customWidth="1"/>
    <col min="780" max="780" width="11.25" style="887" customWidth="1"/>
    <col min="781" max="1024" width="9" style="887"/>
    <col min="1025" max="1025" width="20.625" style="887" customWidth="1"/>
    <col min="1026" max="1026" width="3.375" style="887" customWidth="1"/>
    <col min="1027" max="1035" width="10.375" style="887" customWidth="1"/>
    <col min="1036" max="1036" width="11.25" style="887" customWidth="1"/>
    <col min="1037" max="1280" width="9" style="887"/>
    <col min="1281" max="1281" width="20.625" style="887" customWidth="1"/>
    <col min="1282" max="1282" width="3.375" style="887" customWidth="1"/>
    <col min="1283" max="1291" width="10.375" style="887" customWidth="1"/>
    <col min="1292" max="1292" width="11.25" style="887" customWidth="1"/>
    <col min="1293" max="1536" width="9" style="887"/>
    <col min="1537" max="1537" width="20.625" style="887" customWidth="1"/>
    <col min="1538" max="1538" width="3.375" style="887" customWidth="1"/>
    <col min="1539" max="1547" width="10.375" style="887" customWidth="1"/>
    <col min="1548" max="1548" width="11.25" style="887" customWidth="1"/>
    <col min="1549" max="1792" width="9" style="887"/>
    <col min="1793" max="1793" width="20.625" style="887" customWidth="1"/>
    <col min="1794" max="1794" width="3.375" style="887" customWidth="1"/>
    <col min="1795" max="1803" width="10.375" style="887" customWidth="1"/>
    <col min="1804" max="1804" width="11.25" style="887" customWidth="1"/>
    <col min="1805" max="2048" width="9" style="887"/>
    <col min="2049" max="2049" width="20.625" style="887" customWidth="1"/>
    <col min="2050" max="2050" width="3.375" style="887" customWidth="1"/>
    <col min="2051" max="2059" width="10.375" style="887" customWidth="1"/>
    <col min="2060" max="2060" width="11.25" style="887" customWidth="1"/>
    <col min="2061" max="2304" width="9" style="887"/>
    <col min="2305" max="2305" width="20.625" style="887" customWidth="1"/>
    <col min="2306" max="2306" width="3.375" style="887" customWidth="1"/>
    <col min="2307" max="2315" width="10.375" style="887" customWidth="1"/>
    <col min="2316" max="2316" width="11.25" style="887" customWidth="1"/>
    <col min="2317" max="2560" width="9" style="887"/>
    <col min="2561" max="2561" width="20.625" style="887" customWidth="1"/>
    <col min="2562" max="2562" width="3.375" style="887" customWidth="1"/>
    <col min="2563" max="2571" width="10.375" style="887" customWidth="1"/>
    <col min="2572" max="2572" width="11.25" style="887" customWidth="1"/>
    <col min="2573" max="2816" width="9" style="887"/>
    <col min="2817" max="2817" width="20.625" style="887" customWidth="1"/>
    <col min="2818" max="2818" width="3.375" style="887" customWidth="1"/>
    <col min="2819" max="2827" width="10.375" style="887" customWidth="1"/>
    <col min="2828" max="2828" width="11.25" style="887" customWidth="1"/>
    <col min="2829" max="3072" width="9" style="887"/>
    <col min="3073" max="3073" width="20.625" style="887" customWidth="1"/>
    <col min="3074" max="3074" width="3.375" style="887" customWidth="1"/>
    <col min="3075" max="3083" width="10.375" style="887" customWidth="1"/>
    <col min="3084" max="3084" width="11.25" style="887" customWidth="1"/>
    <col min="3085" max="3328" width="9" style="887"/>
    <col min="3329" max="3329" width="20.625" style="887" customWidth="1"/>
    <col min="3330" max="3330" width="3.375" style="887" customWidth="1"/>
    <col min="3331" max="3339" width="10.375" style="887" customWidth="1"/>
    <col min="3340" max="3340" width="11.25" style="887" customWidth="1"/>
    <col min="3341" max="3584" width="9" style="887"/>
    <col min="3585" max="3585" width="20.625" style="887" customWidth="1"/>
    <col min="3586" max="3586" width="3.375" style="887" customWidth="1"/>
    <col min="3587" max="3595" width="10.375" style="887" customWidth="1"/>
    <col min="3596" max="3596" width="11.25" style="887" customWidth="1"/>
    <col min="3597" max="3840" width="9" style="887"/>
    <col min="3841" max="3841" width="20.625" style="887" customWidth="1"/>
    <col min="3842" max="3842" width="3.375" style="887" customWidth="1"/>
    <col min="3843" max="3851" width="10.375" style="887" customWidth="1"/>
    <col min="3852" max="3852" width="11.25" style="887" customWidth="1"/>
    <col min="3853" max="4096" width="9" style="887"/>
    <col min="4097" max="4097" width="20.625" style="887" customWidth="1"/>
    <col min="4098" max="4098" width="3.375" style="887" customWidth="1"/>
    <col min="4099" max="4107" width="10.375" style="887" customWidth="1"/>
    <col min="4108" max="4108" width="11.25" style="887" customWidth="1"/>
    <col min="4109" max="4352" width="9" style="887"/>
    <col min="4353" max="4353" width="20.625" style="887" customWidth="1"/>
    <col min="4354" max="4354" width="3.375" style="887" customWidth="1"/>
    <col min="4355" max="4363" width="10.375" style="887" customWidth="1"/>
    <col min="4364" max="4364" width="11.25" style="887" customWidth="1"/>
    <col min="4365" max="4608" width="9" style="887"/>
    <col min="4609" max="4609" width="20.625" style="887" customWidth="1"/>
    <col min="4610" max="4610" width="3.375" style="887" customWidth="1"/>
    <col min="4611" max="4619" width="10.375" style="887" customWidth="1"/>
    <col min="4620" max="4620" width="11.25" style="887" customWidth="1"/>
    <col min="4621" max="4864" width="9" style="887"/>
    <col min="4865" max="4865" width="20.625" style="887" customWidth="1"/>
    <col min="4866" max="4866" width="3.375" style="887" customWidth="1"/>
    <col min="4867" max="4875" width="10.375" style="887" customWidth="1"/>
    <col min="4876" max="4876" width="11.25" style="887" customWidth="1"/>
    <col min="4877" max="5120" width="9" style="887"/>
    <col min="5121" max="5121" width="20.625" style="887" customWidth="1"/>
    <col min="5122" max="5122" width="3.375" style="887" customWidth="1"/>
    <col min="5123" max="5131" width="10.375" style="887" customWidth="1"/>
    <col min="5132" max="5132" width="11.25" style="887" customWidth="1"/>
    <col min="5133" max="5376" width="9" style="887"/>
    <col min="5377" max="5377" width="20.625" style="887" customWidth="1"/>
    <col min="5378" max="5378" width="3.375" style="887" customWidth="1"/>
    <col min="5379" max="5387" width="10.375" style="887" customWidth="1"/>
    <col min="5388" max="5388" width="11.25" style="887" customWidth="1"/>
    <col min="5389" max="5632" width="9" style="887"/>
    <col min="5633" max="5633" width="20.625" style="887" customWidth="1"/>
    <col min="5634" max="5634" width="3.375" style="887" customWidth="1"/>
    <col min="5635" max="5643" width="10.375" style="887" customWidth="1"/>
    <col min="5644" max="5644" width="11.25" style="887" customWidth="1"/>
    <col min="5645" max="5888" width="9" style="887"/>
    <col min="5889" max="5889" width="20.625" style="887" customWidth="1"/>
    <col min="5890" max="5890" width="3.375" style="887" customWidth="1"/>
    <col min="5891" max="5899" width="10.375" style="887" customWidth="1"/>
    <col min="5900" max="5900" width="11.25" style="887" customWidth="1"/>
    <col min="5901" max="6144" width="9" style="887"/>
    <col min="6145" max="6145" width="20.625" style="887" customWidth="1"/>
    <col min="6146" max="6146" width="3.375" style="887" customWidth="1"/>
    <col min="6147" max="6155" width="10.375" style="887" customWidth="1"/>
    <col min="6156" max="6156" width="11.25" style="887" customWidth="1"/>
    <col min="6157" max="6400" width="9" style="887"/>
    <col min="6401" max="6401" width="20.625" style="887" customWidth="1"/>
    <col min="6402" max="6402" width="3.375" style="887" customWidth="1"/>
    <col min="6403" max="6411" width="10.375" style="887" customWidth="1"/>
    <col min="6412" max="6412" width="11.25" style="887" customWidth="1"/>
    <col min="6413" max="6656" width="9" style="887"/>
    <col min="6657" max="6657" width="20.625" style="887" customWidth="1"/>
    <col min="6658" max="6658" width="3.375" style="887" customWidth="1"/>
    <col min="6659" max="6667" width="10.375" style="887" customWidth="1"/>
    <col min="6668" max="6668" width="11.25" style="887" customWidth="1"/>
    <col min="6669" max="6912" width="9" style="887"/>
    <col min="6913" max="6913" width="20.625" style="887" customWidth="1"/>
    <col min="6914" max="6914" width="3.375" style="887" customWidth="1"/>
    <col min="6915" max="6923" width="10.375" style="887" customWidth="1"/>
    <col min="6924" max="6924" width="11.25" style="887" customWidth="1"/>
    <col min="6925" max="7168" width="9" style="887"/>
    <col min="7169" max="7169" width="20.625" style="887" customWidth="1"/>
    <col min="7170" max="7170" width="3.375" style="887" customWidth="1"/>
    <col min="7171" max="7179" width="10.375" style="887" customWidth="1"/>
    <col min="7180" max="7180" width="11.25" style="887" customWidth="1"/>
    <col min="7181" max="7424" width="9" style="887"/>
    <col min="7425" max="7425" width="20.625" style="887" customWidth="1"/>
    <col min="7426" max="7426" width="3.375" style="887" customWidth="1"/>
    <col min="7427" max="7435" width="10.375" style="887" customWidth="1"/>
    <col min="7436" max="7436" width="11.25" style="887" customWidth="1"/>
    <col min="7437" max="7680" width="9" style="887"/>
    <col min="7681" max="7681" width="20.625" style="887" customWidth="1"/>
    <col min="7682" max="7682" width="3.375" style="887" customWidth="1"/>
    <col min="7683" max="7691" width="10.375" style="887" customWidth="1"/>
    <col min="7692" max="7692" width="11.25" style="887" customWidth="1"/>
    <col min="7693" max="7936" width="9" style="887"/>
    <col min="7937" max="7937" width="20.625" style="887" customWidth="1"/>
    <col min="7938" max="7938" width="3.375" style="887" customWidth="1"/>
    <col min="7939" max="7947" width="10.375" style="887" customWidth="1"/>
    <col min="7948" max="7948" width="11.25" style="887" customWidth="1"/>
    <col min="7949" max="8192" width="9" style="887"/>
    <col min="8193" max="8193" width="20.625" style="887" customWidth="1"/>
    <col min="8194" max="8194" width="3.375" style="887" customWidth="1"/>
    <col min="8195" max="8203" width="10.375" style="887" customWidth="1"/>
    <col min="8204" max="8204" width="11.25" style="887" customWidth="1"/>
    <col min="8205" max="8448" width="9" style="887"/>
    <col min="8449" max="8449" width="20.625" style="887" customWidth="1"/>
    <col min="8450" max="8450" width="3.375" style="887" customWidth="1"/>
    <col min="8451" max="8459" width="10.375" style="887" customWidth="1"/>
    <col min="8460" max="8460" width="11.25" style="887" customWidth="1"/>
    <col min="8461" max="8704" width="9" style="887"/>
    <col min="8705" max="8705" width="20.625" style="887" customWidth="1"/>
    <col min="8706" max="8706" width="3.375" style="887" customWidth="1"/>
    <col min="8707" max="8715" width="10.375" style="887" customWidth="1"/>
    <col min="8716" max="8716" width="11.25" style="887" customWidth="1"/>
    <col min="8717" max="8960" width="9" style="887"/>
    <col min="8961" max="8961" width="20.625" style="887" customWidth="1"/>
    <col min="8962" max="8962" width="3.375" style="887" customWidth="1"/>
    <col min="8963" max="8971" width="10.375" style="887" customWidth="1"/>
    <col min="8972" max="8972" width="11.25" style="887" customWidth="1"/>
    <col min="8973" max="9216" width="9" style="887"/>
    <col min="9217" max="9217" width="20.625" style="887" customWidth="1"/>
    <col min="9218" max="9218" width="3.375" style="887" customWidth="1"/>
    <col min="9219" max="9227" width="10.375" style="887" customWidth="1"/>
    <col min="9228" max="9228" width="11.25" style="887" customWidth="1"/>
    <col min="9229" max="9472" width="9" style="887"/>
    <col min="9473" max="9473" width="20.625" style="887" customWidth="1"/>
    <col min="9474" max="9474" width="3.375" style="887" customWidth="1"/>
    <col min="9475" max="9483" width="10.375" style="887" customWidth="1"/>
    <col min="9484" max="9484" width="11.25" style="887" customWidth="1"/>
    <col min="9485" max="9728" width="9" style="887"/>
    <col min="9729" max="9729" width="20.625" style="887" customWidth="1"/>
    <col min="9730" max="9730" width="3.375" style="887" customWidth="1"/>
    <col min="9731" max="9739" width="10.375" style="887" customWidth="1"/>
    <col min="9740" max="9740" width="11.25" style="887" customWidth="1"/>
    <col min="9741" max="9984" width="9" style="887"/>
    <col min="9985" max="9985" width="20.625" style="887" customWidth="1"/>
    <col min="9986" max="9986" width="3.375" style="887" customWidth="1"/>
    <col min="9987" max="9995" width="10.375" style="887" customWidth="1"/>
    <col min="9996" max="9996" width="11.25" style="887" customWidth="1"/>
    <col min="9997" max="10240" width="9" style="887"/>
    <col min="10241" max="10241" width="20.625" style="887" customWidth="1"/>
    <col min="10242" max="10242" width="3.375" style="887" customWidth="1"/>
    <col min="10243" max="10251" width="10.375" style="887" customWidth="1"/>
    <col min="10252" max="10252" width="11.25" style="887" customWidth="1"/>
    <col min="10253" max="10496" width="9" style="887"/>
    <col min="10497" max="10497" width="20.625" style="887" customWidth="1"/>
    <col min="10498" max="10498" width="3.375" style="887" customWidth="1"/>
    <col min="10499" max="10507" width="10.375" style="887" customWidth="1"/>
    <col min="10508" max="10508" width="11.25" style="887" customWidth="1"/>
    <col min="10509" max="10752" width="9" style="887"/>
    <col min="10753" max="10753" width="20.625" style="887" customWidth="1"/>
    <col min="10754" max="10754" width="3.375" style="887" customWidth="1"/>
    <col min="10755" max="10763" width="10.375" style="887" customWidth="1"/>
    <col min="10764" max="10764" width="11.25" style="887" customWidth="1"/>
    <col min="10765" max="11008" width="9" style="887"/>
    <col min="11009" max="11009" width="20.625" style="887" customWidth="1"/>
    <col min="11010" max="11010" width="3.375" style="887" customWidth="1"/>
    <col min="11011" max="11019" width="10.375" style="887" customWidth="1"/>
    <col min="11020" max="11020" width="11.25" style="887" customWidth="1"/>
    <col min="11021" max="11264" width="9" style="887"/>
    <col min="11265" max="11265" width="20.625" style="887" customWidth="1"/>
    <col min="11266" max="11266" width="3.375" style="887" customWidth="1"/>
    <col min="11267" max="11275" width="10.375" style="887" customWidth="1"/>
    <col min="11276" max="11276" width="11.25" style="887" customWidth="1"/>
    <col min="11277" max="11520" width="9" style="887"/>
    <col min="11521" max="11521" width="20.625" style="887" customWidth="1"/>
    <col min="11522" max="11522" width="3.375" style="887" customWidth="1"/>
    <col min="11523" max="11531" width="10.375" style="887" customWidth="1"/>
    <col min="11532" max="11532" width="11.25" style="887" customWidth="1"/>
    <col min="11533" max="11776" width="9" style="887"/>
    <col min="11777" max="11777" width="20.625" style="887" customWidth="1"/>
    <col min="11778" max="11778" width="3.375" style="887" customWidth="1"/>
    <col min="11779" max="11787" width="10.375" style="887" customWidth="1"/>
    <col min="11788" max="11788" width="11.25" style="887" customWidth="1"/>
    <col min="11789" max="12032" width="9" style="887"/>
    <col min="12033" max="12033" width="20.625" style="887" customWidth="1"/>
    <col min="12034" max="12034" width="3.375" style="887" customWidth="1"/>
    <col min="12035" max="12043" width="10.375" style="887" customWidth="1"/>
    <col min="12044" max="12044" width="11.25" style="887" customWidth="1"/>
    <col min="12045" max="12288" width="9" style="887"/>
    <col min="12289" max="12289" width="20.625" style="887" customWidth="1"/>
    <col min="12290" max="12290" width="3.375" style="887" customWidth="1"/>
    <col min="12291" max="12299" width="10.375" style="887" customWidth="1"/>
    <col min="12300" max="12300" width="11.25" style="887" customWidth="1"/>
    <col min="12301" max="12544" width="9" style="887"/>
    <col min="12545" max="12545" width="20.625" style="887" customWidth="1"/>
    <col min="12546" max="12546" width="3.375" style="887" customWidth="1"/>
    <col min="12547" max="12555" width="10.375" style="887" customWidth="1"/>
    <col min="12556" max="12556" width="11.25" style="887" customWidth="1"/>
    <col min="12557" max="12800" width="9" style="887"/>
    <col min="12801" max="12801" width="20.625" style="887" customWidth="1"/>
    <col min="12802" max="12802" width="3.375" style="887" customWidth="1"/>
    <col min="12803" max="12811" width="10.375" style="887" customWidth="1"/>
    <col min="12812" max="12812" width="11.25" style="887" customWidth="1"/>
    <col min="12813" max="13056" width="9" style="887"/>
    <col min="13057" max="13057" width="20.625" style="887" customWidth="1"/>
    <col min="13058" max="13058" width="3.375" style="887" customWidth="1"/>
    <col min="13059" max="13067" width="10.375" style="887" customWidth="1"/>
    <col min="13068" max="13068" width="11.25" style="887" customWidth="1"/>
    <col min="13069" max="13312" width="9" style="887"/>
    <col min="13313" max="13313" width="20.625" style="887" customWidth="1"/>
    <col min="13314" max="13314" width="3.375" style="887" customWidth="1"/>
    <col min="13315" max="13323" width="10.375" style="887" customWidth="1"/>
    <col min="13324" max="13324" width="11.25" style="887" customWidth="1"/>
    <col min="13325" max="13568" width="9" style="887"/>
    <col min="13569" max="13569" width="20.625" style="887" customWidth="1"/>
    <col min="13570" max="13570" width="3.375" style="887" customWidth="1"/>
    <col min="13571" max="13579" width="10.375" style="887" customWidth="1"/>
    <col min="13580" max="13580" width="11.25" style="887" customWidth="1"/>
    <col min="13581" max="13824" width="9" style="887"/>
    <col min="13825" max="13825" width="20.625" style="887" customWidth="1"/>
    <col min="13826" max="13826" width="3.375" style="887" customWidth="1"/>
    <col min="13827" max="13835" width="10.375" style="887" customWidth="1"/>
    <col min="13836" max="13836" width="11.25" style="887" customWidth="1"/>
    <col min="13837" max="14080" width="9" style="887"/>
    <col min="14081" max="14081" width="20.625" style="887" customWidth="1"/>
    <col min="14082" max="14082" width="3.375" style="887" customWidth="1"/>
    <col min="14083" max="14091" width="10.375" style="887" customWidth="1"/>
    <col min="14092" max="14092" width="11.25" style="887" customWidth="1"/>
    <col min="14093" max="14336" width="9" style="887"/>
    <col min="14337" max="14337" width="20.625" style="887" customWidth="1"/>
    <col min="14338" max="14338" width="3.375" style="887" customWidth="1"/>
    <col min="14339" max="14347" width="10.375" style="887" customWidth="1"/>
    <col min="14348" max="14348" width="11.25" style="887" customWidth="1"/>
    <col min="14349" max="14592" width="9" style="887"/>
    <col min="14593" max="14593" width="20.625" style="887" customWidth="1"/>
    <col min="14594" max="14594" width="3.375" style="887" customWidth="1"/>
    <col min="14595" max="14603" width="10.375" style="887" customWidth="1"/>
    <col min="14604" max="14604" width="11.25" style="887" customWidth="1"/>
    <col min="14605" max="14848" width="9" style="887"/>
    <col min="14849" max="14849" width="20.625" style="887" customWidth="1"/>
    <col min="14850" max="14850" width="3.375" style="887" customWidth="1"/>
    <col min="14851" max="14859" width="10.375" style="887" customWidth="1"/>
    <col min="14860" max="14860" width="11.25" style="887" customWidth="1"/>
    <col min="14861" max="15104" width="9" style="887"/>
    <col min="15105" max="15105" width="20.625" style="887" customWidth="1"/>
    <col min="15106" max="15106" width="3.375" style="887" customWidth="1"/>
    <col min="15107" max="15115" width="10.375" style="887" customWidth="1"/>
    <col min="15116" max="15116" width="11.25" style="887" customWidth="1"/>
    <col min="15117" max="15360" width="9" style="887"/>
    <col min="15361" max="15361" width="20.625" style="887" customWidth="1"/>
    <col min="15362" max="15362" width="3.375" style="887" customWidth="1"/>
    <col min="15363" max="15371" width="10.375" style="887" customWidth="1"/>
    <col min="15372" max="15372" width="11.25" style="887" customWidth="1"/>
    <col min="15373" max="15616" width="9" style="887"/>
    <col min="15617" max="15617" width="20.625" style="887" customWidth="1"/>
    <col min="15618" max="15618" width="3.375" style="887" customWidth="1"/>
    <col min="15619" max="15627" width="10.375" style="887" customWidth="1"/>
    <col min="15628" max="15628" width="11.25" style="887" customWidth="1"/>
    <col min="15629" max="15872" width="9" style="887"/>
    <col min="15873" max="15873" width="20.625" style="887" customWidth="1"/>
    <col min="15874" max="15874" width="3.375" style="887" customWidth="1"/>
    <col min="15875" max="15883" width="10.375" style="887" customWidth="1"/>
    <col min="15884" max="15884" width="11.25" style="887" customWidth="1"/>
    <col min="15885" max="16128" width="9" style="887"/>
    <col min="16129" max="16129" width="20.625" style="887" customWidth="1"/>
    <col min="16130" max="16130" width="3.375" style="887" customWidth="1"/>
    <col min="16131" max="16139" width="10.375" style="887" customWidth="1"/>
    <col min="16140" max="16140" width="11.25" style="887" customWidth="1"/>
    <col min="16141" max="16384" width="9" style="887"/>
  </cols>
  <sheetData>
    <row r="1" spans="1:15" s="437" customFormat="1" ht="13.5" customHeight="1">
      <c r="A1" s="1600" t="s">
        <v>143</v>
      </c>
      <c r="B1" s="647"/>
      <c r="I1" s="2147" t="s">
        <v>139</v>
      </c>
      <c r="J1" s="1739"/>
      <c r="K1" s="2147" t="s">
        <v>89</v>
      </c>
      <c r="L1" s="1739"/>
    </row>
    <row r="2" spans="1:15" s="437" customFormat="1" ht="12" customHeight="1">
      <c r="A2" s="1600" t="s">
        <v>478</v>
      </c>
      <c r="B2" s="11" t="s">
        <v>479</v>
      </c>
      <c r="C2" s="1471"/>
      <c r="D2" s="1471"/>
      <c r="E2" s="1471"/>
      <c r="F2" s="1471"/>
      <c r="G2" s="1471"/>
      <c r="H2" s="7" t="s">
        <v>345</v>
      </c>
      <c r="I2" s="2147" t="s">
        <v>2079</v>
      </c>
      <c r="J2" s="1739"/>
      <c r="K2" s="2147" t="s">
        <v>1045</v>
      </c>
      <c r="L2" s="1739"/>
    </row>
    <row r="3" spans="1:15" ht="29.1" customHeight="1">
      <c r="A3" s="2148" t="s">
        <v>2080</v>
      </c>
      <c r="B3" s="1835"/>
      <c r="C3" s="1835"/>
      <c r="D3" s="1835"/>
      <c r="E3" s="1835"/>
      <c r="F3" s="1835"/>
      <c r="G3" s="1835"/>
      <c r="H3" s="1835"/>
      <c r="I3" s="1835"/>
      <c r="J3" s="1835"/>
      <c r="K3" s="1835"/>
      <c r="L3" s="1835"/>
      <c r="M3" s="886"/>
      <c r="N3" s="886"/>
    </row>
    <row r="4" spans="1:15" s="437" customFormat="1" ht="15.95" customHeight="1">
      <c r="C4" s="888"/>
      <c r="D4" s="1589"/>
      <c r="E4" s="2124" t="s">
        <v>734</v>
      </c>
      <c r="F4" s="2124"/>
      <c r="G4" s="2124"/>
      <c r="H4" s="2124"/>
      <c r="I4" s="1589"/>
      <c r="J4" s="2150" t="s">
        <v>2081</v>
      </c>
      <c r="K4" s="1907"/>
      <c r="L4" s="1907"/>
    </row>
    <row r="5" spans="1:15" s="437" customFormat="1" ht="23.1" customHeight="1">
      <c r="A5" s="2151" t="s">
        <v>366</v>
      </c>
      <c r="B5" s="2152"/>
      <c r="C5" s="2147" t="s">
        <v>350</v>
      </c>
      <c r="D5" s="2147"/>
      <c r="E5" s="2147" t="s">
        <v>950</v>
      </c>
      <c r="F5" s="2147"/>
      <c r="G5" s="2147" t="s">
        <v>954</v>
      </c>
      <c r="H5" s="2147"/>
      <c r="I5" s="2147" t="s">
        <v>951</v>
      </c>
      <c r="J5" s="2147"/>
      <c r="K5" s="2147" t="s">
        <v>2076</v>
      </c>
      <c r="L5" s="2154"/>
    </row>
    <row r="6" spans="1:15" s="437" customFormat="1" ht="23.1" customHeight="1">
      <c r="A6" s="2124"/>
      <c r="B6" s="2153"/>
      <c r="C6" s="1600" t="s">
        <v>481</v>
      </c>
      <c r="D6" s="889" t="s">
        <v>482</v>
      </c>
      <c r="E6" s="1600" t="s">
        <v>481</v>
      </c>
      <c r="F6" s="889" t="s">
        <v>482</v>
      </c>
      <c r="G6" s="1600" t="s">
        <v>481</v>
      </c>
      <c r="H6" s="889" t="s">
        <v>482</v>
      </c>
      <c r="I6" s="1600" t="s">
        <v>481</v>
      </c>
      <c r="J6" s="889" t="s">
        <v>482</v>
      </c>
      <c r="K6" s="1600" t="s">
        <v>481</v>
      </c>
      <c r="L6" s="890" t="s">
        <v>482</v>
      </c>
    </row>
    <row r="7" spans="1:15" s="437" customFormat="1" ht="20.100000000000001" customHeight="1">
      <c r="A7" s="2396" t="s">
        <v>483</v>
      </c>
      <c r="B7" s="2397"/>
      <c r="C7" s="280">
        <f>E7+G7+I7+K7</f>
        <v>130</v>
      </c>
      <c r="D7" s="280">
        <f>F7+H7+J7+L7</f>
        <v>7362</v>
      </c>
      <c r="E7" s="891">
        <v>22</v>
      </c>
      <c r="F7" s="891">
        <v>1042</v>
      </c>
      <c r="G7" s="891">
        <v>41</v>
      </c>
      <c r="H7" s="891">
        <v>2119</v>
      </c>
      <c r="I7" s="891">
        <v>41</v>
      </c>
      <c r="J7" s="891">
        <v>2766</v>
      </c>
      <c r="K7" s="891">
        <v>26</v>
      </c>
      <c r="L7" s="891">
        <v>1435</v>
      </c>
      <c r="N7" s="280">
        <f>C7-E7-G7-I7-K7</f>
        <v>0</v>
      </c>
      <c r="O7" s="280">
        <f>D7-F7-H7-J7-L7</f>
        <v>0</v>
      </c>
    </row>
    <row r="8" spans="1:15" s="437" customFormat="1" ht="20.100000000000001" customHeight="1">
      <c r="A8" s="2396" t="s">
        <v>727</v>
      </c>
      <c r="B8" s="2397"/>
      <c r="C8" s="280">
        <f t="shared" ref="C8:D22" si="0">E8+G8+I8+K8</f>
        <v>71</v>
      </c>
      <c r="D8" s="280">
        <f t="shared" si="0"/>
        <v>5008</v>
      </c>
      <c r="E8" s="891">
        <v>22</v>
      </c>
      <c r="F8" s="891">
        <v>1542</v>
      </c>
      <c r="G8" s="891">
        <v>13</v>
      </c>
      <c r="H8" s="891">
        <v>1240</v>
      </c>
      <c r="I8" s="891">
        <v>17</v>
      </c>
      <c r="J8" s="891">
        <v>1147</v>
      </c>
      <c r="K8" s="891">
        <v>19</v>
      </c>
      <c r="L8" s="891">
        <v>1079</v>
      </c>
      <c r="N8" s="280">
        <f t="shared" ref="N8:O23" si="1">C8-E8-G8-I8-K8</f>
        <v>0</v>
      </c>
      <c r="O8" s="280">
        <f t="shared" si="1"/>
        <v>0</v>
      </c>
    </row>
    <row r="9" spans="1:15" s="437" customFormat="1" ht="20.100000000000001" customHeight="1">
      <c r="A9" s="2396" t="s">
        <v>728</v>
      </c>
      <c r="B9" s="2397"/>
      <c r="C9" s="280">
        <f t="shared" si="0"/>
        <v>83</v>
      </c>
      <c r="D9" s="280">
        <f t="shared" si="0"/>
        <v>7086</v>
      </c>
      <c r="E9" s="891">
        <v>22</v>
      </c>
      <c r="F9" s="891">
        <v>1378</v>
      </c>
      <c r="G9" s="891">
        <v>19</v>
      </c>
      <c r="H9" s="891">
        <v>2447</v>
      </c>
      <c r="I9" s="891">
        <v>24</v>
      </c>
      <c r="J9" s="891">
        <v>1619</v>
      </c>
      <c r="K9" s="891">
        <v>18</v>
      </c>
      <c r="L9" s="891">
        <v>1642</v>
      </c>
      <c r="N9" s="280">
        <f t="shared" si="1"/>
        <v>0</v>
      </c>
      <c r="O9" s="280">
        <f t="shared" si="1"/>
        <v>0</v>
      </c>
    </row>
    <row r="10" spans="1:15" s="437" customFormat="1" ht="20.100000000000001" customHeight="1">
      <c r="A10" s="2398" t="s">
        <v>729</v>
      </c>
      <c r="B10" s="2396"/>
      <c r="C10" s="280">
        <f t="shared" si="0"/>
        <v>4</v>
      </c>
      <c r="D10" s="280">
        <f t="shared" si="0"/>
        <v>4206</v>
      </c>
      <c r="E10" s="891">
        <v>1</v>
      </c>
      <c r="F10" s="891">
        <v>1477</v>
      </c>
      <c r="G10" s="891">
        <v>1</v>
      </c>
      <c r="H10" s="891">
        <v>992</v>
      </c>
      <c r="I10" s="891">
        <v>1</v>
      </c>
      <c r="J10" s="891">
        <v>817</v>
      </c>
      <c r="K10" s="891">
        <v>1</v>
      </c>
      <c r="L10" s="891">
        <v>920</v>
      </c>
      <c r="N10" s="280">
        <f t="shared" si="1"/>
        <v>0</v>
      </c>
      <c r="O10" s="280">
        <f t="shared" si="1"/>
        <v>0</v>
      </c>
    </row>
    <row r="11" spans="1:15" s="437" customFormat="1" ht="20.100000000000001" customHeight="1">
      <c r="A11" s="2396" t="s">
        <v>1046</v>
      </c>
      <c r="B11" s="2397"/>
      <c r="C11" s="280">
        <f t="shared" si="0"/>
        <v>6</v>
      </c>
      <c r="D11" s="280">
        <f t="shared" si="0"/>
        <v>1896</v>
      </c>
      <c r="E11" s="891">
        <v>1</v>
      </c>
      <c r="F11" s="891">
        <v>151</v>
      </c>
      <c r="G11" s="891">
        <v>3</v>
      </c>
      <c r="H11" s="891">
        <v>1356</v>
      </c>
      <c r="I11" s="891">
        <v>1</v>
      </c>
      <c r="J11" s="891">
        <v>70</v>
      </c>
      <c r="K11" s="891">
        <v>1</v>
      </c>
      <c r="L11" s="891">
        <v>319</v>
      </c>
      <c r="N11" s="280">
        <f t="shared" si="1"/>
        <v>0</v>
      </c>
      <c r="O11" s="280">
        <f t="shared" si="1"/>
        <v>0</v>
      </c>
    </row>
    <row r="12" spans="1:15" s="437" customFormat="1" ht="20.100000000000001" customHeight="1">
      <c r="A12" s="2396" t="s">
        <v>484</v>
      </c>
      <c r="B12" s="2397"/>
      <c r="C12" s="280">
        <f t="shared" si="0"/>
        <v>39</v>
      </c>
      <c r="D12" s="280">
        <f t="shared" si="0"/>
        <v>6643</v>
      </c>
      <c r="E12" s="891">
        <v>19</v>
      </c>
      <c r="F12" s="891">
        <v>4464</v>
      </c>
      <c r="G12" s="891">
        <v>6</v>
      </c>
      <c r="H12" s="891">
        <v>1034</v>
      </c>
      <c r="I12" s="891">
        <v>11</v>
      </c>
      <c r="J12" s="891">
        <v>742</v>
      </c>
      <c r="K12" s="891">
        <v>3</v>
      </c>
      <c r="L12" s="891">
        <v>403</v>
      </c>
      <c r="N12" s="280">
        <f t="shared" si="1"/>
        <v>0</v>
      </c>
      <c r="O12" s="280">
        <f t="shared" si="1"/>
        <v>0</v>
      </c>
    </row>
    <row r="13" spans="1:15" s="437" customFormat="1" ht="20.100000000000001" customHeight="1">
      <c r="A13" s="2396" t="s">
        <v>485</v>
      </c>
      <c r="B13" s="2397"/>
      <c r="C13" s="282" t="s">
        <v>1047</v>
      </c>
      <c r="D13" s="280">
        <f>F13+H13+J13+L13</f>
        <v>1846</v>
      </c>
      <c r="E13" s="892" t="s">
        <v>490</v>
      </c>
      <c r="F13" s="891">
        <v>1571</v>
      </c>
      <c r="G13" s="892" t="s">
        <v>490</v>
      </c>
      <c r="H13" s="891">
        <v>275</v>
      </c>
      <c r="I13" s="892" t="s">
        <v>490</v>
      </c>
      <c r="J13" s="891">
        <v>0</v>
      </c>
      <c r="K13" s="892" t="s">
        <v>490</v>
      </c>
      <c r="L13" s="891">
        <v>0</v>
      </c>
      <c r="N13" s="280" t="e">
        <f t="shared" si="1"/>
        <v>#VALUE!</v>
      </c>
      <c r="O13" s="280">
        <f t="shared" si="1"/>
        <v>0</v>
      </c>
    </row>
    <row r="14" spans="1:15" s="437" customFormat="1" ht="20.100000000000001" customHeight="1">
      <c r="A14" s="2396" t="s">
        <v>731</v>
      </c>
      <c r="B14" s="2397"/>
      <c r="C14" s="280">
        <f t="shared" si="0"/>
        <v>3</v>
      </c>
      <c r="D14" s="280">
        <f t="shared" si="0"/>
        <v>2654</v>
      </c>
      <c r="E14" s="891">
        <v>1</v>
      </c>
      <c r="F14" s="891">
        <v>1091</v>
      </c>
      <c r="G14" s="891">
        <v>1</v>
      </c>
      <c r="H14" s="891">
        <v>124</v>
      </c>
      <c r="I14" s="891">
        <v>0</v>
      </c>
      <c r="J14" s="891">
        <v>0</v>
      </c>
      <c r="K14" s="891">
        <v>1</v>
      </c>
      <c r="L14" s="891">
        <v>1439</v>
      </c>
      <c r="N14" s="280">
        <f t="shared" si="1"/>
        <v>0</v>
      </c>
      <c r="O14" s="280">
        <f t="shared" si="1"/>
        <v>0</v>
      </c>
    </row>
    <row r="15" spans="1:15" s="437" customFormat="1" ht="20.100000000000001" customHeight="1">
      <c r="A15" s="2396" t="s">
        <v>487</v>
      </c>
      <c r="B15" s="2397"/>
      <c r="C15" s="280">
        <f t="shared" si="0"/>
        <v>31</v>
      </c>
      <c r="D15" s="280">
        <f t="shared" si="0"/>
        <v>1694</v>
      </c>
      <c r="E15" s="891">
        <v>31</v>
      </c>
      <c r="F15" s="891">
        <v>1694</v>
      </c>
      <c r="G15" s="891">
        <v>0</v>
      </c>
      <c r="H15" s="891">
        <v>0</v>
      </c>
      <c r="I15" s="891">
        <v>0</v>
      </c>
      <c r="J15" s="891">
        <v>0</v>
      </c>
      <c r="K15" s="891">
        <v>0</v>
      </c>
      <c r="L15" s="891">
        <v>0</v>
      </c>
      <c r="N15" s="280">
        <f t="shared" si="1"/>
        <v>0</v>
      </c>
      <c r="O15" s="280">
        <f t="shared" si="1"/>
        <v>0</v>
      </c>
    </row>
    <row r="16" spans="1:15" s="437" customFormat="1" ht="20.100000000000001" customHeight="1">
      <c r="A16" s="2396" t="s">
        <v>488</v>
      </c>
      <c r="B16" s="2397"/>
      <c r="C16" s="280">
        <f t="shared" si="0"/>
        <v>131</v>
      </c>
      <c r="D16" s="280">
        <f t="shared" si="0"/>
        <v>5502</v>
      </c>
      <c r="E16" s="891">
        <v>56</v>
      </c>
      <c r="F16" s="891">
        <v>1894</v>
      </c>
      <c r="G16" s="891">
        <v>0</v>
      </c>
      <c r="H16" s="891">
        <v>0</v>
      </c>
      <c r="I16" s="891">
        <v>0</v>
      </c>
      <c r="J16" s="891">
        <v>0</v>
      </c>
      <c r="K16" s="891">
        <v>75</v>
      </c>
      <c r="L16" s="891">
        <v>3608</v>
      </c>
      <c r="N16" s="280">
        <f t="shared" si="1"/>
        <v>0</v>
      </c>
      <c r="O16" s="280">
        <f t="shared" si="1"/>
        <v>0</v>
      </c>
    </row>
    <row r="17" spans="1:32" s="437" customFormat="1" ht="20.100000000000001" customHeight="1">
      <c r="A17" s="2396" t="s">
        <v>571</v>
      </c>
      <c r="B17" s="2397"/>
      <c r="C17" s="282" t="s">
        <v>1047</v>
      </c>
      <c r="D17" s="280">
        <f t="shared" si="0"/>
        <v>51801</v>
      </c>
      <c r="E17" s="892" t="s">
        <v>490</v>
      </c>
      <c r="F17" s="891">
        <v>13622</v>
      </c>
      <c r="G17" s="892" t="s">
        <v>490</v>
      </c>
      <c r="H17" s="891">
        <v>19992</v>
      </c>
      <c r="I17" s="892" t="s">
        <v>490</v>
      </c>
      <c r="J17" s="891">
        <v>13740</v>
      </c>
      <c r="K17" s="892" t="s">
        <v>490</v>
      </c>
      <c r="L17" s="891">
        <v>4447</v>
      </c>
      <c r="N17" s="280" t="e">
        <f t="shared" si="1"/>
        <v>#VALUE!</v>
      </c>
      <c r="O17" s="280">
        <f t="shared" si="1"/>
        <v>0</v>
      </c>
    </row>
    <row r="18" spans="1:32" s="437" customFormat="1" ht="20.100000000000001" customHeight="1">
      <c r="A18" s="1670"/>
      <c r="B18" s="1669"/>
      <c r="C18" s="280"/>
      <c r="D18" s="280"/>
      <c r="E18" s="891"/>
      <c r="F18" s="891"/>
      <c r="G18" s="891"/>
      <c r="H18" s="891"/>
      <c r="I18" s="891"/>
      <c r="J18" s="891"/>
      <c r="K18" s="891"/>
      <c r="L18" s="891"/>
      <c r="N18" s="280"/>
      <c r="O18" s="280"/>
    </row>
    <row r="19" spans="1:32" s="437" customFormat="1" ht="20.100000000000001" customHeight="1">
      <c r="A19" s="2396" t="s">
        <v>489</v>
      </c>
      <c r="B19" s="2397"/>
      <c r="C19" s="282" t="s">
        <v>1047</v>
      </c>
      <c r="D19" s="282">
        <f t="shared" si="0"/>
        <v>95698</v>
      </c>
      <c r="E19" s="892" t="s">
        <v>490</v>
      </c>
      <c r="F19" s="893">
        <v>29926</v>
      </c>
      <c r="G19" s="892" t="s">
        <v>490</v>
      </c>
      <c r="H19" s="893">
        <v>29579</v>
      </c>
      <c r="I19" s="892" t="s">
        <v>490</v>
      </c>
      <c r="J19" s="893">
        <v>20901</v>
      </c>
      <c r="K19" s="892" t="s">
        <v>490</v>
      </c>
      <c r="L19" s="893">
        <v>15292</v>
      </c>
      <c r="N19" s="280" t="e">
        <f t="shared" si="1"/>
        <v>#VALUE!</v>
      </c>
      <c r="O19" s="280">
        <f t="shared" si="1"/>
        <v>0</v>
      </c>
    </row>
    <row r="20" spans="1:32" s="437" customFormat="1" ht="20.100000000000001" customHeight="1">
      <c r="A20" s="2396" t="s">
        <v>491</v>
      </c>
      <c r="B20" s="2397"/>
      <c r="C20" s="282" t="s">
        <v>1047</v>
      </c>
      <c r="D20" s="282">
        <f t="shared" si="0"/>
        <v>67676</v>
      </c>
      <c r="E20" s="892" t="s">
        <v>490</v>
      </c>
      <c r="F20" s="893">
        <v>25877</v>
      </c>
      <c r="G20" s="892" t="s">
        <v>490</v>
      </c>
      <c r="H20" s="893">
        <v>12922</v>
      </c>
      <c r="I20" s="892" t="s">
        <v>490</v>
      </c>
      <c r="J20" s="893">
        <v>14259</v>
      </c>
      <c r="K20" s="892" t="s">
        <v>490</v>
      </c>
      <c r="L20" s="893">
        <v>14618</v>
      </c>
      <c r="N20" s="280" t="e">
        <f t="shared" si="1"/>
        <v>#VALUE!</v>
      </c>
      <c r="O20" s="280">
        <f t="shared" si="1"/>
        <v>0</v>
      </c>
    </row>
    <row r="21" spans="1:32" s="437" customFormat="1" ht="20.100000000000001" customHeight="1">
      <c r="A21" s="2396" t="s">
        <v>492</v>
      </c>
      <c r="B21" s="2397"/>
      <c r="C21" s="283" t="s">
        <v>1047</v>
      </c>
      <c r="D21" s="283">
        <f t="shared" si="0"/>
        <v>12851</v>
      </c>
      <c r="E21" s="894" t="s">
        <v>490</v>
      </c>
      <c r="F21" s="894">
        <v>6200</v>
      </c>
      <c r="G21" s="894" t="s">
        <v>490</v>
      </c>
      <c r="H21" s="894">
        <v>0</v>
      </c>
      <c r="I21" s="894" t="s">
        <v>490</v>
      </c>
      <c r="J21" s="894">
        <v>2292</v>
      </c>
      <c r="K21" s="894" t="s">
        <v>490</v>
      </c>
      <c r="L21" s="894">
        <v>4359</v>
      </c>
      <c r="N21" s="280" t="e">
        <f t="shared" si="1"/>
        <v>#VALUE!</v>
      </c>
      <c r="O21" s="280">
        <f t="shared" si="1"/>
        <v>0</v>
      </c>
    </row>
    <row r="22" spans="1:32" s="437" customFormat="1" ht="20.100000000000001" customHeight="1">
      <c r="A22" s="2396" t="s">
        <v>1048</v>
      </c>
      <c r="B22" s="2397"/>
      <c r="C22" s="280">
        <f>E22+G22+I22+K22</f>
        <v>3</v>
      </c>
      <c r="D22" s="280">
        <f t="shared" si="0"/>
        <v>2218</v>
      </c>
      <c r="E22" s="891">
        <v>1</v>
      </c>
      <c r="F22" s="891">
        <v>1212</v>
      </c>
      <c r="G22" s="891">
        <v>1</v>
      </c>
      <c r="H22" s="891">
        <v>275</v>
      </c>
      <c r="I22" s="891">
        <v>0</v>
      </c>
      <c r="J22" s="891">
        <v>0</v>
      </c>
      <c r="K22" s="891">
        <v>1</v>
      </c>
      <c r="L22" s="891">
        <v>731</v>
      </c>
      <c r="N22" s="280">
        <f t="shared" si="1"/>
        <v>0</v>
      </c>
      <c r="O22" s="280">
        <f t="shared" si="1"/>
        <v>0</v>
      </c>
    </row>
    <row r="23" spans="1:32" s="437" customFormat="1" ht="20.100000000000001" customHeight="1">
      <c r="A23" s="2399" t="s">
        <v>1049</v>
      </c>
      <c r="B23" s="2400"/>
      <c r="C23" s="895">
        <f>E23+G23+I23+K23</f>
        <v>960</v>
      </c>
      <c r="D23" s="896" t="s">
        <v>1047</v>
      </c>
      <c r="E23" s="897">
        <v>220</v>
      </c>
      <c r="F23" s="898" t="s">
        <v>490</v>
      </c>
      <c r="G23" s="897">
        <v>354</v>
      </c>
      <c r="H23" s="898" t="s">
        <v>490</v>
      </c>
      <c r="I23" s="897">
        <v>261</v>
      </c>
      <c r="J23" s="898" t="s">
        <v>490</v>
      </c>
      <c r="K23" s="897">
        <v>125</v>
      </c>
      <c r="L23" s="898" t="s">
        <v>490</v>
      </c>
      <c r="N23" s="280">
        <f t="shared" si="1"/>
        <v>0</v>
      </c>
      <c r="O23" s="280" t="e">
        <f t="shared" si="1"/>
        <v>#VALUE!</v>
      </c>
    </row>
    <row r="24" spans="1:32" s="901" customFormat="1" ht="14.1" customHeight="1">
      <c r="A24" s="437" t="s">
        <v>328</v>
      </c>
      <c r="B24" s="899"/>
      <c r="C24" s="900" t="s">
        <v>329</v>
      </c>
      <c r="E24" s="900" t="s">
        <v>330</v>
      </c>
      <c r="H24" s="437" t="s">
        <v>332</v>
      </c>
      <c r="I24" s="902"/>
      <c r="K24" s="903"/>
      <c r="L24" s="99" t="s">
        <v>333</v>
      </c>
    </row>
    <row r="25" spans="1:32" s="901" customFormat="1" ht="14.1" customHeight="1">
      <c r="A25" s="899"/>
      <c r="B25" s="899"/>
      <c r="C25" s="902"/>
      <c r="D25" s="902"/>
      <c r="E25" s="900" t="s">
        <v>334</v>
      </c>
      <c r="H25" s="900"/>
      <c r="I25" s="902"/>
      <c r="J25" s="902"/>
      <c r="K25" s="903"/>
      <c r="L25" s="903"/>
    </row>
    <row r="26" spans="1:32" s="901" customFormat="1" ht="14.1" customHeight="1">
      <c r="A26" s="899"/>
      <c r="B26" s="899"/>
      <c r="C26" s="902"/>
      <c r="D26" s="902"/>
      <c r="E26" s="902"/>
      <c r="F26" s="902"/>
      <c r="G26" s="902"/>
      <c r="H26" s="902"/>
      <c r="I26" s="902"/>
      <c r="J26" s="902"/>
      <c r="K26" s="903"/>
      <c r="L26" s="903"/>
    </row>
    <row r="27" spans="1:32" s="437" customFormat="1" ht="14.1" customHeight="1">
      <c r="A27" s="830" t="s">
        <v>141</v>
      </c>
    </row>
    <row r="28" spans="1:32" s="437" customFormat="1" ht="13.9" customHeight="1">
      <c r="A28" s="437" t="s">
        <v>272</v>
      </c>
    </row>
    <row r="29" spans="1:32" s="437" customFormat="1" ht="13.9" customHeight="1">
      <c r="K29" s="1602"/>
      <c r="L29" s="1602"/>
    </row>
    <row r="30" spans="1:32" s="94" customFormat="1" ht="14.1" customHeight="1">
      <c r="A30" s="157"/>
      <c r="B30" s="157"/>
      <c r="D30" s="21">
        <f>SUM(D7:D17)-D19</f>
        <v>0</v>
      </c>
      <c r="F30" s="21">
        <f>SUM(F7:F17)-F19</f>
        <v>0</v>
      </c>
      <c r="H30" s="21">
        <f>SUM(H7:H17)-H19</f>
        <v>0</v>
      </c>
      <c r="J30" s="21">
        <f>SUM(J7:J17)-J19</f>
        <v>0</v>
      </c>
      <c r="L30" s="21">
        <f>SUM(L7:L17)-L19</f>
        <v>0</v>
      </c>
      <c r="AB30" s="1469"/>
      <c r="AC30" s="1469"/>
      <c r="AD30" s="1469"/>
      <c r="AE30" s="1469"/>
      <c r="AF30" s="1469"/>
    </row>
    <row r="31" spans="1:32" s="904" customFormat="1" ht="15.75"/>
    <row r="32" spans="1:32" s="904" customFormat="1" ht="15.75"/>
    <row r="33" spans="8:8" s="904" customFormat="1" ht="15.75"/>
    <row r="34" spans="8:8" s="904" customFormat="1" ht="15.75"/>
    <row r="35" spans="8:8" s="904" customFormat="1" ht="15.75">
      <c r="H35" s="905"/>
    </row>
    <row r="36" spans="8:8" s="904" customFormat="1" ht="15.75"/>
    <row r="37" spans="8:8" s="904" customFormat="1" ht="15.75"/>
    <row r="38" spans="8:8" s="904" customFormat="1" ht="15.75"/>
    <row r="39" spans="8:8" s="904" customFormat="1" ht="15.75"/>
    <row r="40" spans="8:8" s="904" customFormat="1" ht="15.75"/>
    <row r="41" spans="8:8" s="904" customFormat="1" ht="15.75"/>
    <row r="42" spans="8:8" s="904" customFormat="1" ht="15.75"/>
    <row r="43" spans="8:8" s="904" customFormat="1" ht="15.75"/>
    <row r="44" spans="8:8" s="904" customFormat="1" ht="15.75"/>
    <row r="45" spans="8:8" s="904" customFormat="1" ht="15.75"/>
    <row r="46" spans="8:8" s="904" customFormat="1" ht="15.75"/>
    <row r="47" spans="8:8" s="904" customFormat="1" ht="15.75"/>
    <row r="48" spans="8:8" s="904" customFormat="1" ht="15.75"/>
    <row r="49" s="904" customFormat="1" ht="15.75"/>
    <row r="50" s="904" customFormat="1" ht="15.75"/>
  </sheetData>
  <mergeCells count="29">
    <mergeCell ref="A20:B20"/>
    <mergeCell ref="A21:B21"/>
    <mergeCell ref="A22:B22"/>
    <mergeCell ref="A23:B23"/>
    <mergeCell ref="A13:B13"/>
    <mergeCell ref="A14:B14"/>
    <mergeCell ref="A15:B15"/>
    <mergeCell ref="A16:B16"/>
    <mergeCell ref="A17:B17"/>
    <mergeCell ref="A19:B19"/>
    <mergeCell ref="A12:B12"/>
    <mergeCell ref="A5:B6"/>
    <mergeCell ref="C5:D5"/>
    <mergeCell ref="E5:F5"/>
    <mergeCell ref="G5:H5"/>
    <mergeCell ref="A7:B7"/>
    <mergeCell ref="A8:B8"/>
    <mergeCell ref="A9:B9"/>
    <mergeCell ref="A10:B10"/>
    <mergeCell ref="A11:B11"/>
    <mergeCell ref="I5:J5"/>
    <mergeCell ref="K5:L5"/>
    <mergeCell ref="I1:J1"/>
    <mergeCell ref="K1:L1"/>
    <mergeCell ref="I2:J2"/>
    <mergeCell ref="K2:L2"/>
    <mergeCell ref="A3:L3"/>
    <mergeCell ref="E4:H4"/>
    <mergeCell ref="J4:L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7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0.75" style="9" customWidth="1"/>
    <col min="2" max="25" width="5.125" style="97" customWidth="1"/>
    <col min="26" max="26" width="9" style="97"/>
    <col min="27" max="29" width="4.5" style="42" bestFit="1" customWidth="1"/>
    <col min="30" max="40" width="4.5" style="97" bestFit="1" customWidth="1"/>
    <col min="41" max="256" width="9" style="97"/>
    <col min="257" max="257" width="10.75" style="97" customWidth="1"/>
    <col min="258" max="281" width="5.125" style="97" customWidth="1"/>
    <col min="282" max="282" width="9" style="97"/>
    <col min="283" max="296" width="4.5" style="97" bestFit="1" customWidth="1"/>
    <col min="297" max="512" width="9" style="97"/>
    <col min="513" max="513" width="10.75" style="97" customWidth="1"/>
    <col min="514" max="537" width="5.125" style="97" customWidth="1"/>
    <col min="538" max="538" width="9" style="97"/>
    <col min="539" max="552" width="4.5" style="97" bestFit="1" customWidth="1"/>
    <col min="553" max="768" width="9" style="97"/>
    <col min="769" max="769" width="10.75" style="97" customWidth="1"/>
    <col min="770" max="793" width="5.125" style="97" customWidth="1"/>
    <col min="794" max="794" width="9" style="97"/>
    <col min="795" max="808" width="4.5" style="97" bestFit="1" customWidth="1"/>
    <col min="809" max="1024" width="9" style="97"/>
    <col min="1025" max="1025" width="10.75" style="97" customWidth="1"/>
    <col min="1026" max="1049" width="5.125" style="97" customWidth="1"/>
    <col min="1050" max="1050" width="9" style="97"/>
    <col min="1051" max="1064" width="4.5" style="97" bestFit="1" customWidth="1"/>
    <col min="1065" max="1280" width="9" style="97"/>
    <col min="1281" max="1281" width="10.75" style="97" customWidth="1"/>
    <col min="1282" max="1305" width="5.125" style="97" customWidth="1"/>
    <col min="1306" max="1306" width="9" style="97"/>
    <col min="1307" max="1320" width="4.5" style="97" bestFit="1" customWidth="1"/>
    <col min="1321" max="1536" width="9" style="97"/>
    <col min="1537" max="1537" width="10.75" style="97" customWidth="1"/>
    <col min="1538" max="1561" width="5.125" style="97" customWidth="1"/>
    <col min="1562" max="1562" width="9" style="97"/>
    <col min="1563" max="1576" width="4.5" style="97" bestFit="1" customWidth="1"/>
    <col min="1577" max="1792" width="9" style="97"/>
    <col min="1793" max="1793" width="10.75" style="97" customWidth="1"/>
    <col min="1794" max="1817" width="5.125" style="97" customWidth="1"/>
    <col min="1818" max="1818" width="9" style="97"/>
    <col min="1819" max="1832" width="4.5" style="97" bestFit="1" customWidth="1"/>
    <col min="1833" max="2048" width="9" style="97"/>
    <col min="2049" max="2049" width="10.75" style="97" customWidth="1"/>
    <col min="2050" max="2073" width="5.125" style="97" customWidth="1"/>
    <col min="2074" max="2074" width="9" style="97"/>
    <col min="2075" max="2088" width="4.5" style="97" bestFit="1" customWidth="1"/>
    <col min="2089" max="2304" width="9" style="97"/>
    <col min="2305" max="2305" width="10.75" style="97" customWidth="1"/>
    <col min="2306" max="2329" width="5.125" style="97" customWidth="1"/>
    <col min="2330" max="2330" width="9" style="97"/>
    <col min="2331" max="2344" width="4.5" style="97" bestFit="1" customWidth="1"/>
    <col min="2345" max="2560" width="9" style="97"/>
    <col min="2561" max="2561" width="10.75" style="97" customWidth="1"/>
    <col min="2562" max="2585" width="5.125" style="97" customWidth="1"/>
    <col min="2586" max="2586" width="9" style="97"/>
    <col min="2587" max="2600" width="4.5" style="97" bestFit="1" customWidth="1"/>
    <col min="2601" max="2816" width="9" style="97"/>
    <col min="2817" max="2817" width="10.75" style="97" customWidth="1"/>
    <col min="2818" max="2841" width="5.125" style="97" customWidth="1"/>
    <col min="2842" max="2842" width="9" style="97"/>
    <col min="2843" max="2856" width="4.5" style="97" bestFit="1" customWidth="1"/>
    <col min="2857" max="3072" width="9" style="97"/>
    <col min="3073" max="3073" width="10.75" style="97" customWidth="1"/>
    <col min="3074" max="3097" width="5.125" style="97" customWidth="1"/>
    <col min="3098" max="3098" width="9" style="97"/>
    <col min="3099" max="3112" width="4.5" style="97" bestFit="1" customWidth="1"/>
    <col min="3113" max="3328" width="9" style="97"/>
    <col min="3329" max="3329" width="10.75" style="97" customWidth="1"/>
    <col min="3330" max="3353" width="5.125" style="97" customWidth="1"/>
    <col min="3354" max="3354" width="9" style="97"/>
    <col min="3355" max="3368" width="4.5" style="97" bestFit="1" customWidth="1"/>
    <col min="3369" max="3584" width="9" style="97"/>
    <col min="3585" max="3585" width="10.75" style="97" customWidth="1"/>
    <col min="3586" max="3609" width="5.125" style="97" customWidth="1"/>
    <col min="3610" max="3610" width="9" style="97"/>
    <col min="3611" max="3624" width="4.5" style="97" bestFit="1" customWidth="1"/>
    <col min="3625" max="3840" width="9" style="97"/>
    <col min="3841" max="3841" width="10.75" style="97" customWidth="1"/>
    <col min="3842" max="3865" width="5.125" style="97" customWidth="1"/>
    <col min="3866" max="3866" width="9" style="97"/>
    <col min="3867" max="3880" width="4.5" style="97" bestFit="1" customWidth="1"/>
    <col min="3881" max="4096" width="9" style="97"/>
    <col min="4097" max="4097" width="10.75" style="97" customWidth="1"/>
    <col min="4098" max="4121" width="5.125" style="97" customWidth="1"/>
    <col min="4122" max="4122" width="9" style="97"/>
    <col min="4123" max="4136" width="4.5" style="97" bestFit="1" customWidth="1"/>
    <col min="4137" max="4352" width="9" style="97"/>
    <col min="4353" max="4353" width="10.75" style="97" customWidth="1"/>
    <col min="4354" max="4377" width="5.125" style="97" customWidth="1"/>
    <col min="4378" max="4378" width="9" style="97"/>
    <col min="4379" max="4392" width="4.5" style="97" bestFit="1" customWidth="1"/>
    <col min="4393" max="4608" width="9" style="97"/>
    <col min="4609" max="4609" width="10.75" style="97" customWidth="1"/>
    <col min="4610" max="4633" width="5.125" style="97" customWidth="1"/>
    <col min="4634" max="4634" width="9" style="97"/>
    <col min="4635" max="4648" width="4.5" style="97" bestFit="1" customWidth="1"/>
    <col min="4649" max="4864" width="9" style="97"/>
    <col min="4865" max="4865" width="10.75" style="97" customWidth="1"/>
    <col min="4866" max="4889" width="5.125" style="97" customWidth="1"/>
    <col min="4890" max="4890" width="9" style="97"/>
    <col min="4891" max="4904" width="4.5" style="97" bestFit="1" customWidth="1"/>
    <col min="4905" max="5120" width="9" style="97"/>
    <col min="5121" max="5121" width="10.75" style="97" customWidth="1"/>
    <col min="5122" max="5145" width="5.125" style="97" customWidth="1"/>
    <col min="5146" max="5146" width="9" style="97"/>
    <col min="5147" max="5160" width="4.5" style="97" bestFit="1" customWidth="1"/>
    <col min="5161" max="5376" width="9" style="97"/>
    <col min="5377" max="5377" width="10.75" style="97" customWidth="1"/>
    <col min="5378" max="5401" width="5.125" style="97" customWidth="1"/>
    <col min="5402" max="5402" width="9" style="97"/>
    <col min="5403" max="5416" width="4.5" style="97" bestFit="1" customWidth="1"/>
    <col min="5417" max="5632" width="9" style="97"/>
    <col min="5633" max="5633" width="10.75" style="97" customWidth="1"/>
    <col min="5634" max="5657" width="5.125" style="97" customWidth="1"/>
    <col min="5658" max="5658" width="9" style="97"/>
    <col min="5659" max="5672" width="4.5" style="97" bestFit="1" customWidth="1"/>
    <col min="5673" max="5888" width="9" style="97"/>
    <col min="5889" max="5889" width="10.75" style="97" customWidth="1"/>
    <col min="5890" max="5913" width="5.125" style="97" customWidth="1"/>
    <col min="5914" max="5914" width="9" style="97"/>
    <col min="5915" max="5928" width="4.5" style="97" bestFit="1" customWidth="1"/>
    <col min="5929" max="6144" width="9" style="97"/>
    <col min="6145" max="6145" width="10.75" style="97" customWidth="1"/>
    <col min="6146" max="6169" width="5.125" style="97" customWidth="1"/>
    <col min="6170" max="6170" width="9" style="97"/>
    <col min="6171" max="6184" width="4.5" style="97" bestFit="1" customWidth="1"/>
    <col min="6185" max="6400" width="9" style="97"/>
    <col min="6401" max="6401" width="10.75" style="97" customWidth="1"/>
    <col min="6402" max="6425" width="5.125" style="97" customWidth="1"/>
    <col min="6426" max="6426" width="9" style="97"/>
    <col min="6427" max="6440" width="4.5" style="97" bestFit="1" customWidth="1"/>
    <col min="6441" max="6656" width="9" style="97"/>
    <col min="6657" max="6657" width="10.75" style="97" customWidth="1"/>
    <col min="6658" max="6681" width="5.125" style="97" customWidth="1"/>
    <col min="6682" max="6682" width="9" style="97"/>
    <col min="6683" max="6696" width="4.5" style="97" bestFit="1" customWidth="1"/>
    <col min="6697" max="6912" width="9" style="97"/>
    <col min="6913" max="6913" width="10.75" style="97" customWidth="1"/>
    <col min="6914" max="6937" width="5.125" style="97" customWidth="1"/>
    <col min="6938" max="6938" width="9" style="97"/>
    <col min="6939" max="6952" width="4.5" style="97" bestFit="1" customWidth="1"/>
    <col min="6953" max="7168" width="9" style="97"/>
    <col min="7169" max="7169" width="10.75" style="97" customWidth="1"/>
    <col min="7170" max="7193" width="5.125" style="97" customWidth="1"/>
    <col min="7194" max="7194" width="9" style="97"/>
    <col min="7195" max="7208" width="4.5" style="97" bestFit="1" customWidth="1"/>
    <col min="7209" max="7424" width="9" style="97"/>
    <col min="7425" max="7425" width="10.75" style="97" customWidth="1"/>
    <col min="7426" max="7449" width="5.125" style="97" customWidth="1"/>
    <col min="7450" max="7450" width="9" style="97"/>
    <col min="7451" max="7464" width="4.5" style="97" bestFit="1" customWidth="1"/>
    <col min="7465" max="7680" width="9" style="97"/>
    <col min="7681" max="7681" width="10.75" style="97" customWidth="1"/>
    <col min="7682" max="7705" width="5.125" style="97" customWidth="1"/>
    <col min="7706" max="7706" width="9" style="97"/>
    <col min="7707" max="7720" width="4.5" style="97" bestFit="1" customWidth="1"/>
    <col min="7721" max="7936" width="9" style="97"/>
    <col min="7937" max="7937" width="10.75" style="97" customWidth="1"/>
    <col min="7938" max="7961" width="5.125" style="97" customWidth="1"/>
    <col min="7962" max="7962" width="9" style="97"/>
    <col min="7963" max="7976" width="4.5" style="97" bestFit="1" customWidth="1"/>
    <col min="7977" max="8192" width="9" style="97"/>
    <col min="8193" max="8193" width="10.75" style="97" customWidth="1"/>
    <col min="8194" max="8217" width="5.125" style="97" customWidth="1"/>
    <col min="8218" max="8218" width="9" style="97"/>
    <col min="8219" max="8232" width="4.5" style="97" bestFit="1" customWidth="1"/>
    <col min="8233" max="8448" width="9" style="97"/>
    <col min="8449" max="8449" width="10.75" style="97" customWidth="1"/>
    <col min="8450" max="8473" width="5.125" style="97" customWidth="1"/>
    <col min="8474" max="8474" width="9" style="97"/>
    <col min="8475" max="8488" width="4.5" style="97" bestFit="1" customWidth="1"/>
    <col min="8489" max="8704" width="9" style="97"/>
    <col min="8705" max="8705" width="10.75" style="97" customWidth="1"/>
    <col min="8706" max="8729" width="5.125" style="97" customWidth="1"/>
    <col min="8730" max="8730" width="9" style="97"/>
    <col min="8731" max="8744" width="4.5" style="97" bestFit="1" customWidth="1"/>
    <col min="8745" max="8960" width="9" style="97"/>
    <col min="8961" max="8961" width="10.75" style="97" customWidth="1"/>
    <col min="8962" max="8985" width="5.125" style="97" customWidth="1"/>
    <col min="8986" max="8986" width="9" style="97"/>
    <col min="8987" max="9000" width="4.5" style="97" bestFit="1" customWidth="1"/>
    <col min="9001" max="9216" width="9" style="97"/>
    <col min="9217" max="9217" width="10.75" style="97" customWidth="1"/>
    <col min="9218" max="9241" width="5.125" style="97" customWidth="1"/>
    <col min="9242" max="9242" width="9" style="97"/>
    <col min="9243" max="9256" width="4.5" style="97" bestFit="1" customWidth="1"/>
    <col min="9257" max="9472" width="9" style="97"/>
    <col min="9473" max="9473" width="10.75" style="97" customWidth="1"/>
    <col min="9474" max="9497" width="5.125" style="97" customWidth="1"/>
    <col min="9498" max="9498" width="9" style="97"/>
    <col min="9499" max="9512" width="4.5" style="97" bestFit="1" customWidth="1"/>
    <col min="9513" max="9728" width="9" style="97"/>
    <col min="9729" max="9729" width="10.75" style="97" customWidth="1"/>
    <col min="9730" max="9753" width="5.125" style="97" customWidth="1"/>
    <col min="9754" max="9754" width="9" style="97"/>
    <col min="9755" max="9768" width="4.5" style="97" bestFit="1" customWidth="1"/>
    <col min="9769" max="9984" width="9" style="97"/>
    <col min="9985" max="9985" width="10.75" style="97" customWidth="1"/>
    <col min="9986" max="10009" width="5.125" style="97" customWidth="1"/>
    <col min="10010" max="10010" width="9" style="97"/>
    <col min="10011" max="10024" width="4.5" style="97" bestFit="1" customWidth="1"/>
    <col min="10025" max="10240" width="9" style="97"/>
    <col min="10241" max="10241" width="10.75" style="97" customWidth="1"/>
    <col min="10242" max="10265" width="5.125" style="97" customWidth="1"/>
    <col min="10266" max="10266" width="9" style="97"/>
    <col min="10267" max="10280" width="4.5" style="97" bestFit="1" customWidth="1"/>
    <col min="10281" max="10496" width="9" style="97"/>
    <col min="10497" max="10497" width="10.75" style="97" customWidth="1"/>
    <col min="10498" max="10521" width="5.125" style="97" customWidth="1"/>
    <col min="10522" max="10522" width="9" style="97"/>
    <col min="10523" max="10536" width="4.5" style="97" bestFit="1" customWidth="1"/>
    <col min="10537" max="10752" width="9" style="97"/>
    <col min="10753" max="10753" width="10.75" style="97" customWidth="1"/>
    <col min="10754" max="10777" width="5.125" style="97" customWidth="1"/>
    <col min="10778" max="10778" width="9" style="97"/>
    <col min="10779" max="10792" width="4.5" style="97" bestFit="1" customWidth="1"/>
    <col min="10793" max="11008" width="9" style="97"/>
    <col min="11009" max="11009" width="10.75" style="97" customWidth="1"/>
    <col min="11010" max="11033" width="5.125" style="97" customWidth="1"/>
    <col min="11034" max="11034" width="9" style="97"/>
    <col min="11035" max="11048" width="4.5" style="97" bestFit="1" customWidth="1"/>
    <col min="11049" max="11264" width="9" style="97"/>
    <col min="11265" max="11265" width="10.75" style="97" customWidth="1"/>
    <col min="11266" max="11289" width="5.125" style="97" customWidth="1"/>
    <col min="11290" max="11290" width="9" style="97"/>
    <col min="11291" max="11304" width="4.5" style="97" bestFit="1" customWidth="1"/>
    <col min="11305" max="11520" width="9" style="97"/>
    <col min="11521" max="11521" width="10.75" style="97" customWidth="1"/>
    <col min="11522" max="11545" width="5.125" style="97" customWidth="1"/>
    <col min="11546" max="11546" width="9" style="97"/>
    <col min="11547" max="11560" width="4.5" style="97" bestFit="1" customWidth="1"/>
    <col min="11561" max="11776" width="9" style="97"/>
    <col min="11777" max="11777" width="10.75" style="97" customWidth="1"/>
    <col min="11778" max="11801" width="5.125" style="97" customWidth="1"/>
    <col min="11802" max="11802" width="9" style="97"/>
    <col min="11803" max="11816" width="4.5" style="97" bestFit="1" customWidth="1"/>
    <col min="11817" max="12032" width="9" style="97"/>
    <col min="12033" max="12033" width="10.75" style="97" customWidth="1"/>
    <col min="12034" max="12057" width="5.125" style="97" customWidth="1"/>
    <col min="12058" max="12058" width="9" style="97"/>
    <col min="12059" max="12072" width="4.5" style="97" bestFit="1" customWidth="1"/>
    <col min="12073" max="12288" width="9" style="97"/>
    <col min="12289" max="12289" width="10.75" style="97" customWidth="1"/>
    <col min="12290" max="12313" width="5.125" style="97" customWidth="1"/>
    <col min="12314" max="12314" width="9" style="97"/>
    <col min="12315" max="12328" width="4.5" style="97" bestFit="1" customWidth="1"/>
    <col min="12329" max="12544" width="9" style="97"/>
    <col min="12545" max="12545" width="10.75" style="97" customWidth="1"/>
    <col min="12546" max="12569" width="5.125" style="97" customWidth="1"/>
    <col min="12570" max="12570" width="9" style="97"/>
    <col min="12571" max="12584" width="4.5" style="97" bestFit="1" customWidth="1"/>
    <col min="12585" max="12800" width="9" style="97"/>
    <col min="12801" max="12801" width="10.75" style="97" customWidth="1"/>
    <col min="12802" max="12825" width="5.125" style="97" customWidth="1"/>
    <col min="12826" max="12826" width="9" style="97"/>
    <col min="12827" max="12840" width="4.5" style="97" bestFit="1" customWidth="1"/>
    <col min="12841" max="13056" width="9" style="97"/>
    <col min="13057" max="13057" width="10.75" style="97" customWidth="1"/>
    <col min="13058" max="13081" width="5.125" style="97" customWidth="1"/>
    <col min="13082" max="13082" width="9" style="97"/>
    <col min="13083" max="13096" width="4.5" style="97" bestFit="1" customWidth="1"/>
    <col min="13097" max="13312" width="9" style="97"/>
    <col min="13313" max="13313" width="10.75" style="97" customWidth="1"/>
    <col min="13314" max="13337" width="5.125" style="97" customWidth="1"/>
    <col min="13338" max="13338" width="9" style="97"/>
    <col min="13339" max="13352" width="4.5" style="97" bestFit="1" customWidth="1"/>
    <col min="13353" max="13568" width="9" style="97"/>
    <col min="13569" max="13569" width="10.75" style="97" customWidth="1"/>
    <col min="13570" max="13593" width="5.125" style="97" customWidth="1"/>
    <col min="13594" max="13594" width="9" style="97"/>
    <col min="13595" max="13608" width="4.5" style="97" bestFit="1" customWidth="1"/>
    <col min="13609" max="13824" width="9" style="97"/>
    <col min="13825" max="13825" width="10.75" style="97" customWidth="1"/>
    <col min="13826" max="13849" width="5.125" style="97" customWidth="1"/>
    <col min="13850" max="13850" width="9" style="97"/>
    <col min="13851" max="13864" width="4.5" style="97" bestFit="1" customWidth="1"/>
    <col min="13865" max="14080" width="9" style="97"/>
    <col min="14081" max="14081" width="10.75" style="97" customWidth="1"/>
    <col min="14082" max="14105" width="5.125" style="97" customWidth="1"/>
    <col min="14106" max="14106" width="9" style="97"/>
    <col min="14107" max="14120" width="4.5" style="97" bestFit="1" customWidth="1"/>
    <col min="14121" max="14336" width="9" style="97"/>
    <col min="14337" max="14337" width="10.75" style="97" customWidth="1"/>
    <col min="14338" max="14361" width="5.125" style="97" customWidth="1"/>
    <col min="14362" max="14362" width="9" style="97"/>
    <col min="14363" max="14376" width="4.5" style="97" bestFit="1" customWidth="1"/>
    <col min="14377" max="14592" width="9" style="97"/>
    <col min="14593" max="14593" width="10.75" style="97" customWidth="1"/>
    <col min="14594" max="14617" width="5.125" style="97" customWidth="1"/>
    <col min="14618" max="14618" width="9" style="97"/>
    <col min="14619" max="14632" width="4.5" style="97" bestFit="1" customWidth="1"/>
    <col min="14633" max="14848" width="9" style="97"/>
    <col min="14849" max="14849" width="10.75" style="97" customWidth="1"/>
    <col min="14850" max="14873" width="5.125" style="97" customWidth="1"/>
    <col min="14874" max="14874" width="9" style="97"/>
    <col min="14875" max="14888" width="4.5" style="97" bestFit="1" customWidth="1"/>
    <col min="14889" max="15104" width="9" style="97"/>
    <col min="15105" max="15105" width="10.75" style="97" customWidth="1"/>
    <col min="15106" max="15129" width="5.125" style="97" customWidth="1"/>
    <col min="15130" max="15130" width="9" style="97"/>
    <col min="15131" max="15144" width="4.5" style="97" bestFit="1" customWidth="1"/>
    <col min="15145" max="15360" width="9" style="97"/>
    <col min="15361" max="15361" width="10.75" style="97" customWidth="1"/>
    <col min="15362" max="15385" width="5.125" style="97" customWidth="1"/>
    <col min="15386" max="15386" width="9" style="97"/>
    <col min="15387" max="15400" width="4.5" style="97" bestFit="1" customWidth="1"/>
    <col min="15401" max="15616" width="9" style="97"/>
    <col min="15617" max="15617" width="10.75" style="97" customWidth="1"/>
    <col min="15618" max="15641" width="5.125" style="97" customWidth="1"/>
    <col min="15642" max="15642" width="9" style="97"/>
    <col min="15643" max="15656" width="4.5" style="97" bestFit="1" customWidth="1"/>
    <col min="15657" max="15872" width="9" style="97"/>
    <col min="15873" max="15873" width="10.75" style="97" customWidth="1"/>
    <col min="15874" max="15897" width="5.125" style="97" customWidth="1"/>
    <col min="15898" max="15898" width="9" style="97"/>
    <col min="15899" max="15912" width="4.5" style="97" bestFit="1" customWidth="1"/>
    <col min="15913" max="16128" width="9" style="97"/>
    <col min="16129" max="16129" width="10.75" style="97" customWidth="1"/>
    <col min="16130" max="16153" width="5.125" style="97" customWidth="1"/>
    <col min="16154" max="16154" width="9" style="97"/>
    <col min="16155" max="16168" width="4.5" style="97" bestFit="1" customWidth="1"/>
    <col min="16169" max="16384" width="9" style="97"/>
  </cols>
  <sheetData>
    <row r="1" spans="1:53" s="94" customFormat="1" ht="14.25">
      <c r="A1" s="1810" t="s">
        <v>3108</v>
      </c>
      <c r="B1" s="1737"/>
      <c r="T1" s="1739" t="s">
        <v>3124</v>
      </c>
      <c r="U1" s="1739"/>
      <c r="V1" s="1739"/>
      <c r="W1" s="1739" t="s">
        <v>3109</v>
      </c>
      <c r="X1" s="1739"/>
      <c r="Y1" s="1739"/>
      <c r="AA1" s="46"/>
      <c r="AB1" s="46"/>
      <c r="AC1" s="46"/>
    </row>
    <row r="2" spans="1:53" s="94" customFormat="1" ht="14.25">
      <c r="A2" s="1810" t="s">
        <v>3034</v>
      </c>
      <c r="B2" s="1737"/>
      <c r="C2" s="1821" t="s">
        <v>3110</v>
      </c>
      <c r="D2" s="1822"/>
      <c r="E2" s="1822"/>
      <c r="F2" s="1822"/>
      <c r="G2" s="1822"/>
      <c r="H2" s="1822"/>
      <c r="I2" s="1822"/>
      <c r="J2" s="1471"/>
      <c r="K2" s="1471"/>
      <c r="L2" s="1471"/>
      <c r="M2" s="1471"/>
      <c r="N2" s="1471"/>
      <c r="O2" s="1471"/>
      <c r="P2" s="1471"/>
      <c r="Q2" s="1471"/>
      <c r="R2" s="1471"/>
      <c r="S2" s="7" t="s">
        <v>3593</v>
      </c>
      <c r="T2" s="1739" t="s">
        <v>3111</v>
      </c>
      <c r="U2" s="1739"/>
      <c r="V2" s="1739"/>
      <c r="W2" s="1739" t="s">
        <v>452</v>
      </c>
      <c r="X2" s="1739"/>
      <c r="Y2" s="1739"/>
      <c r="AA2" s="46"/>
      <c r="AB2" s="46"/>
      <c r="AC2" s="46"/>
    </row>
    <row r="3" spans="1:53" s="420" customFormat="1" ht="25.5" customHeight="1">
      <c r="A3" s="1811" t="s">
        <v>4168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N3" s="1811"/>
      <c r="O3" s="1811"/>
      <c r="P3" s="1811"/>
      <c r="Q3" s="1811"/>
      <c r="R3" s="1811"/>
      <c r="S3" s="1811"/>
      <c r="T3" s="1811"/>
      <c r="U3" s="1811"/>
      <c r="V3" s="1811"/>
      <c r="W3" s="1811"/>
      <c r="X3" s="1811"/>
      <c r="Y3" s="1811"/>
      <c r="AA3" s="421"/>
      <c r="AB3" s="421"/>
      <c r="AC3" s="421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</row>
    <row r="4" spans="1:53" s="94" customFormat="1" ht="18.75" customHeight="1">
      <c r="A4" s="1763" t="s">
        <v>4169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  <c r="U4" s="1763"/>
      <c r="V4" s="1763"/>
      <c r="W4" s="1763"/>
      <c r="X4" s="1763" t="s">
        <v>3232</v>
      </c>
      <c r="Y4" s="1763"/>
      <c r="AA4" s="46"/>
      <c r="AB4" s="46"/>
      <c r="AC4" s="46"/>
    </row>
    <row r="5" spans="1:53" s="1643" customFormat="1" ht="20.25" customHeight="1">
      <c r="A5" s="1795" t="s">
        <v>3596</v>
      </c>
      <c r="B5" s="1810" t="s">
        <v>3597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37"/>
      <c r="N5" s="1739" t="s">
        <v>4170</v>
      </c>
      <c r="O5" s="1739"/>
      <c r="P5" s="1739"/>
      <c r="Q5" s="1739"/>
      <c r="R5" s="1739"/>
      <c r="S5" s="1739"/>
      <c r="T5" s="1739"/>
      <c r="U5" s="1739"/>
      <c r="V5" s="1739"/>
      <c r="W5" s="1739"/>
      <c r="X5" s="1739"/>
      <c r="Y5" s="1810"/>
      <c r="AA5" s="313"/>
      <c r="AB5" s="313"/>
      <c r="AC5" s="313"/>
    </row>
    <row r="6" spans="1:53" s="94" customFormat="1" ht="20.25" customHeight="1">
      <c r="A6" s="1766"/>
      <c r="B6" s="1810" t="s">
        <v>4045</v>
      </c>
      <c r="C6" s="1746"/>
      <c r="D6" s="1737"/>
      <c r="E6" s="1810" t="s">
        <v>4046</v>
      </c>
      <c r="F6" s="1746"/>
      <c r="G6" s="1737"/>
      <c r="H6" s="1810" t="s">
        <v>4171</v>
      </c>
      <c r="I6" s="1746"/>
      <c r="J6" s="1737"/>
      <c r="K6" s="1810" t="s">
        <v>4048</v>
      </c>
      <c r="L6" s="1746"/>
      <c r="M6" s="1737"/>
      <c r="N6" s="1810" t="s">
        <v>4045</v>
      </c>
      <c r="O6" s="1746"/>
      <c r="P6" s="1737"/>
      <c r="Q6" s="1810" t="s">
        <v>4046</v>
      </c>
      <c r="R6" s="1746"/>
      <c r="S6" s="1737"/>
      <c r="T6" s="1810" t="s">
        <v>4171</v>
      </c>
      <c r="U6" s="1746"/>
      <c r="V6" s="1737"/>
      <c r="W6" s="1810" t="s">
        <v>4048</v>
      </c>
      <c r="X6" s="1746"/>
      <c r="Y6" s="1746"/>
      <c r="AA6" s="46"/>
      <c r="AB6" s="46"/>
      <c r="AC6" s="46"/>
    </row>
    <row r="7" spans="1:53" s="94" customFormat="1" ht="22.5" customHeight="1">
      <c r="A7" s="1767"/>
      <c r="B7" s="1439" t="s">
        <v>49</v>
      </c>
      <c r="C7" s="1439" t="s">
        <v>142</v>
      </c>
      <c r="D7" s="1439" t="s">
        <v>68</v>
      </c>
      <c r="E7" s="1439" t="s">
        <v>49</v>
      </c>
      <c r="F7" s="1439" t="s">
        <v>142</v>
      </c>
      <c r="G7" s="1439" t="s">
        <v>68</v>
      </c>
      <c r="H7" s="1439" t="s">
        <v>49</v>
      </c>
      <c r="I7" s="1439" t="s">
        <v>142</v>
      </c>
      <c r="J7" s="1439" t="s">
        <v>68</v>
      </c>
      <c r="K7" s="1439" t="s">
        <v>49</v>
      </c>
      <c r="L7" s="1439" t="s">
        <v>142</v>
      </c>
      <c r="M7" s="1439" t="s">
        <v>68</v>
      </c>
      <c r="N7" s="1439" t="s">
        <v>49</v>
      </c>
      <c r="O7" s="1439" t="s">
        <v>142</v>
      </c>
      <c r="P7" s="1439" t="s">
        <v>68</v>
      </c>
      <c r="Q7" s="1439" t="s">
        <v>49</v>
      </c>
      <c r="R7" s="1439" t="s">
        <v>142</v>
      </c>
      <c r="S7" s="1439" t="s">
        <v>68</v>
      </c>
      <c r="T7" s="1439" t="s">
        <v>49</v>
      </c>
      <c r="U7" s="1439" t="s">
        <v>142</v>
      </c>
      <c r="V7" s="1439" t="s">
        <v>68</v>
      </c>
      <c r="W7" s="1439" t="s">
        <v>49</v>
      </c>
      <c r="X7" s="1439" t="s">
        <v>142</v>
      </c>
      <c r="Y7" s="1463" t="s">
        <v>68</v>
      </c>
      <c r="AA7" s="46"/>
      <c r="AB7" s="46"/>
      <c r="AC7" s="46"/>
    </row>
    <row r="8" spans="1:53" s="94" customFormat="1" ht="25.9" customHeight="1">
      <c r="A8" s="1454" t="s">
        <v>453</v>
      </c>
      <c r="B8" s="422">
        <f t="shared" ref="B8:B20" si="0">C8+D8</f>
        <v>5681</v>
      </c>
      <c r="C8" s="423">
        <f t="shared" ref="C8:D20" si="1">F8+I8+L8</f>
        <v>2076</v>
      </c>
      <c r="D8" s="423">
        <f t="shared" si="1"/>
        <v>3605</v>
      </c>
      <c r="E8" s="423">
        <f t="shared" ref="E8:E20" si="2">F8+G8</f>
        <v>300</v>
      </c>
      <c r="F8" s="423">
        <f>SUM(F9:F20)</f>
        <v>108</v>
      </c>
      <c r="G8" s="423">
        <f>SUM(G9:G20)</f>
        <v>192</v>
      </c>
      <c r="H8" s="423">
        <f t="shared" ref="H8:H20" si="3">I8+J8</f>
        <v>3922</v>
      </c>
      <c r="I8" s="423">
        <f>SUM(I9:I20)</f>
        <v>1379</v>
      </c>
      <c r="J8" s="423">
        <f>SUM(J9:J20)</f>
        <v>2543</v>
      </c>
      <c r="K8" s="423">
        <f t="shared" ref="K8:K20" si="4">L8+M8</f>
        <v>1459</v>
      </c>
      <c r="L8" s="423">
        <f>SUM(L9:L20)</f>
        <v>589</v>
      </c>
      <c r="M8" s="423">
        <f>SUM(M9:M20)</f>
        <v>870</v>
      </c>
      <c r="N8" s="423">
        <f t="shared" ref="N8:N20" si="5">O8+P8</f>
        <v>1087</v>
      </c>
      <c r="O8" s="423">
        <f t="shared" ref="O8:P20" si="6">R8+U8+X8</f>
        <v>286</v>
      </c>
      <c r="P8" s="423">
        <f t="shared" si="6"/>
        <v>801</v>
      </c>
      <c r="Q8" s="423">
        <f t="shared" ref="Q8:Q20" si="7">R8+S8</f>
        <v>69</v>
      </c>
      <c r="R8" s="423">
        <f>SUM(R9:R20)</f>
        <v>14</v>
      </c>
      <c r="S8" s="423">
        <f>SUM(S9:S20)</f>
        <v>55</v>
      </c>
      <c r="T8" s="423">
        <f t="shared" ref="T8:T20" si="8">U8+V8</f>
        <v>678</v>
      </c>
      <c r="U8" s="423">
        <f>SUM(U9:U20)</f>
        <v>166</v>
      </c>
      <c r="V8" s="423">
        <f>SUM(V9:V20)</f>
        <v>512</v>
      </c>
      <c r="W8" s="423">
        <f t="shared" ref="W8:W20" si="9">X8+Y8</f>
        <v>340</v>
      </c>
      <c r="X8" s="423">
        <f>SUM(X9:X20)</f>
        <v>106</v>
      </c>
      <c r="Y8" s="423">
        <f>SUM(Y9:Y20)</f>
        <v>234</v>
      </c>
      <c r="AA8" s="424">
        <f>B8-C8-D8</f>
        <v>0</v>
      </c>
      <c r="AB8" s="424">
        <f>E8-F8-G8</f>
        <v>0</v>
      </c>
      <c r="AC8" s="424">
        <f>H8-I8-J8</f>
        <v>0</v>
      </c>
      <c r="AD8" s="21">
        <f>K8-L8-M8</f>
        <v>0</v>
      </c>
      <c r="AE8" s="21">
        <f>B8-E8-H8-K8</f>
        <v>0</v>
      </c>
      <c r="AF8" s="21">
        <f>C8-F8-I8-L8</f>
        <v>0</v>
      </c>
      <c r="AG8" s="21">
        <f>D8-G8-J8-M8</f>
        <v>0</v>
      </c>
      <c r="AH8" s="21">
        <f>N8-O8-P8</f>
        <v>0</v>
      </c>
      <c r="AI8" s="21">
        <f>Q8-R8-S8</f>
        <v>0</v>
      </c>
      <c r="AJ8" s="21">
        <f>T8-U8-V8</f>
        <v>0</v>
      </c>
      <c r="AK8" s="21">
        <f>W8-X8-Y8</f>
        <v>0</v>
      </c>
      <c r="AL8" s="21">
        <f>N8-Q8-T8-W8</f>
        <v>0</v>
      </c>
      <c r="AM8" s="21">
        <f>O8-R8-U8-X8</f>
        <v>0</v>
      </c>
      <c r="AN8" s="21">
        <f>P8-S8-V8-Y8</f>
        <v>0</v>
      </c>
    </row>
    <row r="9" spans="1:53" s="94" customFormat="1" ht="25.9" customHeight="1">
      <c r="A9" s="1449" t="s">
        <v>392</v>
      </c>
      <c r="B9" s="425">
        <f t="shared" si="0"/>
        <v>257</v>
      </c>
      <c r="C9" s="426">
        <f t="shared" si="1"/>
        <v>82</v>
      </c>
      <c r="D9" s="426">
        <f t="shared" si="1"/>
        <v>175</v>
      </c>
      <c r="E9" s="426">
        <f t="shared" si="2"/>
        <v>0</v>
      </c>
      <c r="F9" s="427">
        <v>0</v>
      </c>
      <c r="G9" s="427">
        <v>0</v>
      </c>
      <c r="H9" s="426">
        <f t="shared" si="3"/>
        <v>257</v>
      </c>
      <c r="I9" s="427">
        <v>82</v>
      </c>
      <c r="J9" s="427">
        <v>175</v>
      </c>
      <c r="K9" s="426">
        <f t="shared" si="4"/>
        <v>0</v>
      </c>
      <c r="L9" s="427">
        <v>0</v>
      </c>
      <c r="M9" s="427">
        <v>0</v>
      </c>
      <c r="N9" s="426">
        <f t="shared" si="5"/>
        <v>46</v>
      </c>
      <c r="O9" s="426">
        <f t="shared" si="6"/>
        <v>14</v>
      </c>
      <c r="P9" s="426">
        <f t="shared" si="6"/>
        <v>32</v>
      </c>
      <c r="Q9" s="426">
        <f t="shared" si="7"/>
        <v>0</v>
      </c>
      <c r="R9" s="427">
        <v>0</v>
      </c>
      <c r="S9" s="427">
        <v>0</v>
      </c>
      <c r="T9" s="426">
        <f t="shared" si="8"/>
        <v>46</v>
      </c>
      <c r="U9" s="427">
        <v>14</v>
      </c>
      <c r="V9" s="427">
        <v>32</v>
      </c>
      <c r="W9" s="426">
        <f t="shared" si="9"/>
        <v>0</v>
      </c>
      <c r="X9" s="427">
        <v>0</v>
      </c>
      <c r="Y9" s="427">
        <v>0</v>
      </c>
      <c r="Z9" s="1469"/>
      <c r="AA9" s="424">
        <f t="shared" ref="AA9:AA20" si="10">B9-C9-D9</f>
        <v>0</v>
      </c>
      <c r="AB9" s="424">
        <f t="shared" ref="AB9:AB20" si="11">E9-F9-G9</f>
        <v>0</v>
      </c>
      <c r="AC9" s="424">
        <f t="shared" ref="AC9:AC20" si="12">H9-I9-J9</f>
        <v>0</v>
      </c>
      <c r="AD9" s="21">
        <f t="shared" ref="AD9:AD20" si="13">K9-L9-M9</f>
        <v>0</v>
      </c>
      <c r="AE9" s="21">
        <f t="shared" ref="AE9:AG20" si="14">B9-E9-H9-K9</f>
        <v>0</v>
      </c>
      <c r="AF9" s="21">
        <f t="shared" si="14"/>
        <v>0</v>
      </c>
      <c r="AG9" s="21">
        <f t="shared" si="14"/>
        <v>0</v>
      </c>
      <c r="AH9" s="21">
        <f t="shared" ref="AH9:AH20" si="15">N9-O9-P9</f>
        <v>0</v>
      </c>
      <c r="AI9" s="21">
        <f t="shared" ref="AI9:AI20" si="16">Q9-R9-S9</f>
        <v>0</v>
      </c>
      <c r="AJ9" s="21">
        <f t="shared" ref="AJ9:AJ20" si="17">T9-U9-V9</f>
        <v>0</v>
      </c>
      <c r="AK9" s="21">
        <f t="shared" ref="AK9:AK20" si="18">W9-X9-Y9</f>
        <v>0</v>
      </c>
      <c r="AL9" s="21">
        <f t="shared" ref="AL9:AN20" si="19">N9-Q9-T9-W9</f>
        <v>0</v>
      </c>
      <c r="AM9" s="21">
        <f t="shared" si="19"/>
        <v>0</v>
      </c>
      <c r="AN9" s="21">
        <f t="shared" si="19"/>
        <v>0</v>
      </c>
      <c r="AV9" s="21"/>
      <c r="AW9" s="21"/>
      <c r="AX9" s="21"/>
      <c r="AY9" s="21"/>
      <c r="AZ9" s="21"/>
      <c r="BA9" s="21"/>
    </row>
    <row r="10" spans="1:53" s="94" customFormat="1" ht="25.9" customHeight="1">
      <c r="A10" s="1449" t="s">
        <v>353</v>
      </c>
      <c r="B10" s="425">
        <f t="shared" si="0"/>
        <v>344</v>
      </c>
      <c r="C10" s="426">
        <f t="shared" si="1"/>
        <v>140</v>
      </c>
      <c r="D10" s="426">
        <f t="shared" si="1"/>
        <v>204</v>
      </c>
      <c r="E10" s="426">
        <f t="shared" si="2"/>
        <v>0</v>
      </c>
      <c r="F10" s="427">
        <v>0</v>
      </c>
      <c r="G10" s="427">
        <v>0</v>
      </c>
      <c r="H10" s="426">
        <f t="shared" si="3"/>
        <v>285</v>
      </c>
      <c r="I10" s="427">
        <v>103</v>
      </c>
      <c r="J10" s="427">
        <v>182</v>
      </c>
      <c r="K10" s="426">
        <f t="shared" si="4"/>
        <v>59</v>
      </c>
      <c r="L10" s="427">
        <v>37</v>
      </c>
      <c r="M10" s="427">
        <v>22</v>
      </c>
      <c r="N10" s="426">
        <f t="shared" si="5"/>
        <v>69</v>
      </c>
      <c r="O10" s="426">
        <f t="shared" si="6"/>
        <v>12</v>
      </c>
      <c r="P10" s="426">
        <f t="shared" si="6"/>
        <v>57</v>
      </c>
      <c r="Q10" s="426">
        <f t="shared" si="7"/>
        <v>0</v>
      </c>
      <c r="R10" s="427">
        <v>0</v>
      </c>
      <c r="S10" s="427">
        <v>0</v>
      </c>
      <c r="T10" s="426">
        <f t="shared" si="8"/>
        <v>50</v>
      </c>
      <c r="U10" s="427">
        <v>7</v>
      </c>
      <c r="V10" s="427">
        <v>43</v>
      </c>
      <c r="W10" s="426">
        <f t="shared" si="9"/>
        <v>19</v>
      </c>
      <c r="X10" s="427">
        <v>5</v>
      </c>
      <c r="Y10" s="427">
        <v>14</v>
      </c>
      <c r="AA10" s="424">
        <f t="shared" si="10"/>
        <v>0</v>
      </c>
      <c r="AB10" s="424">
        <f t="shared" si="11"/>
        <v>0</v>
      </c>
      <c r="AC10" s="424">
        <f t="shared" si="12"/>
        <v>0</v>
      </c>
      <c r="AD10" s="21">
        <f t="shared" si="13"/>
        <v>0</v>
      </c>
      <c r="AE10" s="21">
        <f t="shared" si="14"/>
        <v>0</v>
      </c>
      <c r="AF10" s="21">
        <f t="shared" si="14"/>
        <v>0</v>
      </c>
      <c r="AG10" s="21">
        <f t="shared" si="14"/>
        <v>0</v>
      </c>
      <c r="AH10" s="21">
        <f t="shared" si="15"/>
        <v>0</v>
      </c>
      <c r="AI10" s="21">
        <f t="shared" si="16"/>
        <v>0</v>
      </c>
      <c r="AJ10" s="21">
        <f t="shared" si="17"/>
        <v>0</v>
      </c>
      <c r="AK10" s="21">
        <f t="shared" si="18"/>
        <v>0</v>
      </c>
      <c r="AL10" s="21">
        <f t="shared" si="19"/>
        <v>0</v>
      </c>
      <c r="AM10" s="21">
        <f t="shared" si="19"/>
        <v>0</v>
      </c>
      <c r="AN10" s="21">
        <f t="shared" si="19"/>
        <v>0</v>
      </c>
      <c r="AV10" s="21"/>
      <c r="AW10" s="21"/>
      <c r="AX10" s="21"/>
      <c r="AY10" s="21"/>
      <c r="AZ10" s="21"/>
      <c r="BA10" s="21"/>
    </row>
    <row r="11" spans="1:53" s="94" customFormat="1" ht="25.9" customHeight="1">
      <c r="A11" s="1449" t="s">
        <v>354</v>
      </c>
      <c r="B11" s="425">
        <f t="shared" si="0"/>
        <v>655</v>
      </c>
      <c r="C11" s="426">
        <f t="shared" si="1"/>
        <v>251</v>
      </c>
      <c r="D11" s="426">
        <f t="shared" si="1"/>
        <v>404</v>
      </c>
      <c r="E11" s="426">
        <f t="shared" si="2"/>
        <v>220</v>
      </c>
      <c r="F11" s="427">
        <v>83</v>
      </c>
      <c r="G11" s="427">
        <v>137</v>
      </c>
      <c r="H11" s="426">
        <f t="shared" si="3"/>
        <v>153</v>
      </c>
      <c r="I11" s="427">
        <v>60</v>
      </c>
      <c r="J11" s="427">
        <v>93</v>
      </c>
      <c r="K11" s="426">
        <f t="shared" si="4"/>
        <v>282</v>
      </c>
      <c r="L11" s="427">
        <v>108</v>
      </c>
      <c r="M11" s="427">
        <v>174</v>
      </c>
      <c r="N11" s="426">
        <f t="shared" si="5"/>
        <v>127</v>
      </c>
      <c r="O11" s="426">
        <f t="shared" si="6"/>
        <v>34</v>
      </c>
      <c r="P11" s="426">
        <f t="shared" si="6"/>
        <v>93</v>
      </c>
      <c r="Q11" s="426">
        <f t="shared" si="7"/>
        <v>49</v>
      </c>
      <c r="R11" s="427">
        <v>10</v>
      </c>
      <c r="S11" s="427">
        <v>39</v>
      </c>
      <c r="T11" s="426">
        <f t="shared" si="8"/>
        <v>26</v>
      </c>
      <c r="U11" s="427">
        <v>6</v>
      </c>
      <c r="V11" s="427">
        <v>20</v>
      </c>
      <c r="W11" s="426">
        <f t="shared" si="9"/>
        <v>52</v>
      </c>
      <c r="X11" s="427">
        <v>18</v>
      </c>
      <c r="Y11" s="427">
        <v>34</v>
      </c>
      <c r="AA11" s="424">
        <f t="shared" si="10"/>
        <v>0</v>
      </c>
      <c r="AB11" s="424">
        <f t="shared" si="11"/>
        <v>0</v>
      </c>
      <c r="AC11" s="424">
        <f t="shared" si="12"/>
        <v>0</v>
      </c>
      <c r="AD11" s="21">
        <f t="shared" si="13"/>
        <v>0</v>
      </c>
      <c r="AE11" s="21">
        <f t="shared" si="14"/>
        <v>0</v>
      </c>
      <c r="AF11" s="21">
        <f t="shared" si="14"/>
        <v>0</v>
      </c>
      <c r="AG11" s="21">
        <f t="shared" si="14"/>
        <v>0</v>
      </c>
      <c r="AH11" s="21">
        <f t="shared" si="15"/>
        <v>0</v>
      </c>
      <c r="AI11" s="21">
        <f t="shared" si="16"/>
        <v>0</v>
      </c>
      <c r="AJ11" s="21">
        <f t="shared" si="17"/>
        <v>0</v>
      </c>
      <c r="AK11" s="21">
        <f t="shared" si="18"/>
        <v>0</v>
      </c>
      <c r="AL11" s="21">
        <f t="shared" si="19"/>
        <v>0</v>
      </c>
      <c r="AM11" s="21">
        <f t="shared" si="19"/>
        <v>0</v>
      </c>
      <c r="AN11" s="21">
        <f t="shared" si="19"/>
        <v>0</v>
      </c>
      <c r="AV11" s="21"/>
      <c r="AW11" s="21"/>
      <c r="AX11" s="21"/>
      <c r="AY11" s="21"/>
      <c r="AZ11" s="21"/>
      <c r="BA11" s="21"/>
    </row>
    <row r="12" spans="1:53" s="94" customFormat="1" ht="25.9" customHeight="1">
      <c r="A12" s="1449" t="s">
        <v>355</v>
      </c>
      <c r="B12" s="425">
        <f t="shared" si="0"/>
        <v>552</v>
      </c>
      <c r="C12" s="426">
        <f t="shared" si="1"/>
        <v>188</v>
      </c>
      <c r="D12" s="426">
        <f t="shared" si="1"/>
        <v>364</v>
      </c>
      <c r="E12" s="426">
        <f t="shared" si="2"/>
        <v>0</v>
      </c>
      <c r="F12" s="427">
        <v>0</v>
      </c>
      <c r="G12" s="427">
        <v>0</v>
      </c>
      <c r="H12" s="426">
        <f t="shared" si="3"/>
        <v>499</v>
      </c>
      <c r="I12" s="427">
        <v>160</v>
      </c>
      <c r="J12" s="427">
        <v>339</v>
      </c>
      <c r="K12" s="426">
        <f t="shared" si="4"/>
        <v>53</v>
      </c>
      <c r="L12" s="427">
        <v>28</v>
      </c>
      <c r="M12" s="427">
        <v>25</v>
      </c>
      <c r="N12" s="426">
        <f t="shared" si="5"/>
        <v>103</v>
      </c>
      <c r="O12" s="426">
        <f t="shared" si="6"/>
        <v>28</v>
      </c>
      <c r="P12" s="426">
        <f t="shared" si="6"/>
        <v>75</v>
      </c>
      <c r="Q12" s="426">
        <f t="shared" si="7"/>
        <v>0</v>
      </c>
      <c r="R12" s="427">
        <v>0</v>
      </c>
      <c r="S12" s="427">
        <v>0</v>
      </c>
      <c r="T12" s="426">
        <f t="shared" si="8"/>
        <v>81</v>
      </c>
      <c r="U12" s="427">
        <v>16</v>
      </c>
      <c r="V12" s="427">
        <v>65</v>
      </c>
      <c r="W12" s="426">
        <f t="shared" si="9"/>
        <v>22</v>
      </c>
      <c r="X12" s="427">
        <v>12</v>
      </c>
      <c r="Y12" s="427">
        <v>10</v>
      </c>
      <c r="AA12" s="424">
        <f t="shared" si="10"/>
        <v>0</v>
      </c>
      <c r="AB12" s="424">
        <f t="shared" si="11"/>
        <v>0</v>
      </c>
      <c r="AC12" s="424">
        <f t="shared" si="12"/>
        <v>0</v>
      </c>
      <c r="AD12" s="21">
        <f t="shared" si="13"/>
        <v>0</v>
      </c>
      <c r="AE12" s="21">
        <f t="shared" si="14"/>
        <v>0</v>
      </c>
      <c r="AF12" s="21">
        <f t="shared" si="14"/>
        <v>0</v>
      </c>
      <c r="AG12" s="21">
        <f t="shared" si="14"/>
        <v>0</v>
      </c>
      <c r="AH12" s="21">
        <f t="shared" si="15"/>
        <v>0</v>
      </c>
      <c r="AI12" s="21">
        <f t="shared" si="16"/>
        <v>0</v>
      </c>
      <c r="AJ12" s="21">
        <f t="shared" si="17"/>
        <v>0</v>
      </c>
      <c r="AK12" s="21">
        <f t="shared" si="18"/>
        <v>0</v>
      </c>
      <c r="AL12" s="21">
        <f t="shared" si="19"/>
        <v>0</v>
      </c>
      <c r="AM12" s="21">
        <f t="shared" si="19"/>
        <v>0</v>
      </c>
      <c r="AN12" s="21">
        <f t="shared" si="19"/>
        <v>0</v>
      </c>
      <c r="AV12" s="21"/>
      <c r="AW12" s="21"/>
      <c r="AX12" s="21"/>
      <c r="AY12" s="21"/>
      <c r="AZ12" s="21"/>
      <c r="BA12" s="21"/>
    </row>
    <row r="13" spans="1:53" s="94" customFormat="1" ht="25.9" customHeight="1">
      <c r="A13" s="1449" t="s">
        <v>356</v>
      </c>
      <c r="B13" s="425">
        <f t="shared" si="0"/>
        <v>596</v>
      </c>
      <c r="C13" s="426">
        <f t="shared" si="1"/>
        <v>260</v>
      </c>
      <c r="D13" s="426">
        <f t="shared" si="1"/>
        <v>336</v>
      </c>
      <c r="E13" s="426">
        <f t="shared" si="2"/>
        <v>0</v>
      </c>
      <c r="F13" s="427">
        <v>0</v>
      </c>
      <c r="G13" s="427">
        <v>0</v>
      </c>
      <c r="H13" s="426">
        <f t="shared" si="3"/>
        <v>570</v>
      </c>
      <c r="I13" s="427">
        <v>246</v>
      </c>
      <c r="J13" s="427">
        <v>324</v>
      </c>
      <c r="K13" s="426">
        <f t="shared" si="4"/>
        <v>26</v>
      </c>
      <c r="L13" s="427">
        <v>14</v>
      </c>
      <c r="M13" s="427">
        <v>12</v>
      </c>
      <c r="N13" s="426">
        <f t="shared" si="5"/>
        <v>101</v>
      </c>
      <c r="O13" s="426">
        <f t="shared" si="6"/>
        <v>23</v>
      </c>
      <c r="P13" s="426">
        <f t="shared" si="6"/>
        <v>78</v>
      </c>
      <c r="Q13" s="426">
        <f t="shared" si="7"/>
        <v>0</v>
      </c>
      <c r="R13" s="427">
        <v>0</v>
      </c>
      <c r="S13" s="427">
        <v>0</v>
      </c>
      <c r="T13" s="426">
        <f t="shared" si="8"/>
        <v>88</v>
      </c>
      <c r="U13" s="427">
        <v>17</v>
      </c>
      <c r="V13" s="427">
        <v>71</v>
      </c>
      <c r="W13" s="426">
        <f t="shared" si="9"/>
        <v>13</v>
      </c>
      <c r="X13" s="427">
        <v>6</v>
      </c>
      <c r="Y13" s="427">
        <v>7</v>
      </c>
      <c r="Z13" s="1469"/>
      <c r="AA13" s="424">
        <f t="shared" si="10"/>
        <v>0</v>
      </c>
      <c r="AB13" s="424">
        <f t="shared" si="11"/>
        <v>0</v>
      </c>
      <c r="AC13" s="424">
        <f t="shared" si="12"/>
        <v>0</v>
      </c>
      <c r="AD13" s="21">
        <f t="shared" si="13"/>
        <v>0</v>
      </c>
      <c r="AE13" s="21">
        <f t="shared" si="14"/>
        <v>0</v>
      </c>
      <c r="AF13" s="21">
        <f t="shared" si="14"/>
        <v>0</v>
      </c>
      <c r="AG13" s="21">
        <f t="shared" si="14"/>
        <v>0</v>
      </c>
      <c r="AH13" s="21">
        <f t="shared" si="15"/>
        <v>0</v>
      </c>
      <c r="AI13" s="21">
        <f t="shared" si="16"/>
        <v>0</v>
      </c>
      <c r="AJ13" s="21">
        <f t="shared" si="17"/>
        <v>0</v>
      </c>
      <c r="AK13" s="21">
        <f t="shared" si="18"/>
        <v>0</v>
      </c>
      <c r="AL13" s="21">
        <f t="shared" si="19"/>
        <v>0</v>
      </c>
      <c r="AM13" s="21">
        <f t="shared" si="19"/>
        <v>0</v>
      </c>
      <c r="AN13" s="21">
        <f t="shared" si="19"/>
        <v>0</v>
      </c>
      <c r="AV13" s="21"/>
      <c r="AW13" s="21"/>
      <c r="AX13" s="21"/>
      <c r="AY13" s="21"/>
      <c r="AZ13" s="21"/>
      <c r="BA13" s="21"/>
    </row>
    <row r="14" spans="1:53" s="94" customFormat="1" ht="25.9" customHeight="1">
      <c r="A14" s="1449" t="s">
        <v>357</v>
      </c>
      <c r="B14" s="425">
        <f t="shared" si="0"/>
        <v>378</v>
      </c>
      <c r="C14" s="426">
        <f t="shared" si="1"/>
        <v>112</v>
      </c>
      <c r="D14" s="426">
        <f t="shared" si="1"/>
        <v>266</v>
      </c>
      <c r="E14" s="426">
        <f t="shared" si="2"/>
        <v>0</v>
      </c>
      <c r="F14" s="427">
        <v>0</v>
      </c>
      <c r="G14" s="427">
        <v>0</v>
      </c>
      <c r="H14" s="426">
        <f t="shared" si="3"/>
        <v>290</v>
      </c>
      <c r="I14" s="427">
        <v>97</v>
      </c>
      <c r="J14" s="427">
        <v>193</v>
      </c>
      <c r="K14" s="426">
        <f t="shared" si="4"/>
        <v>88</v>
      </c>
      <c r="L14" s="427">
        <v>15</v>
      </c>
      <c r="M14" s="427">
        <v>73</v>
      </c>
      <c r="N14" s="426">
        <f t="shared" si="5"/>
        <v>63</v>
      </c>
      <c r="O14" s="426">
        <f t="shared" si="6"/>
        <v>19</v>
      </c>
      <c r="P14" s="426">
        <f t="shared" si="6"/>
        <v>44</v>
      </c>
      <c r="Q14" s="426">
        <f t="shared" si="7"/>
        <v>0</v>
      </c>
      <c r="R14" s="427">
        <v>0</v>
      </c>
      <c r="S14" s="427">
        <v>0</v>
      </c>
      <c r="T14" s="426">
        <f t="shared" si="8"/>
        <v>51</v>
      </c>
      <c r="U14" s="427">
        <v>15</v>
      </c>
      <c r="V14" s="427">
        <v>36</v>
      </c>
      <c r="W14" s="426">
        <f t="shared" si="9"/>
        <v>12</v>
      </c>
      <c r="X14" s="427">
        <v>4</v>
      </c>
      <c r="Y14" s="427">
        <v>8</v>
      </c>
      <c r="Z14" s="1469"/>
      <c r="AA14" s="424">
        <f t="shared" si="10"/>
        <v>0</v>
      </c>
      <c r="AB14" s="424">
        <f t="shared" si="11"/>
        <v>0</v>
      </c>
      <c r="AC14" s="424">
        <f t="shared" si="12"/>
        <v>0</v>
      </c>
      <c r="AD14" s="21">
        <f t="shared" si="13"/>
        <v>0</v>
      </c>
      <c r="AE14" s="21">
        <f t="shared" si="14"/>
        <v>0</v>
      </c>
      <c r="AF14" s="21">
        <f t="shared" si="14"/>
        <v>0</v>
      </c>
      <c r="AG14" s="21">
        <f t="shared" si="14"/>
        <v>0</v>
      </c>
      <c r="AH14" s="21">
        <f t="shared" si="15"/>
        <v>0</v>
      </c>
      <c r="AI14" s="21">
        <f t="shared" si="16"/>
        <v>0</v>
      </c>
      <c r="AJ14" s="21">
        <f t="shared" si="17"/>
        <v>0</v>
      </c>
      <c r="AK14" s="21">
        <f t="shared" si="18"/>
        <v>0</v>
      </c>
      <c r="AL14" s="21">
        <f t="shared" si="19"/>
        <v>0</v>
      </c>
      <c r="AM14" s="21">
        <f t="shared" si="19"/>
        <v>0</v>
      </c>
      <c r="AN14" s="21">
        <f t="shared" si="19"/>
        <v>0</v>
      </c>
      <c r="AV14" s="21"/>
      <c r="AW14" s="21"/>
      <c r="AX14" s="21"/>
      <c r="AY14" s="21"/>
      <c r="AZ14" s="21"/>
      <c r="BA14" s="21"/>
    </row>
    <row r="15" spans="1:53" s="94" customFormat="1" ht="25.9" customHeight="1">
      <c r="A15" s="1449" t="s">
        <v>358</v>
      </c>
      <c r="B15" s="425">
        <f t="shared" si="0"/>
        <v>243</v>
      </c>
      <c r="C15" s="426">
        <f t="shared" si="1"/>
        <v>96</v>
      </c>
      <c r="D15" s="426">
        <f t="shared" si="1"/>
        <v>147</v>
      </c>
      <c r="E15" s="426">
        <f t="shared" si="2"/>
        <v>0</v>
      </c>
      <c r="F15" s="427">
        <v>0</v>
      </c>
      <c r="G15" s="427">
        <v>0</v>
      </c>
      <c r="H15" s="426">
        <f t="shared" si="3"/>
        <v>242</v>
      </c>
      <c r="I15" s="427">
        <v>95</v>
      </c>
      <c r="J15" s="427">
        <v>147</v>
      </c>
      <c r="K15" s="426">
        <f t="shared" si="4"/>
        <v>1</v>
      </c>
      <c r="L15" s="427">
        <v>1</v>
      </c>
      <c r="M15" s="427">
        <v>0</v>
      </c>
      <c r="N15" s="426">
        <f t="shared" si="5"/>
        <v>48</v>
      </c>
      <c r="O15" s="426">
        <f t="shared" si="6"/>
        <v>11</v>
      </c>
      <c r="P15" s="426">
        <f t="shared" si="6"/>
        <v>37</v>
      </c>
      <c r="Q15" s="426">
        <f t="shared" si="7"/>
        <v>0</v>
      </c>
      <c r="R15" s="427">
        <v>0</v>
      </c>
      <c r="S15" s="427">
        <v>0</v>
      </c>
      <c r="T15" s="426">
        <f t="shared" si="8"/>
        <v>48</v>
      </c>
      <c r="U15" s="427">
        <v>11</v>
      </c>
      <c r="V15" s="427">
        <v>37</v>
      </c>
      <c r="W15" s="426">
        <f t="shared" si="9"/>
        <v>0</v>
      </c>
      <c r="X15" s="427">
        <v>0</v>
      </c>
      <c r="Y15" s="427">
        <v>0</v>
      </c>
      <c r="Z15" s="1469"/>
      <c r="AA15" s="424">
        <f t="shared" si="10"/>
        <v>0</v>
      </c>
      <c r="AB15" s="424">
        <f t="shared" si="11"/>
        <v>0</v>
      </c>
      <c r="AC15" s="424">
        <f t="shared" si="12"/>
        <v>0</v>
      </c>
      <c r="AD15" s="21">
        <f t="shared" si="13"/>
        <v>0</v>
      </c>
      <c r="AE15" s="21">
        <f t="shared" si="14"/>
        <v>0</v>
      </c>
      <c r="AF15" s="21">
        <f t="shared" si="14"/>
        <v>0</v>
      </c>
      <c r="AG15" s="21">
        <f t="shared" si="14"/>
        <v>0</v>
      </c>
      <c r="AH15" s="21">
        <f t="shared" si="15"/>
        <v>0</v>
      </c>
      <c r="AI15" s="21">
        <f t="shared" si="16"/>
        <v>0</v>
      </c>
      <c r="AJ15" s="21">
        <f t="shared" si="17"/>
        <v>0</v>
      </c>
      <c r="AK15" s="21">
        <f t="shared" si="18"/>
        <v>0</v>
      </c>
      <c r="AL15" s="21">
        <f t="shared" si="19"/>
        <v>0</v>
      </c>
      <c r="AM15" s="21">
        <f t="shared" si="19"/>
        <v>0</v>
      </c>
      <c r="AN15" s="21">
        <f t="shared" si="19"/>
        <v>0</v>
      </c>
      <c r="AV15" s="21"/>
      <c r="AW15" s="21"/>
      <c r="AX15" s="21"/>
      <c r="AY15" s="21"/>
      <c r="AZ15" s="21"/>
      <c r="BA15" s="21"/>
    </row>
    <row r="16" spans="1:53" s="94" customFormat="1" ht="25.9" customHeight="1">
      <c r="A16" s="1449" t="s">
        <v>359</v>
      </c>
      <c r="B16" s="425">
        <f t="shared" si="0"/>
        <v>829</v>
      </c>
      <c r="C16" s="426">
        <f t="shared" si="1"/>
        <v>305</v>
      </c>
      <c r="D16" s="426">
        <f t="shared" si="1"/>
        <v>524</v>
      </c>
      <c r="E16" s="426">
        <f t="shared" si="2"/>
        <v>80</v>
      </c>
      <c r="F16" s="427">
        <v>25</v>
      </c>
      <c r="G16" s="427">
        <v>55</v>
      </c>
      <c r="H16" s="426">
        <f t="shared" si="3"/>
        <v>309</v>
      </c>
      <c r="I16" s="427">
        <v>87</v>
      </c>
      <c r="J16" s="427">
        <v>222</v>
      </c>
      <c r="K16" s="426">
        <f t="shared" si="4"/>
        <v>440</v>
      </c>
      <c r="L16" s="427">
        <v>193</v>
      </c>
      <c r="M16" s="427">
        <v>247</v>
      </c>
      <c r="N16" s="426">
        <f t="shared" si="5"/>
        <v>184</v>
      </c>
      <c r="O16" s="426">
        <f t="shared" si="6"/>
        <v>46</v>
      </c>
      <c r="P16" s="426">
        <f t="shared" si="6"/>
        <v>138</v>
      </c>
      <c r="Q16" s="426">
        <f t="shared" si="7"/>
        <v>20</v>
      </c>
      <c r="R16" s="427">
        <v>4</v>
      </c>
      <c r="S16" s="427">
        <v>16</v>
      </c>
      <c r="T16" s="426">
        <f t="shared" si="8"/>
        <v>56</v>
      </c>
      <c r="U16" s="427">
        <v>15</v>
      </c>
      <c r="V16" s="427">
        <v>41</v>
      </c>
      <c r="W16" s="426">
        <f t="shared" si="9"/>
        <v>108</v>
      </c>
      <c r="X16" s="427">
        <v>27</v>
      </c>
      <c r="Y16" s="427">
        <v>81</v>
      </c>
      <c r="Z16" s="1469"/>
      <c r="AA16" s="424">
        <f t="shared" si="10"/>
        <v>0</v>
      </c>
      <c r="AB16" s="424">
        <f t="shared" si="11"/>
        <v>0</v>
      </c>
      <c r="AC16" s="424">
        <f t="shared" si="12"/>
        <v>0</v>
      </c>
      <c r="AD16" s="21">
        <f t="shared" si="13"/>
        <v>0</v>
      </c>
      <c r="AE16" s="21">
        <f t="shared" si="14"/>
        <v>0</v>
      </c>
      <c r="AF16" s="21">
        <f t="shared" si="14"/>
        <v>0</v>
      </c>
      <c r="AG16" s="21">
        <f t="shared" si="14"/>
        <v>0</v>
      </c>
      <c r="AH16" s="21">
        <f t="shared" si="15"/>
        <v>0</v>
      </c>
      <c r="AI16" s="21">
        <f t="shared" si="16"/>
        <v>0</v>
      </c>
      <c r="AJ16" s="21">
        <f t="shared" si="17"/>
        <v>0</v>
      </c>
      <c r="AK16" s="21">
        <f t="shared" si="18"/>
        <v>0</v>
      </c>
      <c r="AL16" s="21">
        <f t="shared" si="19"/>
        <v>0</v>
      </c>
      <c r="AM16" s="21">
        <f t="shared" si="19"/>
        <v>0</v>
      </c>
      <c r="AN16" s="21">
        <f t="shared" si="19"/>
        <v>0</v>
      </c>
      <c r="AV16" s="21"/>
      <c r="AW16" s="21"/>
      <c r="AX16" s="21"/>
      <c r="AY16" s="21"/>
      <c r="AZ16" s="21"/>
      <c r="BA16" s="21"/>
    </row>
    <row r="17" spans="1:53" s="94" customFormat="1" ht="25.9" customHeight="1">
      <c r="A17" s="1449" t="s">
        <v>360</v>
      </c>
      <c r="B17" s="425">
        <f t="shared" si="0"/>
        <v>284</v>
      </c>
      <c r="C17" s="426">
        <f t="shared" si="1"/>
        <v>89</v>
      </c>
      <c r="D17" s="426">
        <f t="shared" si="1"/>
        <v>195</v>
      </c>
      <c r="E17" s="426">
        <f t="shared" si="2"/>
        <v>0</v>
      </c>
      <c r="F17" s="427">
        <v>0</v>
      </c>
      <c r="G17" s="427">
        <v>0</v>
      </c>
      <c r="H17" s="426">
        <f t="shared" si="3"/>
        <v>284</v>
      </c>
      <c r="I17" s="427">
        <v>89</v>
      </c>
      <c r="J17" s="427">
        <v>195</v>
      </c>
      <c r="K17" s="426">
        <f t="shared" si="4"/>
        <v>0</v>
      </c>
      <c r="L17" s="427">
        <v>0</v>
      </c>
      <c r="M17" s="427">
        <v>0</v>
      </c>
      <c r="N17" s="426">
        <f t="shared" si="5"/>
        <v>48</v>
      </c>
      <c r="O17" s="426">
        <f t="shared" si="6"/>
        <v>12</v>
      </c>
      <c r="P17" s="426">
        <f t="shared" si="6"/>
        <v>36</v>
      </c>
      <c r="Q17" s="426">
        <f t="shared" si="7"/>
        <v>0</v>
      </c>
      <c r="R17" s="427">
        <v>0</v>
      </c>
      <c r="S17" s="427">
        <v>0</v>
      </c>
      <c r="T17" s="426">
        <f t="shared" si="8"/>
        <v>48</v>
      </c>
      <c r="U17" s="427">
        <v>12</v>
      </c>
      <c r="V17" s="427">
        <v>36</v>
      </c>
      <c r="W17" s="426">
        <f t="shared" si="9"/>
        <v>0</v>
      </c>
      <c r="X17" s="427">
        <v>0</v>
      </c>
      <c r="Y17" s="427">
        <v>0</v>
      </c>
      <c r="Z17" s="1469"/>
      <c r="AA17" s="424">
        <f t="shared" si="10"/>
        <v>0</v>
      </c>
      <c r="AB17" s="424">
        <f t="shared" si="11"/>
        <v>0</v>
      </c>
      <c r="AC17" s="424">
        <f t="shared" si="12"/>
        <v>0</v>
      </c>
      <c r="AD17" s="21">
        <f t="shared" si="13"/>
        <v>0</v>
      </c>
      <c r="AE17" s="21">
        <f t="shared" si="14"/>
        <v>0</v>
      </c>
      <c r="AF17" s="21">
        <f t="shared" si="14"/>
        <v>0</v>
      </c>
      <c r="AG17" s="21">
        <f t="shared" si="14"/>
        <v>0</v>
      </c>
      <c r="AH17" s="21">
        <f t="shared" si="15"/>
        <v>0</v>
      </c>
      <c r="AI17" s="21">
        <f t="shared" si="16"/>
        <v>0</v>
      </c>
      <c r="AJ17" s="21">
        <f t="shared" si="17"/>
        <v>0</v>
      </c>
      <c r="AK17" s="21">
        <f t="shared" si="18"/>
        <v>0</v>
      </c>
      <c r="AL17" s="21">
        <f t="shared" si="19"/>
        <v>0</v>
      </c>
      <c r="AM17" s="21">
        <f t="shared" si="19"/>
        <v>0</v>
      </c>
      <c r="AN17" s="21">
        <f t="shared" si="19"/>
        <v>0</v>
      </c>
      <c r="AV17" s="21"/>
      <c r="AW17" s="21"/>
      <c r="AX17" s="21"/>
      <c r="AY17" s="21"/>
      <c r="AZ17" s="21"/>
      <c r="BA17" s="21"/>
    </row>
    <row r="18" spans="1:53" s="94" customFormat="1" ht="25.9" customHeight="1">
      <c r="A18" s="1449" t="s">
        <v>361</v>
      </c>
      <c r="B18" s="425">
        <f t="shared" si="0"/>
        <v>471</v>
      </c>
      <c r="C18" s="426">
        <f t="shared" si="1"/>
        <v>165</v>
      </c>
      <c r="D18" s="426">
        <f t="shared" si="1"/>
        <v>306</v>
      </c>
      <c r="E18" s="426">
        <f t="shared" si="2"/>
        <v>0</v>
      </c>
      <c r="F18" s="427">
        <v>0</v>
      </c>
      <c r="G18" s="427">
        <v>0</v>
      </c>
      <c r="H18" s="426">
        <f t="shared" si="3"/>
        <v>358</v>
      </c>
      <c r="I18" s="427">
        <v>131</v>
      </c>
      <c r="J18" s="427">
        <v>227</v>
      </c>
      <c r="K18" s="426">
        <f t="shared" si="4"/>
        <v>113</v>
      </c>
      <c r="L18" s="427">
        <v>34</v>
      </c>
      <c r="M18" s="427">
        <v>79</v>
      </c>
      <c r="N18" s="426">
        <f t="shared" si="5"/>
        <v>105</v>
      </c>
      <c r="O18" s="426">
        <f t="shared" si="6"/>
        <v>31</v>
      </c>
      <c r="P18" s="426">
        <f t="shared" si="6"/>
        <v>74</v>
      </c>
      <c r="Q18" s="426">
        <f t="shared" si="7"/>
        <v>0</v>
      </c>
      <c r="R18" s="427">
        <v>0</v>
      </c>
      <c r="S18" s="427">
        <v>0</v>
      </c>
      <c r="T18" s="426">
        <f t="shared" si="8"/>
        <v>73</v>
      </c>
      <c r="U18" s="427">
        <v>24</v>
      </c>
      <c r="V18" s="427">
        <v>49</v>
      </c>
      <c r="W18" s="426">
        <f t="shared" si="9"/>
        <v>32</v>
      </c>
      <c r="X18" s="427">
        <v>7</v>
      </c>
      <c r="Y18" s="427">
        <v>25</v>
      </c>
      <c r="Z18" s="1469"/>
      <c r="AA18" s="424">
        <f t="shared" si="10"/>
        <v>0</v>
      </c>
      <c r="AB18" s="424">
        <f t="shared" si="11"/>
        <v>0</v>
      </c>
      <c r="AC18" s="424">
        <f t="shared" si="12"/>
        <v>0</v>
      </c>
      <c r="AD18" s="21">
        <f t="shared" si="13"/>
        <v>0</v>
      </c>
      <c r="AE18" s="21">
        <f t="shared" si="14"/>
        <v>0</v>
      </c>
      <c r="AF18" s="21">
        <f t="shared" si="14"/>
        <v>0</v>
      </c>
      <c r="AG18" s="21">
        <f t="shared" si="14"/>
        <v>0</v>
      </c>
      <c r="AH18" s="21">
        <f t="shared" si="15"/>
        <v>0</v>
      </c>
      <c r="AI18" s="21">
        <f t="shared" si="16"/>
        <v>0</v>
      </c>
      <c r="AJ18" s="21">
        <f t="shared" si="17"/>
        <v>0</v>
      </c>
      <c r="AK18" s="21">
        <f t="shared" si="18"/>
        <v>0</v>
      </c>
      <c r="AL18" s="21">
        <f t="shared" si="19"/>
        <v>0</v>
      </c>
      <c r="AM18" s="21">
        <f t="shared" si="19"/>
        <v>0</v>
      </c>
      <c r="AN18" s="21">
        <f t="shared" si="19"/>
        <v>0</v>
      </c>
      <c r="AV18" s="21"/>
      <c r="AW18" s="21"/>
      <c r="AX18" s="21"/>
      <c r="AY18" s="21"/>
      <c r="AZ18" s="21"/>
      <c r="BA18" s="21"/>
    </row>
    <row r="19" spans="1:53" s="94" customFormat="1" ht="25.9" customHeight="1">
      <c r="A19" s="1449" t="s">
        <v>362</v>
      </c>
      <c r="B19" s="425">
        <f t="shared" si="0"/>
        <v>534</v>
      </c>
      <c r="C19" s="426">
        <f t="shared" si="1"/>
        <v>173</v>
      </c>
      <c r="D19" s="426">
        <f t="shared" si="1"/>
        <v>361</v>
      </c>
      <c r="E19" s="426">
        <f t="shared" si="2"/>
        <v>0</v>
      </c>
      <c r="F19" s="427">
        <v>0</v>
      </c>
      <c r="G19" s="427">
        <v>0</v>
      </c>
      <c r="H19" s="426">
        <f t="shared" si="3"/>
        <v>318</v>
      </c>
      <c r="I19" s="427">
        <v>93</v>
      </c>
      <c r="J19" s="427">
        <v>225</v>
      </c>
      <c r="K19" s="426">
        <f t="shared" si="4"/>
        <v>216</v>
      </c>
      <c r="L19" s="427">
        <v>80</v>
      </c>
      <c r="M19" s="427">
        <v>136</v>
      </c>
      <c r="N19" s="426">
        <f t="shared" si="5"/>
        <v>111</v>
      </c>
      <c r="O19" s="426">
        <f t="shared" si="6"/>
        <v>32</v>
      </c>
      <c r="P19" s="426">
        <f t="shared" si="6"/>
        <v>79</v>
      </c>
      <c r="Q19" s="426">
        <f t="shared" si="7"/>
        <v>0</v>
      </c>
      <c r="R19" s="427">
        <v>0</v>
      </c>
      <c r="S19" s="427">
        <v>0</v>
      </c>
      <c r="T19" s="426">
        <f t="shared" si="8"/>
        <v>58</v>
      </c>
      <c r="U19" s="427">
        <v>15</v>
      </c>
      <c r="V19" s="427">
        <v>43</v>
      </c>
      <c r="W19" s="426">
        <f t="shared" si="9"/>
        <v>53</v>
      </c>
      <c r="X19" s="427">
        <v>17</v>
      </c>
      <c r="Y19" s="427">
        <v>36</v>
      </c>
      <c r="Z19" s="1469"/>
      <c r="AA19" s="424">
        <f t="shared" si="10"/>
        <v>0</v>
      </c>
      <c r="AB19" s="424">
        <f t="shared" si="11"/>
        <v>0</v>
      </c>
      <c r="AC19" s="424">
        <f t="shared" si="12"/>
        <v>0</v>
      </c>
      <c r="AD19" s="21">
        <f t="shared" si="13"/>
        <v>0</v>
      </c>
      <c r="AE19" s="21">
        <f t="shared" si="14"/>
        <v>0</v>
      </c>
      <c r="AF19" s="21">
        <f t="shared" si="14"/>
        <v>0</v>
      </c>
      <c r="AG19" s="21">
        <f t="shared" si="14"/>
        <v>0</v>
      </c>
      <c r="AH19" s="21">
        <f t="shared" si="15"/>
        <v>0</v>
      </c>
      <c r="AI19" s="21">
        <f t="shared" si="16"/>
        <v>0</v>
      </c>
      <c r="AJ19" s="21">
        <f t="shared" si="17"/>
        <v>0</v>
      </c>
      <c r="AK19" s="21">
        <f t="shared" si="18"/>
        <v>0</v>
      </c>
      <c r="AL19" s="21">
        <f t="shared" si="19"/>
        <v>0</v>
      </c>
      <c r="AM19" s="21">
        <f t="shared" si="19"/>
        <v>0</v>
      </c>
      <c r="AN19" s="21">
        <f t="shared" si="19"/>
        <v>0</v>
      </c>
      <c r="AV19" s="21"/>
      <c r="AW19" s="21"/>
      <c r="AX19" s="21"/>
      <c r="AY19" s="21"/>
      <c r="AZ19" s="21"/>
      <c r="BA19" s="21"/>
    </row>
    <row r="20" spans="1:53" s="94" customFormat="1" ht="25.9" customHeight="1">
      <c r="A20" s="1450" t="s">
        <v>363</v>
      </c>
      <c r="B20" s="428">
        <f t="shared" si="0"/>
        <v>538</v>
      </c>
      <c r="C20" s="358">
        <f t="shared" si="1"/>
        <v>215</v>
      </c>
      <c r="D20" s="358">
        <f t="shared" si="1"/>
        <v>323</v>
      </c>
      <c r="E20" s="358">
        <f t="shared" si="2"/>
        <v>0</v>
      </c>
      <c r="F20" s="359">
        <v>0</v>
      </c>
      <c r="G20" s="359">
        <v>0</v>
      </c>
      <c r="H20" s="358">
        <f t="shared" si="3"/>
        <v>357</v>
      </c>
      <c r="I20" s="359">
        <v>136</v>
      </c>
      <c r="J20" s="359">
        <v>221</v>
      </c>
      <c r="K20" s="358">
        <f t="shared" si="4"/>
        <v>181</v>
      </c>
      <c r="L20" s="359">
        <v>79</v>
      </c>
      <c r="M20" s="359">
        <v>102</v>
      </c>
      <c r="N20" s="358">
        <f t="shared" si="5"/>
        <v>82</v>
      </c>
      <c r="O20" s="358">
        <f t="shared" si="6"/>
        <v>24</v>
      </c>
      <c r="P20" s="358">
        <f t="shared" si="6"/>
        <v>58</v>
      </c>
      <c r="Q20" s="358">
        <f t="shared" si="7"/>
        <v>0</v>
      </c>
      <c r="R20" s="359">
        <v>0</v>
      </c>
      <c r="S20" s="359">
        <v>0</v>
      </c>
      <c r="T20" s="358">
        <f t="shared" si="8"/>
        <v>53</v>
      </c>
      <c r="U20" s="359">
        <v>14</v>
      </c>
      <c r="V20" s="359">
        <v>39</v>
      </c>
      <c r="W20" s="358">
        <f t="shared" si="9"/>
        <v>29</v>
      </c>
      <c r="X20" s="359">
        <v>10</v>
      </c>
      <c r="Y20" s="359">
        <v>19</v>
      </c>
      <c r="Z20" s="1469"/>
      <c r="AA20" s="424">
        <f t="shared" si="10"/>
        <v>0</v>
      </c>
      <c r="AB20" s="424">
        <f t="shared" si="11"/>
        <v>0</v>
      </c>
      <c r="AC20" s="424">
        <f t="shared" si="12"/>
        <v>0</v>
      </c>
      <c r="AD20" s="21">
        <f t="shared" si="13"/>
        <v>0</v>
      </c>
      <c r="AE20" s="21">
        <f t="shared" si="14"/>
        <v>0</v>
      </c>
      <c r="AF20" s="21">
        <f t="shared" si="14"/>
        <v>0</v>
      </c>
      <c r="AG20" s="21">
        <f t="shared" si="14"/>
        <v>0</v>
      </c>
      <c r="AH20" s="21">
        <f t="shared" si="15"/>
        <v>0</v>
      </c>
      <c r="AI20" s="21">
        <f t="shared" si="16"/>
        <v>0</v>
      </c>
      <c r="AJ20" s="21">
        <f t="shared" si="17"/>
        <v>0</v>
      </c>
      <c r="AK20" s="21">
        <f t="shared" si="18"/>
        <v>0</v>
      </c>
      <c r="AL20" s="21">
        <f t="shared" si="19"/>
        <v>0</v>
      </c>
      <c r="AM20" s="21">
        <f t="shared" si="19"/>
        <v>0</v>
      </c>
      <c r="AN20" s="21">
        <f t="shared" si="19"/>
        <v>0</v>
      </c>
      <c r="AV20" s="21"/>
      <c r="AW20" s="21"/>
      <c r="AX20" s="21"/>
      <c r="AY20" s="21"/>
      <c r="AZ20" s="21"/>
      <c r="BA20" s="21"/>
    </row>
    <row r="21" spans="1:53" s="1469" customFormat="1" ht="13.9" customHeight="1">
      <c r="A21" s="94" t="s">
        <v>328</v>
      </c>
      <c r="B21" s="1462"/>
      <c r="C21" s="1462"/>
      <c r="D21" s="1462"/>
      <c r="E21" s="157" t="s">
        <v>329</v>
      </c>
      <c r="G21" s="1462"/>
      <c r="H21" s="1462"/>
      <c r="I21" s="1462"/>
      <c r="J21" s="1490" t="s">
        <v>330</v>
      </c>
      <c r="M21" s="1462"/>
      <c r="N21" s="1462"/>
      <c r="O21" s="1462"/>
      <c r="P21" s="1462"/>
      <c r="Q21" s="1469" t="s">
        <v>332</v>
      </c>
      <c r="S21" s="1462"/>
      <c r="T21" s="1462"/>
      <c r="U21" s="1462"/>
      <c r="V21" s="1462"/>
      <c r="W21" s="1462"/>
      <c r="X21" s="1462"/>
      <c r="Y21" s="99" t="s">
        <v>333</v>
      </c>
    </row>
    <row r="22" spans="1:53" s="1469" customFormat="1" ht="13.9" customHeight="1">
      <c r="A22" s="1462"/>
      <c r="B22" s="1462"/>
      <c r="C22" s="1462"/>
      <c r="D22" s="1462"/>
      <c r="E22" s="1462"/>
      <c r="F22" s="1462"/>
      <c r="G22" s="1462"/>
      <c r="H22" s="1462"/>
      <c r="I22" s="1462"/>
      <c r="J22" s="94" t="s">
        <v>334</v>
      </c>
      <c r="M22" s="1462"/>
      <c r="N22" s="1462"/>
      <c r="O22" s="1462"/>
      <c r="P22" s="1462"/>
      <c r="Q22" s="1462"/>
      <c r="R22" s="1462"/>
      <c r="S22" s="1462"/>
      <c r="T22" s="1462"/>
      <c r="U22" s="1462"/>
      <c r="V22" s="1462"/>
      <c r="W22" s="1462"/>
      <c r="X22" s="1462"/>
      <c r="Y22" s="1462"/>
    </row>
    <row r="23" spans="1:53" s="1469" customFormat="1" ht="13.9" customHeight="1">
      <c r="A23" s="1462"/>
      <c r="B23" s="1462"/>
      <c r="C23" s="1462"/>
      <c r="D23" s="1462"/>
      <c r="E23" s="1462"/>
      <c r="F23" s="1462"/>
      <c r="G23" s="1462"/>
      <c r="H23" s="1462"/>
      <c r="I23" s="1462"/>
      <c r="J23" s="1462"/>
      <c r="K23" s="1462"/>
      <c r="L23" s="1462"/>
      <c r="M23" s="1462"/>
      <c r="N23" s="1462"/>
      <c r="O23" s="1462"/>
      <c r="P23" s="1462"/>
      <c r="Q23" s="1462"/>
      <c r="R23" s="1462"/>
      <c r="S23" s="1462"/>
      <c r="T23" s="1462"/>
      <c r="U23" s="1462"/>
      <c r="V23" s="1462"/>
      <c r="W23" s="1462"/>
      <c r="X23" s="1462"/>
      <c r="Y23" s="1462"/>
    </row>
    <row r="24" spans="1:53" s="1469" customFormat="1" ht="13.9" customHeight="1">
      <c r="A24" s="1469" t="s">
        <v>141</v>
      </c>
    </row>
    <row r="25" spans="1:53" s="94" customFormat="1" ht="13.9" customHeight="1">
      <c r="A25" s="94" t="s">
        <v>272</v>
      </c>
    </row>
    <row r="26" spans="1:53" s="94" customFormat="1" ht="13.9" customHeight="1">
      <c r="A26" s="157"/>
      <c r="B26" s="157"/>
      <c r="AA26" s="46"/>
      <c r="AB26" s="46"/>
      <c r="AC26" s="46"/>
    </row>
    <row r="27" spans="1:53">
      <c r="B27" s="372">
        <f>B8-SUM(B9:B20)</f>
        <v>0</v>
      </c>
      <c r="C27" s="372">
        <f t="shared" ref="C27:Y27" si="20">C8-SUM(C9:C20)</f>
        <v>0</v>
      </c>
      <c r="D27" s="372">
        <f t="shared" si="20"/>
        <v>0</v>
      </c>
      <c r="E27" s="372">
        <f t="shared" si="20"/>
        <v>0</v>
      </c>
      <c r="F27" s="372">
        <f t="shared" si="20"/>
        <v>0</v>
      </c>
      <c r="G27" s="372">
        <f t="shared" si="20"/>
        <v>0</v>
      </c>
      <c r="H27" s="372">
        <f t="shared" si="20"/>
        <v>0</v>
      </c>
      <c r="I27" s="372">
        <f t="shared" si="20"/>
        <v>0</v>
      </c>
      <c r="J27" s="372">
        <f t="shared" si="20"/>
        <v>0</v>
      </c>
      <c r="K27" s="372">
        <f t="shared" si="20"/>
        <v>0</v>
      </c>
      <c r="L27" s="372">
        <f t="shared" si="20"/>
        <v>0</v>
      </c>
      <c r="M27" s="372">
        <f t="shared" si="20"/>
        <v>0</v>
      </c>
      <c r="N27" s="372">
        <f t="shared" si="20"/>
        <v>0</v>
      </c>
      <c r="O27" s="372">
        <f t="shared" si="20"/>
        <v>0</v>
      </c>
      <c r="P27" s="372">
        <f t="shared" si="20"/>
        <v>0</v>
      </c>
      <c r="Q27" s="372">
        <f t="shared" si="20"/>
        <v>0</v>
      </c>
      <c r="R27" s="372">
        <f t="shared" si="20"/>
        <v>0</v>
      </c>
      <c r="S27" s="372">
        <f t="shared" si="20"/>
        <v>0</v>
      </c>
      <c r="T27" s="372">
        <f t="shared" si="20"/>
        <v>0</v>
      </c>
      <c r="U27" s="372">
        <f t="shared" si="20"/>
        <v>0</v>
      </c>
      <c r="V27" s="372">
        <f t="shared" si="20"/>
        <v>0</v>
      </c>
      <c r="W27" s="372">
        <f t="shared" si="20"/>
        <v>0</v>
      </c>
      <c r="X27" s="372">
        <f t="shared" si="20"/>
        <v>0</v>
      </c>
      <c r="Y27" s="372">
        <f t="shared" si="20"/>
        <v>0</v>
      </c>
    </row>
  </sheetData>
  <mergeCells count="21">
    <mergeCell ref="N6:P6"/>
    <mergeCell ref="Q6:S6"/>
    <mergeCell ref="T6:V6"/>
    <mergeCell ref="W6:Y6"/>
    <mergeCell ref="A3:Y3"/>
    <mergeCell ref="A4:W4"/>
    <mergeCell ref="X4:Y4"/>
    <mergeCell ref="A5:A7"/>
    <mergeCell ref="B5:M5"/>
    <mergeCell ref="N5:Y5"/>
    <mergeCell ref="B6:D6"/>
    <mergeCell ref="E6:G6"/>
    <mergeCell ref="H6:J6"/>
    <mergeCell ref="K6:M6"/>
    <mergeCell ref="A1:B1"/>
    <mergeCell ref="T1:V1"/>
    <mergeCell ref="W1:Y1"/>
    <mergeCell ref="A2:B2"/>
    <mergeCell ref="C2:I2"/>
    <mergeCell ref="T2:V2"/>
    <mergeCell ref="W2:Y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&amp;C&amp;8&amp;A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8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0.625" style="97" customWidth="1"/>
    <col min="2" max="2" width="9.75" style="97" customWidth="1"/>
    <col min="3" max="3" width="10.125" style="97" customWidth="1"/>
    <col min="4" max="12" width="9.75" style="97" customWidth="1"/>
    <col min="13" max="13" width="10.625" style="97" customWidth="1"/>
    <col min="14" max="14" width="9" style="97"/>
    <col min="15" max="17" width="4.5" style="97" bestFit="1" customWidth="1"/>
    <col min="18" max="256" width="9" style="97"/>
    <col min="257" max="257" width="10.625" style="97" customWidth="1"/>
    <col min="258" max="258" width="9.75" style="97" customWidth="1"/>
    <col min="259" max="259" width="10.125" style="97" customWidth="1"/>
    <col min="260" max="268" width="9.75" style="97" customWidth="1"/>
    <col min="269" max="269" width="10.625" style="97" customWidth="1"/>
    <col min="270" max="270" width="9" style="97"/>
    <col min="271" max="273" width="4.5" style="97" bestFit="1" customWidth="1"/>
    <col min="274" max="512" width="9" style="97"/>
    <col min="513" max="513" width="10.625" style="97" customWidth="1"/>
    <col min="514" max="514" width="9.75" style="97" customWidth="1"/>
    <col min="515" max="515" width="10.125" style="97" customWidth="1"/>
    <col min="516" max="524" width="9.75" style="97" customWidth="1"/>
    <col min="525" max="525" width="10.625" style="97" customWidth="1"/>
    <col min="526" max="526" width="9" style="97"/>
    <col min="527" max="529" width="4.5" style="97" bestFit="1" customWidth="1"/>
    <col min="530" max="768" width="9" style="97"/>
    <col min="769" max="769" width="10.625" style="97" customWidth="1"/>
    <col min="770" max="770" width="9.75" style="97" customWidth="1"/>
    <col min="771" max="771" width="10.125" style="97" customWidth="1"/>
    <col min="772" max="780" width="9.75" style="97" customWidth="1"/>
    <col min="781" max="781" width="10.625" style="97" customWidth="1"/>
    <col min="782" max="782" width="9" style="97"/>
    <col min="783" max="785" width="4.5" style="97" bestFit="1" customWidth="1"/>
    <col min="786" max="1024" width="9" style="97"/>
    <col min="1025" max="1025" width="10.625" style="97" customWidth="1"/>
    <col min="1026" max="1026" width="9.75" style="97" customWidth="1"/>
    <col min="1027" max="1027" width="10.125" style="97" customWidth="1"/>
    <col min="1028" max="1036" width="9.75" style="97" customWidth="1"/>
    <col min="1037" max="1037" width="10.625" style="97" customWidth="1"/>
    <col min="1038" max="1038" width="9" style="97"/>
    <col min="1039" max="1041" width="4.5" style="97" bestFit="1" customWidth="1"/>
    <col min="1042" max="1280" width="9" style="97"/>
    <col min="1281" max="1281" width="10.625" style="97" customWidth="1"/>
    <col min="1282" max="1282" width="9.75" style="97" customWidth="1"/>
    <col min="1283" max="1283" width="10.125" style="97" customWidth="1"/>
    <col min="1284" max="1292" width="9.75" style="97" customWidth="1"/>
    <col min="1293" max="1293" width="10.625" style="97" customWidth="1"/>
    <col min="1294" max="1294" width="9" style="97"/>
    <col min="1295" max="1297" width="4.5" style="97" bestFit="1" customWidth="1"/>
    <col min="1298" max="1536" width="9" style="97"/>
    <col min="1537" max="1537" width="10.625" style="97" customWidth="1"/>
    <col min="1538" max="1538" width="9.75" style="97" customWidth="1"/>
    <col min="1539" max="1539" width="10.125" style="97" customWidth="1"/>
    <col min="1540" max="1548" width="9.75" style="97" customWidth="1"/>
    <col min="1549" max="1549" width="10.625" style="97" customWidth="1"/>
    <col min="1550" max="1550" width="9" style="97"/>
    <col min="1551" max="1553" width="4.5" style="97" bestFit="1" customWidth="1"/>
    <col min="1554" max="1792" width="9" style="97"/>
    <col min="1793" max="1793" width="10.625" style="97" customWidth="1"/>
    <col min="1794" max="1794" width="9.75" style="97" customWidth="1"/>
    <col min="1795" max="1795" width="10.125" style="97" customWidth="1"/>
    <col min="1796" max="1804" width="9.75" style="97" customWidth="1"/>
    <col min="1805" max="1805" width="10.625" style="97" customWidth="1"/>
    <col min="1806" max="1806" width="9" style="97"/>
    <col min="1807" max="1809" width="4.5" style="97" bestFit="1" customWidth="1"/>
    <col min="1810" max="2048" width="9" style="97"/>
    <col min="2049" max="2049" width="10.625" style="97" customWidth="1"/>
    <col min="2050" max="2050" width="9.75" style="97" customWidth="1"/>
    <col min="2051" max="2051" width="10.125" style="97" customWidth="1"/>
    <col min="2052" max="2060" width="9.75" style="97" customWidth="1"/>
    <col min="2061" max="2061" width="10.625" style="97" customWidth="1"/>
    <col min="2062" max="2062" width="9" style="97"/>
    <col min="2063" max="2065" width="4.5" style="97" bestFit="1" customWidth="1"/>
    <col min="2066" max="2304" width="9" style="97"/>
    <col min="2305" max="2305" width="10.625" style="97" customWidth="1"/>
    <col min="2306" max="2306" width="9.75" style="97" customWidth="1"/>
    <col min="2307" max="2307" width="10.125" style="97" customWidth="1"/>
    <col min="2308" max="2316" width="9.75" style="97" customWidth="1"/>
    <col min="2317" max="2317" width="10.625" style="97" customWidth="1"/>
    <col min="2318" max="2318" width="9" style="97"/>
    <col min="2319" max="2321" width="4.5" style="97" bestFit="1" customWidth="1"/>
    <col min="2322" max="2560" width="9" style="97"/>
    <col min="2561" max="2561" width="10.625" style="97" customWidth="1"/>
    <col min="2562" max="2562" width="9.75" style="97" customWidth="1"/>
    <col min="2563" max="2563" width="10.125" style="97" customWidth="1"/>
    <col min="2564" max="2572" width="9.75" style="97" customWidth="1"/>
    <col min="2573" max="2573" width="10.625" style="97" customWidth="1"/>
    <col min="2574" max="2574" width="9" style="97"/>
    <col min="2575" max="2577" width="4.5" style="97" bestFit="1" customWidth="1"/>
    <col min="2578" max="2816" width="9" style="97"/>
    <col min="2817" max="2817" width="10.625" style="97" customWidth="1"/>
    <col min="2818" max="2818" width="9.75" style="97" customWidth="1"/>
    <col min="2819" max="2819" width="10.125" style="97" customWidth="1"/>
    <col min="2820" max="2828" width="9.75" style="97" customWidth="1"/>
    <col min="2829" max="2829" width="10.625" style="97" customWidth="1"/>
    <col min="2830" max="2830" width="9" style="97"/>
    <col min="2831" max="2833" width="4.5" style="97" bestFit="1" customWidth="1"/>
    <col min="2834" max="3072" width="9" style="97"/>
    <col min="3073" max="3073" width="10.625" style="97" customWidth="1"/>
    <col min="3074" max="3074" width="9.75" style="97" customWidth="1"/>
    <col min="3075" max="3075" width="10.125" style="97" customWidth="1"/>
    <col min="3076" max="3084" width="9.75" style="97" customWidth="1"/>
    <col min="3085" max="3085" width="10.625" style="97" customWidth="1"/>
    <col min="3086" max="3086" width="9" style="97"/>
    <col min="3087" max="3089" width="4.5" style="97" bestFit="1" customWidth="1"/>
    <col min="3090" max="3328" width="9" style="97"/>
    <col min="3329" max="3329" width="10.625" style="97" customWidth="1"/>
    <col min="3330" max="3330" width="9.75" style="97" customWidth="1"/>
    <col min="3331" max="3331" width="10.125" style="97" customWidth="1"/>
    <col min="3332" max="3340" width="9.75" style="97" customWidth="1"/>
    <col min="3341" max="3341" width="10.625" style="97" customWidth="1"/>
    <col min="3342" max="3342" width="9" style="97"/>
    <col min="3343" max="3345" width="4.5" style="97" bestFit="1" customWidth="1"/>
    <col min="3346" max="3584" width="9" style="97"/>
    <col min="3585" max="3585" width="10.625" style="97" customWidth="1"/>
    <col min="3586" max="3586" width="9.75" style="97" customWidth="1"/>
    <col min="3587" max="3587" width="10.125" style="97" customWidth="1"/>
    <col min="3588" max="3596" width="9.75" style="97" customWidth="1"/>
    <col min="3597" max="3597" width="10.625" style="97" customWidth="1"/>
    <col min="3598" max="3598" width="9" style="97"/>
    <col min="3599" max="3601" width="4.5" style="97" bestFit="1" customWidth="1"/>
    <col min="3602" max="3840" width="9" style="97"/>
    <col min="3841" max="3841" width="10.625" style="97" customWidth="1"/>
    <col min="3842" max="3842" width="9.75" style="97" customWidth="1"/>
    <col min="3843" max="3843" width="10.125" style="97" customWidth="1"/>
    <col min="3844" max="3852" width="9.75" style="97" customWidth="1"/>
    <col min="3853" max="3853" width="10.625" style="97" customWidth="1"/>
    <col min="3854" max="3854" width="9" style="97"/>
    <col min="3855" max="3857" width="4.5" style="97" bestFit="1" customWidth="1"/>
    <col min="3858" max="4096" width="9" style="97"/>
    <col min="4097" max="4097" width="10.625" style="97" customWidth="1"/>
    <col min="4098" max="4098" width="9.75" style="97" customWidth="1"/>
    <col min="4099" max="4099" width="10.125" style="97" customWidth="1"/>
    <col min="4100" max="4108" width="9.75" style="97" customWidth="1"/>
    <col min="4109" max="4109" width="10.625" style="97" customWidth="1"/>
    <col min="4110" max="4110" width="9" style="97"/>
    <col min="4111" max="4113" width="4.5" style="97" bestFit="1" customWidth="1"/>
    <col min="4114" max="4352" width="9" style="97"/>
    <col min="4353" max="4353" width="10.625" style="97" customWidth="1"/>
    <col min="4354" max="4354" width="9.75" style="97" customWidth="1"/>
    <col min="4355" max="4355" width="10.125" style="97" customWidth="1"/>
    <col min="4356" max="4364" width="9.75" style="97" customWidth="1"/>
    <col min="4365" max="4365" width="10.625" style="97" customWidth="1"/>
    <col min="4366" max="4366" width="9" style="97"/>
    <col min="4367" max="4369" width="4.5" style="97" bestFit="1" customWidth="1"/>
    <col min="4370" max="4608" width="9" style="97"/>
    <col min="4609" max="4609" width="10.625" style="97" customWidth="1"/>
    <col min="4610" max="4610" width="9.75" style="97" customWidth="1"/>
    <col min="4611" max="4611" width="10.125" style="97" customWidth="1"/>
    <col min="4612" max="4620" width="9.75" style="97" customWidth="1"/>
    <col min="4621" max="4621" width="10.625" style="97" customWidth="1"/>
    <col min="4622" max="4622" width="9" style="97"/>
    <col min="4623" max="4625" width="4.5" style="97" bestFit="1" customWidth="1"/>
    <col min="4626" max="4864" width="9" style="97"/>
    <col min="4865" max="4865" width="10.625" style="97" customWidth="1"/>
    <col min="4866" max="4866" width="9.75" style="97" customWidth="1"/>
    <col min="4867" max="4867" width="10.125" style="97" customWidth="1"/>
    <col min="4868" max="4876" width="9.75" style="97" customWidth="1"/>
    <col min="4877" max="4877" width="10.625" style="97" customWidth="1"/>
    <col min="4878" max="4878" width="9" style="97"/>
    <col min="4879" max="4881" width="4.5" style="97" bestFit="1" customWidth="1"/>
    <col min="4882" max="5120" width="9" style="97"/>
    <col min="5121" max="5121" width="10.625" style="97" customWidth="1"/>
    <col min="5122" max="5122" width="9.75" style="97" customWidth="1"/>
    <col min="5123" max="5123" width="10.125" style="97" customWidth="1"/>
    <col min="5124" max="5132" width="9.75" style="97" customWidth="1"/>
    <col min="5133" max="5133" width="10.625" style="97" customWidth="1"/>
    <col min="5134" max="5134" width="9" style="97"/>
    <col min="5135" max="5137" width="4.5" style="97" bestFit="1" customWidth="1"/>
    <col min="5138" max="5376" width="9" style="97"/>
    <col min="5377" max="5377" width="10.625" style="97" customWidth="1"/>
    <col min="5378" max="5378" width="9.75" style="97" customWidth="1"/>
    <col min="5379" max="5379" width="10.125" style="97" customWidth="1"/>
    <col min="5380" max="5388" width="9.75" style="97" customWidth="1"/>
    <col min="5389" max="5389" width="10.625" style="97" customWidth="1"/>
    <col min="5390" max="5390" width="9" style="97"/>
    <col min="5391" max="5393" width="4.5" style="97" bestFit="1" customWidth="1"/>
    <col min="5394" max="5632" width="9" style="97"/>
    <col min="5633" max="5633" width="10.625" style="97" customWidth="1"/>
    <col min="5634" max="5634" width="9.75" style="97" customWidth="1"/>
    <col min="5635" max="5635" width="10.125" style="97" customWidth="1"/>
    <col min="5636" max="5644" width="9.75" style="97" customWidth="1"/>
    <col min="5645" max="5645" width="10.625" style="97" customWidth="1"/>
    <col min="5646" max="5646" width="9" style="97"/>
    <col min="5647" max="5649" width="4.5" style="97" bestFit="1" customWidth="1"/>
    <col min="5650" max="5888" width="9" style="97"/>
    <col min="5889" max="5889" width="10.625" style="97" customWidth="1"/>
    <col min="5890" max="5890" width="9.75" style="97" customWidth="1"/>
    <col min="5891" max="5891" width="10.125" style="97" customWidth="1"/>
    <col min="5892" max="5900" width="9.75" style="97" customWidth="1"/>
    <col min="5901" max="5901" width="10.625" style="97" customWidth="1"/>
    <col min="5902" max="5902" width="9" style="97"/>
    <col min="5903" max="5905" width="4.5" style="97" bestFit="1" customWidth="1"/>
    <col min="5906" max="6144" width="9" style="97"/>
    <col min="6145" max="6145" width="10.625" style="97" customWidth="1"/>
    <col min="6146" max="6146" width="9.75" style="97" customWidth="1"/>
    <col min="6147" max="6147" width="10.125" style="97" customWidth="1"/>
    <col min="6148" max="6156" width="9.75" style="97" customWidth="1"/>
    <col min="6157" max="6157" width="10.625" style="97" customWidth="1"/>
    <col min="6158" max="6158" width="9" style="97"/>
    <col min="6159" max="6161" width="4.5" style="97" bestFit="1" customWidth="1"/>
    <col min="6162" max="6400" width="9" style="97"/>
    <col min="6401" max="6401" width="10.625" style="97" customWidth="1"/>
    <col min="6402" max="6402" width="9.75" style="97" customWidth="1"/>
    <col min="6403" max="6403" width="10.125" style="97" customWidth="1"/>
    <col min="6404" max="6412" width="9.75" style="97" customWidth="1"/>
    <col min="6413" max="6413" width="10.625" style="97" customWidth="1"/>
    <col min="6414" max="6414" width="9" style="97"/>
    <col min="6415" max="6417" width="4.5" style="97" bestFit="1" customWidth="1"/>
    <col min="6418" max="6656" width="9" style="97"/>
    <col min="6657" max="6657" width="10.625" style="97" customWidth="1"/>
    <col min="6658" max="6658" width="9.75" style="97" customWidth="1"/>
    <col min="6659" max="6659" width="10.125" style="97" customWidth="1"/>
    <col min="6660" max="6668" width="9.75" style="97" customWidth="1"/>
    <col min="6669" max="6669" width="10.625" style="97" customWidth="1"/>
    <col min="6670" max="6670" width="9" style="97"/>
    <col min="6671" max="6673" width="4.5" style="97" bestFit="1" customWidth="1"/>
    <col min="6674" max="6912" width="9" style="97"/>
    <col min="6913" max="6913" width="10.625" style="97" customWidth="1"/>
    <col min="6914" max="6914" width="9.75" style="97" customWidth="1"/>
    <col min="6915" max="6915" width="10.125" style="97" customWidth="1"/>
    <col min="6916" max="6924" width="9.75" style="97" customWidth="1"/>
    <col min="6925" max="6925" width="10.625" style="97" customWidth="1"/>
    <col min="6926" max="6926" width="9" style="97"/>
    <col min="6927" max="6929" width="4.5" style="97" bestFit="1" customWidth="1"/>
    <col min="6930" max="7168" width="9" style="97"/>
    <col min="7169" max="7169" width="10.625" style="97" customWidth="1"/>
    <col min="7170" max="7170" width="9.75" style="97" customWidth="1"/>
    <col min="7171" max="7171" width="10.125" style="97" customWidth="1"/>
    <col min="7172" max="7180" width="9.75" style="97" customWidth="1"/>
    <col min="7181" max="7181" width="10.625" style="97" customWidth="1"/>
    <col min="7182" max="7182" width="9" style="97"/>
    <col min="7183" max="7185" width="4.5" style="97" bestFit="1" customWidth="1"/>
    <col min="7186" max="7424" width="9" style="97"/>
    <col min="7425" max="7425" width="10.625" style="97" customWidth="1"/>
    <col min="7426" max="7426" width="9.75" style="97" customWidth="1"/>
    <col min="7427" max="7427" width="10.125" style="97" customWidth="1"/>
    <col min="7428" max="7436" width="9.75" style="97" customWidth="1"/>
    <col min="7437" max="7437" width="10.625" style="97" customWidth="1"/>
    <col min="7438" max="7438" width="9" style="97"/>
    <col min="7439" max="7441" width="4.5" style="97" bestFit="1" customWidth="1"/>
    <col min="7442" max="7680" width="9" style="97"/>
    <col min="7681" max="7681" width="10.625" style="97" customWidth="1"/>
    <col min="7682" max="7682" width="9.75" style="97" customWidth="1"/>
    <col min="7683" max="7683" width="10.125" style="97" customWidth="1"/>
    <col min="7684" max="7692" width="9.75" style="97" customWidth="1"/>
    <col min="7693" max="7693" width="10.625" style="97" customWidth="1"/>
    <col min="7694" max="7694" width="9" style="97"/>
    <col min="7695" max="7697" width="4.5" style="97" bestFit="1" customWidth="1"/>
    <col min="7698" max="7936" width="9" style="97"/>
    <col min="7937" max="7937" width="10.625" style="97" customWidth="1"/>
    <col min="7938" max="7938" width="9.75" style="97" customWidth="1"/>
    <col min="7939" max="7939" width="10.125" style="97" customWidth="1"/>
    <col min="7940" max="7948" width="9.75" style="97" customWidth="1"/>
    <col min="7949" max="7949" width="10.625" style="97" customWidth="1"/>
    <col min="7950" max="7950" width="9" style="97"/>
    <col min="7951" max="7953" width="4.5" style="97" bestFit="1" customWidth="1"/>
    <col min="7954" max="8192" width="9" style="97"/>
    <col min="8193" max="8193" width="10.625" style="97" customWidth="1"/>
    <col min="8194" max="8194" width="9.75" style="97" customWidth="1"/>
    <col min="8195" max="8195" width="10.125" style="97" customWidth="1"/>
    <col min="8196" max="8204" width="9.75" style="97" customWidth="1"/>
    <col min="8205" max="8205" width="10.625" style="97" customWidth="1"/>
    <col min="8206" max="8206" width="9" style="97"/>
    <col min="8207" max="8209" width="4.5" style="97" bestFit="1" customWidth="1"/>
    <col min="8210" max="8448" width="9" style="97"/>
    <col min="8449" max="8449" width="10.625" style="97" customWidth="1"/>
    <col min="8450" max="8450" width="9.75" style="97" customWidth="1"/>
    <col min="8451" max="8451" width="10.125" style="97" customWidth="1"/>
    <col min="8452" max="8460" width="9.75" style="97" customWidth="1"/>
    <col min="8461" max="8461" width="10.625" style="97" customWidth="1"/>
    <col min="8462" max="8462" width="9" style="97"/>
    <col min="8463" max="8465" width="4.5" style="97" bestFit="1" customWidth="1"/>
    <col min="8466" max="8704" width="9" style="97"/>
    <col min="8705" max="8705" width="10.625" style="97" customWidth="1"/>
    <col min="8706" max="8706" width="9.75" style="97" customWidth="1"/>
    <col min="8707" max="8707" width="10.125" style="97" customWidth="1"/>
    <col min="8708" max="8716" width="9.75" style="97" customWidth="1"/>
    <col min="8717" max="8717" width="10.625" style="97" customWidth="1"/>
    <col min="8718" max="8718" width="9" style="97"/>
    <col min="8719" max="8721" width="4.5" style="97" bestFit="1" customWidth="1"/>
    <col min="8722" max="8960" width="9" style="97"/>
    <col min="8961" max="8961" width="10.625" style="97" customWidth="1"/>
    <col min="8962" max="8962" width="9.75" style="97" customWidth="1"/>
    <col min="8963" max="8963" width="10.125" style="97" customWidth="1"/>
    <col min="8964" max="8972" width="9.75" style="97" customWidth="1"/>
    <col min="8973" max="8973" width="10.625" style="97" customWidth="1"/>
    <col min="8974" max="8974" width="9" style="97"/>
    <col min="8975" max="8977" width="4.5" style="97" bestFit="1" customWidth="1"/>
    <col min="8978" max="9216" width="9" style="97"/>
    <col min="9217" max="9217" width="10.625" style="97" customWidth="1"/>
    <col min="9218" max="9218" width="9.75" style="97" customWidth="1"/>
    <col min="9219" max="9219" width="10.125" style="97" customWidth="1"/>
    <col min="9220" max="9228" width="9.75" style="97" customWidth="1"/>
    <col min="9229" max="9229" width="10.625" style="97" customWidth="1"/>
    <col min="9230" max="9230" width="9" style="97"/>
    <col min="9231" max="9233" width="4.5" style="97" bestFit="1" customWidth="1"/>
    <col min="9234" max="9472" width="9" style="97"/>
    <col min="9473" max="9473" width="10.625" style="97" customWidth="1"/>
    <col min="9474" max="9474" width="9.75" style="97" customWidth="1"/>
    <col min="9475" max="9475" width="10.125" style="97" customWidth="1"/>
    <col min="9476" max="9484" width="9.75" style="97" customWidth="1"/>
    <col min="9485" max="9485" width="10.625" style="97" customWidth="1"/>
    <col min="9486" max="9486" width="9" style="97"/>
    <col min="9487" max="9489" width="4.5" style="97" bestFit="1" customWidth="1"/>
    <col min="9490" max="9728" width="9" style="97"/>
    <col min="9729" max="9729" width="10.625" style="97" customWidth="1"/>
    <col min="9730" max="9730" width="9.75" style="97" customWidth="1"/>
    <col min="9731" max="9731" width="10.125" style="97" customWidth="1"/>
    <col min="9732" max="9740" width="9.75" style="97" customWidth="1"/>
    <col min="9741" max="9741" width="10.625" style="97" customWidth="1"/>
    <col min="9742" max="9742" width="9" style="97"/>
    <col min="9743" max="9745" width="4.5" style="97" bestFit="1" customWidth="1"/>
    <col min="9746" max="9984" width="9" style="97"/>
    <col min="9985" max="9985" width="10.625" style="97" customWidth="1"/>
    <col min="9986" max="9986" width="9.75" style="97" customWidth="1"/>
    <col min="9987" max="9987" width="10.125" style="97" customWidth="1"/>
    <col min="9988" max="9996" width="9.75" style="97" customWidth="1"/>
    <col min="9997" max="9997" width="10.625" style="97" customWidth="1"/>
    <col min="9998" max="9998" width="9" style="97"/>
    <col min="9999" max="10001" width="4.5" style="97" bestFit="1" customWidth="1"/>
    <col min="10002" max="10240" width="9" style="97"/>
    <col min="10241" max="10241" width="10.625" style="97" customWidth="1"/>
    <col min="10242" max="10242" width="9.75" style="97" customWidth="1"/>
    <col min="10243" max="10243" width="10.125" style="97" customWidth="1"/>
    <col min="10244" max="10252" width="9.75" style="97" customWidth="1"/>
    <col min="10253" max="10253" width="10.625" style="97" customWidth="1"/>
    <col min="10254" max="10254" width="9" style="97"/>
    <col min="10255" max="10257" width="4.5" style="97" bestFit="1" customWidth="1"/>
    <col min="10258" max="10496" width="9" style="97"/>
    <col min="10497" max="10497" width="10.625" style="97" customWidth="1"/>
    <col min="10498" max="10498" width="9.75" style="97" customWidth="1"/>
    <col min="10499" max="10499" width="10.125" style="97" customWidth="1"/>
    <col min="10500" max="10508" width="9.75" style="97" customWidth="1"/>
    <col min="10509" max="10509" width="10.625" style="97" customWidth="1"/>
    <col min="10510" max="10510" width="9" style="97"/>
    <col min="10511" max="10513" width="4.5" style="97" bestFit="1" customWidth="1"/>
    <col min="10514" max="10752" width="9" style="97"/>
    <col min="10753" max="10753" width="10.625" style="97" customWidth="1"/>
    <col min="10754" max="10754" width="9.75" style="97" customWidth="1"/>
    <col min="10755" max="10755" width="10.125" style="97" customWidth="1"/>
    <col min="10756" max="10764" width="9.75" style="97" customWidth="1"/>
    <col min="10765" max="10765" width="10.625" style="97" customWidth="1"/>
    <col min="10766" max="10766" width="9" style="97"/>
    <col min="10767" max="10769" width="4.5" style="97" bestFit="1" customWidth="1"/>
    <col min="10770" max="11008" width="9" style="97"/>
    <col min="11009" max="11009" width="10.625" style="97" customWidth="1"/>
    <col min="11010" max="11010" width="9.75" style="97" customWidth="1"/>
    <col min="11011" max="11011" width="10.125" style="97" customWidth="1"/>
    <col min="11012" max="11020" width="9.75" style="97" customWidth="1"/>
    <col min="11021" max="11021" width="10.625" style="97" customWidth="1"/>
    <col min="11022" max="11022" width="9" style="97"/>
    <col min="11023" max="11025" width="4.5" style="97" bestFit="1" customWidth="1"/>
    <col min="11026" max="11264" width="9" style="97"/>
    <col min="11265" max="11265" width="10.625" style="97" customWidth="1"/>
    <col min="11266" max="11266" width="9.75" style="97" customWidth="1"/>
    <col min="11267" max="11267" width="10.125" style="97" customWidth="1"/>
    <col min="11268" max="11276" width="9.75" style="97" customWidth="1"/>
    <col min="11277" max="11277" width="10.625" style="97" customWidth="1"/>
    <col min="11278" max="11278" width="9" style="97"/>
    <col min="11279" max="11281" width="4.5" style="97" bestFit="1" customWidth="1"/>
    <col min="11282" max="11520" width="9" style="97"/>
    <col min="11521" max="11521" width="10.625" style="97" customWidth="1"/>
    <col min="11522" max="11522" width="9.75" style="97" customWidth="1"/>
    <col min="11523" max="11523" width="10.125" style="97" customWidth="1"/>
    <col min="11524" max="11532" width="9.75" style="97" customWidth="1"/>
    <col min="11533" max="11533" width="10.625" style="97" customWidth="1"/>
    <col min="11534" max="11534" width="9" style="97"/>
    <col min="11535" max="11537" width="4.5" style="97" bestFit="1" customWidth="1"/>
    <col min="11538" max="11776" width="9" style="97"/>
    <col min="11777" max="11777" width="10.625" style="97" customWidth="1"/>
    <col min="11778" max="11778" width="9.75" style="97" customWidth="1"/>
    <col min="11779" max="11779" width="10.125" style="97" customWidth="1"/>
    <col min="11780" max="11788" width="9.75" style="97" customWidth="1"/>
    <col min="11789" max="11789" width="10.625" style="97" customWidth="1"/>
    <col min="11790" max="11790" width="9" style="97"/>
    <col min="11791" max="11793" width="4.5" style="97" bestFit="1" customWidth="1"/>
    <col min="11794" max="12032" width="9" style="97"/>
    <col min="12033" max="12033" width="10.625" style="97" customWidth="1"/>
    <col min="12034" max="12034" width="9.75" style="97" customWidth="1"/>
    <col min="12035" max="12035" width="10.125" style="97" customWidth="1"/>
    <col min="12036" max="12044" width="9.75" style="97" customWidth="1"/>
    <col min="12045" max="12045" width="10.625" style="97" customWidth="1"/>
    <col min="12046" max="12046" width="9" style="97"/>
    <col min="12047" max="12049" width="4.5" style="97" bestFit="1" customWidth="1"/>
    <col min="12050" max="12288" width="9" style="97"/>
    <col min="12289" max="12289" width="10.625" style="97" customWidth="1"/>
    <col min="12290" max="12290" width="9.75" style="97" customWidth="1"/>
    <col min="12291" max="12291" width="10.125" style="97" customWidth="1"/>
    <col min="12292" max="12300" width="9.75" style="97" customWidth="1"/>
    <col min="12301" max="12301" width="10.625" style="97" customWidth="1"/>
    <col min="12302" max="12302" width="9" style="97"/>
    <col min="12303" max="12305" width="4.5" style="97" bestFit="1" customWidth="1"/>
    <col min="12306" max="12544" width="9" style="97"/>
    <col min="12545" max="12545" width="10.625" style="97" customWidth="1"/>
    <col min="12546" max="12546" width="9.75" style="97" customWidth="1"/>
    <col min="12547" max="12547" width="10.125" style="97" customWidth="1"/>
    <col min="12548" max="12556" width="9.75" style="97" customWidth="1"/>
    <col min="12557" max="12557" width="10.625" style="97" customWidth="1"/>
    <col min="12558" max="12558" width="9" style="97"/>
    <col min="12559" max="12561" width="4.5" style="97" bestFit="1" customWidth="1"/>
    <col min="12562" max="12800" width="9" style="97"/>
    <col min="12801" max="12801" width="10.625" style="97" customWidth="1"/>
    <col min="12802" max="12802" width="9.75" style="97" customWidth="1"/>
    <col min="12803" max="12803" width="10.125" style="97" customWidth="1"/>
    <col min="12804" max="12812" width="9.75" style="97" customWidth="1"/>
    <col min="12813" max="12813" width="10.625" style="97" customWidth="1"/>
    <col min="12814" max="12814" width="9" style="97"/>
    <col min="12815" max="12817" width="4.5" style="97" bestFit="1" customWidth="1"/>
    <col min="12818" max="13056" width="9" style="97"/>
    <col min="13057" max="13057" width="10.625" style="97" customWidth="1"/>
    <col min="13058" max="13058" width="9.75" style="97" customWidth="1"/>
    <col min="13059" max="13059" width="10.125" style="97" customWidth="1"/>
    <col min="13060" max="13068" width="9.75" style="97" customWidth="1"/>
    <col min="13069" max="13069" width="10.625" style="97" customWidth="1"/>
    <col min="13070" max="13070" width="9" style="97"/>
    <col min="13071" max="13073" width="4.5" style="97" bestFit="1" customWidth="1"/>
    <col min="13074" max="13312" width="9" style="97"/>
    <col min="13313" max="13313" width="10.625" style="97" customWidth="1"/>
    <col min="13314" max="13314" width="9.75" style="97" customWidth="1"/>
    <col min="13315" max="13315" width="10.125" style="97" customWidth="1"/>
    <col min="13316" max="13324" width="9.75" style="97" customWidth="1"/>
    <col min="13325" max="13325" width="10.625" style="97" customWidth="1"/>
    <col min="13326" max="13326" width="9" style="97"/>
    <col min="13327" max="13329" width="4.5" style="97" bestFit="1" customWidth="1"/>
    <col min="13330" max="13568" width="9" style="97"/>
    <col min="13569" max="13569" width="10.625" style="97" customWidth="1"/>
    <col min="13570" max="13570" width="9.75" style="97" customWidth="1"/>
    <col min="13571" max="13571" width="10.125" style="97" customWidth="1"/>
    <col min="13572" max="13580" width="9.75" style="97" customWidth="1"/>
    <col min="13581" max="13581" width="10.625" style="97" customWidth="1"/>
    <col min="13582" max="13582" width="9" style="97"/>
    <col min="13583" max="13585" width="4.5" style="97" bestFit="1" customWidth="1"/>
    <col min="13586" max="13824" width="9" style="97"/>
    <col min="13825" max="13825" width="10.625" style="97" customWidth="1"/>
    <col min="13826" max="13826" width="9.75" style="97" customWidth="1"/>
    <col min="13827" max="13827" width="10.125" style="97" customWidth="1"/>
    <col min="13828" max="13836" width="9.75" style="97" customWidth="1"/>
    <col min="13837" max="13837" width="10.625" style="97" customWidth="1"/>
    <col min="13838" max="13838" width="9" style="97"/>
    <col min="13839" max="13841" width="4.5" style="97" bestFit="1" customWidth="1"/>
    <col min="13842" max="14080" width="9" style="97"/>
    <col min="14081" max="14081" width="10.625" style="97" customWidth="1"/>
    <col min="14082" max="14082" width="9.75" style="97" customWidth="1"/>
    <col min="14083" max="14083" width="10.125" style="97" customWidth="1"/>
    <col min="14084" max="14092" width="9.75" style="97" customWidth="1"/>
    <col min="14093" max="14093" width="10.625" style="97" customWidth="1"/>
    <col min="14094" max="14094" width="9" style="97"/>
    <col min="14095" max="14097" width="4.5" style="97" bestFit="1" customWidth="1"/>
    <col min="14098" max="14336" width="9" style="97"/>
    <col min="14337" max="14337" width="10.625" style="97" customWidth="1"/>
    <col min="14338" max="14338" width="9.75" style="97" customWidth="1"/>
    <col min="14339" max="14339" width="10.125" style="97" customWidth="1"/>
    <col min="14340" max="14348" width="9.75" style="97" customWidth="1"/>
    <col min="14349" max="14349" width="10.625" style="97" customWidth="1"/>
    <col min="14350" max="14350" width="9" style="97"/>
    <col min="14351" max="14353" width="4.5" style="97" bestFit="1" customWidth="1"/>
    <col min="14354" max="14592" width="9" style="97"/>
    <col min="14593" max="14593" width="10.625" style="97" customWidth="1"/>
    <col min="14594" max="14594" width="9.75" style="97" customWidth="1"/>
    <col min="14595" max="14595" width="10.125" style="97" customWidth="1"/>
    <col min="14596" max="14604" width="9.75" style="97" customWidth="1"/>
    <col min="14605" max="14605" width="10.625" style="97" customWidth="1"/>
    <col min="14606" max="14606" width="9" style="97"/>
    <col min="14607" max="14609" width="4.5" style="97" bestFit="1" customWidth="1"/>
    <col min="14610" max="14848" width="9" style="97"/>
    <col min="14849" max="14849" width="10.625" style="97" customWidth="1"/>
    <col min="14850" max="14850" width="9.75" style="97" customWidth="1"/>
    <col min="14851" max="14851" width="10.125" style="97" customWidth="1"/>
    <col min="14852" max="14860" width="9.75" style="97" customWidth="1"/>
    <col min="14861" max="14861" width="10.625" style="97" customWidth="1"/>
    <col min="14862" max="14862" width="9" style="97"/>
    <col min="14863" max="14865" width="4.5" style="97" bestFit="1" customWidth="1"/>
    <col min="14866" max="15104" width="9" style="97"/>
    <col min="15105" max="15105" width="10.625" style="97" customWidth="1"/>
    <col min="15106" max="15106" width="9.75" style="97" customWidth="1"/>
    <col min="15107" max="15107" width="10.125" style="97" customWidth="1"/>
    <col min="15108" max="15116" width="9.75" style="97" customWidth="1"/>
    <col min="15117" max="15117" width="10.625" style="97" customWidth="1"/>
    <col min="15118" max="15118" width="9" style="97"/>
    <col min="15119" max="15121" width="4.5" style="97" bestFit="1" customWidth="1"/>
    <col min="15122" max="15360" width="9" style="97"/>
    <col min="15361" max="15361" width="10.625" style="97" customWidth="1"/>
    <col min="15362" max="15362" width="9.75" style="97" customWidth="1"/>
    <col min="15363" max="15363" width="10.125" style="97" customWidth="1"/>
    <col min="15364" max="15372" width="9.75" style="97" customWidth="1"/>
    <col min="15373" max="15373" width="10.625" style="97" customWidth="1"/>
    <col min="15374" max="15374" width="9" style="97"/>
    <col min="15375" max="15377" width="4.5" style="97" bestFit="1" customWidth="1"/>
    <col min="15378" max="15616" width="9" style="97"/>
    <col min="15617" max="15617" width="10.625" style="97" customWidth="1"/>
    <col min="15618" max="15618" width="9.75" style="97" customWidth="1"/>
    <col min="15619" max="15619" width="10.125" style="97" customWidth="1"/>
    <col min="15620" max="15628" width="9.75" style="97" customWidth="1"/>
    <col min="15629" max="15629" width="10.625" style="97" customWidth="1"/>
    <col min="15630" max="15630" width="9" style="97"/>
    <col min="15631" max="15633" width="4.5" style="97" bestFit="1" customWidth="1"/>
    <col min="15634" max="15872" width="9" style="97"/>
    <col min="15873" max="15873" width="10.625" style="97" customWidth="1"/>
    <col min="15874" max="15874" width="9.75" style="97" customWidth="1"/>
    <col min="15875" max="15875" width="10.125" style="97" customWidth="1"/>
    <col min="15876" max="15884" width="9.75" style="97" customWidth="1"/>
    <col min="15885" max="15885" width="10.625" style="97" customWidth="1"/>
    <col min="15886" max="15886" width="9" style="97"/>
    <col min="15887" max="15889" width="4.5" style="97" bestFit="1" customWidth="1"/>
    <col min="15890" max="16128" width="9" style="97"/>
    <col min="16129" max="16129" width="10.625" style="97" customWidth="1"/>
    <col min="16130" max="16130" width="9.75" style="97" customWidth="1"/>
    <col min="16131" max="16131" width="10.125" style="97" customWidth="1"/>
    <col min="16132" max="16140" width="9.75" style="97" customWidth="1"/>
    <col min="16141" max="16141" width="10.625" style="97" customWidth="1"/>
    <col min="16142" max="16142" width="9" style="97"/>
    <col min="16143" max="16145" width="4.5" style="97" bestFit="1" customWidth="1"/>
    <col min="16146" max="16384" width="9" style="97"/>
  </cols>
  <sheetData>
    <row r="1" spans="1:17" s="94" customFormat="1" ht="17.25" customHeight="1">
      <c r="A1" s="1810" t="s">
        <v>143</v>
      </c>
      <c r="B1" s="1760"/>
      <c r="J1" s="1739" t="s">
        <v>139</v>
      </c>
      <c r="K1" s="1771"/>
      <c r="L1" s="1739" t="s">
        <v>89</v>
      </c>
      <c r="M1" s="1771"/>
    </row>
    <row r="2" spans="1:17" s="94" customFormat="1" ht="17.25" customHeight="1">
      <c r="A2" s="1810" t="s">
        <v>478</v>
      </c>
      <c r="B2" s="1760"/>
      <c r="C2" s="11" t="s">
        <v>479</v>
      </c>
      <c r="D2" s="1471"/>
      <c r="E2" s="1471"/>
      <c r="F2" s="1471"/>
      <c r="G2" s="1471"/>
      <c r="H2" s="1471"/>
      <c r="I2" s="7" t="s">
        <v>345</v>
      </c>
      <c r="J2" s="1739" t="s">
        <v>936</v>
      </c>
      <c r="K2" s="1771"/>
      <c r="L2" s="1739" t="s">
        <v>1050</v>
      </c>
      <c r="M2" s="1771"/>
    </row>
    <row r="3" spans="1:17" s="100" customFormat="1" ht="30.75" customHeight="1">
      <c r="A3" s="1762" t="s">
        <v>1051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</row>
    <row r="4" spans="1:17" s="94" customFormat="1" ht="21" customHeight="1">
      <c r="E4" s="1763" t="s">
        <v>734</v>
      </c>
      <c r="F4" s="1763"/>
      <c r="G4" s="1763"/>
      <c r="H4" s="1763"/>
      <c r="I4" s="1763"/>
      <c r="L4" s="1813" t="s">
        <v>496</v>
      </c>
      <c r="M4" s="1813"/>
    </row>
    <row r="5" spans="1:17" s="94" customFormat="1" ht="19.5" customHeight="1">
      <c r="A5" s="1795" t="s">
        <v>349</v>
      </c>
      <c r="B5" s="1739" t="s">
        <v>705</v>
      </c>
      <c r="C5" s="1739"/>
      <c r="D5" s="1739"/>
      <c r="E5" s="1739" t="s">
        <v>497</v>
      </c>
      <c r="F5" s="1739"/>
      <c r="G5" s="1739"/>
      <c r="H5" s="1739" t="s">
        <v>735</v>
      </c>
      <c r="I5" s="1739"/>
      <c r="J5" s="1739"/>
      <c r="K5" s="1739" t="s">
        <v>736</v>
      </c>
      <c r="L5" s="1739"/>
      <c r="M5" s="1810"/>
    </row>
    <row r="6" spans="1:17" s="94" customFormat="1" ht="19.5" customHeight="1">
      <c r="A6" s="1766"/>
      <c r="B6" s="1849" t="s">
        <v>498</v>
      </c>
      <c r="C6" s="1463" t="s">
        <v>499</v>
      </c>
      <c r="D6" s="1437" t="s">
        <v>500</v>
      </c>
      <c r="E6" s="1849" t="s">
        <v>2758</v>
      </c>
      <c r="F6" s="1463" t="s">
        <v>2759</v>
      </c>
      <c r="G6" s="1437" t="s">
        <v>500</v>
      </c>
      <c r="H6" s="1849" t="s">
        <v>2758</v>
      </c>
      <c r="I6" s="1463" t="s">
        <v>2759</v>
      </c>
      <c r="J6" s="1437" t="s">
        <v>500</v>
      </c>
      <c r="K6" s="1849" t="s">
        <v>2758</v>
      </c>
      <c r="L6" s="1463" t="s">
        <v>2759</v>
      </c>
      <c r="M6" s="1442" t="s">
        <v>500</v>
      </c>
    </row>
    <row r="7" spans="1:17" s="94" customFormat="1" ht="19.5" customHeight="1">
      <c r="A7" s="1767"/>
      <c r="B7" s="1744"/>
      <c r="C7" s="1441" t="s">
        <v>2760</v>
      </c>
      <c r="D7" s="1441" t="s">
        <v>2761</v>
      </c>
      <c r="E7" s="1744"/>
      <c r="F7" s="1441" t="s">
        <v>2762</v>
      </c>
      <c r="G7" s="1441" t="s">
        <v>2761</v>
      </c>
      <c r="H7" s="1744"/>
      <c r="I7" s="1441" t="s">
        <v>2762</v>
      </c>
      <c r="J7" s="1441" t="s">
        <v>2761</v>
      </c>
      <c r="K7" s="1744"/>
      <c r="L7" s="1441" t="s">
        <v>2762</v>
      </c>
      <c r="M7" s="1476" t="s">
        <v>2761</v>
      </c>
    </row>
    <row r="8" spans="1:17" s="94" customFormat="1" ht="24.95" customHeight="1">
      <c r="A8" s="1449" t="s">
        <v>2763</v>
      </c>
      <c r="B8" s="21">
        <f>B14+B16+B19</f>
        <v>67676</v>
      </c>
      <c r="C8" s="21">
        <f>C14+C16+C19</f>
        <v>12370</v>
      </c>
      <c r="D8" s="21">
        <f>D14+D16+D19</f>
        <v>83328</v>
      </c>
      <c r="E8" s="21">
        <v>0</v>
      </c>
      <c r="F8" s="21">
        <v>0</v>
      </c>
      <c r="G8" s="21">
        <v>0</v>
      </c>
      <c r="H8" s="21">
        <f>H14+H16+H19</f>
        <v>67676</v>
      </c>
      <c r="I8" s="21">
        <f>I14+I16+I19</f>
        <v>12370</v>
      </c>
      <c r="J8" s="21">
        <f>J14+J16+J19</f>
        <v>83328</v>
      </c>
      <c r="K8" s="21">
        <v>0</v>
      </c>
      <c r="L8" s="21">
        <v>0</v>
      </c>
      <c r="M8" s="21">
        <v>0</v>
      </c>
      <c r="O8" s="21">
        <f>B8-E8-H8-K8</f>
        <v>0</v>
      </c>
      <c r="P8" s="21">
        <f>C8-F8-I8-L8</f>
        <v>0</v>
      </c>
      <c r="Q8" s="21">
        <f>D8-G8-J8-M8</f>
        <v>0</v>
      </c>
    </row>
    <row r="9" spans="1:17" s="94" customFormat="1" ht="24.95" customHeight="1">
      <c r="A9" s="1449" t="s">
        <v>2764</v>
      </c>
      <c r="B9" s="21">
        <v>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O9" s="21">
        <f t="shared" ref="O9:Q20" si="0">B9-E9-H9-K9</f>
        <v>0</v>
      </c>
      <c r="P9" s="21">
        <f t="shared" si="0"/>
        <v>0</v>
      </c>
      <c r="Q9" s="21">
        <f t="shared" si="0"/>
        <v>0</v>
      </c>
    </row>
    <row r="10" spans="1:17" s="94" customFormat="1" ht="24.95" customHeight="1">
      <c r="A10" s="1449" t="s">
        <v>2765</v>
      </c>
      <c r="B10" s="21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O10" s="21">
        <f t="shared" si="0"/>
        <v>0</v>
      </c>
      <c r="P10" s="21">
        <f t="shared" si="0"/>
        <v>0</v>
      </c>
      <c r="Q10" s="21">
        <f t="shared" si="0"/>
        <v>0</v>
      </c>
    </row>
    <row r="11" spans="1:17" s="94" customFormat="1" ht="24.95" customHeight="1">
      <c r="A11" s="1449" t="s">
        <v>2766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O11" s="21">
        <f t="shared" si="0"/>
        <v>0</v>
      </c>
      <c r="P11" s="21">
        <f t="shared" si="0"/>
        <v>0</v>
      </c>
      <c r="Q11" s="21">
        <f t="shared" si="0"/>
        <v>0</v>
      </c>
    </row>
    <row r="12" spans="1:17" s="94" customFormat="1" ht="24.95" customHeight="1">
      <c r="A12" s="1449" t="s">
        <v>2767</v>
      </c>
      <c r="B12" s="21">
        <v>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O12" s="21">
        <f t="shared" si="0"/>
        <v>0</v>
      </c>
      <c r="P12" s="21">
        <f t="shared" si="0"/>
        <v>0</v>
      </c>
      <c r="Q12" s="21">
        <f t="shared" si="0"/>
        <v>0</v>
      </c>
    </row>
    <row r="13" spans="1:17" s="94" customFormat="1" ht="24.95" customHeight="1">
      <c r="A13" s="1449" t="s">
        <v>2768</v>
      </c>
      <c r="B13" s="21">
        <v>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O13" s="21">
        <f t="shared" si="0"/>
        <v>0</v>
      </c>
      <c r="P13" s="21">
        <f t="shared" si="0"/>
        <v>0</v>
      </c>
      <c r="Q13" s="21">
        <f t="shared" si="0"/>
        <v>0</v>
      </c>
    </row>
    <row r="14" spans="1:17" s="94" customFormat="1" ht="24.95" customHeight="1">
      <c r="A14" s="1449" t="s">
        <v>2769</v>
      </c>
      <c r="B14" s="21">
        <f>H14</f>
        <v>25877</v>
      </c>
      <c r="C14" s="21">
        <f>I14</f>
        <v>2584</v>
      </c>
      <c r="D14" s="21">
        <f>J14</f>
        <v>27342</v>
      </c>
      <c r="E14" s="21">
        <v>0</v>
      </c>
      <c r="F14" s="21">
        <v>0</v>
      </c>
      <c r="G14" s="21">
        <v>0</v>
      </c>
      <c r="H14" s="424">
        <v>25877</v>
      </c>
      <c r="I14" s="424">
        <v>2584</v>
      </c>
      <c r="J14" s="424">
        <v>27342</v>
      </c>
      <c r="K14" s="21">
        <v>0</v>
      </c>
      <c r="L14" s="21">
        <v>0</v>
      </c>
      <c r="M14" s="21">
        <v>0</v>
      </c>
      <c r="O14" s="21">
        <f t="shared" si="0"/>
        <v>0</v>
      </c>
      <c r="P14" s="21">
        <f t="shared" si="0"/>
        <v>0</v>
      </c>
      <c r="Q14" s="21">
        <f t="shared" si="0"/>
        <v>0</v>
      </c>
    </row>
    <row r="15" spans="1:17" s="94" customFormat="1" ht="24.95" customHeight="1">
      <c r="A15" s="1449" t="s">
        <v>2770</v>
      </c>
      <c r="B15" s="21">
        <v>0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O15" s="21">
        <f t="shared" si="0"/>
        <v>0</v>
      </c>
      <c r="P15" s="21">
        <f t="shared" si="0"/>
        <v>0</v>
      </c>
      <c r="Q15" s="21">
        <f t="shared" si="0"/>
        <v>0</v>
      </c>
    </row>
    <row r="16" spans="1:17" s="94" customFormat="1" ht="24.95" customHeight="1">
      <c r="A16" s="1449" t="s">
        <v>2771</v>
      </c>
      <c r="B16" s="21">
        <f>H16</f>
        <v>12922</v>
      </c>
      <c r="C16" s="21">
        <f>I16</f>
        <v>3359</v>
      </c>
      <c r="D16" s="21">
        <f>J16</f>
        <v>26220</v>
      </c>
      <c r="E16" s="21">
        <v>0</v>
      </c>
      <c r="F16" s="21">
        <v>0</v>
      </c>
      <c r="G16" s="21">
        <v>0</v>
      </c>
      <c r="H16" s="424">
        <v>12922</v>
      </c>
      <c r="I16" s="424">
        <v>3359</v>
      </c>
      <c r="J16" s="424">
        <v>26220</v>
      </c>
      <c r="K16" s="21">
        <v>0</v>
      </c>
      <c r="L16" s="21">
        <v>0</v>
      </c>
      <c r="M16" s="21">
        <v>0</v>
      </c>
      <c r="O16" s="21">
        <f t="shared" si="0"/>
        <v>0</v>
      </c>
      <c r="P16" s="21">
        <f t="shared" si="0"/>
        <v>0</v>
      </c>
      <c r="Q16" s="21">
        <f t="shared" si="0"/>
        <v>0</v>
      </c>
    </row>
    <row r="17" spans="1:32" s="94" customFormat="1" ht="24.95" customHeight="1">
      <c r="A17" s="1449" t="s">
        <v>2772</v>
      </c>
      <c r="B17" s="21">
        <v>0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O17" s="21">
        <f t="shared" si="0"/>
        <v>0</v>
      </c>
      <c r="P17" s="21">
        <f t="shared" si="0"/>
        <v>0</v>
      </c>
      <c r="Q17" s="21">
        <f t="shared" si="0"/>
        <v>0</v>
      </c>
    </row>
    <row r="18" spans="1:32" s="94" customFormat="1" ht="24.95" customHeight="1">
      <c r="A18" s="1449" t="s">
        <v>2773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O18" s="21">
        <f t="shared" si="0"/>
        <v>0</v>
      </c>
      <c r="P18" s="21">
        <f t="shared" si="0"/>
        <v>0</v>
      </c>
      <c r="Q18" s="21">
        <f t="shared" si="0"/>
        <v>0</v>
      </c>
    </row>
    <row r="19" spans="1:32" s="94" customFormat="1" ht="24.95" customHeight="1">
      <c r="A19" s="1449" t="s">
        <v>2774</v>
      </c>
      <c r="B19" s="21">
        <f>H19</f>
        <v>28877</v>
      </c>
      <c r="C19" s="21">
        <f>I19</f>
        <v>6427</v>
      </c>
      <c r="D19" s="21">
        <f>J19</f>
        <v>29766</v>
      </c>
      <c r="E19" s="21">
        <v>0</v>
      </c>
      <c r="F19" s="21">
        <v>0</v>
      </c>
      <c r="G19" s="21">
        <v>0</v>
      </c>
      <c r="H19" s="424">
        <v>28877</v>
      </c>
      <c r="I19" s="424">
        <v>6427</v>
      </c>
      <c r="J19" s="424">
        <v>29766</v>
      </c>
      <c r="K19" s="21">
        <v>0</v>
      </c>
      <c r="L19" s="21">
        <v>0</v>
      </c>
      <c r="M19" s="21">
        <v>0</v>
      </c>
      <c r="O19" s="21">
        <f t="shared" si="0"/>
        <v>0</v>
      </c>
      <c r="P19" s="21">
        <f t="shared" si="0"/>
        <v>0</v>
      </c>
      <c r="Q19" s="21">
        <f t="shared" si="0"/>
        <v>0</v>
      </c>
    </row>
    <row r="20" spans="1:32" s="94" customFormat="1" ht="24.95" customHeight="1">
      <c r="A20" s="1450" t="s">
        <v>2775</v>
      </c>
      <c r="B20" s="1505">
        <v>0</v>
      </c>
      <c r="C20" s="1505">
        <v>0</v>
      </c>
      <c r="D20" s="1505">
        <v>0</v>
      </c>
      <c r="E20" s="1505">
        <v>0</v>
      </c>
      <c r="F20" s="1505">
        <v>0</v>
      </c>
      <c r="G20" s="1505">
        <v>0</v>
      </c>
      <c r="H20" s="1505">
        <v>0</v>
      </c>
      <c r="I20" s="1505">
        <v>0</v>
      </c>
      <c r="J20" s="1505">
        <v>0</v>
      </c>
      <c r="K20" s="1505">
        <v>0</v>
      </c>
      <c r="L20" s="1505">
        <v>0</v>
      </c>
      <c r="M20" s="1505">
        <v>0</v>
      </c>
      <c r="O20" s="21">
        <f t="shared" si="0"/>
        <v>0</v>
      </c>
      <c r="P20" s="21">
        <f t="shared" si="0"/>
        <v>0</v>
      </c>
      <c r="Q20" s="21">
        <f t="shared" si="0"/>
        <v>0</v>
      </c>
    </row>
    <row r="21" spans="1:32" s="901" customFormat="1" ht="13.9" customHeight="1">
      <c r="A21" s="437" t="s">
        <v>2776</v>
      </c>
      <c r="B21" s="899"/>
      <c r="C21" s="906" t="s">
        <v>2777</v>
      </c>
      <c r="E21" s="902"/>
      <c r="F21" s="900" t="s">
        <v>2778</v>
      </c>
      <c r="H21" s="900"/>
      <c r="I21" s="900" t="s">
        <v>2779</v>
      </c>
      <c r="K21" s="903"/>
      <c r="L21" s="903"/>
      <c r="M21" s="99" t="s">
        <v>333</v>
      </c>
    </row>
    <row r="22" spans="1:32" s="901" customFormat="1" ht="13.9" customHeight="1">
      <c r="A22" s="899"/>
      <c r="B22" s="899"/>
      <c r="C22" s="902"/>
      <c r="D22" s="902"/>
      <c r="E22" s="902"/>
      <c r="F22" s="900" t="s">
        <v>2780</v>
      </c>
      <c r="H22" s="900"/>
      <c r="I22" s="902"/>
      <c r="J22" s="902"/>
      <c r="K22" s="903"/>
      <c r="L22" s="903"/>
    </row>
    <row r="23" spans="1:32" s="901" customFormat="1" ht="13.9" customHeight="1">
      <c r="A23" s="907"/>
      <c r="B23" s="903"/>
      <c r="C23" s="903"/>
      <c r="D23" s="903"/>
      <c r="E23" s="903"/>
      <c r="F23" s="903"/>
      <c r="G23" s="903"/>
      <c r="H23" s="903"/>
      <c r="I23" s="903"/>
      <c r="J23" s="903"/>
      <c r="K23" s="903"/>
      <c r="L23" s="903"/>
      <c r="M23" s="903"/>
    </row>
    <row r="24" spans="1:32" s="901" customFormat="1" ht="13.9" customHeight="1">
      <c r="A24" s="437" t="s">
        <v>2781</v>
      </c>
    </row>
    <row r="25" spans="1:32" s="437" customFormat="1" ht="13.9" customHeight="1">
      <c r="A25" s="437" t="s">
        <v>2782</v>
      </c>
    </row>
    <row r="26" spans="1:32" s="94" customFormat="1" ht="13.9" customHeight="1">
      <c r="A26" s="157"/>
      <c r="B26" s="157"/>
      <c r="AB26" s="1469"/>
      <c r="AC26" s="1469"/>
      <c r="AD26" s="1469"/>
      <c r="AE26" s="1469"/>
      <c r="AF26" s="1469"/>
    </row>
    <row r="27" spans="1:32" s="94" customFormat="1" ht="13.9" customHeight="1">
      <c r="A27" s="157"/>
      <c r="B27" s="367">
        <f>B8-SUM(B9:B20)</f>
        <v>0</v>
      </c>
      <c r="C27" s="367">
        <f t="shared" ref="C27:M27" si="1">C8-SUM(C9:C20)</f>
        <v>0</v>
      </c>
      <c r="D27" s="367">
        <f t="shared" si="1"/>
        <v>0</v>
      </c>
      <c r="E27" s="367">
        <f t="shared" si="1"/>
        <v>0</v>
      </c>
      <c r="F27" s="367">
        <f t="shared" si="1"/>
        <v>0</v>
      </c>
      <c r="G27" s="367">
        <f t="shared" si="1"/>
        <v>0</v>
      </c>
      <c r="H27" s="367">
        <f t="shared" si="1"/>
        <v>0</v>
      </c>
      <c r="I27" s="367">
        <f t="shared" si="1"/>
        <v>0</v>
      </c>
      <c r="J27" s="367">
        <f t="shared" si="1"/>
        <v>0</v>
      </c>
      <c r="K27" s="367">
        <f t="shared" si="1"/>
        <v>0</v>
      </c>
      <c r="L27" s="367">
        <f t="shared" si="1"/>
        <v>0</v>
      </c>
      <c r="M27" s="367">
        <f t="shared" si="1"/>
        <v>0</v>
      </c>
      <c r="AB27" s="1469"/>
      <c r="AC27" s="1469"/>
      <c r="AD27" s="1469"/>
      <c r="AE27" s="1469"/>
      <c r="AF27" s="1469"/>
    </row>
    <row r="38" ht="13.5" customHeight="1"/>
  </sheetData>
  <mergeCells count="18">
    <mergeCell ref="H6:H7"/>
    <mergeCell ref="K6:K7"/>
    <mergeCell ref="A3:M3"/>
    <mergeCell ref="E4:I4"/>
    <mergeCell ref="L4:M4"/>
    <mergeCell ref="A5:A7"/>
    <mergeCell ref="B5:D5"/>
    <mergeCell ref="E5:G5"/>
    <mergeCell ref="H5:J5"/>
    <mergeCell ref="K5:M5"/>
    <mergeCell ref="B6:B7"/>
    <mergeCell ref="E6:E7"/>
    <mergeCell ref="A1:B1"/>
    <mergeCell ref="J1:K1"/>
    <mergeCell ref="L1:M1"/>
    <mergeCell ref="A2:B2"/>
    <mergeCell ref="J2:K2"/>
    <mergeCell ref="L2:M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21.875" style="941" customWidth="1"/>
    <col min="2" max="2" width="10.625" style="941" customWidth="1"/>
    <col min="3" max="3" width="12" style="941" customWidth="1"/>
    <col min="4" max="11" width="10.625" style="941" customWidth="1"/>
    <col min="12" max="12" width="9" style="941"/>
    <col min="13" max="13" width="3" style="941" customWidth="1"/>
    <col min="14" max="14" width="17.25" style="910" customWidth="1"/>
    <col min="15" max="18" width="9" style="940"/>
    <col min="19" max="256" width="9" style="941"/>
    <col min="257" max="257" width="21.875" style="941" customWidth="1"/>
    <col min="258" max="258" width="10.625" style="941" customWidth="1"/>
    <col min="259" max="259" width="12" style="941" customWidth="1"/>
    <col min="260" max="267" width="10.625" style="941" customWidth="1"/>
    <col min="268" max="268" width="9" style="941"/>
    <col min="269" max="269" width="3" style="941" customWidth="1"/>
    <col min="270" max="270" width="17.25" style="941" customWidth="1"/>
    <col min="271" max="512" width="9" style="941"/>
    <col min="513" max="513" width="21.875" style="941" customWidth="1"/>
    <col min="514" max="514" width="10.625" style="941" customWidth="1"/>
    <col min="515" max="515" width="12" style="941" customWidth="1"/>
    <col min="516" max="523" width="10.625" style="941" customWidth="1"/>
    <col min="524" max="524" width="9" style="941"/>
    <col min="525" max="525" width="3" style="941" customWidth="1"/>
    <col min="526" max="526" width="17.25" style="941" customWidth="1"/>
    <col min="527" max="768" width="9" style="941"/>
    <col min="769" max="769" width="21.875" style="941" customWidth="1"/>
    <col min="770" max="770" width="10.625" style="941" customWidth="1"/>
    <col min="771" max="771" width="12" style="941" customWidth="1"/>
    <col min="772" max="779" width="10.625" style="941" customWidth="1"/>
    <col min="780" max="780" width="9" style="941"/>
    <col min="781" max="781" width="3" style="941" customWidth="1"/>
    <col min="782" max="782" width="17.25" style="941" customWidth="1"/>
    <col min="783" max="1024" width="9" style="941"/>
    <col min="1025" max="1025" width="21.875" style="941" customWidth="1"/>
    <col min="1026" max="1026" width="10.625" style="941" customWidth="1"/>
    <col min="1027" max="1027" width="12" style="941" customWidth="1"/>
    <col min="1028" max="1035" width="10.625" style="941" customWidth="1"/>
    <col min="1036" max="1036" width="9" style="941"/>
    <col min="1037" max="1037" width="3" style="941" customWidth="1"/>
    <col min="1038" max="1038" width="17.25" style="941" customWidth="1"/>
    <col min="1039" max="1280" width="9" style="941"/>
    <col min="1281" max="1281" width="21.875" style="941" customWidth="1"/>
    <col min="1282" max="1282" width="10.625" style="941" customWidth="1"/>
    <col min="1283" max="1283" width="12" style="941" customWidth="1"/>
    <col min="1284" max="1291" width="10.625" style="941" customWidth="1"/>
    <col min="1292" max="1292" width="9" style="941"/>
    <col min="1293" max="1293" width="3" style="941" customWidth="1"/>
    <col min="1294" max="1294" width="17.25" style="941" customWidth="1"/>
    <col min="1295" max="1536" width="9" style="941"/>
    <col min="1537" max="1537" width="21.875" style="941" customWidth="1"/>
    <col min="1538" max="1538" width="10.625" style="941" customWidth="1"/>
    <col min="1539" max="1539" width="12" style="941" customWidth="1"/>
    <col min="1540" max="1547" width="10.625" style="941" customWidth="1"/>
    <col min="1548" max="1548" width="9" style="941"/>
    <col min="1549" max="1549" width="3" style="941" customWidth="1"/>
    <col min="1550" max="1550" width="17.25" style="941" customWidth="1"/>
    <col min="1551" max="1792" width="9" style="941"/>
    <col min="1793" max="1793" width="21.875" style="941" customWidth="1"/>
    <col min="1794" max="1794" width="10.625" style="941" customWidth="1"/>
    <col min="1795" max="1795" width="12" style="941" customWidth="1"/>
    <col min="1796" max="1803" width="10.625" style="941" customWidth="1"/>
    <col min="1804" max="1804" width="9" style="941"/>
    <col min="1805" max="1805" width="3" style="941" customWidth="1"/>
    <col min="1806" max="1806" width="17.25" style="941" customWidth="1"/>
    <col min="1807" max="2048" width="9" style="941"/>
    <col min="2049" max="2049" width="21.875" style="941" customWidth="1"/>
    <col min="2050" max="2050" width="10.625" style="941" customWidth="1"/>
    <col min="2051" max="2051" width="12" style="941" customWidth="1"/>
    <col min="2052" max="2059" width="10.625" style="941" customWidth="1"/>
    <col min="2060" max="2060" width="9" style="941"/>
    <col min="2061" max="2061" width="3" style="941" customWidth="1"/>
    <col min="2062" max="2062" width="17.25" style="941" customWidth="1"/>
    <col min="2063" max="2304" width="9" style="941"/>
    <col min="2305" max="2305" width="21.875" style="941" customWidth="1"/>
    <col min="2306" max="2306" width="10.625" style="941" customWidth="1"/>
    <col min="2307" max="2307" width="12" style="941" customWidth="1"/>
    <col min="2308" max="2315" width="10.625" style="941" customWidth="1"/>
    <col min="2316" max="2316" width="9" style="941"/>
    <col min="2317" max="2317" width="3" style="941" customWidth="1"/>
    <col min="2318" max="2318" width="17.25" style="941" customWidth="1"/>
    <col min="2319" max="2560" width="9" style="941"/>
    <col min="2561" max="2561" width="21.875" style="941" customWidth="1"/>
    <col min="2562" max="2562" width="10.625" style="941" customWidth="1"/>
    <col min="2563" max="2563" width="12" style="941" customWidth="1"/>
    <col min="2564" max="2571" width="10.625" style="941" customWidth="1"/>
    <col min="2572" max="2572" width="9" style="941"/>
    <col min="2573" max="2573" width="3" style="941" customWidth="1"/>
    <col min="2574" max="2574" width="17.25" style="941" customWidth="1"/>
    <col min="2575" max="2816" width="9" style="941"/>
    <col min="2817" max="2817" width="21.875" style="941" customWidth="1"/>
    <col min="2818" max="2818" width="10.625" style="941" customWidth="1"/>
    <col min="2819" max="2819" width="12" style="941" customWidth="1"/>
    <col min="2820" max="2827" width="10.625" style="941" customWidth="1"/>
    <col min="2828" max="2828" width="9" style="941"/>
    <col min="2829" max="2829" width="3" style="941" customWidth="1"/>
    <col min="2830" max="2830" width="17.25" style="941" customWidth="1"/>
    <col min="2831" max="3072" width="9" style="941"/>
    <col min="3073" max="3073" width="21.875" style="941" customWidth="1"/>
    <col min="3074" max="3074" width="10.625" style="941" customWidth="1"/>
    <col min="3075" max="3075" width="12" style="941" customWidth="1"/>
    <col min="3076" max="3083" width="10.625" style="941" customWidth="1"/>
    <col min="3084" max="3084" width="9" style="941"/>
    <col min="3085" max="3085" width="3" style="941" customWidth="1"/>
    <col min="3086" max="3086" width="17.25" style="941" customWidth="1"/>
    <col min="3087" max="3328" width="9" style="941"/>
    <col min="3329" max="3329" width="21.875" style="941" customWidth="1"/>
    <col min="3330" max="3330" width="10.625" style="941" customWidth="1"/>
    <col min="3331" max="3331" width="12" style="941" customWidth="1"/>
    <col min="3332" max="3339" width="10.625" style="941" customWidth="1"/>
    <col min="3340" max="3340" width="9" style="941"/>
    <col min="3341" max="3341" width="3" style="941" customWidth="1"/>
    <col min="3342" max="3342" width="17.25" style="941" customWidth="1"/>
    <col min="3343" max="3584" width="9" style="941"/>
    <col min="3585" max="3585" width="21.875" style="941" customWidth="1"/>
    <col min="3586" max="3586" width="10.625" style="941" customWidth="1"/>
    <col min="3587" max="3587" width="12" style="941" customWidth="1"/>
    <col min="3588" max="3595" width="10.625" style="941" customWidth="1"/>
    <col min="3596" max="3596" width="9" style="941"/>
    <col min="3597" max="3597" width="3" style="941" customWidth="1"/>
    <col min="3598" max="3598" width="17.25" style="941" customWidth="1"/>
    <col min="3599" max="3840" width="9" style="941"/>
    <col min="3841" max="3841" width="21.875" style="941" customWidth="1"/>
    <col min="3842" max="3842" width="10.625" style="941" customWidth="1"/>
    <col min="3843" max="3843" width="12" style="941" customWidth="1"/>
    <col min="3844" max="3851" width="10.625" style="941" customWidth="1"/>
    <col min="3852" max="3852" width="9" style="941"/>
    <col min="3853" max="3853" width="3" style="941" customWidth="1"/>
    <col min="3854" max="3854" width="17.25" style="941" customWidth="1"/>
    <col min="3855" max="4096" width="9" style="941"/>
    <col min="4097" max="4097" width="21.875" style="941" customWidth="1"/>
    <col min="4098" max="4098" width="10.625" style="941" customWidth="1"/>
    <col min="4099" max="4099" width="12" style="941" customWidth="1"/>
    <col min="4100" max="4107" width="10.625" style="941" customWidth="1"/>
    <col min="4108" max="4108" width="9" style="941"/>
    <col min="4109" max="4109" width="3" style="941" customWidth="1"/>
    <col min="4110" max="4110" width="17.25" style="941" customWidth="1"/>
    <col min="4111" max="4352" width="9" style="941"/>
    <col min="4353" max="4353" width="21.875" style="941" customWidth="1"/>
    <col min="4354" max="4354" width="10.625" style="941" customWidth="1"/>
    <col min="4355" max="4355" width="12" style="941" customWidth="1"/>
    <col min="4356" max="4363" width="10.625" style="941" customWidth="1"/>
    <col min="4364" max="4364" width="9" style="941"/>
    <col min="4365" max="4365" width="3" style="941" customWidth="1"/>
    <col min="4366" max="4366" width="17.25" style="941" customWidth="1"/>
    <col min="4367" max="4608" width="9" style="941"/>
    <col min="4609" max="4609" width="21.875" style="941" customWidth="1"/>
    <col min="4610" max="4610" width="10.625" style="941" customWidth="1"/>
    <col min="4611" max="4611" width="12" style="941" customWidth="1"/>
    <col min="4612" max="4619" width="10.625" style="941" customWidth="1"/>
    <col min="4620" max="4620" width="9" style="941"/>
    <col min="4621" max="4621" width="3" style="941" customWidth="1"/>
    <col min="4622" max="4622" width="17.25" style="941" customWidth="1"/>
    <col min="4623" max="4864" width="9" style="941"/>
    <col min="4865" max="4865" width="21.875" style="941" customWidth="1"/>
    <col min="4866" max="4866" width="10.625" style="941" customWidth="1"/>
    <col min="4867" max="4867" width="12" style="941" customWidth="1"/>
    <col min="4868" max="4875" width="10.625" style="941" customWidth="1"/>
    <col min="4876" max="4876" width="9" style="941"/>
    <col min="4877" max="4877" width="3" style="941" customWidth="1"/>
    <col min="4878" max="4878" width="17.25" style="941" customWidth="1"/>
    <col min="4879" max="5120" width="9" style="941"/>
    <col min="5121" max="5121" width="21.875" style="941" customWidth="1"/>
    <col min="5122" max="5122" width="10.625" style="941" customWidth="1"/>
    <col min="5123" max="5123" width="12" style="941" customWidth="1"/>
    <col min="5124" max="5131" width="10.625" style="941" customWidth="1"/>
    <col min="5132" max="5132" width="9" style="941"/>
    <col min="5133" max="5133" width="3" style="941" customWidth="1"/>
    <col min="5134" max="5134" width="17.25" style="941" customWidth="1"/>
    <col min="5135" max="5376" width="9" style="941"/>
    <col min="5377" max="5377" width="21.875" style="941" customWidth="1"/>
    <col min="5378" max="5378" width="10.625" style="941" customWidth="1"/>
    <col min="5379" max="5379" width="12" style="941" customWidth="1"/>
    <col min="5380" max="5387" width="10.625" style="941" customWidth="1"/>
    <col min="5388" max="5388" width="9" style="941"/>
    <col min="5389" max="5389" width="3" style="941" customWidth="1"/>
    <col min="5390" max="5390" width="17.25" style="941" customWidth="1"/>
    <col min="5391" max="5632" width="9" style="941"/>
    <col min="5633" max="5633" width="21.875" style="941" customWidth="1"/>
    <col min="5634" max="5634" width="10.625" style="941" customWidth="1"/>
    <col min="5635" max="5635" width="12" style="941" customWidth="1"/>
    <col min="5636" max="5643" width="10.625" style="941" customWidth="1"/>
    <col min="5644" max="5644" width="9" style="941"/>
    <col min="5645" max="5645" width="3" style="941" customWidth="1"/>
    <col min="5646" max="5646" width="17.25" style="941" customWidth="1"/>
    <col min="5647" max="5888" width="9" style="941"/>
    <col min="5889" max="5889" width="21.875" style="941" customWidth="1"/>
    <col min="5890" max="5890" width="10.625" style="941" customWidth="1"/>
    <col min="5891" max="5891" width="12" style="941" customWidth="1"/>
    <col min="5892" max="5899" width="10.625" style="941" customWidth="1"/>
    <col min="5900" max="5900" width="9" style="941"/>
    <col min="5901" max="5901" width="3" style="941" customWidth="1"/>
    <col min="5902" max="5902" width="17.25" style="941" customWidth="1"/>
    <col min="5903" max="6144" width="9" style="941"/>
    <col min="6145" max="6145" width="21.875" style="941" customWidth="1"/>
    <col min="6146" max="6146" width="10.625" style="941" customWidth="1"/>
    <col min="6147" max="6147" width="12" style="941" customWidth="1"/>
    <col min="6148" max="6155" width="10.625" style="941" customWidth="1"/>
    <col min="6156" max="6156" width="9" style="941"/>
    <col min="6157" max="6157" width="3" style="941" customWidth="1"/>
    <col min="6158" max="6158" width="17.25" style="941" customWidth="1"/>
    <col min="6159" max="6400" width="9" style="941"/>
    <col min="6401" max="6401" width="21.875" style="941" customWidth="1"/>
    <col min="6402" max="6402" width="10.625" style="941" customWidth="1"/>
    <col min="6403" max="6403" width="12" style="941" customWidth="1"/>
    <col min="6404" max="6411" width="10.625" style="941" customWidth="1"/>
    <col min="6412" max="6412" width="9" style="941"/>
    <col min="6413" max="6413" width="3" style="941" customWidth="1"/>
    <col min="6414" max="6414" width="17.25" style="941" customWidth="1"/>
    <col min="6415" max="6656" width="9" style="941"/>
    <col min="6657" max="6657" width="21.875" style="941" customWidth="1"/>
    <col min="6658" max="6658" width="10.625" style="941" customWidth="1"/>
    <col min="6659" max="6659" width="12" style="941" customWidth="1"/>
    <col min="6660" max="6667" width="10.625" style="941" customWidth="1"/>
    <col min="6668" max="6668" width="9" style="941"/>
    <col min="6669" max="6669" width="3" style="941" customWidth="1"/>
    <col min="6670" max="6670" width="17.25" style="941" customWidth="1"/>
    <col min="6671" max="6912" width="9" style="941"/>
    <col min="6913" max="6913" width="21.875" style="941" customWidth="1"/>
    <col min="6914" max="6914" width="10.625" style="941" customWidth="1"/>
    <col min="6915" max="6915" width="12" style="941" customWidth="1"/>
    <col min="6916" max="6923" width="10.625" style="941" customWidth="1"/>
    <col min="6924" max="6924" width="9" style="941"/>
    <col min="6925" max="6925" width="3" style="941" customWidth="1"/>
    <col min="6926" max="6926" width="17.25" style="941" customWidth="1"/>
    <col min="6927" max="7168" width="9" style="941"/>
    <col min="7169" max="7169" width="21.875" style="941" customWidth="1"/>
    <col min="7170" max="7170" width="10.625" style="941" customWidth="1"/>
    <col min="7171" max="7171" width="12" style="941" customWidth="1"/>
    <col min="7172" max="7179" width="10.625" style="941" customWidth="1"/>
    <col min="7180" max="7180" width="9" style="941"/>
    <col min="7181" max="7181" width="3" style="941" customWidth="1"/>
    <col min="7182" max="7182" width="17.25" style="941" customWidth="1"/>
    <col min="7183" max="7424" width="9" style="941"/>
    <col min="7425" max="7425" width="21.875" style="941" customWidth="1"/>
    <col min="7426" max="7426" width="10.625" style="941" customWidth="1"/>
    <col min="7427" max="7427" width="12" style="941" customWidth="1"/>
    <col min="7428" max="7435" width="10.625" style="941" customWidth="1"/>
    <col min="7436" max="7436" width="9" style="941"/>
    <col min="7437" max="7437" width="3" style="941" customWidth="1"/>
    <col min="7438" max="7438" width="17.25" style="941" customWidth="1"/>
    <col min="7439" max="7680" width="9" style="941"/>
    <col min="7681" max="7681" width="21.875" style="941" customWidth="1"/>
    <col min="7682" max="7682" width="10.625" style="941" customWidth="1"/>
    <col min="7683" max="7683" width="12" style="941" customWidth="1"/>
    <col min="7684" max="7691" width="10.625" style="941" customWidth="1"/>
    <col min="7692" max="7692" width="9" style="941"/>
    <col min="7693" max="7693" width="3" style="941" customWidth="1"/>
    <col min="7694" max="7694" width="17.25" style="941" customWidth="1"/>
    <col min="7695" max="7936" width="9" style="941"/>
    <col min="7937" max="7937" width="21.875" style="941" customWidth="1"/>
    <col min="7938" max="7938" width="10.625" style="941" customWidth="1"/>
    <col min="7939" max="7939" width="12" style="941" customWidth="1"/>
    <col min="7940" max="7947" width="10.625" style="941" customWidth="1"/>
    <col min="7948" max="7948" width="9" style="941"/>
    <col min="7949" max="7949" width="3" style="941" customWidth="1"/>
    <col min="7950" max="7950" width="17.25" style="941" customWidth="1"/>
    <col min="7951" max="8192" width="9" style="941"/>
    <col min="8193" max="8193" width="21.875" style="941" customWidth="1"/>
    <col min="8194" max="8194" width="10.625" style="941" customWidth="1"/>
    <col min="8195" max="8195" width="12" style="941" customWidth="1"/>
    <col min="8196" max="8203" width="10.625" style="941" customWidth="1"/>
    <col min="8204" max="8204" width="9" style="941"/>
    <col min="8205" max="8205" width="3" style="941" customWidth="1"/>
    <col min="8206" max="8206" width="17.25" style="941" customWidth="1"/>
    <col min="8207" max="8448" width="9" style="941"/>
    <col min="8449" max="8449" width="21.875" style="941" customWidth="1"/>
    <col min="8450" max="8450" width="10.625" style="941" customWidth="1"/>
    <col min="8451" max="8451" width="12" style="941" customWidth="1"/>
    <col min="8452" max="8459" width="10.625" style="941" customWidth="1"/>
    <col min="8460" max="8460" width="9" style="941"/>
    <col min="8461" max="8461" width="3" style="941" customWidth="1"/>
    <col min="8462" max="8462" width="17.25" style="941" customWidth="1"/>
    <col min="8463" max="8704" width="9" style="941"/>
    <col min="8705" max="8705" width="21.875" style="941" customWidth="1"/>
    <col min="8706" max="8706" width="10.625" style="941" customWidth="1"/>
    <col min="8707" max="8707" width="12" style="941" customWidth="1"/>
    <col min="8708" max="8715" width="10.625" style="941" customWidth="1"/>
    <col min="8716" max="8716" width="9" style="941"/>
    <col min="8717" max="8717" width="3" style="941" customWidth="1"/>
    <col min="8718" max="8718" width="17.25" style="941" customWidth="1"/>
    <col min="8719" max="8960" width="9" style="941"/>
    <col min="8961" max="8961" width="21.875" style="941" customWidth="1"/>
    <col min="8962" max="8962" width="10.625" style="941" customWidth="1"/>
    <col min="8963" max="8963" width="12" style="941" customWidth="1"/>
    <col min="8964" max="8971" width="10.625" style="941" customWidth="1"/>
    <col min="8972" max="8972" width="9" style="941"/>
    <col min="8973" max="8973" width="3" style="941" customWidth="1"/>
    <col min="8974" max="8974" width="17.25" style="941" customWidth="1"/>
    <col min="8975" max="9216" width="9" style="941"/>
    <col min="9217" max="9217" width="21.875" style="941" customWidth="1"/>
    <col min="9218" max="9218" width="10.625" style="941" customWidth="1"/>
    <col min="9219" max="9219" width="12" style="941" customWidth="1"/>
    <col min="9220" max="9227" width="10.625" style="941" customWidth="1"/>
    <col min="9228" max="9228" width="9" style="941"/>
    <col min="9229" max="9229" width="3" style="941" customWidth="1"/>
    <col min="9230" max="9230" width="17.25" style="941" customWidth="1"/>
    <col min="9231" max="9472" width="9" style="941"/>
    <col min="9473" max="9473" width="21.875" style="941" customWidth="1"/>
    <col min="9474" max="9474" width="10.625" style="941" customWidth="1"/>
    <col min="9475" max="9475" width="12" style="941" customWidth="1"/>
    <col min="9476" max="9483" width="10.625" style="941" customWidth="1"/>
    <col min="9484" max="9484" width="9" style="941"/>
    <col min="9485" max="9485" width="3" style="941" customWidth="1"/>
    <col min="9486" max="9486" width="17.25" style="941" customWidth="1"/>
    <col min="9487" max="9728" width="9" style="941"/>
    <col min="9729" max="9729" width="21.875" style="941" customWidth="1"/>
    <col min="9730" max="9730" width="10.625" style="941" customWidth="1"/>
    <col min="9731" max="9731" width="12" style="941" customWidth="1"/>
    <col min="9732" max="9739" width="10.625" style="941" customWidth="1"/>
    <col min="9740" max="9740" width="9" style="941"/>
    <col min="9741" max="9741" width="3" style="941" customWidth="1"/>
    <col min="9742" max="9742" width="17.25" style="941" customWidth="1"/>
    <col min="9743" max="9984" width="9" style="941"/>
    <col min="9985" max="9985" width="21.875" style="941" customWidth="1"/>
    <col min="9986" max="9986" width="10.625" style="941" customWidth="1"/>
    <col min="9987" max="9987" width="12" style="941" customWidth="1"/>
    <col min="9988" max="9995" width="10.625" style="941" customWidth="1"/>
    <col min="9996" max="9996" width="9" style="941"/>
    <col min="9997" max="9997" width="3" style="941" customWidth="1"/>
    <col min="9998" max="9998" width="17.25" style="941" customWidth="1"/>
    <col min="9999" max="10240" width="9" style="941"/>
    <col min="10241" max="10241" width="21.875" style="941" customWidth="1"/>
    <col min="10242" max="10242" width="10.625" style="941" customWidth="1"/>
    <col min="10243" max="10243" width="12" style="941" customWidth="1"/>
    <col min="10244" max="10251" width="10.625" style="941" customWidth="1"/>
    <col min="10252" max="10252" width="9" style="941"/>
    <col min="10253" max="10253" width="3" style="941" customWidth="1"/>
    <col min="10254" max="10254" width="17.25" style="941" customWidth="1"/>
    <col min="10255" max="10496" width="9" style="941"/>
    <col min="10497" max="10497" width="21.875" style="941" customWidth="1"/>
    <col min="10498" max="10498" width="10.625" style="941" customWidth="1"/>
    <col min="10499" max="10499" width="12" style="941" customWidth="1"/>
    <col min="10500" max="10507" width="10.625" style="941" customWidth="1"/>
    <col min="10508" max="10508" width="9" style="941"/>
    <col min="10509" max="10509" width="3" style="941" customWidth="1"/>
    <col min="10510" max="10510" width="17.25" style="941" customWidth="1"/>
    <col min="10511" max="10752" width="9" style="941"/>
    <col min="10753" max="10753" width="21.875" style="941" customWidth="1"/>
    <col min="10754" max="10754" width="10.625" style="941" customWidth="1"/>
    <col min="10755" max="10755" width="12" style="941" customWidth="1"/>
    <col min="10756" max="10763" width="10.625" style="941" customWidth="1"/>
    <col min="10764" max="10764" width="9" style="941"/>
    <col min="10765" max="10765" width="3" style="941" customWidth="1"/>
    <col min="10766" max="10766" width="17.25" style="941" customWidth="1"/>
    <col min="10767" max="11008" width="9" style="941"/>
    <col min="11009" max="11009" width="21.875" style="941" customWidth="1"/>
    <col min="11010" max="11010" width="10.625" style="941" customWidth="1"/>
    <col min="11011" max="11011" width="12" style="941" customWidth="1"/>
    <col min="11012" max="11019" width="10.625" style="941" customWidth="1"/>
    <col min="11020" max="11020" width="9" style="941"/>
    <col min="11021" max="11021" width="3" style="941" customWidth="1"/>
    <col min="11022" max="11022" width="17.25" style="941" customWidth="1"/>
    <col min="11023" max="11264" width="9" style="941"/>
    <col min="11265" max="11265" width="21.875" style="941" customWidth="1"/>
    <col min="11266" max="11266" width="10.625" style="941" customWidth="1"/>
    <col min="11267" max="11267" width="12" style="941" customWidth="1"/>
    <col min="11268" max="11275" width="10.625" style="941" customWidth="1"/>
    <col min="11276" max="11276" width="9" style="941"/>
    <col min="11277" max="11277" width="3" style="941" customWidth="1"/>
    <col min="11278" max="11278" width="17.25" style="941" customWidth="1"/>
    <col min="11279" max="11520" width="9" style="941"/>
    <col min="11521" max="11521" width="21.875" style="941" customWidth="1"/>
    <col min="11522" max="11522" width="10.625" style="941" customWidth="1"/>
    <col min="11523" max="11523" width="12" style="941" customWidth="1"/>
    <col min="11524" max="11531" width="10.625" style="941" customWidth="1"/>
    <col min="11532" max="11532" width="9" style="941"/>
    <col min="11533" max="11533" width="3" style="941" customWidth="1"/>
    <col min="11534" max="11534" width="17.25" style="941" customWidth="1"/>
    <col min="11535" max="11776" width="9" style="941"/>
    <col min="11777" max="11777" width="21.875" style="941" customWidth="1"/>
    <col min="11778" max="11778" width="10.625" style="941" customWidth="1"/>
    <col min="11779" max="11779" width="12" style="941" customWidth="1"/>
    <col min="11780" max="11787" width="10.625" style="941" customWidth="1"/>
    <col min="11788" max="11788" width="9" style="941"/>
    <col min="11789" max="11789" width="3" style="941" customWidth="1"/>
    <col min="11790" max="11790" width="17.25" style="941" customWidth="1"/>
    <col min="11791" max="12032" width="9" style="941"/>
    <col min="12033" max="12033" width="21.875" style="941" customWidth="1"/>
    <col min="12034" max="12034" width="10.625" style="941" customWidth="1"/>
    <col min="12035" max="12035" width="12" style="941" customWidth="1"/>
    <col min="12036" max="12043" width="10.625" style="941" customWidth="1"/>
    <col min="12044" max="12044" width="9" style="941"/>
    <col min="12045" max="12045" width="3" style="941" customWidth="1"/>
    <col min="12046" max="12046" width="17.25" style="941" customWidth="1"/>
    <col min="12047" max="12288" width="9" style="941"/>
    <col min="12289" max="12289" width="21.875" style="941" customWidth="1"/>
    <col min="12290" max="12290" width="10.625" style="941" customWidth="1"/>
    <col min="12291" max="12291" width="12" style="941" customWidth="1"/>
    <col min="12292" max="12299" width="10.625" style="941" customWidth="1"/>
    <col min="12300" max="12300" width="9" style="941"/>
    <col min="12301" max="12301" width="3" style="941" customWidth="1"/>
    <col min="12302" max="12302" width="17.25" style="941" customWidth="1"/>
    <col min="12303" max="12544" width="9" style="941"/>
    <col min="12545" max="12545" width="21.875" style="941" customWidth="1"/>
    <col min="12546" max="12546" width="10.625" style="941" customWidth="1"/>
    <col min="12547" max="12547" width="12" style="941" customWidth="1"/>
    <col min="12548" max="12555" width="10.625" style="941" customWidth="1"/>
    <col min="12556" max="12556" width="9" style="941"/>
    <col min="12557" max="12557" width="3" style="941" customWidth="1"/>
    <col min="12558" max="12558" width="17.25" style="941" customWidth="1"/>
    <col min="12559" max="12800" width="9" style="941"/>
    <col min="12801" max="12801" width="21.875" style="941" customWidth="1"/>
    <col min="12802" max="12802" width="10.625" style="941" customWidth="1"/>
    <col min="12803" max="12803" width="12" style="941" customWidth="1"/>
    <col min="12804" max="12811" width="10.625" style="941" customWidth="1"/>
    <col min="12812" max="12812" width="9" style="941"/>
    <col min="12813" max="12813" width="3" style="941" customWidth="1"/>
    <col min="12814" max="12814" width="17.25" style="941" customWidth="1"/>
    <col min="12815" max="13056" width="9" style="941"/>
    <col min="13057" max="13057" width="21.875" style="941" customWidth="1"/>
    <col min="13058" max="13058" width="10.625" style="941" customWidth="1"/>
    <col min="13059" max="13059" width="12" style="941" customWidth="1"/>
    <col min="13060" max="13067" width="10.625" style="941" customWidth="1"/>
    <col min="13068" max="13068" width="9" style="941"/>
    <col min="13069" max="13069" width="3" style="941" customWidth="1"/>
    <col min="13070" max="13070" width="17.25" style="941" customWidth="1"/>
    <col min="13071" max="13312" width="9" style="941"/>
    <col min="13313" max="13313" width="21.875" style="941" customWidth="1"/>
    <col min="13314" max="13314" width="10.625" style="941" customWidth="1"/>
    <col min="13315" max="13315" width="12" style="941" customWidth="1"/>
    <col min="13316" max="13323" width="10.625" style="941" customWidth="1"/>
    <col min="13324" max="13324" width="9" style="941"/>
    <col min="13325" max="13325" width="3" style="941" customWidth="1"/>
    <col min="13326" max="13326" width="17.25" style="941" customWidth="1"/>
    <col min="13327" max="13568" width="9" style="941"/>
    <col min="13569" max="13569" width="21.875" style="941" customWidth="1"/>
    <col min="13570" max="13570" width="10.625" style="941" customWidth="1"/>
    <col min="13571" max="13571" width="12" style="941" customWidth="1"/>
    <col min="13572" max="13579" width="10.625" style="941" customWidth="1"/>
    <col min="13580" max="13580" width="9" style="941"/>
    <col min="13581" max="13581" width="3" style="941" customWidth="1"/>
    <col min="13582" max="13582" width="17.25" style="941" customWidth="1"/>
    <col min="13583" max="13824" width="9" style="941"/>
    <col min="13825" max="13825" width="21.875" style="941" customWidth="1"/>
    <col min="13826" max="13826" width="10.625" style="941" customWidth="1"/>
    <col min="13827" max="13827" width="12" style="941" customWidth="1"/>
    <col min="13828" max="13835" width="10.625" style="941" customWidth="1"/>
    <col min="13836" max="13836" width="9" style="941"/>
    <col min="13837" max="13837" width="3" style="941" customWidth="1"/>
    <col min="13838" max="13838" width="17.25" style="941" customWidth="1"/>
    <col min="13839" max="14080" width="9" style="941"/>
    <col min="14081" max="14081" width="21.875" style="941" customWidth="1"/>
    <col min="14082" max="14082" width="10.625" style="941" customWidth="1"/>
    <col min="14083" max="14083" width="12" style="941" customWidth="1"/>
    <col min="14084" max="14091" width="10.625" style="941" customWidth="1"/>
    <col min="14092" max="14092" width="9" style="941"/>
    <col min="14093" max="14093" width="3" style="941" customWidth="1"/>
    <col min="14094" max="14094" width="17.25" style="941" customWidth="1"/>
    <col min="14095" max="14336" width="9" style="941"/>
    <col min="14337" max="14337" width="21.875" style="941" customWidth="1"/>
    <col min="14338" max="14338" width="10.625" style="941" customWidth="1"/>
    <col min="14339" max="14339" width="12" style="941" customWidth="1"/>
    <col min="14340" max="14347" width="10.625" style="941" customWidth="1"/>
    <col min="14348" max="14348" width="9" style="941"/>
    <col min="14349" max="14349" width="3" style="941" customWidth="1"/>
    <col min="14350" max="14350" width="17.25" style="941" customWidth="1"/>
    <col min="14351" max="14592" width="9" style="941"/>
    <col min="14593" max="14593" width="21.875" style="941" customWidth="1"/>
    <col min="14594" max="14594" width="10.625" style="941" customWidth="1"/>
    <col min="14595" max="14595" width="12" style="941" customWidth="1"/>
    <col min="14596" max="14603" width="10.625" style="941" customWidth="1"/>
    <col min="14604" max="14604" width="9" style="941"/>
    <col min="14605" max="14605" width="3" style="941" customWidth="1"/>
    <col min="14606" max="14606" width="17.25" style="941" customWidth="1"/>
    <col min="14607" max="14848" width="9" style="941"/>
    <col min="14849" max="14849" width="21.875" style="941" customWidth="1"/>
    <col min="14850" max="14850" width="10.625" style="941" customWidth="1"/>
    <col min="14851" max="14851" width="12" style="941" customWidth="1"/>
    <col min="14852" max="14859" width="10.625" style="941" customWidth="1"/>
    <col min="14860" max="14860" width="9" style="941"/>
    <col min="14861" max="14861" width="3" style="941" customWidth="1"/>
    <col min="14862" max="14862" width="17.25" style="941" customWidth="1"/>
    <col min="14863" max="15104" width="9" style="941"/>
    <col min="15105" max="15105" width="21.875" style="941" customWidth="1"/>
    <col min="15106" max="15106" width="10.625" style="941" customWidth="1"/>
    <col min="15107" max="15107" width="12" style="941" customWidth="1"/>
    <col min="15108" max="15115" width="10.625" style="941" customWidth="1"/>
    <col min="15116" max="15116" width="9" style="941"/>
    <col min="15117" max="15117" width="3" style="941" customWidth="1"/>
    <col min="15118" max="15118" width="17.25" style="941" customWidth="1"/>
    <col min="15119" max="15360" width="9" style="941"/>
    <col min="15361" max="15361" width="21.875" style="941" customWidth="1"/>
    <col min="15362" max="15362" width="10.625" style="941" customWidth="1"/>
    <col min="15363" max="15363" width="12" style="941" customWidth="1"/>
    <col min="15364" max="15371" width="10.625" style="941" customWidth="1"/>
    <col min="15372" max="15372" width="9" style="941"/>
    <col min="15373" max="15373" width="3" style="941" customWidth="1"/>
    <col min="15374" max="15374" width="17.25" style="941" customWidth="1"/>
    <col min="15375" max="15616" width="9" style="941"/>
    <col min="15617" max="15617" width="21.875" style="941" customWidth="1"/>
    <col min="15618" max="15618" width="10.625" style="941" customWidth="1"/>
    <col min="15619" max="15619" width="12" style="941" customWidth="1"/>
    <col min="15620" max="15627" width="10.625" style="941" customWidth="1"/>
    <col min="15628" max="15628" width="9" style="941"/>
    <col min="15629" max="15629" width="3" style="941" customWidth="1"/>
    <col min="15630" max="15630" width="17.25" style="941" customWidth="1"/>
    <col min="15631" max="15872" width="9" style="941"/>
    <col min="15873" max="15873" width="21.875" style="941" customWidth="1"/>
    <col min="15874" max="15874" width="10.625" style="941" customWidth="1"/>
    <col min="15875" max="15875" width="12" style="941" customWidth="1"/>
    <col min="15876" max="15883" width="10.625" style="941" customWidth="1"/>
    <col min="15884" max="15884" width="9" style="941"/>
    <col min="15885" max="15885" width="3" style="941" customWidth="1"/>
    <col min="15886" max="15886" width="17.25" style="941" customWidth="1"/>
    <col min="15887" max="16128" width="9" style="941"/>
    <col min="16129" max="16129" width="21.875" style="941" customWidth="1"/>
    <col min="16130" max="16130" width="10.625" style="941" customWidth="1"/>
    <col min="16131" max="16131" width="12" style="941" customWidth="1"/>
    <col min="16132" max="16139" width="10.625" style="941" customWidth="1"/>
    <col min="16140" max="16140" width="9" style="941"/>
    <col min="16141" max="16141" width="3" style="941" customWidth="1"/>
    <col min="16142" max="16142" width="17.25" style="941" customWidth="1"/>
    <col min="16143" max="16384" width="9" style="941"/>
  </cols>
  <sheetData>
    <row r="1" spans="1:18" s="909" customFormat="1" ht="18" customHeight="1">
      <c r="A1" s="1672" t="s">
        <v>143</v>
      </c>
      <c r="B1" s="908"/>
      <c r="H1" s="2402" t="s">
        <v>139</v>
      </c>
      <c r="I1" s="2403"/>
      <c r="J1" s="2404" t="s">
        <v>89</v>
      </c>
      <c r="K1" s="2404"/>
      <c r="N1" s="910"/>
      <c r="O1" s="911"/>
      <c r="P1" s="911"/>
      <c r="Q1" s="911"/>
      <c r="R1" s="911"/>
    </row>
    <row r="2" spans="1:18" s="909" customFormat="1" ht="18" customHeight="1">
      <c r="A2" s="1672" t="s">
        <v>34</v>
      </c>
      <c r="B2" s="912" t="s">
        <v>1052</v>
      </c>
      <c r="C2" s="913"/>
      <c r="D2" s="913"/>
      <c r="E2" s="913"/>
      <c r="F2" s="913"/>
      <c r="G2" s="7" t="s">
        <v>345</v>
      </c>
      <c r="H2" s="2402" t="s">
        <v>936</v>
      </c>
      <c r="I2" s="2403"/>
      <c r="J2" s="2404" t="s">
        <v>1053</v>
      </c>
      <c r="K2" s="2404"/>
      <c r="N2" s="910"/>
      <c r="O2" s="911"/>
      <c r="P2" s="911"/>
      <c r="Q2" s="911"/>
      <c r="R2" s="911"/>
    </row>
    <row r="3" spans="1:18" s="914" customFormat="1" ht="30" customHeight="1">
      <c r="B3" s="2405" t="s">
        <v>1054</v>
      </c>
      <c r="C3" s="2405"/>
      <c r="D3" s="2405"/>
      <c r="E3" s="2405"/>
      <c r="F3" s="2405"/>
      <c r="G3" s="2405"/>
      <c r="H3" s="2405"/>
      <c r="I3" s="2405"/>
      <c r="J3" s="915"/>
      <c r="K3" s="915"/>
      <c r="N3" s="910"/>
      <c r="O3" s="916"/>
      <c r="P3" s="916"/>
      <c r="Q3" s="916"/>
      <c r="R3" s="916"/>
    </row>
    <row r="4" spans="1:18" s="909" customFormat="1" ht="18" customHeight="1">
      <c r="C4" s="917"/>
      <c r="D4" s="2401" t="s">
        <v>512</v>
      </c>
      <c r="E4" s="2401"/>
      <c r="F4" s="2401"/>
      <c r="G4" s="2401"/>
      <c r="H4" s="917"/>
      <c r="I4" s="917"/>
      <c r="K4" s="918"/>
      <c r="N4" s="910"/>
      <c r="O4" s="911"/>
      <c r="P4" s="911"/>
      <c r="Q4" s="911"/>
      <c r="R4" s="911"/>
    </row>
    <row r="5" spans="1:18" s="919" customFormat="1" ht="21" customHeight="1">
      <c r="A5" s="1671" t="s">
        <v>1055</v>
      </c>
      <c r="B5" s="2402" t="s">
        <v>441</v>
      </c>
      <c r="C5" s="2403"/>
      <c r="D5" s="2402" t="s">
        <v>950</v>
      </c>
      <c r="E5" s="2403"/>
      <c r="F5" s="2402" t="s">
        <v>954</v>
      </c>
      <c r="G5" s="2403"/>
      <c r="H5" s="2402" t="s">
        <v>951</v>
      </c>
      <c r="I5" s="2406"/>
      <c r="J5" s="2402" t="s">
        <v>2076</v>
      </c>
      <c r="K5" s="2406"/>
      <c r="N5" s="910"/>
      <c r="O5" s="911"/>
      <c r="P5" s="911"/>
      <c r="Q5" s="911"/>
      <c r="R5" s="911"/>
    </row>
    <row r="6" spans="1:18" s="909" customFormat="1" ht="21.95" customHeight="1">
      <c r="A6" s="920" t="s">
        <v>503</v>
      </c>
      <c r="B6" s="921"/>
      <c r="C6" s="921">
        <f>E6+G6+I6+K6</f>
        <v>55032</v>
      </c>
      <c r="D6" s="922"/>
      <c r="E6" s="922">
        <f>E7+E17</f>
        <v>15389</v>
      </c>
      <c r="F6" s="922"/>
      <c r="G6" s="922">
        <f>G7+G17</f>
        <v>10737</v>
      </c>
      <c r="H6" s="922"/>
      <c r="I6" s="922">
        <f>I7+I17</f>
        <v>12231</v>
      </c>
      <c r="J6" s="922"/>
      <c r="K6" s="922">
        <f>K7+K17</f>
        <v>16675</v>
      </c>
      <c r="M6" s="921">
        <f>C6-E6-G6-I6-K6</f>
        <v>0</v>
      </c>
      <c r="N6" s="923"/>
      <c r="O6" s="911"/>
      <c r="P6" s="911"/>
      <c r="Q6" s="911"/>
      <c r="R6" s="911"/>
    </row>
    <row r="7" spans="1:18" s="909" customFormat="1" ht="21.95" customHeight="1">
      <c r="A7" s="924" t="s">
        <v>504</v>
      </c>
      <c r="B7" s="921"/>
      <c r="C7" s="921">
        <f t="shared" ref="C7:C21" si="0">E7+G7+I7+K7</f>
        <v>54716</v>
      </c>
      <c r="D7" s="922"/>
      <c r="E7" s="922">
        <f>SUM(E8:E16)</f>
        <v>15176</v>
      </c>
      <c r="F7" s="922"/>
      <c r="G7" s="922">
        <f>SUM(G8:G16)</f>
        <v>10717</v>
      </c>
      <c r="H7" s="922"/>
      <c r="I7" s="922">
        <f>SUM(I8:I16)</f>
        <v>12168</v>
      </c>
      <c r="J7" s="922"/>
      <c r="K7" s="922">
        <f>SUM(K8:K16)</f>
        <v>16655</v>
      </c>
      <c r="M7" s="921">
        <f t="shared" ref="M7:M21" si="1">C7-E7-G7-I7-K7</f>
        <v>0</v>
      </c>
      <c r="N7" s="923"/>
      <c r="O7" s="911"/>
      <c r="P7" s="911"/>
      <c r="Q7" s="911"/>
      <c r="R7" s="911"/>
    </row>
    <row r="8" spans="1:18" s="909" customFormat="1" ht="21.95" customHeight="1">
      <c r="A8" s="925" t="s">
        <v>1056</v>
      </c>
      <c r="B8" s="921"/>
      <c r="C8" s="921">
        <f t="shared" si="0"/>
        <v>5711</v>
      </c>
      <c r="D8" s="922"/>
      <c r="E8" s="922">
        <v>2750</v>
      </c>
      <c r="F8" s="922"/>
      <c r="G8" s="922">
        <v>1027</v>
      </c>
      <c r="H8" s="922"/>
      <c r="I8" s="926">
        <v>818</v>
      </c>
      <c r="J8" s="922"/>
      <c r="K8" s="926">
        <v>1116</v>
      </c>
      <c r="M8" s="921">
        <f t="shared" si="1"/>
        <v>0</v>
      </c>
      <c r="N8" s="910"/>
      <c r="O8" s="911"/>
      <c r="P8" s="911"/>
      <c r="Q8" s="911"/>
      <c r="R8" s="911"/>
    </row>
    <row r="9" spans="1:18" s="909" customFormat="1" ht="21.95" customHeight="1">
      <c r="A9" s="925" t="s">
        <v>1057</v>
      </c>
      <c r="B9" s="921"/>
      <c r="C9" s="921">
        <f t="shared" si="0"/>
        <v>2279</v>
      </c>
      <c r="D9" s="922"/>
      <c r="E9" s="922">
        <v>532</v>
      </c>
      <c r="F9" s="922"/>
      <c r="G9" s="922">
        <v>475</v>
      </c>
      <c r="H9" s="922"/>
      <c r="I9" s="926">
        <v>656</v>
      </c>
      <c r="J9" s="922"/>
      <c r="K9" s="926">
        <v>616</v>
      </c>
      <c r="M9" s="921">
        <f t="shared" si="1"/>
        <v>0</v>
      </c>
      <c r="N9" s="910"/>
      <c r="O9" s="911"/>
      <c r="P9" s="911"/>
      <c r="Q9" s="911"/>
      <c r="R9" s="911"/>
    </row>
    <row r="10" spans="1:18" s="909" customFormat="1" ht="21.95" customHeight="1">
      <c r="A10" s="925" t="s">
        <v>1058</v>
      </c>
      <c r="B10" s="921"/>
      <c r="C10" s="921">
        <f t="shared" si="0"/>
        <v>507</v>
      </c>
      <c r="D10" s="922"/>
      <c r="E10" s="922">
        <v>135</v>
      </c>
      <c r="F10" s="922"/>
      <c r="G10" s="922">
        <v>66</v>
      </c>
      <c r="H10" s="922"/>
      <c r="I10" s="926">
        <v>26</v>
      </c>
      <c r="J10" s="922"/>
      <c r="K10" s="926">
        <v>280</v>
      </c>
      <c r="M10" s="921">
        <f t="shared" si="1"/>
        <v>0</v>
      </c>
      <c r="N10" s="910"/>
      <c r="O10" s="911"/>
      <c r="P10" s="911"/>
      <c r="Q10" s="911"/>
      <c r="R10" s="911"/>
    </row>
    <row r="11" spans="1:18" s="909" customFormat="1" ht="21.95" customHeight="1">
      <c r="A11" s="925" t="s">
        <v>1059</v>
      </c>
      <c r="B11" s="921"/>
      <c r="C11" s="921">
        <f t="shared" si="0"/>
        <v>4714</v>
      </c>
      <c r="D11" s="922"/>
      <c r="E11" s="922">
        <v>2002</v>
      </c>
      <c r="F11" s="922"/>
      <c r="G11" s="922">
        <v>915</v>
      </c>
      <c r="H11" s="922"/>
      <c r="I11" s="926">
        <v>823</v>
      </c>
      <c r="J11" s="922"/>
      <c r="K11" s="926">
        <v>974</v>
      </c>
      <c r="M11" s="921">
        <f t="shared" si="1"/>
        <v>0</v>
      </c>
      <c r="N11" s="910"/>
      <c r="O11" s="911"/>
      <c r="P11" s="911"/>
      <c r="Q11" s="911"/>
      <c r="R11" s="911"/>
    </row>
    <row r="12" spans="1:18" s="909" customFormat="1" ht="21.95" customHeight="1">
      <c r="A12" s="925" t="s">
        <v>1060</v>
      </c>
      <c r="B12" s="921"/>
      <c r="C12" s="921">
        <f t="shared" si="0"/>
        <v>3178</v>
      </c>
      <c r="D12" s="922"/>
      <c r="E12" s="922">
        <v>621</v>
      </c>
      <c r="F12" s="922"/>
      <c r="G12" s="922">
        <v>810</v>
      </c>
      <c r="H12" s="922"/>
      <c r="I12" s="926">
        <v>889</v>
      </c>
      <c r="J12" s="922"/>
      <c r="K12" s="926">
        <v>858</v>
      </c>
      <c r="M12" s="921">
        <f t="shared" si="1"/>
        <v>0</v>
      </c>
      <c r="N12" s="910"/>
      <c r="O12" s="911"/>
      <c r="P12" s="911"/>
      <c r="Q12" s="911"/>
      <c r="R12" s="911"/>
    </row>
    <row r="13" spans="1:18" s="909" customFormat="1" ht="21.95" customHeight="1">
      <c r="A13" s="925" t="s">
        <v>1061</v>
      </c>
      <c r="B13" s="921"/>
      <c r="C13" s="921">
        <f t="shared" si="0"/>
        <v>14240</v>
      </c>
      <c r="D13" s="922"/>
      <c r="E13" s="922">
        <v>2541</v>
      </c>
      <c r="F13" s="922"/>
      <c r="G13" s="922">
        <v>2327</v>
      </c>
      <c r="H13" s="922"/>
      <c r="I13" s="926">
        <v>5473</v>
      </c>
      <c r="J13" s="922"/>
      <c r="K13" s="926">
        <v>3899</v>
      </c>
      <c r="M13" s="921">
        <f t="shared" si="1"/>
        <v>0</v>
      </c>
      <c r="N13" s="910"/>
      <c r="O13" s="911"/>
      <c r="P13" s="911"/>
      <c r="Q13" s="911"/>
      <c r="R13" s="911"/>
    </row>
    <row r="14" spans="1:18" s="909" customFormat="1" ht="21.95" customHeight="1">
      <c r="A14" s="925" t="s">
        <v>2077</v>
      </c>
      <c r="B14" s="921"/>
      <c r="C14" s="921">
        <f t="shared" si="0"/>
        <v>3639</v>
      </c>
      <c r="D14" s="922"/>
      <c r="E14" s="922">
        <v>1448</v>
      </c>
      <c r="F14" s="922"/>
      <c r="G14" s="922">
        <v>268</v>
      </c>
      <c r="H14" s="922"/>
      <c r="I14" s="926">
        <v>381</v>
      </c>
      <c r="J14" s="922"/>
      <c r="K14" s="926">
        <v>1542</v>
      </c>
      <c r="M14" s="921">
        <f t="shared" si="1"/>
        <v>0</v>
      </c>
      <c r="N14" s="910"/>
      <c r="O14" s="911"/>
      <c r="P14" s="911"/>
      <c r="Q14" s="911"/>
      <c r="R14" s="911"/>
    </row>
    <row r="15" spans="1:18" s="909" customFormat="1" ht="21.95" customHeight="1">
      <c r="A15" s="925" t="s">
        <v>1062</v>
      </c>
      <c r="B15" s="921"/>
      <c r="C15" s="921">
        <f t="shared" si="0"/>
        <v>17097</v>
      </c>
      <c r="D15" s="922"/>
      <c r="E15" s="922">
        <v>3840</v>
      </c>
      <c r="F15" s="922"/>
      <c r="G15" s="922">
        <v>4334</v>
      </c>
      <c r="H15" s="922"/>
      <c r="I15" s="926">
        <v>2253</v>
      </c>
      <c r="J15" s="922"/>
      <c r="K15" s="926">
        <v>6670</v>
      </c>
      <c r="M15" s="921">
        <f t="shared" si="1"/>
        <v>0</v>
      </c>
      <c r="N15" s="910"/>
      <c r="O15" s="911"/>
      <c r="P15" s="911"/>
      <c r="Q15" s="911"/>
      <c r="R15" s="911"/>
    </row>
    <row r="16" spans="1:18" s="909" customFormat="1" ht="21.95" customHeight="1">
      <c r="A16" s="925" t="s">
        <v>2078</v>
      </c>
      <c r="B16" s="921"/>
      <c r="C16" s="921">
        <f t="shared" si="0"/>
        <v>3351</v>
      </c>
      <c r="D16" s="922"/>
      <c r="E16" s="922">
        <v>1307</v>
      </c>
      <c r="F16" s="922"/>
      <c r="G16" s="922">
        <v>495</v>
      </c>
      <c r="H16" s="922"/>
      <c r="I16" s="926">
        <v>849</v>
      </c>
      <c r="J16" s="922"/>
      <c r="K16" s="926">
        <v>700</v>
      </c>
      <c r="M16" s="921">
        <f t="shared" si="1"/>
        <v>0</v>
      </c>
      <c r="N16" s="910"/>
      <c r="O16" s="911"/>
      <c r="P16" s="911"/>
      <c r="Q16" s="911"/>
      <c r="R16" s="911"/>
    </row>
    <row r="17" spans="1:18" s="909" customFormat="1" ht="21.95" customHeight="1">
      <c r="A17" s="927" t="s">
        <v>505</v>
      </c>
      <c r="B17" s="921"/>
      <c r="C17" s="921">
        <f t="shared" si="0"/>
        <v>316</v>
      </c>
      <c r="D17" s="922"/>
      <c r="E17" s="922">
        <v>213</v>
      </c>
      <c r="F17" s="922"/>
      <c r="G17" s="922">
        <v>20</v>
      </c>
      <c r="H17" s="922"/>
      <c r="I17" s="926">
        <v>63</v>
      </c>
      <c r="J17" s="922"/>
      <c r="K17" s="926">
        <v>20</v>
      </c>
      <c r="M17" s="921">
        <f t="shared" si="1"/>
        <v>0</v>
      </c>
      <c r="N17" s="928"/>
      <c r="O17" s="911"/>
      <c r="P17" s="911"/>
      <c r="Q17" s="911"/>
      <c r="R17" s="911"/>
    </row>
    <row r="18" spans="1:18" s="909" customFormat="1" ht="21.95" customHeight="1">
      <c r="A18" s="929"/>
      <c r="B18" s="921"/>
      <c r="C18" s="921"/>
      <c r="D18" s="922"/>
      <c r="E18" s="922"/>
      <c r="F18" s="922"/>
      <c r="G18" s="922"/>
      <c r="H18" s="922"/>
      <c r="I18" s="926"/>
      <c r="J18" s="922"/>
      <c r="K18" s="926"/>
      <c r="N18" s="911"/>
      <c r="O18" s="911"/>
      <c r="P18" s="911"/>
      <c r="Q18" s="911"/>
      <c r="R18" s="911"/>
    </row>
    <row r="19" spans="1:18" s="909" customFormat="1" ht="21.95" customHeight="1">
      <c r="A19" s="929" t="s">
        <v>507</v>
      </c>
      <c r="B19" s="921"/>
      <c r="C19" s="921">
        <f t="shared" si="0"/>
        <v>176</v>
      </c>
      <c r="D19" s="922"/>
      <c r="E19" s="922">
        <v>60</v>
      </c>
      <c r="F19" s="922"/>
      <c r="G19" s="922">
        <v>50</v>
      </c>
      <c r="H19" s="922"/>
      <c r="I19" s="926">
        <v>36</v>
      </c>
      <c r="J19" s="922"/>
      <c r="K19" s="926">
        <v>30</v>
      </c>
      <c r="M19" s="921">
        <f t="shared" si="1"/>
        <v>0</v>
      </c>
      <c r="N19" s="910"/>
      <c r="O19" s="911"/>
      <c r="P19" s="911"/>
      <c r="Q19" s="911"/>
      <c r="R19" s="911"/>
    </row>
    <row r="20" spans="1:18" s="909" customFormat="1" ht="21.95" customHeight="1">
      <c r="A20" s="929" t="s">
        <v>506</v>
      </c>
      <c r="B20" s="921"/>
      <c r="C20" s="921">
        <f t="shared" si="0"/>
        <v>1129</v>
      </c>
      <c r="D20" s="922"/>
      <c r="E20" s="922">
        <v>347</v>
      </c>
      <c r="F20" s="922"/>
      <c r="G20" s="922">
        <v>282</v>
      </c>
      <c r="H20" s="922"/>
      <c r="I20" s="926">
        <v>94</v>
      </c>
      <c r="J20" s="922"/>
      <c r="K20" s="926">
        <v>406</v>
      </c>
      <c r="M20" s="921">
        <f t="shared" si="1"/>
        <v>0</v>
      </c>
      <c r="N20" s="910"/>
      <c r="O20" s="911"/>
      <c r="P20" s="911"/>
      <c r="Q20" s="911"/>
      <c r="R20" s="911"/>
    </row>
    <row r="21" spans="1:18" s="909" customFormat="1" ht="21.95" customHeight="1">
      <c r="A21" s="930" t="s">
        <v>1063</v>
      </c>
      <c r="B21" s="931"/>
      <c r="C21" s="931">
        <f t="shared" si="0"/>
        <v>4337</v>
      </c>
      <c r="D21" s="932"/>
      <c r="E21" s="932">
        <v>2257</v>
      </c>
      <c r="F21" s="932"/>
      <c r="G21" s="932">
        <v>707</v>
      </c>
      <c r="H21" s="932"/>
      <c r="I21" s="933">
        <v>369</v>
      </c>
      <c r="J21" s="932"/>
      <c r="K21" s="933">
        <v>1004</v>
      </c>
      <c r="M21" s="921">
        <f t="shared" si="1"/>
        <v>0</v>
      </c>
      <c r="N21" s="934"/>
      <c r="O21" s="935"/>
      <c r="P21" s="935"/>
      <c r="Q21" s="935"/>
      <c r="R21" s="935"/>
    </row>
    <row r="22" spans="1:18" s="830" customFormat="1" ht="17.45" customHeight="1">
      <c r="A22" s="936" t="s">
        <v>328</v>
      </c>
      <c r="B22" s="832" t="s">
        <v>329</v>
      </c>
      <c r="D22" s="829" t="s">
        <v>330</v>
      </c>
      <c r="F22" s="831"/>
      <c r="G22" s="937" t="s">
        <v>332</v>
      </c>
      <c r="J22" s="832"/>
      <c r="K22" s="99" t="s">
        <v>333</v>
      </c>
    </row>
    <row r="23" spans="1:18" s="830" customFormat="1" ht="17.45" customHeight="1">
      <c r="B23" s="832"/>
      <c r="C23" s="832"/>
      <c r="D23" s="829" t="s">
        <v>334</v>
      </c>
      <c r="F23" s="831"/>
    </row>
    <row r="24" spans="1:18" s="830" customFormat="1" ht="17.45" customHeight="1">
      <c r="B24" s="832"/>
      <c r="C24" s="832"/>
      <c r="E24" s="829"/>
      <c r="F24" s="831"/>
    </row>
    <row r="25" spans="1:18" s="830" customFormat="1" ht="17.45" customHeight="1">
      <c r="A25" s="829" t="s">
        <v>141</v>
      </c>
      <c r="B25" s="829"/>
    </row>
    <row r="26" spans="1:18" s="833" customFormat="1" ht="17.45" customHeight="1">
      <c r="A26" s="938" t="s">
        <v>272</v>
      </c>
      <c r="B26" s="938"/>
    </row>
    <row r="27" spans="1:18" s="909" customFormat="1" ht="15.6" customHeight="1">
      <c r="A27" s="456"/>
      <c r="B27" s="939"/>
      <c r="N27" s="910"/>
      <c r="O27" s="940"/>
      <c r="P27" s="940"/>
      <c r="Q27" s="940"/>
      <c r="R27" s="940"/>
    </row>
    <row r="29" spans="1:18">
      <c r="C29" s="942">
        <f>C6-C7-C17</f>
        <v>0</v>
      </c>
      <c r="E29" s="942">
        <f>E6-E7-E17</f>
        <v>0</v>
      </c>
      <c r="G29" s="942">
        <f>G6-G7-G17</f>
        <v>0</v>
      </c>
      <c r="I29" s="942">
        <f>I6-I7-I17</f>
        <v>0</v>
      </c>
      <c r="K29" s="942">
        <f>K6-K7-K17</f>
        <v>0</v>
      </c>
    </row>
    <row r="30" spans="1:18">
      <c r="C30" s="942">
        <f>C7-SUM(C8:C16)</f>
        <v>0</v>
      </c>
      <c r="E30" s="942">
        <f>E7-SUM(E8:E16)</f>
        <v>0</v>
      </c>
      <c r="G30" s="942">
        <f>G7-SUM(G8:G16)</f>
        <v>0</v>
      </c>
      <c r="I30" s="942">
        <f>I7-SUM(I8:I16)</f>
        <v>0</v>
      </c>
      <c r="K30" s="942">
        <f>K7-SUM(K8:K16)</f>
        <v>0</v>
      </c>
    </row>
  </sheetData>
  <mergeCells count="11">
    <mergeCell ref="B5:C5"/>
    <mergeCell ref="D5:E5"/>
    <mergeCell ref="F5:G5"/>
    <mergeCell ref="H5:I5"/>
    <mergeCell ref="J5:K5"/>
    <mergeCell ref="D4:G4"/>
    <mergeCell ref="H1:I1"/>
    <mergeCell ref="J1:K1"/>
    <mergeCell ref="H2:I2"/>
    <mergeCell ref="J2:K2"/>
    <mergeCell ref="B3:I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6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5.625" style="14" customWidth="1"/>
    <col min="2" max="4" width="6.625" style="15" customWidth="1"/>
    <col min="5" max="19" width="6.625" style="14" customWidth="1"/>
    <col min="20" max="20" width="9" style="14"/>
    <col min="21" max="21" width="8.5" style="14" bestFit="1" customWidth="1"/>
    <col min="22" max="29" width="4.5" style="14" bestFit="1" customWidth="1"/>
    <col min="30" max="256" width="9" style="14"/>
    <col min="257" max="257" width="15.625" style="14" customWidth="1"/>
    <col min="258" max="275" width="6.625" style="14" customWidth="1"/>
    <col min="276" max="276" width="9" style="14"/>
    <col min="277" max="277" width="8.5" style="14" bestFit="1" customWidth="1"/>
    <col min="278" max="285" width="4.5" style="14" bestFit="1" customWidth="1"/>
    <col min="286" max="512" width="9" style="14"/>
    <col min="513" max="513" width="15.625" style="14" customWidth="1"/>
    <col min="514" max="531" width="6.625" style="14" customWidth="1"/>
    <col min="532" max="532" width="9" style="14"/>
    <col min="533" max="533" width="8.5" style="14" bestFit="1" customWidth="1"/>
    <col min="534" max="541" width="4.5" style="14" bestFit="1" customWidth="1"/>
    <col min="542" max="768" width="9" style="14"/>
    <col min="769" max="769" width="15.625" style="14" customWidth="1"/>
    <col min="770" max="787" width="6.625" style="14" customWidth="1"/>
    <col min="788" max="788" width="9" style="14"/>
    <col min="789" max="789" width="8.5" style="14" bestFit="1" customWidth="1"/>
    <col min="790" max="797" width="4.5" style="14" bestFit="1" customWidth="1"/>
    <col min="798" max="1024" width="9" style="14"/>
    <col min="1025" max="1025" width="15.625" style="14" customWidth="1"/>
    <col min="1026" max="1043" width="6.625" style="14" customWidth="1"/>
    <col min="1044" max="1044" width="9" style="14"/>
    <col min="1045" max="1045" width="8.5" style="14" bestFit="1" customWidth="1"/>
    <col min="1046" max="1053" width="4.5" style="14" bestFit="1" customWidth="1"/>
    <col min="1054" max="1280" width="9" style="14"/>
    <col min="1281" max="1281" width="15.625" style="14" customWidth="1"/>
    <col min="1282" max="1299" width="6.625" style="14" customWidth="1"/>
    <col min="1300" max="1300" width="9" style="14"/>
    <col min="1301" max="1301" width="8.5" style="14" bestFit="1" customWidth="1"/>
    <col min="1302" max="1309" width="4.5" style="14" bestFit="1" customWidth="1"/>
    <col min="1310" max="1536" width="9" style="14"/>
    <col min="1537" max="1537" width="15.625" style="14" customWidth="1"/>
    <col min="1538" max="1555" width="6.625" style="14" customWidth="1"/>
    <col min="1556" max="1556" width="9" style="14"/>
    <col min="1557" max="1557" width="8.5" style="14" bestFit="1" customWidth="1"/>
    <col min="1558" max="1565" width="4.5" style="14" bestFit="1" customWidth="1"/>
    <col min="1566" max="1792" width="9" style="14"/>
    <col min="1793" max="1793" width="15.625" style="14" customWidth="1"/>
    <col min="1794" max="1811" width="6.625" style="14" customWidth="1"/>
    <col min="1812" max="1812" width="9" style="14"/>
    <col min="1813" max="1813" width="8.5" style="14" bestFit="1" customWidth="1"/>
    <col min="1814" max="1821" width="4.5" style="14" bestFit="1" customWidth="1"/>
    <col min="1822" max="2048" width="9" style="14"/>
    <col min="2049" max="2049" width="15.625" style="14" customWidth="1"/>
    <col min="2050" max="2067" width="6.625" style="14" customWidth="1"/>
    <col min="2068" max="2068" width="9" style="14"/>
    <col min="2069" max="2069" width="8.5" style="14" bestFit="1" customWidth="1"/>
    <col min="2070" max="2077" width="4.5" style="14" bestFit="1" customWidth="1"/>
    <col min="2078" max="2304" width="9" style="14"/>
    <col min="2305" max="2305" width="15.625" style="14" customWidth="1"/>
    <col min="2306" max="2323" width="6.625" style="14" customWidth="1"/>
    <col min="2324" max="2324" width="9" style="14"/>
    <col min="2325" max="2325" width="8.5" style="14" bestFit="1" customWidth="1"/>
    <col min="2326" max="2333" width="4.5" style="14" bestFit="1" customWidth="1"/>
    <col min="2334" max="2560" width="9" style="14"/>
    <col min="2561" max="2561" width="15.625" style="14" customWidth="1"/>
    <col min="2562" max="2579" width="6.625" style="14" customWidth="1"/>
    <col min="2580" max="2580" width="9" style="14"/>
    <col min="2581" max="2581" width="8.5" style="14" bestFit="1" customWidth="1"/>
    <col min="2582" max="2589" width="4.5" style="14" bestFit="1" customWidth="1"/>
    <col min="2590" max="2816" width="9" style="14"/>
    <col min="2817" max="2817" width="15.625" style="14" customWidth="1"/>
    <col min="2818" max="2835" width="6.625" style="14" customWidth="1"/>
    <col min="2836" max="2836" width="9" style="14"/>
    <col min="2837" max="2837" width="8.5" style="14" bestFit="1" customWidth="1"/>
    <col min="2838" max="2845" width="4.5" style="14" bestFit="1" customWidth="1"/>
    <col min="2846" max="3072" width="9" style="14"/>
    <col min="3073" max="3073" width="15.625" style="14" customWidth="1"/>
    <col min="3074" max="3091" width="6.625" style="14" customWidth="1"/>
    <col min="3092" max="3092" width="9" style="14"/>
    <col min="3093" max="3093" width="8.5" style="14" bestFit="1" customWidth="1"/>
    <col min="3094" max="3101" width="4.5" style="14" bestFit="1" customWidth="1"/>
    <col min="3102" max="3328" width="9" style="14"/>
    <col min="3329" max="3329" width="15.625" style="14" customWidth="1"/>
    <col min="3330" max="3347" width="6.625" style="14" customWidth="1"/>
    <col min="3348" max="3348" width="9" style="14"/>
    <col min="3349" max="3349" width="8.5" style="14" bestFit="1" customWidth="1"/>
    <col min="3350" max="3357" width="4.5" style="14" bestFit="1" customWidth="1"/>
    <col min="3358" max="3584" width="9" style="14"/>
    <col min="3585" max="3585" width="15.625" style="14" customWidth="1"/>
    <col min="3586" max="3603" width="6.625" style="14" customWidth="1"/>
    <col min="3604" max="3604" width="9" style="14"/>
    <col min="3605" max="3605" width="8.5" style="14" bestFit="1" customWidth="1"/>
    <col min="3606" max="3613" width="4.5" style="14" bestFit="1" customWidth="1"/>
    <col min="3614" max="3840" width="9" style="14"/>
    <col min="3841" max="3841" width="15.625" style="14" customWidth="1"/>
    <col min="3842" max="3859" width="6.625" style="14" customWidth="1"/>
    <col min="3860" max="3860" width="9" style="14"/>
    <col min="3861" max="3861" width="8.5" style="14" bestFit="1" customWidth="1"/>
    <col min="3862" max="3869" width="4.5" style="14" bestFit="1" customWidth="1"/>
    <col min="3870" max="4096" width="9" style="14"/>
    <col min="4097" max="4097" width="15.625" style="14" customWidth="1"/>
    <col min="4098" max="4115" width="6.625" style="14" customWidth="1"/>
    <col min="4116" max="4116" width="9" style="14"/>
    <col min="4117" max="4117" width="8.5" style="14" bestFit="1" customWidth="1"/>
    <col min="4118" max="4125" width="4.5" style="14" bestFit="1" customWidth="1"/>
    <col min="4126" max="4352" width="9" style="14"/>
    <col min="4353" max="4353" width="15.625" style="14" customWidth="1"/>
    <col min="4354" max="4371" width="6.625" style="14" customWidth="1"/>
    <col min="4372" max="4372" width="9" style="14"/>
    <col min="4373" max="4373" width="8.5" style="14" bestFit="1" customWidth="1"/>
    <col min="4374" max="4381" width="4.5" style="14" bestFit="1" customWidth="1"/>
    <col min="4382" max="4608" width="9" style="14"/>
    <col min="4609" max="4609" width="15.625" style="14" customWidth="1"/>
    <col min="4610" max="4627" width="6.625" style="14" customWidth="1"/>
    <col min="4628" max="4628" width="9" style="14"/>
    <col min="4629" max="4629" width="8.5" style="14" bestFit="1" customWidth="1"/>
    <col min="4630" max="4637" width="4.5" style="14" bestFit="1" customWidth="1"/>
    <col min="4638" max="4864" width="9" style="14"/>
    <col min="4865" max="4865" width="15.625" style="14" customWidth="1"/>
    <col min="4866" max="4883" width="6.625" style="14" customWidth="1"/>
    <col min="4884" max="4884" width="9" style="14"/>
    <col min="4885" max="4885" width="8.5" style="14" bestFit="1" customWidth="1"/>
    <col min="4886" max="4893" width="4.5" style="14" bestFit="1" customWidth="1"/>
    <col min="4894" max="5120" width="9" style="14"/>
    <col min="5121" max="5121" width="15.625" style="14" customWidth="1"/>
    <col min="5122" max="5139" width="6.625" style="14" customWidth="1"/>
    <col min="5140" max="5140" width="9" style="14"/>
    <col min="5141" max="5141" width="8.5" style="14" bestFit="1" customWidth="1"/>
    <col min="5142" max="5149" width="4.5" style="14" bestFit="1" customWidth="1"/>
    <col min="5150" max="5376" width="9" style="14"/>
    <col min="5377" max="5377" width="15.625" style="14" customWidth="1"/>
    <col min="5378" max="5395" width="6.625" style="14" customWidth="1"/>
    <col min="5396" max="5396" width="9" style="14"/>
    <col min="5397" max="5397" width="8.5" style="14" bestFit="1" customWidth="1"/>
    <col min="5398" max="5405" width="4.5" style="14" bestFit="1" customWidth="1"/>
    <col min="5406" max="5632" width="9" style="14"/>
    <col min="5633" max="5633" width="15.625" style="14" customWidth="1"/>
    <col min="5634" max="5651" width="6.625" style="14" customWidth="1"/>
    <col min="5652" max="5652" width="9" style="14"/>
    <col min="5653" max="5653" width="8.5" style="14" bestFit="1" customWidth="1"/>
    <col min="5654" max="5661" width="4.5" style="14" bestFit="1" customWidth="1"/>
    <col min="5662" max="5888" width="9" style="14"/>
    <col min="5889" max="5889" width="15.625" style="14" customWidth="1"/>
    <col min="5890" max="5907" width="6.625" style="14" customWidth="1"/>
    <col min="5908" max="5908" width="9" style="14"/>
    <col min="5909" max="5909" width="8.5" style="14" bestFit="1" customWidth="1"/>
    <col min="5910" max="5917" width="4.5" style="14" bestFit="1" customWidth="1"/>
    <col min="5918" max="6144" width="9" style="14"/>
    <col min="6145" max="6145" width="15.625" style="14" customWidth="1"/>
    <col min="6146" max="6163" width="6.625" style="14" customWidth="1"/>
    <col min="6164" max="6164" width="9" style="14"/>
    <col min="6165" max="6165" width="8.5" style="14" bestFit="1" customWidth="1"/>
    <col min="6166" max="6173" width="4.5" style="14" bestFit="1" customWidth="1"/>
    <col min="6174" max="6400" width="9" style="14"/>
    <col min="6401" max="6401" width="15.625" style="14" customWidth="1"/>
    <col min="6402" max="6419" width="6.625" style="14" customWidth="1"/>
    <col min="6420" max="6420" width="9" style="14"/>
    <col min="6421" max="6421" width="8.5" style="14" bestFit="1" customWidth="1"/>
    <col min="6422" max="6429" width="4.5" style="14" bestFit="1" customWidth="1"/>
    <col min="6430" max="6656" width="9" style="14"/>
    <col min="6657" max="6657" width="15.625" style="14" customWidth="1"/>
    <col min="6658" max="6675" width="6.625" style="14" customWidth="1"/>
    <col min="6676" max="6676" width="9" style="14"/>
    <col min="6677" max="6677" width="8.5" style="14" bestFit="1" customWidth="1"/>
    <col min="6678" max="6685" width="4.5" style="14" bestFit="1" customWidth="1"/>
    <col min="6686" max="6912" width="9" style="14"/>
    <col min="6913" max="6913" width="15.625" style="14" customWidth="1"/>
    <col min="6914" max="6931" width="6.625" style="14" customWidth="1"/>
    <col min="6932" max="6932" width="9" style="14"/>
    <col min="6933" max="6933" width="8.5" style="14" bestFit="1" customWidth="1"/>
    <col min="6934" max="6941" width="4.5" style="14" bestFit="1" customWidth="1"/>
    <col min="6942" max="7168" width="9" style="14"/>
    <col min="7169" max="7169" width="15.625" style="14" customWidth="1"/>
    <col min="7170" max="7187" width="6.625" style="14" customWidth="1"/>
    <col min="7188" max="7188" width="9" style="14"/>
    <col min="7189" max="7189" width="8.5" style="14" bestFit="1" customWidth="1"/>
    <col min="7190" max="7197" width="4.5" style="14" bestFit="1" customWidth="1"/>
    <col min="7198" max="7424" width="9" style="14"/>
    <col min="7425" max="7425" width="15.625" style="14" customWidth="1"/>
    <col min="7426" max="7443" width="6.625" style="14" customWidth="1"/>
    <col min="7444" max="7444" width="9" style="14"/>
    <col min="7445" max="7445" width="8.5" style="14" bestFit="1" customWidth="1"/>
    <col min="7446" max="7453" width="4.5" style="14" bestFit="1" customWidth="1"/>
    <col min="7454" max="7680" width="9" style="14"/>
    <col min="7681" max="7681" width="15.625" style="14" customWidth="1"/>
    <col min="7682" max="7699" width="6.625" style="14" customWidth="1"/>
    <col min="7700" max="7700" width="9" style="14"/>
    <col min="7701" max="7701" width="8.5" style="14" bestFit="1" customWidth="1"/>
    <col min="7702" max="7709" width="4.5" style="14" bestFit="1" customWidth="1"/>
    <col min="7710" max="7936" width="9" style="14"/>
    <col min="7937" max="7937" width="15.625" style="14" customWidth="1"/>
    <col min="7938" max="7955" width="6.625" style="14" customWidth="1"/>
    <col min="7956" max="7956" width="9" style="14"/>
    <col min="7957" max="7957" width="8.5" style="14" bestFit="1" customWidth="1"/>
    <col min="7958" max="7965" width="4.5" style="14" bestFit="1" customWidth="1"/>
    <col min="7966" max="8192" width="9" style="14"/>
    <col min="8193" max="8193" width="15.625" style="14" customWidth="1"/>
    <col min="8194" max="8211" width="6.625" style="14" customWidth="1"/>
    <col min="8212" max="8212" width="9" style="14"/>
    <col min="8213" max="8213" width="8.5" style="14" bestFit="1" customWidth="1"/>
    <col min="8214" max="8221" width="4.5" style="14" bestFit="1" customWidth="1"/>
    <col min="8222" max="8448" width="9" style="14"/>
    <col min="8449" max="8449" width="15.625" style="14" customWidth="1"/>
    <col min="8450" max="8467" width="6.625" style="14" customWidth="1"/>
    <col min="8468" max="8468" width="9" style="14"/>
    <col min="8469" max="8469" width="8.5" style="14" bestFit="1" customWidth="1"/>
    <col min="8470" max="8477" width="4.5" style="14" bestFit="1" customWidth="1"/>
    <col min="8478" max="8704" width="9" style="14"/>
    <col min="8705" max="8705" width="15.625" style="14" customWidth="1"/>
    <col min="8706" max="8723" width="6.625" style="14" customWidth="1"/>
    <col min="8724" max="8724" width="9" style="14"/>
    <col min="8725" max="8725" width="8.5" style="14" bestFit="1" customWidth="1"/>
    <col min="8726" max="8733" width="4.5" style="14" bestFit="1" customWidth="1"/>
    <col min="8734" max="8960" width="9" style="14"/>
    <col min="8961" max="8961" width="15.625" style="14" customWidth="1"/>
    <col min="8962" max="8979" width="6.625" style="14" customWidth="1"/>
    <col min="8980" max="8980" width="9" style="14"/>
    <col min="8981" max="8981" width="8.5" style="14" bestFit="1" customWidth="1"/>
    <col min="8982" max="8989" width="4.5" style="14" bestFit="1" customWidth="1"/>
    <col min="8990" max="9216" width="9" style="14"/>
    <col min="9217" max="9217" width="15.625" style="14" customWidth="1"/>
    <col min="9218" max="9235" width="6.625" style="14" customWidth="1"/>
    <col min="9236" max="9236" width="9" style="14"/>
    <col min="9237" max="9237" width="8.5" style="14" bestFit="1" customWidth="1"/>
    <col min="9238" max="9245" width="4.5" style="14" bestFit="1" customWidth="1"/>
    <col min="9246" max="9472" width="9" style="14"/>
    <col min="9473" max="9473" width="15.625" style="14" customWidth="1"/>
    <col min="9474" max="9491" width="6.625" style="14" customWidth="1"/>
    <col min="9492" max="9492" width="9" style="14"/>
    <col min="9493" max="9493" width="8.5" style="14" bestFit="1" customWidth="1"/>
    <col min="9494" max="9501" width="4.5" style="14" bestFit="1" customWidth="1"/>
    <col min="9502" max="9728" width="9" style="14"/>
    <col min="9729" max="9729" width="15.625" style="14" customWidth="1"/>
    <col min="9730" max="9747" width="6.625" style="14" customWidth="1"/>
    <col min="9748" max="9748" width="9" style="14"/>
    <col min="9749" max="9749" width="8.5" style="14" bestFit="1" customWidth="1"/>
    <col min="9750" max="9757" width="4.5" style="14" bestFit="1" customWidth="1"/>
    <col min="9758" max="9984" width="9" style="14"/>
    <col min="9985" max="9985" width="15.625" style="14" customWidth="1"/>
    <col min="9986" max="10003" width="6.625" style="14" customWidth="1"/>
    <col min="10004" max="10004" width="9" style="14"/>
    <col min="10005" max="10005" width="8.5" style="14" bestFit="1" customWidth="1"/>
    <col min="10006" max="10013" width="4.5" style="14" bestFit="1" customWidth="1"/>
    <col min="10014" max="10240" width="9" style="14"/>
    <col min="10241" max="10241" width="15.625" style="14" customWidth="1"/>
    <col min="10242" max="10259" width="6.625" style="14" customWidth="1"/>
    <col min="10260" max="10260" width="9" style="14"/>
    <col min="10261" max="10261" width="8.5" style="14" bestFit="1" customWidth="1"/>
    <col min="10262" max="10269" width="4.5" style="14" bestFit="1" customWidth="1"/>
    <col min="10270" max="10496" width="9" style="14"/>
    <col min="10497" max="10497" width="15.625" style="14" customWidth="1"/>
    <col min="10498" max="10515" width="6.625" style="14" customWidth="1"/>
    <col min="10516" max="10516" width="9" style="14"/>
    <col min="10517" max="10517" width="8.5" style="14" bestFit="1" customWidth="1"/>
    <col min="10518" max="10525" width="4.5" style="14" bestFit="1" customWidth="1"/>
    <col min="10526" max="10752" width="9" style="14"/>
    <col min="10753" max="10753" width="15.625" style="14" customWidth="1"/>
    <col min="10754" max="10771" width="6.625" style="14" customWidth="1"/>
    <col min="10772" max="10772" width="9" style="14"/>
    <col min="10773" max="10773" width="8.5" style="14" bestFit="1" customWidth="1"/>
    <col min="10774" max="10781" width="4.5" style="14" bestFit="1" customWidth="1"/>
    <col min="10782" max="11008" width="9" style="14"/>
    <col min="11009" max="11009" width="15.625" style="14" customWidth="1"/>
    <col min="11010" max="11027" width="6.625" style="14" customWidth="1"/>
    <col min="11028" max="11028" width="9" style="14"/>
    <col min="11029" max="11029" width="8.5" style="14" bestFit="1" customWidth="1"/>
    <col min="11030" max="11037" width="4.5" style="14" bestFit="1" customWidth="1"/>
    <col min="11038" max="11264" width="9" style="14"/>
    <col min="11265" max="11265" width="15.625" style="14" customWidth="1"/>
    <col min="11266" max="11283" width="6.625" style="14" customWidth="1"/>
    <col min="11284" max="11284" width="9" style="14"/>
    <col min="11285" max="11285" width="8.5" style="14" bestFit="1" customWidth="1"/>
    <col min="11286" max="11293" width="4.5" style="14" bestFit="1" customWidth="1"/>
    <col min="11294" max="11520" width="9" style="14"/>
    <col min="11521" max="11521" width="15.625" style="14" customWidth="1"/>
    <col min="11522" max="11539" width="6.625" style="14" customWidth="1"/>
    <col min="11540" max="11540" width="9" style="14"/>
    <col min="11541" max="11541" width="8.5" style="14" bestFit="1" customWidth="1"/>
    <col min="11542" max="11549" width="4.5" style="14" bestFit="1" customWidth="1"/>
    <col min="11550" max="11776" width="9" style="14"/>
    <col min="11777" max="11777" width="15.625" style="14" customWidth="1"/>
    <col min="11778" max="11795" width="6.625" style="14" customWidth="1"/>
    <col min="11796" max="11796" width="9" style="14"/>
    <col min="11797" max="11797" width="8.5" style="14" bestFit="1" customWidth="1"/>
    <col min="11798" max="11805" width="4.5" style="14" bestFit="1" customWidth="1"/>
    <col min="11806" max="12032" width="9" style="14"/>
    <col min="12033" max="12033" width="15.625" style="14" customWidth="1"/>
    <col min="12034" max="12051" width="6.625" style="14" customWidth="1"/>
    <col min="12052" max="12052" width="9" style="14"/>
    <col min="12053" max="12053" width="8.5" style="14" bestFit="1" customWidth="1"/>
    <col min="12054" max="12061" width="4.5" style="14" bestFit="1" customWidth="1"/>
    <col min="12062" max="12288" width="9" style="14"/>
    <col min="12289" max="12289" width="15.625" style="14" customWidth="1"/>
    <col min="12290" max="12307" width="6.625" style="14" customWidth="1"/>
    <col min="12308" max="12308" width="9" style="14"/>
    <col min="12309" max="12309" width="8.5" style="14" bestFit="1" customWidth="1"/>
    <col min="12310" max="12317" width="4.5" style="14" bestFit="1" customWidth="1"/>
    <col min="12318" max="12544" width="9" style="14"/>
    <col min="12545" max="12545" width="15.625" style="14" customWidth="1"/>
    <col min="12546" max="12563" width="6.625" style="14" customWidth="1"/>
    <col min="12564" max="12564" width="9" style="14"/>
    <col min="12565" max="12565" width="8.5" style="14" bestFit="1" customWidth="1"/>
    <col min="12566" max="12573" width="4.5" style="14" bestFit="1" customWidth="1"/>
    <col min="12574" max="12800" width="9" style="14"/>
    <col min="12801" max="12801" width="15.625" style="14" customWidth="1"/>
    <col min="12802" max="12819" width="6.625" style="14" customWidth="1"/>
    <col min="12820" max="12820" width="9" style="14"/>
    <col min="12821" max="12821" width="8.5" style="14" bestFit="1" customWidth="1"/>
    <col min="12822" max="12829" width="4.5" style="14" bestFit="1" customWidth="1"/>
    <col min="12830" max="13056" width="9" style="14"/>
    <col min="13057" max="13057" width="15.625" style="14" customWidth="1"/>
    <col min="13058" max="13075" width="6.625" style="14" customWidth="1"/>
    <col min="13076" max="13076" width="9" style="14"/>
    <col min="13077" max="13077" width="8.5" style="14" bestFit="1" customWidth="1"/>
    <col min="13078" max="13085" width="4.5" style="14" bestFit="1" customWidth="1"/>
    <col min="13086" max="13312" width="9" style="14"/>
    <col min="13313" max="13313" width="15.625" style="14" customWidth="1"/>
    <col min="13314" max="13331" width="6.625" style="14" customWidth="1"/>
    <col min="13332" max="13332" width="9" style="14"/>
    <col min="13333" max="13333" width="8.5" style="14" bestFit="1" customWidth="1"/>
    <col min="13334" max="13341" width="4.5" style="14" bestFit="1" customWidth="1"/>
    <col min="13342" max="13568" width="9" style="14"/>
    <col min="13569" max="13569" width="15.625" style="14" customWidth="1"/>
    <col min="13570" max="13587" width="6.625" style="14" customWidth="1"/>
    <col min="13588" max="13588" width="9" style="14"/>
    <col min="13589" max="13589" width="8.5" style="14" bestFit="1" customWidth="1"/>
    <col min="13590" max="13597" width="4.5" style="14" bestFit="1" customWidth="1"/>
    <col min="13598" max="13824" width="9" style="14"/>
    <col min="13825" max="13825" width="15.625" style="14" customWidth="1"/>
    <col min="13826" max="13843" width="6.625" style="14" customWidth="1"/>
    <col min="13844" max="13844" width="9" style="14"/>
    <col min="13845" max="13845" width="8.5" style="14" bestFit="1" customWidth="1"/>
    <col min="13846" max="13853" width="4.5" style="14" bestFit="1" customWidth="1"/>
    <col min="13854" max="14080" width="9" style="14"/>
    <col min="14081" max="14081" width="15.625" style="14" customWidth="1"/>
    <col min="14082" max="14099" width="6.625" style="14" customWidth="1"/>
    <col min="14100" max="14100" width="9" style="14"/>
    <col min="14101" max="14101" width="8.5" style="14" bestFit="1" customWidth="1"/>
    <col min="14102" max="14109" width="4.5" style="14" bestFit="1" customWidth="1"/>
    <col min="14110" max="14336" width="9" style="14"/>
    <col min="14337" max="14337" width="15.625" style="14" customWidth="1"/>
    <col min="14338" max="14355" width="6.625" style="14" customWidth="1"/>
    <col min="14356" max="14356" width="9" style="14"/>
    <col min="14357" max="14357" width="8.5" style="14" bestFit="1" customWidth="1"/>
    <col min="14358" max="14365" width="4.5" style="14" bestFit="1" customWidth="1"/>
    <col min="14366" max="14592" width="9" style="14"/>
    <col min="14593" max="14593" width="15.625" style="14" customWidth="1"/>
    <col min="14594" max="14611" width="6.625" style="14" customWidth="1"/>
    <col min="14612" max="14612" width="9" style="14"/>
    <col min="14613" max="14613" width="8.5" style="14" bestFit="1" customWidth="1"/>
    <col min="14614" max="14621" width="4.5" style="14" bestFit="1" customWidth="1"/>
    <col min="14622" max="14848" width="9" style="14"/>
    <col min="14849" max="14849" width="15.625" style="14" customWidth="1"/>
    <col min="14850" max="14867" width="6.625" style="14" customWidth="1"/>
    <col min="14868" max="14868" width="9" style="14"/>
    <col min="14869" max="14869" width="8.5" style="14" bestFit="1" customWidth="1"/>
    <col min="14870" max="14877" width="4.5" style="14" bestFit="1" customWidth="1"/>
    <col min="14878" max="15104" width="9" style="14"/>
    <col min="15105" max="15105" width="15.625" style="14" customWidth="1"/>
    <col min="15106" max="15123" width="6.625" style="14" customWidth="1"/>
    <col min="15124" max="15124" width="9" style="14"/>
    <col min="15125" max="15125" width="8.5" style="14" bestFit="1" customWidth="1"/>
    <col min="15126" max="15133" width="4.5" style="14" bestFit="1" customWidth="1"/>
    <col min="15134" max="15360" width="9" style="14"/>
    <col min="15361" max="15361" width="15.625" style="14" customWidth="1"/>
    <col min="15362" max="15379" width="6.625" style="14" customWidth="1"/>
    <col min="15380" max="15380" width="9" style="14"/>
    <col min="15381" max="15381" width="8.5" style="14" bestFit="1" customWidth="1"/>
    <col min="15382" max="15389" width="4.5" style="14" bestFit="1" customWidth="1"/>
    <col min="15390" max="15616" width="9" style="14"/>
    <col min="15617" max="15617" width="15.625" style="14" customWidth="1"/>
    <col min="15618" max="15635" width="6.625" style="14" customWidth="1"/>
    <col min="15636" max="15636" width="9" style="14"/>
    <col min="15637" max="15637" width="8.5" style="14" bestFit="1" customWidth="1"/>
    <col min="15638" max="15645" width="4.5" style="14" bestFit="1" customWidth="1"/>
    <col min="15646" max="15872" width="9" style="14"/>
    <col min="15873" max="15873" width="15.625" style="14" customWidth="1"/>
    <col min="15874" max="15891" width="6.625" style="14" customWidth="1"/>
    <col min="15892" max="15892" width="9" style="14"/>
    <col min="15893" max="15893" width="8.5" style="14" bestFit="1" customWidth="1"/>
    <col min="15894" max="15901" width="4.5" style="14" bestFit="1" customWidth="1"/>
    <col min="15902" max="16128" width="9" style="14"/>
    <col min="16129" max="16129" width="15.625" style="14" customWidth="1"/>
    <col min="16130" max="16147" width="6.625" style="14" customWidth="1"/>
    <col min="16148" max="16148" width="9" style="14"/>
    <col min="16149" max="16149" width="8.5" style="14" bestFit="1" customWidth="1"/>
    <col min="16150" max="16157" width="4.5" style="14" bestFit="1" customWidth="1"/>
    <col min="16158" max="16384" width="9" style="14"/>
  </cols>
  <sheetData>
    <row r="1" spans="1:29" s="104" customFormat="1" ht="18.75" customHeight="1">
      <c r="A1" s="1523" t="s">
        <v>143</v>
      </c>
      <c r="B1" s="108"/>
      <c r="C1" s="108"/>
      <c r="D1" s="108"/>
      <c r="N1" s="1942" t="s">
        <v>139</v>
      </c>
      <c r="O1" s="1942"/>
      <c r="P1" s="1942" t="s">
        <v>89</v>
      </c>
      <c r="Q1" s="1942"/>
      <c r="R1" s="1942"/>
      <c r="S1" s="1942"/>
    </row>
    <row r="2" spans="1:29" s="104" customFormat="1" ht="18.75" customHeight="1">
      <c r="A2" s="1523" t="s">
        <v>34</v>
      </c>
      <c r="B2" s="943" t="s">
        <v>2069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457" t="s">
        <v>264</v>
      </c>
      <c r="N2" s="1942" t="s">
        <v>208</v>
      </c>
      <c r="O2" s="1942"/>
      <c r="P2" s="1942" t="s">
        <v>1064</v>
      </c>
      <c r="Q2" s="1942"/>
      <c r="R2" s="1942"/>
      <c r="S2" s="1942"/>
    </row>
    <row r="3" spans="1:29" s="113" customFormat="1" ht="24.75" customHeight="1">
      <c r="A3" s="1943" t="s">
        <v>2070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</row>
    <row r="4" spans="1:29" s="104" customFormat="1" ht="21.75" customHeight="1">
      <c r="A4" s="114" t="s">
        <v>294</v>
      </c>
      <c r="B4" s="1941" t="s">
        <v>649</v>
      </c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14"/>
      <c r="S4" s="1562" t="s">
        <v>224</v>
      </c>
    </row>
    <row r="5" spans="1:29" s="104" customFormat="1" ht="15" customHeight="1">
      <c r="A5" s="2054" t="s">
        <v>156</v>
      </c>
      <c r="B5" s="2409" t="s">
        <v>350</v>
      </c>
      <c r="C5" s="2410"/>
      <c r="D5" s="2411"/>
      <c r="E5" s="2407" t="s">
        <v>2071</v>
      </c>
      <c r="F5" s="2408"/>
      <c r="G5" s="2412"/>
      <c r="H5" s="2407" t="s">
        <v>2072</v>
      </c>
      <c r="I5" s="2408"/>
      <c r="J5" s="2412"/>
      <c r="K5" s="2407" t="s">
        <v>2073</v>
      </c>
      <c r="L5" s="2408"/>
      <c r="M5" s="2412"/>
      <c r="N5" s="2407" t="s">
        <v>2074</v>
      </c>
      <c r="O5" s="2408"/>
      <c r="P5" s="2412"/>
      <c r="Q5" s="2407" t="s">
        <v>2075</v>
      </c>
      <c r="R5" s="2408"/>
      <c r="S5" s="2408"/>
    </row>
    <row r="6" spans="1:29" s="104" customFormat="1" ht="15" customHeight="1">
      <c r="A6" s="2056"/>
      <c r="B6" s="944" t="s">
        <v>49</v>
      </c>
      <c r="C6" s="945" t="s">
        <v>142</v>
      </c>
      <c r="D6" s="946" t="s">
        <v>68</v>
      </c>
      <c r="E6" s="944" t="s">
        <v>49</v>
      </c>
      <c r="F6" s="945" t="s">
        <v>142</v>
      </c>
      <c r="G6" s="946" t="s">
        <v>68</v>
      </c>
      <c r="H6" s="944" t="s">
        <v>49</v>
      </c>
      <c r="I6" s="945" t="s">
        <v>142</v>
      </c>
      <c r="J6" s="946" t="s">
        <v>68</v>
      </c>
      <c r="K6" s="944" t="s">
        <v>49</v>
      </c>
      <c r="L6" s="945" t="s">
        <v>142</v>
      </c>
      <c r="M6" s="946" t="s">
        <v>68</v>
      </c>
      <c r="N6" s="944" t="s">
        <v>49</v>
      </c>
      <c r="O6" s="945" t="s">
        <v>142</v>
      </c>
      <c r="P6" s="946" t="s">
        <v>68</v>
      </c>
      <c r="Q6" s="944" t="s">
        <v>49</v>
      </c>
      <c r="R6" s="945" t="s">
        <v>142</v>
      </c>
      <c r="S6" s="947" t="s">
        <v>68</v>
      </c>
    </row>
    <row r="7" spans="1:29" s="104" customFormat="1" ht="12.95" customHeight="1">
      <c r="A7" s="116" t="s">
        <v>150</v>
      </c>
      <c r="B7" s="232">
        <f>SUM(B9:B20)</f>
        <v>47</v>
      </c>
      <c r="C7" s="1628">
        <f t="shared" ref="C7:S7" si="0">SUM(C9:C20)</f>
        <v>23</v>
      </c>
      <c r="D7" s="1628">
        <f t="shared" si="0"/>
        <v>24</v>
      </c>
      <c r="E7" s="1628">
        <f t="shared" si="0"/>
        <v>5</v>
      </c>
      <c r="F7" s="1550">
        <f t="shared" si="0"/>
        <v>3</v>
      </c>
      <c r="G7" s="1550">
        <f t="shared" si="0"/>
        <v>2</v>
      </c>
      <c r="H7" s="1550">
        <f t="shared" si="0"/>
        <v>4</v>
      </c>
      <c r="I7" s="1550">
        <f t="shared" si="0"/>
        <v>2</v>
      </c>
      <c r="J7" s="1550">
        <f t="shared" si="0"/>
        <v>2</v>
      </c>
      <c r="K7" s="1550">
        <f t="shared" si="0"/>
        <v>6</v>
      </c>
      <c r="L7" s="1550">
        <f t="shared" si="0"/>
        <v>3</v>
      </c>
      <c r="M7" s="1550">
        <f t="shared" si="0"/>
        <v>3</v>
      </c>
      <c r="N7" s="1550">
        <f t="shared" si="0"/>
        <v>1</v>
      </c>
      <c r="O7" s="1550">
        <f t="shared" si="0"/>
        <v>1</v>
      </c>
      <c r="P7" s="1550">
        <f t="shared" si="0"/>
        <v>0</v>
      </c>
      <c r="Q7" s="1550">
        <f t="shared" si="0"/>
        <v>31</v>
      </c>
      <c r="R7" s="1550">
        <f t="shared" si="0"/>
        <v>14</v>
      </c>
      <c r="S7" s="1550">
        <f t="shared" si="0"/>
        <v>17</v>
      </c>
      <c r="U7" s="294">
        <f>B7-C7-D7</f>
        <v>0</v>
      </c>
      <c r="V7" s="293">
        <f>E7-F7-G7</f>
        <v>0</v>
      </c>
      <c r="W7" s="293">
        <f>H7-I7-J7</f>
        <v>0</v>
      </c>
      <c r="X7" s="293">
        <f>K7-L7-M7</f>
        <v>0</v>
      </c>
      <c r="Y7" s="293">
        <f>N7-O7-P7</f>
        <v>0</v>
      </c>
      <c r="Z7" s="293">
        <f>Q7-R7-S7</f>
        <v>0</v>
      </c>
      <c r="AA7" s="293">
        <f>B7-E7-H7-K7-N7-Q7</f>
        <v>0</v>
      </c>
      <c r="AB7" s="293">
        <f>C7-F7-I7-L7-O7-R7</f>
        <v>0</v>
      </c>
      <c r="AC7" s="293">
        <f>D7-G7-J7-M7-P7-S7</f>
        <v>0</v>
      </c>
    </row>
    <row r="8" spans="1:29" s="104" customFormat="1" ht="21" customHeight="1">
      <c r="A8" s="108" t="s">
        <v>280</v>
      </c>
      <c r="B8" s="232"/>
      <c r="C8" s="1628"/>
      <c r="D8" s="1628"/>
      <c r="E8" s="1628"/>
      <c r="F8" s="1550"/>
      <c r="G8" s="1550"/>
      <c r="H8" s="1550"/>
      <c r="I8" s="1550"/>
      <c r="J8" s="1550"/>
      <c r="K8" s="1550"/>
      <c r="L8" s="1550"/>
      <c r="M8" s="1550"/>
      <c r="N8" s="1550"/>
      <c r="O8" s="1550"/>
      <c r="P8" s="1550"/>
      <c r="Q8" s="1550"/>
      <c r="R8" s="1550"/>
      <c r="S8" s="1550"/>
      <c r="U8" s="109"/>
    </row>
    <row r="9" spans="1:29" s="104" customFormat="1" ht="12.95" customHeight="1">
      <c r="A9" s="93" t="s">
        <v>270</v>
      </c>
      <c r="B9" s="232">
        <f>SUM(C9:D9)</f>
        <v>0</v>
      </c>
      <c r="C9" s="1628">
        <f>F9+I9+L9+O9+R9</f>
        <v>0</v>
      </c>
      <c r="D9" s="1628">
        <f>G9+J9+M9+P9+S9</f>
        <v>0</v>
      </c>
      <c r="E9" s="1550">
        <f>SUM(F9:G9)</f>
        <v>0</v>
      </c>
      <c r="F9" s="562">
        <v>0</v>
      </c>
      <c r="G9" s="562">
        <v>0</v>
      </c>
      <c r="H9" s="1550">
        <f>SUM(I9:J9)</f>
        <v>0</v>
      </c>
      <c r="I9" s="562">
        <v>0</v>
      </c>
      <c r="J9" s="562">
        <v>0</v>
      </c>
      <c r="K9" s="1550">
        <f>SUM(L9:M9)</f>
        <v>0</v>
      </c>
      <c r="L9" s="562">
        <v>0</v>
      </c>
      <c r="M9" s="562">
        <v>0</v>
      </c>
      <c r="N9" s="1550">
        <f>SUM(O9:P9)</f>
        <v>0</v>
      </c>
      <c r="O9" s="562">
        <v>0</v>
      </c>
      <c r="P9" s="562">
        <v>0</v>
      </c>
      <c r="Q9" s="1550">
        <f>SUM(R9:S9)</f>
        <v>0</v>
      </c>
      <c r="R9" s="562">
        <v>0</v>
      </c>
      <c r="S9" s="562">
        <v>0</v>
      </c>
      <c r="U9" s="294">
        <f>B9-C9-D9</f>
        <v>0</v>
      </c>
      <c r="V9" s="293">
        <f>E9-F9-G9</f>
        <v>0</v>
      </c>
      <c r="W9" s="293">
        <f>H9-I9-J9</f>
        <v>0</v>
      </c>
      <c r="X9" s="293">
        <f>K9-L9-M9</f>
        <v>0</v>
      </c>
      <c r="Y9" s="293">
        <f>N9-O9-P9</f>
        <v>0</v>
      </c>
      <c r="Z9" s="293">
        <f>Q9-R9-S9</f>
        <v>0</v>
      </c>
      <c r="AA9" s="293">
        <f>B9-E9-H9-K9-N9-Q9</f>
        <v>0</v>
      </c>
      <c r="AB9" s="293">
        <f>C9-F9-I9-L9-O9-R9</f>
        <v>0</v>
      </c>
      <c r="AC9" s="293">
        <f>D9-G9-J9-M9-P9-S9</f>
        <v>0</v>
      </c>
    </row>
    <row r="10" spans="1:29" s="104" customFormat="1" ht="12.95" customHeight="1">
      <c r="A10" s="93" t="s">
        <v>96</v>
      </c>
      <c r="B10" s="232">
        <f t="shared" ref="B10:B35" si="1">SUM(C10:D10)</f>
        <v>0</v>
      </c>
      <c r="C10" s="1628">
        <f t="shared" ref="C10:D18" si="2">F10+I10+L10+O10+R10</f>
        <v>0</v>
      </c>
      <c r="D10" s="1628">
        <f t="shared" si="2"/>
        <v>0</v>
      </c>
      <c r="E10" s="1550">
        <f t="shared" ref="E10:E35" si="3">SUM(F10:G10)</f>
        <v>0</v>
      </c>
      <c r="F10" s="562">
        <v>0</v>
      </c>
      <c r="G10" s="562">
        <v>0</v>
      </c>
      <c r="H10" s="1550">
        <f t="shared" ref="H10:H35" si="4">SUM(I10:J10)</f>
        <v>0</v>
      </c>
      <c r="I10" s="562">
        <v>0</v>
      </c>
      <c r="J10" s="562">
        <v>0</v>
      </c>
      <c r="K10" s="1550">
        <f t="shared" ref="K10:K35" si="5">SUM(L10:M10)</f>
        <v>0</v>
      </c>
      <c r="L10" s="562">
        <v>0</v>
      </c>
      <c r="M10" s="562">
        <v>0</v>
      </c>
      <c r="N10" s="1550">
        <f t="shared" ref="N10:N35" si="6">SUM(O10:P10)</f>
        <v>0</v>
      </c>
      <c r="O10" s="562">
        <v>0</v>
      </c>
      <c r="P10" s="562">
        <v>0</v>
      </c>
      <c r="Q10" s="1550">
        <f t="shared" ref="Q10:Q35" si="7">SUM(R10:S10)</f>
        <v>0</v>
      </c>
      <c r="R10" s="562">
        <v>0</v>
      </c>
      <c r="S10" s="562">
        <v>0</v>
      </c>
      <c r="U10" s="294">
        <f t="shared" ref="U10:U20" si="8">B10-C10-D10</f>
        <v>0</v>
      </c>
      <c r="V10" s="293">
        <f t="shared" ref="V10:V20" si="9">E10-F10-G10</f>
        <v>0</v>
      </c>
      <c r="W10" s="293">
        <f t="shared" ref="W10:W20" si="10">H10-I10-J10</f>
        <v>0</v>
      </c>
      <c r="X10" s="293">
        <f t="shared" ref="X10:X20" si="11">K10-L10-M10</f>
        <v>0</v>
      </c>
      <c r="Y10" s="293">
        <f t="shared" ref="Y10:Y20" si="12">N10-O10-P10</f>
        <v>0</v>
      </c>
      <c r="Z10" s="293">
        <f t="shared" ref="Z10:Z20" si="13">Q10-R10-S10</f>
        <v>0</v>
      </c>
      <c r="AA10" s="293">
        <f t="shared" ref="AA10:AC20" si="14">B10-E10-H10-K10-N10-Q10</f>
        <v>0</v>
      </c>
      <c r="AB10" s="293">
        <f t="shared" si="14"/>
        <v>0</v>
      </c>
      <c r="AC10" s="293">
        <f t="shared" si="14"/>
        <v>0</v>
      </c>
    </row>
    <row r="11" spans="1:29" s="104" customFormat="1" ht="12.95" customHeight="1">
      <c r="A11" s="93" t="s">
        <v>97</v>
      </c>
      <c r="B11" s="232">
        <f t="shared" si="1"/>
        <v>0</v>
      </c>
      <c r="C11" s="1628">
        <f t="shared" si="2"/>
        <v>0</v>
      </c>
      <c r="D11" s="1628">
        <f t="shared" si="2"/>
        <v>0</v>
      </c>
      <c r="E11" s="1550">
        <f t="shared" si="3"/>
        <v>0</v>
      </c>
      <c r="F11" s="562">
        <v>0</v>
      </c>
      <c r="G11" s="562">
        <v>0</v>
      </c>
      <c r="H11" s="1550">
        <f t="shared" si="4"/>
        <v>0</v>
      </c>
      <c r="I11" s="562">
        <v>0</v>
      </c>
      <c r="J11" s="562">
        <v>0</v>
      </c>
      <c r="K11" s="1550">
        <f t="shared" si="5"/>
        <v>0</v>
      </c>
      <c r="L11" s="562">
        <v>0</v>
      </c>
      <c r="M11" s="562">
        <v>0</v>
      </c>
      <c r="N11" s="1550">
        <f t="shared" si="6"/>
        <v>0</v>
      </c>
      <c r="O11" s="562">
        <v>0</v>
      </c>
      <c r="P11" s="562">
        <v>0</v>
      </c>
      <c r="Q11" s="1550">
        <f t="shared" si="7"/>
        <v>0</v>
      </c>
      <c r="R11" s="562">
        <v>0</v>
      </c>
      <c r="S11" s="562">
        <v>0</v>
      </c>
      <c r="U11" s="294">
        <f t="shared" si="8"/>
        <v>0</v>
      </c>
      <c r="V11" s="293">
        <f t="shared" si="9"/>
        <v>0</v>
      </c>
      <c r="W11" s="293">
        <f t="shared" si="10"/>
        <v>0</v>
      </c>
      <c r="X11" s="293">
        <f t="shared" si="11"/>
        <v>0</v>
      </c>
      <c r="Y11" s="293">
        <f t="shared" si="12"/>
        <v>0</v>
      </c>
      <c r="Z11" s="293">
        <f t="shared" si="13"/>
        <v>0</v>
      </c>
      <c r="AA11" s="293">
        <f t="shared" si="14"/>
        <v>0</v>
      </c>
      <c r="AB11" s="293">
        <f t="shared" si="14"/>
        <v>0</v>
      </c>
      <c r="AC11" s="293">
        <f t="shared" si="14"/>
        <v>0</v>
      </c>
    </row>
    <row r="12" spans="1:29" s="104" customFormat="1" ht="12.95" customHeight="1">
      <c r="A12" s="93" t="s">
        <v>98</v>
      </c>
      <c r="B12" s="232">
        <f t="shared" si="1"/>
        <v>0</v>
      </c>
      <c r="C12" s="1628">
        <f t="shared" si="2"/>
        <v>0</v>
      </c>
      <c r="D12" s="1628">
        <f t="shared" si="2"/>
        <v>0</v>
      </c>
      <c r="E12" s="1550">
        <f t="shared" si="3"/>
        <v>0</v>
      </c>
      <c r="F12" s="562">
        <v>0</v>
      </c>
      <c r="G12" s="562">
        <v>0</v>
      </c>
      <c r="H12" s="1550">
        <f t="shared" si="4"/>
        <v>0</v>
      </c>
      <c r="I12" s="562">
        <v>0</v>
      </c>
      <c r="J12" s="562">
        <v>0</v>
      </c>
      <c r="K12" s="1550">
        <f t="shared" si="5"/>
        <v>0</v>
      </c>
      <c r="L12" s="562">
        <v>0</v>
      </c>
      <c r="M12" s="562">
        <v>0</v>
      </c>
      <c r="N12" s="1550">
        <f t="shared" si="6"/>
        <v>0</v>
      </c>
      <c r="O12" s="562">
        <v>0</v>
      </c>
      <c r="P12" s="562">
        <v>0</v>
      </c>
      <c r="Q12" s="1550">
        <f t="shared" si="7"/>
        <v>0</v>
      </c>
      <c r="R12" s="562">
        <v>0</v>
      </c>
      <c r="S12" s="562">
        <v>0</v>
      </c>
      <c r="U12" s="294">
        <f t="shared" si="8"/>
        <v>0</v>
      </c>
      <c r="V12" s="293">
        <f t="shared" si="9"/>
        <v>0</v>
      </c>
      <c r="W12" s="293">
        <f t="shared" si="10"/>
        <v>0</v>
      </c>
      <c r="X12" s="293">
        <f t="shared" si="11"/>
        <v>0</v>
      </c>
      <c r="Y12" s="293">
        <f t="shared" si="12"/>
        <v>0</v>
      </c>
      <c r="Z12" s="293">
        <f t="shared" si="13"/>
        <v>0</v>
      </c>
      <c r="AA12" s="293">
        <f t="shared" si="14"/>
        <v>0</v>
      </c>
      <c r="AB12" s="293">
        <f t="shared" si="14"/>
        <v>0</v>
      </c>
      <c r="AC12" s="293">
        <f t="shared" si="14"/>
        <v>0</v>
      </c>
    </row>
    <row r="13" spans="1:29" s="104" customFormat="1" ht="12.95" customHeight="1">
      <c r="A13" s="93" t="s">
        <v>99</v>
      </c>
      <c r="B13" s="232">
        <f t="shared" si="1"/>
        <v>0</v>
      </c>
      <c r="C13" s="1628">
        <f t="shared" si="2"/>
        <v>0</v>
      </c>
      <c r="D13" s="1628">
        <f t="shared" si="2"/>
        <v>0</v>
      </c>
      <c r="E13" s="1628">
        <f t="shared" si="3"/>
        <v>0</v>
      </c>
      <c r="F13" s="562">
        <v>0</v>
      </c>
      <c r="G13" s="562">
        <v>0</v>
      </c>
      <c r="H13" s="1550">
        <f t="shared" si="4"/>
        <v>0</v>
      </c>
      <c r="I13" s="562">
        <v>0</v>
      </c>
      <c r="J13" s="562">
        <v>0</v>
      </c>
      <c r="K13" s="1550">
        <f t="shared" si="5"/>
        <v>0</v>
      </c>
      <c r="L13" s="562">
        <v>0</v>
      </c>
      <c r="M13" s="562">
        <v>0</v>
      </c>
      <c r="N13" s="1550">
        <f t="shared" si="6"/>
        <v>0</v>
      </c>
      <c r="O13" s="562">
        <v>0</v>
      </c>
      <c r="P13" s="562">
        <v>0</v>
      </c>
      <c r="Q13" s="1550">
        <f t="shared" si="7"/>
        <v>0</v>
      </c>
      <c r="R13" s="562">
        <v>0</v>
      </c>
      <c r="S13" s="562">
        <v>0</v>
      </c>
      <c r="U13" s="294">
        <f t="shared" si="8"/>
        <v>0</v>
      </c>
      <c r="V13" s="293">
        <f t="shared" si="9"/>
        <v>0</v>
      </c>
      <c r="W13" s="293">
        <f t="shared" si="10"/>
        <v>0</v>
      </c>
      <c r="X13" s="293">
        <f t="shared" si="11"/>
        <v>0</v>
      </c>
      <c r="Y13" s="293">
        <f t="shared" si="12"/>
        <v>0</v>
      </c>
      <c r="Z13" s="293">
        <f t="shared" si="13"/>
        <v>0</v>
      </c>
      <c r="AA13" s="293">
        <f t="shared" si="14"/>
        <v>0</v>
      </c>
      <c r="AB13" s="293">
        <f t="shared" si="14"/>
        <v>0</v>
      </c>
      <c r="AC13" s="293">
        <f t="shared" si="14"/>
        <v>0</v>
      </c>
    </row>
    <row r="14" spans="1:29" s="565" customFormat="1" ht="12.95" customHeight="1">
      <c r="A14" s="948" t="s">
        <v>281</v>
      </c>
      <c r="B14" s="564">
        <f>SUM(C14:D14)</f>
        <v>14</v>
      </c>
      <c r="C14" s="561">
        <f t="shared" si="2"/>
        <v>9</v>
      </c>
      <c r="D14" s="561">
        <f t="shared" si="2"/>
        <v>5</v>
      </c>
      <c r="E14" s="561">
        <f>SUM(F14:G14)</f>
        <v>2</v>
      </c>
      <c r="F14" s="562">
        <v>1</v>
      </c>
      <c r="G14" s="562">
        <v>1</v>
      </c>
      <c r="H14" s="562">
        <f>SUM(I14:J14)</f>
        <v>1</v>
      </c>
      <c r="I14" s="562">
        <v>0</v>
      </c>
      <c r="J14" s="562">
        <v>1</v>
      </c>
      <c r="K14" s="562">
        <f>SUM(L14:M14)</f>
        <v>4</v>
      </c>
      <c r="L14" s="562">
        <v>3</v>
      </c>
      <c r="M14" s="562">
        <v>1</v>
      </c>
      <c r="N14" s="562">
        <f>SUM(O14:P14)</f>
        <v>1</v>
      </c>
      <c r="O14" s="562">
        <v>1</v>
      </c>
      <c r="P14" s="562">
        <v>0</v>
      </c>
      <c r="Q14" s="562">
        <f>SUM(R14:S14)</f>
        <v>6</v>
      </c>
      <c r="R14" s="562">
        <v>4</v>
      </c>
      <c r="S14" s="562">
        <v>2</v>
      </c>
      <c r="U14" s="949">
        <f t="shared" si="8"/>
        <v>0</v>
      </c>
      <c r="V14" s="563">
        <f t="shared" si="9"/>
        <v>0</v>
      </c>
      <c r="W14" s="563">
        <f t="shared" si="10"/>
        <v>0</v>
      </c>
      <c r="X14" s="563">
        <f t="shared" si="11"/>
        <v>0</v>
      </c>
      <c r="Y14" s="563">
        <f t="shared" si="12"/>
        <v>0</v>
      </c>
      <c r="Z14" s="563">
        <f t="shared" si="13"/>
        <v>0</v>
      </c>
      <c r="AA14" s="563">
        <f t="shared" si="14"/>
        <v>0</v>
      </c>
      <c r="AB14" s="563">
        <f t="shared" si="14"/>
        <v>0</v>
      </c>
      <c r="AC14" s="563">
        <f t="shared" si="14"/>
        <v>0</v>
      </c>
    </row>
    <row r="15" spans="1:29" s="565" customFormat="1" ht="12.95" customHeight="1">
      <c r="A15" s="948" t="s">
        <v>282</v>
      </c>
      <c r="B15" s="564">
        <f t="shared" si="1"/>
        <v>0</v>
      </c>
      <c r="C15" s="561">
        <f t="shared" si="2"/>
        <v>0</v>
      </c>
      <c r="D15" s="561">
        <f t="shared" si="2"/>
        <v>0</v>
      </c>
      <c r="E15" s="561">
        <f t="shared" si="3"/>
        <v>0</v>
      </c>
      <c r="F15" s="562">
        <v>0</v>
      </c>
      <c r="G15" s="562">
        <v>0</v>
      </c>
      <c r="H15" s="562">
        <f t="shared" si="4"/>
        <v>0</v>
      </c>
      <c r="I15" s="562">
        <v>0</v>
      </c>
      <c r="J15" s="562">
        <v>0</v>
      </c>
      <c r="K15" s="562">
        <f t="shared" si="5"/>
        <v>0</v>
      </c>
      <c r="L15" s="562">
        <v>0</v>
      </c>
      <c r="M15" s="562">
        <v>0</v>
      </c>
      <c r="N15" s="562">
        <f t="shared" si="6"/>
        <v>0</v>
      </c>
      <c r="O15" s="562">
        <v>0</v>
      </c>
      <c r="P15" s="562">
        <v>0</v>
      </c>
      <c r="Q15" s="562">
        <f t="shared" si="7"/>
        <v>0</v>
      </c>
      <c r="R15" s="562">
        <v>0</v>
      </c>
      <c r="S15" s="562">
        <v>0</v>
      </c>
      <c r="U15" s="949">
        <f t="shared" si="8"/>
        <v>0</v>
      </c>
      <c r="V15" s="563">
        <f t="shared" si="9"/>
        <v>0</v>
      </c>
      <c r="W15" s="563">
        <f t="shared" si="10"/>
        <v>0</v>
      </c>
      <c r="X15" s="563">
        <f t="shared" si="11"/>
        <v>0</v>
      </c>
      <c r="Y15" s="563">
        <f t="shared" si="12"/>
        <v>0</v>
      </c>
      <c r="Z15" s="563">
        <f t="shared" si="13"/>
        <v>0</v>
      </c>
      <c r="AA15" s="563">
        <f t="shared" si="14"/>
        <v>0</v>
      </c>
      <c r="AB15" s="563">
        <f t="shared" si="14"/>
        <v>0</v>
      </c>
      <c r="AC15" s="563">
        <f t="shared" si="14"/>
        <v>0</v>
      </c>
    </row>
    <row r="16" spans="1:29" s="565" customFormat="1" ht="12.95" customHeight="1">
      <c r="A16" s="948" t="s">
        <v>653</v>
      </c>
      <c r="B16" s="564">
        <f>SUM(C16:D16)</f>
        <v>3</v>
      </c>
      <c r="C16" s="561">
        <f t="shared" si="2"/>
        <v>0</v>
      </c>
      <c r="D16" s="561">
        <f t="shared" si="2"/>
        <v>3</v>
      </c>
      <c r="E16" s="561">
        <f>SUM(F16:G16)</f>
        <v>0</v>
      </c>
      <c r="F16" s="562">
        <v>0</v>
      </c>
      <c r="G16" s="562">
        <v>0</v>
      </c>
      <c r="H16" s="562">
        <f>SUM(I16:J16)</f>
        <v>1</v>
      </c>
      <c r="I16" s="562">
        <v>0</v>
      </c>
      <c r="J16" s="562">
        <v>1</v>
      </c>
      <c r="K16" s="562">
        <f>SUM(L16:M16)</f>
        <v>0</v>
      </c>
      <c r="L16" s="562">
        <v>0</v>
      </c>
      <c r="M16" s="562">
        <v>0</v>
      </c>
      <c r="N16" s="562">
        <f>SUM(O16:P16)</f>
        <v>0</v>
      </c>
      <c r="O16" s="562">
        <v>0</v>
      </c>
      <c r="P16" s="562">
        <v>0</v>
      </c>
      <c r="Q16" s="562">
        <f>SUM(R16:S16)</f>
        <v>2</v>
      </c>
      <c r="R16" s="562">
        <v>0</v>
      </c>
      <c r="S16" s="562">
        <v>2</v>
      </c>
      <c r="U16" s="949">
        <f t="shared" si="8"/>
        <v>0</v>
      </c>
      <c r="V16" s="563">
        <f t="shared" si="9"/>
        <v>0</v>
      </c>
      <c r="W16" s="563">
        <f t="shared" si="10"/>
        <v>0</v>
      </c>
      <c r="X16" s="563">
        <f t="shared" si="11"/>
        <v>0</v>
      </c>
      <c r="Y16" s="563">
        <f t="shared" si="12"/>
        <v>0</v>
      </c>
      <c r="Z16" s="563">
        <f t="shared" si="13"/>
        <v>0</v>
      </c>
      <c r="AA16" s="563">
        <f t="shared" si="14"/>
        <v>0</v>
      </c>
      <c r="AB16" s="563">
        <f t="shared" si="14"/>
        <v>0</v>
      </c>
      <c r="AC16" s="563">
        <f t="shared" si="14"/>
        <v>0</v>
      </c>
    </row>
    <row r="17" spans="1:29" s="565" customFormat="1" ht="12.95" customHeight="1">
      <c r="A17" s="948" t="s">
        <v>283</v>
      </c>
      <c r="B17" s="564">
        <f t="shared" si="1"/>
        <v>0</v>
      </c>
      <c r="C17" s="561">
        <f t="shared" si="2"/>
        <v>0</v>
      </c>
      <c r="D17" s="561">
        <f t="shared" si="2"/>
        <v>0</v>
      </c>
      <c r="E17" s="561">
        <f t="shared" si="3"/>
        <v>0</v>
      </c>
      <c r="F17" s="562">
        <v>0</v>
      </c>
      <c r="G17" s="562">
        <v>0</v>
      </c>
      <c r="H17" s="562">
        <f t="shared" si="4"/>
        <v>0</v>
      </c>
      <c r="I17" s="562">
        <v>0</v>
      </c>
      <c r="J17" s="562">
        <v>0</v>
      </c>
      <c r="K17" s="562">
        <f t="shared" si="5"/>
        <v>0</v>
      </c>
      <c r="L17" s="562">
        <v>0</v>
      </c>
      <c r="M17" s="562">
        <v>0</v>
      </c>
      <c r="N17" s="562">
        <f t="shared" si="6"/>
        <v>0</v>
      </c>
      <c r="O17" s="562">
        <v>0</v>
      </c>
      <c r="P17" s="562">
        <v>0</v>
      </c>
      <c r="Q17" s="562">
        <f t="shared" si="7"/>
        <v>0</v>
      </c>
      <c r="R17" s="562">
        <v>0</v>
      </c>
      <c r="S17" s="562">
        <v>0</v>
      </c>
      <c r="U17" s="949">
        <f t="shared" si="8"/>
        <v>0</v>
      </c>
      <c r="V17" s="563">
        <f t="shared" si="9"/>
        <v>0</v>
      </c>
      <c r="W17" s="563">
        <f t="shared" si="10"/>
        <v>0</v>
      </c>
      <c r="X17" s="563">
        <f t="shared" si="11"/>
        <v>0</v>
      </c>
      <c r="Y17" s="563">
        <f t="shared" si="12"/>
        <v>0</v>
      </c>
      <c r="Z17" s="563">
        <f t="shared" si="13"/>
        <v>0</v>
      </c>
      <c r="AA17" s="563">
        <f t="shared" si="14"/>
        <v>0</v>
      </c>
      <c r="AB17" s="563">
        <f t="shared" si="14"/>
        <v>0</v>
      </c>
      <c r="AC17" s="563">
        <f t="shared" si="14"/>
        <v>0</v>
      </c>
    </row>
    <row r="18" spans="1:29" s="565" customFormat="1" ht="12.95" customHeight="1">
      <c r="A18" s="948" t="s">
        <v>654</v>
      </c>
      <c r="B18" s="564">
        <f t="shared" si="1"/>
        <v>0</v>
      </c>
      <c r="C18" s="561">
        <f t="shared" si="2"/>
        <v>0</v>
      </c>
      <c r="D18" s="561">
        <f t="shared" si="2"/>
        <v>0</v>
      </c>
      <c r="E18" s="561">
        <f t="shared" si="3"/>
        <v>0</v>
      </c>
      <c r="F18" s="562">
        <v>0</v>
      </c>
      <c r="G18" s="562">
        <v>0</v>
      </c>
      <c r="H18" s="562">
        <f t="shared" si="4"/>
        <v>0</v>
      </c>
      <c r="I18" s="562">
        <v>0</v>
      </c>
      <c r="J18" s="562">
        <v>0</v>
      </c>
      <c r="K18" s="562">
        <f t="shared" si="5"/>
        <v>0</v>
      </c>
      <c r="L18" s="562">
        <v>0</v>
      </c>
      <c r="M18" s="562">
        <v>0</v>
      </c>
      <c r="N18" s="562">
        <f t="shared" si="6"/>
        <v>0</v>
      </c>
      <c r="O18" s="562">
        <v>0</v>
      </c>
      <c r="P18" s="562">
        <v>0</v>
      </c>
      <c r="Q18" s="562">
        <f t="shared" si="7"/>
        <v>0</v>
      </c>
      <c r="R18" s="562">
        <v>0</v>
      </c>
      <c r="S18" s="562">
        <v>0</v>
      </c>
      <c r="U18" s="949">
        <f t="shared" si="8"/>
        <v>0</v>
      </c>
      <c r="V18" s="563">
        <f t="shared" si="9"/>
        <v>0</v>
      </c>
      <c r="W18" s="563">
        <f t="shared" si="10"/>
        <v>0</v>
      </c>
      <c r="X18" s="563">
        <f t="shared" si="11"/>
        <v>0</v>
      </c>
      <c r="Y18" s="563">
        <f t="shared" si="12"/>
        <v>0</v>
      </c>
      <c r="Z18" s="563">
        <f t="shared" si="13"/>
        <v>0</v>
      </c>
      <c r="AA18" s="563">
        <f t="shared" si="14"/>
        <v>0</v>
      </c>
      <c r="AB18" s="563">
        <f t="shared" si="14"/>
        <v>0</v>
      </c>
      <c r="AC18" s="563">
        <f t="shared" si="14"/>
        <v>0</v>
      </c>
    </row>
    <row r="19" spans="1:29" s="565" customFormat="1" ht="12.95" customHeight="1">
      <c r="A19" s="948" t="s">
        <v>271</v>
      </c>
      <c r="B19" s="564">
        <f>SUM(C19:D19)</f>
        <v>30</v>
      </c>
      <c r="C19" s="561">
        <f>F19+I19+L19+O19+R19</f>
        <v>14</v>
      </c>
      <c r="D19" s="561">
        <f>G19+J19+M19+P19+S19</f>
        <v>16</v>
      </c>
      <c r="E19" s="561">
        <f>SUM(F19:G19)</f>
        <v>3</v>
      </c>
      <c r="F19" s="562">
        <v>2</v>
      </c>
      <c r="G19" s="562">
        <v>1</v>
      </c>
      <c r="H19" s="562">
        <f>SUM(I19:J19)</f>
        <v>2</v>
      </c>
      <c r="I19" s="562">
        <v>2</v>
      </c>
      <c r="J19" s="562">
        <v>0</v>
      </c>
      <c r="K19" s="562">
        <f>SUM(L19:M19)</f>
        <v>2</v>
      </c>
      <c r="L19" s="562">
        <v>0</v>
      </c>
      <c r="M19" s="562">
        <v>2</v>
      </c>
      <c r="N19" s="562">
        <f>SUM(O19:P19)</f>
        <v>0</v>
      </c>
      <c r="O19" s="562">
        <v>0</v>
      </c>
      <c r="P19" s="562">
        <v>0</v>
      </c>
      <c r="Q19" s="562">
        <f>SUM(R19:S19)</f>
        <v>23</v>
      </c>
      <c r="R19" s="562">
        <v>10</v>
      </c>
      <c r="S19" s="562">
        <v>13</v>
      </c>
      <c r="U19" s="949">
        <f t="shared" si="8"/>
        <v>0</v>
      </c>
      <c r="V19" s="563">
        <f t="shared" si="9"/>
        <v>0</v>
      </c>
      <c r="W19" s="563">
        <f t="shared" si="10"/>
        <v>0</v>
      </c>
      <c r="X19" s="563">
        <f t="shared" si="11"/>
        <v>0</v>
      </c>
      <c r="Y19" s="563">
        <f t="shared" si="12"/>
        <v>0</v>
      </c>
      <c r="Z19" s="563">
        <f t="shared" si="13"/>
        <v>0</v>
      </c>
      <c r="AA19" s="563">
        <f t="shared" si="14"/>
        <v>0</v>
      </c>
      <c r="AB19" s="563">
        <f t="shared" si="14"/>
        <v>0</v>
      </c>
      <c r="AC19" s="563">
        <f t="shared" si="14"/>
        <v>0</v>
      </c>
    </row>
    <row r="20" spans="1:29" s="104" customFormat="1" ht="12.95" customHeight="1">
      <c r="A20" s="93" t="s">
        <v>295</v>
      </c>
      <c r="B20" s="232">
        <f t="shared" si="1"/>
        <v>0</v>
      </c>
      <c r="C20" s="1628">
        <f t="shared" ref="C20:D35" si="15">F20+I20+L20+O20+R20</f>
        <v>0</v>
      </c>
      <c r="D20" s="1628">
        <f t="shared" si="15"/>
        <v>0</v>
      </c>
      <c r="E20" s="1628">
        <f t="shared" si="3"/>
        <v>0</v>
      </c>
      <c r="F20" s="562">
        <v>0</v>
      </c>
      <c r="G20" s="562">
        <v>0</v>
      </c>
      <c r="H20" s="1550">
        <f t="shared" si="4"/>
        <v>0</v>
      </c>
      <c r="I20" s="562">
        <v>0</v>
      </c>
      <c r="J20" s="562">
        <v>0</v>
      </c>
      <c r="K20" s="1550">
        <f t="shared" si="5"/>
        <v>0</v>
      </c>
      <c r="L20" s="562">
        <v>0</v>
      </c>
      <c r="M20" s="562">
        <v>0</v>
      </c>
      <c r="N20" s="1550">
        <f t="shared" si="6"/>
        <v>0</v>
      </c>
      <c r="O20" s="562">
        <v>0</v>
      </c>
      <c r="P20" s="562">
        <v>0</v>
      </c>
      <c r="Q20" s="1550">
        <f t="shared" si="7"/>
        <v>0</v>
      </c>
      <c r="R20" s="562">
        <v>0</v>
      </c>
      <c r="S20" s="562">
        <v>0</v>
      </c>
      <c r="U20" s="294">
        <f t="shared" si="8"/>
        <v>0</v>
      </c>
      <c r="V20" s="293">
        <f t="shared" si="9"/>
        <v>0</v>
      </c>
      <c r="W20" s="293">
        <f t="shared" si="10"/>
        <v>0</v>
      </c>
      <c r="X20" s="293">
        <f t="shared" si="11"/>
        <v>0</v>
      </c>
      <c r="Y20" s="293">
        <f t="shared" si="12"/>
        <v>0</v>
      </c>
      <c r="Z20" s="293">
        <f t="shared" si="13"/>
        <v>0</v>
      </c>
      <c r="AA20" s="293">
        <f t="shared" si="14"/>
        <v>0</v>
      </c>
      <c r="AB20" s="293">
        <f t="shared" si="14"/>
        <v>0</v>
      </c>
      <c r="AC20" s="293">
        <f t="shared" si="14"/>
        <v>0</v>
      </c>
    </row>
    <row r="21" spans="1:29" s="104" customFormat="1" ht="21" customHeight="1">
      <c r="A21" s="107" t="s">
        <v>296</v>
      </c>
      <c r="B21" s="232"/>
      <c r="C21" s="1628"/>
      <c r="D21" s="1628"/>
      <c r="E21" s="1628"/>
      <c r="F21" s="562"/>
      <c r="G21" s="562"/>
      <c r="H21" s="1550"/>
      <c r="I21" s="562"/>
      <c r="J21" s="562"/>
      <c r="K21" s="1550"/>
      <c r="L21" s="562"/>
      <c r="M21" s="562"/>
      <c r="N21" s="1550"/>
      <c r="O21" s="562"/>
      <c r="P21" s="562"/>
      <c r="Q21" s="1550"/>
      <c r="R21" s="562"/>
      <c r="S21" s="562"/>
    </row>
    <row r="22" spans="1:29" s="104" customFormat="1" ht="12.95" customHeight="1">
      <c r="A22" s="93" t="s">
        <v>297</v>
      </c>
      <c r="B22" s="232">
        <f t="shared" si="1"/>
        <v>17</v>
      </c>
      <c r="C22" s="1628">
        <f>F22+I22+L22+O22+R22</f>
        <v>7</v>
      </c>
      <c r="D22" s="1628">
        <f t="shared" si="15"/>
        <v>10</v>
      </c>
      <c r="E22" s="1628">
        <f t="shared" si="3"/>
        <v>3</v>
      </c>
      <c r="F22" s="562">
        <v>1</v>
      </c>
      <c r="G22" s="562">
        <v>2</v>
      </c>
      <c r="H22" s="1550">
        <f t="shared" si="4"/>
        <v>2</v>
      </c>
      <c r="I22" s="562">
        <v>2</v>
      </c>
      <c r="J22" s="562">
        <v>0</v>
      </c>
      <c r="K22" s="1550">
        <f t="shared" si="5"/>
        <v>3</v>
      </c>
      <c r="L22" s="562">
        <v>1</v>
      </c>
      <c r="M22" s="562">
        <v>2</v>
      </c>
      <c r="N22" s="1550">
        <f t="shared" si="6"/>
        <v>0</v>
      </c>
      <c r="O22" s="562">
        <v>0</v>
      </c>
      <c r="P22" s="562">
        <v>0</v>
      </c>
      <c r="Q22" s="1550">
        <f t="shared" si="7"/>
        <v>9</v>
      </c>
      <c r="R22" s="562">
        <v>3</v>
      </c>
      <c r="S22" s="562">
        <v>6</v>
      </c>
      <c r="U22" s="294">
        <f>B22-C22-D22</f>
        <v>0</v>
      </c>
      <c r="V22" s="293">
        <f>E22-F22-G22</f>
        <v>0</v>
      </c>
      <c r="W22" s="293">
        <f>H22-I22-J22</f>
        <v>0</v>
      </c>
      <c r="X22" s="293">
        <f>K22-L22-M22</f>
        <v>0</v>
      </c>
      <c r="Y22" s="293">
        <f>N22-O22-P22</f>
        <v>0</v>
      </c>
      <c r="Z22" s="293">
        <f>Q22-R22-S22</f>
        <v>0</v>
      </c>
      <c r="AA22" s="293">
        <f>B22-E22-H22-K22-N22-Q22</f>
        <v>0</v>
      </c>
      <c r="AB22" s="293">
        <f>C22-F22-I22-L22-O22-R22</f>
        <v>0</v>
      </c>
      <c r="AC22" s="293">
        <f>D22-G22-J22-M22-P22-S22</f>
        <v>0</v>
      </c>
    </row>
    <row r="23" spans="1:29" s="104" customFormat="1" ht="12.95" customHeight="1">
      <c r="A23" s="93" t="s">
        <v>155</v>
      </c>
      <c r="B23" s="232">
        <f t="shared" si="1"/>
        <v>15</v>
      </c>
      <c r="C23" s="1628">
        <f t="shared" si="15"/>
        <v>7</v>
      </c>
      <c r="D23" s="1628">
        <f t="shared" si="15"/>
        <v>8</v>
      </c>
      <c r="E23" s="1628">
        <f t="shared" si="3"/>
        <v>1</v>
      </c>
      <c r="F23" s="562">
        <v>1</v>
      </c>
      <c r="G23" s="562">
        <v>0</v>
      </c>
      <c r="H23" s="1550">
        <f t="shared" si="4"/>
        <v>2</v>
      </c>
      <c r="I23" s="562">
        <v>0</v>
      </c>
      <c r="J23" s="562">
        <v>2</v>
      </c>
      <c r="K23" s="1550">
        <f t="shared" si="5"/>
        <v>1</v>
      </c>
      <c r="L23" s="562">
        <v>1</v>
      </c>
      <c r="M23" s="562">
        <v>0</v>
      </c>
      <c r="N23" s="1550">
        <f t="shared" si="6"/>
        <v>1</v>
      </c>
      <c r="O23" s="562">
        <v>1</v>
      </c>
      <c r="P23" s="562">
        <v>0</v>
      </c>
      <c r="Q23" s="1550">
        <f t="shared" si="7"/>
        <v>10</v>
      </c>
      <c r="R23" s="562">
        <v>4</v>
      </c>
      <c r="S23" s="562">
        <v>6</v>
      </c>
      <c r="U23" s="294">
        <f t="shared" ref="U23:U35" si="16">B23-C23-D23</f>
        <v>0</v>
      </c>
      <c r="V23" s="293">
        <f t="shared" ref="V23:V35" si="17">E23-F23-G23</f>
        <v>0</v>
      </c>
      <c r="W23" s="293">
        <f t="shared" ref="W23:W35" si="18">H23-I23-J23</f>
        <v>0</v>
      </c>
      <c r="X23" s="293">
        <f t="shared" ref="X23:X35" si="19">K23-L23-M23</f>
        <v>0</v>
      </c>
      <c r="Y23" s="293">
        <f t="shared" ref="Y23:Y35" si="20">N23-O23-P23</f>
        <v>0</v>
      </c>
      <c r="Z23" s="293">
        <f t="shared" ref="Z23:Z35" si="21">Q23-R23-S23</f>
        <v>0</v>
      </c>
      <c r="AA23" s="293">
        <f t="shared" ref="AA23:AC35" si="22">B23-E23-H23-K23-N23-Q23</f>
        <v>0</v>
      </c>
      <c r="AB23" s="293">
        <f t="shared" si="22"/>
        <v>0</v>
      </c>
      <c r="AC23" s="293">
        <f t="shared" si="22"/>
        <v>0</v>
      </c>
    </row>
    <row r="24" spans="1:29" s="104" customFormat="1" ht="12.95" customHeight="1">
      <c r="A24" s="93" t="s">
        <v>298</v>
      </c>
      <c r="B24" s="232">
        <f t="shared" si="1"/>
        <v>5</v>
      </c>
      <c r="C24" s="1628">
        <f t="shared" si="15"/>
        <v>3</v>
      </c>
      <c r="D24" s="1628">
        <f t="shared" si="15"/>
        <v>2</v>
      </c>
      <c r="E24" s="1628">
        <f t="shared" si="3"/>
        <v>0</v>
      </c>
      <c r="F24" s="562">
        <v>0</v>
      </c>
      <c r="G24" s="562">
        <v>0</v>
      </c>
      <c r="H24" s="1550">
        <f t="shared" si="4"/>
        <v>0</v>
      </c>
      <c r="I24" s="562">
        <v>0</v>
      </c>
      <c r="J24" s="562">
        <v>0</v>
      </c>
      <c r="K24" s="1550">
        <f t="shared" si="5"/>
        <v>2</v>
      </c>
      <c r="L24" s="562">
        <v>1</v>
      </c>
      <c r="M24" s="562">
        <v>1</v>
      </c>
      <c r="N24" s="1550">
        <f t="shared" si="6"/>
        <v>0</v>
      </c>
      <c r="O24" s="562">
        <v>0</v>
      </c>
      <c r="P24" s="562">
        <v>0</v>
      </c>
      <c r="Q24" s="1550">
        <f t="shared" si="7"/>
        <v>3</v>
      </c>
      <c r="R24" s="562">
        <v>2</v>
      </c>
      <c r="S24" s="562">
        <v>1</v>
      </c>
      <c r="U24" s="294">
        <f t="shared" si="16"/>
        <v>0</v>
      </c>
      <c r="V24" s="293">
        <f t="shared" si="17"/>
        <v>0</v>
      </c>
      <c r="W24" s="293">
        <f t="shared" si="18"/>
        <v>0</v>
      </c>
      <c r="X24" s="293">
        <f t="shared" si="19"/>
        <v>0</v>
      </c>
      <c r="Y24" s="293">
        <f t="shared" si="20"/>
        <v>0</v>
      </c>
      <c r="Z24" s="293">
        <f t="shared" si="21"/>
        <v>0</v>
      </c>
      <c r="AA24" s="293">
        <f t="shared" si="22"/>
        <v>0</v>
      </c>
      <c r="AB24" s="293">
        <f t="shared" si="22"/>
        <v>0</v>
      </c>
      <c r="AC24" s="293">
        <f t="shared" si="22"/>
        <v>0</v>
      </c>
    </row>
    <row r="25" spans="1:29" s="104" customFormat="1" ht="12.95" customHeight="1">
      <c r="A25" s="93" t="s">
        <v>154</v>
      </c>
      <c r="B25" s="232">
        <f t="shared" si="1"/>
        <v>2</v>
      </c>
      <c r="C25" s="1628">
        <f t="shared" si="15"/>
        <v>1</v>
      </c>
      <c r="D25" s="1628">
        <f t="shared" si="15"/>
        <v>1</v>
      </c>
      <c r="E25" s="1628">
        <f t="shared" si="3"/>
        <v>0</v>
      </c>
      <c r="F25" s="562">
        <v>0</v>
      </c>
      <c r="G25" s="562">
        <v>0</v>
      </c>
      <c r="H25" s="1550">
        <f t="shared" si="4"/>
        <v>0</v>
      </c>
      <c r="I25" s="562">
        <v>0</v>
      </c>
      <c r="J25" s="562">
        <v>0</v>
      </c>
      <c r="K25" s="1550">
        <f t="shared" si="5"/>
        <v>0</v>
      </c>
      <c r="L25" s="562">
        <v>0</v>
      </c>
      <c r="M25" s="562">
        <v>0</v>
      </c>
      <c r="N25" s="1550">
        <f t="shared" si="6"/>
        <v>0</v>
      </c>
      <c r="O25" s="562">
        <v>0</v>
      </c>
      <c r="P25" s="562">
        <v>0</v>
      </c>
      <c r="Q25" s="1550">
        <f t="shared" si="7"/>
        <v>2</v>
      </c>
      <c r="R25" s="562">
        <v>1</v>
      </c>
      <c r="S25" s="562">
        <v>1</v>
      </c>
      <c r="U25" s="294">
        <f t="shared" si="16"/>
        <v>0</v>
      </c>
      <c r="V25" s="293">
        <f t="shared" si="17"/>
        <v>0</v>
      </c>
      <c r="W25" s="293">
        <f t="shared" si="18"/>
        <v>0</v>
      </c>
      <c r="X25" s="293">
        <f t="shared" si="19"/>
        <v>0</v>
      </c>
      <c r="Y25" s="293">
        <f t="shared" si="20"/>
        <v>0</v>
      </c>
      <c r="Z25" s="293">
        <f t="shared" si="21"/>
        <v>0</v>
      </c>
      <c r="AA25" s="293">
        <f t="shared" si="22"/>
        <v>0</v>
      </c>
      <c r="AB25" s="293">
        <f t="shared" si="22"/>
        <v>0</v>
      </c>
      <c r="AC25" s="293">
        <f t="shared" si="22"/>
        <v>0</v>
      </c>
    </row>
    <row r="26" spans="1:29" s="104" customFormat="1" ht="12.95" customHeight="1">
      <c r="A26" s="92" t="s">
        <v>299</v>
      </c>
      <c r="B26" s="1628">
        <f t="shared" si="1"/>
        <v>1</v>
      </c>
      <c r="C26" s="1628">
        <f t="shared" si="15"/>
        <v>1</v>
      </c>
      <c r="D26" s="1628">
        <f t="shared" si="15"/>
        <v>0</v>
      </c>
      <c r="E26" s="1628">
        <f t="shared" si="3"/>
        <v>0</v>
      </c>
      <c r="F26" s="562">
        <v>0</v>
      </c>
      <c r="G26" s="562">
        <v>0</v>
      </c>
      <c r="H26" s="1550">
        <f t="shared" si="4"/>
        <v>0</v>
      </c>
      <c r="I26" s="562">
        <v>0</v>
      </c>
      <c r="J26" s="562">
        <v>0</v>
      </c>
      <c r="K26" s="1550">
        <f t="shared" si="5"/>
        <v>0</v>
      </c>
      <c r="L26" s="562">
        <v>0</v>
      </c>
      <c r="M26" s="562">
        <v>0</v>
      </c>
      <c r="N26" s="1550">
        <f t="shared" si="6"/>
        <v>0</v>
      </c>
      <c r="O26" s="562">
        <v>0</v>
      </c>
      <c r="P26" s="562">
        <v>0</v>
      </c>
      <c r="Q26" s="1550">
        <f t="shared" si="7"/>
        <v>1</v>
      </c>
      <c r="R26" s="562">
        <v>1</v>
      </c>
      <c r="S26" s="562">
        <v>0</v>
      </c>
      <c r="U26" s="294">
        <f t="shared" si="16"/>
        <v>0</v>
      </c>
      <c r="V26" s="293">
        <f t="shared" si="17"/>
        <v>0</v>
      </c>
      <c r="W26" s="293">
        <f t="shared" si="18"/>
        <v>0</v>
      </c>
      <c r="X26" s="293">
        <f t="shared" si="19"/>
        <v>0</v>
      </c>
      <c r="Y26" s="293">
        <f t="shared" si="20"/>
        <v>0</v>
      </c>
      <c r="Z26" s="293">
        <f t="shared" si="21"/>
        <v>0</v>
      </c>
      <c r="AA26" s="293">
        <f t="shared" si="22"/>
        <v>0</v>
      </c>
      <c r="AB26" s="293">
        <f t="shared" si="22"/>
        <v>0</v>
      </c>
      <c r="AC26" s="293">
        <f t="shared" si="22"/>
        <v>0</v>
      </c>
    </row>
    <row r="27" spans="1:29" s="104" customFormat="1" ht="12.95" customHeight="1">
      <c r="A27" s="92" t="s">
        <v>300</v>
      </c>
      <c r="B27" s="1628">
        <f t="shared" si="1"/>
        <v>2</v>
      </c>
      <c r="C27" s="1628">
        <f t="shared" si="15"/>
        <v>2</v>
      </c>
      <c r="D27" s="1628">
        <f t="shared" si="15"/>
        <v>0</v>
      </c>
      <c r="E27" s="1628">
        <f t="shared" si="3"/>
        <v>0</v>
      </c>
      <c r="F27" s="562">
        <v>0</v>
      </c>
      <c r="G27" s="562">
        <v>0</v>
      </c>
      <c r="H27" s="1550">
        <f t="shared" si="4"/>
        <v>0</v>
      </c>
      <c r="I27" s="562">
        <v>0</v>
      </c>
      <c r="J27" s="562">
        <v>0</v>
      </c>
      <c r="K27" s="1550">
        <f t="shared" si="5"/>
        <v>0</v>
      </c>
      <c r="L27" s="562">
        <v>0</v>
      </c>
      <c r="M27" s="562">
        <v>0</v>
      </c>
      <c r="N27" s="1550">
        <f t="shared" si="6"/>
        <v>0</v>
      </c>
      <c r="O27" s="562">
        <v>0</v>
      </c>
      <c r="P27" s="562">
        <v>0</v>
      </c>
      <c r="Q27" s="1550">
        <f t="shared" si="7"/>
        <v>2</v>
      </c>
      <c r="R27" s="562">
        <v>2</v>
      </c>
      <c r="S27" s="562">
        <v>0</v>
      </c>
      <c r="U27" s="294">
        <f t="shared" si="16"/>
        <v>0</v>
      </c>
      <c r="V27" s="293">
        <f t="shared" si="17"/>
        <v>0</v>
      </c>
      <c r="W27" s="293">
        <f t="shared" si="18"/>
        <v>0</v>
      </c>
      <c r="X27" s="293">
        <f t="shared" si="19"/>
        <v>0</v>
      </c>
      <c r="Y27" s="293">
        <f t="shared" si="20"/>
        <v>0</v>
      </c>
      <c r="Z27" s="293">
        <f t="shared" si="21"/>
        <v>0</v>
      </c>
      <c r="AA27" s="293">
        <f t="shared" si="22"/>
        <v>0</v>
      </c>
      <c r="AB27" s="293">
        <f t="shared" si="22"/>
        <v>0</v>
      </c>
      <c r="AC27" s="293">
        <f t="shared" si="22"/>
        <v>0</v>
      </c>
    </row>
    <row r="28" spans="1:29" s="104" customFormat="1" ht="12.95" customHeight="1">
      <c r="A28" s="92" t="s">
        <v>301</v>
      </c>
      <c r="B28" s="1628">
        <f t="shared" si="1"/>
        <v>1</v>
      </c>
      <c r="C28" s="1628">
        <f t="shared" si="15"/>
        <v>0</v>
      </c>
      <c r="D28" s="1628">
        <f t="shared" si="15"/>
        <v>1</v>
      </c>
      <c r="E28" s="1628">
        <f t="shared" si="3"/>
        <v>0</v>
      </c>
      <c r="F28" s="562">
        <v>0</v>
      </c>
      <c r="G28" s="562">
        <v>0</v>
      </c>
      <c r="H28" s="1550">
        <f t="shared" si="4"/>
        <v>0</v>
      </c>
      <c r="I28" s="562">
        <v>0</v>
      </c>
      <c r="J28" s="562">
        <v>0</v>
      </c>
      <c r="K28" s="1550">
        <f t="shared" si="5"/>
        <v>0</v>
      </c>
      <c r="L28" s="562">
        <v>0</v>
      </c>
      <c r="M28" s="562">
        <v>0</v>
      </c>
      <c r="N28" s="1550">
        <f t="shared" si="6"/>
        <v>0</v>
      </c>
      <c r="O28" s="562">
        <v>0</v>
      </c>
      <c r="P28" s="562">
        <v>0</v>
      </c>
      <c r="Q28" s="1550">
        <f t="shared" si="7"/>
        <v>1</v>
      </c>
      <c r="R28" s="562">
        <v>0</v>
      </c>
      <c r="S28" s="562">
        <v>1</v>
      </c>
      <c r="U28" s="294">
        <f t="shared" si="16"/>
        <v>0</v>
      </c>
      <c r="V28" s="293">
        <f t="shared" si="17"/>
        <v>0</v>
      </c>
      <c r="W28" s="293">
        <f t="shared" si="18"/>
        <v>0</v>
      </c>
      <c r="X28" s="293">
        <f t="shared" si="19"/>
        <v>0</v>
      </c>
      <c r="Y28" s="293">
        <f t="shared" si="20"/>
        <v>0</v>
      </c>
      <c r="Z28" s="293">
        <f t="shared" si="21"/>
        <v>0</v>
      </c>
      <c r="AA28" s="293">
        <f t="shared" si="22"/>
        <v>0</v>
      </c>
      <c r="AB28" s="293">
        <f t="shared" si="22"/>
        <v>0</v>
      </c>
      <c r="AC28" s="293">
        <f t="shared" si="22"/>
        <v>0</v>
      </c>
    </row>
    <row r="29" spans="1:29" s="104" customFormat="1" ht="12.95" customHeight="1">
      <c r="A29" s="92" t="s">
        <v>52</v>
      </c>
      <c r="B29" s="1628">
        <f t="shared" si="1"/>
        <v>0</v>
      </c>
      <c r="C29" s="1628">
        <f t="shared" si="15"/>
        <v>0</v>
      </c>
      <c r="D29" s="1628">
        <f t="shared" si="15"/>
        <v>0</v>
      </c>
      <c r="E29" s="1628">
        <f t="shared" si="3"/>
        <v>0</v>
      </c>
      <c r="F29" s="562">
        <v>0</v>
      </c>
      <c r="G29" s="562">
        <v>0</v>
      </c>
      <c r="H29" s="1550">
        <f t="shared" si="4"/>
        <v>0</v>
      </c>
      <c r="I29" s="562">
        <v>0</v>
      </c>
      <c r="J29" s="562">
        <v>0</v>
      </c>
      <c r="K29" s="1550">
        <f t="shared" si="5"/>
        <v>0</v>
      </c>
      <c r="L29" s="562">
        <v>0</v>
      </c>
      <c r="M29" s="562">
        <v>0</v>
      </c>
      <c r="N29" s="1550">
        <f t="shared" si="6"/>
        <v>0</v>
      </c>
      <c r="O29" s="562">
        <v>0</v>
      </c>
      <c r="P29" s="562">
        <v>0</v>
      </c>
      <c r="Q29" s="1550">
        <f t="shared" si="7"/>
        <v>0</v>
      </c>
      <c r="R29" s="562">
        <v>0</v>
      </c>
      <c r="S29" s="562">
        <v>0</v>
      </c>
      <c r="U29" s="294">
        <f t="shared" si="16"/>
        <v>0</v>
      </c>
      <c r="V29" s="293">
        <f t="shared" si="17"/>
        <v>0</v>
      </c>
      <c r="W29" s="293">
        <f t="shared" si="18"/>
        <v>0</v>
      </c>
      <c r="X29" s="293">
        <f t="shared" si="19"/>
        <v>0</v>
      </c>
      <c r="Y29" s="293">
        <f t="shared" si="20"/>
        <v>0</v>
      </c>
      <c r="Z29" s="293">
        <f t="shared" si="21"/>
        <v>0</v>
      </c>
      <c r="AA29" s="293">
        <f t="shared" si="22"/>
        <v>0</v>
      </c>
      <c r="AB29" s="293">
        <f t="shared" si="22"/>
        <v>0</v>
      </c>
      <c r="AC29" s="293">
        <f t="shared" si="22"/>
        <v>0</v>
      </c>
    </row>
    <row r="30" spans="1:29" s="104" customFormat="1" ht="12.95" customHeight="1">
      <c r="A30" s="92" t="s">
        <v>153</v>
      </c>
      <c r="B30" s="1628">
        <f t="shared" si="1"/>
        <v>1</v>
      </c>
      <c r="C30" s="1628">
        <f t="shared" si="15"/>
        <v>0</v>
      </c>
      <c r="D30" s="1628">
        <f t="shared" si="15"/>
        <v>1</v>
      </c>
      <c r="E30" s="1628">
        <f t="shared" si="3"/>
        <v>0</v>
      </c>
      <c r="F30" s="562">
        <v>0</v>
      </c>
      <c r="G30" s="562">
        <v>0</v>
      </c>
      <c r="H30" s="1550">
        <f t="shared" si="4"/>
        <v>0</v>
      </c>
      <c r="I30" s="562">
        <v>0</v>
      </c>
      <c r="J30" s="562">
        <v>0</v>
      </c>
      <c r="K30" s="1550">
        <f t="shared" si="5"/>
        <v>0</v>
      </c>
      <c r="L30" s="562">
        <v>0</v>
      </c>
      <c r="M30" s="562">
        <v>0</v>
      </c>
      <c r="N30" s="1550">
        <f t="shared" si="6"/>
        <v>0</v>
      </c>
      <c r="O30" s="562">
        <v>0</v>
      </c>
      <c r="P30" s="562">
        <v>0</v>
      </c>
      <c r="Q30" s="1550">
        <f t="shared" si="7"/>
        <v>1</v>
      </c>
      <c r="R30" s="562">
        <v>0</v>
      </c>
      <c r="S30" s="562">
        <v>1</v>
      </c>
      <c r="U30" s="294">
        <f t="shared" si="16"/>
        <v>0</v>
      </c>
      <c r="V30" s="293">
        <f t="shared" si="17"/>
        <v>0</v>
      </c>
      <c r="W30" s="293">
        <f t="shared" si="18"/>
        <v>0</v>
      </c>
      <c r="X30" s="293">
        <f t="shared" si="19"/>
        <v>0</v>
      </c>
      <c r="Y30" s="293">
        <f t="shared" si="20"/>
        <v>0</v>
      </c>
      <c r="Z30" s="293">
        <f t="shared" si="21"/>
        <v>0</v>
      </c>
      <c r="AA30" s="293">
        <f t="shared" si="22"/>
        <v>0</v>
      </c>
      <c r="AB30" s="293">
        <f t="shared" si="22"/>
        <v>0</v>
      </c>
      <c r="AC30" s="293">
        <f t="shared" si="22"/>
        <v>0</v>
      </c>
    </row>
    <row r="31" spans="1:29" s="104" customFormat="1" ht="12.95" customHeight="1">
      <c r="A31" s="92" t="s">
        <v>302</v>
      </c>
      <c r="B31" s="1628">
        <f t="shared" si="1"/>
        <v>1</v>
      </c>
      <c r="C31" s="1628">
        <f t="shared" si="15"/>
        <v>1</v>
      </c>
      <c r="D31" s="1628">
        <f t="shared" si="15"/>
        <v>0</v>
      </c>
      <c r="E31" s="1628">
        <f t="shared" si="3"/>
        <v>0</v>
      </c>
      <c r="F31" s="562">
        <v>0</v>
      </c>
      <c r="G31" s="562">
        <v>0</v>
      </c>
      <c r="H31" s="1550">
        <f t="shared" si="4"/>
        <v>0</v>
      </c>
      <c r="I31" s="562">
        <v>0</v>
      </c>
      <c r="J31" s="562">
        <v>0</v>
      </c>
      <c r="K31" s="1550">
        <f t="shared" si="5"/>
        <v>0</v>
      </c>
      <c r="L31" s="562">
        <v>0</v>
      </c>
      <c r="M31" s="562">
        <v>0</v>
      </c>
      <c r="N31" s="1550">
        <f t="shared" si="6"/>
        <v>0</v>
      </c>
      <c r="O31" s="562">
        <v>0</v>
      </c>
      <c r="P31" s="562">
        <v>0</v>
      </c>
      <c r="Q31" s="1550">
        <f t="shared" si="7"/>
        <v>1</v>
      </c>
      <c r="R31" s="562">
        <v>1</v>
      </c>
      <c r="S31" s="562">
        <v>0</v>
      </c>
      <c r="U31" s="294">
        <f t="shared" si="16"/>
        <v>0</v>
      </c>
      <c r="V31" s="293">
        <f t="shared" si="17"/>
        <v>0</v>
      </c>
      <c r="W31" s="293">
        <f t="shared" si="18"/>
        <v>0</v>
      </c>
      <c r="X31" s="293">
        <f t="shared" si="19"/>
        <v>0</v>
      </c>
      <c r="Y31" s="293">
        <f t="shared" si="20"/>
        <v>0</v>
      </c>
      <c r="Z31" s="293">
        <f t="shared" si="21"/>
        <v>0</v>
      </c>
      <c r="AA31" s="293">
        <f t="shared" si="22"/>
        <v>0</v>
      </c>
      <c r="AB31" s="293">
        <f t="shared" si="22"/>
        <v>0</v>
      </c>
      <c r="AC31" s="293">
        <f t="shared" si="22"/>
        <v>0</v>
      </c>
    </row>
    <row r="32" spans="1:29" s="104" customFormat="1" ht="12.95" customHeight="1">
      <c r="A32" s="92" t="s">
        <v>152</v>
      </c>
      <c r="B32" s="1628">
        <f t="shared" si="1"/>
        <v>0</v>
      </c>
      <c r="C32" s="1628">
        <f t="shared" si="15"/>
        <v>0</v>
      </c>
      <c r="D32" s="1628">
        <f t="shared" si="15"/>
        <v>0</v>
      </c>
      <c r="E32" s="1628">
        <f t="shared" si="3"/>
        <v>0</v>
      </c>
      <c r="F32" s="562">
        <v>0</v>
      </c>
      <c r="G32" s="562">
        <v>0</v>
      </c>
      <c r="H32" s="1550">
        <f t="shared" si="4"/>
        <v>0</v>
      </c>
      <c r="I32" s="562">
        <v>0</v>
      </c>
      <c r="J32" s="562">
        <v>0</v>
      </c>
      <c r="K32" s="1550">
        <f t="shared" si="5"/>
        <v>0</v>
      </c>
      <c r="L32" s="562">
        <v>0</v>
      </c>
      <c r="M32" s="562">
        <v>0</v>
      </c>
      <c r="N32" s="1550">
        <f t="shared" si="6"/>
        <v>0</v>
      </c>
      <c r="O32" s="562">
        <v>0</v>
      </c>
      <c r="P32" s="562">
        <v>0</v>
      </c>
      <c r="Q32" s="1550">
        <f t="shared" si="7"/>
        <v>0</v>
      </c>
      <c r="R32" s="562">
        <v>0</v>
      </c>
      <c r="S32" s="562">
        <v>0</v>
      </c>
      <c r="U32" s="294">
        <f t="shared" si="16"/>
        <v>0</v>
      </c>
      <c r="V32" s="293">
        <f t="shared" si="17"/>
        <v>0</v>
      </c>
      <c r="W32" s="293">
        <f t="shared" si="18"/>
        <v>0</v>
      </c>
      <c r="X32" s="293">
        <f t="shared" si="19"/>
        <v>0</v>
      </c>
      <c r="Y32" s="293">
        <f t="shared" si="20"/>
        <v>0</v>
      </c>
      <c r="Z32" s="293">
        <f t="shared" si="21"/>
        <v>0</v>
      </c>
      <c r="AA32" s="293">
        <f t="shared" si="22"/>
        <v>0</v>
      </c>
      <c r="AB32" s="293">
        <f t="shared" si="22"/>
        <v>0</v>
      </c>
      <c r="AC32" s="293">
        <f t="shared" si="22"/>
        <v>0</v>
      </c>
    </row>
    <row r="33" spans="1:29" s="104" customFormat="1" ht="12.95" customHeight="1">
      <c r="A33" s="92" t="s">
        <v>303</v>
      </c>
      <c r="B33" s="1628">
        <f t="shared" si="1"/>
        <v>0</v>
      </c>
      <c r="C33" s="1628">
        <f t="shared" si="15"/>
        <v>0</v>
      </c>
      <c r="D33" s="1628">
        <f t="shared" si="15"/>
        <v>0</v>
      </c>
      <c r="E33" s="1628">
        <f t="shared" si="3"/>
        <v>0</v>
      </c>
      <c r="F33" s="562">
        <v>0</v>
      </c>
      <c r="G33" s="562">
        <v>0</v>
      </c>
      <c r="H33" s="1550">
        <f t="shared" si="4"/>
        <v>0</v>
      </c>
      <c r="I33" s="562">
        <v>0</v>
      </c>
      <c r="J33" s="562">
        <v>0</v>
      </c>
      <c r="K33" s="1550">
        <f t="shared" si="5"/>
        <v>0</v>
      </c>
      <c r="L33" s="562">
        <v>0</v>
      </c>
      <c r="M33" s="562">
        <v>0</v>
      </c>
      <c r="N33" s="1550">
        <f t="shared" si="6"/>
        <v>0</v>
      </c>
      <c r="O33" s="562">
        <v>0</v>
      </c>
      <c r="P33" s="562">
        <v>0</v>
      </c>
      <c r="Q33" s="1550">
        <f t="shared" si="7"/>
        <v>0</v>
      </c>
      <c r="R33" s="562">
        <v>0</v>
      </c>
      <c r="S33" s="562">
        <v>0</v>
      </c>
      <c r="U33" s="294">
        <f t="shared" si="16"/>
        <v>0</v>
      </c>
      <c r="V33" s="293">
        <f t="shared" si="17"/>
        <v>0</v>
      </c>
      <c r="W33" s="293">
        <f t="shared" si="18"/>
        <v>0</v>
      </c>
      <c r="X33" s="293">
        <f t="shared" si="19"/>
        <v>0</v>
      </c>
      <c r="Y33" s="293">
        <f t="shared" si="20"/>
        <v>0</v>
      </c>
      <c r="Z33" s="293">
        <f t="shared" si="21"/>
        <v>0</v>
      </c>
      <c r="AA33" s="293">
        <f t="shared" si="22"/>
        <v>0</v>
      </c>
      <c r="AB33" s="293">
        <f t="shared" si="22"/>
        <v>0</v>
      </c>
      <c r="AC33" s="293">
        <f t="shared" si="22"/>
        <v>0</v>
      </c>
    </row>
    <row r="34" spans="1:29" s="104" customFormat="1" ht="12.95" customHeight="1">
      <c r="A34" s="92" t="s">
        <v>304</v>
      </c>
      <c r="B34" s="1628">
        <f t="shared" si="1"/>
        <v>0</v>
      </c>
      <c r="C34" s="1628">
        <f t="shared" si="15"/>
        <v>0</v>
      </c>
      <c r="D34" s="1628">
        <f t="shared" si="15"/>
        <v>0</v>
      </c>
      <c r="E34" s="1628">
        <f t="shared" si="3"/>
        <v>0</v>
      </c>
      <c r="F34" s="562">
        <v>0</v>
      </c>
      <c r="G34" s="562">
        <v>0</v>
      </c>
      <c r="H34" s="1550">
        <f t="shared" si="4"/>
        <v>0</v>
      </c>
      <c r="I34" s="562">
        <v>0</v>
      </c>
      <c r="J34" s="562">
        <v>0</v>
      </c>
      <c r="K34" s="1550">
        <f t="shared" si="5"/>
        <v>0</v>
      </c>
      <c r="L34" s="562">
        <v>0</v>
      </c>
      <c r="M34" s="562">
        <v>0</v>
      </c>
      <c r="N34" s="1550">
        <f t="shared" si="6"/>
        <v>0</v>
      </c>
      <c r="O34" s="562">
        <v>0</v>
      </c>
      <c r="P34" s="562">
        <v>0</v>
      </c>
      <c r="Q34" s="1550">
        <f t="shared" si="7"/>
        <v>0</v>
      </c>
      <c r="R34" s="562">
        <v>0</v>
      </c>
      <c r="S34" s="562">
        <v>0</v>
      </c>
      <c r="U34" s="294">
        <f t="shared" si="16"/>
        <v>0</v>
      </c>
      <c r="V34" s="293">
        <f t="shared" si="17"/>
        <v>0</v>
      </c>
      <c r="W34" s="293">
        <f t="shared" si="18"/>
        <v>0</v>
      </c>
      <c r="X34" s="293">
        <f t="shared" si="19"/>
        <v>0</v>
      </c>
      <c r="Y34" s="293">
        <f t="shared" si="20"/>
        <v>0</v>
      </c>
      <c r="Z34" s="293">
        <f t="shared" si="21"/>
        <v>0</v>
      </c>
      <c r="AA34" s="293">
        <f t="shared" si="22"/>
        <v>0</v>
      </c>
      <c r="AB34" s="293">
        <f t="shared" si="22"/>
        <v>0</v>
      </c>
      <c r="AC34" s="293">
        <f t="shared" si="22"/>
        <v>0</v>
      </c>
    </row>
    <row r="35" spans="1:29" s="104" customFormat="1" ht="12.95" customHeight="1">
      <c r="A35" s="91" t="s">
        <v>305</v>
      </c>
      <c r="B35" s="234">
        <f t="shared" si="1"/>
        <v>2</v>
      </c>
      <c r="C35" s="234">
        <f t="shared" si="15"/>
        <v>1</v>
      </c>
      <c r="D35" s="234">
        <f t="shared" si="15"/>
        <v>1</v>
      </c>
      <c r="E35" s="234">
        <f t="shared" si="3"/>
        <v>1</v>
      </c>
      <c r="F35" s="567">
        <v>1</v>
      </c>
      <c r="G35" s="567">
        <v>0</v>
      </c>
      <c r="H35" s="1553">
        <f t="shared" si="4"/>
        <v>0</v>
      </c>
      <c r="I35" s="567">
        <v>0</v>
      </c>
      <c r="J35" s="567">
        <v>0</v>
      </c>
      <c r="K35" s="1553">
        <f t="shared" si="5"/>
        <v>0</v>
      </c>
      <c r="L35" s="567">
        <v>0</v>
      </c>
      <c r="M35" s="567">
        <v>0</v>
      </c>
      <c r="N35" s="1553">
        <f t="shared" si="6"/>
        <v>0</v>
      </c>
      <c r="O35" s="567">
        <v>0</v>
      </c>
      <c r="P35" s="567">
        <v>0</v>
      </c>
      <c r="Q35" s="1553">
        <f t="shared" si="7"/>
        <v>1</v>
      </c>
      <c r="R35" s="567">
        <v>0</v>
      </c>
      <c r="S35" s="567">
        <v>1</v>
      </c>
      <c r="U35" s="294">
        <f t="shared" si="16"/>
        <v>0</v>
      </c>
      <c r="V35" s="293">
        <f t="shared" si="17"/>
        <v>0</v>
      </c>
      <c r="W35" s="293">
        <f t="shared" si="18"/>
        <v>0</v>
      </c>
      <c r="X35" s="293">
        <f t="shared" si="19"/>
        <v>0</v>
      </c>
      <c r="Y35" s="293">
        <f t="shared" si="20"/>
        <v>0</v>
      </c>
      <c r="Z35" s="293">
        <f t="shared" si="21"/>
        <v>0</v>
      </c>
      <c r="AA35" s="293">
        <f t="shared" si="22"/>
        <v>0</v>
      </c>
      <c r="AB35" s="293">
        <f t="shared" si="22"/>
        <v>0</v>
      </c>
      <c r="AC35" s="293">
        <f t="shared" si="22"/>
        <v>0</v>
      </c>
    </row>
    <row r="36" spans="1:29" s="104" customFormat="1" ht="18.95" customHeight="1">
      <c r="A36" s="1523" t="s">
        <v>143</v>
      </c>
      <c r="B36" s="108"/>
      <c r="C36" s="108"/>
      <c r="D36" s="108"/>
      <c r="E36" s="108"/>
      <c r="F36" s="108"/>
      <c r="J36" s="1532"/>
      <c r="K36" s="1532"/>
      <c r="M36" s="108"/>
      <c r="N36" s="1942" t="s">
        <v>139</v>
      </c>
      <c r="O36" s="1942"/>
      <c r="P36" s="1942" t="s">
        <v>89</v>
      </c>
      <c r="Q36" s="1942"/>
      <c r="R36" s="1942"/>
      <c r="S36" s="1942"/>
    </row>
    <row r="37" spans="1:29" s="104" customFormat="1" ht="18.95" customHeight="1">
      <c r="A37" s="1523" t="s">
        <v>34</v>
      </c>
      <c r="B37" s="114" t="s">
        <v>292</v>
      </c>
      <c r="C37" s="114"/>
      <c r="D37" s="114"/>
      <c r="E37" s="114"/>
      <c r="F37" s="114"/>
      <c r="G37" s="114"/>
      <c r="H37" s="114"/>
      <c r="I37" s="114"/>
      <c r="J37" s="1522"/>
      <c r="K37" s="1522"/>
      <c r="L37" s="114"/>
      <c r="M37" s="95"/>
      <c r="N37" s="1942" t="s">
        <v>208</v>
      </c>
      <c r="O37" s="1942"/>
      <c r="P37" s="1942" t="s">
        <v>1064</v>
      </c>
      <c r="Q37" s="1942"/>
      <c r="R37" s="1942"/>
      <c r="S37" s="1942"/>
      <c r="T37" s="112"/>
      <c r="U37" s="108"/>
      <c r="V37" s="108"/>
      <c r="W37" s="108"/>
      <c r="X37" s="108"/>
      <c r="Y37" s="108"/>
      <c r="Z37" s="108"/>
    </row>
    <row r="38" spans="1:29" s="113" customFormat="1" ht="24" customHeight="1">
      <c r="A38" s="1943" t="s">
        <v>1065</v>
      </c>
      <c r="B38" s="1943"/>
      <c r="C38" s="1943"/>
      <c r="D38" s="1943"/>
      <c r="E38" s="1943"/>
      <c r="F38" s="1943"/>
      <c r="G38" s="1943"/>
      <c r="H38" s="1943"/>
      <c r="I38" s="1943"/>
      <c r="J38" s="1943"/>
      <c r="K38" s="1943"/>
      <c r="L38" s="1943"/>
      <c r="M38" s="1943"/>
      <c r="N38" s="1943"/>
      <c r="O38" s="1943"/>
      <c r="P38" s="1943"/>
      <c r="Q38" s="1943"/>
      <c r="R38" s="1943"/>
      <c r="S38" s="1943"/>
      <c r="T38" s="950"/>
      <c r="U38" s="950"/>
      <c r="V38" s="950"/>
      <c r="W38" s="950"/>
      <c r="X38" s="950"/>
      <c r="Y38" s="950"/>
    </row>
    <row r="39" spans="1:29" s="104" customFormat="1" ht="21.95" customHeight="1">
      <c r="A39" s="114" t="s">
        <v>309</v>
      </c>
      <c r="D39" s="114"/>
      <c r="E39" s="114"/>
      <c r="F39" s="114"/>
      <c r="H39" s="114" t="s">
        <v>284</v>
      </c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629" t="s">
        <v>224</v>
      </c>
      <c r="T39" s="108"/>
      <c r="U39" s="108"/>
      <c r="V39" s="108"/>
      <c r="W39" s="108"/>
      <c r="X39" s="108"/>
      <c r="Y39" s="108"/>
    </row>
    <row r="40" spans="1:29" s="104" customFormat="1" ht="30" customHeight="1">
      <c r="A40" s="90" t="s">
        <v>349</v>
      </c>
      <c r="B40" s="1530" t="s">
        <v>67</v>
      </c>
      <c r="C40" s="1957" t="s">
        <v>297</v>
      </c>
      <c r="D40" s="1957"/>
      <c r="E40" s="1523" t="s">
        <v>54</v>
      </c>
      <c r="F40" s="1523" t="s">
        <v>55</v>
      </c>
      <c r="G40" s="1523" t="s">
        <v>56</v>
      </c>
      <c r="H40" s="1523" t="s">
        <v>57</v>
      </c>
      <c r="I40" s="951" t="s">
        <v>58</v>
      </c>
      <c r="J40" s="1523" t="s">
        <v>59</v>
      </c>
      <c r="K40" s="1942" t="s">
        <v>52</v>
      </c>
      <c r="L40" s="1942"/>
      <c r="M40" s="1523" t="s">
        <v>60</v>
      </c>
      <c r="N40" s="1523" t="s">
        <v>61</v>
      </c>
      <c r="O40" s="1523" t="s">
        <v>62</v>
      </c>
      <c r="P40" s="1523" t="s">
        <v>63</v>
      </c>
      <c r="Q40" s="1523" t="s">
        <v>64</v>
      </c>
      <c r="R40" s="1951" t="s">
        <v>65</v>
      </c>
      <c r="S40" s="1952"/>
      <c r="T40" s="108"/>
      <c r="U40" s="108"/>
      <c r="V40" s="108"/>
      <c r="W40" s="108"/>
      <c r="X40" s="108"/>
      <c r="Y40" s="108"/>
    </row>
    <row r="41" spans="1:29" s="104" customFormat="1" ht="27" customHeight="1">
      <c r="A41" s="116" t="s">
        <v>150</v>
      </c>
      <c r="B41" s="232">
        <f>SUM(C41:S41)</f>
        <v>47</v>
      </c>
      <c r="C41" s="1628"/>
      <c r="D41" s="1628">
        <f>SUM(D42:D53)</f>
        <v>17</v>
      </c>
      <c r="E41" s="1628">
        <f t="shared" ref="E41:S41" si="23">SUM(E42:E53)</f>
        <v>15</v>
      </c>
      <c r="F41" s="1628">
        <f t="shared" si="23"/>
        <v>5</v>
      </c>
      <c r="G41" s="1628">
        <f t="shared" si="23"/>
        <v>2</v>
      </c>
      <c r="H41" s="1628">
        <f t="shared" si="23"/>
        <v>1</v>
      </c>
      <c r="I41" s="1628">
        <f t="shared" si="23"/>
        <v>2</v>
      </c>
      <c r="J41" s="1628">
        <f t="shared" si="23"/>
        <v>1</v>
      </c>
      <c r="K41" s="1628"/>
      <c r="L41" s="1628">
        <f t="shared" si="23"/>
        <v>0</v>
      </c>
      <c r="M41" s="1628">
        <f t="shared" si="23"/>
        <v>1</v>
      </c>
      <c r="N41" s="1628">
        <f t="shared" si="23"/>
        <v>1</v>
      </c>
      <c r="O41" s="1628">
        <f t="shared" si="23"/>
        <v>0</v>
      </c>
      <c r="P41" s="1628">
        <f t="shared" si="23"/>
        <v>0</v>
      </c>
      <c r="Q41" s="1628">
        <f t="shared" si="23"/>
        <v>0</v>
      </c>
      <c r="R41" s="1628"/>
      <c r="S41" s="1628">
        <f t="shared" si="23"/>
        <v>2</v>
      </c>
      <c r="U41" s="293">
        <f>B41-D41-E41-F41-G41-H41-I41-J41-L41-M41-N41-O41-P41-Q41-S41</f>
        <v>0</v>
      </c>
      <c r="Y41" s="565"/>
    </row>
    <row r="42" spans="1:29" s="104" customFormat="1" ht="27" customHeight="1">
      <c r="A42" s="1532" t="s">
        <v>270</v>
      </c>
      <c r="B42" s="232">
        <f>SUM(C42:S42)</f>
        <v>0</v>
      </c>
      <c r="C42" s="1628"/>
      <c r="D42" s="305">
        <v>0</v>
      </c>
      <c r="E42" s="305">
        <v>0</v>
      </c>
      <c r="F42" s="305">
        <v>0</v>
      </c>
      <c r="G42" s="305">
        <v>0</v>
      </c>
      <c r="H42" s="305">
        <v>0</v>
      </c>
      <c r="I42" s="305">
        <v>0</v>
      </c>
      <c r="J42" s="305">
        <v>0</v>
      </c>
      <c r="K42" s="305"/>
      <c r="L42" s="305">
        <v>0</v>
      </c>
      <c r="M42" s="305">
        <v>0</v>
      </c>
      <c r="N42" s="305">
        <v>0</v>
      </c>
      <c r="O42" s="305">
        <v>0</v>
      </c>
      <c r="P42" s="952">
        <v>0</v>
      </c>
      <c r="Q42" s="952">
        <v>0</v>
      </c>
      <c r="R42" s="952"/>
      <c r="S42" s="952">
        <v>0</v>
      </c>
      <c r="U42" s="293">
        <f t="shared" ref="U42:U53" si="24">B42-D42-E42-F42-G42-H42-I42-J42-L42-M42-N42-O42-P42-Q42-S42</f>
        <v>0</v>
      </c>
      <c r="Y42" s="565"/>
    </row>
    <row r="43" spans="1:29" s="104" customFormat="1" ht="27" customHeight="1">
      <c r="A43" s="1532" t="s">
        <v>96</v>
      </c>
      <c r="B43" s="232">
        <f t="shared" ref="B43:B53" si="25">SUM(C43:S43)</f>
        <v>0</v>
      </c>
      <c r="C43" s="1628"/>
      <c r="D43" s="305">
        <v>0</v>
      </c>
      <c r="E43" s="305">
        <v>0</v>
      </c>
      <c r="F43" s="305">
        <v>0</v>
      </c>
      <c r="G43" s="305">
        <v>0</v>
      </c>
      <c r="H43" s="305">
        <v>0</v>
      </c>
      <c r="I43" s="305">
        <v>0</v>
      </c>
      <c r="J43" s="305">
        <v>0</v>
      </c>
      <c r="K43" s="305"/>
      <c r="L43" s="305">
        <v>0</v>
      </c>
      <c r="M43" s="305">
        <v>0</v>
      </c>
      <c r="N43" s="305">
        <v>0</v>
      </c>
      <c r="O43" s="305">
        <v>0</v>
      </c>
      <c r="P43" s="952">
        <v>0</v>
      </c>
      <c r="Q43" s="952">
        <v>0</v>
      </c>
      <c r="R43" s="952"/>
      <c r="S43" s="952">
        <v>0</v>
      </c>
      <c r="U43" s="293">
        <f t="shared" si="24"/>
        <v>0</v>
      </c>
      <c r="Y43" s="565"/>
    </row>
    <row r="44" spans="1:29" s="104" customFormat="1" ht="27" customHeight="1">
      <c r="A44" s="1532" t="s">
        <v>97</v>
      </c>
      <c r="B44" s="232">
        <f t="shared" si="25"/>
        <v>0</v>
      </c>
      <c r="C44" s="1628"/>
      <c r="D44" s="305">
        <v>0</v>
      </c>
      <c r="E44" s="305">
        <v>0</v>
      </c>
      <c r="F44" s="305">
        <v>0</v>
      </c>
      <c r="G44" s="305">
        <v>0</v>
      </c>
      <c r="H44" s="305">
        <v>0</v>
      </c>
      <c r="I44" s="305">
        <v>0</v>
      </c>
      <c r="J44" s="305">
        <v>0</v>
      </c>
      <c r="K44" s="305"/>
      <c r="L44" s="305">
        <v>0</v>
      </c>
      <c r="M44" s="305">
        <v>0</v>
      </c>
      <c r="N44" s="305">
        <v>0</v>
      </c>
      <c r="O44" s="305">
        <v>0</v>
      </c>
      <c r="P44" s="952">
        <v>0</v>
      </c>
      <c r="Q44" s="952">
        <v>0</v>
      </c>
      <c r="R44" s="952"/>
      <c r="S44" s="952">
        <v>0</v>
      </c>
      <c r="U44" s="293">
        <f t="shared" si="24"/>
        <v>0</v>
      </c>
      <c r="Y44" s="565"/>
    </row>
    <row r="45" spans="1:29" s="104" customFormat="1" ht="27" customHeight="1">
      <c r="A45" s="1532" t="s">
        <v>98</v>
      </c>
      <c r="B45" s="232">
        <f t="shared" si="25"/>
        <v>0</v>
      </c>
      <c r="C45" s="1628"/>
      <c r="D45" s="305">
        <v>0</v>
      </c>
      <c r="E45" s="305">
        <v>0</v>
      </c>
      <c r="F45" s="305">
        <v>0</v>
      </c>
      <c r="G45" s="305">
        <v>0</v>
      </c>
      <c r="H45" s="305">
        <v>0</v>
      </c>
      <c r="I45" s="305">
        <v>0</v>
      </c>
      <c r="J45" s="305">
        <v>0</v>
      </c>
      <c r="K45" s="305"/>
      <c r="L45" s="305">
        <v>0</v>
      </c>
      <c r="M45" s="305">
        <v>0</v>
      </c>
      <c r="N45" s="305">
        <v>0</v>
      </c>
      <c r="O45" s="305">
        <v>0</v>
      </c>
      <c r="P45" s="952">
        <v>0</v>
      </c>
      <c r="Q45" s="952">
        <v>0</v>
      </c>
      <c r="R45" s="952"/>
      <c r="S45" s="952">
        <v>0</v>
      </c>
      <c r="U45" s="293">
        <f t="shared" si="24"/>
        <v>0</v>
      </c>
      <c r="Y45" s="565"/>
    </row>
    <row r="46" spans="1:29" s="104" customFormat="1" ht="27" customHeight="1">
      <c r="A46" s="1532" t="s">
        <v>99</v>
      </c>
      <c r="B46" s="232">
        <f t="shared" si="25"/>
        <v>0</v>
      </c>
      <c r="C46" s="1628"/>
      <c r="D46" s="305">
        <v>0</v>
      </c>
      <c r="E46" s="305">
        <v>0</v>
      </c>
      <c r="F46" s="305">
        <v>0</v>
      </c>
      <c r="G46" s="305">
        <v>0</v>
      </c>
      <c r="H46" s="305">
        <v>0</v>
      </c>
      <c r="I46" s="305">
        <v>0</v>
      </c>
      <c r="J46" s="305">
        <v>0</v>
      </c>
      <c r="K46" s="305"/>
      <c r="L46" s="305">
        <v>0</v>
      </c>
      <c r="M46" s="305">
        <v>0</v>
      </c>
      <c r="N46" s="305">
        <v>0</v>
      </c>
      <c r="O46" s="305">
        <v>0</v>
      </c>
      <c r="P46" s="952">
        <v>0</v>
      </c>
      <c r="Q46" s="952">
        <v>0</v>
      </c>
      <c r="R46" s="952"/>
      <c r="S46" s="952">
        <v>0</v>
      </c>
      <c r="U46" s="293">
        <f t="shared" si="24"/>
        <v>0</v>
      </c>
      <c r="Y46" s="565"/>
    </row>
    <row r="47" spans="1:29" s="565" customFormat="1" ht="27" customHeight="1">
      <c r="A47" s="123" t="s">
        <v>281</v>
      </c>
      <c r="B47" s="564">
        <f t="shared" si="25"/>
        <v>14</v>
      </c>
      <c r="C47" s="561"/>
      <c r="D47" s="953">
        <v>5</v>
      </c>
      <c r="E47" s="953">
        <v>7</v>
      </c>
      <c r="F47" s="953">
        <v>1</v>
      </c>
      <c r="G47" s="953">
        <v>0</v>
      </c>
      <c r="H47" s="953">
        <v>0</v>
      </c>
      <c r="I47" s="953">
        <v>1</v>
      </c>
      <c r="J47" s="953">
        <v>0</v>
      </c>
      <c r="K47" s="953"/>
      <c r="L47" s="953">
        <v>0</v>
      </c>
      <c r="M47" s="953">
        <v>0</v>
      </c>
      <c r="N47" s="953">
        <v>0</v>
      </c>
      <c r="O47" s="953">
        <v>0</v>
      </c>
      <c r="P47" s="954">
        <v>0</v>
      </c>
      <c r="Q47" s="954">
        <v>0</v>
      </c>
      <c r="R47" s="954"/>
      <c r="S47" s="954">
        <v>0</v>
      </c>
      <c r="U47" s="563">
        <f t="shared" si="24"/>
        <v>0</v>
      </c>
    </row>
    <row r="48" spans="1:29" s="104" customFormat="1" ht="27" customHeight="1">
      <c r="A48" s="1532" t="s">
        <v>282</v>
      </c>
      <c r="B48" s="232">
        <f t="shared" si="25"/>
        <v>0</v>
      </c>
      <c r="C48" s="1628"/>
      <c r="D48" s="305">
        <v>0</v>
      </c>
      <c r="E48" s="305">
        <v>0</v>
      </c>
      <c r="F48" s="305">
        <v>0</v>
      </c>
      <c r="G48" s="305">
        <v>0</v>
      </c>
      <c r="H48" s="305">
        <v>0</v>
      </c>
      <c r="I48" s="305">
        <v>0</v>
      </c>
      <c r="J48" s="305">
        <v>0</v>
      </c>
      <c r="K48" s="305"/>
      <c r="L48" s="305">
        <v>0</v>
      </c>
      <c r="M48" s="305">
        <v>0</v>
      </c>
      <c r="N48" s="305">
        <v>0</v>
      </c>
      <c r="O48" s="305">
        <v>0</v>
      </c>
      <c r="P48" s="952">
        <v>0</v>
      </c>
      <c r="Q48" s="952">
        <v>0</v>
      </c>
      <c r="R48" s="952"/>
      <c r="S48" s="952">
        <v>0</v>
      </c>
      <c r="U48" s="293">
        <f t="shared" si="24"/>
        <v>0</v>
      </c>
      <c r="Y48" s="565"/>
    </row>
    <row r="49" spans="1:38" s="565" customFormat="1" ht="27" customHeight="1">
      <c r="A49" s="123" t="s">
        <v>653</v>
      </c>
      <c r="B49" s="564">
        <f t="shared" si="25"/>
        <v>3</v>
      </c>
      <c r="C49" s="561"/>
      <c r="D49" s="561">
        <v>1</v>
      </c>
      <c r="E49" s="953">
        <v>2</v>
      </c>
      <c r="F49" s="953">
        <v>0</v>
      </c>
      <c r="G49" s="953">
        <v>0</v>
      </c>
      <c r="H49" s="953">
        <v>0</v>
      </c>
      <c r="I49" s="953">
        <v>0</v>
      </c>
      <c r="J49" s="953">
        <v>0</v>
      </c>
      <c r="K49" s="953"/>
      <c r="L49" s="953">
        <v>0</v>
      </c>
      <c r="M49" s="953">
        <v>0</v>
      </c>
      <c r="N49" s="953">
        <v>0</v>
      </c>
      <c r="O49" s="953">
        <v>0</v>
      </c>
      <c r="P49" s="954">
        <v>0</v>
      </c>
      <c r="Q49" s="954">
        <v>0</v>
      </c>
      <c r="R49" s="954"/>
      <c r="S49" s="954">
        <v>0</v>
      </c>
      <c r="U49" s="563">
        <f t="shared" si="24"/>
        <v>0</v>
      </c>
    </row>
    <row r="50" spans="1:38" s="104" customFormat="1" ht="27" customHeight="1">
      <c r="A50" s="1532" t="s">
        <v>283</v>
      </c>
      <c r="B50" s="232">
        <f t="shared" si="25"/>
        <v>0</v>
      </c>
      <c r="C50" s="1628"/>
      <c r="D50" s="953">
        <v>0</v>
      </c>
      <c r="E50" s="953">
        <v>0</v>
      </c>
      <c r="F50" s="953">
        <v>0</v>
      </c>
      <c r="G50" s="953">
        <v>0</v>
      </c>
      <c r="H50" s="953">
        <v>0</v>
      </c>
      <c r="I50" s="953">
        <v>0</v>
      </c>
      <c r="J50" s="953">
        <v>0</v>
      </c>
      <c r="K50" s="953"/>
      <c r="L50" s="953">
        <v>0</v>
      </c>
      <c r="M50" s="953">
        <v>0</v>
      </c>
      <c r="N50" s="953">
        <v>0</v>
      </c>
      <c r="O50" s="953">
        <v>0</v>
      </c>
      <c r="P50" s="954">
        <v>0</v>
      </c>
      <c r="Q50" s="954">
        <v>0</v>
      </c>
      <c r="R50" s="954"/>
      <c r="S50" s="954">
        <v>0</v>
      </c>
      <c r="U50" s="293">
        <f t="shared" si="24"/>
        <v>0</v>
      </c>
      <c r="Y50" s="565"/>
    </row>
    <row r="51" spans="1:38" s="104" customFormat="1" ht="27" customHeight="1">
      <c r="A51" s="1532" t="s">
        <v>654</v>
      </c>
      <c r="B51" s="232">
        <f t="shared" si="25"/>
        <v>0</v>
      </c>
      <c r="C51" s="1628"/>
      <c r="D51" s="953">
        <v>0</v>
      </c>
      <c r="E51" s="953">
        <v>0</v>
      </c>
      <c r="F51" s="953">
        <v>0</v>
      </c>
      <c r="G51" s="953">
        <v>0</v>
      </c>
      <c r="H51" s="953">
        <v>0</v>
      </c>
      <c r="I51" s="953">
        <v>0</v>
      </c>
      <c r="J51" s="953">
        <v>0</v>
      </c>
      <c r="K51" s="953"/>
      <c r="L51" s="953">
        <v>0</v>
      </c>
      <c r="M51" s="953">
        <v>0</v>
      </c>
      <c r="N51" s="953">
        <v>0</v>
      </c>
      <c r="O51" s="953">
        <v>0</v>
      </c>
      <c r="P51" s="954">
        <v>0</v>
      </c>
      <c r="Q51" s="954">
        <v>0</v>
      </c>
      <c r="R51" s="954"/>
      <c r="S51" s="954">
        <v>0</v>
      </c>
      <c r="U51" s="293">
        <f t="shared" si="24"/>
        <v>0</v>
      </c>
      <c r="Y51" s="565"/>
    </row>
    <row r="52" spans="1:38" s="565" customFormat="1" ht="27" customHeight="1">
      <c r="A52" s="123" t="s">
        <v>271</v>
      </c>
      <c r="B52" s="564">
        <f t="shared" si="25"/>
        <v>30</v>
      </c>
      <c r="C52" s="561"/>
      <c r="D52" s="561">
        <v>11</v>
      </c>
      <c r="E52" s="561">
        <v>6</v>
      </c>
      <c r="F52" s="561">
        <v>4</v>
      </c>
      <c r="G52" s="953">
        <v>2</v>
      </c>
      <c r="H52" s="953">
        <v>1</v>
      </c>
      <c r="I52" s="953">
        <v>1</v>
      </c>
      <c r="J52" s="953">
        <v>1</v>
      </c>
      <c r="K52" s="953"/>
      <c r="L52" s="953">
        <v>0</v>
      </c>
      <c r="M52" s="953">
        <v>1</v>
      </c>
      <c r="N52" s="953">
        <v>1</v>
      </c>
      <c r="O52" s="953">
        <v>0</v>
      </c>
      <c r="P52" s="954">
        <v>0</v>
      </c>
      <c r="Q52" s="954">
        <v>0</v>
      </c>
      <c r="R52" s="563"/>
      <c r="S52" s="563">
        <v>2</v>
      </c>
      <c r="U52" s="563">
        <f t="shared" si="24"/>
        <v>0</v>
      </c>
    </row>
    <row r="53" spans="1:38" s="104" customFormat="1" ht="27" customHeight="1">
      <c r="A53" s="1522" t="s">
        <v>295</v>
      </c>
      <c r="B53" s="233">
        <f t="shared" si="25"/>
        <v>0</v>
      </c>
      <c r="C53" s="234"/>
      <c r="D53" s="955">
        <v>0</v>
      </c>
      <c r="E53" s="955">
        <v>0</v>
      </c>
      <c r="F53" s="955">
        <v>0</v>
      </c>
      <c r="G53" s="955">
        <v>0</v>
      </c>
      <c r="H53" s="955">
        <v>0</v>
      </c>
      <c r="I53" s="955">
        <v>0</v>
      </c>
      <c r="J53" s="955">
        <v>0</v>
      </c>
      <c r="K53" s="955"/>
      <c r="L53" s="955">
        <v>0</v>
      </c>
      <c r="M53" s="955">
        <v>0</v>
      </c>
      <c r="N53" s="955">
        <v>0</v>
      </c>
      <c r="O53" s="955">
        <v>0</v>
      </c>
      <c r="P53" s="955">
        <v>0</v>
      </c>
      <c r="Q53" s="955">
        <v>0</v>
      </c>
      <c r="R53" s="955"/>
      <c r="S53" s="955">
        <v>0</v>
      </c>
      <c r="T53" s="108"/>
      <c r="U53" s="293">
        <f t="shared" si="24"/>
        <v>0</v>
      </c>
      <c r="V53" s="108"/>
      <c r="W53" s="108"/>
      <c r="X53" s="108"/>
      <c r="Y53" s="956"/>
    </row>
    <row r="54" spans="1:38" s="535" customFormat="1">
      <c r="A54" s="106" t="s">
        <v>83</v>
      </c>
      <c r="B54" s="111"/>
      <c r="C54" s="38" t="s">
        <v>84</v>
      </c>
      <c r="D54" s="104"/>
      <c r="E54" s="106"/>
      <c r="F54" s="105"/>
      <c r="G54" s="105"/>
      <c r="H54" s="105" t="s">
        <v>85</v>
      </c>
      <c r="I54" s="104"/>
      <c r="J54" s="105"/>
      <c r="K54" s="104"/>
      <c r="L54" s="105" t="s">
        <v>87</v>
      </c>
      <c r="M54" s="105"/>
      <c r="N54" s="111"/>
      <c r="O54" s="104"/>
      <c r="P54" s="105"/>
      <c r="Q54" s="105"/>
      <c r="R54" s="105"/>
      <c r="S54" s="99" t="s">
        <v>333</v>
      </c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</row>
    <row r="55" spans="1:38" s="535" customFormat="1">
      <c r="A55" s="104"/>
      <c r="B55" s="109"/>
      <c r="C55" s="109"/>
      <c r="D55" s="109"/>
      <c r="E55" s="110"/>
      <c r="F55" s="105"/>
      <c r="G55" s="105"/>
      <c r="H55" s="105" t="s">
        <v>86</v>
      </c>
      <c r="I55" s="104"/>
      <c r="J55" s="105"/>
      <c r="K55" s="104"/>
      <c r="L55" s="105"/>
      <c r="M55" s="105"/>
      <c r="N55" s="109"/>
      <c r="O55" s="104"/>
      <c r="P55" s="105"/>
      <c r="Q55" s="105"/>
      <c r="R55" s="105"/>
      <c r="S55" s="105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</row>
    <row r="56" spans="1:38" s="535" customFormat="1" ht="7.5" customHeight="1">
      <c r="A56" s="104"/>
      <c r="B56" s="109"/>
      <c r="C56" s="109"/>
      <c r="D56" s="109"/>
      <c r="E56" s="110"/>
      <c r="F56" s="104"/>
      <c r="G56" s="105"/>
      <c r="H56" s="105"/>
      <c r="I56" s="105"/>
      <c r="J56" s="105"/>
      <c r="K56" s="104"/>
      <c r="L56" s="105"/>
      <c r="M56" s="105"/>
      <c r="N56" s="109"/>
      <c r="O56" s="104"/>
      <c r="P56" s="105"/>
      <c r="Q56" s="105"/>
      <c r="R56" s="105"/>
      <c r="S56" s="105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</row>
    <row r="57" spans="1:38" s="535" customFormat="1">
      <c r="A57" s="830" t="s">
        <v>141</v>
      </c>
      <c r="B57" s="108"/>
      <c r="C57" s="108"/>
      <c r="D57" s="108"/>
      <c r="E57" s="108"/>
      <c r="F57" s="1532"/>
      <c r="G57" s="1532"/>
      <c r="H57" s="1532"/>
      <c r="I57" s="1532"/>
      <c r="J57" s="1532"/>
      <c r="K57" s="1532"/>
      <c r="L57" s="1532"/>
      <c r="M57" s="1532"/>
      <c r="N57" s="1532"/>
      <c r="O57" s="1532"/>
      <c r="P57" s="1532"/>
      <c r="Q57" s="1532"/>
      <c r="R57" s="1532"/>
      <c r="S57" s="1532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</row>
    <row r="58" spans="1:38" s="535" customFormat="1">
      <c r="A58" s="94" t="s">
        <v>1066</v>
      </c>
      <c r="B58" s="104"/>
      <c r="C58" s="104"/>
      <c r="D58" s="104"/>
      <c r="E58" s="104"/>
      <c r="F58" s="106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</row>
    <row r="60" spans="1:38">
      <c r="B60" s="559">
        <f>B7-SUM(B9:B20)</f>
        <v>0</v>
      </c>
      <c r="C60" s="559">
        <f t="shared" ref="C60:S60" si="26">C7-SUM(C9:C20)</f>
        <v>0</v>
      </c>
      <c r="D60" s="559">
        <f t="shared" si="26"/>
        <v>0</v>
      </c>
      <c r="E60" s="559">
        <f t="shared" si="26"/>
        <v>0</v>
      </c>
      <c r="F60" s="559">
        <f t="shared" si="26"/>
        <v>0</v>
      </c>
      <c r="G60" s="559">
        <f t="shared" si="26"/>
        <v>0</v>
      </c>
      <c r="H60" s="559">
        <f t="shared" si="26"/>
        <v>0</v>
      </c>
      <c r="I60" s="559">
        <f t="shared" si="26"/>
        <v>0</v>
      </c>
      <c r="J60" s="559">
        <f t="shared" si="26"/>
        <v>0</v>
      </c>
      <c r="K60" s="559">
        <f t="shared" si="26"/>
        <v>0</v>
      </c>
      <c r="L60" s="559">
        <f t="shared" si="26"/>
        <v>0</v>
      </c>
      <c r="M60" s="559">
        <f t="shared" si="26"/>
        <v>0</v>
      </c>
      <c r="N60" s="559">
        <f t="shared" si="26"/>
        <v>0</v>
      </c>
      <c r="O60" s="559">
        <f t="shared" si="26"/>
        <v>0</v>
      </c>
      <c r="P60" s="559">
        <f t="shared" si="26"/>
        <v>0</v>
      </c>
      <c r="Q60" s="559">
        <f t="shared" si="26"/>
        <v>0</v>
      </c>
      <c r="R60" s="559">
        <f t="shared" si="26"/>
        <v>0</v>
      </c>
      <c r="S60" s="559">
        <f t="shared" si="26"/>
        <v>0</v>
      </c>
    </row>
    <row r="61" spans="1:38">
      <c r="B61" s="559">
        <f>B7-SUM(B22:B35)</f>
        <v>0</v>
      </c>
      <c r="C61" s="559">
        <f t="shared" ref="C61:S61" si="27">C7-SUM(C22:C35)</f>
        <v>0</v>
      </c>
      <c r="D61" s="559">
        <f t="shared" si="27"/>
        <v>0</v>
      </c>
      <c r="E61" s="559">
        <f t="shared" si="27"/>
        <v>0</v>
      </c>
      <c r="F61" s="559">
        <f t="shared" si="27"/>
        <v>0</v>
      </c>
      <c r="G61" s="559">
        <f t="shared" si="27"/>
        <v>0</v>
      </c>
      <c r="H61" s="559">
        <f t="shared" si="27"/>
        <v>0</v>
      </c>
      <c r="I61" s="559">
        <f t="shared" si="27"/>
        <v>0</v>
      </c>
      <c r="J61" s="559">
        <f t="shared" si="27"/>
        <v>0</v>
      </c>
      <c r="K61" s="559">
        <f t="shared" si="27"/>
        <v>0</v>
      </c>
      <c r="L61" s="559">
        <f t="shared" si="27"/>
        <v>0</v>
      </c>
      <c r="M61" s="559">
        <f t="shared" si="27"/>
        <v>0</v>
      </c>
      <c r="N61" s="559">
        <f t="shared" si="27"/>
        <v>0</v>
      </c>
      <c r="O61" s="559">
        <f t="shared" si="27"/>
        <v>0</v>
      </c>
      <c r="P61" s="559">
        <f t="shared" si="27"/>
        <v>0</v>
      </c>
      <c r="Q61" s="559">
        <f t="shared" si="27"/>
        <v>0</v>
      </c>
      <c r="R61" s="559">
        <f t="shared" si="27"/>
        <v>0</v>
      </c>
      <c r="S61" s="559">
        <f t="shared" si="27"/>
        <v>0</v>
      </c>
    </row>
    <row r="62" spans="1:38">
      <c r="B62" s="559">
        <f>B7-B41</f>
        <v>0</v>
      </c>
      <c r="D62" s="559">
        <f>B22-D41</f>
        <v>0</v>
      </c>
      <c r="E62" s="559">
        <f>B23-E41</f>
        <v>0</v>
      </c>
      <c r="F62" s="560">
        <f>B24-F41</f>
        <v>0</v>
      </c>
      <c r="G62" s="560">
        <f>B25-G41</f>
        <v>0</v>
      </c>
      <c r="H62" s="560">
        <f>B26-H41</f>
        <v>0</v>
      </c>
      <c r="I62" s="560">
        <f>B27-I41</f>
        <v>0</v>
      </c>
      <c r="J62" s="560">
        <f>B28-J41</f>
        <v>0</v>
      </c>
      <c r="L62" s="560">
        <f>B29-L41</f>
        <v>0</v>
      </c>
      <c r="M62" s="560">
        <f>B30-M41</f>
        <v>0</v>
      </c>
      <c r="N62" s="560">
        <f>B31-N41</f>
        <v>0</v>
      </c>
      <c r="O62" s="560">
        <f>B32-O41</f>
        <v>0</v>
      </c>
      <c r="P62" s="560">
        <f>B33-P41</f>
        <v>0</v>
      </c>
      <c r="Q62" s="560">
        <f>B34-Q41</f>
        <v>0</v>
      </c>
      <c r="S62" s="560">
        <f>B35-S41</f>
        <v>0</v>
      </c>
    </row>
    <row r="63" spans="1:38">
      <c r="B63" s="559">
        <f>B41-SUM(B42:B53)</f>
        <v>0</v>
      </c>
    </row>
    <row r="64" spans="1:38">
      <c r="B64" s="559">
        <f>B9-B42</f>
        <v>0</v>
      </c>
    </row>
    <row r="65" spans="2:2">
      <c r="B65" s="559">
        <f t="shared" ref="B65:B74" si="28">B10-B43</f>
        <v>0</v>
      </c>
    </row>
    <row r="66" spans="2:2">
      <c r="B66" s="559">
        <f t="shared" si="28"/>
        <v>0</v>
      </c>
    </row>
    <row r="67" spans="2:2">
      <c r="B67" s="559">
        <f t="shared" si="28"/>
        <v>0</v>
      </c>
    </row>
    <row r="68" spans="2:2">
      <c r="B68" s="559">
        <f t="shared" si="28"/>
        <v>0</v>
      </c>
    </row>
    <row r="69" spans="2:2">
      <c r="B69" s="559">
        <f t="shared" si="28"/>
        <v>0</v>
      </c>
    </row>
    <row r="70" spans="2:2">
      <c r="B70" s="559">
        <f t="shared" si="28"/>
        <v>0</v>
      </c>
    </row>
    <row r="71" spans="2:2">
      <c r="B71" s="559">
        <f t="shared" si="28"/>
        <v>0</v>
      </c>
    </row>
    <row r="72" spans="2:2">
      <c r="B72" s="559">
        <f t="shared" si="28"/>
        <v>0</v>
      </c>
    </row>
    <row r="73" spans="2:2">
      <c r="B73" s="559">
        <f t="shared" si="28"/>
        <v>0</v>
      </c>
    </row>
    <row r="74" spans="2:2">
      <c r="B74" s="559">
        <f t="shared" si="28"/>
        <v>0</v>
      </c>
    </row>
    <row r="75" spans="2:2">
      <c r="B75" s="559">
        <f>B20-B53</f>
        <v>0</v>
      </c>
    </row>
    <row r="76" spans="2:2">
      <c r="B76" s="559"/>
    </row>
  </sheetData>
  <mergeCells count="21">
    <mergeCell ref="C40:D40"/>
    <mergeCell ref="K40:L40"/>
    <mergeCell ref="R40:S40"/>
    <mergeCell ref="Q5:S5"/>
    <mergeCell ref="N36:O36"/>
    <mergeCell ref="P36:S36"/>
    <mergeCell ref="N37:O37"/>
    <mergeCell ref="P37:S37"/>
    <mergeCell ref="A38:S38"/>
    <mergeCell ref="A5:A6"/>
    <mergeCell ref="B5:D5"/>
    <mergeCell ref="E5:G5"/>
    <mergeCell ref="H5:J5"/>
    <mergeCell ref="K5:M5"/>
    <mergeCell ref="N5:P5"/>
    <mergeCell ref="B4:Q4"/>
    <mergeCell ref="N1:O1"/>
    <mergeCell ref="P1:S1"/>
    <mergeCell ref="N2:O2"/>
    <mergeCell ref="P2:S2"/>
    <mergeCell ref="A3:S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&amp;C&amp;8&amp;A</oddFooter>
  </headerFooter>
  <rowBreaks count="1" manualBreakCount="1">
    <brk id="35" max="18" man="1"/>
  </rowBreaks>
  <colBreaks count="1" manualBreakCount="1">
    <brk id="19" max="1048575" man="1"/>
  </col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"/>
  <sheetViews>
    <sheetView view="pageBreakPreview" zoomScale="115" zoomScaleNormal="100" zoomScaleSheetLayoutView="115" workbookViewId="0">
      <selection activeCell="I10" sqref="I10"/>
    </sheetView>
  </sheetViews>
  <sheetFormatPr defaultColWidth="10" defaultRowHeight="15.75"/>
  <cols>
    <col min="1" max="1" width="7.625" style="84" customWidth="1"/>
    <col min="2" max="2" width="5.5" style="84" customWidth="1"/>
    <col min="3" max="3" width="5.875" style="84" customWidth="1"/>
    <col min="4" max="4" width="5.5" style="84" customWidth="1"/>
    <col min="5" max="5" width="5.875" style="84" customWidth="1"/>
    <col min="6" max="6" width="6.625" style="84" customWidth="1"/>
    <col min="7" max="7" width="9" style="84" customWidth="1"/>
    <col min="8" max="9" width="7.625" style="84" customWidth="1"/>
    <col min="10" max="10" width="10" style="84" customWidth="1"/>
    <col min="11" max="11" width="7.625" style="84" customWidth="1"/>
    <col min="12" max="12" width="9" style="84" customWidth="1"/>
    <col min="13" max="14" width="7.625" style="84" customWidth="1"/>
    <col min="15" max="15" width="9" style="84" customWidth="1"/>
    <col min="16" max="16" width="7.625" style="84" customWidth="1"/>
    <col min="17" max="17" width="7.75" style="84" customWidth="1"/>
    <col min="18" max="18" width="9" style="84" customWidth="1"/>
    <col min="19" max="16384" width="10" style="84"/>
  </cols>
  <sheetData>
    <row r="1" spans="1:20" s="13" customFormat="1" ht="18" customHeight="1">
      <c r="A1" s="2163" t="s">
        <v>1023</v>
      </c>
      <c r="B1" s="2165"/>
      <c r="C1" s="1507"/>
      <c r="N1" s="1900" t="s">
        <v>33</v>
      </c>
      <c r="O1" s="1900"/>
      <c r="P1" s="2418" t="s">
        <v>1780</v>
      </c>
      <c r="Q1" s="2418"/>
      <c r="R1" s="2418"/>
    </row>
    <row r="2" spans="1:20" s="13" customFormat="1" ht="18" customHeight="1">
      <c r="A2" s="2163" t="s">
        <v>1197</v>
      </c>
      <c r="B2" s="2165"/>
      <c r="C2" s="1678" t="s">
        <v>1862</v>
      </c>
      <c r="D2" s="83"/>
      <c r="E2" s="83"/>
      <c r="F2" s="83"/>
      <c r="G2" s="83"/>
      <c r="H2" s="83"/>
      <c r="I2" s="83"/>
      <c r="J2" s="83"/>
      <c r="K2" s="83"/>
      <c r="M2" s="7" t="s">
        <v>220</v>
      </c>
      <c r="N2" s="1900" t="s">
        <v>1027</v>
      </c>
      <c r="O2" s="1900"/>
      <c r="P2" s="1903" t="s">
        <v>1108</v>
      </c>
      <c r="Q2" s="1903"/>
      <c r="R2" s="1903"/>
    </row>
    <row r="3" spans="1:20" s="159" customFormat="1" ht="29.25" customHeight="1">
      <c r="A3" s="2419" t="s">
        <v>2038</v>
      </c>
      <c r="B3" s="2439"/>
      <c r="C3" s="2439"/>
      <c r="D3" s="2439"/>
      <c r="E3" s="2439"/>
      <c r="F3" s="2439"/>
      <c r="G3" s="2439"/>
      <c r="H3" s="2439"/>
      <c r="I3" s="2439"/>
      <c r="J3" s="2439"/>
      <c r="K3" s="2439"/>
      <c r="L3" s="2439"/>
      <c r="M3" s="2439"/>
      <c r="N3" s="2439"/>
      <c r="O3" s="2439"/>
      <c r="P3" s="2439"/>
      <c r="Q3" s="2439"/>
      <c r="R3" s="2439"/>
    </row>
    <row r="4" spans="1:20" s="13" customFormat="1" ht="18" customHeight="1">
      <c r="E4" s="963"/>
      <c r="F4" s="963"/>
      <c r="G4" s="964"/>
      <c r="H4" s="964"/>
      <c r="I4" s="1891" t="s">
        <v>2039</v>
      </c>
      <c r="J4" s="1891"/>
      <c r="K4" s="1891"/>
      <c r="L4" s="1891"/>
      <c r="M4" s="963"/>
      <c r="N4" s="963"/>
      <c r="O4" s="2440"/>
      <c r="P4" s="2441"/>
      <c r="Q4" s="2441"/>
      <c r="R4" s="2441"/>
    </row>
    <row r="5" spans="1:20" s="1684" customFormat="1" ht="14.25" customHeight="1">
      <c r="A5" s="2165" t="s">
        <v>2040</v>
      </c>
      <c r="B5" s="2161" t="s">
        <v>2041</v>
      </c>
      <c r="C5" s="2420"/>
      <c r="D5" s="2420"/>
      <c r="E5" s="2420"/>
      <c r="F5" s="2442"/>
      <c r="G5" s="2443" t="s">
        <v>2042</v>
      </c>
      <c r="H5" s="2443"/>
      <c r="I5" s="2443"/>
      <c r="J5" s="2443"/>
      <c r="K5" s="2443"/>
      <c r="L5" s="2443"/>
      <c r="M5" s="2443"/>
      <c r="N5" s="2443"/>
      <c r="O5" s="2443"/>
      <c r="P5" s="2443"/>
      <c r="Q5" s="2443"/>
      <c r="R5" s="2421"/>
    </row>
    <row r="6" spans="1:20" s="1684" customFormat="1" ht="17.45" customHeight="1">
      <c r="A6" s="2165"/>
      <c r="B6" s="2444" t="s">
        <v>2043</v>
      </c>
      <c r="C6" s="2444" t="s">
        <v>2044</v>
      </c>
      <c r="D6" s="2444" t="s">
        <v>2045</v>
      </c>
      <c r="E6" s="2444" t="s">
        <v>2046</v>
      </c>
      <c r="F6" s="2444" t="s">
        <v>2047</v>
      </c>
      <c r="G6" s="2443" t="s">
        <v>2048</v>
      </c>
      <c r="H6" s="2443"/>
      <c r="I6" s="2443"/>
      <c r="J6" s="2443"/>
      <c r="K6" s="2443"/>
      <c r="L6" s="2443"/>
      <c r="M6" s="2443"/>
      <c r="N6" s="2443"/>
      <c r="O6" s="2443"/>
      <c r="P6" s="2443"/>
      <c r="Q6" s="2443"/>
      <c r="R6" s="2443"/>
    </row>
    <row r="7" spans="1:20" s="1684" customFormat="1" ht="33" customHeight="1">
      <c r="A7" s="2212"/>
      <c r="B7" s="2445"/>
      <c r="C7" s="2445"/>
      <c r="D7" s="2445"/>
      <c r="E7" s="2445"/>
      <c r="F7" s="2445"/>
      <c r="G7" s="1508" t="s">
        <v>1171</v>
      </c>
      <c r="H7" s="1508" t="s">
        <v>2049</v>
      </c>
      <c r="I7" s="1513" t="s">
        <v>1110</v>
      </c>
      <c r="J7" s="1513" t="s">
        <v>1111</v>
      </c>
      <c r="K7" s="1508" t="s">
        <v>2749</v>
      </c>
      <c r="L7" s="1510" t="s">
        <v>2750</v>
      </c>
      <c r="M7" s="1510" t="s">
        <v>2751</v>
      </c>
      <c r="N7" s="1510" t="s">
        <v>2752</v>
      </c>
      <c r="O7" s="1513" t="s">
        <v>1112</v>
      </c>
      <c r="P7" s="1513" t="s">
        <v>2753</v>
      </c>
      <c r="Q7" s="1510" t="s">
        <v>2754</v>
      </c>
      <c r="R7" s="1510" t="s">
        <v>2755</v>
      </c>
    </row>
    <row r="8" spans="1:20" s="13" customFormat="1" ht="24" customHeight="1">
      <c r="A8" s="1692" t="s">
        <v>1033</v>
      </c>
      <c r="B8" s="965">
        <v>44</v>
      </c>
      <c r="C8" s="966">
        <v>12</v>
      </c>
      <c r="D8" s="966">
        <v>8</v>
      </c>
      <c r="E8" s="966">
        <v>3</v>
      </c>
      <c r="F8" s="967">
        <v>10</v>
      </c>
      <c r="G8" s="968">
        <v>7668010</v>
      </c>
      <c r="H8" s="968">
        <v>214717</v>
      </c>
      <c r="I8" s="968">
        <v>352968</v>
      </c>
      <c r="J8" s="968">
        <v>155474</v>
      </c>
      <c r="K8" s="968">
        <v>285311</v>
      </c>
      <c r="L8" s="968">
        <v>1036694</v>
      </c>
      <c r="M8" s="968">
        <v>873287</v>
      </c>
      <c r="N8" s="968">
        <v>580053</v>
      </c>
      <c r="O8" s="968">
        <v>1446986</v>
      </c>
      <c r="P8" s="968">
        <v>520555</v>
      </c>
      <c r="Q8" s="968">
        <v>1667615</v>
      </c>
      <c r="R8" s="968">
        <v>534350</v>
      </c>
      <c r="T8" s="508">
        <f>G8-SUM(H8:R8)</f>
        <v>0</v>
      </c>
    </row>
    <row r="9" spans="1:20" s="13" customFormat="1" ht="24" customHeight="1">
      <c r="A9" s="1693" t="s">
        <v>70</v>
      </c>
      <c r="B9" s="969">
        <v>5</v>
      </c>
      <c r="C9" s="970">
        <v>0</v>
      </c>
      <c r="D9" s="971">
        <v>1</v>
      </c>
      <c r="E9" s="971">
        <v>0</v>
      </c>
      <c r="F9" s="970">
        <v>2</v>
      </c>
      <c r="G9" s="972">
        <v>702722</v>
      </c>
      <c r="H9" s="1673">
        <v>11786</v>
      </c>
      <c r="I9" s="971">
        <v>25967</v>
      </c>
      <c r="J9" s="971">
        <v>10941</v>
      </c>
      <c r="K9" s="971">
        <v>22042</v>
      </c>
      <c r="L9" s="971">
        <v>75482</v>
      </c>
      <c r="M9" s="971">
        <v>64802</v>
      </c>
      <c r="N9" s="971">
        <v>46194</v>
      </c>
      <c r="O9" s="971">
        <v>117704</v>
      </c>
      <c r="P9" s="972">
        <v>131364</v>
      </c>
      <c r="Q9" s="971">
        <v>152824</v>
      </c>
      <c r="R9" s="971">
        <v>43616</v>
      </c>
      <c r="T9" s="508">
        <f t="shared" ref="T9:T20" si="0">G9-SUM(H9:R9)</f>
        <v>0</v>
      </c>
    </row>
    <row r="10" spans="1:20" s="13" customFormat="1" ht="24" customHeight="1">
      <c r="A10" s="1693" t="s">
        <v>71</v>
      </c>
      <c r="B10" s="969">
        <v>3</v>
      </c>
      <c r="C10" s="970">
        <v>0</v>
      </c>
      <c r="D10" s="971">
        <v>1</v>
      </c>
      <c r="E10" s="971">
        <v>0</v>
      </c>
      <c r="F10" s="970">
        <v>1</v>
      </c>
      <c r="G10" s="972">
        <v>362678</v>
      </c>
      <c r="H10" s="971">
        <v>4754</v>
      </c>
      <c r="I10" s="971">
        <v>17304</v>
      </c>
      <c r="J10" s="971">
        <v>6762</v>
      </c>
      <c r="K10" s="971">
        <v>12611</v>
      </c>
      <c r="L10" s="971">
        <v>54104</v>
      </c>
      <c r="M10" s="971">
        <v>36618</v>
      </c>
      <c r="N10" s="971">
        <v>28725</v>
      </c>
      <c r="O10" s="971">
        <v>71904</v>
      </c>
      <c r="P10" s="972">
        <v>20171</v>
      </c>
      <c r="Q10" s="971">
        <v>82640</v>
      </c>
      <c r="R10" s="971">
        <v>27085</v>
      </c>
      <c r="T10" s="508">
        <f t="shared" si="0"/>
        <v>0</v>
      </c>
    </row>
    <row r="11" spans="1:20" s="13" customFormat="1" ht="24" customHeight="1">
      <c r="A11" s="1693" t="s">
        <v>72</v>
      </c>
      <c r="B11" s="969">
        <v>3</v>
      </c>
      <c r="C11" s="970">
        <v>3</v>
      </c>
      <c r="D11" s="971">
        <v>1</v>
      </c>
      <c r="E11" s="971">
        <v>0</v>
      </c>
      <c r="F11" s="970">
        <v>2</v>
      </c>
      <c r="G11" s="972">
        <v>1161264</v>
      </c>
      <c r="H11" s="971">
        <v>56613</v>
      </c>
      <c r="I11" s="971">
        <v>48842</v>
      </c>
      <c r="J11" s="971">
        <v>22123</v>
      </c>
      <c r="K11" s="971">
        <v>40036</v>
      </c>
      <c r="L11" s="971">
        <v>145090</v>
      </c>
      <c r="M11" s="971">
        <v>152750</v>
      </c>
      <c r="N11" s="971">
        <v>94039</v>
      </c>
      <c r="O11" s="971">
        <v>213490</v>
      </c>
      <c r="P11" s="971">
        <v>65673</v>
      </c>
      <c r="Q11" s="971">
        <v>200502</v>
      </c>
      <c r="R11" s="971">
        <v>122106</v>
      </c>
      <c r="T11" s="508">
        <f t="shared" si="0"/>
        <v>0</v>
      </c>
    </row>
    <row r="12" spans="1:20" s="13" customFormat="1" ht="24" customHeight="1">
      <c r="A12" s="1693" t="s">
        <v>73</v>
      </c>
      <c r="B12" s="969">
        <v>3</v>
      </c>
      <c r="C12" s="970">
        <v>1</v>
      </c>
      <c r="D12" s="971">
        <v>0</v>
      </c>
      <c r="E12" s="971">
        <v>0</v>
      </c>
      <c r="F12" s="970">
        <v>1</v>
      </c>
      <c r="G12" s="972">
        <v>548047</v>
      </c>
      <c r="H12" s="971">
        <v>18383</v>
      </c>
      <c r="I12" s="971">
        <v>25863</v>
      </c>
      <c r="J12" s="971">
        <v>12177</v>
      </c>
      <c r="K12" s="971">
        <v>19897</v>
      </c>
      <c r="L12" s="971">
        <v>74077</v>
      </c>
      <c r="M12" s="971">
        <v>62789</v>
      </c>
      <c r="N12" s="971">
        <v>37914</v>
      </c>
      <c r="O12" s="971">
        <v>103439</v>
      </c>
      <c r="P12" s="971">
        <v>28105</v>
      </c>
      <c r="Q12" s="971">
        <v>136774</v>
      </c>
      <c r="R12" s="971">
        <v>28629</v>
      </c>
      <c r="T12" s="508">
        <f t="shared" si="0"/>
        <v>0</v>
      </c>
    </row>
    <row r="13" spans="1:20" s="13" customFormat="1" ht="24" customHeight="1">
      <c r="A13" s="1693" t="s">
        <v>74</v>
      </c>
      <c r="B13" s="969">
        <v>2</v>
      </c>
      <c r="C13" s="970">
        <v>0</v>
      </c>
      <c r="D13" s="971">
        <v>2</v>
      </c>
      <c r="E13" s="971">
        <v>1</v>
      </c>
      <c r="F13" s="970">
        <v>2</v>
      </c>
      <c r="G13" s="972">
        <v>355536</v>
      </c>
      <c r="H13" s="971">
        <v>6663</v>
      </c>
      <c r="I13" s="971">
        <v>17069</v>
      </c>
      <c r="J13" s="971">
        <v>7542</v>
      </c>
      <c r="K13" s="971">
        <v>14536</v>
      </c>
      <c r="L13" s="971">
        <v>57355</v>
      </c>
      <c r="M13" s="971">
        <v>37055</v>
      </c>
      <c r="N13" s="971">
        <v>29461</v>
      </c>
      <c r="O13" s="971">
        <v>64495</v>
      </c>
      <c r="P13" s="971">
        <v>22651</v>
      </c>
      <c r="Q13" s="971">
        <v>79188</v>
      </c>
      <c r="R13" s="971">
        <v>19521</v>
      </c>
      <c r="T13" s="508">
        <f t="shared" si="0"/>
        <v>0</v>
      </c>
    </row>
    <row r="14" spans="1:20" s="13" customFormat="1" ht="24" customHeight="1">
      <c r="A14" s="1693" t="s">
        <v>75</v>
      </c>
      <c r="B14" s="969">
        <v>3</v>
      </c>
      <c r="C14" s="970">
        <v>1</v>
      </c>
      <c r="D14" s="971">
        <v>0</v>
      </c>
      <c r="E14" s="971">
        <v>0</v>
      </c>
      <c r="F14" s="970">
        <v>0</v>
      </c>
      <c r="G14" s="972">
        <v>472812</v>
      </c>
      <c r="H14" s="971">
        <v>10965</v>
      </c>
      <c r="I14" s="971">
        <v>21002</v>
      </c>
      <c r="J14" s="971">
        <v>9995</v>
      </c>
      <c r="K14" s="971">
        <v>18641</v>
      </c>
      <c r="L14" s="971">
        <v>62710</v>
      </c>
      <c r="M14" s="971">
        <v>52646</v>
      </c>
      <c r="N14" s="971">
        <v>38858</v>
      </c>
      <c r="O14" s="971">
        <v>91108</v>
      </c>
      <c r="P14" s="971">
        <v>26440</v>
      </c>
      <c r="Q14" s="971">
        <v>113677</v>
      </c>
      <c r="R14" s="971">
        <v>26770</v>
      </c>
      <c r="T14" s="508">
        <f t="shared" si="0"/>
        <v>0</v>
      </c>
    </row>
    <row r="15" spans="1:20" s="13" customFormat="1" ht="24" customHeight="1">
      <c r="A15" s="1693" t="s">
        <v>76</v>
      </c>
      <c r="B15" s="969">
        <v>4</v>
      </c>
      <c r="C15" s="970">
        <v>1</v>
      </c>
      <c r="D15" s="971">
        <v>1</v>
      </c>
      <c r="E15" s="971">
        <v>0</v>
      </c>
      <c r="F15" s="970">
        <v>0</v>
      </c>
      <c r="G15" s="972">
        <v>492056</v>
      </c>
      <c r="H15" s="971">
        <v>10084</v>
      </c>
      <c r="I15" s="971">
        <v>22942</v>
      </c>
      <c r="J15" s="971">
        <v>10222</v>
      </c>
      <c r="K15" s="971">
        <v>19947</v>
      </c>
      <c r="L15" s="971">
        <v>70327</v>
      </c>
      <c r="M15" s="971">
        <v>51784</v>
      </c>
      <c r="N15" s="971">
        <v>37350</v>
      </c>
      <c r="O15" s="971">
        <v>94644</v>
      </c>
      <c r="P15" s="971">
        <v>25271</v>
      </c>
      <c r="Q15" s="971">
        <v>115730</v>
      </c>
      <c r="R15" s="971">
        <v>33755</v>
      </c>
      <c r="T15" s="508">
        <f t="shared" si="0"/>
        <v>0</v>
      </c>
    </row>
    <row r="16" spans="1:20" s="13" customFormat="1" ht="24" customHeight="1">
      <c r="A16" s="1693" t="s">
        <v>77</v>
      </c>
      <c r="B16" s="969">
        <v>7</v>
      </c>
      <c r="C16" s="970">
        <v>2</v>
      </c>
      <c r="D16" s="971">
        <v>0</v>
      </c>
      <c r="E16" s="971">
        <v>1</v>
      </c>
      <c r="F16" s="970">
        <v>0</v>
      </c>
      <c r="G16" s="972">
        <v>1117007</v>
      </c>
      <c r="H16" s="971">
        <v>26256</v>
      </c>
      <c r="I16" s="971">
        <v>55638</v>
      </c>
      <c r="J16" s="971">
        <v>23476</v>
      </c>
      <c r="K16" s="971">
        <v>42515</v>
      </c>
      <c r="L16" s="971">
        <v>149320</v>
      </c>
      <c r="M16" s="971">
        <v>138811</v>
      </c>
      <c r="N16" s="971">
        <v>86872</v>
      </c>
      <c r="O16" s="971">
        <v>213952</v>
      </c>
      <c r="P16" s="971">
        <v>61695</v>
      </c>
      <c r="Q16" s="971">
        <v>250303</v>
      </c>
      <c r="R16" s="971">
        <v>68169</v>
      </c>
      <c r="T16" s="508">
        <f t="shared" si="0"/>
        <v>0</v>
      </c>
    </row>
    <row r="17" spans="1:20" s="13" customFormat="1" ht="24" customHeight="1">
      <c r="A17" s="1693" t="s">
        <v>78</v>
      </c>
      <c r="B17" s="969">
        <v>2</v>
      </c>
      <c r="C17" s="970">
        <v>2</v>
      </c>
      <c r="D17" s="971">
        <v>0</v>
      </c>
      <c r="E17" s="971">
        <v>1</v>
      </c>
      <c r="F17" s="970">
        <v>1</v>
      </c>
      <c r="G17" s="972">
        <v>435650</v>
      </c>
      <c r="H17" s="971">
        <v>9617</v>
      </c>
      <c r="I17" s="971">
        <v>21295</v>
      </c>
      <c r="J17" s="971">
        <v>9230</v>
      </c>
      <c r="K17" s="971">
        <v>15811</v>
      </c>
      <c r="L17" s="971">
        <v>65202</v>
      </c>
      <c r="M17" s="971">
        <v>50874</v>
      </c>
      <c r="N17" s="971">
        <v>29016</v>
      </c>
      <c r="O17" s="971">
        <v>92119</v>
      </c>
      <c r="P17" s="971">
        <v>24844</v>
      </c>
      <c r="Q17" s="971">
        <v>89847</v>
      </c>
      <c r="R17" s="971">
        <v>27795</v>
      </c>
      <c r="T17" s="508">
        <f t="shared" si="0"/>
        <v>0</v>
      </c>
    </row>
    <row r="18" spans="1:20" s="13" customFormat="1" ht="24" customHeight="1">
      <c r="A18" s="1693" t="s">
        <v>79</v>
      </c>
      <c r="B18" s="969">
        <v>4</v>
      </c>
      <c r="C18" s="971">
        <v>0</v>
      </c>
      <c r="D18" s="971">
        <v>0</v>
      </c>
      <c r="E18" s="971">
        <v>0</v>
      </c>
      <c r="F18" s="971">
        <v>1</v>
      </c>
      <c r="G18" s="972">
        <v>476354</v>
      </c>
      <c r="H18" s="971">
        <v>9523</v>
      </c>
      <c r="I18" s="971">
        <v>23610</v>
      </c>
      <c r="J18" s="971">
        <v>11043</v>
      </c>
      <c r="K18" s="971">
        <v>17746</v>
      </c>
      <c r="L18" s="971">
        <v>63380</v>
      </c>
      <c r="M18" s="971">
        <v>48794</v>
      </c>
      <c r="N18" s="971">
        <v>34663</v>
      </c>
      <c r="O18" s="971">
        <v>87805</v>
      </c>
      <c r="P18" s="971">
        <v>31496</v>
      </c>
      <c r="Q18" s="971">
        <v>114482</v>
      </c>
      <c r="R18" s="971">
        <v>33812</v>
      </c>
      <c r="T18" s="508">
        <f t="shared" si="0"/>
        <v>0</v>
      </c>
    </row>
    <row r="19" spans="1:20" s="13" customFormat="1" ht="24" customHeight="1">
      <c r="A19" s="1693" t="s">
        <v>80</v>
      </c>
      <c r="B19" s="969">
        <v>4</v>
      </c>
      <c r="C19" s="971">
        <v>0</v>
      </c>
      <c r="D19" s="971">
        <v>2</v>
      </c>
      <c r="E19" s="971">
        <v>0</v>
      </c>
      <c r="F19" s="971">
        <v>0</v>
      </c>
      <c r="G19" s="972">
        <v>581457</v>
      </c>
      <c r="H19" s="971">
        <v>12380</v>
      </c>
      <c r="I19" s="971">
        <v>28032</v>
      </c>
      <c r="J19" s="971">
        <v>12115</v>
      </c>
      <c r="K19" s="971">
        <v>20772</v>
      </c>
      <c r="L19" s="971">
        <v>84258</v>
      </c>
      <c r="M19" s="971">
        <v>69129</v>
      </c>
      <c r="N19" s="971">
        <v>41671</v>
      </c>
      <c r="O19" s="971">
        <v>111667</v>
      </c>
      <c r="P19" s="971">
        <v>30466</v>
      </c>
      <c r="Q19" s="971">
        <v>124034</v>
      </c>
      <c r="R19" s="971">
        <v>46933</v>
      </c>
      <c r="T19" s="508">
        <f t="shared" si="0"/>
        <v>0</v>
      </c>
    </row>
    <row r="20" spans="1:20" s="13" customFormat="1" ht="24" customHeight="1">
      <c r="A20" s="1683" t="s">
        <v>81</v>
      </c>
      <c r="B20" s="973">
        <v>4</v>
      </c>
      <c r="C20" s="973">
        <v>2</v>
      </c>
      <c r="D20" s="973">
        <v>0</v>
      </c>
      <c r="E20" s="973">
        <v>0</v>
      </c>
      <c r="F20" s="973">
        <v>0</v>
      </c>
      <c r="G20" s="972">
        <v>962427</v>
      </c>
      <c r="H20" s="973">
        <v>37693</v>
      </c>
      <c r="I20" s="973">
        <v>45404</v>
      </c>
      <c r="J20" s="973">
        <v>19848</v>
      </c>
      <c r="K20" s="973">
        <v>40757</v>
      </c>
      <c r="L20" s="973">
        <v>135389</v>
      </c>
      <c r="M20" s="973">
        <v>107235</v>
      </c>
      <c r="N20" s="973">
        <v>75290</v>
      </c>
      <c r="O20" s="973">
        <v>184659</v>
      </c>
      <c r="P20" s="973">
        <v>52379</v>
      </c>
      <c r="Q20" s="973">
        <v>207614</v>
      </c>
      <c r="R20" s="973">
        <v>56159</v>
      </c>
      <c r="T20" s="508">
        <f t="shared" si="0"/>
        <v>0</v>
      </c>
    </row>
    <row r="21" spans="1:20" s="13" customFormat="1" ht="24" customHeight="1">
      <c r="A21" s="974" t="s">
        <v>2756</v>
      </c>
      <c r="B21" s="975" t="s">
        <v>2757</v>
      </c>
      <c r="C21" s="976"/>
      <c r="D21" s="976"/>
      <c r="E21" s="976"/>
      <c r="F21" s="976"/>
      <c r="G21" s="976"/>
      <c r="H21" s="976"/>
      <c r="I21" s="976"/>
      <c r="J21" s="976"/>
      <c r="K21" s="976"/>
      <c r="L21" s="976"/>
      <c r="M21" s="976"/>
      <c r="N21" s="976"/>
      <c r="O21" s="976"/>
      <c r="P21" s="976"/>
      <c r="Q21" s="976"/>
      <c r="R21" s="976"/>
    </row>
    <row r="22" spans="1:20" s="94" customFormat="1" ht="18" customHeight="1">
      <c r="A22" s="1469" t="s">
        <v>83</v>
      </c>
      <c r="D22" s="99" t="s">
        <v>84</v>
      </c>
      <c r="H22" s="99" t="s">
        <v>85</v>
      </c>
      <c r="L22" s="54" t="s">
        <v>331</v>
      </c>
      <c r="N22" s="99"/>
      <c r="R22" s="99" t="s">
        <v>2050</v>
      </c>
    </row>
    <row r="23" spans="1:20" s="94" customFormat="1" ht="18" customHeight="1">
      <c r="H23" s="99" t="s">
        <v>86</v>
      </c>
      <c r="L23" s="99"/>
      <c r="M23" s="99"/>
      <c r="N23" s="99"/>
      <c r="O23" s="99"/>
      <c r="P23" s="99"/>
    </row>
    <row r="24" spans="1:20" s="94" customFormat="1" ht="10.5" customHeight="1">
      <c r="H24" s="99"/>
      <c r="L24" s="99"/>
      <c r="M24" s="99"/>
      <c r="N24" s="99"/>
      <c r="O24" s="99"/>
      <c r="P24" s="99"/>
    </row>
    <row r="25" spans="1:20" s="13" customFormat="1" ht="15" customHeight="1">
      <c r="A25" s="54" t="s">
        <v>2051</v>
      </c>
    </row>
    <row r="26" spans="1:20" s="13" customFormat="1" ht="15" customHeight="1">
      <c r="A26" s="54" t="s">
        <v>1699</v>
      </c>
    </row>
    <row r="27" spans="1:20" s="13" customFormat="1" ht="27" customHeight="1"/>
    <row r="28" spans="1:20" s="13" customFormat="1" ht="18" customHeight="1">
      <c r="A28" s="2163" t="s">
        <v>1023</v>
      </c>
      <c r="B28" s="2165"/>
      <c r="C28" s="1507"/>
      <c r="N28" s="1900" t="s">
        <v>33</v>
      </c>
      <c r="O28" s="1900"/>
      <c r="P28" s="2418" t="s">
        <v>1780</v>
      </c>
      <c r="Q28" s="2418"/>
      <c r="R28" s="2418"/>
    </row>
    <row r="29" spans="1:20" s="13" customFormat="1" ht="18" customHeight="1">
      <c r="A29" s="2163" t="s">
        <v>1197</v>
      </c>
      <c r="B29" s="2165"/>
      <c r="C29" s="1506"/>
      <c r="D29" s="83"/>
      <c r="E29" s="83"/>
      <c r="F29" s="83"/>
      <c r="G29" s="83"/>
      <c r="H29" s="83"/>
      <c r="I29" s="83"/>
      <c r="M29" s="977"/>
      <c r="N29" s="1900" t="s">
        <v>1027</v>
      </c>
      <c r="O29" s="1900"/>
      <c r="P29" s="1903" t="s">
        <v>1108</v>
      </c>
      <c r="Q29" s="1903"/>
      <c r="R29" s="1903"/>
    </row>
    <row r="30" spans="1:20" s="159" customFormat="1" ht="29.25" customHeight="1">
      <c r="A30" s="2419" t="s">
        <v>2052</v>
      </c>
      <c r="B30" s="2419"/>
      <c r="C30" s="2419"/>
      <c r="D30" s="2419"/>
      <c r="E30" s="2419"/>
      <c r="F30" s="2419"/>
      <c r="G30" s="2419"/>
      <c r="H30" s="2419"/>
      <c r="I30" s="2419"/>
      <c r="J30" s="2419"/>
      <c r="K30" s="2419"/>
      <c r="L30" s="2419"/>
      <c r="M30" s="2419"/>
      <c r="N30" s="2419"/>
      <c r="O30" s="2419"/>
      <c r="P30" s="2419"/>
      <c r="Q30" s="2419"/>
      <c r="R30" s="2419"/>
    </row>
    <row r="31" spans="1:20" s="13" customFormat="1" ht="18" customHeight="1">
      <c r="A31" s="1891" t="s">
        <v>2053</v>
      </c>
      <c r="B31" s="1891"/>
      <c r="C31" s="1891"/>
      <c r="D31" s="1891"/>
      <c r="E31" s="1891"/>
      <c r="F31" s="1891"/>
      <c r="G31" s="1891"/>
      <c r="H31" s="1891"/>
      <c r="I31" s="1891"/>
      <c r="J31" s="1891"/>
      <c r="K31" s="1891"/>
      <c r="L31" s="1891"/>
      <c r="M31" s="1891"/>
      <c r="N31" s="1891"/>
      <c r="O31" s="1891"/>
      <c r="P31" s="1891"/>
      <c r="Q31" s="1891"/>
      <c r="R31" s="1891"/>
    </row>
    <row r="32" spans="1:20" s="1684" customFormat="1" ht="14.25" customHeight="1">
      <c r="A32" s="2165" t="s">
        <v>2040</v>
      </c>
      <c r="B32" s="2161" t="s">
        <v>2042</v>
      </c>
      <c r="C32" s="2420"/>
      <c r="D32" s="2420"/>
      <c r="E32" s="2420"/>
      <c r="F32" s="2420"/>
      <c r="G32" s="2420"/>
      <c r="H32" s="2420"/>
      <c r="I32" s="2162"/>
      <c r="J32" s="2421" t="s">
        <v>2054</v>
      </c>
      <c r="K32" s="2422"/>
      <c r="L32" s="2423"/>
      <c r="M32" s="2424" t="s">
        <v>2055</v>
      </c>
      <c r="N32" s="2425"/>
      <c r="O32" s="2424" t="s">
        <v>2056</v>
      </c>
      <c r="P32" s="2425"/>
      <c r="Q32" s="2415" t="s">
        <v>2057</v>
      </c>
      <c r="R32" s="2431" t="s">
        <v>2058</v>
      </c>
    </row>
    <row r="33" spans="1:18" s="1684" customFormat="1" ht="17.45" customHeight="1">
      <c r="A33" s="2165"/>
      <c r="B33" s="2434" t="s">
        <v>2059</v>
      </c>
      <c r="C33" s="2435"/>
      <c r="D33" s="2161" t="s">
        <v>2060</v>
      </c>
      <c r="E33" s="2162"/>
      <c r="F33" s="2434" t="s">
        <v>2061</v>
      </c>
      <c r="G33" s="2436"/>
      <c r="H33" s="2421" t="s">
        <v>2062</v>
      </c>
      <c r="I33" s="2423"/>
      <c r="J33" s="2415" t="s">
        <v>2034</v>
      </c>
      <c r="K33" s="2415" t="s">
        <v>2035</v>
      </c>
      <c r="L33" s="2415" t="s">
        <v>2063</v>
      </c>
      <c r="M33" s="2426"/>
      <c r="N33" s="2427"/>
      <c r="O33" s="2426"/>
      <c r="P33" s="2427"/>
      <c r="Q33" s="2430"/>
      <c r="R33" s="2432"/>
    </row>
    <row r="34" spans="1:18" s="1684" customFormat="1" ht="39.6" customHeight="1">
      <c r="A34" s="2212"/>
      <c r="B34" s="1677" t="s">
        <v>2064</v>
      </c>
      <c r="C34" s="1677" t="s">
        <v>2065</v>
      </c>
      <c r="D34" s="1677" t="s">
        <v>2064</v>
      </c>
      <c r="E34" s="1677" t="s">
        <v>2066</v>
      </c>
      <c r="F34" s="2437"/>
      <c r="G34" s="2438"/>
      <c r="H34" s="1677" t="s">
        <v>2067</v>
      </c>
      <c r="I34" s="1510" t="s">
        <v>2068</v>
      </c>
      <c r="J34" s="2416"/>
      <c r="K34" s="2416"/>
      <c r="L34" s="2416"/>
      <c r="M34" s="2428"/>
      <c r="N34" s="2429"/>
      <c r="O34" s="2428"/>
      <c r="P34" s="2429"/>
      <c r="Q34" s="2416"/>
      <c r="R34" s="2433"/>
    </row>
    <row r="35" spans="1:18" s="13" customFormat="1" ht="26.45" customHeight="1">
      <c r="A35" s="1507" t="s">
        <v>1033</v>
      </c>
      <c r="B35" s="978">
        <v>675</v>
      </c>
      <c r="C35" s="967">
        <v>8100</v>
      </c>
      <c r="D35" s="972">
        <v>49</v>
      </c>
      <c r="E35" s="967">
        <v>1559</v>
      </c>
      <c r="F35" s="2417">
        <v>573023</v>
      </c>
      <c r="G35" s="2417"/>
      <c r="H35" s="967">
        <v>59723</v>
      </c>
      <c r="I35" s="967">
        <v>44</v>
      </c>
      <c r="J35" s="967">
        <v>11128242</v>
      </c>
      <c r="K35" s="967">
        <v>444157</v>
      </c>
      <c r="L35" s="967">
        <v>1299114</v>
      </c>
      <c r="M35" s="2417">
        <v>16967633</v>
      </c>
      <c r="N35" s="2417"/>
      <c r="O35" s="2417">
        <v>2736551</v>
      </c>
      <c r="P35" s="2417"/>
      <c r="Q35" s="967">
        <v>13068</v>
      </c>
      <c r="R35" s="967">
        <v>56678</v>
      </c>
    </row>
    <row r="36" spans="1:18" s="13" customFormat="1" ht="26.45" customHeight="1">
      <c r="A36" s="1507" t="s">
        <v>70</v>
      </c>
      <c r="B36" s="969" t="s">
        <v>1114</v>
      </c>
      <c r="C36" s="970">
        <v>581</v>
      </c>
      <c r="D36" s="971" t="s">
        <v>1114</v>
      </c>
      <c r="E36" s="971">
        <v>151</v>
      </c>
      <c r="F36" s="2413">
        <v>91308</v>
      </c>
      <c r="G36" s="2413"/>
      <c r="H36" s="971" t="s">
        <v>1114</v>
      </c>
      <c r="I36" s="971" t="s">
        <v>1114</v>
      </c>
      <c r="J36" s="971">
        <v>1204530</v>
      </c>
      <c r="K36" s="971">
        <v>43095</v>
      </c>
      <c r="L36" s="971">
        <v>160716</v>
      </c>
      <c r="M36" s="2413">
        <v>1784652</v>
      </c>
      <c r="N36" s="2413"/>
      <c r="O36" s="2413">
        <v>248582</v>
      </c>
      <c r="P36" s="2413"/>
      <c r="Q36" s="508">
        <v>1315</v>
      </c>
      <c r="R36" s="508">
        <v>4551</v>
      </c>
    </row>
    <row r="37" spans="1:18" s="13" customFormat="1" ht="26.45" customHeight="1">
      <c r="A37" s="1507" t="s">
        <v>71</v>
      </c>
      <c r="B37" s="969" t="s">
        <v>1114</v>
      </c>
      <c r="C37" s="970">
        <v>465</v>
      </c>
      <c r="D37" s="971" t="s">
        <v>1114</v>
      </c>
      <c r="E37" s="971">
        <v>84</v>
      </c>
      <c r="F37" s="2413">
        <v>31906</v>
      </c>
      <c r="G37" s="2413"/>
      <c r="H37" s="971" t="s">
        <v>1114</v>
      </c>
      <c r="I37" s="971" t="s">
        <v>1114</v>
      </c>
      <c r="J37" s="971">
        <v>660428</v>
      </c>
      <c r="K37" s="971">
        <v>31161</v>
      </c>
      <c r="L37" s="971">
        <v>79654</v>
      </c>
      <c r="M37" s="2413">
        <v>1167155</v>
      </c>
      <c r="N37" s="2413"/>
      <c r="O37" s="2413">
        <v>124650</v>
      </c>
      <c r="P37" s="2413"/>
      <c r="Q37" s="508">
        <v>688</v>
      </c>
      <c r="R37" s="508">
        <v>1171</v>
      </c>
    </row>
    <row r="38" spans="1:18" s="13" customFormat="1" ht="26.45" customHeight="1">
      <c r="A38" s="1507" t="s">
        <v>72</v>
      </c>
      <c r="B38" s="969" t="s">
        <v>1114</v>
      </c>
      <c r="C38" s="970">
        <v>1431</v>
      </c>
      <c r="D38" s="971" t="s">
        <v>1114</v>
      </c>
      <c r="E38" s="971">
        <v>203</v>
      </c>
      <c r="F38" s="2413">
        <v>86084</v>
      </c>
      <c r="G38" s="2413"/>
      <c r="H38" s="971" t="s">
        <v>1114</v>
      </c>
      <c r="I38" s="971" t="s">
        <v>1114</v>
      </c>
      <c r="J38" s="971">
        <v>1660651</v>
      </c>
      <c r="K38" s="971">
        <v>32425</v>
      </c>
      <c r="L38" s="971">
        <v>108278</v>
      </c>
      <c r="M38" s="2413">
        <v>1938812</v>
      </c>
      <c r="N38" s="2413"/>
      <c r="O38" s="2413">
        <v>741140</v>
      </c>
      <c r="P38" s="2413"/>
      <c r="Q38" s="508">
        <v>1496</v>
      </c>
      <c r="R38" s="508">
        <v>32354</v>
      </c>
    </row>
    <row r="39" spans="1:18" s="13" customFormat="1" ht="26.45" customHeight="1">
      <c r="A39" s="1507" t="s">
        <v>73</v>
      </c>
      <c r="B39" s="969" t="s">
        <v>1114</v>
      </c>
      <c r="C39" s="970">
        <v>510</v>
      </c>
      <c r="D39" s="971" t="s">
        <v>1114</v>
      </c>
      <c r="E39" s="971">
        <v>110</v>
      </c>
      <c r="F39" s="2413">
        <v>33449</v>
      </c>
      <c r="G39" s="2413"/>
      <c r="H39" s="971" t="s">
        <v>1114</v>
      </c>
      <c r="I39" s="971" t="s">
        <v>1114</v>
      </c>
      <c r="J39" s="971">
        <v>693769</v>
      </c>
      <c r="K39" s="971">
        <v>31840</v>
      </c>
      <c r="L39" s="971">
        <v>93026</v>
      </c>
      <c r="M39" s="2413">
        <v>1613130</v>
      </c>
      <c r="N39" s="2413"/>
      <c r="O39" s="2413">
        <v>179744</v>
      </c>
      <c r="P39" s="2413"/>
      <c r="Q39" s="508">
        <v>912</v>
      </c>
      <c r="R39" s="508">
        <v>831</v>
      </c>
    </row>
    <row r="40" spans="1:18" s="13" customFormat="1" ht="26.45" customHeight="1">
      <c r="A40" s="1507" t="s">
        <v>74</v>
      </c>
      <c r="B40" s="969" t="s">
        <v>1114</v>
      </c>
      <c r="C40" s="970">
        <v>347</v>
      </c>
      <c r="D40" s="971" t="s">
        <v>1114</v>
      </c>
      <c r="E40" s="971">
        <v>61</v>
      </c>
      <c r="F40" s="2413">
        <v>24520</v>
      </c>
      <c r="G40" s="2413"/>
      <c r="H40" s="971" t="s">
        <v>1114</v>
      </c>
      <c r="I40" s="971" t="s">
        <v>1114</v>
      </c>
      <c r="J40" s="971">
        <v>602045</v>
      </c>
      <c r="K40" s="971">
        <v>24012</v>
      </c>
      <c r="L40" s="971">
        <v>81578</v>
      </c>
      <c r="M40" s="2413">
        <v>1008927</v>
      </c>
      <c r="N40" s="2413"/>
      <c r="O40" s="2413">
        <v>110966</v>
      </c>
      <c r="P40" s="2413"/>
      <c r="Q40" s="508">
        <v>377</v>
      </c>
      <c r="R40" s="508">
        <v>696</v>
      </c>
    </row>
    <row r="41" spans="1:18" s="13" customFormat="1" ht="26.45" customHeight="1">
      <c r="A41" s="1507" t="s">
        <v>75</v>
      </c>
      <c r="B41" s="969" t="s">
        <v>1114</v>
      </c>
      <c r="C41" s="970">
        <v>506</v>
      </c>
      <c r="D41" s="971" t="s">
        <v>1114</v>
      </c>
      <c r="E41" s="971">
        <v>103</v>
      </c>
      <c r="F41" s="2413">
        <v>32635</v>
      </c>
      <c r="G41" s="2413"/>
      <c r="H41" s="971" t="s">
        <v>1114</v>
      </c>
      <c r="I41" s="971" t="s">
        <v>1114</v>
      </c>
      <c r="J41" s="971">
        <v>611734</v>
      </c>
      <c r="K41" s="971">
        <v>26470</v>
      </c>
      <c r="L41" s="971">
        <v>80190</v>
      </c>
      <c r="M41" s="2413">
        <v>932874</v>
      </c>
      <c r="N41" s="2413"/>
      <c r="O41" s="2413">
        <v>148459</v>
      </c>
      <c r="P41" s="2413"/>
      <c r="Q41" s="508">
        <v>852</v>
      </c>
      <c r="R41" s="508">
        <v>1771</v>
      </c>
    </row>
    <row r="42" spans="1:18" s="13" customFormat="1" ht="26.45" customHeight="1">
      <c r="A42" s="1507" t="s">
        <v>76</v>
      </c>
      <c r="B42" s="969" t="s">
        <v>1114</v>
      </c>
      <c r="C42" s="970">
        <v>548</v>
      </c>
      <c r="D42" s="971" t="s">
        <v>1114</v>
      </c>
      <c r="E42" s="971">
        <v>119</v>
      </c>
      <c r="F42" s="2413">
        <v>33131</v>
      </c>
      <c r="G42" s="2413"/>
      <c r="H42" s="971" t="s">
        <v>1114</v>
      </c>
      <c r="I42" s="971" t="s">
        <v>1114</v>
      </c>
      <c r="J42" s="971">
        <v>728387</v>
      </c>
      <c r="K42" s="971">
        <v>38037</v>
      </c>
      <c r="L42" s="971">
        <v>84297</v>
      </c>
      <c r="M42" s="2413">
        <v>1014741</v>
      </c>
      <c r="N42" s="2413"/>
      <c r="O42" s="2413">
        <v>142130</v>
      </c>
      <c r="P42" s="2413"/>
      <c r="Q42" s="508">
        <v>626</v>
      </c>
      <c r="R42" s="508">
        <v>1561</v>
      </c>
    </row>
    <row r="43" spans="1:18" s="13" customFormat="1" ht="26.45" customHeight="1">
      <c r="A43" s="1507" t="s">
        <v>77</v>
      </c>
      <c r="B43" s="969" t="s">
        <v>1114</v>
      </c>
      <c r="C43" s="970">
        <v>1252</v>
      </c>
      <c r="D43" s="971" t="s">
        <v>1114</v>
      </c>
      <c r="E43" s="971">
        <v>251</v>
      </c>
      <c r="F43" s="2413">
        <v>77109</v>
      </c>
      <c r="G43" s="2413"/>
      <c r="H43" s="971" t="s">
        <v>1114</v>
      </c>
      <c r="I43" s="971" t="s">
        <v>1114</v>
      </c>
      <c r="J43" s="971">
        <v>1466203</v>
      </c>
      <c r="K43" s="971">
        <v>69451</v>
      </c>
      <c r="L43" s="971">
        <v>193079</v>
      </c>
      <c r="M43" s="2413">
        <v>2216338</v>
      </c>
      <c r="N43" s="2413"/>
      <c r="O43" s="2413">
        <v>287906</v>
      </c>
      <c r="P43" s="2413"/>
      <c r="Q43" s="508">
        <v>2416</v>
      </c>
      <c r="R43" s="508">
        <v>2524</v>
      </c>
    </row>
    <row r="44" spans="1:18" s="13" customFormat="1" ht="26.45" customHeight="1">
      <c r="A44" s="1507" t="s">
        <v>78</v>
      </c>
      <c r="B44" s="969" t="s">
        <v>1114</v>
      </c>
      <c r="C44" s="970">
        <v>396</v>
      </c>
      <c r="D44" s="971" t="s">
        <v>1114</v>
      </c>
      <c r="E44" s="971">
        <v>68</v>
      </c>
      <c r="F44" s="2413">
        <v>27481</v>
      </c>
      <c r="G44" s="2413"/>
      <c r="H44" s="971" t="s">
        <v>1114</v>
      </c>
      <c r="I44" s="971" t="s">
        <v>1114</v>
      </c>
      <c r="J44" s="971">
        <v>510626</v>
      </c>
      <c r="K44" s="971">
        <v>19398</v>
      </c>
      <c r="L44" s="971">
        <v>53422</v>
      </c>
      <c r="M44" s="2413">
        <v>879135</v>
      </c>
      <c r="N44" s="2413"/>
      <c r="O44" s="2413">
        <v>87225</v>
      </c>
      <c r="P44" s="2413"/>
      <c r="Q44" s="508">
        <v>774</v>
      </c>
      <c r="R44" s="508">
        <v>375</v>
      </c>
    </row>
    <row r="45" spans="1:18" s="13" customFormat="1" ht="26.45" customHeight="1">
      <c r="A45" s="1507" t="s">
        <v>79</v>
      </c>
      <c r="B45" s="969" t="s">
        <v>1114</v>
      </c>
      <c r="C45" s="970">
        <v>577</v>
      </c>
      <c r="D45" s="971" t="s">
        <v>1114</v>
      </c>
      <c r="E45" s="971">
        <v>123</v>
      </c>
      <c r="F45" s="2413">
        <v>44934</v>
      </c>
      <c r="G45" s="2413"/>
      <c r="H45" s="971" t="s">
        <v>1114</v>
      </c>
      <c r="I45" s="971" t="s">
        <v>1114</v>
      </c>
      <c r="J45" s="971">
        <v>1090069</v>
      </c>
      <c r="K45" s="971">
        <v>43712</v>
      </c>
      <c r="L45" s="971">
        <v>126169</v>
      </c>
      <c r="M45" s="2413">
        <v>1448506</v>
      </c>
      <c r="N45" s="2413"/>
      <c r="O45" s="2413">
        <v>232389</v>
      </c>
      <c r="P45" s="2413"/>
      <c r="Q45" s="508">
        <v>996</v>
      </c>
      <c r="R45" s="508">
        <v>5332</v>
      </c>
    </row>
    <row r="46" spans="1:18" s="13" customFormat="1" ht="26.45" customHeight="1">
      <c r="A46" s="1507" t="s">
        <v>80</v>
      </c>
      <c r="B46" s="969" t="s">
        <v>1114</v>
      </c>
      <c r="C46" s="970">
        <v>597</v>
      </c>
      <c r="D46" s="971" t="s">
        <v>1114</v>
      </c>
      <c r="E46" s="971">
        <v>138</v>
      </c>
      <c r="F46" s="2413">
        <v>40419</v>
      </c>
      <c r="G46" s="2413"/>
      <c r="H46" s="971" t="s">
        <v>1114</v>
      </c>
      <c r="I46" s="971" t="s">
        <v>1114</v>
      </c>
      <c r="J46" s="971">
        <v>795722</v>
      </c>
      <c r="K46" s="971">
        <v>35327</v>
      </c>
      <c r="L46" s="971">
        <v>108107</v>
      </c>
      <c r="M46" s="2413">
        <v>1253297</v>
      </c>
      <c r="N46" s="2413"/>
      <c r="O46" s="2413">
        <v>202727</v>
      </c>
      <c r="P46" s="2413"/>
      <c r="Q46" s="508">
        <v>957</v>
      </c>
      <c r="R46" s="508">
        <v>4617</v>
      </c>
    </row>
    <row r="47" spans="1:18" s="13" customFormat="1" ht="26.45" customHeight="1">
      <c r="A47" s="1506" t="s">
        <v>81</v>
      </c>
      <c r="B47" s="979" t="s">
        <v>1114</v>
      </c>
      <c r="C47" s="973">
        <v>890</v>
      </c>
      <c r="D47" s="973" t="s">
        <v>1114</v>
      </c>
      <c r="E47" s="973">
        <v>148</v>
      </c>
      <c r="F47" s="2414">
        <v>50047</v>
      </c>
      <c r="G47" s="2414"/>
      <c r="H47" s="973" t="s">
        <v>1114</v>
      </c>
      <c r="I47" s="973" t="s">
        <v>1114</v>
      </c>
      <c r="J47" s="973">
        <v>1104078</v>
      </c>
      <c r="K47" s="973">
        <v>49229</v>
      </c>
      <c r="L47" s="973">
        <v>130598</v>
      </c>
      <c r="M47" s="2414">
        <v>1710066</v>
      </c>
      <c r="N47" s="2414"/>
      <c r="O47" s="2414">
        <v>230633</v>
      </c>
      <c r="P47" s="2414"/>
      <c r="Q47" s="508">
        <v>1659</v>
      </c>
      <c r="R47" s="508">
        <v>895</v>
      </c>
    </row>
    <row r="48" spans="1:18" s="13" customFormat="1" ht="13.9" customHeight="1">
      <c r="A48" s="617"/>
      <c r="E48" s="1715"/>
      <c r="F48" s="1715"/>
      <c r="I48" s="54"/>
      <c r="K48" s="54"/>
      <c r="N48" s="54"/>
      <c r="P48" s="1701"/>
      <c r="Q48" s="980"/>
      <c r="R48" s="980"/>
    </row>
    <row r="49" spans="1:30" s="13" customFormat="1" ht="13.9" customHeight="1">
      <c r="I49" s="54"/>
      <c r="Q49" s="508"/>
      <c r="R49" s="508"/>
    </row>
    <row r="50" spans="1:30" s="13" customFormat="1" ht="13.9" customHeight="1">
      <c r="A50" s="54"/>
    </row>
    <row r="51" spans="1:30" s="13" customFormat="1" ht="13.9" customHeight="1">
      <c r="A51" s="54"/>
    </row>
    <row r="52" spans="1:30" s="13" customFormat="1" ht="13.9" customHeight="1">
      <c r="A52" s="54"/>
    </row>
    <row r="53" spans="1:30" s="13" customFormat="1" ht="13.9" customHeight="1">
      <c r="A53" s="54"/>
    </row>
    <row r="54" spans="1:30" s="617" customFormat="1" ht="13.9" customHeight="1">
      <c r="B54" s="981"/>
      <c r="Z54" s="618"/>
      <c r="AA54" s="618"/>
      <c r="AB54" s="618"/>
      <c r="AC54" s="618"/>
      <c r="AD54" s="618"/>
    </row>
    <row r="57" spans="1:30">
      <c r="B57" s="982">
        <f>B8-SUM(B9:B20)</f>
        <v>0</v>
      </c>
      <c r="C57" s="982">
        <f t="shared" ref="C57:R57" si="1">C8-SUM(C9:C20)</f>
        <v>0</v>
      </c>
      <c r="D57" s="982">
        <f t="shared" si="1"/>
        <v>0</v>
      </c>
      <c r="E57" s="982">
        <f t="shared" si="1"/>
        <v>0</v>
      </c>
      <c r="F57" s="982">
        <f t="shared" si="1"/>
        <v>0</v>
      </c>
      <c r="G57" s="982">
        <f t="shared" si="1"/>
        <v>0</v>
      </c>
      <c r="H57" s="982">
        <f t="shared" si="1"/>
        <v>0</v>
      </c>
      <c r="I57" s="982">
        <f t="shared" si="1"/>
        <v>0</v>
      </c>
      <c r="J57" s="982">
        <f t="shared" si="1"/>
        <v>0</v>
      </c>
      <c r="K57" s="982">
        <f t="shared" si="1"/>
        <v>0</v>
      </c>
      <c r="L57" s="982">
        <f t="shared" si="1"/>
        <v>0</v>
      </c>
      <c r="M57" s="982">
        <f t="shared" si="1"/>
        <v>0</v>
      </c>
      <c r="N57" s="982">
        <f t="shared" si="1"/>
        <v>0</v>
      </c>
      <c r="O57" s="982">
        <f t="shared" si="1"/>
        <v>0</v>
      </c>
      <c r="P57" s="982">
        <f t="shared" si="1"/>
        <v>0</v>
      </c>
      <c r="Q57" s="982">
        <f t="shared" si="1"/>
        <v>0</v>
      </c>
      <c r="R57" s="982">
        <f t="shared" si="1"/>
        <v>0</v>
      </c>
    </row>
    <row r="58" spans="1:30">
      <c r="B58" s="982"/>
      <c r="C58" s="982">
        <f t="shared" ref="C58:R58" si="2">C35-SUM(C36:C47)</f>
        <v>0</v>
      </c>
      <c r="D58" s="982"/>
      <c r="E58" s="982">
        <f t="shared" si="2"/>
        <v>0</v>
      </c>
      <c r="F58" s="982">
        <f t="shared" si="2"/>
        <v>0</v>
      </c>
      <c r="G58" s="982">
        <f t="shared" si="2"/>
        <v>0</v>
      </c>
      <c r="H58" s="982"/>
      <c r="I58" s="982"/>
      <c r="J58" s="982">
        <f t="shared" si="2"/>
        <v>0</v>
      </c>
      <c r="K58" s="982">
        <f t="shared" si="2"/>
        <v>0</v>
      </c>
      <c r="L58" s="982">
        <f t="shared" si="2"/>
        <v>0</v>
      </c>
      <c r="M58" s="982">
        <f t="shared" si="2"/>
        <v>0</v>
      </c>
      <c r="N58" s="982">
        <f t="shared" si="2"/>
        <v>0</v>
      </c>
      <c r="O58" s="982">
        <f t="shared" si="2"/>
        <v>0</v>
      </c>
      <c r="P58" s="982">
        <f t="shared" si="2"/>
        <v>0</v>
      </c>
      <c r="Q58" s="982">
        <f t="shared" si="2"/>
        <v>0</v>
      </c>
      <c r="R58" s="982">
        <f t="shared" si="2"/>
        <v>0</v>
      </c>
    </row>
  </sheetData>
  <mergeCells count="79">
    <mergeCell ref="A1:B1"/>
    <mergeCell ref="N1:O1"/>
    <mergeCell ref="P1:R1"/>
    <mergeCell ref="A2:B2"/>
    <mergeCell ref="N2:O2"/>
    <mergeCell ref="P2:R2"/>
    <mergeCell ref="A29:B29"/>
    <mergeCell ref="N29:O29"/>
    <mergeCell ref="P29:R29"/>
    <mergeCell ref="A3:R3"/>
    <mergeCell ref="I4:L4"/>
    <mergeCell ref="O4:R4"/>
    <mergeCell ref="A5:A7"/>
    <mergeCell ref="B5:F5"/>
    <mergeCell ref="G5:R5"/>
    <mergeCell ref="B6:B7"/>
    <mergeCell ref="C6:C7"/>
    <mergeCell ref="D6:D7"/>
    <mergeCell ref="E6:E7"/>
    <mergeCell ref="F6:F7"/>
    <mergeCell ref="G6:R6"/>
    <mergeCell ref="A28:B28"/>
    <mergeCell ref="N28:O28"/>
    <mergeCell ref="P28:R28"/>
    <mergeCell ref="L33:L34"/>
    <mergeCell ref="A30:R30"/>
    <mergeCell ref="A31:R31"/>
    <mergeCell ref="A32:A34"/>
    <mergeCell ref="B32:I32"/>
    <mergeCell ref="J32:L32"/>
    <mergeCell ref="M32:N34"/>
    <mergeCell ref="O32:P34"/>
    <mergeCell ref="Q32:Q34"/>
    <mergeCell ref="R32:R34"/>
    <mergeCell ref="B33:C33"/>
    <mergeCell ref="D33:E33"/>
    <mergeCell ref="F33:G34"/>
    <mergeCell ref="H33:I33"/>
    <mergeCell ref="J33:J34"/>
    <mergeCell ref="K33:K34"/>
    <mergeCell ref="F35:G35"/>
    <mergeCell ref="M35:N35"/>
    <mergeCell ref="O35:P35"/>
    <mergeCell ref="F36:G36"/>
    <mergeCell ref="M36:N36"/>
    <mergeCell ref="O36:P36"/>
    <mergeCell ref="F37:G37"/>
    <mergeCell ref="M37:N37"/>
    <mergeCell ref="O37:P37"/>
    <mergeCell ref="F38:G38"/>
    <mergeCell ref="M38:N38"/>
    <mergeCell ref="O38:P38"/>
    <mergeCell ref="F39:G39"/>
    <mergeCell ref="M39:N39"/>
    <mergeCell ref="O39:P39"/>
    <mergeCell ref="F40:G40"/>
    <mergeCell ref="M40:N40"/>
    <mergeCell ref="O40:P40"/>
    <mergeCell ref="F41:G41"/>
    <mergeCell ref="M41:N41"/>
    <mergeCell ref="O41:P41"/>
    <mergeCell ref="F42:G42"/>
    <mergeCell ref="M42:N42"/>
    <mergeCell ref="O42:P42"/>
    <mergeCell ref="F43:G43"/>
    <mergeCell ref="M43:N43"/>
    <mergeCell ref="O43:P43"/>
    <mergeCell ref="F44:G44"/>
    <mergeCell ref="M44:N44"/>
    <mergeCell ref="O44:P44"/>
    <mergeCell ref="F47:G47"/>
    <mergeCell ref="M47:N47"/>
    <mergeCell ref="O47:P47"/>
    <mergeCell ref="F45:G45"/>
    <mergeCell ref="M45:N45"/>
    <mergeCell ref="O45:P45"/>
    <mergeCell ref="F46:G46"/>
    <mergeCell ref="M46:N46"/>
    <mergeCell ref="O46:P46"/>
  </mergeCells>
  <phoneticPr fontId="1" type="noConversion"/>
  <printOptions horizontalCentered="1"/>
  <pageMargins left="0.51181102362204722" right="0.51181102362204722" top="0.47244094488188981" bottom="0.31496062992125984" header="0.31496062992125984" footer="0.23622047244094491"/>
  <pageSetup paperSize="9" scale="93" orientation="landscape" r:id="rId1"/>
  <headerFooter alignWithMargins="0">
    <oddFooter>&amp;C&amp;8社教-1</oddFooter>
  </headerFooter>
  <rowBreaks count="1" manualBreakCount="1">
    <brk id="27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1" width="11.125" style="84" customWidth="1"/>
    <col min="2" max="5" width="6.375" style="84" customWidth="1"/>
    <col min="6" max="6" width="10.375" style="84" customWidth="1"/>
    <col min="7" max="7" width="8.5" style="84" customWidth="1"/>
    <col min="8" max="8" width="10.125" style="84" customWidth="1"/>
    <col min="9" max="10" width="8.125" style="84" customWidth="1"/>
    <col min="11" max="14" width="10.125" style="84" customWidth="1"/>
    <col min="15" max="15" width="8.875" style="84" customWidth="1"/>
    <col min="16" max="16" width="10.125" style="84" customWidth="1"/>
    <col min="17" max="256" width="10" style="84"/>
    <col min="257" max="257" width="11.125" style="84" customWidth="1"/>
    <col min="258" max="261" width="6.375" style="84" customWidth="1"/>
    <col min="262" max="262" width="9.625" style="84" customWidth="1"/>
    <col min="263" max="263" width="9.875" style="84" customWidth="1"/>
    <col min="264" max="264" width="8.875" style="84" customWidth="1"/>
    <col min="265" max="266" width="8.25" style="84" customWidth="1"/>
    <col min="267" max="267" width="9.625" style="84" customWidth="1"/>
    <col min="268" max="272" width="8.875" style="84" customWidth="1"/>
    <col min="273" max="512" width="10" style="84"/>
    <col min="513" max="513" width="11.125" style="84" customWidth="1"/>
    <col min="514" max="517" width="6.375" style="84" customWidth="1"/>
    <col min="518" max="518" width="9.625" style="84" customWidth="1"/>
    <col min="519" max="519" width="9.875" style="84" customWidth="1"/>
    <col min="520" max="520" width="8.875" style="84" customWidth="1"/>
    <col min="521" max="522" width="8.25" style="84" customWidth="1"/>
    <col min="523" max="523" width="9.625" style="84" customWidth="1"/>
    <col min="524" max="528" width="8.875" style="84" customWidth="1"/>
    <col min="529" max="768" width="10" style="84"/>
    <col min="769" max="769" width="11.125" style="84" customWidth="1"/>
    <col min="770" max="773" width="6.375" style="84" customWidth="1"/>
    <col min="774" max="774" width="9.625" style="84" customWidth="1"/>
    <col min="775" max="775" width="9.875" style="84" customWidth="1"/>
    <col min="776" max="776" width="8.875" style="84" customWidth="1"/>
    <col min="777" max="778" width="8.25" style="84" customWidth="1"/>
    <col min="779" max="779" width="9.625" style="84" customWidth="1"/>
    <col min="780" max="784" width="8.875" style="84" customWidth="1"/>
    <col min="785" max="1024" width="10" style="84"/>
    <col min="1025" max="1025" width="11.125" style="84" customWidth="1"/>
    <col min="1026" max="1029" width="6.375" style="84" customWidth="1"/>
    <col min="1030" max="1030" width="9.625" style="84" customWidth="1"/>
    <col min="1031" max="1031" width="9.875" style="84" customWidth="1"/>
    <col min="1032" max="1032" width="8.875" style="84" customWidth="1"/>
    <col min="1033" max="1034" width="8.25" style="84" customWidth="1"/>
    <col min="1035" max="1035" width="9.625" style="84" customWidth="1"/>
    <col min="1036" max="1040" width="8.875" style="84" customWidth="1"/>
    <col min="1041" max="1280" width="10" style="84"/>
    <col min="1281" max="1281" width="11.125" style="84" customWidth="1"/>
    <col min="1282" max="1285" width="6.375" style="84" customWidth="1"/>
    <col min="1286" max="1286" width="9.625" style="84" customWidth="1"/>
    <col min="1287" max="1287" width="9.875" style="84" customWidth="1"/>
    <col min="1288" max="1288" width="8.875" style="84" customWidth="1"/>
    <col min="1289" max="1290" width="8.25" style="84" customWidth="1"/>
    <col min="1291" max="1291" width="9.625" style="84" customWidth="1"/>
    <col min="1292" max="1296" width="8.875" style="84" customWidth="1"/>
    <col min="1297" max="1536" width="10" style="84"/>
    <col min="1537" max="1537" width="11.125" style="84" customWidth="1"/>
    <col min="1538" max="1541" width="6.375" style="84" customWidth="1"/>
    <col min="1542" max="1542" width="9.625" style="84" customWidth="1"/>
    <col min="1543" max="1543" width="9.875" style="84" customWidth="1"/>
    <col min="1544" max="1544" width="8.875" style="84" customWidth="1"/>
    <col min="1545" max="1546" width="8.25" style="84" customWidth="1"/>
    <col min="1547" max="1547" width="9.625" style="84" customWidth="1"/>
    <col min="1548" max="1552" width="8.875" style="84" customWidth="1"/>
    <col min="1553" max="1792" width="10" style="84"/>
    <col min="1793" max="1793" width="11.125" style="84" customWidth="1"/>
    <col min="1794" max="1797" width="6.375" style="84" customWidth="1"/>
    <col min="1798" max="1798" width="9.625" style="84" customWidth="1"/>
    <col min="1799" max="1799" width="9.875" style="84" customWidth="1"/>
    <col min="1800" max="1800" width="8.875" style="84" customWidth="1"/>
    <col min="1801" max="1802" width="8.25" style="84" customWidth="1"/>
    <col min="1803" max="1803" width="9.625" style="84" customWidth="1"/>
    <col min="1804" max="1808" width="8.875" style="84" customWidth="1"/>
    <col min="1809" max="2048" width="10" style="84"/>
    <col min="2049" max="2049" width="11.125" style="84" customWidth="1"/>
    <col min="2050" max="2053" width="6.375" style="84" customWidth="1"/>
    <col min="2054" max="2054" width="9.625" style="84" customWidth="1"/>
    <col min="2055" max="2055" width="9.875" style="84" customWidth="1"/>
    <col min="2056" max="2056" width="8.875" style="84" customWidth="1"/>
    <col min="2057" max="2058" width="8.25" style="84" customWidth="1"/>
    <col min="2059" max="2059" width="9.625" style="84" customWidth="1"/>
    <col min="2060" max="2064" width="8.875" style="84" customWidth="1"/>
    <col min="2065" max="2304" width="10" style="84"/>
    <col min="2305" max="2305" width="11.125" style="84" customWidth="1"/>
    <col min="2306" max="2309" width="6.375" style="84" customWidth="1"/>
    <col min="2310" max="2310" width="9.625" style="84" customWidth="1"/>
    <col min="2311" max="2311" width="9.875" style="84" customWidth="1"/>
    <col min="2312" max="2312" width="8.875" style="84" customWidth="1"/>
    <col min="2313" max="2314" width="8.25" style="84" customWidth="1"/>
    <col min="2315" max="2315" width="9.625" style="84" customWidth="1"/>
    <col min="2316" max="2320" width="8.875" style="84" customWidth="1"/>
    <col min="2321" max="2560" width="10" style="84"/>
    <col min="2561" max="2561" width="11.125" style="84" customWidth="1"/>
    <col min="2562" max="2565" width="6.375" style="84" customWidth="1"/>
    <col min="2566" max="2566" width="9.625" style="84" customWidth="1"/>
    <col min="2567" max="2567" width="9.875" style="84" customWidth="1"/>
    <col min="2568" max="2568" width="8.875" style="84" customWidth="1"/>
    <col min="2569" max="2570" width="8.25" style="84" customWidth="1"/>
    <col min="2571" max="2571" width="9.625" style="84" customWidth="1"/>
    <col min="2572" max="2576" width="8.875" style="84" customWidth="1"/>
    <col min="2577" max="2816" width="10" style="84"/>
    <col min="2817" max="2817" width="11.125" style="84" customWidth="1"/>
    <col min="2818" max="2821" width="6.375" style="84" customWidth="1"/>
    <col min="2822" max="2822" width="9.625" style="84" customWidth="1"/>
    <col min="2823" max="2823" width="9.875" style="84" customWidth="1"/>
    <col min="2824" max="2824" width="8.875" style="84" customWidth="1"/>
    <col min="2825" max="2826" width="8.25" style="84" customWidth="1"/>
    <col min="2827" max="2827" width="9.625" style="84" customWidth="1"/>
    <col min="2828" max="2832" width="8.875" style="84" customWidth="1"/>
    <col min="2833" max="3072" width="10" style="84"/>
    <col min="3073" max="3073" width="11.125" style="84" customWidth="1"/>
    <col min="3074" max="3077" width="6.375" style="84" customWidth="1"/>
    <col min="3078" max="3078" width="9.625" style="84" customWidth="1"/>
    <col min="3079" max="3079" width="9.875" style="84" customWidth="1"/>
    <col min="3080" max="3080" width="8.875" style="84" customWidth="1"/>
    <col min="3081" max="3082" width="8.25" style="84" customWidth="1"/>
    <col min="3083" max="3083" width="9.625" style="84" customWidth="1"/>
    <col min="3084" max="3088" width="8.875" style="84" customWidth="1"/>
    <col min="3089" max="3328" width="10" style="84"/>
    <col min="3329" max="3329" width="11.125" style="84" customWidth="1"/>
    <col min="3330" max="3333" width="6.375" style="84" customWidth="1"/>
    <col min="3334" max="3334" width="9.625" style="84" customWidth="1"/>
    <col min="3335" max="3335" width="9.875" style="84" customWidth="1"/>
    <col min="3336" max="3336" width="8.875" style="84" customWidth="1"/>
    <col min="3337" max="3338" width="8.25" style="84" customWidth="1"/>
    <col min="3339" max="3339" width="9.625" style="84" customWidth="1"/>
    <col min="3340" max="3344" width="8.875" style="84" customWidth="1"/>
    <col min="3345" max="3584" width="10" style="84"/>
    <col min="3585" max="3585" width="11.125" style="84" customWidth="1"/>
    <col min="3586" max="3589" width="6.375" style="84" customWidth="1"/>
    <col min="3590" max="3590" width="9.625" style="84" customWidth="1"/>
    <col min="3591" max="3591" width="9.875" style="84" customWidth="1"/>
    <col min="3592" max="3592" width="8.875" style="84" customWidth="1"/>
    <col min="3593" max="3594" width="8.25" style="84" customWidth="1"/>
    <col min="3595" max="3595" width="9.625" style="84" customWidth="1"/>
    <col min="3596" max="3600" width="8.875" style="84" customWidth="1"/>
    <col min="3601" max="3840" width="10" style="84"/>
    <col min="3841" max="3841" width="11.125" style="84" customWidth="1"/>
    <col min="3842" max="3845" width="6.375" style="84" customWidth="1"/>
    <col min="3846" max="3846" width="9.625" style="84" customWidth="1"/>
    <col min="3847" max="3847" width="9.875" style="84" customWidth="1"/>
    <col min="3848" max="3848" width="8.875" style="84" customWidth="1"/>
    <col min="3849" max="3850" width="8.25" style="84" customWidth="1"/>
    <col min="3851" max="3851" width="9.625" style="84" customWidth="1"/>
    <col min="3852" max="3856" width="8.875" style="84" customWidth="1"/>
    <col min="3857" max="4096" width="10" style="84"/>
    <col min="4097" max="4097" width="11.125" style="84" customWidth="1"/>
    <col min="4098" max="4101" width="6.375" style="84" customWidth="1"/>
    <col min="4102" max="4102" width="9.625" style="84" customWidth="1"/>
    <col min="4103" max="4103" width="9.875" style="84" customWidth="1"/>
    <col min="4104" max="4104" width="8.875" style="84" customWidth="1"/>
    <col min="4105" max="4106" width="8.25" style="84" customWidth="1"/>
    <col min="4107" max="4107" width="9.625" style="84" customWidth="1"/>
    <col min="4108" max="4112" width="8.875" style="84" customWidth="1"/>
    <col min="4113" max="4352" width="10" style="84"/>
    <col min="4353" max="4353" width="11.125" style="84" customWidth="1"/>
    <col min="4354" max="4357" width="6.375" style="84" customWidth="1"/>
    <col min="4358" max="4358" width="9.625" style="84" customWidth="1"/>
    <col min="4359" max="4359" width="9.875" style="84" customWidth="1"/>
    <col min="4360" max="4360" width="8.875" style="84" customWidth="1"/>
    <col min="4361" max="4362" width="8.25" style="84" customWidth="1"/>
    <col min="4363" max="4363" width="9.625" style="84" customWidth="1"/>
    <col min="4364" max="4368" width="8.875" style="84" customWidth="1"/>
    <col min="4369" max="4608" width="10" style="84"/>
    <col min="4609" max="4609" width="11.125" style="84" customWidth="1"/>
    <col min="4610" max="4613" width="6.375" style="84" customWidth="1"/>
    <col min="4614" max="4614" width="9.625" style="84" customWidth="1"/>
    <col min="4615" max="4615" width="9.875" style="84" customWidth="1"/>
    <col min="4616" max="4616" width="8.875" style="84" customWidth="1"/>
    <col min="4617" max="4618" width="8.25" style="84" customWidth="1"/>
    <col min="4619" max="4619" width="9.625" style="84" customWidth="1"/>
    <col min="4620" max="4624" width="8.875" style="84" customWidth="1"/>
    <col min="4625" max="4864" width="10" style="84"/>
    <col min="4865" max="4865" width="11.125" style="84" customWidth="1"/>
    <col min="4866" max="4869" width="6.375" style="84" customWidth="1"/>
    <col min="4870" max="4870" width="9.625" style="84" customWidth="1"/>
    <col min="4871" max="4871" width="9.875" style="84" customWidth="1"/>
    <col min="4872" max="4872" width="8.875" style="84" customWidth="1"/>
    <col min="4873" max="4874" width="8.25" style="84" customWidth="1"/>
    <col min="4875" max="4875" width="9.625" style="84" customWidth="1"/>
    <col min="4876" max="4880" width="8.875" style="84" customWidth="1"/>
    <col min="4881" max="5120" width="10" style="84"/>
    <col min="5121" max="5121" width="11.125" style="84" customWidth="1"/>
    <col min="5122" max="5125" width="6.375" style="84" customWidth="1"/>
    <col min="5126" max="5126" width="9.625" style="84" customWidth="1"/>
    <col min="5127" max="5127" width="9.875" style="84" customWidth="1"/>
    <col min="5128" max="5128" width="8.875" style="84" customWidth="1"/>
    <col min="5129" max="5130" width="8.25" style="84" customWidth="1"/>
    <col min="5131" max="5131" width="9.625" style="84" customWidth="1"/>
    <col min="5132" max="5136" width="8.875" style="84" customWidth="1"/>
    <col min="5137" max="5376" width="10" style="84"/>
    <col min="5377" max="5377" width="11.125" style="84" customWidth="1"/>
    <col min="5378" max="5381" width="6.375" style="84" customWidth="1"/>
    <col min="5382" max="5382" width="9.625" style="84" customWidth="1"/>
    <col min="5383" max="5383" width="9.875" style="84" customWidth="1"/>
    <col min="5384" max="5384" width="8.875" style="84" customWidth="1"/>
    <col min="5385" max="5386" width="8.25" style="84" customWidth="1"/>
    <col min="5387" max="5387" width="9.625" style="84" customWidth="1"/>
    <col min="5388" max="5392" width="8.875" style="84" customWidth="1"/>
    <col min="5393" max="5632" width="10" style="84"/>
    <col min="5633" max="5633" width="11.125" style="84" customWidth="1"/>
    <col min="5634" max="5637" width="6.375" style="84" customWidth="1"/>
    <col min="5638" max="5638" width="9.625" style="84" customWidth="1"/>
    <col min="5639" max="5639" width="9.875" style="84" customWidth="1"/>
    <col min="5640" max="5640" width="8.875" style="84" customWidth="1"/>
    <col min="5641" max="5642" width="8.25" style="84" customWidth="1"/>
    <col min="5643" max="5643" width="9.625" style="84" customWidth="1"/>
    <col min="5644" max="5648" width="8.875" style="84" customWidth="1"/>
    <col min="5649" max="5888" width="10" style="84"/>
    <col min="5889" max="5889" width="11.125" style="84" customWidth="1"/>
    <col min="5890" max="5893" width="6.375" style="84" customWidth="1"/>
    <col min="5894" max="5894" width="9.625" style="84" customWidth="1"/>
    <col min="5895" max="5895" width="9.875" style="84" customWidth="1"/>
    <col min="5896" max="5896" width="8.875" style="84" customWidth="1"/>
    <col min="5897" max="5898" width="8.25" style="84" customWidth="1"/>
    <col min="5899" max="5899" width="9.625" style="84" customWidth="1"/>
    <col min="5900" max="5904" width="8.875" style="84" customWidth="1"/>
    <col min="5905" max="6144" width="10" style="84"/>
    <col min="6145" max="6145" width="11.125" style="84" customWidth="1"/>
    <col min="6146" max="6149" width="6.375" style="84" customWidth="1"/>
    <col min="6150" max="6150" width="9.625" style="84" customWidth="1"/>
    <col min="6151" max="6151" width="9.875" style="84" customWidth="1"/>
    <col min="6152" max="6152" width="8.875" style="84" customWidth="1"/>
    <col min="6153" max="6154" width="8.25" style="84" customWidth="1"/>
    <col min="6155" max="6155" width="9.625" style="84" customWidth="1"/>
    <col min="6156" max="6160" width="8.875" style="84" customWidth="1"/>
    <col min="6161" max="6400" width="10" style="84"/>
    <col min="6401" max="6401" width="11.125" style="84" customWidth="1"/>
    <col min="6402" max="6405" width="6.375" style="84" customWidth="1"/>
    <col min="6406" max="6406" width="9.625" style="84" customWidth="1"/>
    <col min="6407" max="6407" width="9.875" style="84" customWidth="1"/>
    <col min="6408" max="6408" width="8.875" style="84" customWidth="1"/>
    <col min="6409" max="6410" width="8.25" style="84" customWidth="1"/>
    <col min="6411" max="6411" width="9.625" style="84" customWidth="1"/>
    <col min="6412" max="6416" width="8.875" style="84" customWidth="1"/>
    <col min="6417" max="6656" width="10" style="84"/>
    <col min="6657" max="6657" width="11.125" style="84" customWidth="1"/>
    <col min="6658" max="6661" width="6.375" style="84" customWidth="1"/>
    <col min="6662" max="6662" width="9.625" style="84" customWidth="1"/>
    <col min="6663" max="6663" width="9.875" style="84" customWidth="1"/>
    <col min="6664" max="6664" width="8.875" style="84" customWidth="1"/>
    <col min="6665" max="6666" width="8.25" style="84" customWidth="1"/>
    <col min="6667" max="6667" width="9.625" style="84" customWidth="1"/>
    <col min="6668" max="6672" width="8.875" style="84" customWidth="1"/>
    <col min="6673" max="6912" width="10" style="84"/>
    <col min="6913" max="6913" width="11.125" style="84" customWidth="1"/>
    <col min="6914" max="6917" width="6.375" style="84" customWidth="1"/>
    <col min="6918" max="6918" width="9.625" style="84" customWidth="1"/>
    <col min="6919" max="6919" width="9.875" style="84" customWidth="1"/>
    <col min="6920" max="6920" width="8.875" style="84" customWidth="1"/>
    <col min="6921" max="6922" width="8.25" style="84" customWidth="1"/>
    <col min="6923" max="6923" width="9.625" style="84" customWidth="1"/>
    <col min="6924" max="6928" width="8.875" style="84" customWidth="1"/>
    <col min="6929" max="7168" width="10" style="84"/>
    <col min="7169" max="7169" width="11.125" style="84" customWidth="1"/>
    <col min="7170" max="7173" width="6.375" style="84" customWidth="1"/>
    <col min="7174" max="7174" width="9.625" style="84" customWidth="1"/>
    <col min="7175" max="7175" width="9.875" style="84" customWidth="1"/>
    <col min="7176" max="7176" width="8.875" style="84" customWidth="1"/>
    <col min="7177" max="7178" width="8.25" style="84" customWidth="1"/>
    <col min="7179" max="7179" width="9.625" style="84" customWidth="1"/>
    <col min="7180" max="7184" width="8.875" style="84" customWidth="1"/>
    <col min="7185" max="7424" width="10" style="84"/>
    <col min="7425" max="7425" width="11.125" style="84" customWidth="1"/>
    <col min="7426" max="7429" width="6.375" style="84" customWidth="1"/>
    <col min="7430" max="7430" width="9.625" style="84" customWidth="1"/>
    <col min="7431" max="7431" width="9.875" style="84" customWidth="1"/>
    <col min="7432" max="7432" width="8.875" style="84" customWidth="1"/>
    <col min="7433" max="7434" width="8.25" style="84" customWidth="1"/>
    <col min="7435" max="7435" width="9.625" style="84" customWidth="1"/>
    <col min="7436" max="7440" width="8.875" style="84" customWidth="1"/>
    <col min="7441" max="7680" width="10" style="84"/>
    <col min="7681" max="7681" width="11.125" style="84" customWidth="1"/>
    <col min="7682" max="7685" width="6.375" style="84" customWidth="1"/>
    <col min="7686" max="7686" width="9.625" style="84" customWidth="1"/>
    <col min="7687" max="7687" width="9.875" style="84" customWidth="1"/>
    <col min="7688" max="7688" width="8.875" style="84" customWidth="1"/>
    <col min="7689" max="7690" width="8.25" style="84" customWidth="1"/>
    <col min="7691" max="7691" width="9.625" style="84" customWidth="1"/>
    <col min="7692" max="7696" width="8.875" style="84" customWidth="1"/>
    <col min="7697" max="7936" width="10" style="84"/>
    <col min="7937" max="7937" width="11.125" style="84" customWidth="1"/>
    <col min="7938" max="7941" width="6.375" style="84" customWidth="1"/>
    <col min="7942" max="7942" width="9.625" style="84" customWidth="1"/>
    <col min="7943" max="7943" width="9.875" style="84" customWidth="1"/>
    <col min="7944" max="7944" width="8.875" style="84" customWidth="1"/>
    <col min="7945" max="7946" width="8.25" style="84" customWidth="1"/>
    <col min="7947" max="7947" width="9.625" style="84" customWidth="1"/>
    <col min="7948" max="7952" width="8.875" style="84" customWidth="1"/>
    <col min="7953" max="8192" width="10" style="84"/>
    <col min="8193" max="8193" width="11.125" style="84" customWidth="1"/>
    <col min="8194" max="8197" width="6.375" style="84" customWidth="1"/>
    <col min="8198" max="8198" width="9.625" style="84" customWidth="1"/>
    <col min="8199" max="8199" width="9.875" style="84" customWidth="1"/>
    <col min="8200" max="8200" width="8.875" style="84" customWidth="1"/>
    <col min="8201" max="8202" width="8.25" style="84" customWidth="1"/>
    <col min="8203" max="8203" width="9.625" style="84" customWidth="1"/>
    <col min="8204" max="8208" width="8.875" style="84" customWidth="1"/>
    <col min="8209" max="8448" width="10" style="84"/>
    <col min="8449" max="8449" width="11.125" style="84" customWidth="1"/>
    <col min="8450" max="8453" width="6.375" style="84" customWidth="1"/>
    <col min="8454" max="8454" width="9.625" style="84" customWidth="1"/>
    <col min="8455" max="8455" width="9.875" style="84" customWidth="1"/>
    <col min="8456" max="8456" width="8.875" style="84" customWidth="1"/>
    <col min="8457" max="8458" width="8.25" style="84" customWidth="1"/>
    <col min="8459" max="8459" width="9.625" style="84" customWidth="1"/>
    <col min="8460" max="8464" width="8.875" style="84" customWidth="1"/>
    <col min="8465" max="8704" width="10" style="84"/>
    <col min="8705" max="8705" width="11.125" style="84" customWidth="1"/>
    <col min="8706" max="8709" width="6.375" style="84" customWidth="1"/>
    <col min="8710" max="8710" width="9.625" style="84" customWidth="1"/>
    <col min="8711" max="8711" width="9.875" style="84" customWidth="1"/>
    <col min="8712" max="8712" width="8.875" style="84" customWidth="1"/>
    <col min="8713" max="8714" width="8.25" style="84" customWidth="1"/>
    <col min="8715" max="8715" width="9.625" style="84" customWidth="1"/>
    <col min="8716" max="8720" width="8.875" style="84" customWidth="1"/>
    <col min="8721" max="8960" width="10" style="84"/>
    <col min="8961" max="8961" width="11.125" style="84" customWidth="1"/>
    <col min="8962" max="8965" width="6.375" style="84" customWidth="1"/>
    <col min="8966" max="8966" width="9.625" style="84" customWidth="1"/>
    <col min="8967" max="8967" width="9.875" style="84" customWidth="1"/>
    <col min="8968" max="8968" width="8.875" style="84" customWidth="1"/>
    <col min="8969" max="8970" width="8.25" style="84" customWidth="1"/>
    <col min="8971" max="8971" width="9.625" style="84" customWidth="1"/>
    <col min="8972" max="8976" width="8.875" style="84" customWidth="1"/>
    <col min="8977" max="9216" width="10" style="84"/>
    <col min="9217" max="9217" width="11.125" style="84" customWidth="1"/>
    <col min="9218" max="9221" width="6.375" style="84" customWidth="1"/>
    <col min="9222" max="9222" width="9.625" style="84" customWidth="1"/>
    <col min="9223" max="9223" width="9.875" style="84" customWidth="1"/>
    <col min="9224" max="9224" width="8.875" style="84" customWidth="1"/>
    <col min="9225" max="9226" width="8.25" style="84" customWidth="1"/>
    <col min="9227" max="9227" width="9.625" style="84" customWidth="1"/>
    <col min="9228" max="9232" width="8.875" style="84" customWidth="1"/>
    <col min="9233" max="9472" width="10" style="84"/>
    <col min="9473" max="9473" width="11.125" style="84" customWidth="1"/>
    <col min="9474" max="9477" width="6.375" style="84" customWidth="1"/>
    <col min="9478" max="9478" width="9.625" style="84" customWidth="1"/>
    <col min="9479" max="9479" width="9.875" style="84" customWidth="1"/>
    <col min="9480" max="9480" width="8.875" style="84" customWidth="1"/>
    <col min="9481" max="9482" width="8.25" style="84" customWidth="1"/>
    <col min="9483" max="9483" width="9.625" style="84" customWidth="1"/>
    <col min="9484" max="9488" width="8.875" style="84" customWidth="1"/>
    <col min="9489" max="9728" width="10" style="84"/>
    <col min="9729" max="9729" width="11.125" style="84" customWidth="1"/>
    <col min="9730" max="9733" width="6.375" style="84" customWidth="1"/>
    <col min="9734" max="9734" width="9.625" style="84" customWidth="1"/>
    <col min="9735" max="9735" width="9.875" style="84" customWidth="1"/>
    <col min="9736" max="9736" width="8.875" style="84" customWidth="1"/>
    <col min="9737" max="9738" width="8.25" style="84" customWidth="1"/>
    <col min="9739" max="9739" width="9.625" style="84" customWidth="1"/>
    <col min="9740" max="9744" width="8.875" style="84" customWidth="1"/>
    <col min="9745" max="9984" width="10" style="84"/>
    <col min="9985" max="9985" width="11.125" style="84" customWidth="1"/>
    <col min="9986" max="9989" width="6.375" style="84" customWidth="1"/>
    <col min="9990" max="9990" width="9.625" style="84" customWidth="1"/>
    <col min="9991" max="9991" width="9.875" style="84" customWidth="1"/>
    <col min="9992" max="9992" width="8.875" style="84" customWidth="1"/>
    <col min="9993" max="9994" width="8.25" style="84" customWidth="1"/>
    <col min="9995" max="9995" width="9.625" style="84" customWidth="1"/>
    <col min="9996" max="10000" width="8.875" style="84" customWidth="1"/>
    <col min="10001" max="10240" width="10" style="84"/>
    <col min="10241" max="10241" width="11.125" style="84" customWidth="1"/>
    <col min="10242" max="10245" width="6.375" style="84" customWidth="1"/>
    <col min="10246" max="10246" width="9.625" style="84" customWidth="1"/>
    <col min="10247" max="10247" width="9.875" style="84" customWidth="1"/>
    <col min="10248" max="10248" width="8.875" style="84" customWidth="1"/>
    <col min="10249" max="10250" width="8.25" style="84" customWidth="1"/>
    <col min="10251" max="10251" width="9.625" style="84" customWidth="1"/>
    <col min="10252" max="10256" width="8.875" style="84" customWidth="1"/>
    <col min="10257" max="10496" width="10" style="84"/>
    <col min="10497" max="10497" width="11.125" style="84" customWidth="1"/>
    <col min="10498" max="10501" width="6.375" style="84" customWidth="1"/>
    <col min="10502" max="10502" width="9.625" style="84" customWidth="1"/>
    <col min="10503" max="10503" width="9.875" style="84" customWidth="1"/>
    <col min="10504" max="10504" width="8.875" style="84" customWidth="1"/>
    <col min="10505" max="10506" width="8.25" style="84" customWidth="1"/>
    <col min="10507" max="10507" width="9.625" style="84" customWidth="1"/>
    <col min="10508" max="10512" width="8.875" style="84" customWidth="1"/>
    <col min="10513" max="10752" width="10" style="84"/>
    <col min="10753" max="10753" width="11.125" style="84" customWidth="1"/>
    <col min="10754" max="10757" width="6.375" style="84" customWidth="1"/>
    <col min="10758" max="10758" width="9.625" style="84" customWidth="1"/>
    <col min="10759" max="10759" width="9.875" style="84" customWidth="1"/>
    <col min="10760" max="10760" width="8.875" style="84" customWidth="1"/>
    <col min="10761" max="10762" width="8.25" style="84" customWidth="1"/>
    <col min="10763" max="10763" width="9.625" style="84" customWidth="1"/>
    <col min="10764" max="10768" width="8.875" style="84" customWidth="1"/>
    <col min="10769" max="11008" width="10" style="84"/>
    <col min="11009" max="11009" width="11.125" style="84" customWidth="1"/>
    <col min="11010" max="11013" width="6.375" style="84" customWidth="1"/>
    <col min="11014" max="11014" width="9.625" style="84" customWidth="1"/>
    <col min="11015" max="11015" width="9.875" style="84" customWidth="1"/>
    <col min="11016" max="11016" width="8.875" style="84" customWidth="1"/>
    <col min="11017" max="11018" width="8.25" style="84" customWidth="1"/>
    <col min="11019" max="11019" width="9.625" style="84" customWidth="1"/>
    <col min="11020" max="11024" width="8.875" style="84" customWidth="1"/>
    <col min="11025" max="11264" width="10" style="84"/>
    <col min="11265" max="11265" width="11.125" style="84" customWidth="1"/>
    <col min="11266" max="11269" width="6.375" style="84" customWidth="1"/>
    <col min="11270" max="11270" width="9.625" style="84" customWidth="1"/>
    <col min="11271" max="11271" width="9.875" style="84" customWidth="1"/>
    <col min="11272" max="11272" width="8.875" style="84" customWidth="1"/>
    <col min="11273" max="11274" width="8.25" style="84" customWidth="1"/>
    <col min="11275" max="11275" width="9.625" style="84" customWidth="1"/>
    <col min="11276" max="11280" width="8.875" style="84" customWidth="1"/>
    <col min="11281" max="11520" width="10" style="84"/>
    <col min="11521" max="11521" width="11.125" style="84" customWidth="1"/>
    <col min="11522" max="11525" width="6.375" style="84" customWidth="1"/>
    <col min="11526" max="11526" width="9.625" style="84" customWidth="1"/>
    <col min="11527" max="11527" width="9.875" style="84" customWidth="1"/>
    <col min="11528" max="11528" width="8.875" style="84" customWidth="1"/>
    <col min="11529" max="11530" width="8.25" style="84" customWidth="1"/>
    <col min="11531" max="11531" width="9.625" style="84" customWidth="1"/>
    <col min="11532" max="11536" width="8.875" style="84" customWidth="1"/>
    <col min="11537" max="11776" width="10" style="84"/>
    <col min="11777" max="11777" width="11.125" style="84" customWidth="1"/>
    <col min="11778" max="11781" width="6.375" style="84" customWidth="1"/>
    <col min="11782" max="11782" width="9.625" style="84" customWidth="1"/>
    <col min="11783" max="11783" width="9.875" style="84" customWidth="1"/>
    <col min="11784" max="11784" width="8.875" style="84" customWidth="1"/>
    <col min="11785" max="11786" width="8.25" style="84" customWidth="1"/>
    <col min="11787" max="11787" width="9.625" style="84" customWidth="1"/>
    <col min="11788" max="11792" width="8.875" style="84" customWidth="1"/>
    <col min="11793" max="12032" width="10" style="84"/>
    <col min="12033" max="12033" width="11.125" style="84" customWidth="1"/>
    <col min="12034" max="12037" width="6.375" style="84" customWidth="1"/>
    <col min="12038" max="12038" width="9.625" style="84" customWidth="1"/>
    <col min="12039" max="12039" width="9.875" style="84" customWidth="1"/>
    <col min="12040" max="12040" width="8.875" style="84" customWidth="1"/>
    <col min="12041" max="12042" width="8.25" style="84" customWidth="1"/>
    <col min="12043" max="12043" width="9.625" style="84" customWidth="1"/>
    <col min="12044" max="12048" width="8.875" style="84" customWidth="1"/>
    <col min="12049" max="12288" width="10" style="84"/>
    <col min="12289" max="12289" width="11.125" style="84" customWidth="1"/>
    <col min="12290" max="12293" width="6.375" style="84" customWidth="1"/>
    <col min="12294" max="12294" width="9.625" style="84" customWidth="1"/>
    <col min="12295" max="12295" width="9.875" style="84" customWidth="1"/>
    <col min="12296" max="12296" width="8.875" style="84" customWidth="1"/>
    <col min="12297" max="12298" width="8.25" style="84" customWidth="1"/>
    <col min="12299" max="12299" width="9.625" style="84" customWidth="1"/>
    <col min="12300" max="12304" width="8.875" style="84" customWidth="1"/>
    <col min="12305" max="12544" width="10" style="84"/>
    <col min="12545" max="12545" width="11.125" style="84" customWidth="1"/>
    <col min="12546" max="12549" width="6.375" style="84" customWidth="1"/>
    <col min="12550" max="12550" width="9.625" style="84" customWidth="1"/>
    <col min="12551" max="12551" width="9.875" style="84" customWidth="1"/>
    <col min="12552" max="12552" width="8.875" style="84" customWidth="1"/>
    <col min="12553" max="12554" width="8.25" style="84" customWidth="1"/>
    <col min="12555" max="12555" width="9.625" style="84" customWidth="1"/>
    <col min="12556" max="12560" width="8.875" style="84" customWidth="1"/>
    <col min="12561" max="12800" width="10" style="84"/>
    <col min="12801" max="12801" width="11.125" style="84" customWidth="1"/>
    <col min="12802" max="12805" width="6.375" style="84" customWidth="1"/>
    <col min="12806" max="12806" width="9.625" style="84" customWidth="1"/>
    <col min="12807" max="12807" width="9.875" style="84" customWidth="1"/>
    <col min="12808" max="12808" width="8.875" style="84" customWidth="1"/>
    <col min="12809" max="12810" width="8.25" style="84" customWidth="1"/>
    <col min="12811" max="12811" width="9.625" style="84" customWidth="1"/>
    <col min="12812" max="12816" width="8.875" style="84" customWidth="1"/>
    <col min="12817" max="13056" width="10" style="84"/>
    <col min="13057" max="13057" width="11.125" style="84" customWidth="1"/>
    <col min="13058" max="13061" width="6.375" style="84" customWidth="1"/>
    <col min="13062" max="13062" width="9.625" style="84" customWidth="1"/>
    <col min="13063" max="13063" width="9.875" style="84" customWidth="1"/>
    <col min="13064" max="13064" width="8.875" style="84" customWidth="1"/>
    <col min="13065" max="13066" width="8.25" style="84" customWidth="1"/>
    <col min="13067" max="13067" width="9.625" style="84" customWidth="1"/>
    <col min="13068" max="13072" width="8.875" style="84" customWidth="1"/>
    <col min="13073" max="13312" width="10" style="84"/>
    <col min="13313" max="13313" width="11.125" style="84" customWidth="1"/>
    <col min="13314" max="13317" width="6.375" style="84" customWidth="1"/>
    <col min="13318" max="13318" width="9.625" style="84" customWidth="1"/>
    <col min="13319" max="13319" width="9.875" style="84" customWidth="1"/>
    <col min="13320" max="13320" width="8.875" style="84" customWidth="1"/>
    <col min="13321" max="13322" width="8.25" style="84" customWidth="1"/>
    <col min="13323" max="13323" width="9.625" style="84" customWidth="1"/>
    <col min="13324" max="13328" width="8.875" style="84" customWidth="1"/>
    <col min="13329" max="13568" width="10" style="84"/>
    <col min="13569" max="13569" width="11.125" style="84" customWidth="1"/>
    <col min="13570" max="13573" width="6.375" style="84" customWidth="1"/>
    <col min="13574" max="13574" width="9.625" style="84" customWidth="1"/>
    <col min="13575" max="13575" width="9.875" style="84" customWidth="1"/>
    <col min="13576" max="13576" width="8.875" style="84" customWidth="1"/>
    <col min="13577" max="13578" width="8.25" style="84" customWidth="1"/>
    <col min="13579" max="13579" width="9.625" style="84" customWidth="1"/>
    <col min="13580" max="13584" width="8.875" style="84" customWidth="1"/>
    <col min="13585" max="13824" width="10" style="84"/>
    <col min="13825" max="13825" width="11.125" style="84" customWidth="1"/>
    <col min="13826" max="13829" width="6.375" style="84" customWidth="1"/>
    <col min="13830" max="13830" width="9.625" style="84" customWidth="1"/>
    <col min="13831" max="13831" width="9.875" style="84" customWidth="1"/>
    <col min="13832" max="13832" width="8.875" style="84" customWidth="1"/>
    <col min="13833" max="13834" width="8.25" style="84" customWidth="1"/>
    <col min="13835" max="13835" width="9.625" style="84" customWidth="1"/>
    <col min="13836" max="13840" width="8.875" style="84" customWidth="1"/>
    <col min="13841" max="14080" width="10" style="84"/>
    <col min="14081" max="14081" width="11.125" style="84" customWidth="1"/>
    <col min="14082" max="14085" width="6.375" style="84" customWidth="1"/>
    <col min="14086" max="14086" width="9.625" style="84" customWidth="1"/>
    <col min="14087" max="14087" width="9.875" style="84" customWidth="1"/>
    <col min="14088" max="14088" width="8.875" style="84" customWidth="1"/>
    <col min="14089" max="14090" width="8.25" style="84" customWidth="1"/>
    <col min="14091" max="14091" width="9.625" style="84" customWidth="1"/>
    <col min="14092" max="14096" width="8.875" style="84" customWidth="1"/>
    <col min="14097" max="14336" width="10" style="84"/>
    <col min="14337" max="14337" width="11.125" style="84" customWidth="1"/>
    <col min="14338" max="14341" width="6.375" style="84" customWidth="1"/>
    <col min="14342" max="14342" width="9.625" style="84" customWidth="1"/>
    <col min="14343" max="14343" width="9.875" style="84" customWidth="1"/>
    <col min="14344" max="14344" width="8.875" style="84" customWidth="1"/>
    <col min="14345" max="14346" width="8.25" style="84" customWidth="1"/>
    <col min="14347" max="14347" width="9.625" style="84" customWidth="1"/>
    <col min="14348" max="14352" width="8.875" style="84" customWidth="1"/>
    <col min="14353" max="14592" width="10" style="84"/>
    <col min="14593" max="14593" width="11.125" style="84" customWidth="1"/>
    <col min="14594" max="14597" width="6.375" style="84" customWidth="1"/>
    <col min="14598" max="14598" width="9.625" style="84" customWidth="1"/>
    <col min="14599" max="14599" width="9.875" style="84" customWidth="1"/>
    <col min="14600" max="14600" width="8.875" style="84" customWidth="1"/>
    <col min="14601" max="14602" width="8.25" style="84" customWidth="1"/>
    <col min="14603" max="14603" width="9.625" style="84" customWidth="1"/>
    <col min="14604" max="14608" width="8.875" style="84" customWidth="1"/>
    <col min="14609" max="14848" width="10" style="84"/>
    <col min="14849" max="14849" width="11.125" style="84" customWidth="1"/>
    <col min="14850" max="14853" width="6.375" style="84" customWidth="1"/>
    <col min="14854" max="14854" width="9.625" style="84" customWidth="1"/>
    <col min="14855" max="14855" width="9.875" style="84" customWidth="1"/>
    <col min="14856" max="14856" width="8.875" style="84" customWidth="1"/>
    <col min="14857" max="14858" width="8.25" style="84" customWidth="1"/>
    <col min="14859" max="14859" width="9.625" style="84" customWidth="1"/>
    <col min="14860" max="14864" width="8.875" style="84" customWidth="1"/>
    <col min="14865" max="15104" width="10" style="84"/>
    <col min="15105" max="15105" width="11.125" style="84" customWidth="1"/>
    <col min="15106" max="15109" width="6.375" style="84" customWidth="1"/>
    <col min="15110" max="15110" width="9.625" style="84" customWidth="1"/>
    <col min="15111" max="15111" width="9.875" style="84" customWidth="1"/>
    <col min="15112" max="15112" width="8.875" style="84" customWidth="1"/>
    <col min="15113" max="15114" width="8.25" style="84" customWidth="1"/>
    <col min="15115" max="15115" width="9.625" style="84" customWidth="1"/>
    <col min="15116" max="15120" width="8.875" style="84" customWidth="1"/>
    <col min="15121" max="15360" width="10" style="84"/>
    <col min="15361" max="15361" width="11.125" style="84" customWidth="1"/>
    <col min="15362" max="15365" width="6.375" style="84" customWidth="1"/>
    <col min="15366" max="15366" width="9.625" style="84" customWidth="1"/>
    <col min="15367" max="15367" width="9.875" style="84" customWidth="1"/>
    <col min="15368" max="15368" width="8.875" style="84" customWidth="1"/>
    <col min="15369" max="15370" width="8.25" style="84" customWidth="1"/>
    <col min="15371" max="15371" width="9.625" style="84" customWidth="1"/>
    <col min="15372" max="15376" width="8.875" style="84" customWidth="1"/>
    <col min="15377" max="15616" width="10" style="84"/>
    <col min="15617" max="15617" width="11.125" style="84" customWidth="1"/>
    <col min="15618" max="15621" width="6.375" style="84" customWidth="1"/>
    <col min="15622" max="15622" width="9.625" style="84" customWidth="1"/>
    <col min="15623" max="15623" width="9.875" style="84" customWidth="1"/>
    <col min="15624" max="15624" width="8.875" style="84" customWidth="1"/>
    <col min="15625" max="15626" width="8.25" style="84" customWidth="1"/>
    <col min="15627" max="15627" width="9.625" style="84" customWidth="1"/>
    <col min="15628" max="15632" width="8.875" style="84" customWidth="1"/>
    <col min="15633" max="15872" width="10" style="84"/>
    <col min="15873" max="15873" width="11.125" style="84" customWidth="1"/>
    <col min="15874" max="15877" width="6.375" style="84" customWidth="1"/>
    <col min="15878" max="15878" width="9.625" style="84" customWidth="1"/>
    <col min="15879" max="15879" width="9.875" style="84" customWidth="1"/>
    <col min="15880" max="15880" width="8.875" style="84" customWidth="1"/>
    <col min="15881" max="15882" width="8.25" style="84" customWidth="1"/>
    <col min="15883" max="15883" width="9.625" style="84" customWidth="1"/>
    <col min="15884" max="15888" width="8.875" style="84" customWidth="1"/>
    <col min="15889" max="16128" width="10" style="84"/>
    <col min="16129" max="16129" width="11.125" style="84" customWidth="1"/>
    <col min="16130" max="16133" width="6.375" style="84" customWidth="1"/>
    <col min="16134" max="16134" width="9.625" style="84" customWidth="1"/>
    <col min="16135" max="16135" width="9.875" style="84" customWidth="1"/>
    <col min="16136" max="16136" width="8.875" style="84" customWidth="1"/>
    <col min="16137" max="16138" width="8.25" style="84" customWidth="1"/>
    <col min="16139" max="16139" width="9.625" style="84" customWidth="1"/>
    <col min="16140" max="16144" width="8.875" style="84" customWidth="1"/>
    <col min="16145" max="16384" width="10" style="84"/>
  </cols>
  <sheetData>
    <row r="1" spans="1:17" s="1684" customFormat="1" ht="18" customHeight="1">
      <c r="A1" s="1604" t="s">
        <v>1023</v>
      </c>
      <c r="B1" s="983"/>
      <c r="C1" s="1507"/>
      <c r="L1" s="984"/>
      <c r="M1" s="2161" t="s">
        <v>33</v>
      </c>
      <c r="N1" s="2162"/>
      <c r="O1" s="2161" t="s">
        <v>1024</v>
      </c>
      <c r="P1" s="2162"/>
    </row>
    <row r="2" spans="1:17" s="1684" customFormat="1" ht="18" customHeight="1">
      <c r="A2" s="1513" t="s">
        <v>1197</v>
      </c>
      <c r="B2" s="1678" t="s">
        <v>1862</v>
      </c>
      <c r="D2" s="1685"/>
      <c r="E2" s="1685"/>
      <c r="F2" s="1685"/>
      <c r="G2" s="1685"/>
      <c r="H2" s="1685"/>
      <c r="I2" s="1685"/>
      <c r="J2" s="1685"/>
      <c r="L2" s="7" t="s">
        <v>220</v>
      </c>
      <c r="M2" s="2161" t="s">
        <v>1027</v>
      </c>
      <c r="N2" s="2162"/>
      <c r="O2" s="2161" t="s">
        <v>1115</v>
      </c>
      <c r="P2" s="2162"/>
    </row>
    <row r="3" spans="1:17" s="1680" customFormat="1" ht="29.25" customHeight="1">
      <c r="A3" s="2450" t="s">
        <v>1116</v>
      </c>
      <c r="B3" s="2439"/>
      <c r="C3" s="2439"/>
      <c r="D3" s="2439"/>
      <c r="E3" s="2439"/>
      <c r="F3" s="2439"/>
      <c r="G3" s="2439"/>
      <c r="H3" s="2439"/>
      <c r="I3" s="2439"/>
      <c r="J3" s="2439"/>
      <c r="K3" s="2439"/>
      <c r="L3" s="2451"/>
      <c r="M3" s="2439"/>
      <c r="N3" s="2439"/>
      <c r="O3" s="2439"/>
      <c r="P3" s="2439"/>
    </row>
    <row r="4" spans="1:17" s="1684" customFormat="1" ht="18" customHeight="1">
      <c r="F4" s="1679"/>
      <c r="G4" s="1679"/>
      <c r="H4" s="2448" t="s">
        <v>2017</v>
      </c>
      <c r="I4" s="2448"/>
      <c r="J4" s="2448"/>
      <c r="K4" s="2448"/>
      <c r="L4" s="2433"/>
      <c r="M4" s="2449"/>
      <c r="N4" s="2449"/>
      <c r="O4" s="2449"/>
      <c r="P4" s="2449"/>
    </row>
    <row r="5" spans="1:17" s="1684" customFormat="1" ht="19.5" customHeight="1">
      <c r="A5" s="2165" t="s">
        <v>2018</v>
      </c>
      <c r="B5" s="2161" t="s">
        <v>2019</v>
      </c>
      <c r="C5" s="2420"/>
      <c r="D5" s="2420"/>
      <c r="E5" s="2420"/>
      <c r="F5" s="2162"/>
      <c r="G5" s="2446" t="s">
        <v>2020</v>
      </c>
      <c r="H5" s="2424" t="s">
        <v>2021</v>
      </c>
      <c r="I5" s="2431"/>
      <c r="J5" s="2431"/>
      <c r="K5" s="2425"/>
      <c r="L5" s="2421" t="s">
        <v>2022</v>
      </c>
      <c r="M5" s="2422"/>
      <c r="N5" s="2423"/>
      <c r="O5" s="2424" t="s">
        <v>2023</v>
      </c>
      <c r="P5" s="2424" t="s">
        <v>2024</v>
      </c>
    </row>
    <row r="6" spans="1:17" s="1684" customFormat="1" ht="30.75" customHeight="1">
      <c r="A6" s="2165"/>
      <c r="B6" s="1510" t="s">
        <v>2025</v>
      </c>
      <c r="C6" s="1510" t="s">
        <v>2026</v>
      </c>
      <c r="D6" s="1510" t="s">
        <v>2027</v>
      </c>
      <c r="E6" s="1510" t="s">
        <v>2028</v>
      </c>
      <c r="F6" s="985" t="s">
        <v>2029</v>
      </c>
      <c r="G6" s="2447"/>
      <c r="H6" s="1677" t="s">
        <v>2030</v>
      </c>
      <c r="I6" s="1677" t="s">
        <v>2031</v>
      </c>
      <c r="J6" s="1677" t="s">
        <v>2032</v>
      </c>
      <c r="K6" s="1677" t="s">
        <v>2033</v>
      </c>
      <c r="L6" s="1677" t="s">
        <v>2034</v>
      </c>
      <c r="M6" s="1677" t="s">
        <v>2035</v>
      </c>
      <c r="N6" s="1677" t="s">
        <v>2036</v>
      </c>
      <c r="O6" s="2428"/>
      <c r="P6" s="2428"/>
    </row>
    <row r="7" spans="1:17" s="1684" customFormat="1" ht="26.1" customHeight="1">
      <c r="A7" s="1692" t="s">
        <v>1033</v>
      </c>
      <c r="B7" s="967">
        <f>B19</f>
        <v>44</v>
      </c>
      <c r="C7" s="967">
        <f>C19</f>
        <v>12</v>
      </c>
      <c r="D7" s="967">
        <f>D19</f>
        <v>8</v>
      </c>
      <c r="E7" s="967">
        <f>E19</f>
        <v>3</v>
      </c>
      <c r="F7" s="967">
        <f>F19</f>
        <v>10</v>
      </c>
      <c r="G7" s="967">
        <v>407</v>
      </c>
      <c r="H7" s="967">
        <f>H19</f>
        <v>7668010</v>
      </c>
      <c r="I7" s="967">
        <f>I19</f>
        <v>8100</v>
      </c>
      <c r="J7" s="967">
        <f>J19</f>
        <v>1559</v>
      </c>
      <c r="K7" s="967">
        <f>K19</f>
        <v>573023</v>
      </c>
      <c r="L7" s="967">
        <f>SUM(L8:L19)</f>
        <v>11128242</v>
      </c>
      <c r="M7" s="967">
        <f>SUM(M8:M19)</f>
        <v>444157</v>
      </c>
      <c r="N7" s="967">
        <f>SUM(N8:N19)</f>
        <v>1299114</v>
      </c>
      <c r="O7" s="967">
        <v>968</v>
      </c>
      <c r="P7" s="967">
        <f>SUM(P8:P19)</f>
        <v>3508892</v>
      </c>
      <c r="Q7" s="986"/>
    </row>
    <row r="8" spans="1:17" s="13" customFormat="1" ht="26.1" customHeight="1">
      <c r="A8" s="1693" t="s">
        <v>1117</v>
      </c>
      <c r="B8" s="970">
        <v>45</v>
      </c>
      <c r="C8" s="970">
        <v>12</v>
      </c>
      <c r="D8" s="970">
        <v>7</v>
      </c>
      <c r="E8" s="970">
        <v>3</v>
      </c>
      <c r="F8" s="970">
        <v>9</v>
      </c>
      <c r="G8" s="970">
        <v>407</v>
      </c>
      <c r="H8" s="970">
        <v>7463940</v>
      </c>
      <c r="I8" s="970">
        <v>8506</v>
      </c>
      <c r="J8" s="970">
        <v>1551</v>
      </c>
      <c r="K8" s="970">
        <v>536728</v>
      </c>
      <c r="L8" s="970">
        <v>955769</v>
      </c>
      <c r="M8" s="970">
        <v>35850</v>
      </c>
      <c r="N8" s="970">
        <v>124472</v>
      </c>
      <c r="O8" s="970" t="s">
        <v>1118</v>
      </c>
      <c r="P8" s="970">
        <v>302472</v>
      </c>
    </row>
    <row r="9" spans="1:17" s="13" customFormat="1" ht="26.1" customHeight="1">
      <c r="A9" s="1693" t="s">
        <v>1119</v>
      </c>
      <c r="B9" s="970">
        <v>45</v>
      </c>
      <c r="C9" s="970">
        <v>12</v>
      </c>
      <c r="D9" s="970">
        <v>8</v>
      </c>
      <c r="E9" s="970">
        <v>3</v>
      </c>
      <c r="F9" s="970">
        <v>9</v>
      </c>
      <c r="G9" s="970">
        <v>407</v>
      </c>
      <c r="H9" s="970">
        <v>7466072</v>
      </c>
      <c r="I9" s="970">
        <v>8360</v>
      </c>
      <c r="J9" s="970">
        <v>1500</v>
      </c>
      <c r="K9" s="970">
        <v>536971</v>
      </c>
      <c r="L9" s="970">
        <v>729320</v>
      </c>
      <c r="M9" s="970">
        <v>29305</v>
      </c>
      <c r="N9" s="970">
        <v>98146</v>
      </c>
      <c r="O9" s="970" t="s">
        <v>1120</v>
      </c>
      <c r="P9" s="970">
        <v>228727</v>
      </c>
    </row>
    <row r="10" spans="1:17" s="13" customFormat="1" ht="26.1" customHeight="1">
      <c r="A10" s="1693" t="s">
        <v>1121</v>
      </c>
      <c r="B10" s="970">
        <v>45</v>
      </c>
      <c r="C10" s="970">
        <v>12</v>
      </c>
      <c r="D10" s="970">
        <v>8</v>
      </c>
      <c r="E10" s="970">
        <v>3</v>
      </c>
      <c r="F10" s="970">
        <v>9</v>
      </c>
      <c r="G10" s="970">
        <v>407</v>
      </c>
      <c r="H10" s="970">
        <v>7490585</v>
      </c>
      <c r="I10" s="970">
        <v>8336</v>
      </c>
      <c r="J10" s="970">
        <v>1547</v>
      </c>
      <c r="K10" s="970">
        <v>537268</v>
      </c>
      <c r="L10" s="970">
        <v>966663</v>
      </c>
      <c r="M10" s="970">
        <v>41307</v>
      </c>
      <c r="N10" s="970">
        <v>116437</v>
      </c>
      <c r="O10" s="970" t="s">
        <v>1118</v>
      </c>
      <c r="P10" s="970">
        <v>308568</v>
      </c>
    </row>
    <row r="11" spans="1:17" s="13" customFormat="1" ht="26.1" customHeight="1">
      <c r="A11" s="1693" t="s">
        <v>1122</v>
      </c>
      <c r="B11" s="970">
        <v>45</v>
      </c>
      <c r="C11" s="970">
        <v>12</v>
      </c>
      <c r="D11" s="970">
        <v>8</v>
      </c>
      <c r="E11" s="970">
        <v>3</v>
      </c>
      <c r="F11" s="970">
        <v>9</v>
      </c>
      <c r="G11" s="970">
        <v>407</v>
      </c>
      <c r="H11" s="970">
        <v>7514627</v>
      </c>
      <c r="I11" s="970">
        <v>8344</v>
      </c>
      <c r="J11" s="970">
        <v>1551</v>
      </c>
      <c r="K11" s="970">
        <v>545758</v>
      </c>
      <c r="L11" s="970">
        <v>881987</v>
      </c>
      <c r="M11" s="970">
        <v>36922</v>
      </c>
      <c r="N11" s="970">
        <v>100381</v>
      </c>
      <c r="O11" s="970" t="s">
        <v>1123</v>
      </c>
      <c r="P11" s="970">
        <v>269500</v>
      </c>
    </row>
    <row r="12" spans="1:17" s="13" customFormat="1" ht="26.1" customHeight="1">
      <c r="A12" s="1693" t="s">
        <v>1124</v>
      </c>
      <c r="B12" s="970">
        <v>45</v>
      </c>
      <c r="C12" s="970">
        <v>12</v>
      </c>
      <c r="D12" s="970">
        <v>8</v>
      </c>
      <c r="E12" s="970">
        <v>3</v>
      </c>
      <c r="F12" s="970">
        <v>9</v>
      </c>
      <c r="G12" s="970">
        <v>407</v>
      </c>
      <c r="H12" s="970">
        <v>7497270</v>
      </c>
      <c r="I12" s="970">
        <v>8342</v>
      </c>
      <c r="J12" s="970">
        <v>1549</v>
      </c>
      <c r="K12" s="970">
        <v>545187</v>
      </c>
      <c r="L12" s="970">
        <v>932035</v>
      </c>
      <c r="M12" s="970">
        <v>38830</v>
      </c>
      <c r="N12" s="970">
        <v>104486</v>
      </c>
      <c r="O12" s="970" t="s">
        <v>1125</v>
      </c>
      <c r="P12" s="970">
        <v>294880</v>
      </c>
    </row>
    <row r="13" spans="1:17" s="13" customFormat="1" ht="26.1" customHeight="1">
      <c r="A13" s="1693" t="s">
        <v>1126</v>
      </c>
      <c r="B13" s="970">
        <v>45</v>
      </c>
      <c r="C13" s="970">
        <v>12</v>
      </c>
      <c r="D13" s="970">
        <v>8</v>
      </c>
      <c r="E13" s="970">
        <v>3</v>
      </c>
      <c r="F13" s="970">
        <v>9</v>
      </c>
      <c r="G13" s="970">
        <v>407</v>
      </c>
      <c r="H13" s="970">
        <v>7521631</v>
      </c>
      <c r="I13" s="970">
        <v>8321</v>
      </c>
      <c r="J13" s="970">
        <v>1550</v>
      </c>
      <c r="K13" s="970">
        <v>549194</v>
      </c>
      <c r="L13" s="970">
        <v>939079</v>
      </c>
      <c r="M13" s="970">
        <v>38730</v>
      </c>
      <c r="N13" s="970">
        <v>109738</v>
      </c>
      <c r="O13" s="970" t="s">
        <v>1127</v>
      </c>
      <c r="P13" s="970">
        <v>296179</v>
      </c>
    </row>
    <row r="14" spans="1:17" s="13" customFormat="1" ht="26.1" customHeight="1">
      <c r="A14" s="1693" t="s">
        <v>1128</v>
      </c>
      <c r="B14" s="970">
        <v>45</v>
      </c>
      <c r="C14" s="970">
        <v>12</v>
      </c>
      <c r="D14" s="970">
        <v>8</v>
      </c>
      <c r="E14" s="970">
        <v>3</v>
      </c>
      <c r="F14" s="970">
        <v>9</v>
      </c>
      <c r="G14" s="970">
        <v>407</v>
      </c>
      <c r="H14" s="970">
        <v>7547970</v>
      </c>
      <c r="I14" s="970">
        <v>8236</v>
      </c>
      <c r="J14" s="970">
        <v>1550</v>
      </c>
      <c r="K14" s="970">
        <v>552931</v>
      </c>
      <c r="L14" s="970">
        <v>1120738</v>
      </c>
      <c r="M14" s="970">
        <v>40625</v>
      </c>
      <c r="N14" s="970">
        <v>120308</v>
      </c>
      <c r="O14" s="970" t="s">
        <v>1120</v>
      </c>
      <c r="P14" s="970">
        <v>348023</v>
      </c>
    </row>
    <row r="15" spans="1:17" s="13" customFormat="1" ht="26.1" customHeight="1">
      <c r="A15" s="1693" t="s">
        <v>1129</v>
      </c>
      <c r="B15" s="970">
        <v>44</v>
      </c>
      <c r="C15" s="970">
        <v>12</v>
      </c>
      <c r="D15" s="970">
        <v>8</v>
      </c>
      <c r="E15" s="970">
        <v>3</v>
      </c>
      <c r="F15" s="970">
        <v>9</v>
      </c>
      <c r="G15" s="970">
        <v>407</v>
      </c>
      <c r="H15" s="970">
        <v>7574559</v>
      </c>
      <c r="I15" s="970">
        <v>8213</v>
      </c>
      <c r="J15" s="970">
        <v>1548</v>
      </c>
      <c r="K15" s="970">
        <v>559489</v>
      </c>
      <c r="L15" s="970">
        <v>1054545</v>
      </c>
      <c r="M15" s="970">
        <v>38532</v>
      </c>
      <c r="N15" s="970">
        <v>119276</v>
      </c>
      <c r="O15" s="970" t="s">
        <v>1130</v>
      </c>
      <c r="P15" s="970">
        <v>334719</v>
      </c>
    </row>
    <row r="16" spans="1:17" s="13" customFormat="1" ht="26.1" customHeight="1">
      <c r="A16" s="1693" t="s">
        <v>1131</v>
      </c>
      <c r="B16" s="970">
        <v>44</v>
      </c>
      <c r="C16" s="970">
        <v>12</v>
      </c>
      <c r="D16" s="970">
        <v>8</v>
      </c>
      <c r="E16" s="970">
        <v>3</v>
      </c>
      <c r="F16" s="970">
        <v>9</v>
      </c>
      <c r="G16" s="970">
        <v>407</v>
      </c>
      <c r="H16" s="970">
        <v>7592380</v>
      </c>
      <c r="I16" s="970">
        <v>8205</v>
      </c>
      <c r="J16" s="970">
        <v>1549</v>
      </c>
      <c r="K16" s="970">
        <v>559854</v>
      </c>
      <c r="L16" s="970">
        <v>909922</v>
      </c>
      <c r="M16" s="970">
        <v>37259</v>
      </c>
      <c r="N16" s="970">
        <v>103307</v>
      </c>
      <c r="O16" s="970" t="s">
        <v>1132</v>
      </c>
      <c r="P16" s="970">
        <v>289027</v>
      </c>
    </row>
    <row r="17" spans="1:16" s="13" customFormat="1" ht="26.1" customHeight="1">
      <c r="A17" s="1693" t="s">
        <v>2746</v>
      </c>
      <c r="B17" s="971">
        <v>44</v>
      </c>
      <c r="C17" s="971">
        <v>12</v>
      </c>
      <c r="D17" s="971">
        <v>8</v>
      </c>
      <c r="E17" s="971">
        <v>3</v>
      </c>
      <c r="F17" s="971">
        <v>9</v>
      </c>
      <c r="G17" s="970">
        <v>407</v>
      </c>
      <c r="H17" s="971">
        <v>7635269</v>
      </c>
      <c r="I17" s="971">
        <v>8176</v>
      </c>
      <c r="J17" s="971">
        <v>1549</v>
      </c>
      <c r="K17" s="971">
        <v>566249</v>
      </c>
      <c r="L17" s="971">
        <v>899458</v>
      </c>
      <c r="M17" s="971">
        <v>36211</v>
      </c>
      <c r="N17" s="971">
        <v>103602</v>
      </c>
      <c r="O17" s="970" t="s">
        <v>1132</v>
      </c>
      <c r="P17" s="971">
        <v>288589</v>
      </c>
    </row>
    <row r="18" spans="1:16" s="13" customFormat="1" ht="26.1" customHeight="1">
      <c r="A18" s="1693" t="s">
        <v>2747</v>
      </c>
      <c r="B18" s="971">
        <v>44</v>
      </c>
      <c r="C18" s="971">
        <v>12</v>
      </c>
      <c r="D18" s="971">
        <v>8</v>
      </c>
      <c r="E18" s="971">
        <v>3</v>
      </c>
      <c r="F18" s="971">
        <v>10</v>
      </c>
      <c r="G18" s="970">
        <v>407</v>
      </c>
      <c r="H18" s="971">
        <v>7630664</v>
      </c>
      <c r="I18" s="971">
        <v>7930</v>
      </c>
      <c r="J18" s="971">
        <v>1549</v>
      </c>
      <c r="K18" s="971">
        <v>566349</v>
      </c>
      <c r="L18" s="971">
        <v>864659</v>
      </c>
      <c r="M18" s="971">
        <v>34801</v>
      </c>
      <c r="N18" s="971">
        <v>96288</v>
      </c>
      <c r="O18" s="970" t="s">
        <v>1132</v>
      </c>
      <c r="P18" s="971">
        <v>273594</v>
      </c>
    </row>
    <row r="19" spans="1:16" s="13" customFormat="1" ht="26.1" customHeight="1">
      <c r="A19" s="1683" t="s">
        <v>2748</v>
      </c>
      <c r="B19" s="973">
        <v>44</v>
      </c>
      <c r="C19" s="973">
        <v>12</v>
      </c>
      <c r="D19" s="973">
        <v>8</v>
      </c>
      <c r="E19" s="973">
        <v>3</v>
      </c>
      <c r="F19" s="973">
        <v>10</v>
      </c>
      <c r="G19" s="973">
        <v>407</v>
      </c>
      <c r="H19" s="973">
        <v>7668010</v>
      </c>
      <c r="I19" s="973">
        <v>8100</v>
      </c>
      <c r="J19" s="973">
        <v>1559</v>
      </c>
      <c r="K19" s="973">
        <v>573023</v>
      </c>
      <c r="L19" s="973">
        <v>874067</v>
      </c>
      <c r="M19" s="973">
        <v>35785</v>
      </c>
      <c r="N19" s="973">
        <v>102673</v>
      </c>
      <c r="O19" s="973" t="s">
        <v>1132</v>
      </c>
      <c r="P19" s="973">
        <v>274614</v>
      </c>
    </row>
    <row r="20" spans="1:16" s="94" customFormat="1" ht="18" customHeight="1">
      <c r="A20" s="1469" t="s">
        <v>83</v>
      </c>
      <c r="D20" s="1643" t="s">
        <v>84</v>
      </c>
      <c r="H20" s="99" t="s">
        <v>85</v>
      </c>
      <c r="K20" s="54" t="s">
        <v>331</v>
      </c>
      <c r="N20" s="99"/>
      <c r="P20" s="99" t="s">
        <v>2037</v>
      </c>
    </row>
    <row r="21" spans="1:16" s="94" customFormat="1" ht="18" customHeight="1">
      <c r="H21" s="99" t="s">
        <v>86</v>
      </c>
      <c r="L21" s="99"/>
      <c r="M21" s="99"/>
      <c r="N21" s="99"/>
      <c r="O21" s="99"/>
      <c r="P21" s="99"/>
    </row>
    <row r="22" spans="1:16" s="94" customFormat="1" ht="12.2" customHeight="1">
      <c r="H22" s="99"/>
      <c r="L22" s="99"/>
      <c r="M22" s="99"/>
      <c r="N22" s="99"/>
      <c r="O22" s="99"/>
      <c r="P22" s="99"/>
    </row>
    <row r="23" spans="1:16" s="13" customFormat="1" ht="13.9" customHeight="1">
      <c r="A23" s="54" t="s">
        <v>1552</v>
      </c>
    </row>
    <row r="24" spans="1:16" s="13" customFormat="1" ht="13.9" customHeight="1">
      <c r="A24" s="987" t="s">
        <v>1699</v>
      </c>
    </row>
    <row r="25" spans="1:16" s="13" customFormat="1" ht="13.9" customHeight="1">
      <c r="A25" s="987"/>
      <c r="B25" s="508">
        <f t="shared" ref="B25:K25" si="0">B7-B19</f>
        <v>0</v>
      </c>
      <c r="C25" s="508">
        <f t="shared" si="0"/>
        <v>0</v>
      </c>
      <c r="D25" s="508">
        <f t="shared" si="0"/>
        <v>0</v>
      </c>
      <c r="E25" s="508">
        <f t="shared" si="0"/>
        <v>0</v>
      </c>
      <c r="F25" s="508">
        <f t="shared" si="0"/>
        <v>0</v>
      </c>
      <c r="G25" s="508">
        <f t="shared" si="0"/>
        <v>0</v>
      </c>
      <c r="H25" s="508">
        <f t="shared" si="0"/>
        <v>0</v>
      </c>
      <c r="I25" s="508">
        <f t="shared" si="0"/>
        <v>0</v>
      </c>
      <c r="J25" s="508">
        <f t="shared" si="0"/>
        <v>0</v>
      </c>
      <c r="K25" s="508">
        <f t="shared" si="0"/>
        <v>0</v>
      </c>
      <c r="L25" s="508">
        <f>L7-SUM(L8:L19)</f>
        <v>0</v>
      </c>
      <c r="M25" s="508">
        <f>M7-SUM(M8:M19)</f>
        <v>0</v>
      </c>
      <c r="N25" s="508">
        <f>N7-SUM(N8:N19)</f>
        <v>0</v>
      </c>
      <c r="O25" s="508"/>
      <c r="P25" s="508">
        <f>P7-SUM(P8:P19)</f>
        <v>0</v>
      </c>
    </row>
  </sheetData>
  <mergeCells count="14">
    <mergeCell ref="H4:K4"/>
    <mergeCell ref="L4:P4"/>
    <mergeCell ref="M1:N1"/>
    <mergeCell ref="O1:P1"/>
    <mergeCell ref="M2:N2"/>
    <mergeCell ref="O2:P2"/>
    <mergeCell ref="A3:P3"/>
    <mergeCell ref="P5:P6"/>
    <mergeCell ref="A5:A6"/>
    <mergeCell ref="B5:F5"/>
    <mergeCell ref="G5:G6"/>
    <mergeCell ref="H5:K5"/>
    <mergeCell ref="L5:N5"/>
    <mergeCell ref="O5:O6"/>
  </mergeCells>
  <phoneticPr fontId="1" type="noConversion"/>
  <printOptions horizontalCentered="1"/>
  <pageMargins left="0.62992125984251968" right="0.62992125984251968" top="0.47244094488188981" bottom="0.31496062992125984" header="0.31496062992125984" footer="0.23622047244094491"/>
  <pageSetup paperSize="9" scale="92" orientation="landscape" r:id="rId1"/>
  <headerFooter alignWithMargins="0">
    <oddFooter>&amp;C&amp;8社教-1.1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"/>
  <sheetViews>
    <sheetView view="pageBreakPreview" zoomScaleNormal="100" zoomScaleSheetLayoutView="100" workbookViewId="0">
      <selection activeCell="I10" sqref="I10"/>
    </sheetView>
  </sheetViews>
  <sheetFormatPr defaultColWidth="9" defaultRowHeight="16.5"/>
  <cols>
    <col min="1" max="10" width="11.625" style="1305" customWidth="1"/>
    <col min="11" max="11" width="12.875" style="1305" customWidth="1"/>
    <col min="12" max="22" width="9" style="1306"/>
    <col min="23" max="16384" width="9" style="1305"/>
  </cols>
  <sheetData>
    <row r="1" spans="1:22" ht="18" customHeight="1">
      <c r="A1" s="1513" t="s">
        <v>1023</v>
      </c>
      <c r="J1" s="1688" t="s">
        <v>2003</v>
      </c>
      <c r="K1" s="1674" t="s">
        <v>1780</v>
      </c>
      <c r="L1" s="988"/>
      <c r="M1" s="988"/>
    </row>
    <row r="2" spans="1:22" ht="18" customHeight="1">
      <c r="A2" s="1513" t="s">
        <v>1197</v>
      </c>
      <c r="B2" s="1678" t="s">
        <v>1862</v>
      </c>
      <c r="C2" s="1307"/>
      <c r="D2" s="1307"/>
      <c r="E2" s="1307"/>
      <c r="F2" s="1307"/>
      <c r="G2" s="1307"/>
      <c r="H2" s="1307"/>
      <c r="I2" s="7" t="s">
        <v>220</v>
      </c>
      <c r="J2" s="1688" t="s">
        <v>2004</v>
      </c>
      <c r="K2" s="1674" t="s">
        <v>1134</v>
      </c>
    </row>
    <row r="3" spans="1:22" ht="29.25" customHeight="1">
      <c r="A3" s="2419" t="s">
        <v>2005</v>
      </c>
      <c r="B3" s="2419"/>
      <c r="C3" s="2419"/>
      <c r="D3" s="2419"/>
      <c r="E3" s="2419"/>
      <c r="F3" s="2419"/>
      <c r="G3" s="2419"/>
      <c r="H3" s="2419"/>
      <c r="I3" s="2419"/>
      <c r="J3" s="2419"/>
      <c r="K3" s="241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</row>
    <row r="4" spans="1:22" ht="18" customHeight="1">
      <c r="E4" s="1891" t="s">
        <v>2006</v>
      </c>
      <c r="F4" s="1891"/>
      <c r="G4" s="1891"/>
      <c r="H4" s="964"/>
      <c r="I4" s="964"/>
      <c r="K4" s="1676" t="s">
        <v>1911</v>
      </c>
      <c r="L4" s="989"/>
      <c r="M4" s="989"/>
      <c r="N4" s="989"/>
    </row>
    <row r="5" spans="1:22" ht="39.950000000000003" customHeight="1">
      <c r="A5" s="1692" t="s">
        <v>2007</v>
      </c>
      <c r="B5" s="1603" t="s">
        <v>350</v>
      </c>
      <c r="C5" s="1603" t="s">
        <v>2008</v>
      </c>
      <c r="D5" s="1510" t="s">
        <v>2009</v>
      </c>
      <c r="E5" s="1510" t="s">
        <v>2010</v>
      </c>
      <c r="F5" s="1510" t="s">
        <v>2011</v>
      </c>
      <c r="G5" s="1510" t="s">
        <v>2012</v>
      </c>
      <c r="H5" s="1510" t="s">
        <v>2013</v>
      </c>
      <c r="I5" s="1510" t="s">
        <v>2014</v>
      </c>
      <c r="J5" s="1510" t="s">
        <v>2015</v>
      </c>
      <c r="K5" s="1603" t="s">
        <v>2016</v>
      </c>
    </row>
    <row r="6" spans="1:22" ht="99.95" customHeight="1">
      <c r="A6" s="1692" t="s">
        <v>1171</v>
      </c>
      <c r="B6" s="990">
        <f>SUM(B7:B8)</f>
        <v>3508892</v>
      </c>
      <c r="C6" s="990">
        <f>SUM(C7:C8)</f>
        <v>294435</v>
      </c>
      <c r="D6" s="990">
        <f t="shared" ref="D6:K6" si="0">SUM(D7:D8)</f>
        <v>287245</v>
      </c>
      <c r="E6" s="990">
        <f t="shared" si="0"/>
        <v>283052</v>
      </c>
      <c r="F6" s="990">
        <f t="shared" si="0"/>
        <v>618242</v>
      </c>
      <c r="G6" s="990">
        <f t="shared" si="0"/>
        <v>993088</v>
      </c>
      <c r="H6" s="990">
        <f t="shared" si="0"/>
        <v>532316</v>
      </c>
      <c r="I6" s="990">
        <f t="shared" si="0"/>
        <v>336012</v>
      </c>
      <c r="J6" s="990">
        <f t="shared" si="0"/>
        <v>119062</v>
      </c>
      <c r="K6" s="990">
        <f t="shared" si="0"/>
        <v>45440</v>
      </c>
      <c r="M6" s="1308">
        <f>B6-SUM(C6:K6)</f>
        <v>0</v>
      </c>
    </row>
    <row r="7" spans="1:22" ht="99.95" customHeight="1">
      <c r="A7" s="991" t="s">
        <v>1411</v>
      </c>
      <c r="B7" s="990">
        <f>SUM(C7:K7)</f>
        <v>1503749</v>
      </c>
      <c r="C7" s="990">
        <v>150570</v>
      </c>
      <c r="D7" s="990">
        <v>129873</v>
      </c>
      <c r="E7" s="990">
        <v>98663</v>
      </c>
      <c r="F7" s="990">
        <v>209375</v>
      </c>
      <c r="G7" s="990">
        <v>389604</v>
      </c>
      <c r="H7" s="990">
        <v>253600</v>
      </c>
      <c r="I7" s="990">
        <v>175047</v>
      </c>
      <c r="J7" s="990">
        <v>69140</v>
      </c>
      <c r="K7" s="990">
        <v>27877</v>
      </c>
      <c r="M7" s="1308">
        <f t="shared" ref="M7:M8" si="1">B7-SUM(C7:K7)</f>
        <v>0</v>
      </c>
    </row>
    <row r="8" spans="1:22" ht="99.95" customHeight="1">
      <c r="A8" s="992" t="s">
        <v>1410</v>
      </c>
      <c r="B8" s="993">
        <f>SUM(C8:K8)</f>
        <v>2005143</v>
      </c>
      <c r="C8" s="994">
        <v>143865</v>
      </c>
      <c r="D8" s="994">
        <v>157372</v>
      </c>
      <c r="E8" s="994">
        <v>184389</v>
      </c>
      <c r="F8" s="994">
        <v>408867</v>
      </c>
      <c r="G8" s="994">
        <v>603484</v>
      </c>
      <c r="H8" s="994">
        <v>278716</v>
      </c>
      <c r="I8" s="994">
        <v>160965</v>
      </c>
      <c r="J8" s="994">
        <v>49922</v>
      </c>
      <c r="K8" s="994">
        <v>17563</v>
      </c>
      <c r="M8" s="1308">
        <f t="shared" si="1"/>
        <v>0</v>
      </c>
    </row>
    <row r="9" spans="1:22">
      <c r="A9" s="1469" t="s">
        <v>83</v>
      </c>
      <c r="C9" s="157" t="s">
        <v>84</v>
      </c>
      <c r="E9" s="99" t="s">
        <v>85</v>
      </c>
      <c r="H9" s="54" t="s">
        <v>331</v>
      </c>
      <c r="K9" s="99" t="s">
        <v>1867</v>
      </c>
    </row>
    <row r="10" spans="1:22">
      <c r="E10" s="99" t="s">
        <v>86</v>
      </c>
    </row>
    <row r="12" spans="1:22">
      <c r="A12" s="54" t="s">
        <v>1552</v>
      </c>
    </row>
    <row r="13" spans="1:22">
      <c r="A13" s="54" t="s">
        <v>1699</v>
      </c>
    </row>
    <row r="15" spans="1:22">
      <c r="B15" s="1309">
        <f>B6-B7-B8</f>
        <v>0</v>
      </c>
      <c r="C15" s="1309">
        <f t="shared" ref="C15:K15" si="2">C6-C7-C8</f>
        <v>0</v>
      </c>
      <c r="D15" s="1309">
        <f t="shared" si="2"/>
        <v>0</v>
      </c>
      <c r="E15" s="1309">
        <f t="shared" si="2"/>
        <v>0</v>
      </c>
      <c r="F15" s="1309">
        <f t="shared" si="2"/>
        <v>0</v>
      </c>
      <c r="G15" s="1309">
        <f t="shared" si="2"/>
        <v>0</v>
      </c>
      <c r="H15" s="1309">
        <f t="shared" si="2"/>
        <v>0</v>
      </c>
      <c r="I15" s="1309">
        <f t="shared" si="2"/>
        <v>0</v>
      </c>
      <c r="J15" s="1309">
        <f t="shared" si="2"/>
        <v>0</v>
      </c>
      <c r="K15" s="1309">
        <f t="shared" si="2"/>
        <v>0</v>
      </c>
    </row>
  </sheetData>
  <mergeCells count="2">
    <mergeCell ref="A3:K3"/>
    <mergeCell ref="E4:G4"/>
  </mergeCells>
  <phoneticPr fontId="1" type="noConversion"/>
  <pageMargins left="0.7" right="0.7" top="0.75" bottom="0.75" header="0.3" footer="0.3"/>
  <pageSetup paperSize="9" orientation="landscape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1" width="9.375" style="84" customWidth="1"/>
    <col min="2" max="3" width="10.75" style="84" customWidth="1"/>
    <col min="4" max="4" width="7.25" style="84" customWidth="1"/>
    <col min="5" max="5" width="7.625" style="84" customWidth="1"/>
    <col min="6" max="6" width="7.25" style="84" customWidth="1"/>
    <col min="7" max="7" width="7.625" style="84" customWidth="1"/>
    <col min="8" max="8" width="11.5" style="84" customWidth="1"/>
    <col min="9" max="9" width="8.25" style="84" customWidth="1"/>
    <col min="10" max="15" width="6.125" style="84" customWidth="1"/>
    <col min="16" max="16" width="10.75" style="84" customWidth="1"/>
    <col min="17" max="16384" width="10" style="84"/>
  </cols>
  <sheetData>
    <row r="1" spans="1:17" s="13" customFormat="1" ht="18" customHeight="1">
      <c r="A1" s="1604" t="s">
        <v>1023</v>
      </c>
      <c r="B1" s="2458" t="s">
        <v>1989</v>
      </c>
      <c r="C1" s="2459"/>
      <c r="D1" s="2459"/>
      <c r="E1" s="2459"/>
      <c r="F1" s="1691"/>
      <c r="M1" s="1900" t="s">
        <v>33</v>
      </c>
      <c r="N1" s="1900"/>
      <c r="O1" s="2460" t="s">
        <v>1135</v>
      </c>
      <c r="P1" s="2461"/>
    </row>
    <row r="2" spans="1:17" s="13" customFormat="1" ht="18" customHeight="1">
      <c r="A2" s="1604" t="s">
        <v>1197</v>
      </c>
      <c r="B2" s="2462" t="s">
        <v>1160</v>
      </c>
      <c r="C2" s="2463"/>
      <c r="D2" s="2463"/>
      <c r="E2" s="2463"/>
      <c r="F2" s="995"/>
      <c r="G2" s="83"/>
      <c r="H2" s="83"/>
      <c r="I2" s="83"/>
      <c r="J2" s="83"/>
      <c r="K2" s="83"/>
      <c r="L2" s="7" t="s">
        <v>288</v>
      </c>
      <c r="M2" s="1900" t="s">
        <v>1027</v>
      </c>
      <c r="N2" s="1900"/>
      <c r="O2" s="1903" t="s">
        <v>1137</v>
      </c>
      <c r="P2" s="1903"/>
    </row>
    <row r="3" spans="1:17" s="159" customFormat="1" ht="29.25" customHeight="1">
      <c r="A3" s="2419" t="s">
        <v>1990</v>
      </c>
      <c r="B3" s="2439"/>
      <c r="C3" s="2439"/>
      <c r="D3" s="2439"/>
      <c r="E3" s="2439"/>
      <c r="F3" s="2439"/>
      <c r="G3" s="2439"/>
      <c r="H3" s="2439"/>
      <c r="I3" s="2439"/>
      <c r="J3" s="2439"/>
      <c r="K3" s="2439"/>
      <c r="L3" s="2439"/>
      <c r="M3" s="2439"/>
      <c r="N3" s="2439"/>
      <c r="O3" s="2439"/>
      <c r="P3" s="2439"/>
    </row>
    <row r="4" spans="1:17" s="13" customFormat="1" ht="18" customHeight="1">
      <c r="B4" s="996"/>
      <c r="D4" s="1892" t="s">
        <v>1991</v>
      </c>
      <c r="E4" s="1892"/>
      <c r="F4" s="1892"/>
      <c r="G4" s="1892"/>
      <c r="H4" s="1892"/>
      <c r="I4" s="1892"/>
      <c r="J4" s="1892"/>
      <c r="K4" s="1892"/>
      <c r="L4" s="989"/>
      <c r="M4" s="2452"/>
      <c r="N4" s="2453"/>
      <c r="O4" s="2453"/>
      <c r="P4" s="2453"/>
    </row>
    <row r="5" spans="1:17" s="13" customFormat="1" ht="18" customHeight="1">
      <c r="B5" s="996"/>
      <c r="D5" s="989"/>
      <c r="E5" s="989"/>
      <c r="F5" s="1507"/>
      <c r="G5" s="1507"/>
      <c r="H5" s="1507"/>
      <c r="I5" s="1507"/>
      <c r="J5" s="1507"/>
      <c r="K5" s="1507"/>
      <c r="L5" s="989"/>
      <c r="M5" s="1681"/>
      <c r="N5" s="1682"/>
      <c r="O5" s="1682"/>
      <c r="P5" s="997" t="s">
        <v>1992</v>
      </c>
    </row>
    <row r="6" spans="1:17" s="13" customFormat="1" ht="18" customHeight="1">
      <c r="A6" s="2165" t="s">
        <v>1976</v>
      </c>
      <c r="B6" s="2424" t="s">
        <v>1993</v>
      </c>
      <c r="C6" s="1905" t="s">
        <v>1994</v>
      </c>
      <c r="D6" s="2454"/>
      <c r="E6" s="2454"/>
      <c r="F6" s="2454"/>
      <c r="G6" s="2454"/>
      <c r="H6" s="2454"/>
      <c r="I6" s="2415" t="s">
        <v>1995</v>
      </c>
      <c r="J6" s="2443" t="s">
        <v>1996</v>
      </c>
      <c r="K6" s="2443"/>
      <c r="L6" s="2443" t="s">
        <v>1997</v>
      </c>
      <c r="M6" s="2443"/>
      <c r="N6" s="1900" t="s">
        <v>1998</v>
      </c>
      <c r="O6" s="1900"/>
      <c r="P6" s="2421" t="s">
        <v>1985</v>
      </c>
    </row>
    <row r="7" spans="1:17" s="1684" customFormat="1" ht="17.25" customHeight="1">
      <c r="A7" s="2165"/>
      <c r="B7" s="2426"/>
      <c r="C7" s="1768" t="s">
        <v>1139</v>
      </c>
      <c r="D7" s="2443" t="s">
        <v>1999</v>
      </c>
      <c r="E7" s="2443"/>
      <c r="F7" s="2443" t="s">
        <v>2000</v>
      </c>
      <c r="G7" s="2443"/>
      <c r="H7" s="2456" t="s">
        <v>1140</v>
      </c>
      <c r="I7" s="2430"/>
      <c r="J7" s="2443"/>
      <c r="K7" s="2443"/>
      <c r="L7" s="2443"/>
      <c r="M7" s="2443"/>
      <c r="N7" s="1900"/>
      <c r="O7" s="1900"/>
      <c r="P7" s="2421"/>
    </row>
    <row r="8" spans="1:17" s="1684" customFormat="1" ht="18.75" customHeight="1">
      <c r="A8" s="2165"/>
      <c r="B8" s="2428"/>
      <c r="C8" s="2455"/>
      <c r="D8" s="1513" t="s">
        <v>1986</v>
      </c>
      <c r="E8" s="1513" t="s">
        <v>1987</v>
      </c>
      <c r="F8" s="1513" t="s">
        <v>1986</v>
      </c>
      <c r="G8" s="1513" t="s">
        <v>1987</v>
      </c>
      <c r="H8" s="2457"/>
      <c r="I8" s="2416"/>
      <c r="J8" s="1513" t="s">
        <v>1986</v>
      </c>
      <c r="K8" s="1513" t="s">
        <v>1987</v>
      </c>
      <c r="L8" s="1513" t="s">
        <v>1986</v>
      </c>
      <c r="M8" s="1513" t="s">
        <v>1987</v>
      </c>
      <c r="N8" s="1513" t="s">
        <v>1986</v>
      </c>
      <c r="O8" s="1513" t="s">
        <v>1987</v>
      </c>
      <c r="P8" s="2421"/>
    </row>
    <row r="9" spans="1:17" s="13" customFormat="1" ht="24" customHeight="1">
      <c r="A9" s="1507" t="s">
        <v>1033</v>
      </c>
      <c r="B9" s="998">
        <v>846112</v>
      </c>
      <c r="C9" s="999">
        <v>294882</v>
      </c>
      <c r="D9" s="1000">
        <v>2697</v>
      </c>
      <c r="E9" s="1000">
        <v>191431</v>
      </c>
      <c r="F9" s="1000">
        <v>2663</v>
      </c>
      <c r="G9" s="1000">
        <v>144883</v>
      </c>
      <c r="H9" s="1001">
        <v>165758</v>
      </c>
      <c r="I9" s="1000">
        <v>49158</v>
      </c>
      <c r="J9" s="1000">
        <v>117</v>
      </c>
      <c r="K9" s="1000">
        <v>7554</v>
      </c>
      <c r="L9" s="1000">
        <v>46</v>
      </c>
      <c r="M9" s="1000">
        <v>4405</v>
      </c>
      <c r="N9" s="1000">
        <v>113</v>
      </c>
      <c r="O9" s="1000">
        <v>9824</v>
      </c>
      <c r="P9" s="1001">
        <v>26324613</v>
      </c>
      <c r="Q9" s="508">
        <f>B9-C9-E9-G9-H9-I9</f>
        <v>0</v>
      </c>
    </row>
    <row r="10" spans="1:17" s="13" customFormat="1" ht="24" customHeight="1">
      <c r="A10" s="1507" t="s">
        <v>1988</v>
      </c>
      <c r="B10" s="1002">
        <v>41274</v>
      </c>
      <c r="C10" s="1000">
        <v>15071</v>
      </c>
      <c r="D10" s="1000">
        <v>230</v>
      </c>
      <c r="E10" s="1000">
        <v>8121</v>
      </c>
      <c r="F10" s="1003">
        <v>230</v>
      </c>
      <c r="G10" s="1000">
        <v>6005</v>
      </c>
      <c r="H10" s="1000">
        <v>8752</v>
      </c>
      <c r="I10" s="1000">
        <v>3325</v>
      </c>
      <c r="J10" s="1000">
        <v>6</v>
      </c>
      <c r="K10" s="1000">
        <v>427</v>
      </c>
      <c r="L10" s="1000">
        <v>3</v>
      </c>
      <c r="M10" s="1000">
        <v>227</v>
      </c>
      <c r="N10" s="1000">
        <v>7</v>
      </c>
      <c r="O10" s="1000">
        <v>499</v>
      </c>
      <c r="P10" s="1000">
        <v>1066482</v>
      </c>
      <c r="Q10" s="508">
        <f t="shared" ref="Q10:Q21" si="0">B10-C10-E10-G10-H10-I10</f>
        <v>0</v>
      </c>
    </row>
    <row r="11" spans="1:17" s="13" customFormat="1" ht="24" customHeight="1">
      <c r="A11" s="1507" t="s">
        <v>1141</v>
      </c>
      <c r="B11" s="1002">
        <v>56436</v>
      </c>
      <c r="C11" s="1000">
        <v>20975</v>
      </c>
      <c r="D11" s="1000">
        <v>212</v>
      </c>
      <c r="E11" s="1000">
        <v>10119</v>
      </c>
      <c r="F11" s="1003">
        <v>212</v>
      </c>
      <c r="G11" s="1000">
        <v>6963</v>
      </c>
      <c r="H11" s="1000">
        <v>13747</v>
      </c>
      <c r="I11" s="1000">
        <v>4632</v>
      </c>
      <c r="J11" s="1000">
        <v>6</v>
      </c>
      <c r="K11" s="1000">
        <v>383</v>
      </c>
      <c r="L11" s="1000">
        <v>5</v>
      </c>
      <c r="M11" s="1000">
        <v>421</v>
      </c>
      <c r="N11" s="1000">
        <v>7</v>
      </c>
      <c r="O11" s="1000">
        <v>483</v>
      </c>
      <c r="P11" s="1000">
        <v>1616890</v>
      </c>
      <c r="Q11" s="508">
        <f t="shared" si="0"/>
        <v>0</v>
      </c>
    </row>
    <row r="12" spans="1:17" s="13" customFormat="1" ht="24" customHeight="1">
      <c r="A12" s="1507" t="s">
        <v>1142</v>
      </c>
      <c r="B12" s="1002">
        <v>88474</v>
      </c>
      <c r="C12" s="1000">
        <v>18742</v>
      </c>
      <c r="D12" s="1000">
        <v>231</v>
      </c>
      <c r="E12" s="1000">
        <v>28856</v>
      </c>
      <c r="F12" s="1003">
        <v>231</v>
      </c>
      <c r="G12" s="1000">
        <v>28244</v>
      </c>
      <c r="H12" s="1000">
        <v>8928</v>
      </c>
      <c r="I12" s="1000">
        <v>3704</v>
      </c>
      <c r="J12" s="1000">
        <v>4</v>
      </c>
      <c r="K12" s="1000">
        <v>469</v>
      </c>
      <c r="L12" s="1000">
        <v>5</v>
      </c>
      <c r="M12" s="1000">
        <v>526</v>
      </c>
      <c r="N12" s="1000">
        <v>7</v>
      </c>
      <c r="O12" s="1000">
        <v>266</v>
      </c>
      <c r="P12" s="1000">
        <v>3089368</v>
      </c>
      <c r="Q12" s="508">
        <f t="shared" si="0"/>
        <v>0</v>
      </c>
    </row>
    <row r="13" spans="1:17" s="13" customFormat="1" ht="24" customHeight="1">
      <c r="A13" s="1507" t="s">
        <v>1143</v>
      </c>
      <c r="B13" s="1002">
        <v>75015</v>
      </c>
      <c r="C13" s="1000">
        <v>24700</v>
      </c>
      <c r="D13" s="1000">
        <v>212</v>
      </c>
      <c r="E13" s="1000">
        <v>17036</v>
      </c>
      <c r="F13" s="1003">
        <v>212</v>
      </c>
      <c r="G13" s="1000">
        <v>10397</v>
      </c>
      <c r="H13" s="1000">
        <v>17939</v>
      </c>
      <c r="I13" s="1000">
        <v>4943</v>
      </c>
      <c r="J13" s="1000">
        <v>11</v>
      </c>
      <c r="K13" s="1000">
        <v>545</v>
      </c>
      <c r="L13" s="1000">
        <v>5</v>
      </c>
      <c r="M13" s="1000">
        <v>483</v>
      </c>
      <c r="N13" s="1000">
        <v>19</v>
      </c>
      <c r="O13" s="1000">
        <v>2819</v>
      </c>
      <c r="P13" s="1000">
        <v>1865110</v>
      </c>
      <c r="Q13" s="508">
        <f t="shared" si="0"/>
        <v>0</v>
      </c>
    </row>
    <row r="14" spans="1:17" s="13" customFormat="1" ht="24" customHeight="1">
      <c r="A14" s="1507" t="s">
        <v>1144</v>
      </c>
      <c r="B14" s="1002">
        <v>63142</v>
      </c>
      <c r="C14" s="1000">
        <v>22940</v>
      </c>
      <c r="D14" s="1000">
        <v>228</v>
      </c>
      <c r="E14" s="1000">
        <v>11157</v>
      </c>
      <c r="F14" s="1003">
        <v>228</v>
      </c>
      <c r="G14" s="1000">
        <v>11774</v>
      </c>
      <c r="H14" s="1000">
        <v>12270</v>
      </c>
      <c r="I14" s="1000">
        <v>5001</v>
      </c>
      <c r="J14" s="1000">
        <v>8</v>
      </c>
      <c r="K14" s="1000">
        <v>429</v>
      </c>
      <c r="L14" s="1000">
        <v>4</v>
      </c>
      <c r="M14" s="1000">
        <v>437</v>
      </c>
      <c r="N14" s="1000">
        <v>15</v>
      </c>
      <c r="O14" s="1000">
        <v>2196</v>
      </c>
      <c r="P14" s="1000">
        <v>1443327</v>
      </c>
      <c r="Q14" s="508">
        <f t="shared" si="0"/>
        <v>0</v>
      </c>
    </row>
    <row r="15" spans="1:17" s="13" customFormat="1" ht="24" customHeight="1">
      <c r="A15" s="1507" t="s">
        <v>1145</v>
      </c>
      <c r="B15" s="1002">
        <v>56182</v>
      </c>
      <c r="C15" s="1000">
        <v>18170</v>
      </c>
      <c r="D15" s="1000">
        <v>231</v>
      </c>
      <c r="E15" s="1000">
        <v>9095</v>
      </c>
      <c r="F15" s="1004">
        <v>231</v>
      </c>
      <c r="G15" s="1000">
        <v>8689</v>
      </c>
      <c r="H15" s="1000">
        <v>14242</v>
      </c>
      <c r="I15" s="1000">
        <v>5986</v>
      </c>
      <c r="J15" s="1000">
        <v>8</v>
      </c>
      <c r="K15" s="1000">
        <v>331</v>
      </c>
      <c r="L15" s="1000">
        <v>4</v>
      </c>
      <c r="M15" s="1000">
        <v>425</v>
      </c>
      <c r="N15" s="1000">
        <v>12</v>
      </c>
      <c r="O15" s="1000">
        <v>563</v>
      </c>
      <c r="P15" s="1000">
        <v>1655468</v>
      </c>
      <c r="Q15" s="508">
        <f t="shared" si="0"/>
        <v>0</v>
      </c>
    </row>
    <row r="16" spans="1:17" s="13" customFormat="1" ht="24" customHeight="1">
      <c r="A16" s="1507" t="s">
        <v>1146</v>
      </c>
      <c r="B16" s="1002">
        <v>100667</v>
      </c>
      <c r="C16" s="1000">
        <v>39140</v>
      </c>
      <c r="D16" s="1000">
        <v>220</v>
      </c>
      <c r="E16" s="1000">
        <v>19849</v>
      </c>
      <c r="F16" s="1003">
        <v>220</v>
      </c>
      <c r="G16" s="1000">
        <v>11875</v>
      </c>
      <c r="H16" s="1000">
        <v>22716</v>
      </c>
      <c r="I16" s="1000">
        <v>7087</v>
      </c>
      <c r="J16" s="1000">
        <v>24</v>
      </c>
      <c r="K16" s="1000">
        <v>1691</v>
      </c>
      <c r="L16" s="1000">
        <v>3</v>
      </c>
      <c r="M16" s="1000">
        <v>291</v>
      </c>
      <c r="N16" s="1000">
        <v>11</v>
      </c>
      <c r="O16" s="1000">
        <v>709</v>
      </c>
      <c r="P16" s="1000">
        <v>3509636</v>
      </c>
      <c r="Q16" s="508">
        <f t="shared" si="0"/>
        <v>0</v>
      </c>
    </row>
    <row r="17" spans="1:17" s="13" customFormat="1" ht="24" customHeight="1">
      <c r="A17" s="1507" t="s">
        <v>1147</v>
      </c>
      <c r="B17" s="1002">
        <v>118119</v>
      </c>
      <c r="C17" s="1000">
        <v>40307</v>
      </c>
      <c r="D17" s="1000">
        <v>228</v>
      </c>
      <c r="E17" s="1000">
        <v>28968</v>
      </c>
      <c r="F17" s="1003">
        <v>196</v>
      </c>
      <c r="G17" s="1000">
        <v>20324</v>
      </c>
      <c r="H17" s="1000">
        <v>24176</v>
      </c>
      <c r="I17" s="1000">
        <v>4344</v>
      </c>
      <c r="J17" s="1000">
        <v>15</v>
      </c>
      <c r="K17" s="1000">
        <v>1162</v>
      </c>
      <c r="L17" s="1000">
        <v>3</v>
      </c>
      <c r="M17" s="1000">
        <v>405</v>
      </c>
      <c r="N17" s="1000">
        <v>12</v>
      </c>
      <c r="O17" s="1000">
        <v>1052</v>
      </c>
      <c r="P17" s="1000">
        <v>4403240</v>
      </c>
      <c r="Q17" s="508">
        <f t="shared" si="0"/>
        <v>0</v>
      </c>
    </row>
    <row r="18" spans="1:17" s="13" customFormat="1" ht="24" customHeight="1">
      <c r="A18" s="1507" t="s">
        <v>1148</v>
      </c>
      <c r="B18" s="1002">
        <v>88066</v>
      </c>
      <c r="C18" s="1000">
        <v>27138</v>
      </c>
      <c r="D18" s="1000">
        <v>235</v>
      </c>
      <c r="E18" s="1000">
        <v>26796</v>
      </c>
      <c r="F18" s="1003">
        <v>235</v>
      </c>
      <c r="G18" s="1000">
        <v>18882</v>
      </c>
      <c r="H18" s="1000">
        <v>12832</v>
      </c>
      <c r="I18" s="1000">
        <v>2418</v>
      </c>
      <c r="J18" s="1000">
        <v>5</v>
      </c>
      <c r="K18" s="1000">
        <v>301</v>
      </c>
      <c r="L18" s="1000">
        <v>4</v>
      </c>
      <c r="M18" s="1000">
        <v>415</v>
      </c>
      <c r="N18" s="1000">
        <v>2</v>
      </c>
      <c r="O18" s="1000">
        <v>96</v>
      </c>
      <c r="P18" s="1000">
        <v>2934693</v>
      </c>
      <c r="Q18" s="508">
        <f t="shared" si="0"/>
        <v>0</v>
      </c>
    </row>
    <row r="19" spans="1:17" s="13" customFormat="1" ht="24" customHeight="1">
      <c r="A19" s="1507" t="s">
        <v>1149</v>
      </c>
      <c r="B19" s="1002">
        <v>51323</v>
      </c>
      <c r="C19" s="1000">
        <v>22935</v>
      </c>
      <c r="D19" s="1000">
        <v>222</v>
      </c>
      <c r="E19" s="1000">
        <v>10856</v>
      </c>
      <c r="F19" s="1003">
        <v>220</v>
      </c>
      <c r="G19" s="1000">
        <v>5822</v>
      </c>
      <c r="H19" s="1000">
        <v>9079</v>
      </c>
      <c r="I19" s="1000">
        <v>2631</v>
      </c>
      <c r="J19" s="1000">
        <v>16</v>
      </c>
      <c r="K19" s="1000">
        <v>728</v>
      </c>
      <c r="L19" s="1000">
        <v>3</v>
      </c>
      <c r="M19" s="1000">
        <v>279</v>
      </c>
      <c r="N19" s="1000">
        <v>8</v>
      </c>
      <c r="O19" s="1000">
        <v>310</v>
      </c>
      <c r="P19" s="1000">
        <v>1527363</v>
      </c>
      <c r="Q19" s="508">
        <f t="shared" si="0"/>
        <v>0</v>
      </c>
    </row>
    <row r="20" spans="1:17" s="13" customFormat="1" ht="24" customHeight="1">
      <c r="A20" s="1507" t="s">
        <v>1150</v>
      </c>
      <c r="B20" s="1002">
        <v>51090</v>
      </c>
      <c r="C20" s="1000">
        <v>21696</v>
      </c>
      <c r="D20" s="1000">
        <v>217</v>
      </c>
      <c r="E20" s="1000">
        <v>10261</v>
      </c>
      <c r="F20" s="1003">
        <v>217</v>
      </c>
      <c r="G20" s="1000">
        <v>7854</v>
      </c>
      <c r="H20" s="1000">
        <v>8915</v>
      </c>
      <c r="I20" s="1000">
        <v>2364</v>
      </c>
      <c r="J20" s="1000">
        <v>7</v>
      </c>
      <c r="K20" s="1000">
        <v>480</v>
      </c>
      <c r="L20" s="1000">
        <v>1</v>
      </c>
      <c r="M20" s="1000">
        <v>38</v>
      </c>
      <c r="N20" s="1000">
        <v>6</v>
      </c>
      <c r="O20" s="1000">
        <v>256</v>
      </c>
      <c r="P20" s="1000">
        <v>1454800</v>
      </c>
      <c r="Q20" s="508">
        <f t="shared" si="0"/>
        <v>0</v>
      </c>
    </row>
    <row r="21" spans="1:17" s="13" customFormat="1" ht="24" customHeight="1">
      <c r="A21" s="1506" t="s">
        <v>1151</v>
      </c>
      <c r="B21" s="1005">
        <v>56324</v>
      </c>
      <c r="C21" s="1006">
        <v>23068</v>
      </c>
      <c r="D21" s="1006">
        <v>231</v>
      </c>
      <c r="E21" s="1006">
        <v>10317</v>
      </c>
      <c r="F21" s="1007">
        <v>231</v>
      </c>
      <c r="G21" s="1006">
        <v>8054</v>
      </c>
      <c r="H21" s="1006">
        <v>12162</v>
      </c>
      <c r="I21" s="1006">
        <v>2723</v>
      </c>
      <c r="J21" s="1006">
        <v>7</v>
      </c>
      <c r="K21" s="1006">
        <v>608</v>
      </c>
      <c r="L21" s="1006">
        <v>6</v>
      </c>
      <c r="M21" s="1006">
        <v>458</v>
      </c>
      <c r="N21" s="1006">
        <v>7</v>
      </c>
      <c r="O21" s="1006">
        <v>575</v>
      </c>
      <c r="P21" s="1006">
        <v>1758236</v>
      </c>
      <c r="Q21" s="508">
        <f t="shared" si="0"/>
        <v>0</v>
      </c>
    </row>
    <row r="22" spans="1:17" s="94" customFormat="1" ht="18" customHeight="1">
      <c r="A22" s="1469" t="s">
        <v>83</v>
      </c>
      <c r="C22" s="1643" t="s">
        <v>2001</v>
      </c>
      <c r="G22" s="99" t="s">
        <v>85</v>
      </c>
      <c r="J22" s="54" t="s">
        <v>331</v>
      </c>
      <c r="P22" s="99" t="s">
        <v>2002</v>
      </c>
    </row>
    <row r="23" spans="1:17" s="94" customFormat="1" ht="18" customHeight="1">
      <c r="G23" s="99" t="s">
        <v>86</v>
      </c>
      <c r="I23" s="99"/>
      <c r="J23" s="99"/>
      <c r="K23" s="99"/>
      <c r="L23" s="99"/>
      <c r="M23" s="99"/>
    </row>
    <row r="24" spans="1:17" s="13" customFormat="1" ht="13.9" customHeight="1"/>
    <row r="25" spans="1:17" s="13" customFormat="1" ht="13.9" customHeight="1">
      <c r="A25" s="957" t="s">
        <v>1152</v>
      </c>
    </row>
    <row r="26" spans="1:17" s="13" customFormat="1" ht="13.9" customHeight="1">
      <c r="A26" s="94" t="s">
        <v>1195</v>
      </c>
    </row>
    <row r="27" spans="1:17" s="13" customFormat="1" ht="13.9" customHeight="1">
      <c r="A27" s="54"/>
    </row>
    <row r="29" spans="1:17" s="1008" customFormat="1" ht="11.25">
      <c r="B29" s="1009">
        <f>B9-SUM(B10:B21)</f>
        <v>0</v>
      </c>
      <c r="C29" s="1009">
        <f t="shared" ref="C29:P29" si="1">C9-SUM(C10:C21)</f>
        <v>0</v>
      </c>
      <c r="D29" s="1009">
        <f t="shared" si="1"/>
        <v>0</v>
      </c>
      <c r="E29" s="1009">
        <f t="shared" si="1"/>
        <v>0</v>
      </c>
      <c r="F29" s="1009">
        <f t="shared" si="1"/>
        <v>0</v>
      </c>
      <c r="G29" s="1009">
        <f t="shared" si="1"/>
        <v>0</v>
      </c>
      <c r="H29" s="1009">
        <f t="shared" si="1"/>
        <v>0</v>
      </c>
      <c r="I29" s="1009">
        <f t="shared" si="1"/>
        <v>0</v>
      </c>
      <c r="J29" s="1009">
        <f t="shared" si="1"/>
        <v>0</v>
      </c>
      <c r="K29" s="1009">
        <f t="shared" si="1"/>
        <v>0</v>
      </c>
      <c r="L29" s="1009">
        <f t="shared" si="1"/>
        <v>0</v>
      </c>
      <c r="M29" s="1009">
        <f t="shared" si="1"/>
        <v>0</v>
      </c>
      <c r="N29" s="1009">
        <f t="shared" si="1"/>
        <v>0</v>
      </c>
      <c r="O29" s="1009">
        <f t="shared" si="1"/>
        <v>0</v>
      </c>
      <c r="P29" s="1009">
        <f t="shared" si="1"/>
        <v>0</v>
      </c>
    </row>
  </sheetData>
  <mergeCells count="21">
    <mergeCell ref="B1:E1"/>
    <mergeCell ref="M1:N1"/>
    <mergeCell ref="O1:P1"/>
    <mergeCell ref="B2:E2"/>
    <mergeCell ref="M2:N2"/>
    <mergeCell ref="O2:P2"/>
    <mergeCell ref="A3:P3"/>
    <mergeCell ref="D4:K4"/>
    <mergeCell ref="M4:P4"/>
    <mergeCell ref="A6:A8"/>
    <mergeCell ref="B6:B8"/>
    <mergeCell ref="C6:H6"/>
    <mergeCell ref="I6:I8"/>
    <mergeCell ref="J6:K7"/>
    <mergeCell ref="L6:M7"/>
    <mergeCell ref="N6:O7"/>
    <mergeCell ref="P6:P8"/>
    <mergeCell ref="C7:C8"/>
    <mergeCell ref="D7:E7"/>
    <mergeCell ref="F7:G7"/>
    <mergeCell ref="H7:H8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P28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1" width="8.75" style="84" customWidth="1"/>
    <col min="2" max="2" width="12.75" style="84" customWidth="1"/>
    <col min="3" max="14" width="7.875" style="84" customWidth="1"/>
    <col min="15" max="15" width="12.75" style="84" customWidth="1"/>
    <col min="16" max="16384" width="10" style="84"/>
  </cols>
  <sheetData>
    <row r="1" spans="1:15" s="13" customFormat="1" ht="18" customHeight="1">
      <c r="A1" s="2163" t="s">
        <v>1023</v>
      </c>
      <c r="B1" s="2165"/>
      <c r="C1" s="2458" t="s">
        <v>1156</v>
      </c>
      <c r="D1" s="2459"/>
      <c r="E1" s="2459"/>
      <c r="F1" s="2459"/>
      <c r="G1" s="1691"/>
      <c r="H1" s="1691"/>
      <c r="L1" s="2161" t="s">
        <v>33</v>
      </c>
      <c r="M1" s="2162"/>
      <c r="N1" s="2465" t="s">
        <v>1153</v>
      </c>
      <c r="O1" s="2418"/>
    </row>
    <row r="2" spans="1:15" s="13" customFormat="1" ht="18" customHeight="1">
      <c r="A2" s="2163" t="s">
        <v>1197</v>
      </c>
      <c r="B2" s="2165"/>
      <c r="C2" s="2462" t="s">
        <v>1160</v>
      </c>
      <c r="D2" s="2463"/>
      <c r="E2" s="2463"/>
      <c r="F2" s="2463"/>
      <c r="G2" s="995"/>
      <c r="H2" s="995"/>
      <c r="I2" s="83"/>
      <c r="J2" s="83"/>
      <c r="K2" s="7" t="s">
        <v>288</v>
      </c>
      <c r="L2" s="2161" t="s">
        <v>1027</v>
      </c>
      <c r="M2" s="2162"/>
      <c r="N2" s="1903" t="s">
        <v>1154</v>
      </c>
      <c r="O2" s="1903"/>
    </row>
    <row r="3" spans="1:15" s="159" customFormat="1" ht="29.25" customHeight="1">
      <c r="A3" s="2450" t="s">
        <v>2540</v>
      </c>
      <c r="B3" s="2419"/>
      <c r="C3" s="2419"/>
      <c r="D3" s="2419"/>
      <c r="E3" s="2419"/>
      <c r="F3" s="2419"/>
      <c r="G3" s="2419"/>
      <c r="H3" s="2419"/>
      <c r="I3" s="2419"/>
      <c r="J3" s="2419"/>
      <c r="K3" s="2419"/>
      <c r="L3" s="2419"/>
      <c r="M3" s="2419"/>
      <c r="N3" s="2419"/>
      <c r="O3" s="2419"/>
    </row>
    <row r="4" spans="1:15" s="13" customFormat="1" ht="18" customHeight="1">
      <c r="A4" s="1892" t="s">
        <v>1841</v>
      </c>
      <c r="B4" s="1892"/>
      <c r="C4" s="1892"/>
      <c r="D4" s="1892"/>
      <c r="E4" s="1892"/>
      <c r="F4" s="1892"/>
      <c r="G4" s="1892"/>
      <c r="H4" s="1892"/>
      <c r="I4" s="1892"/>
      <c r="J4" s="1892"/>
      <c r="K4" s="1892"/>
      <c r="L4" s="1892"/>
      <c r="M4" s="1892"/>
      <c r="N4" s="1892"/>
      <c r="O4" s="1892"/>
    </row>
    <row r="5" spans="1:15" s="13" customFormat="1" ht="18" customHeight="1">
      <c r="E5" s="989"/>
      <c r="F5" s="989"/>
      <c r="G5" s="1507"/>
      <c r="H5" s="1507"/>
      <c r="I5" s="1507"/>
      <c r="J5" s="1507"/>
      <c r="K5" s="1507"/>
      <c r="L5" s="1507"/>
      <c r="M5" s="1682"/>
      <c r="N5" s="1682"/>
      <c r="O5" s="1010" t="s">
        <v>1138</v>
      </c>
    </row>
    <row r="6" spans="1:15" s="1684" customFormat="1" ht="31.5" customHeight="1">
      <c r="A6" s="2165" t="s">
        <v>1976</v>
      </c>
      <c r="B6" s="2444" t="s">
        <v>1977</v>
      </c>
      <c r="C6" s="2421" t="s">
        <v>1978</v>
      </c>
      <c r="D6" s="2423"/>
      <c r="E6" s="2421" t="s">
        <v>1979</v>
      </c>
      <c r="F6" s="2423"/>
      <c r="G6" s="2421" t="s">
        <v>1980</v>
      </c>
      <c r="H6" s="2423"/>
      <c r="I6" s="2421" t="s">
        <v>1981</v>
      </c>
      <c r="J6" s="2423"/>
      <c r="K6" s="2421" t="s">
        <v>1982</v>
      </c>
      <c r="L6" s="2423"/>
      <c r="M6" s="2415" t="s">
        <v>1983</v>
      </c>
      <c r="N6" s="2435" t="s">
        <v>1984</v>
      </c>
      <c r="O6" s="2424" t="s">
        <v>1985</v>
      </c>
    </row>
    <row r="7" spans="1:15" s="1684" customFormat="1" ht="18.75" customHeight="1">
      <c r="A7" s="2212"/>
      <c r="B7" s="2445"/>
      <c r="C7" s="1513" t="s">
        <v>1986</v>
      </c>
      <c r="D7" s="1513" t="s">
        <v>1987</v>
      </c>
      <c r="E7" s="1513" t="s">
        <v>1986</v>
      </c>
      <c r="F7" s="1513" t="s">
        <v>1987</v>
      </c>
      <c r="G7" s="1513" t="s">
        <v>1986</v>
      </c>
      <c r="H7" s="1513" t="s">
        <v>1987</v>
      </c>
      <c r="I7" s="1513" t="s">
        <v>1986</v>
      </c>
      <c r="J7" s="1513" t="s">
        <v>1987</v>
      </c>
      <c r="K7" s="1513" t="s">
        <v>1986</v>
      </c>
      <c r="L7" s="1513" t="s">
        <v>1987</v>
      </c>
      <c r="M7" s="2416"/>
      <c r="N7" s="2464"/>
      <c r="O7" s="2428"/>
    </row>
    <row r="8" spans="1:15" s="13" customFormat="1" ht="24" customHeight="1">
      <c r="A8" s="1507" t="s">
        <v>1033</v>
      </c>
      <c r="B8" s="1431">
        <v>3252458</v>
      </c>
      <c r="C8" s="1432">
        <f>SUM(C9:C20)</f>
        <v>109</v>
      </c>
      <c r="D8" s="1432">
        <f>SUM(D9:D20)</f>
        <v>11896</v>
      </c>
      <c r="E8" s="1432">
        <f t="shared" ref="E8:N8" si="0">SUM(E9:E20)</f>
        <v>513</v>
      </c>
      <c r="F8" s="1432">
        <f t="shared" si="0"/>
        <v>9308</v>
      </c>
      <c r="G8" s="1432">
        <f t="shared" si="0"/>
        <v>1291</v>
      </c>
      <c r="H8" s="1432">
        <f t="shared" si="0"/>
        <v>24821</v>
      </c>
      <c r="I8" s="1432">
        <f t="shared" si="0"/>
        <v>228</v>
      </c>
      <c r="J8" s="1432">
        <f t="shared" si="0"/>
        <v>4932</v>
      </c>
      <c r="K8" s="1432">
        <f t="shared" si="0"/>
        <v>621</v>
      </c>
      <c r="L8" s="1432">
        <f t="shared" si="0"/>
        <v>6212</v>
      </c>
      <c r="M8" s="1432">
        <f t="shared" si="0"/>
        <v>12341</v>
      </c>
      <c r="N8" s="1432">
        <f t="shared" si="0"/>
        <v>35311</v>
      </c>
      <c r="O8" s="1433">
        <v>113945148</v>
      </c>
    </row>
    <row r="9" spans="1:15" s="13" customFormat="1" ht="24" customHeight="1">
      <c r="A9" s="1507" t="s">
        <v>1988</v>
      </c>
      <c r="B9" s="969">
        <v>247859</v>
      </c>
      <c r="C9" s="1434">
        <v>12</v>
      </c>
      <c r="D9" s="1434">
        <v>1406</v>
      </c>
      <c r="E9" s="1434">
        <v>34</v>
      </c>
      <c r="F9" s="1434">
        <v>564</v>
      </c>
      <c r="G9" s="1434">
        <v>96</v>
      </c>
      <c r="H9" s="1434">
        <v>1155</v>
      </c>
      <c r="I9" s="1434">
        <v>24</v>
      </c>
      <c r="J9" s="1434">
        <v>480</v>
      </c>
      <c r="K9" s="1434">
        <v>53</v>
      </c>
      <c r="L9" s="1434">
        <v>405</v>
      </c>
      <c r="M9" s="1434">
        <v>687</v>
      </c>
      <c r="N9" s="1434">
        <v>2519</v>
      </c>
      <c r="O9" s="970">
        <v>8679102</v>
      </c>
    </row>
    <row r="10" spans="1:15" s="13" customFormat="1" ht="24" customHeight="1">
      <c r="A10" s="1507" t="s">
        <v>1141</v>
      </c>
      <c r="B10" s="969">
        <v>320457</v>
      </c>
      <c r="C10" s="1434">
        <v>8</v>
      </c>
      <c r="D10" s="1434">
        <v>469</v>
      </c>
      <c r="E10" s="1434">
        <v>32</v>
      </c>
      <c r="F10" s="1434">
        <v>749</v>
      </c>
      <c r="G10" s="1434">
        <v>104</v>
      </c>
      <c r="H10" s="1434">
        <v>1985</v>
      </c>
      <c r="I10" s="1434">
        <v>19</v>
      </c>
      <c r="J10" s="1434">
        <v>380</v>
      </c>
      <c r="K10" s="1434">
        <v>36</v>
      </c>
      <c r="L10" s="1434">
        <v>180</v>
      </c>
      <c r="M10" s="1434">
        <v>291</v>
      </c>
      <c r="N10" s="1434">
        <v>57</v>
      </c>
      <c r="O10" s="970">
        <v>12166353</v>
      </c>
    </row>
    <row r="11" spans="1:15" s="13" customFormat="1" ht="24" customHeight="1">
      <c r="A11" s="1507" t="s">
        <v>1142</v>
      </c>
      <c r="B11" s="969">
        <v>328524</v>
      </c>
      <c r="C11" s="1434">
        <v>11</v>
      </c>
      <c r="D11" s="1434">
        <v>1918</v>
      </c>
      <c r="E11" s="1434">
        <v>44</v>
      </c>
      <c r="F11" s="1434">
        <v>782</v>
      </c>
      <c r="G11" s="1434">
        <v>106</v>
      </c>
      <c r="H11" s="1434">
        <v>2329</v>
      </c>
      <c r="I11" s="1434">
        <v>29</v>
      </c>
      <c r="J11" s="1434">
        <v>586</v>
      </c>
      <c r="K11" s="1434">
        <v>54</v>
      </c>
      <c r="L11" s="1434">
        <v>499</v>
      </c>
      <c r="M11" s="1434">
        <v>741</v>
      </c>
      <c r="N11" s="1434">
        <v>6282</v>
      </c>
      <c r="O11" s="970">
        <v>11607108</v>
      </c>
    </row>
    <row r="12" spans="1:15" s="13" customFormat="1" ht="24" customHeight="1">
      <c r="A12" s="1507" t="s">
        <v>1143</v>
      </c>
      <c r="B12" s="969">
        <v>365104</v>
      </c>
      <c r="C12" s="1434">
        <v>11</v>
      </c>
      <c r="D12" s="1434">
        <v>1482</v>
      </c>
      <c r="E12" s="1434">
        <v>49</v>
      </c>
      <c r="F12" s="1434">
        <v>1424</v>
      </c>
      <c r="G12" s="1434">
        <v>120</v>
      </c>
      <c r="H12" s="1434">
        <v>2558</v>
      </c>
      <c r="I12" s="1434">
        <v>24</v>
      </c>
      <c r="J12" s="1434">
        <v>495</v>
      </c>
      <c r="K12" s="1434">
        <v>52</v>
      </c>
      <c r="L12" s="1434">
        <v>792</v>
      </c>
      <c r="M12" s="1434">
        <v>1263</v>
      </c>
      <c r="N12" s="1434">
        <v>4919</v>
      </c>
      <c r="O12" s="970">
        <v>9920088</v>
      </c>
    </row>
    <row r="13" spans="1:15" s="13" customFormat="1" ht="24" customHeight="1">
      <c r="A13" s="1507" t="s">
        <v>1144</v>
      </c>
      <c r="B13" s="969">
        <v>219881</v>
      </c>
      <c r="C13" s="1434">
        <v>12</v>
      </c>
      <c r="D13" s="1434">
        <v>810</v>
      </c>
      <c r="E13" s="1434">
        <v>52</v>
      </c>
      <c r="F13" s="1434">
        <v>705</v>
      </c>
      <c r="G13" s="1434">
        <v>99</v>
      </c>
      <c r="H13" s="1434">
        <v>2234</v>
      </c>
      <c r="I13" s="1434">
        <v>17</v>
      </c>
      <c r="J13" s="1434">
        <v>355</v>
      </c>
      <c r="K13" s="1434">
        <v>55</v>
      </c>
      <c r="L13" s="1434">
        <v>606</v>
      </c>
      <c r="M13" s="1434">
        <v>1202</v>
      </c>
      <c r="N13" s="1434">
        <v>7487</v>
      </c>
      <c r="O13" s="970">
        <v>7614885</v>
      </c>
    </row>
    <row r="14" spans="1:15" s="13" customFormat="1" ht="24" customHeight="1">
      <c r="A14" s="1507" t="s">
        <v>1145</v>
      </c>
      <c r="B14" s="969">
        <v>195516</v>
      </c>
      <c r="C14" s="1434">
        <v>11</v>
      </c>
      <c r="D14" s="1434">
        <v>868</v>
      </c>
      <c r="E14" s="1434">
        <v>42</v>
      </c>
      <c r="F14" s="1434">
        <v>603</v>
      </c>
      <c r="G14" s="1434">
        <v>97</v>
      </c>
      <c r="H14" s="1434">
        <v>2335</v>
      </c>
      <c r="I14" s="1434">
        <v>14</v>
      </c>
      <c r="J14" s="1434">
        <v>290</v>
      </c>
      <c r="K14" s="1434">
        <v>56</v>
      </c>
      <c r="L14" s="1434">
        <v>420</v>
      </c>
      <c r="M14" s="1434">
        <v>510</v>
      </c>
      <c r="N14" s="1434">
        <v>1305</v>
      </c>
      <c r="O14" s="970">
        <v>7413999</v>
      </c>
    </row>
    <row r="15" spans="1:15" s="13" customFormat="1" ht="24" customHeight="1">
      <c r="A15" s="1507" t="s">
        <v>1146</v>
      </c>
      <c r="B15" s="969">
        <v>259374</v>
      </c>
      <c r="C15" s="1434">
        <v>12</v>
      </c>
      <c r="D15" s="1434">
        <v>1059</v>
      </c>
      <c r="E15" s="1434">
        <v>44</v>
      </c>
      <c r="F15" s="1434">
        <v>598</v>
      </c>
      <c r="G15" s="1434">
        <v>110</v>
      </c>
      <c r="H15" s="1434">
        <v>2995</v>
      </c>
      <c r="I15" s="1434">
        <v>14</v>
      </c>
      <c r="J15" s="1434">
        <v>370</v>
      </c>
      <c r="K15" s="1434">
        <v>54</v>
      </c>
      <c r="L15" s="1434">
        <v>553</v>
      </c>
      <c r="M15" s="1434">
        <v>1133</v>
      </c>
      <c r="N15" s="1434">
        <v>0</v>
      </c>
      <c r="O15" s="970">
        <v>9292863</v>
      </c>
    </row>
    <row r="16" spans="1:15" s="13" customFormat="1" ht="24" customHeight="1">
      <c r="A16" s="1507" t="s">
        <v>1147</v>
      </c>
      <c r="B16" s="969">
        <v>236031</v>
      </c>
      <c r="C16" s="1434">
        <v>11</v>
      </c>
      <c r="D16" s="1434">
        <v>937</v>
      </c>
      <c r="E16" s="1434">
        <v>45</v>
      </c>
      <c r="F16" s="1434">
        <v>632</v>
      </c>
      <c r="G16" s="1434">
        <v>117</v>
      </c>
      <c r="H16" s="1434">
        <v>2984</v>
      </c>
      <c r="I16" s="1434">
        <v>15</v>
      </c>
      <c r="J16" s="1434">
        <v>350</v>
      </c>
      <c r="K16" s="1434">
        <v>54</v>
      </c>
      <c r="L16" s="1434">
        <v>536</v>
      </c>
      <c r="M16" s="1434">
        <v>1236</v>
      </c>
      <c r="N16" s="1434">
        <v>0</v>
      </c>
      <c r="O16" s="970">
        <v>8630904</v>
      </c>
    </row>
    <row r="17" spans="1:16" s="13" customFormat="1" ht="24" customHeight="1">
      <c r="A17" s="1507" t="s">
        <v>1148</v>
      </c>
      <c r="B17" s="969">
        <v>193774</v>
      </c>
      <c r="C17" s="1434">
        <v>9</v>
      </c>
      <c r="D17" s="1434">
        <v>1345</v>
      </c>
      <c r="E17" s="1434">
        <v>37</v>
      </c>
      <c r="F17" s="1434">
        <v>585</v>
      </c>
      <c r="G17" s="1434">
        <v>109</v>
      </c>
      <c r="H17" s="1434">
        <v>1402</v>
      </c>
      <c r="I17" s="1434">
        <v>16</v>
      </c>
      <c r="J17" s="1434">
        <v>390</v>
      </c>
      <c r="K17" s="1434">
        <v>53</v>
      </c>
      <c r="L17" s="1434">
        <v>792</v>
      </c>
      <c r="M17" s="1434">
        <v>1415</v>
      </c>
      <c r="N17" s="1434">
        <v>301</v>
      </c>
      <c r="O17" s="970">
        <v>7157475</v>
      </c>
    </row>
    <row r="18" spans="1:16" s="13" customFormat="1" ht="24" customHeight="1">
      <c r="A18" s="1507" t="s">
        <v>1149</v>
      </c>
      <c r="B18" s="969">
        <v>302296</v>
      </c>
      <c r="C18" s="1434">
        <v>12</v>
      </c>
      <c r="D18" s="1434">
        <v>1602</v>
      </c>
      <c r="E18" s="1434">
        <v>37</v>
      </c>
      <c r="F18" s="1434">
        <v>852</v>
      </c>
      <c r="G18" s="1434">
        <v>112</v>
      </c>
      <c r="H18" s="1434">
        <v>1715</v>
      </c>
      <c r="I18" s="1434">
        <v>18</v>
      </c>
      <c r="J18" s="1434">
        <v>379</v>
      </c>
      <c r="K18" s="1434">
        <v>52</v>
      </c>
      <c r="L18" s="1434">
        <v>559</v>
      </c>
      <c r="M18" s="1434">
        <v>1373</v>
      </c>
      <c r="N18" s="1434">
        <v>2372</v>
      </c>
      <c r="O18" s="970">
        <v>10724073</v>
      </c>
    </row>
    <row r="19" spans="1:16" s="13" customFormat="1" ht="24" customHeight="1">
      <c r="A19" s="1507" t="s">
        <v>1150</v>
      </c>
      <c r="B19" s="969">
        <v>290945</v>
      </c>
      <c r="C19" s="1434">
        <v>0</v>
      </c>
      <c r="D19" s="1434">
        <v>0</v>
      </c>
      <c r="E19" s="1434">
        <v>49</v>
      </c>
      <c r="F19" s="1434">
        <v>906</v>
      </c>
      <c r="G19" s="1434">
        <v>106</v>
      </c>
      <c r="H19" s="1434">
        <v>1406</v>
      </c>
      <c r="I19" s="1434">
        <v>17</v>
      </c>
      <c r="J19" s="1434">
        <v>590</v>
      </c>
      <c r="K19" s="1434">
        <v>50</v>
      </c>
      <c r="L19" s="1434">
        <v>514</v>
      </c>
      <c r="M19" s="1434">
        <v>1265</v>
      </c>
      <c r="N19" s="1434">
        <v>5213</v>
      </c>
      <c r="O19" s="970">
        <v>9808602</v>
      </c>
    </row>
    <row r="20" spans="1:16" s="13" customFormat="1" ht="24" customHeight="1">
      <c r="A20" s="1683" t="s">
        <v>1151</v>
      </c>
      <c r="B20" s="979">
        <v>292697</v>
      </c>
      <c r="C20" s="1435">
        <v>0</v>
      </c>
      <c r="D20" s="1435">
        <v>0</v>
      </c>
      <c r="E20" s="1435">
        <v>48</v>
      </c>
      <c r="F20" s="1435">
        <v>908</v>
      </c>
      <c r="G20" s="1435">
        <v>115</v>
      </c>
      <c r="H20" s="1435">
        <v>1723</v>
      </c>
      <c r="I20" s="1435">
        <v>21</v>
      </c>
      <c r="J20" s="1435">
        <v>267</v>
      </c>
      <c r="K20" s="1435">
        <v>52</v>
      </c>
      <c r="L20" s="1435">
        <v>356</v>
      </c>
      <c r="M20" s="1435">
        <v>1225</v>
      </c>
      <c r="N20" s="1435">
        <v>4856</v>
      </c>
      <c r="O20" s="973">
        <v>10929696</v>
      </c>
    </row>
    <row r="21" spans="1:16" s="94" customFormat="1" ht="18" customHeight="1">
      <c r="A21" s="1469" t="s">
        <v>83</v>
      </c>
      <c r="C21" s="157" t="s">
        <v>84</v>
      </c>
      <c r="F21" s="99" t="s">
        <v>85</v>
      </c>
      <c r="J21" s="54" t="s">
        <v>331</v>
      </c>
      <c r="O21" s="99" t="s">
        <v>2541</v>
      </c>
    </row>
    <row r="22" spans="1:16" s="94" customFormat="1" ht="18" customHeight="1">
      <c r="F22" s="99" t="s">
        <v>86</v>
      </c>
      <c r="L22" s="99"/>
      <c r="M22" s="99"/>
      <c r="N22" s="99"/>
      <c r="O22" s="99"/>
      <c r="P22" s="99"/>
    </row>
    <row r="23" spans="1:16" s="13" customFormat="1" ht="13.9" customHeight="1"/>
    <row r="24" spans="1:16" s="13" customFormat="1" ht="13.9" customHeight="1">
      <c r="A24" s="957" t="s">
        <v>1155</v>
      </c>
    </row>
    <row r="25" spans="1:16" s="13" customFormat="1" ht="13.9" customHeight="1">
      <c r="A25" s="94" t="s">
        <v>1195</v>
      </c>
    </row>
    <row r="26" spans="1:16" s="13" customFormat="1" ht="13.9" customHeight="1">
      <c r="A26" s="54"/>
    </row>
    <row r="27" spans="1:16">
      <c r="B27" s="982"/>
    </row>
    <row r="28" spans="1:16">
      <c r="B28" s="982">
        <f>B8-SUM(B9:B20)</f>
        <v>0</v>
      </c>
      <c r="C28" s="982">
        <f t="shared" ref="C28:O28" si="1">C8-SUM(C9:C20)</f>
        <v>0</v>
      </c>
      <c r="D28" s="982">
        <f t="shared" si="1"/>
        <v>0</v>
      </c>
      <c r="E28" s="982">
        <f t="shared" si="1"/>
        <v>0</v>
      </c>
      <c r="F28" s="982">
        <f t="shared" si="1"/>
        <v>0</v>
      </c>
      <c r="G28" s="982">
        <f t="shared" si="1"/>
        <v>0</v>
      </c>
      <c r="H28" s="982">
        <f t="shared" si="1"/>
        <v>0</v>
      </c>
      <c r="I28" s="982">
        <f t="shared" si="1"/>
        <v>0</v>
      </c>
      <c r="J28" s="982">
        <f t="shared" si="1"/>
        <v>0</v>
      </c>
      <c r="K28" s="982">
        <f t="shared" si="1"/>
        <v>0</v>
      </c>
      <c r="L28" s="982">
        <f t="shared" si="1"/>
        <v>0</v>
      </c>
      <c r="M28" s="982">
        <f t="shared" si="1"/>
        <v>0</v>
      </c>
      <c r="N28" s="982">
        <f t="shared" si="1"/>
        <v>0</v>
      </c>
      <c r="O28" s="982">
        <f t="shared" si="1"/>
        <v>0</v>
      </c>
    </row>
  </sheetData>
  <mergeCells count="20">
    <mergeCell ref="A1:B1"/>
    <mergeCell ref="C1:F1"/>
    <mergeCell ref="L1:M1"/>
    <mergeCell ref="N1:O1"/>
    <mergeCell ref="A2:B2"/>
    <mergeCell ref="C2:F2"/>
    <mergeCell ref="L2:M2"/>
    <mergeCell ref="N2:O2"/>
    <mergeCell ref="N6:N7"/>
    <mergeCell ref="O6:O7"/>
    <mergeCell ref="A3:O3"/>
    <mergeCell ref="A4:O4"/>
    <mergeCell ref="A6:A7"/>
    <mergeCell ref="B6:B7"/>
    <mergeCell ref="C6:D6"/>
    <mergeCell ref="E6:F6"/>
    <mergeCell ref="G6:H6"/>
    <mergeCell ref="I6:J6"/>
    <mergeCell ref="K6:L6"/>
    <mergeCell ref="M6:M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  <rowBreaks count="1" manualBreakCount="1">
    <brk id="26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view="pageBreakPreview" zoomScale="115" zoomScaleNormal="100" zoomScaleSheetLayoutView="115" workbookViewId="0">
      <selection activeCell="I10" sqref="I10"/>
    </sheetView>
  </sheetViews>
  <sheetFormatPr defaultColWidth="10" defaultRowHeight="15.75"/>
  <cols>
    <col min="1" max="2" width="6.125" style="84" customWidth="1"/>
    <col min="3" max="14" width="9.625" style="84" customWidth="1"/>
    <col min="15" max="18" width="4.625" style="84" customWidth="1"/>
    <col min="19" max="256" width="10" style="84"/>
    <col min="257" max="258" width="6.125" style="84" customWidth="1"/>
    <col min="259" max="270" width="9.625" style="84" customWidth="1"/>
    <col min="271" max="512" width="10" style="84"/>
    <col min="513" max="514" width="6.125" style="84" customWidth="1"/>
    <col min="515" max="526" width="9.625" style="84" customWidth="1"/>
    <col min="527" max="768" width="10" style="84"/>
    <col min="769" max="770" width="6.125" style="84" customWidth="1"/>
    <col min="771" max="782" width="9.625" style="84" customWidth="1"/>
    <col min="783" max="1024" width="10" style="84"/>
    <col min="1025" max="1026" width="6.125" style="84" customWidth="1"/>
    <col min="1027" max="1038" width="9.625" style="84" customWidth="1"/>
    <col min="1039" max="1280" width="10" style="84"/>
    <col min="1281" max="1282" width="6.125" style="84" customWidth="1"/>
    <col min="1283" max="1294" width="9.625" style="84" customWidth="1"/>
    <col min="1295" max="1536" width="10" style="84"/>
    <col min="1537" max="1538" width="6.125" style="84" customWidth="1"/>
    <col min="1539" max="1550" width="9.625" style="84" customWidth="1"/>
    <col min="1551" max="1792" width="10" style="84"/>
    <col min="1793" max="1794" width="6.125" style="84" customWidth="1"/>
    <col min="1795" max="1806" width="9.625" style="84" customWidth="1"/>
    <col min="1807" max="2048" width="10" style="84"/>
    <col min="2049" max="2050" width="6.125" style="84" customWidth="1"/>
    <col min="2051" max="2062" width="9.625" style="84" customWidth="1"/>
    <col min="2063" max="2304" width="10" style="84"/>
    <col min="2305" max="2306" width="6.125" style="84" customWidth="1"/>
    <col min="2307" max="2318" width="9.625" style="84" customWidth="1"/>
    <col min="2319" max="2560" width="10" style="84"/>
    <col min="2561" max="2562" width="6.125" style="84" customWidth="1"/>
    <col min="2563" max="2574" width="9.625" style="84" customWidth="1"/>
    <col min="2575" max="2816" width="10" style="84"/>
    <col min="2817" max="2818" width="6.125" style="84" customWidth="1"/>
    <col min="2819" max="2830" width="9.625" style="84" customWidth="1"/>
    <col min="2831" max="3072" width="10" style="84"/>
    <col min="3073" max="3074" width="6.125" style="84" customWidth="1"/>
    <col min="3075" max="3086" width="9.625" style="84" customWidth="1"/>
    <col min="3087" max="3328" width="10" style="84"/>
    <col min="3329" max="3330" width="6.125" style="84" customWidth="1"/>
    <col min="3331" max="3342" width="9.625" style="84" customWidth="1"/>
    <col min="3343" max="3584" width="10" style="84"/>
    <col min="3585" max="3586" width="6.125" style="84" customWidth="1"/>
    <col min="3587" max="3598" width="9.625" style="84" customWidth="1"/>
    <col min="3599" max="3840" width="10" style="84"/>
    <col min="3841" max="3842" width="6.125" style="84" customWidth="1"/>
    <col min="3843" max="3854" width="9.625" style="84" customWidth="1"/>
    <col min="3855" max="4096" width="10" style="84"/>
    <col min="4097" max="4098" width="6.125" style="84" customWidth="1"/>
    <col min="4099" max="4110" width="9.625" style="84" customWidth="1"/>
    <col min="4111" max="4352" width="10" style="84"/>
    <col min="4353" max="4354" width="6.125" style="84" customWidth="1"/>
    <col min="4355" max="4366" width="9.625" style="84" customWidth="1"/>
    <col min="4367" max="4608" width="10" style="84"/>
    <col min="4609" max="4610" width="6.125" style="84" customWidth="1"/>
    <col min="4611" max="4622" width="9.625" style="84" customWidth="1"/>
    <col min="4623" max="4864" width="10" style="84"/>
    <col min="4865" max="4866" width="6.125" style="84" customWidth="1"/>
    <col min="4867" max="4878" width="9.625" style="84" customWidth="1"/>
    <col min="4879" max="5120" width="10" style="84"/>
    <col min="5121" max="5122" width="6.125" style="84" customWidth="1"/>
    <col min="5123" max="5134" width="9.625" style="84" customWidth="1"/>
    <col min="5135" max="5376" width="10" style="84"/>
    <col min="5377" max="5378" width="6.125" style="84" customWidth="1"/>
    <col min="5379" max="5390" width="9.625" style="84" customWidth="1"/>
    <col min="5391" max="5632" width="10" style="84"/>
    <col min="5633" max="5634" width="6.125" style="84" customWidth="1"/>
    <col min="5635" max="5646" width="9.625" style="84" customWidth="1"/>
    <col min="5647" max="5888" width="10" style="84"/>
    <col min="5889" max="5890" width="6.125" style="84" customWidth="1"/>
    <col min="5891" max="5902" width="9.625" style="84" customWidth="1"/>
    <col min="5903" max="6144" width="10" style="84"/>
    <col min="6145" max="6146" width="6.125" style="84" customWidth="1"/>
    <col min="6147" max="6158" width="9.625" style="84" customWidth="1"/>
    <col min="6159" max="6400" width="10" style="84"/>
    <col min="6401" max="6402" width="6.125" style="84" customWidth="1"/>
    <col min="6403" max="6414" width="9.625" style="84" customWidth="1"/>
    <col min="6415" max="6656" width="10" style="84"/>
    <col min="6657" max="6658" width="6.125" style="84" customWidth="1"/>
    <col min="6659" max="6670" width="9.625" style="84" customWidth="1"/>
    <col min="6671" max="6912" width="10" style="84"/>
    <col min="6913" max="6914" width="6.125" style="84" customWidth="1"/>
    <col min="6915" max="6926" width="9.625" style="84" customWidth="1"/>
    <col min="6927" max="7168" width="10" style="84"/>
    <col min="7169" max="7170" width="6.125" style="84" customWidth="1"/>
    <col min="7171" max="7182" width="9.625" style="84" customWidth="1"/>
    <col min="7183" max="7424" width="10" style="84"/>
    <col min="7425" max="7426" width="6.125" style="84" customWidth="1"/>
    <col min="7427" max="7438" width="9.625" style="84" customWidth="1"/>
    <col min="7439" max="7680" width="10" style="84"/>
    <col min="7681" max="7682" width="6.125" style="84" customWidth="1"/>
    <col min="7683" max="7694" width="9.625" style="84" customWidth="1"/>
    <col min="7695" max="7936" width="10" style="84"/>
    <col min="7937" max="7938" width="6.125" style="84" customWidth="1"/>
    <col min="7939" max="7950" width="9.625" style="84" customWidth="1"/>
    <col min="7951" max="8192" width="10" style="84"/>
    <col min="8193" max="8194" width="6.125" style="84" customWidth="1"/>
    <col min="8195" max="8206" width="9.625" style="84" customWidth="1"/>
    <col min="8207" max="8448" width="10" style="84"/>
    <col min="8449" max="8450" width="6.125" style="84" customWidth="1"/>
    <col min="8451" max="8462" width="9.625" style="84" customWidth="1"/>
    <col min="8463" max="8704" width="10" style="84"/>
    <col min="8705" max="8706" width="6.125" style="84" customWidth="1"/>
    <col min="8707" max="8718" width="9.625" style="84" customWidth="1"/>
    <col min="8719" max="8960" width="10" style="84"/>
    <col min="8961" max="8962" width="6.125" style="84" customWidth="1"/>
    <col min="8963" max="8974" width="9.625" style="84" customWidth="1"/>
    <col min="8975" max="9216" width="10" style="84"/>
    <col min="9217" max="9218" width="6.125" style="84" customWidth="1"/>
    <col min="9219" max="9230" width="9.625" style="84" customWidth="1"/>
    <col min="9231" max="9472" width="10" style="84"/>
    <col min="9473" max="9474" width="6.125" style="84" customWidth="1"/>
    <col min="9475" max="9486" width="9.625" style="84" customWidth="1"/>
    <col min="9487" max="9728" width="10" style="84"/>
    <col min="9729" max="9730" width="6.125" style="84" customWidth="1"/>
    <col min="9731" max="9742" width="9.625" style="84" customWidth="1"/>
    <col min="9743" max="9984" width="10" style="84"/>
    <col min="9985" max="9986" width="6.125" style="84" customWidth="1"/>
    <col min="9987" max="9998" width="9.625" style="84" customWidth="1"/>
    <col min="9999" max="10240" width="10" style="84"/>
    <col min="10241" max="10242" width="6.125" style="84" customWidth="1"/>
    <col min="10243" max="10254" width="9.625" style="84" customWidth="1"/>
    <col min="10255" max="10496" width="10" style="84"/>
    <col min="10497" max="10498" width="6.125" style="84" customWidth="1"/>
    <col min="10499" max="10510" width="9.625" style="84" customWidth="1"/>
    <col min="10511" max="10752" width="10" style="84"/>
    <col min="10753" max="10754" width="6.125" style="84" customWidth="1"/>
    <col min="10755" max="10766" width="9.625" style="84" customWidth="1"/>
    <col min="10767" max="11008" width="10" style="84"/>
    <col min="11009" max="11010" width="6.125" style="84" customWidth="1"/>
    <col min="11011" max="11022" width="9.625" style="84" customWidth="1"/>
    <col min="11023" max="11264" width="10" style="84"/>
    <col min="11265" max="11266" width="6.125" style="84" customWidth="1"/>
    <col min="11267" max="11278" width="9.625" style="84" customWidth="1"/>
    <col min="11279" max="11520" width="10" style="84"/>
    <col min="11521" max="11522" width="6.125" style="84" customWidth="1"/>
    <col min="11523" max="11534" width="9.625" style="84" customWidth="1"/>
    <col min="11535" max="11776" width="10" style="84"/>
    <col min="11777" max="11778" width="6.125" style="84" customWidth="1"/>
    <col min="11779" max="11790" width="9.625" style="84" customWidth="1"/>
    <col min="11791" max="12032" width="10" style="84"/>
    <col min="12033" max="12034" width="6.125" style="84" customWidth="1"/>
    <col min="12035" max="12046" width="9.625" style="84" customWidth="1"/>
    <col min="12047" max="12288" width="10" style="84"/>
    <col min="12289" max="12290" width="6.125" style="84" customWidth="1"/>
    <col min="12291" max="12302" width="9.625" style="84" customWidth="1"/>
    <col min="12303" max="12544" width="10" style="84"/>
    <col min="12545" max="12546" width="6.125" style="84" customWidth="1"/>
    <col min="12547" max="12558" width="9.625" style="84" customWidth="1"/>
    <col min="12559" max="12800" width="10" style="84"/>
    <col min="12801" max="12802" width="6.125" style="84" customWidth="1"/>
    <col min="12803" max="12814" width="9.625" style="84" customWidth="1"/>
    <col min="12815" max="13056" width="10" style="84"/>
    <col min="13057" max="13058" width="6.125" style="84" customWidth="1"/>
    <col min="13059" max="13070" width="9.625" style="84" customWidth="1"/>
    <col min="13071" max="13312" width="10" style="84"/>
    <col min="13313" max="13314" width="6.125" style="84" customWidth="1"/>
    <col min="13315" max="13326" width="9.625" style="84" customWidth="1"/>
    <col min="13327" max="13568" width="10" style="84"/>
    <col min="13569" max="13570" width="6.125" style="84" customWidth="1"/>
    <col min="13571" max="13582" width="9.625" style="84" customWidth="1"/>
    <col min="13583" max="13824" width="10" style="84"/>
    <col min="13825" max="13826" width="6.125" style="84" customWidth="1"/>
    <col min="13827" max="13838" width="9.625" style="84" customWidth="1"/>
    <col min="13839" max="14080" width="10" style="84"/>
    <col min="14081" max="14082" width="6.125" style="84" customWidth="1"/>
    <col min="14083" max="14094" width="9.625" style="84" customWidth="1"/>
    <col min="14095" max="14336" width="10" style="84"/>
    <col min="14337" max="14338" width="6.125" style="84" customWidth="1"/>
    <col min="14339" max="14350" width="9.625" style="84" customWidth="1"/>
    <col min="14351" max="14592" width="10" style="84"/>
    <col min="14593" max="14594" width="6.125" style="84" customWidth="1"/>
    <col min="14595" max="14606" width="9.625" style="84" customWidth="1"/>
    <col min="14607" max="14848" width="10" style="84"/>
    <col min="14849" max="14850" width="6.125" style="84" customWidth="1"/>
    <col min="14851" max="14862" width="9.625" style="84" customWidth="1"/>
    <col min="14863" max="15104" width="10" style="84"/>
    <col min="15105" max="15106" width="6.125" style="84" customWidth="1"/>
    <col min="15107" max="15118" width="9.625" style="84" customWidth="1"/>
    <col min="15119" max="15360" width="10" style="84"/>
    <col min="15361" max="15362" width="6.125" style="84" customWidth="1"/>
    <col min="15363" max="15374" width="9.625" style="84" customWidth="1"/>
    <col min="15375" max="15616" width="10" style="84"/>
    <col min="15617" max="15618" width="6.125" style="84" customWidth="1"/>
    <col min="15619" max="15630" width="9.625" style="84" customWidth="1"/>
    <col min="15631" max="15872" width="10" style="84"/>
    <col min="15873" max="15874" width="6.125" style="84" customWidth="1"/>
    <col min="15875" max="15886" width="9.625" style="84" customWidth="1"/>
    <col min="15887" max="16128" width="10" style="84"/>
    <col min="16129" max="16130" width="6.125" style="84" customWidth="1"/>
    <col min="16131" max="16142" width="9.625" style="84" customWidth="1"/>
    <col min="16143" max="16384" width="10" style="84"/>
  </cols>
  <sheetData>
    <row r="1" spans="1:18" s="13" customFormat="1" ht="18" customHeight="1">
      <c r="A1" s="2163" t="s">
        <v>1023</v>
      </c>
      <c r="B1" s="2165"/>
      <c r="C1" s="1013" t="s">
        <v>1156</v>
      </c>
      <c r="L1" s="1510" t="s">
        <v>1157</v>
      </c>
      <c r="M1" s="2460" t="s">
        <v>1158</v>
      </c>
      <c r="N1" s="2461"/>
    </row>
    <row r="2" spans="1:18" s="13" customFormat="1" ht="18" customHeight="1">
      <c r="A2" s="2163" t="s">
        <v>1159</v>
      </c>
      <c r="B2" s="2165"/>
      <c r="C2" s="1014" t="s">
        <v>1160</v>
      </c>
      <c r="D2" s="83"/>
      <c r="E2" s="83"/>
      <c r="F2" s="83"/>
      <c r="G2" s="83"/>
      <c r="H2" s="83"/>
      <c r="I2" s="83"/>
      <c r="J2" s="83"/>
      <c r="K2" s="7" t="s">
        <v>288</v>
      </c>
      <c r="L2" s="1510" t="s">
        <v>228</v>
      </c>
      <c r="M2" s="2477" t="s">
        <v>1161</v>
      </c>
      <c r="N2" s="2478"/>
    </row>
    <row r="3" spans="1:18" s="159" customFormat="1" ht="30" customHeight="1">
      <c r="A3" s="2479" t="s">
        <v>1162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</row>
    <row r="4" spans="1:18" s="13" customFormat="1" ht="18" customHeight="1">
      <c r="C4" s="85"/>
      <c r="E4" s="1015"/>
      <c r="F4" s="2480" t="s">
        <v>1163</v>
      </c>
      <c r="G4" s="2480"/>
      <c r="H4" s="2480"/>
      <c r="I4" s="2480"/>
      <c r="J4" s="2480"/>
      <c r="K4" s="1015"/>
      <c r="L4" s="2481" t="s">
        <v>1164</v>
      </c>
      <c r="M4" s="2481"/>
      <c r="N4" s="2481"/>
    </row>
    <row r="5" spans="1:18" s="13" customFormat="1" ht="27" customHeight="1">
      <c r="A5" s="2468" t="s">
        <v>1165</v>
      </c>
      <c r="B5" s="2469"/>
      <c r="C5" s="2472" t="s">
        <v>1166</v>
      </c>
      <c r="D5" s="2472" t="s">
        <v>1167</v>
      </c>
      <c r="E5" s="2472" t="s">
        <v>1168</v>
      </c>
      <c r="F5" s="2474" t="s">
        <v>1169</v>
      </c>
      <c r="G5" s="2475"/>
      <c r="H5" s="2475"/>
      <c r="I5" s="2475"/>
      <c r="J5" s="2476"/>
      <c r="K5" s="2474" t="s">
        <v>1170</v>
      </c>
      <c r="L5" s="2475"/>
      <c r="M5" s="2475"/>
      <c r="N5" s="2475"/>
    </row>
    <row r="6" spans="1:18" s="13" customFormat="1" ht="116.45" customHeight="1">
      <c r="A6" s="2470"/>
      <c r="B6" s="2471"/>
      <c r="C6" s="2473"/>
      <c r="D6" s="2473"/>
      <c r="E6" s="2473"/>
      <c r="F6" s="1712" t="s">
        <v>1171</v>
      </c>
      <c r="G6" s="1712" t="s">
        <v>1172</v>
      </c>
      <c r="H6" s="1699" t="s">
        <v>1173</v>
      </c>
      <c r="I6" s="1699" t="s">
        <v>1174</v>
      </c>
      <c r="J6" s="1699" t="s">
        <v>1175</v>
      </c>
      <c r="K6" s="1712" t="s">
        <v>1171</v>
      </c>
      <c r="L6" s="1712" t="s">
        <v>1176</v>
      </c>
      <c r="M6" s="1712" t="s">
        <v>1177</v>
      </c>
      <c r="N6" s="1712" t="s">
        <v>1175</v>
      </c>
    </row>
    <row r="7" spans="1:18" s="13" customFormat="1" ht="45" customHeight="1">
      <c r="A7" s="1716"/>
      <c r="B7" s="1717"/>
      <c r="C7" s="1712"/>
      <c r="D7" s="1713"/>
      <c r="E7" s="1713"/>
      <c r="F7" s="1713"/>
      <c r="G7" s="1713"/>
      <c r="H7" s="1700"/>
      <c r="I7" s="1700"/>
      <c r="J7" s="1684"/>
      <c r="K7" s="1713"/>
      <c r="L7" s="1713"/>
      <c r="M7" s="1713"/>
      <c r="N7" s="1713"/>
    </row>
    <row r="8" spans="1:18" s="13" customFormat="1" ht="90" customHeight="1">
      <c r="A8" s="2466" t="s">
        <v>1178</v>
      </c>
      <c r="B8" s="2467"/>
      <c r="C8" s="1016">
        <v>351</v>
      </c>
      <c r="D8" s="1017">
        <v>2425</v>
      </c>
      <c r="E8" s="1017">
        <v>2381</v>
      </c>
      <c r="F8" s="1017">
        <v>268</v>
      </c>
      <c r="G8" s="1017">
        <v>14</v>
      </c>
      <c r="H8" s="1017">
        <v>148</v>
      </c>
      <c r="I8" s="1017">
        <v>7</v>
      </c>
      <c r="J8" s="1018">
        <v>99</v>
      </c>
      <c r="K8" s="1017">
        <v>224</v>
      </c>
      <c r="L8" s="1017">
        <v>162</v>
      </c>
      <c r="M8" s="1017">
        <v>0</v>
      </c>
      <c r="N8" s="1017">
        <v>62</v>
      </c>
      <c r="P8" s="508">
        <f>F8-SUM(G8:J8)</f>
        <v>0</v>
      </c>
      <c r="Q8" s="508">
        <f>K8-SUM(L8:N8)</f>
        <v>0</v>
      </c>
      <c r="R8" s="508">
        <f>(D8-E8)-(F8-K8)</f>
        <v>0</v>
      </c>
    </row>
    <row r="9" spans="1:18" s="13" customFormat="1" ht="45" customHeight="1">
      <c r="A9" s="1019"/>
      <c r="B9" s="1020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</row>
    <row r="10" spans="1:18" s="94" customFormat="1" ht="18" customHeight="1">
      <c r="A10" s="1469" t="s">
        <v>83</v>
      </c>
      <c r="C10" s="99" t="s">
        <v>84</v>
      </c>
      <c r="F10" s="99" t="s">
        <v>85</v>
      </c>
      <c r="I10" s="54" t="s">
        <v>331</v>
      </c>
      <c r="N10" s="99" t="s">
        <v>1193</v>
      </c>
    </row>
    <row r="11" spans="1:18" s="94" customFormat="1" ht="18" customHeight="1">
      <c r="F11" s="99" t="s">
        <v>86</v>
      </c>
      <c r="L11" s="99"/>
      <c r="M11" s="99"/>
      <c r="N11" s="99"/>
      <c r="O11" s="99"/>
      <c r="P11" s="99"/>
    </row>
    <row r="12" spans="1:18" s="13" customFormat="1" ht="13.9" customHeight="1">
      <c r="F12" s="1715"/>
    </row>
    <row r="13" spans="1:18" s="13" customFormat="1" ht="13.9" customHeight="1">
      <c r="A13" s="957" t="s">
        <v>1179</v>
      </c>
    </row>
    <row r="14" spans="1:18" s="13" customFormat="1" ht="13.9" customHeight="1">
      <c r="A14" s="94" t="s">
        <v>1195</v>
      </c>
    </row>
    <row r="15" spans="1:18" s="13" customFormat="1" ht="13.9" customHeight="1">
      <c r="A15" s="54"/>
    </row>
  </sheetData>
  <mergeCells count="14">
    <mergeCell ref="F5:J5"/>
    <mergeCell ref="K5:N5"/>
    <mergeCell ref="A1:B1"/>
    <mergeCell ref="M1:N1"/>
    <mergeCell ref="A2:B2"/>
    <mergeCell ref="M2:N2"/>
    <mergeCell ref="A3:N3"/>
    <mergeCell ref="F4:J4"/>
    <mergeCell ref="L4:N4"/>
    <mergeCell ref="A8:B8"/>
    <mergeCell ref="A5:B6"/>
    <mergeCell ref="C5:C6"/>
    <mergeCell ref="D5:D6"/>
    <mergeCell ref="E5:E6"/>
  </mergeCells>
  <phoneticPr fontId="1" type="noConversion"/>
  <printOptions horizontalCentered="1"/>
  <pageMargins left="0.70866141732283472" right="0.70866141732283472" top="0.47244094488188981" bottom="0.31496062992125984" header="0.31496062992125984" footer="0.31496062992125984"/>
  <pageSetup paperSize="9" orientation="landscape" r:id="rId1"/>
  <headerFooter alignWithMargins="0">
    <oddFooter>&amp;C&amp;8&amp;A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2" width="6.125" style="84" customWidth="1"/>
    <col min="3" max="14" width="9.625" style="84" customWidth="1"/>
    <col min="15" max="17" width="4.625" style="84" customWidth="1"/>
    <col min="18" max="254" width="10" style="84"/>
    <col min="255" max="256" width="6.125" style="84" customWidth="1"/>
    <col min="257" max="270" width="8.375" style="84" customWidth="1"/>
    <col min="271" max="510" width="10" style="84"/>
    <col min="511" max="512" width="6.125" style="84" customWidth="1"/>
    <col min="513" max="526" width="8.375" style="84" customWidth="1"/>
    <col min="527" max="766" width="10" style="84"/>
    <col min="767" max="768" width="6.125" style="84" customWidth="1"/>
    <col min="769" max="782" width="8.375" style="84" customWidth="1"/>
    <col min="783" max="1022" width="10" style="84"/>
    <col min="1023" max="1024" width="6.125" style="84" customWidth="1"/>
    <col min="1025" max="1038" width="8.375" style="84" customWidth="1"/>
    <col min="1039" max="1278" width="10" style="84"/>
    <col min="1279" max="1280" width="6.125" style="84" customWidth="1"/>
    <col min="1281" max="1294" width="8.375" style="84" customWidth="1"/>
    <col min="1295" max="1534" width="10" style="84"/>
    <col min="1535" max="1536" width="6.125" style="84" customWidth="1"/>
    <col min="1537" max="1550" width="8.375" style="84" customWidth="1"/>
    <col min="1551" max="1790" width="10" style="84"/>
    <col min="1791" max="1792" width="6.125" style="84" customWidth="1"/>
    <col min="1793" max="1806" width="8.375" style="84" customWidth="1"/>
    <col min="1807" max="2046" width="10" style="84"/>
    <col min="2047" max="2048" width="6.125" style="84" customWidth="1"/>
    <col min="2049" max="2062" width="8.375" style="84" customWidth="1"/>
    <col min="2063" max="2302" width="10" style="84"/>
    <col min="2303" max="2304" width="6.125" style="84" customWidth="1"/>
    <col min="2305" max="2318" width="8.375" style="84" customWidth="1"/>
    <col min="2319" max="2558" width="10" style="84"/>
    <col min="2559" max="2560" width="6.125" style="84" customWidth="1"/>
    <col min="2561" max="2574" width="8.375" style="84" customWidth="1"/>
    <col min="2575" max="2814" width="10" style="84"/>
    <col min="2815" max="2816" width="6.125" style="84" customWidth="1"/>
    <col min="2817" max="2830" width="8.375" style="84" customWidth="1"/>
    <col min="2831" max="3070" width="10" style="84"/>
    <col min="3071" max="3072" width="6.125" style="84" customWidth="1"/>
    <col min="3073" max="3086" width="8.375" style="84" customWidth="1"/>
    <col min="3087" max="3326" width="10" style="84"/>
    <col min="3327" max="3328" width="6.125" style="84" customWidth="1"/>
    <col min="3329" max="3342" width="8.375" style="84" customWidth="1"/>
    <col min="3343" max="3582" width="10" style="84"/>
    <col min="3583" max="3584" width="6.125" style="84" customWidth="1"/>
    <col min="3585" max="3598" width="8.375" style="84" customWidth="1"/>
    <col min="3599" max="3838" width="10" style="84"/>
    <col min="3839" max="3840" width="6.125" style="84" customWidth="1"/>
    <col min="3841" max="3854" width="8.375" style="84" customWidth="1"/>
    <col min="3855" max="4094" width="10" style="84"/>
    <col min="4095" max="4096" width="6.125" style="84" customWidth="1"/>
    <col min="4097" max="4110" width="8.375" style="84" customWidth="1"/>
    <col min="4111" max="4350" width="10" style="84"/>
    <col min="4351" max="4352" width="6.125" style="84" customWidth="1"/>
    <col min="4353" max="4366" width="8.375" style="84" customWidth="1"/>
    <col min="4367" max="4606" width="10" style="84"/>
    <col min="4607" max="4608" width="6.125" style="84" customWidth="1"/>
    <col min="4609" max="4622" width="8.375" style="84" customWidth="1"/>
    <col min="4623" max="4862" width="10" style="84"/>
    <col min="4863" max="4864" width="6.125" style="84" customWidth="1"/>
    <col min="4865" max="4878" width="8.375" style="84" customWidth="1"/>
    <col min="4879" max="5118" width="10" style="84"/>
    <col min="5119" max="5120" width="6.125" style="84" customWidth="1"/>
    <col min="5121" max="5134" width="8.375" style="84" customWidth="1"/>
    <col min="5135" max="5374" width="10" style="84"/>
    <col min="5375" max="5376" width="6.125" style="84" customWidth="1"/>
    <col min="5377" max="5390" width="8.375" style="84" customWidth="1"/>
    <col min="5391" max="5630" width="10" style="84"/>
    <col min="5631" max="5632" width="6.125" style="84" customWidth="1"/>
    <col min="5633" max="5646" width="8.375" style="84" customWidth="1"/>
    <col min="5647" max="5886" width="10" style="84"/>
    <col min="5887" max="5888" width="6.125" style="84" customWidth="1"/>
    <col min="5889" max="5902" width="8.375" style="84" customWidth="1"/>
    <col min="5903" max="6142" width="10" style="84"/>
    <col min="6143" max="6144" width="6.125" style="84" customWidth="1"/>
    <col min="6145" max="6158" width="8.375" style="84" customWidth="1"/>
    <col min="6159" max="6398" width="10" style="84"/>
    <col min="6399" max="6400" width="6.125" style="84" customWidth="1"/>
    <col min="6401" max="6414" width="8.375" style="84" customWidth="1"/>
    <col min="6415" max="6654" width="10" style="84"/>
    <col min="6655" max="6656" width="6.125" style="84" customWidth="1"/>
    <col min="6657" max="6670" width="8.375" style="84" customWidth="1"/>
    <col min="6671" max="6910" width="10" style="84"/>
    <col min="6911" max="6912" width="6.125" style="84" customWidth="1"/>
    <col min="6913" max="6926" width="8.375" style="84" customWidth="1"/>
    <col min="6927" max="7166" width="10" style="84"/>
    <col min="7167" max="7168" width="6.125" style="84" customWidth="1"/>
    <col min="7169" max="7182" width="8.375" style="84" customWidth="1"/>
    <col min="7183" max="7422" width="10" style="84"/>
    <col min="7423" max="7424" width="6.125" style="84" customWidth="1"/>
    <col min="7425" max="7438" width="8.375" style="84" customWidth="1"/>
    <col min="7439" max="7678" width="10" style="84"/>
    <col min="7679" max="7680" width="6.125" style="84" customWidth="1"/>
    <col min="7681" max="7694" width="8.375" style="84" customWidth="1"/>
    <col min="7695" max="7934" width="10" style="84"/>
    <col min="7935" max="7936" width="6.125" style="84" customWidth="1"/>
    <col min="7937" max="7950" width="8.375" style="84" customWidth="1"/>
    <col min="7951" max="8190" width="10" style="84"/>
    <col min="8191" max="8192" width="6.125" style="84" customWidth="1"/>
    <col min="8193" max="8206" width="8.375" style="84" customWidth="1"/>
    <col min="8207" max="8446" width="10" style="84"/>
    <col min="8447" max="8448" width="6.125" style="84" customWidth="1"/>
    <col min="8449" max="8462" width="8.375" style="84" customWidth="1"/>
    <col min="8463" max="8702" width="10" style="84"/>
    <col min="8703" max="8704" width="6.125" style="84" customWidth="1"/>
    <col min="8705" max="8718" width="8.375" style="84" customWidth="1"/>
    <col min="8719" max="8958" width="10" style="84"/>
    <col min="8959" max="8960" width="6.125" style="84" customWidth="1"/>
    <col min="8961" max="8974" width="8.375" style="84" customWidth="1"/>
    <col min="8975" max="9214" width="10" style="84"/>
    <col min="9215" max="9216" width="6.125" style="84" customWidth="1"/>
    <col min="9217" max="9230" width="8.375" style="84" customWidth="1"/>
    <col min="9231" max="9470" width="10" style="84"/>
    <col min="9471" max="9472" width="6.125" style="84" customWidth="1"/>
    <col min="9473" max="9486" width="8.375" style="84" customWidth="1"/>
    <col min="9487" max="9726" width="10" style="84"/>
    <col min="9727" max="9728" width="6.125" style="84" customWidth="1"/>
    <col min="9729" max="9742" width="8.375" style="84" customWidth="1"/>
    <col min="9743" max="9982" width="10" style="84"/>
    <col min="9983" max="9984" width="6.125" style="84" customWidth="1"/>
    <col min="9985" max="9998" width="8.375" style="84" customWidth="1"/>
    <col min="9999" max="10238" width="10" style="84"/>
    <col min="10239" max="10240" width="6.125" style="84" customWidth="1"/>
    <col min="10241" max="10254" width="8.375" style="84" customWidth="1"/>
    <col min="10255" max="10494" width="10" style="84"/>
    <col min="10495" max="10496" width="6.125" style="84" customWidth="1"/>
    <col min="10497" max="10510" width="8.375" style="84" customWidth="1"/>
    <col min="10511" max="10750" width="10" style="84"/>
    <col min="10751" max="10752" width="6.125" style="84" customWidth="1"/>
    <col min="10753" max="10766" width="8.375" style="84" customWidth="1"/>
    <col min="10767" max="11006" width="10" style="84"/>
    <col min="11007" max="11008" width="6.125" style="84" customWidth="1"/>
    <col min="11009" max="11022" width="8.375" style="84" customWidth="1"/>
    <col min="11023" max="11262" width="10" style="84"/>
    <col min="11263" max="11264" width="6.125" style="84" customWidth="1"/>
    <col min="11265" max="11278" width="8.375" style="84" customWidth="1"/>
    <col min="11279" max="11518" width="10" style="84"/>
    <col min="11519" max="11520" width="6.125" style="84" customWidth="1"/>
    <col min="11521" max="11534" width="8.375" style="84" customWidth="1"/>
    <col min="11535" max="11774" width="10" style="84"/>
    <col min="11775" max="11776" width="6.125" style="84" customWidth="1"/>
    <col min="11777" max="11790" width="8.375" style="84" customWidth="1"/>
    <col min="11791" max="12030" width="10" style="84"/>
    <col min="12031" max="12032" width="6.125" style="84" customWidth="1"/>
    <col min="12033" max="12046" width="8.375" style="84" customWidth="1"/>
    <col min="12047" max="12286" width="10" style="84"/>
    <col min="12287" max="12288" width="6.125" style="84" customWidth="1"/>
    <col min="12289" max="12302" width="8.375" style="84" customWidth="1"/>
    <col min="12303" max="12542" width="10" style="84"/>
    <col min="12543" max="12544" width="6.125" style="84" customWidth="1"/>
    <col min="12545" max="12558" width="8.375" style="84" customWidth="1"/>
    <col min="12559" max="12798" width="10" style="84"/>
    <col min="12799" max="12800" width="6.125" style="84" customWidth="1"/>
    <col min="12801" max="12814" width="8.375" style="84" customWidth="1"/>
    <col min="12815" max="13054" width="10" style="84"/>
    <col min="13055" max="13056" width="6.125" style="84" customWidth="1"/>
    <col min="13057" max="13070" width="8.375" style="84" customWidth="1"/>
    <col min="13071" max="13310" width="10" style="84"/>
    <col min="13311" max="13312" width="6.125" style="84" customWidth="1"/>
    <col min="13313" max="13326" width="8.375" style="84" customWidth="1"/>
    <col min="13327" max="13566" width="10" style="84"/>
    <col min="13567" max="13568" width="6.125" style="84" customWidth="1"/>
    <col min="13569" max="13582" width="8.375" style="84" customWidth="1"/>
    <col min="13583" max="13822" width="10" style="84"/>
    <col min="13823" max="13824" width="6.125" style="84" customWidth="1"/>
    <col min="13825" max="13838" width="8.375" style="84" customWidth="1"/>
    <col min="13839" max="14078" width="10" style="84"/>
    <col min="14079" max="14080" width="6.125" style="84" customWidth="1"/>
    <col min="14081" max="14094" width="8.375" style="84" customWidth="1"/>
    <col min="14095" max="14334" width="10" style="84"/>
    <col min="14335" max="14336" width="6.125" style="84" customWidth="1"/>
    <col min="14337" max="14350" width="8.375" style="84" customWidth="1"/>
    <col min="14351" max="14590" width="10" style="84"/>
    <col min="14591" max="14592" width="6.125" style="84" customWidth="1"/>
    <col min="14593" max="14606" width="8.375" style="84" customWidth="1"/>
    <col min="14607" max="14846" width="10" style="84"/>
    <col min="14847" max="14848" width="6.125" style="84" customWidth="1"/>
    <col min="14849" max="14862" width="8.375" style="84" customWidth="1"/>
    <col min="14863" max="15102" width="10" style="84"/>
    <col min="15103" max="15104" width="6.125" style="84" customWidth="1"/>
    <col min="15105" max="15118" width="8.375" style="84" customWidth="1"/>
    <col min="15119" max="15358" width="10" style="84"/>
    <col min="15359" max="15360" width="6.125" style="84" customWidth="1"/>
    <col min="15361" max="15374" width="8.375" style="84" customWidth="1"/>
    <col min="15375" max="15614" width="10" style="84"/>
    <col min="15615" max="15616" width="6.125" style="84" customWidth="1"/>
    <col min="15617" max="15630" width="8.375" style="84" customWidth="1"/>
    <col min="15631" max="15870" width="10" style="84"/>
    <col min="15871" max="15872" width="6.125" style="84" customWidth="1"/>
    <col min="15873" max="15886" width="8.375" style="84" customWidth="1"/>
    <col min="15887" max="16126" width="10" style="84"/>
    <col min="16127" max="16128" width="6.125" style="84" customWidth="1"/>
    <col min="16129" max="16142" width="8.375" style="84" customWidth="1"/>
    <col min="16143" max="16384" width="10" style="84"/>
  </cols>
  <sheetData>
    <row r="1" spans="1:17" s="13" customFormat="1" ht="18" customHeight="1">
      <c r="A1" s="2163" t="s">
        <v>1023</v>
      </c>
      <c r="B1" s="2165"/>
      <c r="C1" s="2485" t="s">
        <v>1156</v>
      </c>
      <c r="D1" s="2486"/>
      <c r="E1" s="2486"/>
      <c r="F1" s="2486"/>
      <c r="G1" s="2486"/>
      <c r="H1" s="2486"/>
      <c r="L1" s="1510" t="s">
        <v>1157</v>
      </c>
      <c r="M1" s="2460" t="s">
        <v>1158</v>
      </c>
      <c r="N1" s="2461"/>
    </row>
    <row r="2" spans="1:17" s="13" customFormat="1" ht="18" customHeight="1">
      <c r="A2" s="2163" t="s">
        <v>1159</v>
      </c>
      <c r="B2" s="2165"/>
      <c r="C2" s="2462" t="s">
        <v>1160</v>
      </c>
      <c r="D2" s="2463"/>
      <c r="E2" s="2463"/>
      <c r="F2" s="2463"/>
      <c r="G2" s="2463"/>
      <c r="H2" s="995"/>
      <c r="I2" s="83"/>
      <c r="J2" s="83"/>
      <c r="K2" s="7" t="s">
        <v>288</v>
      </c>
      <c r="L2" s="1510" t="s">
        <v>228</v>
      </c>
      <c r="M2" s="2477" t="s">
        <v>1180</v>
      </c>
      <c r="N2" s="2478"/>
    </row>
    <row r="3" spans="1:17" s="159" customFormat="1" ht="30" customHeight="1">
      <c r="A3" s="2479" t="s">
        <v>1181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</row>
    <row r="4" spans="1:17" s="13" customFormat="1" ht="18" customHeight="1">
      <c r="C4" s="85"/>
      <c r="E4" s="2480" t="s">
        <v>1182</v>
      </c>
      <c r="F4" s="2480"/>
      <c r="G4" s="2480"/>
      <c r="H4" s="2480"/>
      <c r="I4" s="2480"/>
      <c r="J4" s="2480"/>
      <c r="K4" s="1015"/>
      <c r="L4" s="2481" t="s">
        <v>1183</v>
      </c>
      <c r="M4" s="2481"/>
      <c r="N4" s="2481"/>
    </row>
    <row r="5" spans="1:17" s="13" customFormat="1" ht="72" customHeight="1">
      <c r="A5" s="2468" t="s">
        <v>1184</v>
      </c>
      <c r="B5" s="2469"/>
      <c r="C5" s="2482" t="s">
        <v>1185</v>
      </c>
      <c r="D5" s="2483"/>
      <c r="E5" s="2482" t="s">
        <v>1186</v>
      </c>
      <c r="F5" s="2483"/>
      <c r="G5" s="2482" t="s">
        <v>1187</v>
      </c>
      <c r="H5" s="2483"/>
      <c r="I5" s="2482" t="s">
        <v>1188</v>
      </c>
      <c r="J5" s="2483"/>
      <c r="K5" s="2482" t="s">
        <v>1189</v>
      </c>
      <c r="L5" s="2483"/>
      <c r="M5" s="2482" t="s">
        <v>1190</v>
      </c>
      <c r="N5" s="2484"/>
    </row>
    <row r="6" spans="1:17" s="13" customFormat="1" ht="72" customHeight="1">
      <c r="A6" s="2470"/>
      <c r="B6" s="2471"/>
      <c r="C6" s="1686" t="s">
        <v>1191</v>
      </c>
      <c r="D6" s="1686" t="s">
        <v>1192</v>
      </c>
      <c r="E6" s="1699" t="s">
        <v>1191</v>
      </c>
      <c r="F6" s="1699" t="s">
        <v>1192</v>
      </c>
      <c r="G6" s="1699" t="s">
        <v>1191</v>
      </c>
      <c r="H6" s="1699" t="s">
        <v>1192</v>
      </c>
      <c r="I6" s="1699" t="s">
        <v>1191</v>
      </c>
      <c r="J6" s="1699" t="s">
        <v>1192</v>
      </c>
      <c r="K6" s="1699" t="s">
        <v>1191</v>
      </c>
      <c r="L6" s="1699" t="s">
        <v>1192</v>
      </c>
      <c r="M6" s="1699" t="s">
        <v>1191</v>
      </c>
      <c r="N6" s="1690" t="s">
        <v>1192</v>
      </c>
    </row>
    <row r="7" spans="1:17" s="13" customFormat="1" ht="45" customHeight="1">
      <c r="A7" s="1716"/>
      <c r="B7" s="1717"/>
      <c r="C7" s="1712"/>
      <c r="D7" s="1713"/>
      <c r="E7" s="1700"/>
      <c r="F7" s="1700"/>
      <c r="G7" s="1700"/>
      <c r="H7" s="1700"/>
      <c r="I7" s="1700"/>
      <c r="J7" s="1700"/>
      <c r="K7" s="1700"/>
      <c r="L7" s="1700"/>
      <c r="M7" s="1700"/>
      <c r="N7" s="1700"/>
    </row>
    <row r="8" spans="1:17" s="13" customFormat="1" ht="90" customHeight="1">
      <c r="A8" s="2466" t="s">
        <v>1178</v>
      </c>
      <c r="B8" s="2467"/>
      <c r="C8" s="1016">
        <v>351</v>
      </c>
      <c r="D8" s="1022">
        <v>2425</v>
      </c>
      <c r="E8" s="1022">
        <v>96</v>
      </c>
      <c r="F8" s="1022">
        <v>768</v>
      </c>
      <c r="G8" s="1022">
        <v>106</v>
      </c>
      <c r="H8" s="1022">
        <v>710</v>
      </c>
      <c r="I8" s="1022">
        <v>118</v>
      </c>
      <c r="J8" s="1022">
        <v>632</v>
      </c>
      <c r="K8" s="1022">
        <v>24</v>
      </c>
      <c r="L8" s="1022">
        <v>265</v>
      </c>
      <c r="M8" s="1022">
        <v>7</v>
      </c>
      <c r="N8" s="1022">
        <v>50</v>
      </c>
      <c r="P8" s="508">
        <f>C8-E8-G8-I8-K8-M8</f>
        <v>0</v>
      </c>
      <c r="Q8" s="508">
        <f>D8-F8-H8-J8-L8-N8</f>
        <v>0</v>
      </c>
    </row>
    <row r="9" spans="1:17" s="13" customFormat="1" ht="45" customHeight="1">
      <c r="A9" s="1019"/>
      <c r="B9" s="1020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</row>
    <row r="10" spans="1:17" s="94" customFormat="1" ht="18" customHeight="1">
      <c r="A10" s="1469" t="s">
        <v>83</v>
      </c>
      <c r="D10" s="157" t="s">
        <v>84</v>
      </c>
      <c r="G10" s="99" t="s">
        <v>85</v>
      </c>
      <c r="J10" s="54" t="s">
        <v>331</v>
      </c>
      <c r="N10" s="99" t="s">
        <v>1193</v>
      </c>
    </row>
    <row r="11" spans="1:17" s="94" customFormat="1" ht="18" customHeight="1">
      <c r="G11" s="99" t="s">
        <v>86</v>
      </c>
      <c r="K11" s="99"/>
      <c r="L11" s="99"/>
      <c r="M11" s="99"/>
      <c r="N11" s="99"/>
    </row>
    <row r="12" spans="1:17" s="13" customFormat="1" ht="13.9" customHeight="1">
      <c r="H12" s="1715"/>
    </row>
    <row r="13" spans="1:17" s="13" customFormat="1" ht="13.9" customHeight="1">
      <c r="A13" s="957" t="s">
        <v>1194</v>
      </c>
    </row>
    <row r="14" spans="1:17" s="13" customFormat="1" ht="13.9" customHeight="1">
      <c r="A14" s="94" t="s">
        <v>1195</v>
      </c>
    </row>
    <row r="15" spans="1:17" s="94" customFormat="1" ht="13.9" customHeight="1">
      <c r="A15" s="157"/>
      <c r="B15" s="157"/>
    </row>
  </sheetData>
  <mergeCells count="17">
    <mergeCell ref="A1:B1"/>
    <mergeCell ref="C1:H1"/>
    <mergeCell ref="M1:N1"/>
    <mergeCell ref="A2:B2"/>
    <mergeCell ref="C2:G2"/>
    <mergeCell ref="M2:N2"/>
    <mergeCell ref="A8:B8"/>
    <mergeCell ref="A3:N3"/>
    <mergeCell ref="E4:J4"/>
    <mergeCell ref="L4:N4"/>
    <mergeCell ref="A5:B6"/>
    <mergeCell ref="C5:D5"/>
    <mergeCell ref="E5:F5"/>
    <mergeCell ref="G5:H5"/>
    <mergeCell ref="I5:J5"/>
    <mergeCell ref="K5:L5"/>
    <mergeCell ref="M5:N5"/>
  </mergeCells>
  <phoneticPr fontId="1" type="noConversion"/>
  <printOptions horizontalCentered="1"/>
  <pageMargins left="0.70866141732283472" right="0.70866141732283472" top="0.47244094488188981" bottom="0.31496062992125984" header="0.31496062992125984" footer="0.31496062992125984"/>
  <pageSetup paperSize="9" orientation="landscape" r:id="rId1"/>
  <headerFooter alignWithMargins="0">
    <oddFooter>&amp;C&amp;8&amp;A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9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3.625" style="383" customWidth="1"/>
    <col min="2" max="2" width="20.375" style="368" customWidth="1"/>
    <col min="3" max="10" width="11.625" style="383" customWidth="1"/>
    <col min="11" max="11" width="8.75" style="383" customWidth="1"/>
    <col min="12" max="12" width="4.5" style="383" bestFit="1" customWidth="1"/>
    <col min="13" max="22" width="8.75" style="383" customWidth="1"/>
    <col min="23" max="256" width="9" style="383"/>
    <col min="257" max="257" width="13.625" style="383" customWidth="1"/>
    <col min="258" max="258" width="20.375" style="383" customWidth="1"/>
    <col min="259" max="266" width="11.625" style="383" customWidth="1"/>
    <col min="267" max="267" width="8.75" style="383" customWidth="1"/>
    <col min="268" max="268" width="4.5" style="383" bestFit="1" customWidth="1"/>
    <col min="269" max="278" width="8.75" style="383" customWidth="1"/>
    <col min="279" max="512" width="9" style="383"/>
    <col min="513" max="513" width="13.625" style="383" customWidth="1"/>
    <col min="514" max="514" width="20.375" style="383" customWidth="1"/>
    <col min="515" max="522" width="11.625" style="383" customWidth="1"/>
    <col min="523" max="523" width="8.75" style="383" customWidth="1"/>
    <col min="524" max="524" width="4.5" style="383" bestFit="1" customWidth="1"/>
    <col min="525" max="534" width="8.75" style="383" customWidth="1"/>
    <col min="535" max="768" width="9" style="383"/>
    <col min="769" max="769" width="13.625" style="383" customWidth="1"/>
    <col min="770" max="770" width="20.375" style="383" customWidth="1"/>
    <col min="771" max="778" width="11.625" style="383" customWidth="1"/>
    <col min="779" max="779" width="8.75" style="383" customWidth="1"/>
    <col min="780" max="780" width="4.5" style="383" bestFit="1" customWidth="1"/>
    <col min="781" max="790" width="8.75" style="383" customWidth="1"/>
    <col min="791" max="1024" width="9" style="383"/>
    <col min="1025" max="1025" width="13.625" style="383" customWidth="1"/>
    <col min="1026" max="1026" width="20.375" style="383" customWidth="1"/>
    <col min="1027" max="1034" width="11.625" style="383" customWidth="1"/>
    <col min="1035" max="1035" width="8.75" style="383" customWidth="1"/>
    <col min="1036" max="1036" width="4.5" style="383" bestFit="1" customWidth="1"/>
    <col min="1037" max="1046" width="8.75" style="383" customWidth="1"/>
    <col min="1047" max="1280" width="9" style="383"/>
    <col min="1281" max="1281" width="13.625" style="383" customWidth="1"/>
    <col min="1282" max="1282" width="20.375" style="383" customWidth="1"/>
    <col min="1283" max="1290" width="11.625" style="383" customWidth="1"/>
    <col min="1291" max="1291" width="8.75" style="383" customWidth="1"/>
    <col min="1292" max="1292" width="4.5" style="383" bestFit="1" customWidth="1"/>
    <col min="1293" max="1302" width="8.75" style="383" customWidth="1"/>
    <col min="1303" max="1536" width="9" style="383"/>
    <col min="1537" max="1537" width="13.625" style="383" customWidth="1"/>
    <col min="1538" max="1538" width="20.375" style="383" customWidth="1"/>
    <col min="1539" max="1546" width="11.625" style="383" customWidth="1"/>
    <col min="1547" max="1547" width="8.75" style="383" customWidth="1"/>
    <col min="1548" max="1548" width="4.5" style="383" bestFit="1" customWidth="1"/>
    <col min="1549" max="1558" width="8.75" style="383" customWidth="1"/>
    <col min="1559" max="1792" width="9" style="383"/>
    <col min="1793" max="1793" width="13.625" style="383" customWidth="1"/>
    <col min="1794" max="1794" width="20.375" style="383" customWidth="1"/>
    <col min="1795" max="1802" width="11.625" style="383" customWidth="1"/>
    <col min="1803" max="1803" width="8.75" style="383" customWidth="1"/>
    <col min="1804" max="1804" width="4.5" style="383" bestFit="1" customWidth="1"/>
    <col min="1805" max="1814" width="8.75" style="383" customWidth="1"/>
    <col min="1815" max="2048" width="9" style="383"/>
    <col min="2049" max="2049" width="13.625" style="383" customWidth="1"/>
    <col min="2050" max="2050" width="20.375" style="383" customWidth="1"/>
    <col min="2051" max="2058" width="11.625" style="383" customWidth="1"/>
    <col min="2059" max="2059" width="8.75" style="383" customWidth="1"/>
    <col min="2060" max="2060" width="4.5" style="383" bestFit="1" customWidth="1"/>
    <col min="2061" max="2070" width="8.75" style="383" customWidth="1"/>
    <col min="2071" max="2304" width="9" style="383"/>
    <col min="2305" max="2305" width="13.625" style="383" customWidth="1"/>
    <col min="2306" max="2306" width="20.375" style="383" customWidth="1"/>
    <col min="2307" max="2314" width="11.625" style="383" customWidth="1"/>
    <col min="2315" max="2315" width="8.75" style="383" customWidth="1"/>
    <col min="2316" max="2316" width="4.5" style="383" bestFit="1" customWidth="1"/>
    <col min="2317" max="2326" width="8.75" style="383" customWidth="1"/>
    <col min="2327" max="2560" width="9" style="383"/>
    <col min="2561" max="2561" width="13.625" style="383" customWidth="1"/>
    <col min="2562" max="2562" width="20.375" style="383" customWidth="1"/>
    <col min="2563" max="2570" width="11.625" style="383" customWidth="1"/>
    <col min="2571" max="2571" width="8.75" style="383" customWidth="1"/>
    <col min="2572" max="2572" width="4.5" style="383" bestFit="1" customWidth="1"/>
    <col min="2573" max="2582" width="8.75" style="383" customWidth="1"/>
    <col min="2583" max="2816" width="9" style="383"/>
    <col min="2817" max="2817" width="13.625" style="383" customWidth="1"/>
    <col min="2818" max="2818" width="20.375" style="383" customWidth="1"/>
    <col min="2819" max="2826" width="11.625" style="383" customWidth="1"/>
    <col min="2827" max="2827" width="8.75" style="383" customWidth="1"/>
    <col min="2828" max="2828" width="4.5" style="383" bestFit="1" customWidth="1"/>
    <col min="2829" max="2838" width="8.75" style="383" customWidth="1"/>
    <col min="2839" max="3072" width="9" style="383"/>
    <col min="3073" max="3073" width="13.625" style="383" customWidth="1"/>
    <col min="3074" max="3074" width="20.375" style="383" customWidth="1"/>
    <col min="3075" max="3082" width="11.625" style="383" customWidth="1"/>
    <col min="3083" max="3083" width="8.75" style="383" customWidth="1"/>
    <col min="3084" max="3084" width="4.5" style="383" bestFit="1" customWidth="1"/>
    <col min="3085" max="3094" width="8.75" style="383" customWidth="1"/>
    <col min="3095" max="3328" width="9" style="383"/>
    <col min="3329" max="3329" width="13.625" style="383" customWidth="1"/>
    <col min="3330" max="3330" width="20.375" style="383" customWidth="1"/>
    <col min="3331" max="3338" width="11.625" style="383" customWidth="1"/>
    <col min="3339" max="3339" width="8.75" style="383" customWidth="1"/>
    <col min="3340" max="3340" width="4.5" style="383" bestFit="1" customWidth="1"/>
    <col min="3341" max="3350" width="8.75" style="383" customWidth="1"/>
    <col min="3351" max="3584" width="9" style="383"/>
    <col min="3585" max="3585" width="13.625" style="383" customWidth="1"/>
    <col min="3586" max="3586" width="20.375" style="383" customWidth="1"/>
    <col min="3587" max="3594" width="11.625" style="383" customWidth="1"/>
    <col min="3595" max="3595" width="8.75" style="383" customWidth="1"/>
    <col min="3596" max="3596" width="4.5" style="383" bestFit="1" customWidth="1"/>
    <col min="3597" max="3606" width="8.75" style="383" customWidth="1"/>
    <col min="3607" max="3840" width="9" style="383"/>
    <col min="3841" max="3841" width="13.625" style="383" customWidth="1"/>
    <col min="3842" max="3842" width="20.375" style="383" customWidth="1"/>
    <col min="3843" max="3850" width="11.625" style="383" customWidth="1"/>
    <col min="3851" max="3851" width="8.75" style="383" customWidth="1"/>
    <col min="3852" max="3852" width="4.5" style="383" bestFit="1" customWidth="1"/>
    <col min="3853" max="3862" width="8.75" style="383" customWidth="1"/>
    <col min="3863" max="4096" width="9" style="383"/>
    <col min="4097" max="4097" width="13.625" style="383" customWidth="1"/>
    <col min="4098" max="4098" width="20.375" style="383" customWidth="1"/>
    <col min="4099" max="4106" width="11.625" style="383" customWidth="1"/>
    <col min="4107" max="4107" width="8.75" style="383" customWidth="1"/>
    <col min="4108" max="4108" width="4.5" style="383" bestFit="1" customWidth="1"/>
    <col min="4109" max="4118" width="8.75" style="383" customWidth="1"/>
    <col min="4119" max="4352" width="9" style="383"/>
    <col min="4353" max="4353" width="13.625" style="383" customWidth="1"/>
    <col min="4354" max="4354" width="20.375" style="383" customWidth="1"/>
    <col min="4355" max="4362" width="11.625" style="383" customWidth="1"/>
    <col min="4363" max="4363" width="8.75" style="383" customWidth="1"/>
    <col min="4364" max="4364" width="4.5" style="383" bestFit="1" customWidth="1"/>
    <col min="4365" max="4374" width="8.75" style="383" customWidth="1"/>
    <col min="4375" max="4608" width="9" style="383"/>
    <col min="4609" max="4609" width="13.625" style="383" customWidth="1"/>
    <col min="4610" max="4610" width="20.375" style="383" customWidth="1"/>
    <col min="4611" max="4618" width="11.625" style="383" customWidth="1"/>
    <col min="4619" max="4619" width="8.75" style="383" customWidth="1"/>
    <col min="4620" max="4620" width="4.5" style="383" bestFit="1" customWidth="1"/>
    <col min="4621" max="4630" width="8.75" style="383" customWidth="1"/>
    <col min="4631" max="4864" width="9" style="383"/>
    <col min="4865" max="4865" width="13.625" style="383" customWidth="1"/>
    <col min="4866" max="4866" width="20.375" style="383" customWidth="1"/>
    <col min="4867" max="4874" width="11.625" style="383" customWidth="1"/>
    <col min="4875" max="4875" width="8.75" style="383" customWidth="1"/>
    <col min="4876" max="4876" width="4.5" style="383" bestFit="1" customWidth="1"/>
    <col min="4877" max="4886" width="8.75" style="383" customWidth="1"/>
    <col min="4887" max="5120" width="9" style="383"/>
    <col min="5121" max="5121" width="13.625" style="383" customWidth="1"/>
    <col min="5122" max="5122" width="20.375" style="383" customWidth="1"/>
    <col min="5123" max="5130" width="11.625" style="383" customWidth="1"/>
    <col min="5131" max="5131" width="8.75" style="383" customWidth="1"/>
    <col min="5132" max="5132" width="4.5" style="383" bestFit="1" customWidth="1"/>
    <col min="5133" max="5142" width="8.75" style="383" customWidth="1"/>
    <col min="5143" max="5376" width="9" style="383"/>
    <col min="5377" max="5377" width="13.625" style="383" customWidth="1"/>
    <col min="5378" max="5378" width="20.375" style="383" customWidth="1"/>
    <col min="5379" max="5386" width="11.625" style="383" customWidth="1"/>
    <col min="5387" max="5387" width="8.75" style="383" customWidth="1"/>
    <col min="5388" max="5388" width="4.5" style="383" bestFit="1" customWidth="1"/>
    <col min="5389" max="5398" width="8.75" style="383" customWidth="1"/>
    <col min="5399" max="5632" width="9" style="383"/>
    <col min="5633" max="5633" width="13.625" style="383" customWidth="1"/>
    <col min="5634" max="5634" width="20.375" style="383" customWidth="1"/>
    <col min="5635" max="5642" width="11.625" style="383" customWidth="1"/>
    <col min="5643" max="5643" width="8.75" style="383" customWidth="1"/>
    <col min="5644" max="5644" width="4.5" style="383" bestFit="1" customWidth="1"/>
    <col min="5645" max="5654" width="8.75" style="383" customWidth="1"/>
    <col min="5655" max="5888" width="9" style="383"/>
    <col min="5889" max="5889" width="13.625" style="383" customWidth="1"/>
    <col min="5890" max="5890" width="20.375" style="383" customWidth="1"/>
    <col min="5891" max="5898" width="11.625" style="383" customWidth="1"/>
    <col min="5899" max="5899" width="8.75" style="383" customWidth="1"/>
    <col min="5900" max="5900" width="4.5" style="383" bestFit="1" customWidth="1"/>
    <col min="5901" max="5910" width="8.75" style="383" customWidth="1"/>
    <col min="5911" max="6144" width="9" style="383"/>
    <col min="6145" max="6145" width="13.625" style="383" customWidth="1"/>
    <col min="6146" max="6146" width="20.375" style="383" customWidth="1"/>
    <col min="6147" max="6154" width="11.625" style="383" customWidth="1"/>
    <col min="6155" max="6155" width="8.75" style="383" customWidth="1"/>
    <col min="6156" max="6156" width="4.5" style="383" bestFit="1" customWidth="1"/>
    <col min="6157" max="6166" width="8.75" style="383" customWidth="1"/>
    <col min="6167" max="6400" width="9" style="383"/>
    <col min="6401" max="6401" width="13.625" style="383" customWidth="1"/>
    <col min="6402" max="6402" width="20.375" style="383" customWidth="1"/>
    <col min="6403" max="6410" width="11.625" style="383" customWidth="1"/>
    <col min="6411" max="6411" width="8.75" style="383" customWidth="1"/>
    <col min="6412" max="6412" width="4.5" style="383" bestFit="1" customWidth="1"/>
    <col min="6413" max="6422" width="8.75" style="383" customWidth="1"/>
    <col min="6423" max="6656" width="9" style="383"/>
    <col min="6657" max="6657" width="13.625" style="383" customWidth="1"/>
    <col min="6658" max="6658" width="20.375" style="383" customWidth="1"/>
    <col min="6659" max="6666" width="11.625" style="383" customWidth="1"/>
    <col min="6667" max="6667" width="8.75" style="383" customWidth="1"/>
    <col min="6668" max="6668" width="4.5" style="383" bestFit="1" customWidth="1"/>
    <col min="6669" max="6678" width="8.75" style="383" customWidth="1"/>
    <col min="6679" max="6912" width="9" style="383"/>
    <col min="6913" max="6913" width="13.625" style="383" customWidth="1"/>
    <col min="6914" max="6914" width="20.375" style="383" customWidth="1"/>
    <col min="6915" max="6922" width="11.625" style="383" customWidth="1"/>
    <col min="6923" max="6923" width="8.75" style="383" customWidth="1"/>
    <col min="6924" max="6924" width="4.5" style="383" bestFit="1" customWidth="1"/>
    <col min="6925" max="6934" width="8.75" style="383" customWidth="1"/>
    <col min="6935" max="7168" width="9" style="383"/>
    <col min="7169" max="7169" width="13.625" style="383" customWidth="1"/>
    <col min="7170" max="7170" width="20.375" style="383" customWidth="1"/>
    <col min="7171" max="7178" width="11.625" style="383" customWidth="1"/>
    <col min="7179" max="7179" width="8.75" style="383" customWidth="1"/>
    <col min="7180" max="7180" width="4.5" style="383" bestFit="1" customWidth="1"/>
    <col min="7181" max="7190" width="8.75" style="383" customWidth="1"/>
    <col min="7191" max="7424" width="9" style="383"/>
    <col min="7425" max="7425" width="13.625" style="383" customWidth="1"/>
    <col min="7426" max="7426" width="20.375" style="383" customWidth="1"/>
    <col min="7427" max="7434" width="11.625" style="383" customWidth="1"/>
    <col min="7435" max="7435" width="8.75" style="383" customWidth="1"/>
    <col min="7436" max="7436" width="4.5" style="383" bestFit="1" customWidth="1"/>
    <col min="7437" max="7446" width="8.75" style="383" customWidth="1"/>
    <col min="7447" max="7680" width="9" style="383"/>
    <col min="7681" max="7681" width="13.625" style="383" customWidth="1"/>
    <col min="7682" max="7682" width="20.375" style="383" customWidth="1"/>
    <col min="7683" max="7690" width="11.625" style="383" customWidth="1"/>
    <col min="7691" max="7691" width="8.75" style="383" customWidth="1"/>
    <col min="7692" max="7692" width="4.5" style="383" bestFit="1" customWidth="1"/>
    <col min="7693" max="7702" width="8.75" style="383" customWidth="1"/>
    <col min="7703" max="7936" width="9" style="383"/>
    <col min="7937" max="7937" width="13.625" style="383" customWidth="1"/>
    <col min="7938" max="7938" width="20.375" style="383" customWidth="1"/>
    <col min="7939" max="7946" width="11.625" style="383" customWidth="1"/>
    <col min="7947" max="7947" width="8.75" style="383" customWidth="1"/>
    <col min="7948" max="7948" width="4.5" style="383" bestFit="1" customWidth="1"/>
    <col min="7949" max="7958" width="8.75" style="383" customWidth="1"/>
    <col min="7959" max="8192" width="9" style="383"/>
    <col min="8193" max="8193" width="13.625" style="383" customWidth="1"/>
    <col min="8194" max="8194" width="20.375" style="383" customWidth="1"/>
    <col min="8195" max="8202" width="11.625" style="383" customWidth="1"/>
    <col min="8203" max="8203" width="8.75" style="383" customWidth="1"/>
    <col min="8204" max="8204" width="4.5" style="383" bestFit="1" customWidth="1"/>
    <col min="8205" max="8214" width="8.75" style="383" customWidth="1"/>
    <col min="8215" max="8448" width="9" style="383"/>
    <col min="8449" max="8449" width="13.625" style="383" customWidth="1"/>
    <col min="8450" max="8450" width="20.375" style="383" customWidth="1"/>
    <col min="8451" max="8458" width="11.625" style="383" customWidth="1"/>
    <col min="8459" max="8459" width="8.75" style="383" customWidth="1"/>
    <col min="8460" max="8460" width="4.5" style="383" bestFit="1" customWidth="1"/>
    <col min="8461" max="8470" width="8.75" style="383" customWidth="1"/>
    <col min="8471" max="8704" width="9" style="383"/>
    <col min="8705" max="8705" width="13.625" style="383" customWidth="1"/>
    <col min="8706" max="8706" width="20.375" style="383" customWidth="1"/>
    <col min="8707" max="8714" width="11.625" style="383" customWidth="1"/>
    <col min="8715" max="8715" width="8.75" style="383" customWidth="1"/>
    <col min="8716" max="8716" width="4.5" style="383" bestFit="1" customWidth="1"/>
    <col min="8717" max="8726" width="8.75" style="383" customWidth="1"/>
    <col min="8727" max="8960" width="9" style="383"/>
    <col min="8961" max="8961" width="13.625" style="383" customWidth="1"/>
    <col min="8962" max="8962" width="20.375" style="383" customWidth="1"/>
    <col min="8963" max="8970" width="11.625" style="383" customWidth="1"/>
    <col min="8971" max="8971" width="8.75" style="383" customWidth="1"/>
    <col min="8972" max="8972" width="4.5" style="383" bestFit="1" customWidth="1"/>
    <col min="8973" max="8982" width="8.75" style="383" customWidth="1"/>
    <col min="8983" max="9216" width="9" style="383"/>
    <col min="9217" max="9217" width="13.625" style="383" customWidth="1"/>
    <col min="9218" max="9218" width="20.375" style="383" customWidth="1"/>
    <col min="9219" max="9226" width="11.625" style="383" customWidth="1"/>
    <col min="9227" max="9227" width="8.75" style="383" customWidth="1"/>
    <col min="9228" max="9228" width="4.5" style="383" bestFit="1" customWidth="1"/>
    <col min="9229" max="9238" width="8.75" style="383" customWidth="1"/>
    <col min="9239" max="9472" width="9" style="383"/>
    <col min="9473" max="9473" width="13.625" style="383" customWidth="1"/>
    <col min="9474" max="9474" width="20.375" style="383" customWidth="1"/>
    <col min="9475" max="9482" width="11.625" style="383" customWidth="1"/>
    <col min="9483" max="9483" width="8.75" style="383" customWidth="1"/>
    <col min="9484" max="9484" width="4.5" style="383" bestFit="1" customWidth="1"/>
    <col min="9485" max="9494" width="8.75" style="383" customWidth="1"/>
    <col min="9495" max="9728" width="9" style="383"/>
    <col min="9729" max="9729" width="13.625" style="383" customWidth="1"/>
    <col min="9730" max="9730" width="20.375" style="383" customWidth="1"/>
    <col min="9731" max="9738" width="11.625" style="383" customWidth="1"/>
    <col min="9739" max="9739" width="8.75" style="383" customWidth="1"/>
    <col min="9740" max="9740" width="4.5" style="383" bestFit="1" customWidth="1"/>
    <col min="9741" max="9750" width="8.75" style="383" customWidth="1"/>
    <col min="9751" max="9984" width="9" style="383"/>
    <col min="9985" max="9985" width="13.625" style="383" customWidth="1"/>
    <col min="9986" max="9986" width="20.375" style="383" customWidth="1"/>
    <col min="9987" max="9994" width="11.625" style="383" customWidth="1"/>
    <col min="9995" max="9995" width="8.75" style="383" customWidth="1"/>
    <col min="9996" max="9996" width="4.5" style="383" bestFit="1" customWidth="1"/>
    <col min="9997" max="10006" width="8.75" style="383" customWidth="1"/>
    <col min="10007" max="10240" width="9" style="383"/>
    <col min="10241" max="10241" width="13.625" style="383" customWidth="1"/>
    <col min="10242" max="10242" width="20.375" style="383" customWidth="1"/>
    <col min="10243" max="10250" width="11.625" style="383" customWidth="1"/>
    <col min="10251" max="10251" width="8.75" style="383" customWidth="1"/>
    <col min="10252" max="10252" width="4.5" style="383" bestFit="1" customWidth="1"/>
    <col min="10253" max="10262" width="8.75" style="383" customWidth="1"/>
    <col min="10263" max="10496" width="9" style="383"/>
    <col min="10497" max="10497" width="13.625" style="383" customWidth="1"/>
    <col min="10498" max="10498" width="20.375" style="383" customWidth="1"/>
    <col min="10499" max="10506" width="11.625" style="383" customWidth="1"/>
    <col min="10507" max="10507" width="8.75" style="383" customWidth="1"/>
    <col min="10508" max="10508" width="4.5" style="383" bestFit="1" customWidth="1"/>
    <col min="10509" max="10518" width="8.75" style="383" customWidth="1"/>
    <col min="10519" max="10752" width="9" style="383"/>
    <col min="10753" max="10753" width="13.625" style="383" customWidth="1"/>
    <col min="10754" max="10754" width="20.375" style="383" customWidth="1"/>
    <col min="10755" max="10762" width="11.625" style="383" customWidth="1"/>
    <col min="10763" max="10763" width="8.75" style="383" customWidth="1"/>
    <col min="10764" max="10764" width="4.5" style="383" bestFit="1" customWidth="1"/>
    <col min="10765" max="10774" width="8.75" style="383" customWidth="1"/>
    <col min="10775" max="11008" width="9" style="383"/>
    <col min="11009" max="11009" width="13.625" style="383" customWidth="1"/>
    <col min="11010" max="11010" width="20.375" style="383" customWidth="1"/>
    <col min="11011" max="11018" width="11.625" style="383" customWidth="1"/>
    <col min="11019" max="11019" width="8.75" style="383" customWidth="1"/>
    <col min="11020" max="11020" width="4.5" style="383" bestFit="1" customWidth="1"/>
    <col min="11021" max="11030" width="8.75" style="383" customWidth="1"/>
    <col min="11031" max="11264" width="9" style="383"/>
    <col min="11265" max="11265" width="13.625" style="383" customWidth="1"/>
    <col min="11266" max="11266" width="20.375" style="383" customWidth="1"/>
    <col min="11267" max="11274" width="11.625" style="383" customWidth="1"/>
    <col min="11275" max="11275" width="8.75" style="383" customWidth="1"/>
    <col min="11276" max="11276" width="4.5" style="383" bestFit="1" customWidth="1"/>
    <col min="11277" max="11286" width="8.75" style="383" customWidth="1"/>
    <col min="11287" max="11520" width="9" style="383"/>
    <col min="11521" max="11521" width="13.625" style="383" customWidth="1"/>
    <col min="11522" max="11522" width="20.375" style="383" customWidth="1"/>
    <col min="11523" max="11530" width="11.625" style="383" customWidth="1"/>
    <col min="11531" max="11531" width="8.75" style="383" customWidth="1"/>
    <col min="11532" max="11532" width="4.5" style="383" bestFit="1" customWidth="1"/>
    <col min="11533" max="11542" width="8.75" style="383" customWidth="1"/>
    <col min="11543" max="11776" width="9" style="383"/>
    <col min="11777" max="11777" width="13.625" style="383" customWidth="1"/>
    <col min="11778" max="11778" width="20.375" style="383" customWidth="1"/>
    <col min="11779" max="11786" width="11.625" style="383" customWidth="1"/>
    <col min="11787" max="11787" width="8.75" style="383" customWidth="1"/>
    <col min="11788" max="11788" width="4.5" style="383" bestFit="1" customWidth="1"/>
    <col min="11789" max="11798" width="8.75" style="383" customWidth="1"/>
    <col min="11799" max="12032" width="9" style="383"/>
    <col min="12033" max="12033" width="13.625" style="383" customWidth="1"/>
    <col min="12034" max="12034" width="20.375" style="383" customWidth="1"/>
    <col min="12035" max="12042" width="11.625" style="383" customWidth="1"/>
    <col min="12043" max="12043" width="8.75" style="383" customWidth="1"/>
    <col min="12044" max="12044" width="4.5" style="383" bestFit="1" customWidth="1"/>
    <col min="12045" max="12054" width="8.75" style="383" customWidth="1"/>
    <col min="12055" max="12288" width="9" style="383"/>
    <col min="12289" max="12289" width="13.625" style="383" customWidth="1"/>
    <col min="12290" max="12290" width="20.375" style="383" customWidth="1"/>
    <col min="12291" max="12298" width="11.625" style="383" customWidth="1"/>
    <col min="12299" max="12299" width="8.75" style="383" customWidth="1"/>
    <col min="12300" max="12300" width="4.5" style="383" bestFit="1" customWidth="1"/>
    <col min="12301" max="12310" width="8.75" style="383" customWidth="1"/>
    <col min="12311" max="12544" width="9" style="383"/>
    <col min="12545" max="12545" width="13.625" style="383" customWidth="1"/>
    <col min="12546" max="12546" width="20.375" style="383" customWidth="1"/>
    <col min="12547" max="12554" width="11.625" style="383" customWidth="1"/>
    <col min="12555" max="12555" width="8.75" style="383" customWidth="1"/>
    <col min="12556" max="12556" width="4.5" style="383" bestFit="1" customWidth="1"/>
    <col min="12557" max="12566" width="8.75" style="383" customWidth="1"/>
    <col min="12567" max="12800" width="9" style="383"/>
    <col min="12801" max="12801" width="13.625" style="383" customWidth="1"/>
    <col min="12802" max="12802" width="20.375" style="383" customWidth="1"/>
    <col min="12803" max="12810" width="11.625" style="383" customWidth="1"/>
    <col min="12811" max="12811" width="8.75" style="383" customWidth="1"/>
    <col min="12812" max="12812" width="4.5" style="383" bestFit="1" customWidth="1"/>
    <col min="12813" max="12822" width="8.75" style="383" customWidth="1"/>
    <col min="12823" max="13056" width="9" style="383"/>
    <col min="13057" max="13057" width="13.625" style="383" customWidth="1"/>
    <col min="13058" max="13058" width="20.375" style="383" customWidth="1"/>
    <col min="13059" max="13066" width="11.625" style="383" customWidth="1"/>
    <col min="13067" max="13067" width="8.75" style="383" customWidth="1"/>
    <col min="13068" max="13068" width="4.5" style="383" bestFit="1" customWidth="1"/>
    <col min="13069" max="13078" width="8.75" style="383" customWidth="1"/>
    <col min="13079" max="13312" width="9" style="383"/>
    <col min="13313" max="13313" width="13.625" style="383" customWidth="1"/>
    <col min="13314" max="13314" width="20.375" style="383" customWidth="1"/>
    <col min="13315" max="13322" width="11.625" style="383" customWidth="1"/>
    <col min="13323" max="13323" width="8.75" style="383" customWidth="1"/>
    <col min="13324" max="13324" width="4.5" style="383" bestFit="1" customWidth="1"/>
    <col min="13325" max="13334" width="8.75" style="383" customWidth="1"/>
    <col min="13335" max="13568" width="9" style="383"/>
    <col min="13569" max="13569" width="13.625" style="383" customWidth="1"/>
    <col min="13570" max="13570" width="20.375" style="383" customWidth="1"/>
    <col min="13571" max="13578" width="11.625" style="383" customWidth="1"/>
    <col min="13579" max="13579" width="8.75" style="383" customWidth="1"/>
    <col min="13580" max="13580" width="4.5" style="383" bestFit="1" customWidth="1"/>
    <col min="13581" max="13590" width="8.75" style="383" customWidth="1"/>
    <col min="13591" max="13824" width="9" style="383"/>
    <col min="13825" max="13825" width="13.625" style="383" customWidth="1"/>
    <col min="13826" max="13826" width="20.375" style="383" customWidth="1"/>
    <col min="13827" max="13834" width="11.625" style="383" customWidth="1"/>
    <col min="13835" max="13835" width="8.75" style="383" customWidth="1"/>
    <col min="13836" max="13836" width="4.5" style="383" bestFit="1" customWidth="1"/>
    <col min="13837" max="13846" width="8.75" style="383" customWidth="1"/>
    <col min="13847" max="14080" width="9" style="383"/>
    <col min="14081" max="14081" width="13.625" style="383" customWidth="1"/>
    <col min="14082" max="14082" width="20.375" style="383" customWidth="1"/>
    <col min="14083" max="14090" width="11.625" style="383" customWidth="1"/>
    <col min="14091" max="14091" width="8.75" style="383" customWidth="1"/>
    <col min="14092" max="14092" width="4.5" style="383" bestFit="1" customWidth="1"/>
    <col min="14093" max="14102" width="8.75" style="383" customWidth="1"/>
    <col min="14103" max="14336" width="9" style="383"/>
    <col min="14337" max="14337" width="13.625" style="383" customWidth="1"/>
    <col min="14338" max="14338" width="20.375" style="383" customWidth="1"/>
    <col min="14339" max="14346" width="11.625" style="383" customWidth="1"/>
    <col min="14347" max="14347" width="8.75" style="383" customWidth="1"/>
    <col min="14348" max="14348" width="4.5" style="383" bestFit="1" customWidth="1"/>
    <col min="14349" max="14358" width="8.75" style="383" customWidth="1"/>
    <col min="14359" max="14592" width="9" style="383"/>
    <col min="14593" max="14593" width="13.625" style="383" customWidth="1"/>
    <col min="14594" max="14594" width="20.375" style="383" customWidth="1"/>
    <col min="14595" max="14602" width="11.625" style="383" customWidth="1"/>
    <col min="14603" max="14603" width="8.75" style="383" customWidth="1"/>
    <col min="14604" max="14604" width="4.5" style="383" bestFit="1" customWidth="1"/>
    <col min="14605" max="14614" width="8.75" style="383" customWidth="1"/>
    <col min="14615" max="14848" width="9" style="383"/>
    <col min="14849" max="14849" width="13.625" style="383" customWidth="1"/>
    <col min="14850" max="14850" width="20.375" style="383" customWidth="1"/>
    <col min="14851" max="14858" width="11.625" style="383" customWidth="1"/>
    <col min="14859" max="14859" width="8.75" style="383" customWidth="1"/>
    <col min="14860" max="14860" width="4.5" style="383" bestFit="1" customWidth="1"/>
    <col min="14861" max="14870" width="8.75" style="383" customWidth="1"/>
    <col min="14871" max="15104" width="9" style="383"/>
    <col min="15105" max="15105" width="13.625" style="383" customWidth="1"/>
    <col min="15106" max="15106" width="20.375" style="383" customWidth="1"/>
    <col min="15107" max="15114" width="11.625" style="383" customWidth="1"/>
    <col min="15115" max="15115" width="8.75" style="383" customWidth="1"/>
    <col min="15116" max="15116" width="4.5" style="383" bestFit="1" customWidth="1"/>
    <col min="15117" max="15126" width="8.75" style="383" customWidth="1"/>
    <col min="15127" max="15360" width="9" style="383"/>
    <col min="15361" max="15361" width="13.625" style="383" customWidth="1"/>
    <col min="15362" max="15362" width="20.375" style="383" customWidth="1"/>
    <col min="15363" max="15370" width="11.625" style="383" customWidth="1"/>
    <col min="15371" max="15371" width="8.75" style="383" customWidth="1"/>
    <col min="15372" max="15372" width="4.5" style="383" bestFit="1" customWidth="1"/>
    <col min="15373" max="15382" width="8.75" style="383" customWidth="1"/>
    <col min="15383" max="15616" width="9" style="383"/>
    <col min="15617" max="15617" width="13.625" style="383" customWidth="1"/>
    <col min="15618" max="15618" width="20.375" style="383" customWidth="1"/>
    <col min="15619" max="15626" width="11.625" style="383" customWidth="1"/>
    <col min="15627" max="15627" width="8.75" style="383" customWidth="1"/>
    <col min="15628" max="15628" width="4.5" style="383" bestFit="1" customWidth="1"/>
    <col min="15629" max="15638" width="8.75" style="383" customWidth="1"/>
    <col min="15639" max="15872" width="9" style="383"/>
    <col min="15873" max="15873" width="13.625" style="383" customWidth="1"/>
    <col min="15874" max="15874" width="20.375" style="383" customWidth="1"/>
    <col min="15875" max="15882" width="11.625" style="383" customWidth="1"/>
    <col min="15883" max="15883" width="8.75" style="383" customWidth="1"/>
    <col min="15884" max="15884" width="4.5" style="383" bestFit="1" customWidth="1"/>
    <col min="15885" max="15894" width="8.75" style="383" customWidth="1"/>
    <col min="15895" max="16128" width="9" style="383"/>
    <col min="16129" max="16129" width="13.625" style="383" customWidth="1"/>
    <col min="16130" max="16130" width="20.375" style="383" customWidth="1"/>
    <col min="16131" max="16138" width="11.625" style="383" customWidth="1"/>
    <col min="16139" max="16139" width="8.75" style="383" customWidth="1"/>
    <col min="16140" max="16140" width="4.5" style="383" bestFit="1" customWidth="1"/>
    <col min="16141" max="16150" width="8.75" style="383" customWidth="1"/>
    <col min="16151" max="16384" width="9" style="383"/>
  </cols>
  <sheetData>
    <row r="1" spans="1:14" s="1643" customFormat="1" ht="14.25">
      <c r="A1" s="1439" t="s">
        <v>3108</v>
      </c>
      <c r="H1" s="1463" t="s">
        <v>3124</v>
      </c>
      <c r="I1" s="1739" t="s">
        <v>3109</v>
      </c>
      <c r="J1" s="1739"/>
    </row>
    <row r="2" spans="1:14" s="1643" customFormat="1" ht="14.25" customHeight="1">
      <c r="A2" s="1439" t="s">
        <v>3034</v>
      </c>
      <c r="B2" s="11" t="s">
        <v>3110</v>
      </c>
      <c r="C2" s="1471"/>
      <c r="D2" s="1471"/>
      <c r="E2" s="1471"/>
      <c r="F2" s="1471"/>
      <c r="G2" s="7" t="s">
        <v>3593</v>
      </c>
      <c r="H2" s="1463" t="s">
        <v>3859</v>
      </c>
      <c r="I2" s="1739" t="s">
        <v>454</v>
      </c>
      <c r="J2" s="1739"/>
    </row>
    <row r="3" spans="1:14" s="1446" customFormat="1" ht="26.1" customHeight="1">
      <c r="A3" s="1853" t="s">
        <v>4124</v>
      </c>
      <c r="B3" s="1853"/>
      <c r="C3" s="1853"/>
      <c r="D3" s="1853"/>
      <c r="E3" s="1853"/>
      <c r="F3" s="1853"/>
      <c r="G3" s="1853"/>
      <c r="H3" s="1853"/>
      <c r="I3" s="1853"/>
      <c r="J3" s="1853"/>
    </row>
    <row r="4" spans="1:14" s="1643" customFormat="1" ht="18" customHeight="1">
      <c r="A4" s="1471"/>
      <c r="B4" s="1471"/>
      <c r="C4" s="1471"/>
      <c r="D4" s="1763" t="s">
        <v>3159</v>
      </c>
      <c r="E4" s="1763"/>
      <c r="F4" s="1763"/>
      <c r="G4" s="1471"/>
      <c r="H4" s="1471"/>
      <c r="I4" s="1813" t="s">
        <v>3247</v>
      </c>
      <c r="J4" s="1813"/>
    </row>
    <row r="5" spans="1:14" s="1643" customFormat="1" ht="20.100000000000001" customHeight="1">
      <c r="A5" s="1808" t="s">
        <v>3248</v>
      </c>
      <c r="B5" s="1795"/>
      <c r="C5" s="1746" t="s">
        <v>3249</v>
      </c>
      <c r="D5" s="1737"/>
      <c r="E5" s="1810" t="s">
        <v>3250</v>
      </c>
      <c r="F5" s="1737"/>
      <c r="G5" s="1810" t="s">
        <v>3251</v>
      </c>
      <c r="H5" s="1737"/>
      <c r="I5" s="1810" t="s">
        <v>3221</v>
      </c>
      <c r="J5" s="1746"/>
    </row>
    <row r="6" spans="1:14" s="1643" customFormat="1" ht="20.100000000000001" customHeight="1">
      <c r="A6" s="1763"/>
      <c r="B6" s="1767"/>
      <c r="C6" s="1439" t="s">
        <v>3252</v>
      </c>
      <c r="D6" s="1439" t="s">
        <v>3253</v>
      </c>
      <c r="E6" s="1439" t="s">
        <v>3252</v>
      </c>
      <c r="F6" s="1439" t="s">
        <v>3253</v>
      </c>
      <c r="G6" s="1439" t="s">
        <v>3252</v>
      </c>
      <c r="H6" s="1439" t="s">
        <v>3253</v>
      </c>
      <c r="I6" s="1439" t="s">
        <v>3252</v>
      </c>
      <c r="J6" s="1463" t="s">
        <v>3253</v>
      </c>
    </row>
    <row r="7" spans="1:14" s="1643" customFormat="1" ht="13.5" customHeight="1">
      <c r="A7" s="1461"/>
      <c r="B7" s="1454"/>
      <c r="C7" s="1462"/>
      <c r="D7" s="1462"/>
      <c r="E7" s="1462"/>
      <c r="F7" s="1462"/>
      <c r="G7" s="1462"/>
      <c r="H7" s="1462"/>
      <c r="I7" s="1462"/>
      <c r="J7" s="1462"/>
    </row>
    <row r="8" spans="1:14" s="1643" customFormat="1" ht="21.95" customHeight="1">
      <c r="A8" s="1809" t="s">
        <v>4045</v>
      </c>
      <c r="B8" s="1855"/>
      <c r="C8" s="1546">
        <f>E8+G8+I8</f>
        <v>5681</v>
      </c>
      <c r="D8" s="429">
        <f>C8/C8*100</f>
        <v>100</v>
      </c>
      <c r="E8" s="1546">
        <f>'高中-11'!E8</f>
        <v>300</v>
      </c>
      <c r="F8" s="429">
        <f>E8/E8*100</f>
        <v>100</v>
      </c>
      <c r="G8" s="1546">
        <f>'高中-11'!H8</f>
        <v>3922</v>
      </c>
      <c r="H8" s="429">
        <f>G8/G8*100</f>
        <v>100</v>
      </c>
      <c r="I8" s="1546">
        <f>'高中-11'!K8</f>
        <v>1459</v>
      </c>
      <c r="J8" s="429">
        <f>I8/I8*100</f>
        <v>100</v>
      </c>
      <c r="L8" s="1518">
        <f>C8-E8-G8-I8</f>
        <v>0</v>
      </c>
      <c r="M8" s="430"/>
    </row>
    <row r="9" spans="1:14" s="1643" customFormat="1" ht="20.100000000000001" customHeight="1">
      <c r="A9" s="1462"/>
      <c r="B9" s="1449"/>
      <c r="C9" s="1546"/>
      <c r="D9" s="429"/>
      <c r="E9" s="1546"/>
      <c r="F9" s="429"/>
      <c r="G9" s="1546"/>
      <c r="H9" s="429"/>
      <c r="I9" s="1546"/>
      <c r="J9" s="429"/>
    </row>
    <row r="10" spans="1:14" s="1643" customFormat="1" ht="21.95" customHeight="1">
      <c r="A10" s="1490" t="s">
        <v>4125</v>
      </c>
      <c r="B10" s="8" t="s">
        <v>4126</v>
      </c>
      <c r="C10" s="1546">
        <f>E10+G10+I10</f>
        <v>16</v>
      </c>
      <c r="D10" s="429">
        <f>C10/$C$8*100</f>
        <v>0.28164055624009859</v>
      </c>
      <c r="E10" s="407">
        <v>0</v>
      </c>
      <c r="F10" s="429">
        <f>E10/$E$8*100</f>
        <v>0</v>
      </c>
      <c r="G10" s="407">
        <v>12</v>
      </c>
      <c r="H10" s="429">
        <f>G10/$G$8*100</f>
        <v>0.30596634370219278</v>
      </c>
      <c r="I10" s="407">
        <v>4</v>
      </c>
      <c r="J10" s="429">
        <f>I10/$I$8*100</f>
        <v>0.27416038382453739</v>
      </c>
      <c r="K10" s="1462"/>
      <c r="L10" s="1518">
        <f>C10-E10-G10-I10</f>
        <v>0</v>
      </c>
      <c r="M10" s="1462"/>
      <c r="N10" s="1462"/>
    </row>
    <row r="11" spans="1:14" s="1643" customFormat="1" ht="21.95" customHeight="1">
      <c r="A11" s="1462"/>
      <c r="B11" s="8" t="s">
        <v>4127</v>
      </c>
      <c r="C11" s="1546">
        <f>E11+G11+I11</f>
        <v>5665</v>
      </c>
      <c r="D11" s="429">
        <f>C11/$C$8*100</f>
        <v>99.718359443759894</v>
      </c>
      <c r="E11" s="1546">
        <f>E8-E10</f>
        <v>300</v>
      </c>
      <c r="F11" s="429">
        <f>E11/$E$8*100</f>
        <v>100</v>
      </c>
      <c r="G11" s="1546">
        <f>G8-G10</f>
        <v>3910</v>
      </c>
      <c r="H11" s="429">
        <f>G11/$G$8*100</f>
        <v>99.694033656297805</v>
      </c>
      <c r="I11" s="1546">
        <f>I8-I10</f>
        <v>1455</v>
      </c>
      <c r="J11" s="429">
        <f>I11/$I$8*100</f>
        <v>99.725839616175463</v>
      </c>
      <c r="K11" s="1462"/>
      <c r="L11" s="1518">
        <f>C11-E11-G11-I11</f>
        <v>0</v>
      </c>
      <c r="M11" s="1462"/>
      <c r="N11" s="1462"/>
    </row>
    <row r="12" spans="1:14" s="1643" customFormat="1" ht="20.100000000000001" customHeight="1">
      <c r="A12" s="1462"/>
      <c r="B12" s="1449"/>
      <c r="C12" s="1546"/>
      <c r="D12" s="429"/>
      <c r="E12" s="1546"/>
      <c r="F12" s="429"/>
      <c r="G12" s="1546"/>
      <c r="H12" s="429"/>
      <c r="I12" s="1546"/>
      <c r="J12" s="429"/>
    </row>
    <row r="13" spans="1:14" s="1643" customFormat="1" ht="21.95" customHeight="1">
      <c r="A13" s="1490" t="s">
        <v>4128</v>
      </c>
      <c r="B13" s="8" t="s">
        <v>4129</v>
      </c>
      <c r="C13" s="1546">
        <f>E13+G13+I13</f>
        <v>5391</v>
      </c>
      <c r="D13" s="429">
        <f>C13/$C$8*100</f>
        <v>94.895264918148214</v>
      </c>
      <c r="E13" s="407">
        <v>292</v>
      </c>
      <c r="F13" s="429">
        <f>E13/$E$8*100</f>
        <v>97.333333333333343</v>
      </c>
      <c r="G13" s="407">
        <v>3760</v>
      </c>
      <c r="H13" s="429">
        <f>G13/$G$8*100</f>
        <v>95.869454360020399</v>
      </c>
      <c r="I13" s="407">
        <v>1339</v>
      </c>
      <c r="J13" s="429">
        <f>I13/$I$8*100</f>
        <v>91.775188485263882</v>
      </c>
      <c r="K13" s="1462"/>
      <c r="L13" s="1518">
        <f>C13-E13-G13-I13</f>
        <v>0</v>
      </c>
      <c r="M13" s="1462"/>
      <c r="N13" s="1462"/>
    </row>
    <row r="14" spans="1:14" s="1643" customFormat="1" ht="21.95" customHeight="1">
      <c r="A14" s="1462"/>
      <c r="B14" s="8" t="s">
        <v>4130</v>
      </c>
      <c r="C14" s="1546">
        <f t="shared" ref="C14:C24" si="0">E14+G14+I14</f>
        <v>21</v>
      </c>
      <c r="D14" s="429">
        <f t="shared" ref="D14:D24" si="1">C14/$C$8*100</f>
        <v>0.3696532300651294</v>
      </c>
      <c r="E14" s="407">
        <v>0</v>
      </c>
      <c r="F14" s="429">
        <f>E14/$E$8*100</f>
        <v>0</v>
      </c>
      <c r="G14" s="407">
        <v>0</v>
      </c>
      <c r="H14" s="429">
        <f>G14/$G$8*100</f>
        <v>0</v>
      </c>
      <c r="I14" s="407">
        <v>21</v>
      </c>
      <c r="J14" s="429">
        <f>I14/$I$8*100</f>
        <v>1.439342015078821</v>
      </c>
      <c r="K14" s="1462"/>
      <c r="L14" s="1518">
        <f>C14-E14-G14-I14</f>
        <v>0</v>
      </c>
      <c r="M14" s="1462"/>
      <c r="N14" s="1462"/>
    </row>
    <row r="15" spans="1:14" s="1643" customFormat="1" ht="21.95" customHeight="1">
      <c r="A15" s="1462"/>
      <c r="B15" s="8" t="s">
        <v>4131</v>
      </c>
      <c r="C15" s="1546">
        <f t="shared" si="0"/>
        <v>269</v>
      </c>
      <c r="D15" s="429">
        <f t="shared" si="1"/>
        <v>4.7350818517866573</v>
      </c>
      <c r="E15" s="407">
        <v>8</v>
      </c>
      <c r="F15" s="429">
        <f>E15/$E$8*100</f>
        <v>2.666666666666667</v>
      </c>
      <c r="G15" s="407">
        <v>162</v>
      </c>
      <c r="H15" s="429">
        <f>G15/$G$8*100</f>
        <v>4.1305456399796023</v>
      </c>
      <c r="I15" s="407">
        <v>99</v>
      </c>
      <c r="J15" s="429">
        <f>I15/$I$8*100</f>
        <v>6.7854694996572995</v>
      </c>
      <c r="K15" s="1462"/>
      <c r="L15" s="1518">
        <f>C15-E15-G15-I15</f>
        <v>0</v>
      </c>
      <c r="M15" s="1462"/>
      <c r="N15" s="1462"/>
    </row>
    <row r="16" spans="1:14" s="1643" customFormat="1" ht="20.100000000000001" customHeight="1">
      <c r="A16" s="1462"/>
      <c r="B16" s="8"/>
      <c r="C16" s="1546"/>
      <c r="D16" s="429"/>
      <c r="E16" s="1546"/>
      <c r="F16" s="429"/>
      <c r="G16" s="1546"/>
      <c r="H16" s="429"/>
      <c r="I16" s="1546"/>
      <c r="J16" s="429"/>
      <c r="K16" s="1462"/>
      <c r="L16" s="1462"/>
      <c r="M16" s="1462"/>
      <c r="N16" s="1462"/>
    </row>
    <row r="17" spans="1:28" s="1643" customFormat="1" ht="21.95" customHeight="1">
      <c r="A17" s="1490" t="s">
        <v>4132</v>
      </c>
      <c r="B17" s="8" t="s">
        <v>4133</v>
      </c>
      <c r="C17" s="1546">
        <f t="shared" si="0"/>
        <v>165</v>
      </c>
      <c r="D17" s="429">
        <f t="shared" si="1"/>
        <v>2.9044182362260162</v>
      </c>
      <c r="E17" s="407">
        <v>21</v>
      </c>
      <c r="F17" s="429">
        <f>E17/$E$8*100</f>
        <v>7.0000000000000009</v>
      </c>
      <c r="G17" s="407">
        <v>124</v>
      </c>
      <c r="H17" s="429">
        <f>G17/$G$8*100</f>
        <v>3.1616522182559921</v>
      </c>
      <c r="I17" s="407">
        <v>20</v>
      </c>
      <c r="J17" s="429">
        <f t="shared" ref="J17:J25" si="2">I17/$I$8*100</f>
        <v>1.3708019191226868</v>
      </c>
      <c r="K17" s="1462"/>
      <c r="L17" s="1518">
        <f t="shared" ref="L17:L25" si="3">C17-E17-G17-I17</f>
        <v>0</v>
      </c>
      <c r="M17" s="1462"/>
      <c r="N17" s="1462"/>
    </row>
    <row r="18" spans="1:28" s="1643" customFormat="1" ht="21.95" customHeight="1">
      <c r="A18" s="1462"/>
      <c r="B18" s="8" t="s">
        <v>4134</v>
      </c>
      <c r="C18" s="1546">
        <f t="shared" si="0"/>
        <v>3786</v>
      </c>
      <c r="D18" s="429">
        <f t="shared" si="1"/>
        <v>66.643196620313333</v>
      </c>
      <c r="E18" s="407">
        <v>241</v>
      </c>
      <c r="F18" s="429">
        <f t="shared" ref="F18:F23" si="4">E18/$E$8*100</f>
        <v>80.333333333333329</v>
      </c>
      <c r="G18" s="407">
        <v>2737</v>
      </c>
      <c r="H18" s="429">
        <f>G18/$G$8*100</f>
        <v>69.78582355940847</v>
      </c>
      <c r="I18" s="407">
        <v>808</v>
      </c>
      <c r="J18" s="429">
        <f t="shared" si="2"/>
        <v>55.380397532556543</v>
      </c>
      <c r="K18" s="1462"/>
      <c r="L18" s="1518">
        <f t="shared" si="3"/>
        <v>0</v>
      </c>
      <c r="M18" s="1462"/>
      <c r="N18" s="1462"/>
    </row>
    <row r="19" spans="1:28" s="1643" customFormat="1" ht="21.95" customHeight="1">
      <c r="A19" s="1462"/>
      <c r="B19" s="8" t="s">
        <v>4135</v>
      </c>
      <c r="C19" s="1546">
        <f t="shared" si="0"/>
        <v>790</v>
      </c>
      <c r="D19" s="429">
        <f t="shared" si="1"/>
        <v>13.906002464354867</v>
      </c>
      <c r="E19" s="407">
        <v>26</v>
      </c>
      <c r="F19" s="429">
        <f t="shared" si="4"/>
        <v>8.6666666666666679</v>
      </c>
      <c r="G19" s="407">
        <v>615</v>
      </c>
      <c r="H19" s="429">
        <f t="shared" ref="H19:H25" si="5">G19/$G$8*100</f>
        <v>15.680775114737378</v>
      </c>
      <c r="I19" s="407">
        <v>149</v>
      </c>
      <c r="J19" s="429">
        <f t="shared" si="2"/>
        <v>10.212474297464016</v>
      </c>
      <c r="K19" s="1462"/>
      <c r="L19" s="1518">
        <f t="shared" si="3"/>
        <v>0</v>
      </c>
      <c r="M19" s="1462"/>
      <c r="N19" s="1462"/>
    </row>
    <row r="20" spans="1:28" s="1643" customFormat="1" ht="21.95" customHeight="1">
      <c r="A20" s="1462"/>
      <c r="B20" s="8" t="s">
        <v>4136</v>
      </c>
      <c r="C20" s="1546">
        <f t="shared" si="0"/>
        <v>851</v>
      </c>
      <c r="D20" s="429">
        <f>C20/$C$8*100</f>
        <v>14.979757085020243</v>
      </c>
      <c r="E20" s="407">
        <v>9</v>
      </c>
      <c r="F20" s="429">
        <f t="shared" si="4"/>
        <v>3</v>
      </c>
      <c r="G20" s="407">
        <v>408</v>
      </c>
      <c r="H20" s="429">
        <f>G20/$G$8*100</f>
        <v>10.402855685874554</v>
      </c>
      <c r="I20" s="407">
        <v>434</v>
      </c>
      <c r="J20" s="429">
        <f t="shared" si="2"/>
        <v>29.746401644962301</v>
      </c>
      <c r="K20" s="1462"/>
      <c r="L20" s="1518">
        <f t="shared" si="3"/>
        <v>0</v>
      </c>
      <c r="M20" s="1462"/>
      <c r="N20" s="1462"/>
    </row>
    <row r="21" spans="1:28" s="1643" customFormat="1" ht="21.95" customHeight="1">
      <c r="A21" s="1462"/>
      <c r="B21" s="8" t="s">
        <v>4137</v>
      </c>
      <c r="C21" s="1546">
        <f t="shared" si="0"/>
        <v>35</v>
      </c>
      <c r="D21" s="429">
        <f t="shared" si="1"/>
        <v>0.61608871677521559</v>
      </c>
      <c r="E21" s="407">
        <v>1</v>
      </c>
      <c r="F21" s="429">
        <f t="shared" si="4"/>
        <v>0.33333333333333337</v>
      </c>
      <c r="G21" s="407">
        <v>9</v>
      </c>
      <c r="H21" s="429">
        <f t="shared" si="5"/>
        <v>0.22947475777664456</v>
      </c>
      <c r="I21" s="407">
        <v>25</v>
      </c>
      <c r="J21" s="429">
        <f t="shared" si="2"/>
        <v>1.7135023989033584</v>
      </c>
      <c r="K21" s="1462"/>
      <c r="L21" s="1518">
        <f t="shared" si="3"/>
        <v>0</v>
      </c>
      <c r="M21" s="1462"/>
      <c r="N21" s="1462"/>
    </row>
    <row r="22" spans="1:28" s="1462" customFormat="1" ht="21.95" customHeight="1">
      <c r="B22" s="8" t="s">
        <v>4138</v>
      </c>
      <c r="C22" s="1546">
        <f t="shared" si="0"/>
        <v>0</v>
      </c>
      <c r="D22" s="429">
        <f>C22/$C$8*100</f>
        <v>0</v>
      </c>
      <c r="E22" s="407">
        <v>0</v>
      </c>
      <c r="F22" s="429">
        <f>E22/$E$8*100</f>
        <v>0</v>
      </c>
      <c r="G22" s="407">
        <v>0</v>
      </c>
      <c r="H22" s="429">
        <f t="shared" si="5"/>
        <v>0</v>
      </c>
      <c r="I22" s="407">
        <v>0</v>
      </c>
      <c r="J22" s="429">
        <f t="shared" si="2"/>
        <v>0</v>
      </c>
      <c r="L22" s="1518">
        <f t="shared" si="3"/>
        <v>0</v>
      </c>
    </row>
    <row r="23" spans="1:28" s="1462" customFormat="1" ht="21.95" customHeight="1">
      <c r="B23" s="8" t="s">
        <v>4139</v>
      </c>
      <c r="C23" s="1546">
        <f t="shared" si="0"/>
        <v>6</v>
      </c>
      <c r="D23" s="429">
        <f t="shared" si="1"/>
        <v>0.10561520859003695</v>
      </c>
      <c r="E23" s="407">
        <v>0</v>
      </c>
      <c r="F23" s="429">
        <f t="shared" si="4"/>
        <v>0</v>
      </c>
      <c r="G23" s="407">
        <v>1</v>
      </c>
      <c r="H23" s="429">
        <f t="shared" si="5"/>
        <v>2.5497195308516064E-2</v>
      </c>
      <c r="I23" s="407">
        <v>5</v>
      </c>
      <c r="J23" s="429">
        <f t="shared" si="2"/>
        <v>0.3427004797806717</v>
      </c>
      <c r="L23" s="1518">
        <f t="shared" si="3"/>
        <v>0</v>
      </c>
    </row>
    <row r="24" spans="1:28" s="1462" customFormat="1" ht="21.95" customHeight="1">
      <c r="B24" s="8" t="s">
        <v>4140</v>
      </c>
      <c r="C24" s="1546">
        <f t="shared" si="0"/>
        <v>48</v>
      </c>
      <c r="D24" s="429">
        <f t="shared" si="1"/>
        <v>0.84492166872029562</v>
      </c>
      <c r="E24" s="407">
        <v>2</v>
      </c>
      <c r="F24" s="429">
        <f>E24/$E$8*100</f>
        <v>0.66666666666666674</v>
      </c>
      <c r="G24" s="407">
        <v>28</v>
      </c>
      <c r="H24" s="429">
        <f>G24/$G$8*100</f>
        <v>0.71392146863844974</v>
      </c>
      <c r="I24" s="407">
        <v>18</v>
      </c>
      <c r="J24" s="429">
        <f t="shared" si="2"/>
        <v>1.233721727210418</v>
      </c>
      <c r="L24" s="1518">
        <f t="shared" si="3"/>
        <v>0</v>
      </c>
    </row>
    <row r="25" spans="1:28" s="1462" customFormat="1" ht="21.95" customHeight="1">
      <c r="B25" s="8" t="s">
        <v>4131</v>
      </c>
      <c r="C25" s="1546">
        <f>E25+G25+I25</f>
        <v>0</v>
      </c>
      <c r="D25" s="429">
        <f>C25/$C$8*100</f>
        <v>0</v>
      </c>
      <c r="E25" s="407">
        <v>0</v>
      </c>
      <c r="F25" s="429">
        <f>E25/$E$8*100</f>
        <v>0</v>
      </c>
      <c r="G25" s="407">
        <v>0</v>
      </c>
      <c r="H25" s="429">
        <f t="shared" si="5"/>
        <v>0</v>
      </c>
      <c r="I25" s="407">
        <v>0</v>
      </c>
      <c r="J25" s="429">
        <f t="shared" si="2"/>
        <v>0</v>
      </c>
      <c r="L25" s="1518">
        <f t="shared" si="3"/>
        <v>0</v>
      </c>
    </row>
    <row r="26" spans="1:28" s="1462" customFormat="1" ht="21.95" customHeight="1">
      <c r="B26" s="8"/>
      <c r="C26" s="1546"/>
      <c r="D26" s="429"/>
      <c r="E26" s="407"/>
      <c r="F26" s="429"/>
      <c r="G26" s="407"/>
      <c r="H26" s="429"/>
      <c r="I26" s="407"/>
      <c r="J26" s="429"/>
    </row>
    <row r="27" spans="1:28" s="1643" customFormat="1" ht="18" customHeight="1">
      <c r="A27" s="1490" t="s">
        <v>4141</v>
      </c>
      <c r="B27" s="8" t="s">
        <v>4142</v>
      </c>
      <c r="C27" s="1546">
        <f>E27+G27+I27</f>
        <v>4967</v>
      </c>
      <c r="D27" s="429">
        <f>C27/$C$8*100</f>
        <v>87.431790177785601</v>
      </c>
      <c r="E27" s="407">
        <f>E8-E28</f>
        <v>252</v>
      </c>
      <c r="F27" s="429">
        <f>E27/$E$8*100</f>
        <v>84</v>
      </c>
      <c r="G27" s="407">
        <f>G8-G28</f>
        <v>3332</v>
      </c>
      <c r="H27" s="429">
        <f>G27/$G$8*100</f>
        <v>84.956654767975522</v>
      </c>
      <c r="I27" s="407">
        <f>I8-I28</f>
        <v>1383</v>
      </c>
      <c r="J27" s="429">
        <f>I27/$I$8*100</f>
        <v>94.790952707333787</v>
      </c>
      <c r="K27" s="1462"/>
      <c r="L27" s="1518">
        <f>C27-E27-G27-I27</f>
        <v>0</v>
      </c>
      <c r="M27" s="1462"/>
      <c r="N27" s="1462"/>
    </row>
    <row r="28" spans="1:28" s="1643" customFormat="1" ht="18" customHeight="1">
      <c r="A28" s="1462"/>
      <c r="B28" s="8" t="s">
        <v>4143</v>
      </c>
      <c r="C28" s="1546">
        <f>E28+G28+I28</f>
        <v>714</v>
      </c>
      <c r="D28" s="429">
        <f>C28/$C$8*100</f>
        <v>12.568209822214399</v>
      </c>
      <c r="E28" s="407">
        <v>48</v>
      </c>
      <c r="F28" s="429">
        <f>E28/$E$8*100</f>
        <v>16</v>
      </c>
      <c r="G28" s="407">
        <v>590</v>
      </c>
      <c r="H28" s="429">
        <f>G28/$G$8*100</f>
        <v>15.043345232024476</v>
      </c>
      <c r="I28" s="407">
        <v>76</v>
      </c>
      <c r="J28" s="429">
        <f>I28/$I$8*100</f>
        <v>5.2090472926662104</v>
      </c>
      <c r="K28" s="1462"/>
      <c r="L28" s="1518">
        <f>C28-E28-G28-I28</f>
        <v>0</v>
      </c>
      <c r="M28" s="1462"/>
      <c r="N28" s="1462"/>
    </row>
    <row r="29" spans="1:28" s="1462" customFormat="1" ht="13.9" customHeight="1">
      <c r="A29" s="94"/>
    </row>
    <row r="30" spans="1:28" s="94" customFormat="1" ht="13.9" customHeight="1">
      <c r="A30" s="157"/>
      <c r="B30" s="157"/>
      <c r="X30" s="1469"/>
      <c r="Y30" s="1469"/>
      <c r="Z30" s="1469"/>
      <c r="AA30" s="1469"/>
      <c r="AB30" s="1469"/>
    </row>
    <row r="31" spans="1:28" s="1643" customFormat="1" ht="14.25">
      <c r="A31" s="1439" t="s">
        <v>3108</v>
      </c>
      <c r="H31" s="1463" t="s">
        <v>3124</v>
      </c>
      <c r="I31" s="1739" t="s">
        <v>3109</v>
      </c>
      <c r="J31" s="1739"/>
    </row>
    <row r="32" spans="1:28" s="1643" customFormat="1" ht="14.25" customHeight="1">
      <c r="A32" s="1439" t="s">
        <v>3034</v>
      </c>
      <c r="B32" s="11" t="s">
        <v>3110</v>
      </c>
      <c r="C32" s="1471"/>
      <c r="D32" s="1471"/>
      <c r="E32" s="1471"/>
      <c r="F32" s="1471"/>
      <c r="G32" s="95"/>
      <c r="H32" s="1463" t="s">
        <v>3859</v>
      </c>
      <c r="I32" s="1739" t="s">
        <v>458</v>
      </c>
      <c r="J32" s="1739"/>
    </row>
    <row r="33" spans="1:14" s="1446" customFormat="1" ht="26.1" customHeight="1">
      <c r="A33" s="1853" t="s">
        <v>4144</v>
      </c>
      <c r="B33" s="1853"/>
      <c r="C33" s="1853"/>
      <c r="D33" s="1853"/>
      <c r="E33" s="1853"/>
      <c r="F33" s="1853"/>
      <c r="G33" s="1853"/>
      <c r="H33" s="1853"/>
      <c r="I33" s="1853"/>
      <c r="J33" s="1853"/>
    </row>
    <row r="34" spans="1:14" s="1643" customFormat="1" ht="18" customHeight="1">
      <c r="A34" s="1471"/>
      <c r="B34" s="1471"/>
      <c r="C34" s="1471"/>
      <c r="D34" s="1763" t="s">
        <v>3159</v>
      </c>
      <c r="E34" s="1763"/>
      <c r="F34" s="1763"/>
      <c r="G34" s="1471"/>
      <c r="H34" s="1471"/>
      <c r="I34" s="1813" t="s">
        <v>3247</v>
      </c>
      <c r="J34" s="1813"/>
    </row>
    <row r="35" spans="1:14" s="1643" customFormat="1" ht="20.100000000000001" customHeight="1">
      <c r="A35" s="1808" t="s">
        <v>3248</v>
      </c>
      <c r="B35" s="1795"/>
      <c r="C35" s="1746" t="s">
        <v>3249</v>
      </c>
      <c r="D35" s="1737"/>
      <c r="E35" s="1810" t="s">
        <v>3250</v>
      </c>
      <c r="F35" s="1737"/>
      <c r="G35" s="1810" t="s">
        <v>3251</v>
      </c>
      <c r="H35" s="1737"/>
      <c r="I35" s="1810" t="s">
        <v>3221</v>
      </c>
      <c r="J35" s="1746"/>
    </row>
    <row r="36" spans="1:14" s="1643" customFormat="1" ht="20.100000000000001" customHeight="1">
      <c r="A36" s="1763"/>
      <c r="B36" s="1767"/>
      <c r="C36" s="1439" t="s">
        <v>3252</v>
      </c>
      <c r="D36" s="1439" t="s">
        <v>3253</v>
      </c>
      <c r="E36" s="1439" t="s">
        <v>3252</v>
      </c>
      <c r="F36" s="1439" t="s">
        <v>3253</v>
      </c>
      <c r="G36" s="1439" t="s">
        <v>3252</v>
      </c>
      <c r="H36" s="1439" t="s">
        <v>3253</v>
      </c>
      <c r="I36" s="1439" t="s">
        <v>3252</v>
      </c>
      <c r="J36" s="1463" t="s">
        <v>3253</v>
      </c>
    </row>
    <row r="37" spans="1:14" s="1643" customFormat="1" ht="12.6" customHeight="1">
      <c r="A37" s="1808"/>
      <c r="B37" s="1854"/>
      <c r="C37" s="1462"/>
      <c r="D37" s="1462"/>
      <c r="E37" s="1462"/>
      <c r="F37" s="1462"/>
      <c r="G37" s="1462"/>
      <c r="H37" s="1462"/>
      <c r="I37" s="1462"/>
      <c r="J37" s="1462"/>
    </row>
    <row r="38" spans="1:14" s="1643" customFormat="1" ht="18" customHeight="1">
      <c r="A38" s="1490" t="s">
        <v>4145</v>
      </c>
      <c r="B38" s="8" t="s">
        <v>4146</v>
      </c>
      <c r="C38" s="1499">
        <f t="shared" ref="C38:C57" si="6">E38+G38+I38</f>
        <v>0</v>
      </c>
      <c r="D38" s="429">
        <f>C38/$C$8*100</f>
        <v>0</v>
      </c>
      <c r="E38" s="1501">
        <v>0</v>
      </c>
      <c r="F38" s="429">
        <f>E38/$E$8*100</f>
        <v>0</v>
      </c>
      <c r="G38" s="1501">
        <v>0</v>
      </c>
      <c r="H38" s="429">
        <f t="shared" ref="H38:H57" si="7">G38/$G$8*100</f>
        <v>0</v>
      </c>
      <c r="I38" s="1501">
        <v>0</v>
      </c>
      <c r="J38" s="429">
        <f t="shared" ref="J38:J57" si="8">I38/$I$8*100</f>
        <v>0</v>
      </c>
      <c r="L38" s="1518">
        <f t="shared" ref="L38:L48" si="9">C38-E38-G38-I38</f>
        <v>0</v>
      </c>
    </row>
    <row r="39" spans="1:14" s="1643" customFormat="1" ht="18" customHeight="1">
      <c r="A39" s="1462"/>
      <c r="B39" s="8" t="s">
        <v>4147</v>
      </c>
      <c r="C39" s="1499">
        <f t="shared" si="6"/>
        <v>65</v>
      </c>
      <c r="D39" s="429">
        <f t="shared" ref="D39:D57" si="10">C39/$C$8*100</f>
        <v>1.1441647597254003</v>
      </c>
      <c r="E39" s="1501">
        <v>1</v>
      </c>
      <c r="F39" s="429">
        <f t="shared" ref="F39:F57" si="11">E39/$E$8*100</f>
        <v>0.33333333333333337</v>
      </c>
      <c r="G39" s="1501">
        <v>55</v>
      </c>
      <c r="H39" s="429">
        <f t="shared" si="7"/>
        <v>1.4023457419683834</v>
      </c>
      <c r="I39" s="1501">
        <v>9</v>
      </c>
      <c r="J39" s="429">
        <f t="shared" si="8"/>
        <v>0.61686086360520898</v>
      </c>
      <c r="L39" s="1518">
        <f t="shared" si="9"/>
        <v>0</v>
      </c>
    </row>
    <row r="40" spans="1:14" s="1643" customFormat="1" ht="18" customHeight="1">
      <c r="A40" s="1462"/>
      <c r="B40" s="8" t="s">
        <v>4148</v>
      </c>
      <c r="C40" s="1499">
        <f t="shared" si="6"/>
        <v>385</v>
      </c>
      <c r="D40" s="429">
        <f t="shared" si="10"/>
        <v>6.7769758845273724</v>
      </c>
      <c r="E40" s="1501">
        <v>7</v>
      </c>
      <c r="F40" s="429">
        <f t="shared" si="11"/>
        <v>2.3333333333333335</v>
      </c>
      <c r="G40" s="1501">
        <v>296</v>
      </c>
      <c r="H40" s="429">
        <f t="shared" si="7"/>
        <v>7.5471698113207548</v>
      </c>
      <c r="I40" s="1501">
        <v>82</v>
      </c>
      <c r="J40" s="429">
        <f t="shared" si="8"/>
        <v>5.6202878684030155</v>
      </c>
      <c r="L40" s="1518">
        <f t="shared" si="9"/>
        <v>0</v>
      </c>
    </row>
    <row r="41" spans="1:14" s="1643" customFormat="1" ht="18" customHeight="1">
      <c r="A41" s="1462"/>
      <c r="B41" s="8" t="s">
        <v>4149</v>
      </c>
      <c r="C41" s="1499">
        <f t="shared" si="6"/>
        <v>701</v>
      </c>
      <c r="D41" s="429">
        <f t="shared" si="10"/>
        <v>12.339376870269318</v>
      </c>
      <c r="E41" s="1501">
        <v>32</v>
      </c>
      <c r="F41" s="429">
        <f t="shared" si="11"/>
        <v>10.666666666666668</v>
      </c>
      <c r="G41" s="1501">
        <v>518</v>
      </c>
      <c r="H41" s="429">
        <f t="shared" si="7"/>
        <v>13.20754716981132</v>
      </c>
      <c r="I41" s="1501">
        <v>151</v>
      </c>
      <c r="J41" s="429">
        <f t="shared" si="8"/>
        <v>10.349554489376285</v>
      </c>
      <c r="L41" s="1518">
        <f t="shared" si="9"/>
        <v>0</v>
      </c>
    </row>
    <row r="42" spans="1:14" s="1643" customFormat="1" ht="18" customHeight="1">
      <c r="A42" s="1462"/>
      <c r="B42" s="8" t="s">
        <v>4150</v>
      </c>
      <c r="C42" s="1499">
        <f t="shared" si="6"/>
        <v>1025</v>
      </c>
      <c r="D42" s="429">
        <f t="shared" si="10"/>
        <v>18.042598134131318</v>
      </c>
      <c r="E42" s="1501">
        <v>81</v>
      </c>
      <c r="F42" s="429">
        <f t="shared" si="11"/>
        <v>27</v>
      </c>
      <c r="G42" s="1501">
        <v>674</v>
      </c>
      <c r="H42" s="429">
        <f t="shared" si="7"/>
        <v>17.185109637939828</v>
      </c>
      <c r="I42" s="1501">
        <v>270</v>
      </c>
      <c r="J42" s="429">
        <f t="shared" si="8"/>
        <v>18.505825908156272</v>
      </c>
      <c r="L42" s="1518">
        <f t="shared" si="9"/>
        <v>0</v>
      </c>
    </row>
    <row r="43" spans="1:14" s="1643" customFormat="1" ht="18" customHeight="1">
      <c r="A43" s="1462"/>
      <c r="B43" s="8" t="s">
        <v>4151</v>
      </c>
      <c r="C43" s="1499">
        <f t="shared" si="6"/>
        <v>1171</v>
      </c>
      <c r="D43" s="429">
        <f t="shared" si="10"/>
        <v>20.612568209822214</v>
      </c>
      <c r="E43" s="1501">
        <v>80</v>
      </c>
      <c r="F43" s="429">
        <f t="shared" si="11"/>
        <v>26.666666666666668</v>
      </c>
      <c r="G43" s="1501">
        <v>817</v>
      </c>
      <c r="H43" s="429">
        <f t="shared" si="7"/>
        <v>20.831208567057622</v>
      </c>
      <c r="I43" s="1501">
        <v>274</v>
      </c>
      <c r="J43" s="429">
        <f t="shared" si="8"/>
        <v>18.779986291980808</v>
      </c>
      <c r="L43" s="1518">
        <f t="shared" si="9"/>
        <v>0</v>
      </c>
    </row>
    <row r="44" spans="1:14" s="1643" customFormat="1" ht="18" customHeight="1">
      <c r="A44" s="1462"/>
      <c r="B44" s="8" t="s">
        <v>4152</v>
      </c>
      <c r="C44" s="1499">
        <f t="shared" si="6"/>
        <v>1015</v>
      </c>
      <c r="D44" s="429">
        <f t="shared" si="10"/>
        <v>17.866572786481253</v>
      </c>
      <c r="E44" s="1501">
        <v>44</v>
      </c>
      <c r="F44" s="429">
        <f t="shared" si="11"/>
        <v>14.666666666666666</v>
      </c>
      <c r="G44" s="1501">
        <v>726</v>
      </c>
      <c r="H44" s="429">
        <f t="shared" si="7"/>
        <v>18.510963793982661</v>
      </c>
      <c r="I44" s="1501">
        <v>245</v>
      </c>
      <c r="J44" s="429">
        <f t="shared" si="8"/>
        <v>16.792323509252913</v>
      </c>
      <c r="K44" s="1462"/>
      <c r="L44" s="1518">
        <f t="shared" si="9"/>
        <v>0</v>
      </c>
      <c r="M44" s="1462"/>
      <c r="N44" s="1462"/>
    </row>
    <row r="45" spans="1:14" s="1643" customFormat="1" ht="18" customHeight="1">
      <c r="A45" s="1462"/>
      <c r="B45" s="8" t="s">
        <v>4153</v>
      </c>
      <c r="C45" s="1499">
        <f t="shared" si="6"/>
        <v>836</v>
      </c>
      <c r="D45" s="429">
        <f t="shared" si="10"/>
        <v>14.715719063545151</v>
      </c>
      <c r="E45" s="1501">
        <v>45</v>
      </c>
      <c r="F45" s="429">
        <f t="shared" si="11"/>
        <v>15</v>
      </c>
      <c r="G45" s="1501">
        <v>577</v>
      </c>
      <c r="H45" s="429">
        <f t="shared" si="7"/>
        <v>14.711881693013767</v>
      </c>
      <c r="I45" s="1501">
        <v>214</v>
      </c>
      <c r="J45" s="429">
        <f t="shared" si="8"/>
        <v>14.667580534612748</v>
      </c>
      <c r="K45" s="1462"/>
      <c r="L45" s="1518">
        <f t="shared" si="9"/>
        <v>0</v>
      </c>
      <c r="M45" s="1462"/>
      <c r="N45" s="1462"/>
    </row>
    <row r="46" spans="1:14" s="1643" customFormat="1" ht="18" customHeight="1">
      <c r="A46" s="1462"/>
      <c r="B46" s="8" t="s">
        <v>4154</v>
      </c>
      <c r="C46" s="1499">
        <f t="shared" si="6"/>
        <v>327</v>
      </c>
      <c r="D46" s="429">
        <f t="shared" si="10"/>
        <v>5.7560288681570153</v>
      </c>
      <c r="E46" s="1501">
        <v>7</v>
      </c>
      <c r="F46" s="429">
        <f t="shared" si="11"/>
        <v>2.3333333333333335</v>
      </c>
      <c r="G46" s="1501">
        <v>194</v>
      </c>
      <c r="H46" s="429">
        <f t="shared" si="7"/>
        <v>4.9464558898521167</v>
      </c>
      <c r="I46" s="1501">
        <v>126</v>
      </c>
      <c r="J46" s="429">
        <f t="shared" si="8"/>
        <v>8.6360520904729263</v>
      </c>
      <c r="K46" s="1462"/>
      <c r="L46" s="1518">
        <f t="shared" si="9"/>
        <v>0</v>
      </c>
      <c r="M46" s="1462"/>
      <c r="N46" s="1462"/>
    </row>
    <row r="47" spans="1:14" s="1643" customFormat="1" ht="18" customHeight="1">
      <c r="A47" s="1462"/>
      <c r="B47" s="8" t="s">
        <v>4155</v>
      </c>
      <c r="C47" s="1499">
        <f t="shared" si="6"/>
        <v>151</v>
      </c>
      <c r="D47" s="429">
        <f t="shared" si="10"/>
        <v>2.6579827495159303</v>
      </c>
      <c r="E47" s="1501">
        <v>3</v>
      </c>
      <c r="F47" s="429">
        <f t="shared" si="11"/>
        <v>1</v>
      </c>
      <c r="G47" s="1501">
        <v>65</v>
      </c>
      <c r="H47" s="429">
        <f t="shared" si="7"/>
        <v>1.657317695053544</v>
      </c>
      <c r="I47" s="1501">
        <v>83</v>
      </c>
      <c r="J47" s="429">
        <f t="shared" si="8"/>
        <v>5.6888279643591497</v>
      </c>
      <c r="K47" s="1462"/>
      <c r="L47" s="1518">
        <f t="shared" si="9"/>
        <v>0</v>
      </c>
      <c r="M47" s="1462"/>
      <c r="N47" s="1462"/>
    </row>
    <row r="48" spans="1:14" s="1643" customFormat="1" ht="18" customHeight="1">
      <c r="A48" s="1462"/>
      <c r="B48" s="8" t="s">
        <v>4156</v>
      </c>
      <c r="C48" s="1499">
        <f t="shared" si="6"/>
        <v>5</v>
      </c>
      <c r="D48" s="429">
        <f t="shared" si="10"/>
        <v>8.8012673825030807E-2</v>
      </c>
      <c r="E48" s="1501">
        <v>0</v>
      </c>
      <c r="F48" s="429">
        <f t="shared" si="11"/>
        <v>0</v>
      </c>
      <c r="G48" s="1501">
        <v>0</v>
      </c>
      <c r="H48" s="429">
        <f t="shared" si="7"/>
        <v>0</v>
      </c>
      <c r="I48" s="1501">
        <v>5</v>
      </c>
      <c r="J48" s="429">
        <f t="shared" si="8"/>
        <v>0.3427004797806717</v>
      </c>
      <c r="K48" s="1462"/>
      <c r="L48" s="1518">
        <f t="shared" si="9"/>
        <v>0</v>
      </c>
      <c r="M48" s="1462"/>
      <c r="N48" s="1462"/>
    </row>
    <row r="49" spans="1:28" s="1643" customFormat="1" ht="18" customHeight="1">
      <c r="A49" s="1462"/>
      <c r="B49" s="8"/>
      <c r="C49" s="431"/>
      <c r="D49" s="429"/>
      <c r="E49" s="1499"/>
      <c r="F49" s="429"/>
      <c r="G49" s="1501"/>
      <c r="H49" s="429"/>
      <c r="I49" s="1501"/>
      <c r="J49" s="429"/>
      <c r="K49" s="1462"/>
      <c r="L49" s="1462"/>
      <c r="M49" s="1462"/>
      <c r="N49" s="1462"/>
    </row>
    <row r="50" spans="1:28" s="1462" customFormat="1" ht="18" customHeight="1">
      <c r="A50" s="1856" t="s">
        <v>4157</v>
      </c>
      <c r="B50" s="8" t="s">
        <v>4158</v>
      </c>
      <c r="C50" s="1499">
        <f t="shared" si="6"/>
        <v>263</v>
      </c>
      <c r="D50" s="429">
        <f t="shared" si="10"/>
        <v>4.6294666431966203</v>
      </c>
      <c r="E50" s="1501">
        <v>1</v>
      </c>
      <c r="F50" s="429">
        <f t="shared" si="11"/>
        <v>0.33333333333333337</v>
      </c>
      <c r="G50" s="1501">
        <v>203</v>
      </c>
      <c r="H50" s="429">
        <f t="shared" si="7"/>
        <v>5.1759306476287614</v>
      </c>
      <c r="I50" s="1501">
        <v>59</v>
      </c>
      <c r="J50" s="429">
        <f t="shared" si="8"/>
        <v>4.0438656614119255</v>
      </c>
      <c r="L50" s="1518">
        <f t="shared" ref="L50:L57" si="12">C50-E50-G50-I50</f>
        <v>0</v>
      </c>
    </row>
    <row r="51" spans="1:28" s="1462" customFormat="1" ht="18" customHeight="1">
      <c r="A51" s="1856"/>
      <c r="B51" s="8" t="s">
        <v>4159</v>
      </c>
      <c r="C51" s="1499">
        <f t="shared" si="6"/>
        <v>853</v>
      </c>
      <c r="D51" s="429">
        <f t="shared" si="10"/>
        <v>15.014962154550254</v>
      </c>
      <c r="E51" s="1501">
        <v>23</v>
      </c>
      <c r="F51" s="429">
        <f t="shared" si="11"/>
        <v>7.6666666666666661</v>
      </c>
      <c r="G51" s="1501">
        <v>580</v>
      </c>
      <c r="H51" s="429">
        <f t="shared" si="7"/>
        <v>14.788373278939318</v>
      </c>
      <c r="I51" s="1501">
        <v>250</v>
      </c>
      <c r="J51" s="429">
        <f t="shared" si="8"/>
        <v>17.135023989033584</v>
      </c>
      <c r="L51" s="1518">
        <f t="shared" si="12"/>
        <v>0</v>
      </c>
    </row>
    <row r="52" spans="1:28" s="1462" customFormat="1" ht="18" customHeight="1">
      <c r="B52" s="8" t="s">
        <v>4160</v>
      </c>
      <c r="C52" s="1499">
        <f t="shared" si="6"/>
        <v>857</v>
      </c>
      <c r="D52" s="429">
        <f t="shared" si="10"/>
        <v>15.085372293610281</v>
      </c>
      <c r="E52" s="1501">
        <v>59</v>
      </c>
      <c r="F52" s="429">
        <f t="shared" si="11"/>
        <v>19.666666666666664</v>
      </c>
      <c r="G52" s="1501">
        <v>565</v>
      </c>
      <c r="H52" s="429">
        <f t="shared" si="7"/>
        <v>14.405915349311577</v>
      </c>
      <c r="I52" s="1501">
        <v>233</v>
      </c>
      <c r="J52" s="429">
        <f t="shared" si="8"/>
        <v>15.969842357779301</v>
      </c>
      <c r="L52" s="1518">
        <f t="shared" si="12"/>
        <v>0</v>
      </c>
    </row>
    <row r="53" spans="1:28" s="1462" customFormat="1" ht="18" customHeight="1">
      <c r="B53" s="8" t="s">
        <v>4161</v>
      </c>
      <c r="C53" s="1499">
        <f t="shared" si="6"/>
        <v>1014</v>
      </c>
      <c r="D53" s="429">
        <f t="shared" si="10"/>
        <v>17.848970251716249</v>
      </c>
      <c r="E53" s="1501">
        <v>80</v>
      </c>
      <c r="F53" s="429">
        <f t="shared" si="11"/>
        <v>26.666666666666668</v>
      </c>
      <c r="G53" s="1501">
        <v>647</v>
      </c>
      <c r="H53" s="429">
        <f t="shared" si="7"/>
        <v>16.496685364609892</v>
      </c>
      <c r="I53" s="1501">
        <v>287</v>
      </c>
      <c r="J53" s="429">
        <f t="shared" si="8"/>
        <v>19.671007539410553</v>
      </c>
      <c r="L53" s="1518">
        <f t="shared" si="12"/>
        <v>0</v>
      </c>
    </row>
    <row r="54" spans="1:28" s="1462" customFormat="1" ht="18" customHeight="1">
      <c r="B54" s="8" t="s">
        <v>4162</v>
      </c>
      <c r="C54" s="1499">
        <f t="shared" si="6"/>
        <v>1098</v>
      </c>
      <c r="D54" s="429">
        <f t="shared" si="10"/>
        <v>19.327583171976766</v>
      </c>
      <c r="E54" s="1501">
        <v>66</v>
      </c>
      <c r="F54" s="429">
        <f t="shared" si="11"/>
        <v>22</v>
      </c>
      <c r="G54" s="1501">
        <v>816</v>
      </c>
      <c r="H54" s="429">
        <f t="shared" si="7"/>
        <v>20.805711371749108</v>
      </c>
      <c r="I54" s="1501">
        <v>216</v>
      </c>
      <c r="J54" s="429">
        <f t="shared" si="8"/>
        <v>14.804660726525018</v>
      </c>
      <c r="L54" s="1518">
        <f t="shared" si="12"/>
        <v>0</v>
      </c>
    </row>
    <row r="55" spans="1:28" s="1462" customFormat="1" ht="18" customHeight="1">
      <c r="B55" s="8" t="s">
        <v>4163</v>
      </c>
      <c r="C55" s="1499">
        <f t="shared" si="6"/>
        <v>825</v>
      </c>
      <c r="D55" s="429">
        <f t="shared" si="10"/>
        <v>14.522091181130085</v>
      </c>
      <c r="E55" s="1501">
        <v>46</v>
      </c>
      <c r="F55" s="429">
        <f t="shared" si="11"/>
        <v>15.333333333333332</v>
      </c>
      <c r="G55" s="1501">
        <v>585</v>
      </c>
      <c r="H55" s="429">
        <f t="shared" si="7"/>
        <v>14.915859255481898</v>
      </c>
      <c r="I55" s="1501">
        <v>194</v>
      </c>
      <c r="J55" s="429">
        <f t="shared" si="8"/>
        <v>13.296778615490062</v>
      </c>
      <c r="L55" s="1518">
        <f t="shared" si="12"/>
        <v>0</v>
      </c>
    </row>
    <row r="56" spans="1:28" s="1462" customFormat="1" ht="18" customHeight="1">
      <c r="B56" s="8" t="s">
        <v>4164</v>
      </c>
      <c r="C56" s="1499">
        <f t="shared" si="6"/>
        <v>498</v>
      </c>
      <c r="D56" s="429">
        <f t="shared" si="10"/>
        <v>8.7660623129730677</v>
      </c>
      <c r="E56" s="1501">
        <v>17</v>
      </c>
      <c r="F56" s="429">
        <f t="shared" si="11"/>
        <v>5.6666666666666661</v>
      </c>
      <c r="G56" s="1501">
        <v>362</v>
      </c>
      <c r="H56" s="429">
        <f t="shared" si="7"/>
        <v>9.2299847016828149</v>
      </c>
      <c r="I56" s="1501">
        <v>119</v>
      </c>
      <c r="J56" s="429">
        <f t="shared" si="8"/>
        <v>8.156271418779987</v>
      </c>
      <c r="L56" s="1518">
        <f t="shared" si="12"/>
        <v>0</v>
      </c>
    </row>
    <row r="57" spans="1:28" s="1462" customFormat="1" ht="18" customHeight="1">
      <c r="B57" s="8" t="s">
        <v>4165</v>
      </c>
      <c r="C57" s="298">
        <f t="shared" si="6"/>
        <v>273</v>
      </c>
      <c r="D57" s="429">
        <f t="shared" si="10"/>
        <v>4.805491990846682</v>
      </c>
      <c r="E57" s="1501">
        <v>8</v>
      </c>
      <c r="F57" s="429">
        <f t="shared" si="11"/>
        <v>2.666666666666667</v>
      </c>
      <c r="G57" s="1501">
        <v>164</v>
      </c>
      <c r="H57" s="429">
        <f t="shared" si="7"/>
        <v>4.1815400305966346</v>
      </c>
      <c r="I57" s="1501">
        <v>101</v>
      </c>
      <c r="J57" s="429">
        <f t="shared" si="8"/>
        <v>6.9225496915695679</v>
      </c>
      <c r="L57" s="1518">
        <f t="shared" si="12"/>
        <v>0</v>
      </c>
    </row>
    <row r="58" spans="1:28" s="1462" customFormat="1" ht="12.4" customHeight="1">
      <c r="A58" s="1447"/>
      <c r="B58" s="432"/>
      <c r="C58" s="1447"/>
      <c r="D58" s="1447"/>
      <c r="E58" s="1447"/>
      <c r="F58" s="1447"/>
      <c r="G58" s="1447"/>
      <c r="H58" s="1447"/>
      <c r="I58" s="1447"/>
      <c r="J58" s="1447"/>
    </row>
    <row r="59" spans="1:28" s="94" customFormat="1" ht="13.9" customHeight="1">
      <c r="A59" s="94" t="s">
        <v>4116</v>
      </c>
      <c r="B59" s="1643" t="s">
        <v>4166</v>
      </c>
      <c r="D59" s="1607" t="s">
        <v>4075</v>
      </c>
      <c r="G59" s="94" t="s">
        <v>4076</v>
      </c>
      <c r="J59" s="99" t="s">
        <v>333</v>
      </c>
    </row>
    <row r="60" spans="1:28" s="94" customFormat="1" ht="13.9" customHeight="1">
      <c r="A60" s="1538"/>
      <c r="B60" s="1546"/>
      <c r="C60" s="1546"/>
      <c r="D60" s="1607" t="s">
        <v>4077</v>
      </c>
      <c r="F60" s="1546"/>
      <c r="G60" s="1546"/>
      <c r="H60" s="1469"/>
    </row>
    <row r="61" spans="1:28" s="1462" customFormat="1" ht="13.9" customHeight="1">
      <c r="A61" s="1469" t="s">
        <v>4167</v>
      </c>
      <c r="B61" s="1490"/>
    </row>
    <row r="62" spans="1:28" s="1462" customFormat="1" ht="13.9" customHeight="1">
      <c r="A62" s="94" t="s">
        <v>4079</v>
      </c>
    </row>
    <row r="63" spans="1:28" s="94" customFormat="1" ht="13.9" customHeight="1">
      <c r="A63" s="157"/>
      <c r="B63" s="157"/>
      <c r="X63" s="1469"/>
      <c r="Y63" s="1469"/>
      <c r="Z63" s="1469"/>
      <c r="AA63" s="1469"/>
      <c r="AB63" s="1469"/>
    </row>
    <row r="64" spans="1:28" s="97" customFormat="1">
      <c r="A64" s="9"/>
    </row>
    <row r="65" spans="1:10" s="97" customFormat="1">
      <c r="A65" s="9"/>
      <c r="C65" s="372">
        <f>C8-SUM(C10:C11)</f>
        <v>0</v>
      </c>
      <c r="D65" s="372">
        <f t="shared" ref="D65:J65" si="13">D8-SUM(D10:D11)</f>
        <v>0</v>
      </c>
      <c r="E65" s="372">
        <f t="shared" si="13"/>
        <v>0</v>
      </c>
      <c r="F65" s="372">
        <f t="shared" si="13"/>
        <v>0</v>
      </c>
      <c r="G65" s="372">
        <f t="shared" si="13"/>
        <v>0</v>
      </c>
      <c r="H65" s="372">
        <f t="shared" si="13"/>
        <v>0</v>
      </c>
      <c r="I65" s="372">
        <f t="shared" si="13"/>
        <v>0</v>
      </c>
      <c r="J65" s="372">
        <f t="shared" si="13"/>
        <v>0</v>
      </c>
    </row>
    <row r="66" spans="1:10" s="97" customFormat="1">
      <c r="A66" s="9"/>
      <c r="C66" s="372">
        <f>C8-SUM(C13:C15)</f>
        <v>0</v>
      </c>
      <c r="D66" s="372">
        <f t="shared" ref="D66:J66" si="14">D8-SUM(D13:D15)</f>
        <v>0</v>
      </c>
      <c r="E66" s="372">
        <f t="shared" si="14"/>
        <v>0</v>
      </c>
      <c r="F66" s="372">
        <f t="shared" si="14"/>
        <v>0</v>
      </c>
      <c r="G66" s="372">
        <f t="shared" si="14"/>
        <v>0</v>
      </c>
      <c r="H66" s="372">
        <f t="shared" si="14"/>
        <v>0</v>
      </c>
      <c r="I66" s="372">
        <f t="shared" si="14"/>
        <v>0</v>
      </c>
      <c r="J66" s="372">
        <f t="shared" si="14"/>
        <v>0</v>
      </c>
    </row>
    <row r="67" spans="1:10" s="97" customFormat="1">
      <c r="A67" s="9"/>
      <c r="C67" s="372">
        <f>C8-SUM(C17:C25)</f>
        <v>0</v>
      </c>
      <c r="D67" s="372">
        <f t="shared" ref="D67:J67" si="15">D8-SUM(D17:D25)</f>
        <v>0</v>
      </c>
      <c r="E67" s="372">
        <f t="shared" si="15"/>
        <v>0</v>
      </c>
      <c r="F67" s="372">
        <f t="shared" si="15"/>
        <v>0</v>
      </c>
      <c r="G67" s="372">
        <f t="shared" si="15"/>
        <v>0</v>
      </c>
      <c r="H67" s="372">
        <f t="shared" si="15"/>
        <v>0</v>
      </c>
      <c r="I67" s="372">
        <f t="shared" si="15"/>
        <v>0</v>
      </c>
      <c r="J67" s="372">
        <f t="shared" si="15"/>
        <v>0</v>
      </c>
    </row>
    <row r="68" spans="1:10" s="97" customFormat="1">
      <c r="A68" s="9"/>
      <c r="C68" s="372">
        <f>C8-SUM(C38:C48)</f>
        <v>0</v>
      </c>
      <c r="D68" s="372">
        <f t="shared" ref="D68:J68" si="16">D8-SUM(D38:D48)</f>
        <v>0</v>
      </c>
      <c r="E68" s="372">
        <f t="shared" si="16"/>
        <v>0</v>
      </c>
      <c r="F68" s="372">
        <f t="shared" si="16"/>
        <v>0</v>
      </c>
      <c r="G68" s="372">
        <f t="shared" si="16"/>
        <v>0</v>
      </c>
      <c r="H68" s="372">
        <f t="shared" si="16"/>
        <v>0</v>
      </c>
      <c r="I68" s="372">
        <f t="shared" si="16"/>
        <v>0</v>
      </c>
      <c r="J68" s="372">
        <f t="shared" si="16"/>
        <v>0</v>
      </c>
    </row>
    <row r="69" spans="1:10" s="97" customFormat="1">
      <c r="A69" s="9"/>
      <c r="C69" s="372">
        <f>C8-SUM(C50:C57)</f>
        <v>0</v>
      </c>
      <c r="D69" s="372">
        <f t="shared" ref="D69:J69" si="17">D8-SUM(D50:D57)</f>
        <v>0</v>
      </c>
      <c r="E69" s="372">
        <f t="shared" si="17"/>
        <v>0</v>
      </c>
      <c r="F69" s="372">
        <f t="shared" si="17"/>
        <v>0</v>
      </c>
      <c r="G69" s="372">
        <f t="shared" si="17"/>
        <v>0</v>
      </c>
      <c r="H69" s="372">
        <f t="shared" si="17"/>
        <v>0</v>
      </c>
      <c r="I69" s="372">
        <f t="shared" si="17"/>
        <v>0</v>
      </c>
      <c r="J69" s="372">
        <f t="shared" si="17"/>
        <v>0</v>
      </c>
    </row>
  </sheetData>
  <mergeCells count="23">
    <mergeCell ref="A50:A51"/>
    <mergeCell ref="A35:B36"/>
    <mergeCell ref="C35:D35"/>
    <mergeCell ref="E35:F35"/>
    <mergeCell ref="G35:H35"/>
    <mergeCell ref="I35:J35"/>
    <mergeCell ref="A37:B37"/>
    <mergeCell ref="A8:B8"/>
    <mergeCell ref="I31:J31"/>
    <mergeCell ref="I32:J32"/>
    <mergeCell ref="A33:J33"/>
    <mergeCell ref="D34:F34"/>
    <mergeCell ref="I34:J34"/>
    <mergeCell ref="I1:J1"/>
    <mergeCell ref="I2:J2"/>
    <mergeCell ref="A3:J3"/>
    <mergeCell ref="D4:F4"/>
    <mergeCell ref="I4:J4"/>
    <mergeCell ref="A5:B6"/>
    <mergeCell ref="C5:D5"/>
    <mergeCell ref="E5:F5"/>
    <mergeCell ref="G5:H5"/>
    <mergeCell ref="I5:J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2" orientation="landscape" r:id="rId1"/>
  <headerFooter alignWithMargins="0">
    <oddFooter>&amp;C&amp;8&amp;A</oddFooter>
  </headerFooter>
  <rowBreaks count="1" manualBreakCount="1">
    <brk id="30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1" width="19.25" style="84" customWidth="1"/>
    <col min="2" max="8" width="15.625" style="84" customWidth="1"/>
    <col min="9" max="11" width="4.625" style="84" customWidth="1"/>
    <col min="12" max="256" width="10" style="84"/>
    <col min="257" max="257" width="19.25" style="84" customWidth="1"/>
    <col min="258" max="264" width="15.625" style="84" customWidth="1"/>
    <col min="265" max="512" width="10" style="84"/>
    <col min="513" max="513" width="19.25" style="84" customWidth="1"/>
    <col min="514" max="520" width="15.625" style="84" customWidth="1"/>
    <col min="521" max="768" width="10" style="84"/>
    <col min="769" max="769" width="19.25" style="84" customWidth="1"/>
    <col min="770" max="776" width="15.625" style="84" customWidth="1"/>
    <col min="777" max="1024" width="10" style="84"/>
    <col min="1025" max="1025" width="19.25" style="84" customWidth="1"/>
    <col min="1026" max="1032" width="15.625" style="84" customWidth="1"/>
    <col min="1033" max="1280" width="10" style="84"/>
    <col min="1281" max="1281" width="19.25" style="84" customWidth="1"/>
    <col min="1282" max="1288" width="15.625" style="84" customWidth="1"/>
    <col min="1289" max="1536" width="10" style="84"/>
    <col min="1537" max="1537" width="19.25" style="84" customWidth="1"/>
    <col min="1538" max="1544" width="15.625" style="84" customWidth="1"/>
    <col min="1545" max="1792" width="10" style="84"/>
    <col min="1793" max="1793" width="19.25" style="84" customWidth="1"/>
    <col min="1794" max="1800" width="15.625" style="84" customWidth="1"/>
    <col min="1801" max="2048" width="10" style="84"/>
    <col min="2049" max="2049" width="19.25" style="84" customWidth="1"/>
    <col min="2050" max="2056" width="15.625" style="84" customWidth="1"/>
    <col min="2057" max="2304" width="10" style="84"/>
    <col min="2305" max="2305" width="19.25" style="84" customWidth="1"/>
    <col min="2306" max="2312" width="15.625" style="84" customWidth="1"/>
    <col min="2313" max="2560" width="10" style="84"/>
    <col min="2561" max="2561" width="19.25" style="84" customWidth="1"/>
    <col min="2562" max="2568" width="15.625" style="84" customWidth="1"/>
    <col min="2569" max="2816" width="10" style="84"/>
    <col min="2817" max="2817" width="19.25" style="84" customWidth="1"/>
    <col min="2818" max="2824" width="15.625" style="84" customWidth="1"/>
    <col min="2825" max="3072" width="10" style="84"/>
    <col min="3073" max="3073" width="19.25" style="84" customWidth="1"/>
    <col min="3074" max="3080" width="15.625" style="84" customWidth="1"/>
    <col min="3081" max="3328" width="10" style="84"/>
    <col min="3329" max="3329" width="19.25" style="84" customWidth="1"/>
    <col min="3330" max="3336" width="15.625" style="84" customWidth="1"/>
    <col min="3337" max="3584" width="10" style="84"/>
    <col min="3585" max="3585" width="19.25" style="84" customWidth="1"/>
    <col min="3586" max="3592" width="15.625" style="84" customWidth="1"/>
    <col min="3593" max="3840" width="10" style="84"/>
    <col min="3841" max="3841" width="19.25" style="84" customWidth="1"/>
    <col min="3842" max="3848" width="15.625" style="84" customWidth="1"/>
    <col min="3849" max="4096" width="10" style="84"/>
    <col min="4097" max="4097" width="19.25" style="84" customWidth="1"/>
    <col min="4098" max="4104" width="15.625" style="84" customWidth="1"/>
    <col min="4105" max="4352" width="10" style="84"/>
    <col min="4353" max="4353" width="19.25" style="84" customWidth="1"/>
    <col min="4354" max="4360" width="15.625" style="84" customWidth="1"/>
    <col min="4361" max="4608" width="10" style="84"/>
    <col min="4609" max="4609" width="19.25" style="84" customWidth="1"/>
    <col min="4610" max="4616" width="15.625" style="84" customWidth="1"/>
    <col min="4617" max="4864" width="10" style="84"/>
    <col min="4865" max="4865" width="19.25" style="84" customWidth="1"/>
    <col min="4866" max="4872" width="15.625" style="84" customWidth="1"/>
    <col min="4873" max="5120" width="10" style="84"/>
    <col min="5121" max="5121" width="19.25" style="84" customWidth="1"/>
    <col min="5122" max="5128" width="15.625" style="84" customWidth="1"/>
    <col min="5129" max="5376" width="10" style="84"/>
    <col min="5377" max="5377" width="19.25" style="84" customWidth="1"/>
    <col min="5378" max="5384" width="15.625" style="84" customWidth="1"/>
    <col min="5385" max="5632" width="10" style="84"/>
    <col min="5633" max="5633" width="19.25" style="84" customWidth="1"/>
    <col min="5634" max="5640" width="15.625" style="84" customWidth="1"/>
    <col min="5641" max="5888" width="10" style="84"/>
    <col min="5889" max="5889" width="19.25" style="84" customWidth="1"/>
    <col min="5890" max="5896" width="15.625" style="84" customWidth="1"/>
    <col min="5897" max="6144" width="10" style="84"/>
    <col min="6145" max="6145" width="19.25" style="84" customWidth="1"/>
    <col min="6146" max="6152" width="15.625" style="84" customWidth="1"/>
    <col min="6153" max="6400" width="10" style="84"/>
    <col min="6401" max="6401" width="19.25" style="84" customWidth="1"/>
    <col min="6402" max="6408" width="15.625" style="84" customWidth="1"/>
    <col min="6409" max="6656" width="10" style="84"/>
    <col min="6657" max="6657" width="19.25" style="84" customWidth="1"/>
    <col min="6658" max="6664" width="15.625" style="84" customWidth="1"/>
    <col min="6665" max="6912" width="10" style="84"/>
    <col min="6913" max="6913" width="19.25" style="84" customWidth="1"/>
    <col min="6914" max="6920" width="15.625" style="84" customWidth="1"/>
    <col min="6921" max="7168" width="10" style="84"/>
    <col min="7169" max="7169" width="19.25" style="84" customWidth="1"/>
    <col min="7170" max="7176" width="15.625" style="84" customWidth="1"/>
    <col min="7177" max="7424" width="10" style="84"/>
    <col min="7425" max="7425" width="19.25" style="84" customWidth="1"/>
    <col min="7426" max="7432" width="15.625" style="84" customWidth="1"/>
    <col min="7433" max="7680" width="10" style="84"/>
    <col min="7681" max="7681" width="19.25" style="84" customWidth="1"/>
    <col min="7682" max="7688" width="15.625" style="84" customWidth="1"/>
    <col min="7689" max="7936" width="10" style="84"/>
    <col min="7937" max="7937" width="19.25" style="84" customWidth="1"/>
    <col min="7938" max="7944" width="15.625" style="84" customWidth="1"/>
    <col min="7945" max="8192" width="10" style="84"/>
    <col min="8193" max="8193" width="19.25" style="84" customWidth="1"/>
    <col min="8194" max="8200" width="15.625" style="84" customWidth="1"/>
    <col min="8201" max="8448" width="10" style="84"/>
    <col min="8449" max="8449" width="19.25" style="84" customWidth="1"/>
    <col min="8450" max="8456" width="15.625" style="84" customWidth="1"/>
    <col min="8457" max="8704" width="10" style="84"/>
    <col min="8705" max="8705" width="19.25" style="84" customWidth="1"/>
    <col min="8706" max="8712" width="15.625" style="84" customWidth="1"/>
    <col min="8713" max="8960" width="10" style="84"/>
    <col min="8961" max="8961" width="19.25" style="84" customWidth="1"/>
    <col min="8962" max="8968" width="15.625" style="84" customWidth="1"/>
    <col min="8969" max="9216" width="10" style="84"/>
    <col min="9217" max="9217" width="19.25" style="84" customWidth="1"/>
    <col min="9218" max="9224" width="15.625" style="84" customWidth="1"/>
    <col min="9225" max="9472" width="10" style="84"/>
    <col min="9473" max="9473" width="19.25" style="84" customWidth="1"/>
    <col min="9474" max="9480" width="15.625" style="84" customWidth="1"/>
    <col min="9481" max="9728" width="10" style="84"/>
    <col min="9729" max="9729" width="19.25" style="84" customWidth="1"/>
    <col min="9730" max="9736" width="15.625" style="84" customWidth="1"/>
    <col min="9737" max="9984" width="10" style="84"/>
    <col min="9985" max="9985" width="19.25" style="84" customWidth="1"/>
    <col min="9986" max="9992" width="15.625" style="84" customWidth="1"/>
    <col min="9993" max="10240" width="10" style="84"/>
    <col min="10241" max="10241" width="19.25" style="84" customWidth="1"/>
    <col min="10242" max="10248" width="15.625" style="84" customWidth="1"/>
    <col min="10249" max="10496" width="10" style="84"/>
    <col min="10497" max="10497" width="19.25" style="84" customWidth="1"/>
    <col min="10498" max="10504" width="15.625" style="84" customWidth="1"/>
    <col min="10505" max="10752" width="10" style="84"/>
    <col min="10753" max="10753" width="19.25" style="84" customWidth="1"/>
    <col min="10754" max="10760" width="15.625" style="84" customWidth="1"/>
    <col min="10761" max="11008" width="10" style="84"/>
    <col min="11009" max="11009" width="19.25" style="84" customWidth="1"/>
    <col min="11010" max="11016" width="15.625" style="84" customWidth="1"/>
    <col min="11017" max="11264" width="10" style="84"/>
    <col min="11265" max="11265" width="19.25" style="84" customWidth="1"/>
    <col min="11266" max="11272" width="15.625" style="84" customWidth="1"/>
    <col min="11273" max="11520" width="10" style="84"/>
    <col min="11521" max="11521" width="19.25" style="84" customWidth="1"/>
    <col min="11522" max="11528" width="15.625" style="84" customWidth="1"/>
    <col min="11529" max="11776" width="10" style="84"/>
    <col min="11777" max="11777" width="19.25" style="84" customWidth="1"/>
    <col min="11778" max="11784" width="15.625" style="84" customWidth="1"/>
    <col min="11785" max="12032" width="10" style="84"/>
    <col min="12033" max="12033" width="19.25" style="84" customWidth="1"/>
    <col min="12034" max="12040" width="15.625" style="84" customWidth="1"/>
    <col min="12041" max="12288" width="10" style="84"/>
    <col min="12289" max="12289" width="19.25" style="84" customWidth="1"/>
    <col min="12290" max="12296" width="15.625" style="84" customWidth="1"/>
    <col min="12297" max="12544" width="10" style="84"/>
    <col min="12545" max="12545" width="19.25" style="84" customWidth="1"/>
    <col min="12546" max="12552" width="15.625" style="84" customWidth="1"/>
    <col min="12553" max="12800" width="10" style="84"/>
    <col min="12801" max="12801" width="19.25" style="84" customWidth="1"/>
    <col min="12802" max="12808" width="15.625" style="84" customWidth="1"/>
    <col min="12809" max="13056" width="10" style="84"/>
    <col min="13057" max="13057" width="19.25" style="84" customWidth="1"/>
    <col min="13058" max="13064" width="15.625" style="84" customWidth="1"/>
    <col min="13065" max="13312" width="10" style="84"/>
    <col min="13313" max="13313" width="19.25" style="84" customWidth="1"/>
    <col min="13314" max="13320" width="15.625" style="84" customWidth="1"/>
    <col min="13321" max="13568" width="10" style="84"/>
    <col min="13569" max="13569" width="19.25" style="84" customWidth="1"/>
    <col min="13570" max="13576" width="15.625" style="84" customWidth="1"/>
    <col min="13577" max="13824" width="10" style="84"/>
    <col min="13825" max="13825" width="19.25" style="84" customWidth="1"/>
    <col min="13826" max="13832" width="15.625" style="84" customWidth="1"/>
    <col min="13833" max="14080" width="10" style="84"/>
    <col min="14081" max="14081" width="19.25" style="84" customWidth="1"/>
    <col min="14082" max="14088" width="15.625" style="84" customWidth="1"/>
    <col min="14089" max="14336" width="10" style="84"/>
    <col min="14337" max="14337" width="19.25" style="84" customWidth="1"/>
    <col min="14338" max="14344" width="15.625" style="84" customWidth="1"/>
    <col min="14345" max="14592" width="10" style="84"/>
    <col min="14593" max="14593" width="19.25" style="84" customWidth="1"/>
    <col min="14594" max="14600" width="15.625" style="84" customWidth="1"/>
    <col min="14601" max="14848" width="10" style="84"/>
    <col min="14849" max="14849" width="19.25" style="84" customWidth="1"/>
    <col min="14850" max="14856" width="15.625" style="84" customWidth="1"/>
    <col min="14857" max="15104" width="10" style="84"/>
    <col min="15105" max="15105" width="19.25" style="84" customWidth="1"/>
    <col min="15106" max="15112" width="15.625" style="84" customWidth="1"/>
    <col min="15113" max="15360" width="10" style="84"/>
    <col min="15361" max="15361" width="19.25" style="84" customWidth="1"/>
    <col min="15362" max="15368" width="15.625" style="84" customWidth="1"/>
    <col min="15369" max="15616" width="10" style="84"/>
    <col min="15617" max="15617" width="19.25" style="84" customWidth="1"/>
    <col min="15618" max="15624" width="15.625" style="84" customWidth="1"/>
    <col min="15625" max="15872" width="10" style="84"/>
    <col min="15873" max="15873" width="19.25" style="84" customWidth="1"/>
    <col min="15874" max="15880" width="15.625" style="84" customWidth="1"/>
    <col min="15881" max="16128" width="10" style="84"/>
    <col min="16129" max="16129" width="19.25" style="84" customWidth="1"/>
    <col min="16130" max="16136" width="15.625" style="84" customWidth="1"/>
    <col min="16137" max="16384" width="10" style="84"/>
  </cols>
  <sheetData>
    <row r="1" spans="1:11" s="13" customFormat="1" ht="18" customHeight="1">
      <c r="A1" s="1604" t="s">
        <v>1023</v>
      </c>
      <c r="B1" s="1023" t="s">
        <v>1975</v>
      </c>
      <c r="E1" s="1024"/>
      <c r="F1" s="1603" t="s">
        <v>33</v>
      </c>
      <c r="G1" s="2488" t="s">
        <v>1196</v>
      </c>
      <c r="H1" s="1903"/>
    </row>
    <row r="2" spans="1:11" s="13" customFormat="1" ht="18" customHeight="1">
      <c r="A2" s="1513" t="s">
        <v>1197</v>
      </c>
      <c r="B2" s="1023" t="s">
        <v>1136</v>
      </c>
      <c r="C2" s="83"/>
      <c r="D2" s="83"/>
      <c r="E2" s="7" t="s">
        <v>288</v>
      </c>
      <c r="F2" s="1603" t="s">
        <v>1027</v>
      </c>
      <c r="G2" s="1903" t="s">
        <v>1198</v>
      </c>
      <c r="H2" s="1903"/>
    </row>
    <row r="3" spans="1:11" s="159" customFormat="1" ht="29.25" customHeight="1">
      <c r="A3" s="2419" t="s">
        <v>1199</v>
      </c>
      <c r="B3" s="2439"/>
      <c r="C3" s="2439"/>
      <c r="D3" s="2439"/>
      <c r="E3" s="2439"/>
      <c r="F3" s="2439"/>
      <c r="G3" s="2439"/>
      <c r="H3" s="2439"/>
    </row>
    <row r="4" spans="1:11" s="13" customFormat="1" ht="18" customHeight="1">
      <c r="C4" s="2466" t="s">
        <v>1200</v>
      </c>
      <c r="D4" s="2466"/>
      <c r="E4" s="2466"/>
      <c r="F4" s="2466"/>
      <c r="G4" s="989"/>
      <c r="H4" s="989"/>
    </row>
    <row r="5" spans="1:11" s="13" customFormat="1" ht="16.5" customHeight="1">
      <c r="E5" s="1681"/>
      <c r="F5" s="1682"/>
      <c r="G5" s="1682"/>
      <c r="H5" s="1010" t="s">
        <v>1201</v>
      </c>
    </row>
    <row r="6" spans="1:11" s="1684" customFormat="1" ht="23.1" customHeight="1">
      <c r="A6" s="2489" t="s">
        <v>1202</v>
      </c>
      <c r="B6" s="2415" t="s">
        <v>1203</v>
      </c>
      <c r="C6" s="2493" t="s">
        <v>1204</v>
      </c>
      <c r="D6" s="2494"/>
      <c r="E6" s="2494"/>
      <c r="F6" s="2494"/>
      <c r="G6" s="2494"/>
      <c r="H6" s="2494"/>
    </row>
    <row r="7" spans="1:11" s="1684" customFormat="1" ht="23.1" customHeight="1">
      <c r="A7" s="2490"/>
      <c r="B7" s="2430"/>
      <c r="C7" s="2415" t="s">
        <v>798</v>
      </c>
      <c r="D7" s="2421" t="s">
        <v>1205</v>
      </c>
      <c r="E7" s="2422"/>
      <c r="F7" s="2423"/>
      <c r="G7" s="2444" t="s">
        <v>1206</v>
      </c>
      <c r="H7" s="2434" t="s">
        <v>1207</v>
      </c>
    </row>
    <row r="8" spans="1:11" s="1684" customFormat="1" ht="23.1" customHeight="1">
      <c r="A8" s="2491"/>
      <c r="B8" s="2492"/>
      <c r="C8" s="2416"/>
      <c r="D8" s="1513" t="s">
        <v>804</v>
      </c>
      <c r="E8" s="1510" t="s">
        <v>1208</v>
      </c>
      <c r="F8" s="1510" t="s">
        <v>571</v>
      </c>
      <c r="G8" s="2445"/>
      <c r="H8" s="2487"/>
    </row>
    <row r="9" spans="1:11" s="13" customFormat="1" ht="23.1" customHeight="1">
      <c r="A9" s="1507" t="s">
        <v>1033</v>
      </c>
      <c r="B9" s="1025">
        <v>17</v>
      </c>
      <c r="C9" s="1026">
        <v>670747</v>
      </c>
      <c r="D9" s="1026">
        <v>75971</v>
      </c>
      <c r="E9" s="1026">
        <v>50346</v>
      </c>
      <c r="F9" s="1026">
        <v>25625</v>
      </c>
      <c r="G9" s="1026">
        <v>311065</v>
      </c>
      <c r="H9" s="1027">
        <v>283711</v>
      </c>
      <c r="I9" s="508"/>
      <c r="J9" s="508">
        <f>C9-D9-G9-H9</f>
        <v>0</v>
      </c>
      <c r="K9" s="508">
        <f>D9-E9-F9</f>
        <v>0</v>
      </c>
    </row>
    <row r="10" spans="1:11" s="13" customFormat="1" ht="23.1" customHeight="1">
      <c r="A10" s="1507" t="s">
        <v>1117</v>
      </c>
      <c r="B10" s="1025">
        <v>17</v>
      </c>
      <c r="C10" s="1028">
        <v>52275</v>
      </c>
      <c r="D10" s="1028">
        <v>5164</v>
      </c>
      <c r="E10" s="1028">
        <v>3631</v>
      </c>
      <c r="F10" s="1026">
        <v>1533</v>
      </c>
      <c r="G10" s="1028">
        <v>21413</v>
      </c>
      <c r="H10" s="1028">
        <v>25698</v>
      </c>
      <c r="I10" s="508"/>
      <c r="J10" s="508">
        <f t="shared" ref="J10:J21" si="0">C10-D10-G10-H10</f>
        <v>0</v>
      </c>
      <c r="K10" s="508">
        <f t="shared" ref="K10:K21" si="1">D10-E10-F10</f>
        <v>0</v>
      </c>
    </row>
    <row r="11" spans="1:11" s="13" customFormat="1" ht="23.1" customHeight="1">
      <c r="A11" s="1507" t="s">
        <v>1119</v>
      </c>
      <c r="B11" s="1025">
        <v>17</v>
      </c>
      <c r="C11" s="1028">
        <v>47708</v>
      </c>
      <c r="D11" s="1028">
        <v>5040</v>
      </c>
      <c r="E11" s="1028">
        <v>3920</v>
      </c>
      <c r="F11" s="1026">
        <v>1120</v>
      </c>
      <c r="G11" s="1028">
        <v>20097</v>
      </c>
      <c r="H11" s="1028">
        <v>22571</v>
      </c>
      <c r="I11" s="508"/>
      <c r="J11" s="508">
        <f t="shared" si="0"/>
        <v>0</v>
      </c>
      <c r="K11" s="508">
        <f t="shared" si="1"/>
        <v>0</v>
      </c>
    </row>
    <row r="12" spans="1:11" s="13" customFormat="1" ht="23.1" customHeight="1">
      <c r="A12" s="1507" t="s">
        <v>1121</v>
      </c>
      <c r="B12" s="1025">
        <v>17</v>
      </c>
      <c r="C12" s="1028">
        <v>48885</v>
      </c>
      <c r="D12" s="1028">
        <v>5691</v>
      </c>
      <c r="E12" s="1028">
        <v>3550</v>
      </c>
      <c r="F12" s="1028">
        <v>2141</v>
      </c>
      <c r="G12" s="1028">
        <v>18170</v>
      </c>
      <c r="H12" s="1028">
        <v>25024</v>
      </c>
      <c r="I12" s="508"/>
      <c r="J12" s="508">
        <f t="shared" si="0"/>
        <v>0</v>
      </c>
      <c r="K12" s="508">
        <f t="shared" si="1"/>
        <v>0</v>
      </c>
    </row>
    <row r="13" spans="1:11" s="13" customFormat="1" ht="23.1" customHeight="1">
      <c r="A13" s="1507" t="s">
        <v>1122</v>
      </c>
      <c r="B13" s="1025">
        <v>17</v>
      </c>
      <c r="C13" s="1028">
        <v>53121</v>
      </c>
      <c r="D13" s="1029">
        <v>8457</v>
      </c>
      <c r="E13" s="1029">
        <v>4929</v>
      </c>
      <c r="F13" s="1028">
        <v>3528</v>
      </c>
      <c r="G13" s="1029">
        <v>21624</v>
      </c>
      <c r="H13" s="1028">
        <v>23040</v>
      </c>
      <c r="I13" s="508"/>
      <c r="J13" s="508">
        <f t="shared" si="0"/>
        <v>0</v>
      </c>
      <c r="K13" s="508">
        <f t="shared" si="1"/>
        <v>0</v>
      </c>
    </row>
    <row r="14" spans="1:11" s="13" customFormat="1" ht="23.1" customHeight="1">
      <c r="A14" s="1507" t="s">
        <v>1124</v>
      </c>
      <c r="B14" s="1025">
        <v>17</v>
      </c>
      <c r="C14" s="1028">
        <v>56490</v>
      </c>
      <c r="D14" s="1029">
        <v>5351</v>
      </c>
      <c r="E14" s="1029">
        <v>3338</v>
      </c>
      <c r="F14" s="1028">
        <v>2013</v>
      </c>
      <c r="G14" s="1029">
        <v>25910</v>
      </c>
      <c r="H14" s="1028">
        <v>25229</v>
      </c>
      <c r="I14" s="508"/>
      <c r="J14" s="508">
        <f t="shared" si="0"/>
        <v>0</v>
      </c>
      <c r="K14" s="508">
        <f t="shared" si="1"/>
        <v>0</v>
      </c>
    </row>
    <row r="15" spans="1:11" s="13" customFormat="1" ht="23.1" customHeight="1">
      <c r="A15" s="1507" t="s">
        <v>1126</v>
      </c>
      <c r="B15" s="1025">
        <v>17</v>
      </c>
      <c r="C15" s="1028">
        <v>59719</v>
      </c>
      <c r="D15" s="1029">
        <v>7232</v>
      </c>
      <c r="E15" s="1029">
        <v>5049</v>
      </c>
      <c r="F15" s="1028">
        <v>2183</v>
      </c>
      <c r="G15" s="1029">
        <v>28363</v>
      </c>
      <c r="H15" s="1028">
        <v>24124</v>
      </c>
      <c r="I15" s="508"/>
      <c r="J15" s="508">
        <f t="shared" si="0"/>
        <v>0</v>
      </c>
      <c r="K15" s="508">
        <f t="shared" si="1"/>
        <v>0</v>
      </c>
    </row>
    <row r="16" spans="1:11" s="13" customFormat="1" ht="23.1" customHeight="1">
      <c r="A16" s="1507" t="s">
        <v>1128</v>
      </c>
      <c r="B16" s="1025">
        <v>17</v>
      </c>
      <c r="C16" s="1028">
        <v>71623</v>
      </c>
      <c r="D16" s="1029">
        <v>8355</v>
      </c>
      <c r="E16" s="1029">
        <v>6419</v>
      </c>
      <c r="F16" s="1028">
        <v>1936</v>
      </c>
      <c r="G16" s="1029">
        <v>38071</v>
      </c>
      <c r="H16" s="1028">
        <v>25197</v>
      </c>
      <c r="I16" s="508"/>
      <c r="J16" s="508">
        <f t="shared" si="0"/>
        <v>0</v>
      </c>
      <c r="K16" s="508">
        <f t="shared" si="1"/>
        <v>0</v>
      </c>
    </row>
    <row r="17" spans="1:16" s="13" customFormat="1" ht="23.1" customHeight="1">
      <c r="A17" s="1507" t="s">
        <v>1129</v>
      </c>
      <c r="B17" s="1025">
        <v>17</v>
      </c>
      <c r="C17" s="1028">
        <v>62242</v>
      </c>
      <c r="D17" s="1029">
        <v>10964</v>
      </c>
      <c r="E17" s="1029">
        <v>6314</v>
      </c>
      <c r="F17" s="1028">
        <v>4650</v>
      </c>
      <c r="G17" s="1029">
        <v>27279</v>
      </c>
      <c r="H17" s="1028">
        <v>23999</v>
      </c>
      <c r="I17" s="508"/>
      <c r="J17" s="508">
        <f t="shared" si="0"/>
        <v>0</v>
      </c>
      <c r="K17" s="508">
        <f t="shared" si="1"/>
        <v>0</v>
      </c>
    </row>
    <row r="18" spans="1:16" s="13" customFormat="1" ht="23.1" customHeight="1">
      <c r="A18" s="1507" t="s">
        <v>1131</v>
      </c>
      <c r="B18" s="1025">
        <v>17</v>
      </c>
      <c r="C18" s="1028">
        <v>52429</v>
      </c>
      <c r="D18" s="1029">
        <v>5745</v>
      </c>
      <c r="E18" s="1029">
        <v>3967</v>
      </c>
      <c r="F18" s="1028">
        <v>1778</v>
      </c>
      <c r="G18" s="1029">
        <v>23046</v>
      </c>
      <c r="H18" s="1028">
        <v>23638</v>
      </c>
      <c r="I18" s="508"/>
      <c r="J18" s="508">
        <f t="shared" si="0"/>
        <v>0</v>
      </c>
      <c r="K18" s="508">
        <f t="shared" si="1"/>
        <v>0</v>
      </c>
    </row>
    <row r="19" spans="1:16" s="13" customFormat="1" ht="23.1" customHeight="1">
      <c r="A19" s="1507" t="s">
        <v>2746</v>
      </c>
      <c r="B19" s="1025">
        <v>17</v>
      </c>
      <c r="C19" s="1028">
        <v>53270</v>
      </c>
      <c r="D19" s="1028">
        <v>5844</v>
      </c>
      <c r="E19" s="1028">
        <v>3777</v>
      </c>
      <c r="F19" s="1028">
        <v>2067</v>
      </c>
      <c r="G19" s="1028">
        <v>26903</v>
      </c>
      <c r="H19" s="1028">
        <v>20523</v>
      </c>
      <c r="I19" s="508"/>
      <c r="J19" s="508">
        <f t="shared" si="0"/>
        <v>0</v>
      </c>
      <c r="K19" s="508">
        <f t="shared" si="1"/>
        <v>0</v>
      </c>
    </row>
    <row r="20" spans="1:16" s="13" customFormat="1" ht="23.1" customHeight="1">
      <c r="A20" s="1507" t="s">
        <v>2747</v>
      </c>
      <c r="B20" s="1025">
        <v>17</v>
      </c>
      <c r="C20" s="1028">
        <v>45299</v>
      </c>
      <c r="D20" s="1028">
        <v>5157</v>
      </c>
      <c r="E20" s="1028">
        <v>3884</v>
      </c>
      <c r="F20" s="1028">
        <v>1273</v>
      </c>
      <c r="G20" s="1028">
        <v>20051</v>
      </c>
      <c r="H20" s="1028">
        <v>20091</v>
      </c>
      <c r="I20" s="508"/>
      <c r="J20" s="508">
        <f t="shared" si="0"/>
        <v>0</v>
      </c>
      <c r="K20" s="508">
        <f t="shared" si="1"/>
        <v>0</v>
      </c>
    </row>
    <row r="21" spans="1:16" s="13" customFormat="1" ht="23.1" customHeight="1">
      <c r="A21" s="1683" t="s">
        <v>2748</v>
      </c>
      <c r="B21" s="1030">
        <v>17</v>
      </c>
      <c r="C21" s="1030">
        <v>67686</v>
      </c>
      <c r="D21" s="1030">
        <v>2971</v>
      </c>
      <c r="E21" s="1030">
        <v>1568</v>
      </c>
      <c r="F21" s="1030">
        <v>1403</v>
      </c>
      <c r="G21" s="1030">
        <v>40138</v>
      </c>
      <c r="H21" s="1030">
        <v>24577</v>
      </c>
      <c r="I21" s="508"/>
      <c r="J21" s="508">
        <f t="shared" si="0"/>
        <v>0</v>
      </c>
      <c r="K21" s="508">
        <f t="shared" si="1"/>
        <v>0</v>
      </c>
    </row>
    <row r="22" spans="1:16" s="94" customFormat="1" ht="18" customHeight="1">
      <c r="A22" s="1469" t="s">
        <v>83</v>
      </c>
      <c r="B22" s="157" t="s">
        <v>84</v>
      </c>
      <c r="C22" s="99" t="s">
        <v>85</v>
      </c>
      <c r="E22" s="1715" t="s">
        <v>331</v>
      </c>
      <c r="H22" s="99" t="s">
        <v>1209</v>
      </c>
    </row>
    <row r="23" spans="1:16" s="94" customFormat="1" ht="18" customHeight="1">
      <c r="C23" s="99" t="s">
        <v>86</v>
      </c>
      <c r="L23" s="99"/>
      <c r="M23" s="99"/>
      <c r="N23" s="99"/>
      <c r="O23" s="99"/>
      <c r="P23" s="99"/>
    </row>
    <row r="24" spans="1:16" s="13" customFormat="1" ht="13.9" customHeight="1"/>
    <row r="25" spans="1:16" s="13" customFormat="1" ht="13.9" customHeight="1">
      <c r="A25" s="957" t="s">
        <v>1210</v>
      </c>
    </row>
    <row r="26" spans="1:16" s="13" customFormat="1" ht="13.9" customHeight="1">
      <c r="A26" s="94" t="s">
        <v>1195</v>
      </c>
    </row>
    <row r="27" spans="1:16" s="13" customFormat="1" ht="13.9" customHeight="1">
      <c r="A27" s="54"/>
    </row>
    <row r="28" spans="1:16">
      <c r="C28" s="982">
        <f>C9-SUM(C10:C21)</f>
        <v>0</v>
      </c>
      <c r="D28" s="982">
        <f t="shared" ref="D28:H28" si="2">D9-SUM(D10:D21)</f>
        <v>0</v>
      </c>
      <c r="E28" s="982">
        <f t="shared" si="2"/>
        <v>0</v>
      </c>
      <c r="F28" s="982">
        <f t="shared" si="2"/>
        <v>0</v>
      </c>
      <c r="G28" s="982">
        <f t="shared" si="2"/>
        <v>0</v>
      </c>
      <c r="H28" s="982">
        <f t="shared" si="2"/>
        <v>0</v>
      </c>
    </row>
  </sheetData>
  <mergeCells count="11">
    <mergeCell ref="H7:H8"/>
    <mergeCell ref="G1:H1"/>
    <mergeCell ref="G2:H2"/>
    <mergeCell ref="A3:H3"/>
    <mergeCell ref="C4:F4"/>
    <mergeCell ref="A6:A8"/>
    <mergeCell ref="B6:B8"/>
    <mergeCell ref="C6:H6"/>
    <mergeCell ref="C7:C8"/>
    <mergeCell ref="D7:F7"/>
    <mergeCell ref="G7:G8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&amp;C&amp;"Times New Roman,標準"&amp;8&amp;A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6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8" width="11.625" style="97" customWidth="1"/>
    <col min="9" max="11" width="11.875" style="97" customWidth="1"/>
    <col min="12" max="13" width="12.125" style="97" customWidth="1"/>
    <col min="14" max="256" width="8.875" style="97"/>
    <col min="257" max="264" width="11.625" style="97" customWidth="1"/>
    <col min="265" max="267" width="11.875" style="97" customWidth="1"/>
    <col min="268" max="269" width="12.125" style="97" customWidth="1"/>
    <col min="270" max="512" width="8.875" style="97"/>
    <col min="513" max="520" width="11.625" style="97" customWidth="1"/>
    <col min="521" max="523" width="11.875" style="97" customWidth="1"/>
    <col min="524" max="525" width="12.125" style="97" customWidth="1"/>
    <col min="526" max="768" width="8.875" style="97"/>
    <col min="769" max="776" width="11.625" style="97" customWidth="1"/>
    <col min="777" max="779" width="11.875" style="97" customWidth="1"/>
    <col min="780" max="781" width="12.125" style="97" customWidth="1"/>
    <col min="782" max="1024" width="8.875" style="97"/>
    <col min="1025" max="1032" width="11.625" style="97" customWidth="1"/>
    <col min="1033" max="1035" width="11.875" style="97" customWidth="1"/>
    <col min="1036" max="1037" width="12.125" style="97" customWidth="1"/>
    <col min="1038" max="1280" width="8.875" style="97"/>
    <col min="1281" max="1288" width="11.625" style="97" customWidth="1"/>
    <col min="1289" max="1291" width="11.875" style="97" customWidth="1"/>
    <col min="1292" max="1293" width="12.125" style="97" customWidth="1"/>
    <col min="1294" max="1536" width="8.875" style="97"/>
    <col min="1537" max="1544" width="11.625" style="97" customWidth="1"/>
    <col min="1545" max="1547" width="11.875" style="97" customWidth="1"/>
    <col min="1548" max="1549" width="12.125" style="97" customWidth="1"/>
    <col min="1550" max="1792" width="8.875" style="97"/>
    <col min="1793" max="1800" width="11.625" style="97" customWidth="1"/>
    <col min="1801" max="1803" width="11.875" style="97" customWidth="1"/>
    <col min="1804" max="1805" width="12.125" style="97" customWidth="1"/>
    <col min="1806" max="2048" width="8.875" style="97"/>
    <col min="2049" max="2056" width="11.625" style="97" customWidth="1"/>
    <col min="2057" max="2059" width="11.875" style="97" customWidth="1"/>
    <col min="2060" max="2061" width="12.125" style="97" customWidth="1"/>
    <col min="2062" max="2304" width="8.875" style="97"/>
    <col min="2305" max="2312" width="11.625" style="97" customWidth="1"/>
    <col min="2313" max="2315" width="11.875" style="97" customWidth="1"/>
    <col min="2316" max="2317" width="12.125" style="97" customWidth="1"/>
    <col min="2318" max="2560" width="8.875" style="97"/>
    <col min="2561" max="2568" width="11.625" style="97" customWidth="1"/>
    <col min="2569" max="2571" width="11.875" style="97" customWidth="1"/>
    <col min="2572" max="2573" width="12.125" style="97" customWidth="1"/>
    <col min="2574" max="2816" width="8.875" style="97"/>
    <col min="2817" max="2824" width="11.625" style="97" customWidth="1"/>
    <col min="2825" max="2827" width="11.875" style="97" customWidth="1"/>
    <col min="2828" max="2829" width="12.125" style="97" customWidth="1"/>
    <col min="2830" max="3072" width="8.875" style="97"/>
    <col min="3073" max="3080" width="11.625" style="97" customWidth="1"/>
    <col min="3081" max="3083" width="11.875" style="97" customWidth="1"/>
    <col min="3084" max="3085" width="12.125" style="97" customWidth="1"/>
    <col min="3086" max="3328" width="8.875" style="97"/>
    <col min="3329" max="3336" width="11.625" style="97" customWidth="1"/>
    <col min="3337" max="3339" width="11.875" style="97" customWidth="1"/>
    <col min="3340" max="3341" width="12.125" style="97" customWidth="1"/>
    <col min="3342" max="3584" width="8.875" style="97"/>
    <col min="3585" max="3592" width="11.625" style="97" customWidth="1"/>
    <col min="3593" max="3595" width="11.875" style="97" customWidth="1"/>
    <col min="3596" max="3597" width="12.125" style="97" customWidth="1"/>
    <col min="3598" max="3840" width="8.875" style="97"/>
    <col min="3841" max="3848" width="11.625" style="97" customWidth="1"/>
    <col min="3849" max="3851" width="11.875" style="97" customWidth="1"/>
    <col min="3852" max="3853" width="12.125" style="97" customWidth="1"/>
    <col min="3854" max="4096" width="8.875" style="97"/>
    <col min="4097" max="4104" width="11.625" style="97" customWidth="1"/>
    <col min="4105" max="4107" width="11.875" style="97" customWidth="1"/>
    <col min="4108" max="4109" width="12.125" style="97" customWidth="1"/>
    <col min="4110" max="4352" width="8.875" style="97"/>
    <col min="4353" max="4360" width="11.625" style="97" customWidth="1"/>
    <col min="4361" max="4363" width="11.875" style="97" customWidth="1"/>
    <col min="4364" max="4365" width="12.125" style="97" customWidth="1"/>
    <col min="4366" max="4608" width="8.875" style="97"/>
    <col min="4609" max="4616" width="11.625" style="97" customWidth="1"/>
    <col min="4617" max="4619" width="11.875" style="97" customWidth="1"/>
    <col min="4620" max="4621" width="12.125" style="97" customWidth="1"/>
    <col min="4622" max="4864" width="8.875" style="97"/>
    <col min="4865" max="4872" width="11.625" style="97" customWidth="1"/>
    <col min="4873" max="4875" width="11.875" style="97" customWidth="1"/>
    <col min="4876" max="4877" width="12.125" style="97" customWidth="1"/>
    <col min="4878" max="5120" width="8.875" style="97"/>
    <col min="5121" max="5128" width="11.625" style="97" customWidth="1"/>
    <col min="5129" max="5131" width="11.875" style="97" customWidth="1"/>
    <col min="5132" max="5133" width="12.125" style="97" customWidth="1"/>
    <col min="5134" max="5376" width="8.875" style="97"/>
    <col min="5377" max="5384" width="11.625" style="97" customWidth="1"/>
    <col min="5385" max="5387" width="11.875" style="97" customWidth="1"/>
    <col min="5388" max="5389" width="12.125" style="97" customWidth="1"/>
    <col min="5390" max="5632" width="8.875" style="97"/>
    <col min="5633" max="5640" width="11.625" style="97" customWidth="1"/>
    <col min="5641" max="5643" width="11.875" style="97" customWidth="1"/>
    <col min="5644" max="5645" width="12.125" style="97" customWidth="1"/>
    <col min="5646" max="5888" width="8.875" style="97"/>
    <col min="5889" max="5896" width="11.625" style="97" customWidth="1"/>
    <col min="5897" max="5899" width="11.875" style="97" customWidth="1"/>
    <col min="5900" max="5901" width="12.125" style="97" customWidth="1"/>
    <col min="5902" max="6144" width="8.875" style="97"/>
    <col min="6145" max="6152" width="11.625" style="97" customWidth="1"/>
    <col min="6153" max="6155" width="11.875" style="97" customWidth="1"/>
    <col min="6156" max="6157" width="12.125" style="97" customWidth="1"/>
    <col min="6158" max="6400" width="8.875" style="97"/>
    <col min="6401" max="6408" width="11.625" style="97" customWidth="1"/>
    <col min="6409" max="6411" width="11.875" style="97" customWidth="1"/>
    <col min="6412" max="6413" width="12.125" style="97" customWidth="1"/>
    <col min="6414" max="6656" width="8.875" style="97"/>
    <col min="6657" max="6664" width="11.625" style="97" customWidth="1"/>
    <col min="6665" max="6667" width="11.875" style="97" customWidth="1"/>
    <col min="6668" max="6669" width="12.125" style="97" customWidth="1"/>
    <col min="6670" max="6912" width="8.875" style="97"/>
    <col min="6913" max="6920" width="11.625" style="97" customWidth="1"/>
    <col min="6921" max="6923" width="11.875" style="97" customWidth="1"/>
    <col min="6924" max="6925" width="12.125" style="97" customWidth="1"/>
    <col min="6926" max="7168" width="8.875" style="97"/>
    <col min="7169" max="7176" width="11.625" style="97" customWidth="1"/>
    <col min="7177" max="7179" width="11.875" style="97" customWidth="1"/>
    <col min="7180" max="7181" width="12.125" style="97" customWidth="1"/>
    <col min="7182" max="7424" width="8.875" style="97"/>
    <col min="7425" max="7432" width="11.625" style="97" customWidth="1"/>
    <col min="7433" max="7435" width="11.875" style="97" customWidth="1"/>
    <col min="7436" max="7437" width="12.125" style="97" customWidth="1"/>
    <col min="7438" max="7680" width="8.875" style="97"/>
    <col min="7681" max="7688" width="11.625" style="97" customWidth="1"/>
    <col min="7689" max="7691" width="11.875" style="97" customWidth="1"/>
    <col min="7692" max="7693" width="12.125" style="97" customWidth="1"/>
    <col min="7694" max="7936" width="8.875" style="97"/>
    <col min="7937" max="7944" width="11.625" style="97" customWidth="1"/>
    <col min="7945" max="7947" width="11.875" style="97" customWidth="1"/>
    <col min="7948" max="7949" width="12.125" style="97" customWidth="1"/>
    <col min="7950" max="8192" width="8.875" style="97"/>
    <col min="8193" max="8200" width="11.625" style="97" customWidth="1"/>
    <col min="8201" max="8203" width="11.875" style="97" customWidth="1"/>
    <col min="8204" max="8205" width="12.125" style="97" customWidth="1"/>
    <col min="8206" max="8448" width="8.875" style="97"/>
    <col min="8449" max="8456" width="11.625" style="97" customWidth="1"/>
    <col min="8457" max="8459" width="11.875" style="97" customWidth="1"/>
    <col min="8460" max="8461" width="12.125" style="97" customWidth="1"/>
    <col min="8462" max="8704" width="8.875" style="97"/>
    <col min="8705" max="8712" width="11.625" style="97" customWidth="1"/>
    <col min="8713" max="8715" width="11.875" style="97" customWidth="1"/>
    <col min="8716" max="8717" width="12.125" style="97" customWidth="1"/>
    <col min="8718" max="8960" width="8.875" style="97"/>
    <col min="8961" max="8968" width="11.625" style="97" customWidth="1"/>
    <col min="8969" max="8971" width="11.875" style="97" customWidth="1"/>
    <col min="8972" max="8973" width="12.125" style="97" customWidth="1"/>
    <col min="8974" max="9216" width="8.875" style="97"/>
    <col min="9217" max="9224" width="11.625" style="97" customWidth="1"/>
    <col min="9225" max="9227" width="11.875" style="97" customWidth="1"/>
    <col min="9228" max="9229" width="12.125" style="97" customWidth="1"/>
    <col min="9230" max="9472" width="8.875" style="97"/>
    <col min="9473" max="9480" width="11.625" style="97" customWidth="1"/>
    <col min="9481" max="9483" width="11.875" style="97" customWidth="1"/>
    <col min="9484" max="9485" width="12.125" style="97" customWidth="1"/>
    <col min="9486" max="9728" width="8.875" style="97"/>
    <col min="9729" max="9736" width="11.625" style="97" customWidth="1"/>
    <col min="9737" max="9739" width="11.875" style="97" customWidth="1"/>
    <col min="9740" max="9741" width="12.125" style="97" customWidth="1"/>
    <col min="9742" max="9984" width="8.875" style="97"/>
    <col min="9985" max="9992" width="11.625" style="97" customWidth="1"/>
    <col min="9993" max="9995" width="11.875" style="97" customWidth="1"/>
    <col min="9996" max="9997" width="12.125" style="97" customWidth="1"/>
    <col min="9998" max="10240" width="8.875" style="97"/>
    <col min="10241" max="10248" width="11.625" style="97" customWidth="1"/>
    <col min="10249" max="10251" width="11.875" style="97" customWidth="1"/>
    <col min="10252" max="10253" width="12.125" style="97" customWidth="1"/>
    <col min="10254" max="10496" width="8.875" style="97"/>
    <col min="10497" max="10504" width="11.625" style="97" customWidth="1"/>
    <col min="10505" max="10507" width="11.875" style="97" customWidth="1"/>
    <col min="10508" max="10509" width="12.125" style="97" customWidth="1"/>
    <col min="10510" max="10752" width="8.875" style="97"/>
    <col min="10753" max="10760" width="11.625" style="97" customWidth="1"/>
    <col min="10761" max="10763" width="11.875" style="97" customWidth="1"/>
    <col min="10764" max="10765" width="12.125" style="97" customWidth="1"/>
    <col min="10766" max="11008" width="8.875" style="97"/>
    <col min="11009" max="11016" width="11.625" style="97" customWidth="1"/>
    <col min="11017" max="11019" width="11.875" style="97" customWidth="1"/>
    <col min="11020" max="11021" width="12.125" style="97" customWidth="1"/>
    <col min="11022" max="11264" width="8.875" style="97"/>
    <col min="11265" max="11272" width="11.625" style="97" customWidth="1"/>
    <col min="11273" max="11275" width="11.875" style="97" customWidth="1"/>
    <col min="11276" max="11277" width="12.125" style="97" customWidth="1"/>
    <col min="11278" max="11520" width="8.875" style="97"/>
    <col min="11521" max="11528" width="11.625" style="97" customWidth="1"/>
    <col min="11529" max="11531" width="11.875" style="97" customWidth="1"/>
    <col min="11532" max="11533" width="12.125" style="97" customWidth="1"/>
    <col min="11534" max="11776" width="8.875" style="97"/>
    <col min="11777" max="11784" width="11.625" style="97" customWidth="1"/>
    <col min="11785" max="11787" width="11.875" style="97" customWidth="1"/>
    <col min="11788" max="11789" width="12.125" style="97" customWidth="1"/>
    <col min="11790" max="12032" width="8.875" style="97"/>
    <col min="12033" max="12040" width="11.625" style="97" customWidth="1"/>
    <col min="12041" max="12043" width="11.875" style="97" customWidth="1"/>
    <col min="12044" max="12045" width="12.125" style="97" customWidth="1"/>
    <col min="12046" max="12288" width="8.875" style="97"/>
    <col min="12289" max="12296" width="11.625" style="97" customWidth="1"/>
    <col min="12297" max="12299" width="11.875" style="97" customWidth="1"/>
    <col min="12300" max="12301" width="12.125" style="97" customWidth="1"/>
    <col min="12302" max="12544" width="8.875" style="97"/>
    <col min="12545" max="12552" width="11.625" style="97" customWidth="1"/>
    <col min="12553" max="12555" width="11.875" style="97" customWidth="1"/>
    <col min="12556" max="12557" width="12.125" style="97" customWidth="1"/>
    <col min="12558" max="12800" width="8.875" style="97"/>
    <col min="12801" max="12808" width="11.625" style="97" customWidth="1"/>
    <col min="12809" max="12811" width="11.875" style="97" customWidth="1"/>
    <col min="12812" max="12813" width="12.125" style="97" customWidth="1"/>
    <col min="12814" max="13056" width="8.875" style="97"/>
    <col min="13057" max="13064" width="11.625" style="97" customWidth="1"/>
    <col min="13065" max="13067" width="11.875" style="97" customWidth="1"/>
    <col min="13068" max="13069" width="12.125" style="97" customWidth="1"/>
    <col min="13070" max="13312" width="8.875" style="97"/>
    <col min="13313" max="13320" width="11.625" style="97" customWidth="1"/>
    <col min="13321" max="13323" width="11.875" style="97" customWidth="1"/>
    <col min="13324" max="13325" width="12.125" style="97" customWidth="1"/>
    <col min="13326" max="13568" width="8.875" style="97"/>
    <col min="13569" max="13576" width="11.625" style="97" customWidth="1"/>
    <col min="13577" max="13579" width="11.875" style="97" customWidth="1"/>
    <col min="13580" max="13581" width="12.125" style="97" customWidth="1"/>
    <col min="13582" max="13824" width="8.875" style="97"/>
    <col min="13825" max="13832" width="11.625" style="97" customWidth="1"/>
    <col min="13833" max="13835" width="11.875" style="97" customWidth="1"/>
    <col min="13836" max="13837" width="12.125" style="97" customWidth="1"/>
    <col min="13838" max="14080" width="8.875" style="97"/>
    <col min="14081" max="14088" width="11.625" style="97" customWidth="1"/>
    <col min="14089" max="14091" width="11.875" style="97" customWidth="1"/>
    <col min="14092" max="14093" width="12.125" style="97" customWidth="1"/>
    <col min="14094" max="14336" width="8.875" style="97"/>
    <col min="14337" max="14344" width="11.625" style="97" customWidth="1"/>
    <col min="14345" max="14347" width="11.875" style="97" customWidth="1"/>
    <col min="14348" max="14349" width="12.125" style="97" customWidth="1"/>
    <col min="14350" max="14592" width="8.875" style="97"/>
    <col min="14593" max="14600" width="11.625" style="97" customWidth="1"/>
    <col min="14601" max="14603" width="11.875" style="97" customWidth="1"/>
    <col min="14604" max="14605" width="12.125" style="97" customWidth="1"/>
    <col min="14606" max="14848" width="8.875" style="97"/>
    <col min="14849" max="14856" width="11.625" style="97" customWidth="1"/>
    <col min="14857" max="14859" width="11.875" style="97" customWidth="1"/>
    <col min="14860" max="14861" width="12.125" style="97" customWidth="1"/>
    <col min="14862" max="15104" width="8.875" style="97"/>
    <col min="15105" max="15112" width="11.625" style="97" customWidth="1"/>
    <col min="15113" max="15115" width="11.875" style="97" customWidth="1"/>
    <col min="15116" max="15117" width="12.125" style="97" customWidth="1"/>
    <col min="15118" max="15360" width="8.875" style="97"/>
    <col min="15361" max="15368" width="11.625" style="97" customWidth="1"/>
    <col min="15369" max="15371" width="11.875" style="97" customWidth="1"/>
    <col min="15372" max="15373" width="12.125" style="97" customWidth="1"/>
    <col min="15374" max="15616" width="8.875" style="97"/>
    <col min="15617" max="15624" width="11.625" style="97" customWidth="1"/>
    <col min="15625" max="15627" width="11.875" style="97" customWidth="1"/>
    <col min="15628" max="15629" width="12.125" style="97" customWidth="1"/>
    <col min="15630" max="15872" width="8.875" style="97"/>
    <col min="15873" max="15880" width="11.625" style="97" customWidth="1"/>
    <col min="15881" max="15883" width="11.875" style="97" customWidth="1"/>
    <col min="15884" max="15885" width="12.125" style="97" customWidth="1"/>
    <col min="15886" max="16128" width="8.875" style="97"/>
    <col min="16129" max="16136" width="11.625" style="97" customWidth="1"/>
    <col min="16137" max="16139" width="11.875" style="97" customWidth="1"/>
    <col min="16140" max="16141" width="12.125" style="97" customWidth="1"/>
    <col min="16142" max="16384" width="8.875" style="97"/>
  </cols>
  <sheetData>
    <row r="1" spans="1:14" s="94" customFormat="1" ht="21" customHeight="1">
      <c r="A1" s="1439" t="s">
        <v>143</v>
      </c>
      <c r="B1" s="570"/>
      <c r="C1" s="1469"/>
      <c r="D1" s="1469"/>
      <c r="E1" s="1469"/>
      <c r="F1" s="1469"/>
      <c r="G1" s="1469"/>
      <c r="H1" s="1469"/>
      <c r="I1" s="1463" t="s">
        <v>139</v>
      </c>
      <c r="J1" s="1810" t="s">
        <v>89</v>
      </c>
      <c r="K1" s="1760"/>
    </row>
    <row r="2" spans="1:14" s="94" customFormat="1" ht="21" customHeight="1">
      <c r="A2" s="1439" t="s">
        <v>1644</v>
      </c>
      <c r="B2" s="1678" t="s">
        <v>1953</v>
      </c>
      <c r="C2" s="1678"/>
      <c r="D2" s="1678"/>
      <c r="E2" s="1678"/>
      <c r="F2" s="1471"/>
      <c r="G2" s="1471"/>
      <c r="H2" s="7" t="s">
        <v>288</v>
      </c>
      <c r="I2" s="1463" t="s">
        <v>1936</v>
      </c>
      <c r="J2" s="1810" t="s">
        <v>1211</v>
      </c>
      <c r="K2" s="1760"/>
    </row>
    <row r="3" spans="1:14" s="100" customFormat="1" ht="30" customHeight="1">
      <c r="A3" s="1762" t="s">
        <v>1954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</row>
    <row r="4" spans="1:14" s="94" customFormat="1" ht="21" customHeight="1">
      <c r="D4" s="1763" t="s">
        <v>1955</v>
      </c>
      <c r="E4" s="2495"/>
      <c r="F4" s="2495"/>
      <c r="G4" s="2495"/>
      <c r="H4" s="2495"/>
      <c r="I4" s="1447"/>
      <c r="J4" s="1465"/>
      <c r="K4" s="99" t="s">
        <v>1956</v>
      </c>
    </row>
    <row r="5" spans="1:14" s="1643" customFormat="1" ht="23.25" customHeight="1">
      <c r="A5" s="1795" t="s">
        <v>349</v>
      </c>
      <c r="B5" s="1739" t="s">
        <v>798</v>
      </c>
      <c r="C5" s="1739" t="s">
        <v>1940</v>
      </c>
      <c r="D5" s="1739"/>
      <c r="E5" s="1739"/>
      <c r="F5" s="1739"/>
      <c r="G5" s="1739" t="s">
        <v>1941</v>
      </c>
      <c r="H5" s="1739"/>
      <c r="I5" s="1739"/>
      <c r="J5" s="1739"/>
      <c r="K5" s="1810"/>
    </row>
    <row r="6" spans="1:14" s="1643" customFormat="1" ht="57">
      <c r="A6" s="1767"/>
      <c r="B6" s="1739"/>
      <c r="C6" s="1439" t="s">
        <v>804</v>
      </c>
      <c r="D6" s="1439" t="s">
        <v>1957</v>
      </c>
      <c r="E6" s="1439" t="s">
        <v>1958</v>
      </c>
      <c r="F6" s="1439" t="s">
        <v>1959</v>
      </c>
      <c r="G6" s="1439" t="s">
        <v>804</v>
      </c>
      <c r="H6" s="1031" t="s">
        <v>1960</v>
      </c>
      <c r="I6" s="1439" t="s">
        <v>1961</v>
      </c>
      <c r="J6" s="1031" t="s">
        <v>1962</v>
      </c>
      <c r="K6" s="1031" t="s">
        <v>1963</v>
      </c>
    </row>
    <row r="7" spans="1:14" s="94" customFormat="1" ht="23.25" customHeight="1">
      <c r="A7" s="1449" t="s">
        <v>350</v>
      </c>
      <c r="B7" s="21">
        <f>SUM(B8:B19)</f>
        <v>2533</v>
      </c>
      <c r="C7" s="21">
        <f>SUM(C8:C19)</f>
        <v>2041</v>
      </c>
      <c r="D7" s="21">
        <f t="shared" ref="D7:K7" si="0">SUM(D8:D19)</f>
        <v>1485</v>
      </c>
      <c r="E7" s="21">
        <f t="shared" si="0"/>
        <v>552</v>
      </c>
      <c r="F7" s="21">
        <f t="shared" si="0"/>
        <v>4</v>
      </c>
      <c r="G7" s="21">
        <f t="shared" si="0"/>
        <v>492</v>
      </c>
      <c r="H7" s="21">
        <f t="shared" si="0"/>
        <v>12</v>
      </c>
      <c r="I7" s="21">
        <f t="shared" si="0"/>
        <v>52</v>
      </c>
      <c r="J7" s="21">
        <f t="shared" si="0"/>
        <v>12</v>
      </c>
      <c r="K7" s="21">
        <f t="shared" si="0"/>
        <v>2</v>
      </c>
      <c r="L7" s="21">
        <f>B7-C7-G7</f>
        <v>0</v>
      </c>
      <c r="M7" s="21">
        <f>C7-D7-E7-F7</f>
        <v>0</v>
      </c>
      <c r="N7" s="21">
        <f>G7-SUM(H7:K7)-SUM(B32:I32)-J32</f>
        <v>0</v>
      </c>
    </row>
    <row r="8" spans="1:14" s="94" customFormat="1" ht="23.25" customHeight="1">
      <c r="A8" s="1449" t="s">
        <v>70</v>
      </c>
      <c r="B8" s="21">
        <f>C8+G8</f>
        <v>226</v>
      </c>
      <c r="C8" s="21">
        <f>SUM(D8:F8)</f>
        <v>187</v>
      </c>
      <c r="D8" s="21">
        <v>139</v>
      </c>
      <c r="E8" s="21">
        <v>48</v>
      </c>
      <c r="F8" s="21">
        <v>0</v>
      </c>
      <c r="G8" s="21">
        <f>H8+I8+J8+K8+B33+C33+D33+E33+F33+G33+H33+I33+J33</f>
        <v>39</v>
      </c>
      <c r="H8" s="21">
        <v>1</v>
      </c>
      <c r="I8" s="21">
        <v>4</v>
      </c>
      <c r="J8" s="21">
        <v>0</v>
      </c>
      <c r="K8" s="21">
        <v>0</v>
      </c>
      <c r="L8" s="21">
        <f t="shared" ref="L8:L19" si="1">B8-C8-G8</f>
        <v>0</v>
      </c>
      <c r="M8" s="21">
        <f t="shared" ref="M8:M19" si="2">C8-D8-E8-F8</f>
        <v>0</v>
      </c>
      <c r="N8" s="21">
        <f t="shared" ref="N8:N19" si="3">G8-SUM(H8:K8)-SUM(B33:I33)-J33</f>
        <v>0</v>
      </c>
    </row>
    <row r="9" spans="1:14" s="94" customFormat="1" ht="23.25" customHeight="1">
      <c r="A9" s="1449" t="s">
        <v>71</v>
      </c>
      <c r="B9" s="21">
        <f t="shared" ref="B9:B19" si="4">C9+G9</f>
        <v>180</v>
      </c>
      <c r="C9" s="21">
        <f t="shared" ref="C9:C19" si="5">SUM(D9:F9)</f>
        <v>149</v>
      </c>
      <c r="D9" s="21">
        <v>116</v>
      </c>
      <c r="E9" s="21">
        <v>33</v>
      </c>
      <c r="F9" s="21">
        <v>0</v>
      </c>
      <c r="G9" s="21">
        <f t="shared" ref="G9:G19" si="6">H9+I9+J9+K9+B34+C34+D34+E34+F34+G34+H34+I34+J34</f>
        <v>31</v>
      </c>
      <c r="H9" s="21">
        <v>1</v>
      </c>
      <c r="I9" s="21">
        <v>2</v>
      </c>
      <c r="J9" s="21">
        <v>1</v>
      </c>
      <c r="K9" s="21">
        <v>1</v>
      </c>
      <c r="L9" s="21">
        <f t="shared" si="1"/>
        <v>0</v>
      </c>
      <c r="M9" s="21">
        <f t="shared" si="2"/>
        <v>0</v>
      </c>
      <c r="N9" s="21">
        <f t="shared" si="3"/>
        <v>0</v>
      </c>
    </row>
    <row r="10" spans="1:14" s="94" customFormat="1" ht="23.25" customHeight="1">
      <c r="A10" s="1449" t="s">
        <v>72</v>
      </c>
      <c r="B10" s="21">
        <f t="shared" si="4"/>
        <v>479</v>
      </c>
      <c r="C10" s="21">
        <f t="shared" si="5"/>
        <v>372</v>
      </c>
      <c r="D10" s="21">
        <v>230</v>
      </c>
      <c r="E10" s="21">
        <v>142</v>
      </c>
      <c r="F10" s="21">
        <v>0</v>
      </c>
      <c r="G10" s="21">
        <f t="shared" si="6"/>
        <v>107</v>
      </c>
      <c r="H10" s="21">
        <v>3</v>
      </c>
      <c r="I10" s="21">
        <v>8</v>
      </c>
      <c r="J10" s="21">
        <v>0</v>
      </c>
      <c r="K10" s="21">
        <v>1</v>
      </c>
      <c r="L10" s="21">
        <f t="shared" si="1"/>
        <v>0</v>
      </c>
      <c r="M10" s="21">
        <f t="shared" si="2"/>
        <v>0</v>
      </c>
      <c r="N10" s="21">
        <f t="shared" si="3"/>
        <v>0</v>
      </c>
    </row>
    <row r="11" spans="1:14" s="94" customFormat="1" ht="23.25" customHeight="1">
      <c r="A11" s="1449" t="s">
        <v>73</v>
      </c>
      <c r="B11" s="21">
        <f t="shared" si="4"/>
        <v>174</v>
      </c>
      <c r="C11" s="21">
        <f t="shared" si="5"/>
        <v>137</v>
      </c>
      <c r="D11" s="21">
        <v>100</v>
      </c>
      <c r="E11" s="21">
        <v>37</v>
      </c>
      <c r="F11" s="21">
        <v>0</v>
      </c>
      <c r="G11" s="21">
        <f t="shared" si="6"/>
        <v>37</v>
      </c>
      <c r="H11" s="21">
        <v>0</v>
      </c>
      <c r="I11" s="21">
        <v>5</v>
      </c>
      <c r="J11" s="21">
        <v>3</v>
      </c>
      <c r="K11" s="21">
        <v>0</v>
      </c>
      <c r="L11" s="21">
        <f t="shared" si="1"/>
        <v>0</v>
      </c>
      <c r="M11" s="21">
        <f t="shared" si="2"/>
        <v>0</v>
      </c>
      <c r="N11" s="21">
        <f t="shared" si="3"/>
        <v>0</v>
      </c>
    </row>
    <row r="12" spans="1:14" s="94" customFormat="1" ht="23.25" customHeight="1">
      <c r="A12" s="1449" t="s">
        <v>74</v>
      </c>
      <c r="B12" s="21">
        <f t="shared" si="4"/>
        <v>366</v>
      </c>
      <c r="C12" s="21">
        <f t="shared" si="5"/>
        <v>280</v>
      </c>
      <c r="D12" s="21">
        <v>205</v>
      </c>
      <c r="E12" s="21">
        <v>71</v>
      </c>
      <c r="F12" s="21">
        <v>4</v>
      </c>
      <c r="G12" s="21">
        <f t="shared" si="6"/>
        <v>86</v>
      </c>
      <c r="H12" s="21">
        <v>5</v>
      </c>
      <c r="I12" s="21">
        <v>15</v>
      </c>
      <c r="J12" s="21">
        <v>5</v>
      </c>
      <c r="K12" s="21">
        <v>0</v>
      </c>
      <c r="L12" s="21">
        <f t="shared" si="1"/>
        <v>0</v>
      </c>
      <c r="M12" s="21">
        <f t="shared" si="2"/>
        <v>0</v>
      </c>
      <c r="N12" s="21">
        <f t="shared" si="3"/>
        <v>0</v>
      </c>
    </row>
    <row r="13" spans="1:14" s="94" customFormat="1" ht="23.25" customHeight="1">
      <c r="A13" s="1449" t="s">
        <v>75</v>
      </c>
      <c r="B13" s="21">
        <f t="shared" si="4"/>
        <v>75</v>
      </c>
      <c r="C13" s="21">
        <f t="shared" si="5"/>
        <v>61</v>
      </c>
      <c r="D13" s="21">
        <v>48</v>
      </c>
      <c r="E13" s="21">
        <v>13</v>
      </c>
      <c r="F13" s="21">
        <v>0</v>
      </c>
      <c r="G13" s="21">
        <f t="shared" si="6"/>
        <v>14</v>
      </c>
      <c r="H13" s="21">
        <v>0</v>
      </c>
      <c r="I13" s="21">
        <v>2</v>
      </c>
      <c r="J13" s="21">
        <v>0</v>
      </c>
      <c r="K13" s="21">
        <v>0</v>
      </c>
      <c r="L13" s="21">
        <f t="shared" si="1"/>
        <v>0</v>
      </c>
      <c r="M13" s="21">
        <f t="shared" si="2"/>
        <v>0</v>
      </c>
      <c r="N13" s="21">
        <f t="shared" si="3"/>
        <v>0</v>
      </c>
    </row>
    <row r="14" spans="1:14" s="94" customFormat="1" ht="23.25" customHeight="1">
      <c r="A14" s="1449" t="s">
        <v>76</v>
      </c>
      <c r="B14" s="21">
        <f t="shared" si="4"/>
        <v>82</v>
      </c>
      <c r="C14" s="21">
        <f t="shared" si="5"/>
        <v>74</v>
      </c>
      <c r="D14" s="21">
        <v>56</v>
      </c>
      <c r="E14" s="21">
        <v>18</v>
      </c>
      <c r="F14" s="1500">
        <v>0</v>
      </c>
      <c r="G14" s="21">
        <f t="shared" si="6"/>
        <v>8</v>
      </c>
      <c r="H14" s="1500">
        <v>0</v>
      </c>
      <c r="I14" s="1500">
        <v>0</v>
      </c>
      <c r="J14" s="1500">
        <v>1</v>
      </c>
      <c r="K14" s="1500">
        <v>0</v>
      </c>
      <c r="L14" s="21">
        <f t="shared" si="1"/>
        <v>0</v>
      </c>
      <c r="M14" s="21">
        <f t="shared" si="2"/>
        <v>0</v>
      </c>
      <c r="N14" s="21">
        <f t="shared" si="3"/>
        <v>0</v>
      </c>
    </row>
    <row r="15" spans="1:14" s="94" customFormat="1" ht="23.25" customHeight="1">
      <c r="A15" s="1449" t="s">
        <v>77</v>
      </c>
      <c r="B15" s="21">
        <f t="shared" si="4"/>
        <v>187</v>
      </c>
      <c r="C15" s="21">
        <f t="shared" si="5"/>
        <v>151</v>
      </c>
      <c r="D15" s="21">
        <v>111</v>
      </c>
      <c r="E15" s="21">
        <v>40</v>
      </c>
      <c r="F15" s="1500">
        <v>0</v>
      </c>
      <c r="G15" s="21">
        <f t="shared" si="6"/>
        <v>36</v>
      </c>
      <c r="H15" s="21">
        <v>0</v>
      </c>
      <c r="I15" s="21">
        <v>2</v>
      </c>
      <c r="J15" s="1500">
        <v>0</v>
      </c>
      <c r="K15" s="1500">
        <v>0</v>
      </c>
      <c r="L15" s="21">
        <f t="shared" si="1"/>
        <v>0</v>
      </c>
      <c r="M15" s="21">
        <f t="shared" si="2"/>
        <v>0</v>
      </c>
      <c r="N15" s="21">
        <f t="shared" si="3"/>
        <v>0</v>
      </c>
    </row>
    <row r="16" spans="1:14" s="94" customFormat="1" ht="23.25" customHeight="1">
      <c r="A16" s="1449" t="s">
        <v>78</v>
      </c>
      <c r="B16" s="21">
        <f t="shared" si="4"/>
        <v>48</v>
      </c>
      <c r="C16" s="21">
        <f t="shared" si="5"/>
        <v>39</v>
      </c>
      <c r="D16" s="21">
        <v>31</v>
      </c>
      <c r="E16" s="21">
        <v>8</v>
      </c>
      <c r="F16" s="1500">
        <v>0</v>
      </c>
      <c r="G16" s="21">
        <f t="shared" si="6"/>
        <v>9</v>
      </c>
      <c r="H16" s="21">
        <v>0</v>
      </c>
      <c r="I16" s="21">
        <v>3</v>
      </c>
      <c r="J16" s="1500">
        <v>0</v>
      </c>
      <c r="K16" s="1500">
        <v>0</v>
      </c>
      <c r="L16" s="21">
        <f t="shared" si="1"/>
        <v>0</v>
      </c>
      <c r="M16" s="21">
        <f t="shared" si="2"/>
        <v>0</v>
      </c>
      <c r="N16" s="21">
        <f t="shared" si="3"/>
        <v>0</v>
      </c>
    </row>
    <row r="17" spans="1:16" s="94" customFormat="1" ht="23.25" customHeight="1">
      <c r="A17" s="1449" t="s">
        <v>79</v>
      </c>
      <c r="B17" s="21">
        <f t="shared" si="4"/>
        <v>291</v>
      </c>
      <c r="C17" s="21">
        <f t="shared" si="5"/>
        <v>235</v>
      </c>
      <c r="D17" s="21">
        <v>177</v>
      </c>
      <c r="E17" s="21">
        <v>58</v>
      </c>
      <c r="F17" s="1500">
        <v>0</v>
      </c>
      <c r="G17" s="21">
        <f t="shared" si="6"/>
        <v>56</v>
      </c>
      <c r="H17" s="21">
        <v>1</v>
      </c>
      <c r="I17" s="21">
        <v>6</v>
      </c>
      <c r="J17" s="1500">
        <v>1</v>
      </c>
      <c r="K17" s="1500">
        <v>0</v>
      </c>
      <c r="L17" s="21">
        <f t="shared" si="1"/>
        <v>0</v>
      </c>
      <c r="M17" s="21">
        <f t="shared" si="2"/>
        <v>0</v>
      </c>
      <c r="N17" s="21">
        <f t="shared" si="3"/>
        <v>0</v>
      </c>
    </row>
    <row r="18" spans="1:16" s="94" customFormat="1" ht="23.25" customHeight="1">
      <c r="A18" s="1449" t="s">
        <v>80</v>
      </c>
      <c r="B18" s="21">
        <f t="shared" si="4"/>
        <v>250</v>
      </c>
      <c r="C18" s="21">
        <f t="shared" si="5"/>
        <v>205</v>
      </c>
      <c r="D18" s="21">
        <v>142</v>
      </c>
      <c r="E18" s="21">
        <v>63</v>
      </c>
      <c r="F18" s="1500">
        <v>0</v>
      </c>
      <c r="G18" s="21">
        <f t="shared" si="6"/>
        <v>45</v>
      </c>
      <c r="H18" s="21">
        <v>1</v>
      </c>
      <c r="I18" s="21">
        <v>3</v>
      </c>
      <c r="J18" s="1500">
        <v>1</v>
      </c>
      <c r="K18" s="1500">
        <v>0</v>
      </c>
      <c r="L18" s="21">
        <f t="shared" si="1"/>
        <v>0</v>
      </c>
      <c r="M18" s="21">
        <f t="shared" si="2"/>
        <v>0</v>
      </c>
      <c r="N18" s="21">
        <f t="shared" si="3"/>
        <v>0</v>
      </c>
    </row>
    <row r="19" spans="1:16" s="94" customFormat="1" ht="23.25" customHeight="1">
      <c r="A19" s="1450" t="s">
        <v>81</v>
      </c>
      <c r="B19" s="1505">
        <f t="shared" si="4"/>
        <v>175</v>
      </c>
      <c r="C19" s="1505">
        <f t="shared" si="5"/>
        <v>151</v>
      </c>
      <c r="D19" s="1505">
        <v>130</v>
      </c>
      <c r="E19" s="1505">
        <v>21</v>
      </c>
      <c r="F19" s="1505">
        <v>0</v>
      </c>
      <c r="G19" s="1505">
        <f t="shared" si="6"/>
        <v>24</v>
      </c>
      <c r="H19" s="1505">
        <v>0</v>
      </c>
      <c r="I19" s="1505">
        <v>2</v>
      </c>
      <c r="J19" s="1505">
        <v>0</v>
      </c>
      <c r="K19" s="1505">
        <v>0</v>
      </c>
      <c r="L19" s="21">
        <f t="shared" si="1"/>
        <v>0</v>
      </c>
      <c r="M19" s="21">
        <f t="shared" si="2"/>
        <v>0</v>
      </c>
      <c r="N19" s="21">
        <f t="shared" si="3"/>
        <v>0</v>
      </c>
    </row>
    <row r="20" spans="1:16" s="94" customFormat="1" ht="18" customHeight="1">
      <c r="A20" s="1469" t="s">
        <v>83</v>
      </c>
      <c r="C20" s="157" t="s">
        <v>84</v>
      </c>
      <c r="E20" s="157" t="s">
        <v>85</v>
      </c>
      <c r="G20" s="507" t="s">
        <v>331</v>
      </c>
      <c r="K20" s="99" t="s">
        <v>1964</v>
      </c>
    </row>
    <row r="21" spans="1:16" s="94" customFormat="1" ht="18" customHeight="1">
      <c r="E21" s="157" t="s">
        <v>86</v>
      </c>
      <c r="L21" s="99"/>
      <c r="M21" s="99"/>
      <c r="N21" s="99"/>
      <c r="O21" s="99"/>
      <c r="P21" s="99"/>
    </row>
    <row r="22" spans="1:16" s="94" customFormat="1" ht="12.2" customHeight="1">
      <c r="C22" s="99"/>
      <c r="L22" s="99"/>
      <c r="M22" s="99"/>
      <c r="N22" s="99"/>
      <c r="O22" s="99"/>
      <c r="P22" s="99"/>
    </row>
    <row r="23" spans="1:16" s="94" customFormat="1" ht="13.9" customHeight="1">
      <c r="A23" s="339" t="s">
        <v>1212</v>
      </c>
    </row>
    <row r="24" spans="1:16" s="94" customFormat="1" ht="13.9" customHeight="1">
      <c r="A24" s="94" t="s">
        <v>856</v>
      </c>
    </row>
    <row r="25" spans="1:16" s="94" customFormat="1" ht="13.9" customHeight="1"/>
    <row r="26" spans="1:16" s="94" customFormat="1" ht="21" customHeight="1">
      <c r="A26" s="1439" t="s">
        <v>143</v>
      </c>
      <c r="B26" s="570"/>
      <c r="C26" s="1469"/>
      <c r="D26" s="1469"/>
      <c r="E26" s="1469"/>
      <c r="F26" s="1469"/>
      <c r="G26" s="1469"/>
      <c r="H26" s="1469"/>
      <c r="I26" s="1463" t="s">
        <v>139</v>
      </c>
      <c r="J26" s="1810" t="s">
        <v>89</v>
      </c>
      <c r="K26" s="1760"/>
    </row>
    <row r="27" spans="1:16" s="94" customFormat="1" ht="21" customHeight="1">
      <c r="A27" s="1439" t="s">
        <v>1644</v>
      </c>
      <c r="B27" s="1678" t="s">
        <v>1953</v>
      </c>
      <c r="C27" s="1678"/>
      <c r="D27" s="1678"/>
      <c r="E27" s="1678"/>
      <c r="F27" s="1471"/>
      <c r="G27" s="1471"/>
      <c r="H27" s="1471"/>
      <c r="I27" s="1463" t="s">
        <v>1936</v>
      </c>
      <c r="J27" s="1810" t="s">
        <v>1213</v>
      </c>
      <c r="K27" s="1760"/>
    </row>
    <row r="28" spans="1:16" s="100" customFormat="1" ht="30" customHeight="1">
      <c r="A28" s="1762" t="s">
        <v>1965</v>
      </c>
      <c r="B28" s="1762"/>
      <c r="C28" s="1762"/>
      <c r="D28" s="1762"/>
      <c r="E28" s="1762"/>
      <c r="F28" s="1762"/>
      <c r="G28" s="1762"/>
      <c r="H28" s="1762"/>
      <c r="I28" s="1762"/>
      <c r="J28" s="1762"/>
      <c r="K28" s="1762"/>
    </row>
    <row r="29" spans="1:16" s="94" customFormat="1" ht="21" customHeight="1">
      <c r="D29" s="1763" t="s">
        <v>1966</v>
      </c>
      <c r="E29" s="2495"/>
      <c r="F29" s="2495"/>
      <c r="G29" s="2495"/>
      <c r="H29" s="2495"/>
      <c r="I29" s="1447"/>
      <c r="J29" s="1465"/>
      <c r="K29" s="99" t="s">
        <v>1956</v>
      </c>
    </row>
    <row r="30" spans="1:16" s="1643" customFormat="1" ht="23.25" customHeight="1">
      <c r="A30" s="1795" t="s">
        <v>349</v>
      </c>
      <c r="B30" s="1810" t="s">
        <v>1214</v>
      </c>
      <c r="C30" s="2496"/>
      <c r="D30" s="2496"/>
      <c r="E30" s="2496"/>
      <c r="F30" s="2496"/>
      <c r="G30" s="2496"/>
      <c r="H30" s="2496"/>
      <c r="I30" s="2496"/>
      <c r="J30" s="2496"/>
      <c r="K30" s="2496"/>
    </row>
    <row r="31" spans="1:16" s="1643" customFormat="1" ht="42.75">
      <c r="A31" s="1767"/>
      <c r="B31" s="1455" t="s">
        <v>1967</v>
      </c>
      <c r="C31" s="1031" t="s">
        <v>1968</v>
      </c>
      <c r="D31" s="1031" t="s">
        <v>1969</v>
      </c>
      <c r="E31" s="1031" t="s">
        <v>1970</v>
      </c>
      <c r="F31" s="1031" t="s">
        <v>1971</v>
      </c>
      <c r="G31" s="1031" t="s">
        <v>1972</v>
      </c>
      <c r="H31" s="1031" t="s">
        <v>1973</v>
      </c>
      <c r="I31" s="1031" t="s">
        <v>1974</v>
      </c>
      <c r="J31" s="2497" t="s">
        <v>571</v>
      </c>
      <c r="K31" s="2498"/>
    </row>
    <row r="32" spans="1:16" s="94" customFormat="1" ht="27" customHeight="1">
      <c r="A32" s="1449" t="s">
        <v>350</v>
      </c>
      <c r="B32" s="21">
        <f>SUM(B33:B44)</f>
        <v>16</v>
      </c>
      <c r="C32" s="21">
        <f>SUM(C33:C44)</f>
        <v>207</v>
      </c>
      <c r="D32" s="21">
        <f t="shared" ref="D32:I32" si="7">SUM(D33:D44)</f>
        <v>119</v>
      </c>
      <c r="E32" s="21">
        <f t="shared" si="7"/>
        <v>51</v>
      </c>
      <c r="F32" s="21">
        <f t="shared" si="7"/>
        <v>16</v>
      </c>
      <c r="G32" s="21">
        <f t="shared" si="7"/>
        <v>0</v>
      </c>
      <c r="H32" s="21">
        <f t="shared" si="7"/>
        <v>2</v>
      </c>
      <c r="I32" s="21">
        <f t="shared" si="7"/>
        <v>0</v>
      </c>
      <c r="J32" s="1881">
        <f>SUM(J33:K44)</f>
        <v>3</v>
      </c>
      <c r="K32" s="1881"/>
    </row>
    <row r="33" spans="1:29" s="94" customFormat="1" ht="27" customHeight="1">
      <c r="A33" s="1449" t="s">
        <v>70</v>
      </c>
      <c r="B33" s="21">
        <v>0</v>
      </c>
      <c r="C33" s="21">
        <v>21</v>
      </c>
      <c r="D33" s="21">
        <v>9</v>
      </c>
      <c r="E33" s="21">
        <v>2</v>
      </c>
      <c r="F33" s="21">
        <v>2</v>
      </c>
      <c r="G33" s="21">
        <v>0</v>
      </c>
      <c r="H33" s="21">
        <v>0</v>
      </c>
      <c r="I33" s="21">
        <v>0</v>
      </c>
      <c r="J33" s="1922">
        <v>0</v>
      </c>
      <c r="K33" s="1922"/>
    </row>
    <row r="34" spans="1:29" s="94" customFormat="1" ht="27" customHeight="1">
      <c r="A34" s="1449" t="s">
        <v>71</v>
      </c>
      <c r="B34" s="21">
        <v>0</v>
      </c>
      <c r="C34" s="21">
        <v>16</v>
      </c>
      <c r="D34" s="21">
        <v>5</v>
      </c>
      <c r="E34" s="21">
        <v>5</v>
      </c>
      <c r="F34" s="21">
        <v>0</v>
      </c>
      <c r="G34" s="21">
        <v>0</v>
      </c>
      <c r="H34" s="21">
        <v>0</v>
      </c>
      <c r="I34" s="21">
        <v>0</v>
      </c>
      <c r="J34" s="1922">
        <v>0</v>
      </c>
      <c r="K34" s="1922"/>
    </row>
    <row r="35" spans="1:29" s="94" customFormat="1" ht="27" customHeight="1">
      <c r="A35" s="1449" t="s">
        <v>72</v>
      </c>
      <c r="B35" s="21">
        <v>4</v>
      </c>
      <c r="C35" s="21">
        <v>51</v>
      </c>
      <c r="D35" s="21">
        <v>28</v>
      </c>
      <c r="E35" s="21">
        <v>5</v>
      </c>
      <c r="F35" s="21">
        <v>6</v>
      </c>
      <c r="G35" s="21">
        <v>0</v>
      </c>
      <c r="H35" s="21">
        <v>0</v>
      </c>
      <c r="I35" s="21">
        <v>0</v>
      </c>
      <c r="J35" s="1922">
        <v>1</v>
      </c>
      <c r="K35" s="1922"/>
    </row>
    <row r="36" spans="1:29" s="94" customFormat="1" ht="27" customHeight="1">
      <c r="A36" s="1449" t="s">
        <v>73</v>
      </c>
      <c r="B36" s="21">
        <v>2</v>
      </c>
      <c r="C36" s="21">
        <v>13</v>
      </c>
      <c r="D36" s="21">
        <v>8</v>
      </c>
      <c r="E36" s="21">
        <v>1</v>
      </c>
      <c r="F36" s="21">
        <v>4</v>
      </c>
      <c r="G36" s="21">
        <v>0</v>
      </c>
      <c r="H36" s="21">
        <v>0</v>
      </c>
      <c r="I36" s="21">
        <v>0</v>
      </c>
      <c r="J36" s="1922">
        <v>1</v>
      </c>
      <c r="K36" s="1922"/>
    </row>
    <row r="37" spans="1:29" s="94" customFormat="1" ht="27" customHeight="1">
      <c r="A37" s="1449" t="s">
        <v>74</v>
      </c>
      <c r="B37" s="21">
        <v>8</v>
      </c>
      <c r="C37" s="21">
        <v>22</v>
      </c>
      <c r="D37" s="21">
        <v>21</v>
      </c>
      <c r="E37" s="21">
        <v>5</v>
      </c>
      <c r="F37" s="21">
        <v>3</v>
      </c>
      <c r="G37" s="21">
        <v>0</v>
      </c>
      <c r="H37" s="21">
        <v>2</v>
      </c>
      <c r="I37" s="21">
        <v>0</v>
      </c>
      <c r="J37" s="1922">
        <v>0</v>
      </c>
      <c r="K37" s="1922"/>
    </row>
    <row r="38" spans="1:29" s="94" customFormat="1" ht="27" customHeight="1">
      <c r="A38" s="1449" t="s">
        <v>75</v>
      </c>
      <c r="B38" s="21">
        <v>2</v>
      </c>
      <c r="C38" s="21">
        <v>5</v>
      </c>
      <c r="D38" s="21">
        <v>2</v>
      </c>
      <c r="E38" s="21">
        <v>2</v>
      </c>
      <c r="F38" s="21">
        <v>0</v>
      </c>
      <c r="G38" s="21">
        <v>0</v>
      </c>
      <c r="H38" s="21">
        <v>0</v>
      </c>
      <c r="I38" s="21">
        <v>0</v>
      </c>
      <c r="J38" s="1922">
        <v>1</v>
      </c>
      <c r="K38" s="1922"/>
    </row>
    <row r="39" spans="1:29" s="94" customFormat="1" ht="27" customHeight="1">
      <c r="A39" s="1449" t="s">
        <v>76</v>
      </c>
      <c r="B39" s="21">
        <v>0</v>
      </c>
      <c r="C39" s="21">
        <v>4</v>
      </c>
      <c r="D39" s="21">
        <v>1</v>
      </c>
      <c r="E39" s="21">
        <v>2</v>
      </c>
      <c r="F39" s="1500">
        <v>0</v>
      </c>
      <c r="G39" s="21">
        <v>0</v>
      </c>
      <c r="H39" s="1500">
        <v>0</v>
      </c>
      <c r="I39" s="1500">
        <v>0</v>
      </c>
      <c r="J39" s="1882">
        <v>0</v>
      </c>
      <c r="K39" s="1882"/>
    </row>
    <row r="40" spans="1:29" s="94" customFormat="1" ht="27" customHeight="1">
      <c r="A40" s="1449" t="s">
        <v>77</v>
      </c>
      <c r="B40" s="21">
        <v>0</v>
      </c>
      <c r="C40" s="21">
        <v>19</v>
      </c>
      <c r="D40" s="21">
        <v>9</v>
      </c>
      <c r="E40" s="21">
        <v>6</v>
      </c>
      <c r="F40" s="1500">
        <v>0</v>
      </c>
      <c r="G40" s="21">
        <v>0</v>
      </c>
      <c r="H40" s="21">
        <v>0</v>
      </c>
      <c r="I40" s="21">
        <v>0</v>
      </c>
      <c r="J40" s="1882">
        <v>0</v>
      </c>
      <c r="K40" s="1882"/>
    </row>
    <row r="41" spans="1:29" s="94" customFormat="1" ht="27" customHeight="1">
      <c r="A41" s="1449" t="s">
        <v>78</v>
      </c>
      <c r="B41" s="21">
        <v>0</v>
      </c>
      <c r="C41" s="21">
        <v>4</v>
      </c>
      <c r="D41" s="21">
        <v>2</v>
      </c>
      <c r="E41" s="21">
        <v>0</v>
      </c>
      <c r="F41" s="1500">
        <v>0</v>
      </c>
      <c r="G41" s="21">
        <v>0</v>
      </c>
      <c r="H41" s="21">
        <v>0</v>
      </c>
      <c r="I41" s="21">
        <v>0</v>
      </c>
      <c r="J41" s="1882">
        <v>0</v>
      </c>
      <c r="K41" s="1882"/>
    </row>
    <row r="42" spans="1:29" s="94" customFormat="1" ht="27" customHeight="1">
      <c r="A42" s="1449" t="s">
        <v>79</v>
      </c>
      <c r="B42" s="21">
        <v>0</v>
      </c>
      <c r="C42" s="21">
        <v>25</v>
      </c>
      <c r="D42" s="21">
        <v>13</v>
      </c>
      <c r="E42" s="21">
        <v>10</v>
      </c>
      <c r="F42" s="1500">
        <v>0</v>
      </c>
      <c r="G42" s="21">
        <v>0</v>
      </c>
      <c r="H42" s="21">
        <v>0</v>
      </c>
      <c r="I42" s="21">
        <v>0</v>
      </c>
      <c r="J42" s="1882">
        <v>0</v>
      </c>
      <c r="K42" s="1882"/>
    </row>
    <row r="43" spans="1:29" s="94" customFormat="1" ht="27" customHeight="1">
      <c r="A43" s="1449" t="s">
        <v>80</v>
      </c>
      <c r="B43" s="21">
        <v>0</v>
      </c>
      <c r="C43" s="21">
        <v>15</v>
      </c>
      <c r="D43" s="21">
        <v>16</v>
      </c>
      <c r="E43" s="21">
        <v>8</v>
      </c>
      <c r="F43" s="1500">
        <v>1</v>
      </c>
      <c r="G43" s="21">
        <v>0</v>
      </c>
      <c r="H43" s="21">
        <v>0</v>
      </c>
      <c r="I43" s="21">
        <v>0</v>
      </c>
      <c r="J43" s="1882">
        <v>0</v>
      </c>
      <c r="K43" s="1882"/>
    </row>
    <row r="44" spans="1:29" s="94" customFormat="1" ht="27" customHeight="1">
      <c r="A44" s="1450" t="s">
        <v>81</v>
      </c>
      <c r="B44" s="1505">
        <v>0</v>
      </c>
      <c r="C44" s="1505">
        <v>12</v>
      </c>
      <c r="D44" s="1505">
        <v>5</v>
      </c>
      <c r="E44" s="1505">
        <v>5</v>
      </c>
      <c r="F44" s="1505">
        <v>0</v>
      </c>
      <c r="G44" s="1505">
        <v>0</v>
      </c>
      <c r="H44" s="1505">
        <v>0</v>
      </c>
      <c r="I44" s="1505">
        <v>0</v>
      </c>
      <c r="J44" s="1888">
        <v>0</v>
      </c>
      <c r="K44" s="1888"/>
    </row>
    <row r="45" spans="1:29" s="94" customFormat="1" ht="13.9" customHeight="1"/>
    <row r="46" spans="1:29" s="94" customFormat="1" ht="13.9" customHeight="1">
      <c r="A46" s="157"/>
      <c r="B46" s="157"/>
      <c r="C46" s="157"/>
      <c r="D46" s="157"/>
      <c r="E46" s="157"/>
      <c r="Y46" s="1469"/>
      <c r="Z46" s="1469"/>
      <c r="AA46" s="1469"/>
      <c r="AB46" s="1469"/>
      <c r="AC46" s="1469"/>
    </row>
  </sheetData>
  <mergeCells count="28">
    <mergeCell ref="J1:K1"/>
    <mergeCell ref="J2:K2"/>
    <mergeCell ref="A3:K3"/>
    <mergeCell ref="D4:H4"/>
    <mergeCell ref="A5:A6"/>
    <mergeCell ref="B5:B6"/>
    <mergeCell ref="C5:F5"/>
    <mergeCell ref="G5:K5"/>
    <mergeCell ref="J37:K37"/>
    <mergeCell ref="J26:K26"/>
    <mergeCell ref="J27:K27"/>
    <mergeCell ref="A28:K28"/>
    <mergeCell ref="D29:H29"/>
    <mergeCell ref="A30:A31"/>
    <mergeCell ref="B30:K30"/>
    <mergeCell ref="J31:K31"/>
    <mergeCell ref="J32:K32"/>
    <mergeCell ref="J33:K33"/>
    <mergeCell ref="J34:K34"/>
    <mergeCell ref="J35:K35"/>
    <mergeCell ref="J36:K36"/>
    <mergeCell ref="J44:K44"/>
    <mergeCell ref="J38:K38"/>
    <mergeCell ref="J39:K39"/>
    <mergeCell ref="J40:K40"/>
    <mergeCell ref="J41:K41"/>
    <mergeCell ref="J42:K42"/>
    <mergeCell ref="J43:K43"/>
  </mergeCells>
  <phoneticPr fontId="1" type="noConversion"/>
  <printOptions horizontalCentered="1"/>
  <pageMargins left="0.70866141732283472" right="0.43307086614173229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  <rowBreaks count="1" manualBreakCount="1">
    <brk id="25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view="pageBreakPreview" zoomScale="120" zoomScaleNormal="100" zoomScaleSheetLayoutView="120" workbookViewId="0">
      <selection activeCell="I10" sqref="I10"/>
    </sheetView>
  </sheetViews>
  <sheetFormatPr defaultColWidth="9" defaultRowHeight="15.75"/>
  <cols>
    <col min="1" max="1" width="12.375" style="97" customWidth="1"/>
    <col min="2" max="2" width="5.375" style="97" customWidth="1"/>
    <col min="3" max="3" width="10.75" style="97" customWidth="1"/>
    <col min="4" max="15" width="8.625" style="97" customWidth="1"/>
    <col min="16" max="16384" width="9" style="97"/>
  </cols>
  <sheetData>
    <row r="1" spans="1:18" s="94" customFormat="1" ht="21.2" customHeight="1">
      <c r="A1" s="1810" t="s">
        <v>143</v>
      </c>
      <c r="B1" s="1737"/>
      <c r="C1" s="10"/>
      <c r="D1" s="1469"/>
      <c r="E1" s="1469"/>
      <c r="F1" s="1469"/>
      <c r="G1" s="1469"/>
      <c r="H1" s="1469"/>
      <c r="I1" s="1469"/>
      <c r="J1" s="1469"/>
      <c r="K1" s="1469"/>
      <c r="L1" s="1810" t="s">
        <v>139</v>
      </c>
      <c r="M1" s="1760"/>
      <c r="N1" s="1810" t="s">
        <v>89</v>
      </c>
      <c r="O1" s="1760"/>
    </row>
    <row r="2" spans="1:18" s="94" customFormat="1" ht="21.2" customHeight="1">
      <c r="A2" s="1810" t="s">
        <v>1644</v>
      </c>
      <c r="B2" s="1737"/>
      <c r="C2" s="1014" t="s">
        <v>1935</v>
      </c>
      <c r="E2" s="1678"/>
      <c r="F2" s="1678"/>
      <c r="G2" s="1471"/>
      <c r="H2" s="1471"/>
      <c r="I2" s="1471"/>
      <c r="J2" s="1471"/>
      <c r="K2" s="7" t="s">
        <v>205</v>
      </c>
      <c r="L2" s="1810" t="s">
        <v>1936</v>
      </c>
      <c r="M2" s="1760"/>
      <c r="N2" s="1810" t="s">
        <v>1563</v>
      </c>
      <c r="O2" s="1760"/>
    </row>
    <row r="3" spans="1:18" s="100" customFormat="1" ht="16.5" customHeight="1">
      <c r="A3" s="1748" t="s">
        <v>1937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</row>
    <row r="4" spans="1:18" s="94" customFormat="1" ht="16.5" customHeight="1">
      <c r="D4" s="1763" t="s">
        <v>1938</v>
      </c>
      <c r="E4" s="1763"/>
      <c r="F4" s="1763"/>
      <c r="G4" s="1763"/>
      <c r="H4" s="1763"/>
      <c r="I4" s="1763"/>
      <c r="J4" s="1763"/>
      <c r="K4" s="1763"/>
      <c r="L4" s="1763"/>
      <c r="O4" s="99" t="s">
        <v>1939</v>
      </c>
    </row>
    <row r="5" spans="1:18" s="94" customFormat="1" ht="16.5" customHeight="1">
      <c r="A5" s="1808" t="s">
        <v>366</v>
      </c>
      <c r="B5" s="1795"/>
      <c r="C5" s="1739" t="s">
        <v>67</v>
      </c>
      <c r="D5" s="1739" t="s">
        <v>1940</v>
      </c>
      <c r="E5" s="1739"/>
      <c r="F5" s="1739"/>
      <c r="G5" s="1739"/>
      <c r="H5" s="1739" t="s">
        <v>1941</v>
      </c>
      <c r="I5" s="1739"/>
      <c r="J5" s="1739"/>
      <c r="K5" s="1739"/>
      <c r="L5" s="1739"/>
      <c r="M5" s="1739"/>
      <c r="N5" s="1739"/>
      <c r="O5" s="1810"/>
    </row>
    <row r="6" spans="1:18" s="1643" customFormat="1" ht="18" customHeight="1">
      <c r="A6" s="1763"/>
      <c r="B6" s="1767"/>
      <c r="C6" s="1739"/>
      <c r="D6" s="1439" t="s">
        <v>391</v>
      </c>
      <c r="E6" s="1439" t="s">
        <v>1942</v>
      </c>
      <c r="F6" s="1439" t="s">
        <v>1943</v>
      </c>
      <c r="G6" s="1439" t="s">
        <v>1944</v>
      </c>
      <c r="H6" s="1439" t="s">
        <v>391</v>
      </c>
      <c r="I6" s="1439" t="s">
        <v>1945</v>
      </c>
      <c r="J6" s="1439" t="s">
        <v>1946</v>
      </c>
      <c r="K6" s="1439" t="s">
        <v>1947</v>
      </c>
      <c r="L6" s="1439" t="s">
        <v>694</v>
      </c>
      <c r="M6" s="1439" t="s">
        <v>693</v>
      </c>
      <c r="N6" s="1439" t="s">
        <v>1948</v>
      </c>
      <c r="O6" s="1463" t="s">
        <v>571</v>
      </c>
    </row>
    <row r="7" spans="1:18" s="519" customFormat="1" ht="12.6" customHeight="1">
      <c r="A7" s="1490" t="s">
        <v>1949</v>
      </c>
      <c r="B7" s="799"/>
      <c r="C7" s="1189" t="s">
        <v>1562</v>
      </c>
      <c r="D7" s="1189" t="s">
        <v>1562</v>
      </c>
      <c r="E7" s="479">
        <v>0</v>
      </c>
      <c r="F7" s="479">
        <v>1</v>
      </c>
      <c r="G7" s="479">
        <v>0</v>
      </c>
      <c r="H7" s="1189" t="s">
        <v>1562</v>
      </c>
      <c r="I7" s="193">
        <v>0</v>
      </c>
      <c r="J7" s="479">
        <v>0</v>
      </c>
      <c r="K7" s="193">
        <v>2</v>
      </c>
      <c r="L7" s="521">
        <v>2</v>
      </c>
      <c r="M7" s="521">
        <v>3</v>
      </c>
      <c r="N7" s="521">
        <v>3</v>
      </c>
      <c r="O7" s="521">
        <v>3</v>
      </c>
    </row>
    <row r="8" spans="1:18" s="519" customFormat="1" ht="8.1" customHeight="1">
      <c r="A8" s="1538"/>
      <c r="B8" s="1664"/>
      <c r="C8" s="1500"/>
      <c r="D8" s="1500"/>
      <c r="E8" s="1500"/>
      <c r="F8" s="1500"/>
      <c r="G8" s="1500"/>
      <c r="H8" s="1500"/>
      <c r="I8" s="1500"/>
      <c r="J8" s="1500"/>
      <c r="K8" s="1500"/>
      <c r="L8" s="521"/>
      <c r="M8" s="521"/>
      <c r="N8" s="521"/>
      <c r="O8" s="521"/>
    </row>
    <row r="9" spans="1:18" s="519" customFormat="1" ht="12.6" customHeight="1">
      <c r="A9" s="1490" t="s">
        <v>1950</v>
      </c>
      <c r="B9" s="8"/>
      <c r="C9" s="1500">
        <f t="shared" ref="C9:O9" si="0">SUM(C10:C12)</f>
        <v>70</v>
      </c>
      <c r="D9" s="1500">
        <f t="shared" si="0"/>
        <v>6</v>
      </c>
      <c r="E9" s="1500">
        <f t="shared" si="0"/>
        <v>0</v>
      </c>
      <c r="F9" s="1500">
        <f t="shared" si="0"/>
        <v>6</v>
      </c>
      <c r="G9" s="1500">
        <f t="shared" si="0"/>
        <v>0</v>
      </c>
      <c r="H9" s="1500">
        <f t="shared" si="0"/>
        <v>64</v>
      </c>
      <c r="I9" s="1500">
        <f t="shared" si="0"/>
        <v>0</v>
      </c>
      <c r="J9" s="1500">
        <f t="shared" si="0"/>
        <v>0</v>
      </c>
      <c r="K9" s="1500">
        <f t="shared" si="0"/>
        <v>4</v>
      </c>
      <c r="L9" s="1500">
        <f t="shared" si="0"/>
        <v>31</v>
      </c>
      <c r="M9" s="1500">
        <f t="shared" si="0"/>
        <v>7</v>
      </c>
      <c r="N9" s="1500">
        <f t="shared" si="0"/>
        <v>5</v>
      </c>
      <c r="O9" s="1500">
        <f t="shared" si="0"/>
        <v>17</v>
      </c>
      <c r="P9" s="521">
        <f>C9-D9-H9</f>
        <v>0</v>
      </c>
      <c r="Q9" s="521">
        <f>D9--E9-F9-G9</f>
        <v>0</v>
      </c>
      <c r="R9" s="521">
        <f>H9-I9-J9-K9-L9-M9-N9-O9</f>
        <v>0</v>
      </c>
    </row>
    <row r="10" spans="1:18" s="519" customFormat="1" ht="12.6" customHeight="1">
      <c r="A10" s="1538" t="s">
        <v>195</v>
      </c>
      <c r="B10" s="1664"/>
      <c r="C10" s="1500">
        <f>SUM(D10,H10)</f>
        <v>0</v>
      </c>
      <c r="D10" s="1500">
        <f>SUM(E10:G10)</f>
        <v>0</v>
      </c>
      <c r="E10" s="1546">
        <v>0</v>
      </c>
      <c r="F10" s="1546">
        <v>0</v>
      </c>
      <c r="G10" s="1546">
        <v>0</v>
      </c>
      <c r="H10" s="1500">
        <f>SUM(I10:O10)</f>
        <v>0</v>
      </c>
      <c r="I10" s="1546">
        <v>0</v>
      </c>
      <c r="J10" s="1546">
        <v>0</v>
      </c>
      <c r="K10" s="1546">
        <v>0</v>
      </c>
      <c r="L10" s="1546">
        <v>0</v>
      </c>
      <c r="M10" s="1546">
        <v>0</v>
      </c>
      <c r="N10" s="1546">
        <v>0</v>
      </c>
      <c r="O10" s="1546">
        <v>0</v>
      </c>
      <c r="P10" s="521">
        <f>C10-D10-H10</f>
        <v>0</v>
      </c>
      <c r="Q10" s="521">
        <f>D10--E10-F10-G10</f>
        <v>0</v>
      </c>
      <c r="R10" s="521">
        <f>H10-I10-J10-K10-L10-M10-N10-O10</f>
        <v>0</v>
      </c>
    </row>
    <row r="11" spans="1:18" s="519" customFormat="1" ht="12.6" customHeight="1">
      <c r="A11" s="1538" t="s">
        <v>194</v>
      </c>
      <c r="B11" s="1664"/>
      <c r="C11" s="1500">
        <f>SUM(D11,H11)</f>
        <v>26</v>
      </c>
      <c r="D11" s="1500">
        <f>SUM(E11:G11)</f>
        <v>0</v>
      </c>
      <c r="E11" s="1546">
        <v>0</v>
      </c>
      <c r="F11" s="1546">
        <v>0</v>
      </c>
      <c r="G11" s="1546">
        <v>0</v>
      </c>
      <c r="H11" s="1500">
        <f>SUM(I11:O11)</f>
        <v>26</v>
      </c>
      <c r="I11" s="1546">
        <v>0</v>
      </c>
      <c r="J11" s="1546">
        <v>0</v>
      </c>
      <c r="K11" s="1546">
        <v>2</v>
      </c>
      <c r="L11" s="1546">
        <v>4</v>
      </c>
      <c r="M11" s="1546">
        <v>4</v>
      </c>
      <c r="N11" s="1546">
        <v>0</v>
      </c>
      <c r="O11" s="1546">
        <v>16</v>
      </c>
      <c r="P11" s="521">
        <f>C11-D11-H11</f>
        <v>0</v>
      </c>
      <c r="Q11" s="521">
        <f>D11--E11-F11-G11</f>
        <v>0</v>
      </c>
      <c r="R11" s="521">
        <f>H11-I11-J11-K11-L11-M11-N11-O11</f>
        <v>0</v>
      </c>
    </row>
    <row r="12" spans="1:18" s="519" customFormat="1" ht="12.6" customHeight="1">
      <c r="A12" s="1538" t="s">
        <v>193</v>
      </c>
      <c r="B12" s="1664"/>
      <c r="C12" s="1500">
        <f>SUM(D12,H12)</f>
        <v>44</v>
      </c>
      <c r="D12" s="1500">
        <f>SUM(E12:G12)</f>
        <v>6</v>
      </c>
      <c r="E12" s="1500">
        <v>0</v>
      </c>
      <c r="F12" s="1500">
        <v>6</v>
      </c>
      <c r="G12" s="1500">
        <v>0</v>
      </c>
      <c r="H12" s="1500">
        <f>SUM(I12:O12)</f>
        <v>38</v>
      </c>
      <c r="I12" s="1500">
        <v>0</v>
      </c>
      <c r="J12" s="1500">
        <v>0</v>
      </c>
      <c r="K12" s="1500">
        <v>2</v>
      </c>
      <c r="L12" s="1500">
        <v>27</v>
      </c>
      <c r="M12" s="1500">
        <v>3</v>
      </c>
      <c r="N12" s="1500">
        <v>5</v>
      </c>
      <c r="O12" s="1500">
        <v>1</v>
      </c>
      <c r="P12" s="521">
        <f>C12-D12-H12</f>
        <v>0</v>
      </c>
      <c r="Q12" s="521">
        <f>D12--E12-F12-G12</f>
        <v>0</v>
      </c>
      <c r="R12" s="521">
        <f>H12-I12-J12-K12-L12-M12-N12-O12</f>
        <v>0</v>
      </c>
    </row>
    <row r="13" spans="1:18" s="519" customFormat="1" ht="8.1" customHeight="1">
      <c r="A13" s="1538"/>
      <c r="B13" s="1664"/>
      <c r="C13" s="1500"/>
      <c r="D13" s="1500"/>
      <c r="E13" s="1500"/>
      <c r="F13" s="1500"/>
      <c r="G13" s="1500"/>
      <c r="H13" s="1500"/>
      <c r="I13" s="1500"/>
      <c r="J13" s="1500"/>
      <c r="K13" s="1500"/>
      <c r="L13" s="1500"/>
      <c r="M13" s="1500"/>
      <c r="N13" s="1500"/>
      <c r="O13" s="1500"/>
      <c r="P13" s="521"/>
      <c r="Q13" s="521"/>
      <c r="R13" s="521"/>
    </row>
    <row r="14" spans="1:18" s="519" customFormat="1" ht="12.6" customHeight="1">
      <c r="A14" s="1490" t="s">
        <v>1951</v>
      </c>
      <c r="B14" s="1449" t="s">
        <v>67</v>
      </c>
      <c r="C14" s="1500">
        <f t="shared" ref="C14:O14" si="1">SUM(C17,C20,C23)</f>
        <v>861</v>
      </c>
      <c r="D14" s="1500">
        <f t="shared" si="1"/>
        <v>59</v>
      </c>
      <c r="E14" s="1500">
        <f t="shared" si="1"/>
        <v>0</v>
      </c>
      <c r="F14" s="1500">
        <f t="shared" si="1"/>
        <v>59</v>
      </c>
      <c r="G14" s="1500">
        <f t="shared" si="1"/>
        <v>0</v>
      </c>
      <c r="H14" s="1500">
        <f t="shared" si="1"/>
        <v>802</v>
      </c>
      <c r="I14" s="1500">
        <f t="shared" si="1"/>
        <v>0</v>
      </c>
      <c r="J14" s="1500">
        <f t="shared" si="1"/>
        <v>0</v>
      </c>
      <c r="K14" s="1500">
        <f t="shared" si="1"/>
        <v>29</v>
      </c>
      <c r="L14" s="1500">
        <f t="shared" si="1"/>
        <v>372</v>
      </c>
      <c r="M14" s="1500">
        <f t="shared" si="1"/>
        <v>72</v>
      </c>
      <c r="N14" s="1500">
        <f t="shared" si="1"/>
        <v>38</v>
      </c>
      <c r="O14" s="1500">
        <f t="shared" si="1"/>
        <v>291</v>
      </c>
      <c r="P14" s="521">
        <f t="shared" ref="P14:P25" si="2">C14-D14-H14</f>
        <v>0</v>
      </c>
      <c r="Q14" s="521">
        <f t="shared" ref="Q14:Q25" si="3">D14--E14-F14-G14</f>
        <v>0</v>
      </c>
      <c r="R14" s="521">
        <f t="shared" ref="R14:R25" si="4">H14-I14-J14-K14-L14-M14-N14-O14</f>
        <v>0</v>
      </c>
    </row>
    <row r="15" spans="1:18" s="519" customFormat="1" ht="12.6" customHeight="1">
      <c r="A15" s="1490"/>
      <c r="B15" s="1449" t="s">
        <v>142</v>
      </c>
      <c r="C15" s="1500">
        <f t="shared" ref="C15:O15" si="5">SUM(C18,C21,C24)</f>
        <v>209</v>
      </c>
      <c r="D15" s="1500">
        <f t="shared" si="5"/>
        <v>15</v>
      </c>
      <c r="E15" s="1500">
        <f t="shared" si="5"/>
        <v>0</v>
      </c>
      <c r="F15" s="1500">
        <f t="shared" si="5"/>
        <v>15</v>
      </c>
      <c r="G15" s="1500">
        <f t="shared" si="5"/>
        <v>0</v>
      </c>
      <c r="H15" s="1500">
        <f t="shared" si="5"/>
        <v>194</v>
      </c>
      <c r="I15" s="1500">
        <f t="shared" si="5"/>
        <v>0</v>
      </c>
      <c r="J15" s="1500">
        <f t="shared" si="5"/>
        <v>0</v>
      </c>
      <c r="K15" s="1500">
        <f t="shared" si="5"/>
        <v>9</v>
      </c>
      <c r="L15" s="1500">
        <f t="shared" si="5"/>
        <v>82</v>
      </c>
      <c r="M15" s="1500">
        <f t="shared" si="5"/>
        <v>12</v>
      </c>
      <c r="N15" s="1500">
        <f t="shared" si="5"/>
        <v>6</v>
      </c>
      <c r="O15" s="1500">
        <f t="shared" si="5"/>
        <v>85</v>
      </c>
      <c r="P15" s="521">
        <f t="shared" si="2"/>
        <v>0</v>
      </c>
      <c r="Q15" s="521">
        <f t="shared" si="3"/>
        <v>0</v>
      </c>
      <c r="R15" s="521">
        <f t="shared" si="4"/>
        <v>0</v>
      </c>
    </row>
    <row r="16" spans="1:18" s="519" customFormat="1" ht="12.6" customHeight="1">
      <c r="A16" s="1490"/>
      <c r="B16" s="1449" t="s">
        <v>68</v>
      </c>
      <c r="C16" s="1500">
        <f t="shared" ref="C16:O16" si="6">SUM(C19,C22,C25)</f>
        <v>652</v>
      </c>
      <c r="D16" s="1500">
        <f t="shared" si="6"/>
        <v>44</v>
      </c>
      <c r="E16" s="1500">
        <f t="shared" si="6"/>
        <v>0</v>
      </c>
      <c r="F16" s="1500">
        <f t="shared" si="6"/>
        <v>44</v>
      </c>
      <c r="G16" s="1500">
        <f t="shared" si="6"/>
        <v>0</v>
      </c>
      <c r="H16" s="1500">
        <f t="shared" si="6"/>
        <v>608</v>
      </c>
      <c r="I16" s="1500">
        <f t="shared" si="6"/>
        <v>0</v>
      </c>
      <c r="J16" s="1500">
        <f t="shared" si="6"/>
        <v>0</v>
      </c>
      <c r="K16" s="1500">
        <f t="shared" si="6"/>
        <v>20</v>
      </c>
      <c r="L16" s="1500">
        <f t="shared" si="6"/>
        <v>290</v>
      </c>
      <c r="M16" s="1500">
        <f t="shared" si="6"/>
        <v>60</v>
      </c>
      <c r="N16" s="1500">
        <f t="shared" si="6"/>
        <v>32</v>
      </c>
      <c r="O16" s="1500">
        <f t="shared" si="6"/>
        <v>206</v>
      </c>
      <c r="P16" s="521">
        <f t="shared" si="2"/>
        <v>0</v>
      </c>
      <c r="Q16" s="521">
        <f t="shared" si="3"/>
        <v>0</v>
      </c>
      <c r="R16" s="521">
        <f t="shared" si="4"/>
        <v>0</v>
      </c>
    </row>
    <row r="17" spans="1:18" s="519" customFormat="1" ht="12.6" customHeight="1">
      <c r="A17" s="1538" t="s">
        <v>195</v>
      </c>
      <c r="B17" s="1449" t="s">
        <v>391</v>
      </c>
      <c r="C17" s="1500">
        <f t="shared" ref="C17:C25" si="7">SUM(D17,H17)</f>
        <v>0</v>
      </c>
      <c r="D17" s="1500">
        <f t="shared" ref="D17:D25" si="8">SUM(E17:G17)</f>
        <v>0</v>
      </c>
      <c r="E17" s="1500">
        <v>0</v>
      </c>
      <c r="F17" s="1500">
        <v>0</v>
      </c>
      <c r="G17" s="1500">
        <v>0</v>
      </c>
      <c r="H17" s="1500">
        <f t="shared" ref="H17:H25" si="9">SUM(I17:O17)</f>
        <v>0</v>
      </c>
      <c r="I17" s="1500">
        <v>0</v>
      </c>
      <c r="J17" s="1500">
        <v>0</v>
      </c>
      <c r="K17" s="1500">
        <v>0</v>
      </c>
      <c r="L17" s="1500">
        <v>0</v>
      </c>
      <c r="M17" s="1500">
        <v>0</v>
      </c>
      <c r="N17" s="1500">
        <v>0</v>
      </c>
      <c r="O17" s="1500">
        <v>0</v>
      </c>
      <c r="P17" s="521">
        <f t="shared" si="2"/>
        <v>0</v>
      </c>
      <c r="Q17" s="521">
        <f t="shared" si="3"/>
        <v>0</v>
      </c>
      <c r="R17" s="521">
        <f t="shared" si="4"/>
        <v>0</v>
      </c>
    </row>
    <row r="18" spans="1:18" s="519" customFormat="1" ht="12.6" customHeight="1">
      <c r="A18" s="1538"/>
      <c r="B18" s="1449" t="s">
        <v>142</v>
      </c>
      <c r="C18" s="1500">
        <f t="shared" si="7"/>
        <v>0</v>
      </c>
      <c r="D18" s="1500">
        <f t="shared" si="8"/>
        <v>0</v>
      </c>
      <c r="E18" s="1500">
        <v>0</v>
      </c>
      <c r="F18" s="1500">
        <v>0</v>
      </c>
      <c r="G18" s="1500">
        <v>0</v>
      </c>
      <c r="H18" s="1500">
        <f t="shared" si="9"/>
        <v>0</v>
      </c>
      <c r="I18" s="1500">
        <v>0</v>
      </c>
      <c r="J18" s="1500">
        <v>0</v>
      </c>
      <c r="K18" s="1500">
        <v>0</v>
      </c>
      <c r="L18" s="1500">
        <v>0</v>
      </c>
      <c r="M18" s="1500">
        <v>0</v>
      </c>
      <c r="N18" s="1500">
        <v>0</v>
      </c>
      <c r="O18" s="1500">
        <v>0</v>
      </c>
      <c r="P18" s="521">
        <f t="shared" si="2"/>
        <v>0</v>
      </c>
      <c r="Q18" s="521">
        <f t="shared" si="3"/>
        <v>0</v>
      </c>
      <c r="R18" s="521">
        <f t="shared" si="4"/>
        <v>0</v>
      </c>
    </row>
    <row r="19" spans="1:18" s="519" customFormat="1" ht="12.6" customHeight="1">
      <c r="A19" s="1538"/>
      <c r="B19" s="1449" t="s">
        <v>68</v>
      </c>
      <c r="C19" s="1500">
        <f t="shared" si="7"/>
        <v>0</v>
      </c>
      <c r="D19" s="1500">
        <f t="shared" si="8"/>
        <v>0</v>
      </c>
      <c r="E19" s="1500">
        <v>0</v>
      </c>
      <c r="F19" s="1500">
        <v>0</v>
      </c>
      <c r="G19" s="1500">
        <v>0</v>
      </c>
      <c r="H19" s="1500">
        <f t="shared" si="9"/>
        <v>0</v>
      </c>
      <c r="I19" s="1500">
        <v>0</v>
      </c>
      <c r="J19" s="1500">
        <v>0</v>
      </c>
      <c r="K19" s="1500">
        <v>0</v>
      </c>
      <c r="L19" s="1500">
        <v>0</v>
      </c>
      <c r="M19" s="1500">
        <v>0</v>
      </c>
      <c r="N19" s="1500">
        <v>0</v>
      </c>
      <c r="O19" s="1500">
        <v>0</v>
      </c>
      <c r="P19" s="521">
        <f t="shared" si="2"/>
        <v>0</v>
      </c>
      <c r="Q19" s="521">
        <f t="shared" si="3"/>
        <v>0</v>
      </c>
      <c r="R19" s="521">
        <f t="shared" si="4"/>
        <v>0</v>
      </c>
    </row>
    <row r="20" spans="1:18" s="519" customFormat="1" ht="12.6" customHeight="1">
      <c r="A20" s="1538" t="s">
        <v>194</v>
      </c>
      <c r="B20" s="1449" t="s">
        <v>391</v>
      </c>
      <c r="C20" s="1500">
        <f t="shared" si="7"/>
        <v>409</v>
      </c>
      <c r="D20" s="1500">
        <f t="shared" si="8"/>
        <v>0</v>
      </c>
      <c r="E20" s="1500">
        <v>0</v>
      </c>
      <c r="F20" s="1500">
        <v>0</v>
      </c>
      <c r="G20" s="1500">
        <v>0</v>
      </c>
      <c r="H20" s="1500">
        <f t="shared" si="9"/>
        <v>409</v>
      </c>
      <c r="I20" s="1500">
        <v>0</v>
      </c>
      <c r="J20" s="1500">
        <v>0</v>
      </c>
      <c r="K20" s="1500">
        <v>22</v>
      </c>
      <c r="L20" s="1500">
        <v>67</v>
      </c>
      <c r="M20" s="1500">
        <v>46</v>
      </c>
      <c r="N20" s="1500">
        <v>0</v>
      </c>
      <c r="O20" s="1500">
        <v>274</v>
      </c>
      <c r="P20" s="521">
        <f t="shared" si="2"/>
        <v>0</v>
      </c>
      <c r="Q20" s="521">
        <f t="shared" si="3"/>
        <v>0</v>
      </c>
      <c r="R20" s="521">
        <f t="shared" si="4"/>
        <v>0</v>
      </c>
    </row>
    <row r="21" spans="1:18" s="519" customFormat="1" ht="12.6" customHeight="1">
      <c r="A21" s="1538"/>
      <c r="B21" s="1449" t="s">
        <v>142</v>
      </c>
      <c r="C21" s="1500">
        <f t="shared" si="7"/>
        <v>114</v>
      </c>
      <c r="D21" s="1500">
        <f t="shared" si="8"/>
        <v>0</v>
      </c>
      <c r="E21" s="1500">
        <v>0</v>
      </c>
      <c r="F21" s="1500">
        <v>0</v>
      </c>
      <c r="G21" s="1500">
        <v>0</v>
      </c>
      <c r="H21" s="1500">
        <f t="shared" si="9"/>
        <v>114</v>
      </c>
      <c r="I21" s="1500">
        <v>0</v>
      </c>
      <c r="J21" s="1500">
        <v>0</v>
      </c>
      <c r="K21" s="1500">
        <v>5</v>
      </c>
      <c r="L21" s="1500">
        <v>15</v>
      </c>
      <c r="M21" s="1500">
        <v>11</v>
      </c>
      <c r="N21" s="1500">
        <v>0</v>
      </c>
      <c r="O21" s="1500">
        <v>83</v>
      </c>
      <c r="P21" s="521">
        <f t="shared" si="2"/>
        <v>0</v>
      </c>
      <c r="Q21" s="521">
        <f t="shared" si="3"/>
        <v>0</v>
      </c>
      <c r="R21" s="521">
        <f t="shared" si="4"/>
        <v>0</v>
      </c>
    </row>
    <row r="22" spans="1:18" s="519" customFormat="1" ht="12.6" customHeight="1">
      <c r="A22" s="1538"/>
      <c r="B22" s="1449" t="s">
        <v>68</v>
      </c>
      <c r="C22" s="1500">
        <f t="shared" si="7"/>
        <v>295</v>
      </c>
      <c r="D22" s="1500">
        <f t="shared" si="8"/>
        <v>0</v>
      </c>
      <c r="E22" s="1500">
        <v>0</v>
      </c>
      <c r="F22" s="1500">
        <v>0</v>
      </c>
      <c r="G22" s="1500">
        <v>0</v>
      </c>
      <c r="H22" s="1500">
        <f t="shared" si="9"/>
        <v>295</v>
      </c>
      <c r="I22" s="1500">
        <v>0</v>
      </c>
      <c r="J22" s="1500">
        <v>0</v>
      </c>
      <c r="K22" s="1500">
        <v>17</v>
      </c>
      <c r="L22" s="1500">
        <v>52</v>
      </c>
      <c r="M22" s="1500">
        <v>35</v>
      </c>
      <c r="N22" s="1500">
        <v>0</v>
      </c>
      <c r="O22" s="1500">
        <v>191</v>
      </c>
      <c r="P22" s="521">
        <f t="shared" si="2"/>
        <v>0</v>
      </c>
      <c r="Q22" s="521">
        <f t="shared" si="3"/>
        <v>0</v>
      </c>
      <c r="R22" s="521">
        <f t="shared" si="4"/>
        <v>0</v>
      </c>
    </row>
    <row r="23" spans="1:18" s="519" customFormat="1" ht="12.6" customHeight="1">
      <c r="A23" s="1538" t="s">
        <v>193</v>
      </c>
      <c r="B23" s="1449" t="s">
        <v>391</v>
      </c>
      <c r="C23" s="1500">
        <f t="shared" si="7"/>
        <v>452</v>
      </c>
      <c r="D23" s="1500">
        <f t="shared" si="8"/>
        <v>59</v>
      </c>
      <c r="E23" s="1500">
        <v>0</v>
      </c>
      <c r="F23" s="1500">
        <v>59</v>
      </c>
      <c r="G23" s="1500">
        <v>0</v>
      </c>
      <c r="H23" s="1500">
        <f t="shared" si="9"/>
        <v>393</v>
      </c>
      <c r="I23" s="1500">
        <v>0</v>
      </c>
      <c r="J23" s="1500">
        <v>0</v>
      </c>
      <c r="K23" s="1500">
        <v>7</v>
      </c>
      <c r="L23" s="1500">
        <v>305</v>
      </c>
      <c r="M23" s="1500">
        <v>26</v>
      </c>
      <c r="N23" s="1500">
        <v>38</v>
      </c>
      <c r="O23" s="1500">
        <v>17</v>
      </c>
      <c r="P23" s="521">
        <f t="shared" si="2"/>
        <v>0</v>
      </c>
      <c r="Q23" s="521">
        <f t="shared" si="3"/>
        <v>0</v>
      </c>
      <c r="R23" s="521">
        <f t="shared" si="4"/>
        <v>0</v>
      </c>
    </row>
    <row r="24" spans="1:18" s="519" customFormat="1" ht="12.6" customHeight="1">
      <c r="A24" s="1538"/>
      <c r="B24" s="1449" t="s">
        <v>142</v>
      </c>
      <c r="C24" s="1500">
        <f t="shared" si="7"/>
        <v>95</v>
      </c>
      <c r="D24" s="1500">
        <f t="shared" si="8"/>
        <v>15</v>
      </c>
      <c r="E24" s="1500">
        <v>0</v>
      </c>
      <c r="F24" s="1500">
        <v>15</v>
      </c>
      <c r="G24" s="1500">
        <v>0</v>
      </c>
      <c r="H24" s="1500">
        <f t="shared" si="9"/>
        <v>80</v>
      </c>
      <c r="I24" s="1500">
        <v>0</v>
      </c>
      <c r="J24" s="1500">
        <v>0</v>
      </c>
      <c r="K24" s="1500">
        <v>4</v>
      </c>
      <c r="L24" s="1500">
        <v>67</v>
      </c>
      <c r="M24" s="1500">
        <v>1</v>
      </c>
      <c r="N24" s="1500">
        <v>6</v>
      </c>
      <c r="O24" s="1500">
        <v>2</v>
      </c>
      <c r="P24" s="521">
        <f t="shared" si="2"/>
        <v>0</v>
      </c>
      <c r="Q24" s="521">
        <f t="shared" si="3"/>
        <v>0</v>
      </c>
      <c r="R24" s="521">
        <f t="shared" si="4"/>
        <v>0</v>
      </c>
    </row>
    <row r="25" spans="1:18" s="519" customFormat="1" ht="12.6" customHeight="1">
      <c r="A25" s="1538"/>
      <c r="B25" s="1449" t="s">
        <v>68</v>
      </c>
      <c r="C25" s="1500">
        <f t="shared" si="7"/>
        <v>357</v>
      </c>
      <c r="D25" s="1500">
        <f t="shared" si="8"/>
        <v>44</v>
      </c>
      <c r="E25" s="1500">
        <v>0</v>
      </c>
      <c r="F25" s="1500">
        <v>44</v>
      </c>
      <c r="G25" s="1500">
        <v>0</v>
      </c>
      <c r="H25" s="1500">
        <f t="shared" si="9"/>
        <v>313</v>
      </c>
      <c r="I25" s="1500">
        <v>0</v>
      </c>
      <c r="J25" s="1500">
        <v>0</v>
      </c>
      <c r="K25" s="1500">
        <v>3</v>
      </c>
      <c r="L25" s="1500">
        <v>238</v>
      </c>
      <c r="M25" s="1500">
        <v>25</v>
      </c>
      <c r="N25" s="1500">
        <v>32</v>
      </c>
      <c r="O25" s="1500">
        <v>15</v>
      </c>
      <c r="P25" s="521">
        <f t="shared" si="2"/>
        <v>0</v>
      </c>
      <c r="Q25" s="521">
        <f t="shared" si="3"/>
        <v>0</v>
      </c>
      <c r="R25" s="521">
        <f t="shared" si="4"/>
        <v>0</v>
      </c>
    </row>
    <row r="26" spans="1:18" s="519" customFormat="1" ht="8.1" customHeight="1">
      <c r="A26" s="1538"/>
      <c r="B26" s="1449"/>
      <c r="C26" s="1500"/>
      <c r="D26" s="1500"/>
      <c r="E26" s="1500"/>
      <c r="F26" s="1500"/>
      <c r="G26" s="1500"/>
      <c r="H26" s="1500"/>
      <c r="I26" s="1500"/>
      <c r="J26" s="1500"/>
      <c r="K26" s="1500"/>
      <c r="L26" s="1500"/>
      <c r="M26" s="1500"/>
      <c r="N26" s="1500"/>
      <c r="O26" s="1500"/>
      <c r="P26" s="521"/>
      <c r="Q26" s="521"/>
      <c r="R26" s="521"/>
    </row>
    <row r="27" spans="1:18" s="519" customFormat="1" ht="12.6" customHeight="1">
      <c r="A27" s="1490" t="s">
        <v>1952</v>
      </c>
      <c r="B27" s="1449" t="s">
        <v>53</v>
      </c>
      <c r="C27" s="1500">
        <f t="shared" ref="C27:O27" si="10">SUM(C28:C29)</f>
        <v>833</v>
      </c>
      <c r="D27" s="1500">
        <f t="shared" si="10"/>
        <v>59</v>
      </c>
      <c r="E27" s="1500">
        <f t="shared" si="10"/>
        <v>0</v>
      </c>
      <c r="F27" s="1500">
        <f t="shared" si="10"/>
        <v>59</v>
      </c>
      <c r="G27" s="1500">
        <f t="shared" si="10"/>
        <v>0</v>
      </c>
      <c r="H27" s="1500">
        <f t="shared" si="10"/>
        <v>774</v>
      </c>
      <c r="I27" s="1500">
        <f t="shared" si="10"/>
        <v>0</v>
      </c>
      <c r="J27" s="1500">
        <f t="shared" si="10"/>
        <v>0</v>
      </c>
      <c r="K27" s="1500">
        <f t="shared" si="10"/>
        <v>29</v>
      </c>
      <c r="L27" s="1500">
        <f t="shared" si="10"/>
        <v>361</v>
      </c>
      <c r="M27" s="1500">
        <f t="shared" si="10"/>
        <v>67</v>
      </c>
      <c r="N27" s="1500">
        <f t="shared" si="10"/>
        <v>38</v>
      </c>
      <c r="O27" s="1500">
        <f t="shared" si="10"/>
        <v>279</v>
      </c>
      <c r="P27" s="521">
        <f t="shared" ref="P27:P38" si="11">C27-D27-H27</f>
        <v>0</v>
      </c>
      <c r="Q27" s="521">
        <f t="shared" ref="Q27:Q38" si="12">D27--E27-F27-G27</f>
        <v>0</v>
      </c>
      <c r="R27" s="521">
        <f t="shared" ref="R27:R38" si="13">H27-I27-J27-K27-L27-M27-N27-O27</f>
        <v>0</v>
      </c>
    </row>
    <row r="28" spans="1:18" s="519" customFormat="1" ht="12.6" customHeight="1">
      <c r="A28" s="1490"/>
      <c r="B28" s="1449" t="s">
        <v>50</v>
      </c>
      <c r="C28" s="1500">
        <f t="shared" ref="C28:O28" si="14">SUM(C31,C34,C37)</f>
        <v>199</v>
      </c>
      <c r="D28" s="1500">
        <f t="shared" si="14"/>
        <v>15</v>
      </c>
      <c r="E28" s="1500">
        <f t="shared" si="14"/>
        <v>0</v>
      </c>
      <c r="F28" s="1500">
        <f t="shared" si="14"/>
        <v>15</v>
      </c>
      <c r="G28" s="1500">
        <f t="shared" si="14"/>
        <v>0</v>
      </c>
      <c r="H28" s="1500">
        <f t="shared" si="14"/>
        <v>184</v>
      </c>
      <c r="I28" s="1500">
        <f t="shared" si="14"/>
        <v>0</v>
      </c>
      <c r="J28" s="1500">
        <f t="shared" si="14"/>
        <v>0</v>
      </c>
      <c r="K28" s="1500">
        <f t="shared" si="14"/>
        <v>9</v>
      </c>
      <c r="L28" s="1500">
        <f t="shared" si="14"/>
        <v>76</v>
      </c>
      <c r="M28" s="1500">
        <f t="shared" si="14"/>
        <v>12</v>
      </c>
      <c r="N28" s="1500">
        <f t="shared" si="14"/>
        <v>6</v>
      </c>
      <c r="O28" s="1500">
        <f t="shared" si="14"/>
        <v>81</v>
      </c>
      <c r="P28" s="521">
        <f t="shared" si="11"/>
        <v>0</v>
      </c>
      <c r="Q28" s="521">
        <f t="shared" si="12"/>
        <v>0</v>
      </c>
      <c r="R28" s="521">
        <f t="shared" si="13"/>
        <v>0</v>
      </c>
    </row>
    <row r="29" spans="1:18" s="519" customFormat="1" ht="12.6" customHeight="1">
      <c r="A29" s="1490"/>
      <c r="B29" s="1449" t="s">
        <v>51</v>
      </c>
      <c r="C29" s="1500">
        <f t="shared" ref="C29:O29" si="15">SUM(C32,C35,C38)</f>
        <v>634</v>
      </c>
      <c r="D29" s="1500">
        <f t="shared" si="15"/>
        <v>44</v>
      </c>
      <c r="E29" s="1500">
        <f t="shared" si="15"/>
        <v>0</v>
      </c>
      <c r="F29" s="1500">
        <f t="shared" si="15"/>
        <v>44</v>
      </c>
      <c r="G29" s="1500">
        <f t="shared" si="15"/>
        <v>0</v>
      </c>
      <c r="H29" s="1500">
        <f t="shared" si="15"/>
        <v>590</v>
      </c>
      <c r="I29" s="1500">
        <f t="shared" si="15"/>
        <v>0</v>
      </c>
      <c r="J29" s="1500">
        <f t="shared" si="15"/>
        <v>0</v>
      </c>
      <c r="K29" s="1500">
        <f t="shared" si="15"/>
        <v>20</v>
      </c>
      <c r="L29" s="1500">
        <f t="shared" si="15"/>
        <v>285</v>
      </c>
      <c r="M29" s="1500">
        <f t="shared" si="15"/>
        <v>55</v>
      </c>
      <c r="N29" s="1500">
        <f t="shared" si="15"/>
        <v>32</v>
      </c>
      <c r="O29" s="1500">
        <f t="shared" si="15"/>
        <v>198</v>
      </c>
      <c r="P29" s="521">
        <f t="shared" si="11"/>
        <v>0</v>
      </c>
      <c r="Q29" s="521">
        <f t="shared" si="12"/>
        <v>0</v>
      </c>
      <c r="R29" s="521">
        <f t="shared" si="13"/>
        <v>0</v>
      </c>
    </row>
    <row r="30" spans="1:18" s="519" customFormat="1" ht="12.6" customHeight="1">
      <c r="A30" s="1538" t="s">
        <v>2743</v>
      </c>
      <c r="B30" s="1449" t="s">
        <v>49</v>
      </c>
      <c r="C30" s="1500">
        <f t="shared" ref="C30:C38" si="16">SUM(D30,H30)</f>
        <v>0</v>
      </c>
      <c r="D30" s="1500">
        <f t="shared" ref="D30:D38" si="17">SUM(E30:G30)</f>
        <v>0</v>
      </c>
      <c r="E30" s="1546">
        <v>0</v>
      </c>
      <c r="F30" s="1546">
        <v>0</v>
      </c>
      <c r="G30" s="1546">
        <v>0</v>
      </c>
      <c r="H30" s="1500">
        <f t="shared" ref="H30:H38" si="18">SUM(I30:O30)</f>
        <v>0</v>
      </c>
      <c r="I30" s="1546">
        <v>0</v>
      </c>
      <c r="J30" s="1546">
        <v>0</v>
      </c>
      <c r="K30" s="1546">
        <v>0</v>
      </c>
      <c r="L30" s="1546">
        <v>0</v>
      </c>
      <c r="M30" s="1546">
        <v>0</v>
      </c>
      <c r="N30" s="1546">
        <v>0</v>
      </c>
      <c r="O30" s="1546">
        <v>0</v>
      </c>
      <c r="P30" s="521">
        <f t="shared" si="11"/>
        <v>0</v>
      </c>
      <c r="Q30" s="521">
        <f t="shared" si="12"/>
        <v>0</v>
      </c>
      <c r="R30" s="521">
        <f t="shared" si="13"/>
        <v>0</v>
      </c>
    </row>
    <row r="31" spans="1:18" s="519" customFormat="1" ht="12.6" customHeight="1">
      <c r="A31" s="1538"/>
      <c r="B31" s="1449" t="s">
        <v>50</v>
      </c>
      <c r="C31" s="1500">
        <f t="shared" si="16"/>
        <v>0</v>
      </c>
      <c r="D31" s="1500">
        <f t="shared" si="17"/>
        <v>0</v>
      </c>
      <c r="E31" s="1546">
        <v>0</v>
      </c>
      <c r="F31" s="1546">
        <v>0</v>
      </c>
      <c r="G31" s="1546">
        <v>0</v>
      </c>
      <c r="H31" s="1500">
        <f t="shared" si="18"/>
        <v>0</v>
      </c>
      <c r="I31" s="1546">
        <v>0</v>
      </c>
      <c r="J31" s="1546">
        <v>0</v>
      </c>
      <c r="K31" s="1546">
        <v>0</v>
      </c>
      <c r="L31" s="1546">
        <v>0</v>
      </c>
      <c r="M31" s="1546">
        <v>0</v>
      </c>
      <c r="N31" s="1546">
        <v>0</v>
      </c>
      <c r="O31" s="1546">
        <v>0</v>
      </c>
      <c r="P31" s="521">
        <f t="shared" si="11"/>
        <v>0</v>
      </c>
      <c r="Q31" s="521">
        <f t="shared" si="12"/>
        <v>0</v>
      </c>
      <c r="R31" s="521">
        <f t="shared" si="13"/>
        <v>0</v>
      </c>
    </row>
    <row r="32" spans="1:18" s="519" customFormat="1" ht="12.6" customHeight="1">
      <c r="A32" s="1538"/>
      <c r="B32" s="1449" t="s">
        <v>51</v>
      </c>
      <c r="C32" s="1500">
        <f t="shared" si="16"/>
        <v>0</v>
      </c>
      <c r="D32" s="1500">
        <f t="shared" si="17"/>
        <v>0</v>
      </c>
      <c r="E32" s="1546">
        <v>0</v>
      </c>
      <c r="F32" s="1546">
        <v>0</v>
      </c>
      <c r="G32" s="1546">
        <v>0</v>
      </c>
      <c r="H32" s="1500">
        <f t="shared" si="18"/>
        <v>0</v>
      </c>
      <c r="I32" s="1546">
        <v>0</v>
      </c>
      <c r="J32" s="1546">
        <v>0</v>
      </c>
      <c r="K32" s="1546">
        <v>0</v>
      </c>
      <c r="L32" s="1546">
        <v>0</v>
      </c>
      <c r="M32" s="1546">
        <v>0</v>
      </c>
      <c r="N32" s="1546">
        <v>0</v>
      </c>
      <c r="O32" s="1546">
        <v>0</v>
      </c>
      <c r="P32" s="521">
        <f t="shared" si="11"/>
        <v>0</v>
      </c>
      <c r="Q32" s="521">
        <f t="shared" si="12"/>
        <v>0</v>
      </c>
      <c r="R32" s="521">
        <f t="shared" si="13"/>
        <v>0</v>
      </c>
    </row>
    <row r="33" spans="1:18" s="519" customFormat="1" ht="12.6" customHeight="1">
      <c r="A33" s="1538" t="s">
        <v>2744</v>
      </c>
      <c r="B33" s="1449" t="s">
        <v>49</v>
      </c>
      <c r="C33" s="1500">
        <f t="shared" si="16"/>
        <v>381</v>
      </c>
      <c r="D33" s="1500">
        <f t="shared" si="17"/>
        <v>0</v>
      </c>
      <c r="E33" s="1546">
        <v>0</v>
      </c>
      <c r="F33" s="1546">
        <v>0</v>
      </c>
      <c r="G33" s="1546">
        <v>0</v>
      </c>
      <c r="H33" s="1500">
        <f t="shared" si="18"/>
        <v>381</v>
      </c>
      <c r="I33" s="1546">
        <v>0</v>
      </c>
      <c r="J33" s="1546">
        <v>0</v>
      </c>
      <c r="K33" s="1546">
        <v>22</v>
      </c>
      <c r="L33" s="1546">
        <v>56</v>
      </c>
      <c r="M33" s="1546">
        <v>41</v>
      </c>
      <c r="N33" s="1546">
        <v>0</v>
      </c>
      <c r="O33" s="1546">
        <v>262</v>
      </c>
      <c r="P33" s="521">
        <f t="shared" si="11"/>
        <v>0</v>
      </c>
      <c r="Q33" s="521">
        <f t="shared" si="12"/>
        <v>0</v>
      </c>
      <c r="R33" s="521">
        <f t="shared" si="13"/>
        <v>0</v>
      </c>
    </row>
    <row r="34" spans="1:18" s="519" customFormat="1" ht="12.6" customHeight="1">
      <c r="A34" s="1538"/>
      <c r="B34" s="1449" t="s">
        <v>50</v>
      </c>
      <c r="C34" s="1500">
        <f t="shared" si="16"/>
        <v>104</v>
      </c>
      <c r="D34" s="1500">
        <f t="shared" si="17"/>
        <v>0</v>
      </c>
      <c r="E34" s="1546">
        <v>0</v>
      </c>
      <c r="F34" s="1546">
        <v>0</v>
      </c>
      <c r="G34" s="1546">
        <v>0</v>
      </c>
      <c r="H34" s="1500">
        <f t="shared" si="18"/>
        <v>104</v>
      </c>
      <c r="I34" s="1546">
        <v>0</v>
      </c>
      <c r="J34" s="1546">
        <v>0</v>
      </c>
      <c r="K34" s="1546">
        <v>5</v>
      </c>
      <c r="L34" s="1546">
        <v>9</v>
      </c>
      <c r="M34" s="1546">
        <v>11</v>
      </c>
      <c r="N34" s="1546">
        <v>0</v>
      </c>
      <c r="O34" s="1546">
        <v>79</v>
      </c>
      <c r="P34" s="521">
        <f t="shared" si="11"/>
        <v>0</v>
      </c>
      <c r="Q34" s="521">
        <f t="shared" si="12"/>
        <v>0</v>
      </c>
      <c r="R34" s="521">
        <f t="shared" si="13"/>
        <v>0</v>
      </c>
    </row>
    <row r="35" spans="1:18" s="519" customFormat="1" ht="12.6" customHeight="1">
      <c r="A35" s="1538"/>
      <c r="B35" s="1449" t="s">
        <v>51</v>
      </c>
      <c r="C35" s="1500">
        <f t="shared" si="16"/>
        <v>277</v>
      </c>
      <c r="D35" s="1500">
        <f t="shared" si="17"/>
        <v>0</v>
      </c>
      <c r="E35" s="1546">
        <v>0</v>
      </c>
      <c r="F35" s="1546">
        <v>0</v>
      </c>
      <c r="G35" s="1546">
        <v>0</v>
      </c>
      <c r="H35" s="1500">
        <f t="shared" si="18"/>
        <v>277</v>
      </c>
      <c r="I35" s="1546">
        <v>0</v>
      </c>
      <c r="J35" s="1546">
        <v>0</v>
      </c>
      <c r="K35" s="1546">
        <v>17</v>
      </c>
      <c r="L35" s="1546">
        <v>47</v>
      </c>
      <c r="M35" s="1546">
        <v>30</v>
      </c>
      <c r="N35" s="1546">
        <v>0</v>
      </c>
      <c r="O35" s="1546">
        <v>183</v>
      </c>
      <c r="P35" s="521">
        <f t="shared" si="11"/>
        <v>0</v>
      </c>
      <c r="Q35" s="521">
        <f t="shared" si="12"/>
        <v>0</v>
      </c>
      <c r="R35" s="521">
        <f t="shared" si="13"/>
        <v>0</v>
      </c>
    </row>
    <row r="36" spans="1:18" s="519" customFormat="1" ht="12.6" customHeight="1">
      <c r="A36" s="1538" t="s">
        <v>2745</v>
      </c>
      <c r="B36" s="1449" t="s">
        <v>49</v>
      </c>
      <c r="C36" s="1500">
        <f t="shared" si="16"/>
        <v>452</v>
      </c>
      <c r="D36" s="1500">
        <f t="shared" si="17"/>
        <v>59</v>
      </c>
      <c r="E36" s="1500">
        <v>0</v>
      </c>
      <c r="F36" s="1500">
        <v>59</v>
      </c>
      <c r="G36" s="1500">
        <v>0</v>
      </c>
      <c r="H36" s="1500">
        <f t="shared" si="18"/>
        <v>393</v>
      </c>
      <c r="I36" s="1500">
        <v>0</v>
      </c>
      <c r="J36" s="1500">
        <v>0</v>
      </c>
      <c r="K36" s="1500">
        <v>7</v>
      </c>
      <c r="L36" s="1500">
        <v>305</v>
      </c>
      <c r="M36" s="1500">
        <v>26</v>
      </c>
      <c r="N36" s="1500">
        <v>38</v>
      </c>
      <c r="O36" s="1500">
        <v>17</v>
      </c>
      <c r="P36" s="521">
        <f t="shared" si="11"/>
        <v>0</v>
      </c>
      <c r="Q36" s="521">
        <f t="shared" si="12"/>
        <v>0</v>
      </c>
      <c r="R36" s="521">
        <f t="shared" si="13"/>
        <v>0</v>
      </c>
    </row>
    <row r="37" spans="1:18" s="519" customFormat="1" ht="12.6" customHeight="1">
      <c r="A37" s="1538"/>
      <c r="B37" s="1449" t="s">
        <v>50</v>
      </c>
      <c r="C37" s="1500">
        <f t="shared" si="16"/>
        <v>95</v>
      </c>
      <c r="D37" s="1500">
        <f t="shared" si="17"/>
        <v>15</v>
      </c>
      <c r="E37" s="1500">
        <v>0</v>
      </c>
      <c r="F37" s="1500">
        <v>15</v>
      </c>
      <c r="G37" s="1500">
        <v>0</v>
      </c>
      <c r="H37" s="1500">
        <f t="shared" si="18"/>
        <v>80</v>
      </c>
      <c r="I37" s="1500">
        <v>0</v>
      </c>
      <c r="J37" s="1500">
        <v>0</v>
      </c>
      <c r="K37" s="1500">
        <v>4</v>
      </c>
      <c r="L37" s="1500">
        <v>67</v>
      </c>
      <c r="M37" s="1500">
        <v>1</v>
      </c>
      <c r="N37" s="1500">
        <v>6</v>
      </c>
      <c r="O37" s="1500">
        <v>2</v>
      </c>
      <c r="P37" s="521">
        <f t="shared" si="11"/>
        <v>0</v>
      </c>
      <c r="Q37" s="521">
        <f t="shared" si="12"/>
        <v>0</v>
      </c>
      <c r="R37" s="521">
        <f t="shared" si="13"/>
        <v>0</v>
      </c>
    </row>
    <row r="38" spans="1:18" s="519" customFormat="1" ht="12.6" customHeight="1">
      <c r="A38" s="1539"/>
      <c r="B38" s="1450" t="s">
        <v>51</v>
      </c>
      <c r="C38" s="192">
        <f t="shared" si="16"/>
        <v>357</v>
      </c>
      <c r="D38" s="1505">
        <f t="shared" si="17"/>
        <v>44</v>
      </c>
      <c r="E38" s="1505">
        <v>0</v>
      </c>
      <c r="F38" s="1505">
        <v>44</v>
      </c>
      <c r="G38" s="1505">
        <v>0</v>
      </c>
      <c r="H38" s="1505">
        <f t="shared" si="18"/>
        <v>313</v>
      </c>
      <c r="I38" s="1505">
        <v>0</v>
      </c>
      <c r="J38" s="1505">
        <v>0</v>
      </c>
      <c r="K38" s="1505">
        <v>3</v>
      </c>
      <c r="L38" s="1505">
        <v>238</v>
      </c>
      <c r="M38" s="1505">
        <v>25</v>
      </c>
      <c r="N38" s="1505">
        <v>32</v>
      </c>
      <c r="O38" s="1505">
        <v>15</v>
      </c>
      <c r="P38" s="521">
        <f t="shared" si="11"/>
        <v>0</v>
      </c>
      <c r="Q38" s="521">
        <f t="shared" si="12"/>
        <v>0</v>
      </c>
      <c r="R38" s="521">
        <f t="shared" si="13"/>
        <v>0</v>
      </c>
    </row>
    <row r="39" spans="1:18" s="94" customFormat="1" ht="18" customHeight="1">
      <c r="A39" s="1469" t="s">
        <v>83</v>
      </c>
      <c r="C39" s="1643" t="s">
        <v>84</v>
      </c>
      <c r="F39" s="157" t="s">
        <v>85</v>
      </c>
      <c r="J39" s="54" t="s">
        <v>331</v>
      </c>
      <c r="O39" s="99" t="s">
        <v>1626</v>
      </c>
    </row>
    <row r="40" spans="1:18" s="94" customFormat="1" ht="18" customHeight="1">
      <c r="F40" s="157" t="s">
        <v>86</v>
      </c>
      <c r="L40" s="99"/>
      <c r="M40" s="99"/>
      <c r="N40" s="99"/>
      <c r="O40" s="99"/>
      <c r="P40" s="99"/>
    </row>
    <row r="41" spans="1:18" s="94" customFormat="1" ht="12.2" customHeight="1">
      <c r="E41" s="157"/>
      <c r="L41" s="99"/>
      <c r="M41" s="99"/>
      <c r="N41" s="99"/>
      <c r="O41" s="99"/>
      <c r="P41" s="99"/>
    </row>
    <row r="42" spans="1:18" s="94" customFormat="1" ht="13.9" customHeight="1">
      <c r="A42" s="94" t="s">
        <v>141</v>
      </c>
    </row>
    <row r="43" spans="1:18" s="1469" customFormat="1" ht="13.9" customHeight="1">
      <c r="A43" s="1469" t="s">
        <v>272</v>
      </c>
    </row>
    <row r="44" spans="1:18" s="1469" customFormat="1" ht="13.9" customHeight="1">
      <c r="C44" s="1500">
        <f t="shared" ref="C44:O44" si="19">C9-C10-C11-C12</f>
        <v>0</v>
      </c>
      <c r="D44" s="1500">
        <f t="shared" si="19"/>
        <v>0</v>
      </c>
      <c r="E44" s="1500">
        <f t="shared" si="19"/>
        <v>0</v>
      </c>
      <c r="F44" s="1500">
        <f t="shared" si="19"/>
        <v>0</v>
      </c>
      <c r="G44" s="1500">
        <f t="shared" si="19"/>
        <v>0</v>
      </c>
      <c r="H44" s="1500">
        <f t="shared" si="19"/>
        <v>0</v>
      </c>
      <c r="I44" s="1500">
        <f t="shared" si="19"/>
        <v>0</v>
      </c>
      <c r="J44" s="1500">
        <f t="shared" si="19"/>
        <v>0</v>
      </c>
      <c r="K44" s="1500">
        <f t="shared" si="19"/>
        <v>0</v>
      </c>
      <c r="L44" s="1500">
        <f t="shared" si="19"/>
        <v>0</v>
      </c>
      <c r="M44" s="1500">
        <f t="shared" si="19"/>
        <v>0</v>
      </c>
      <c r="N44" s="1500">
        <f t="shared" si="19"/>
        <v>0</v>
      </c>
      <c r="O44" s="1500">
        <f t="shared" si="19"/>
        <v>0</v>
      </c>
    </row>
    <row r="45" spans="1:18" s="1469" customFormat="1" ht="13.9" customHeight="1">
      <c r="C45" s="1500">
        <f t="shared" ref="C45:O45" si="20">C14-C17-C20-C23</f>
        <v>0</v>
      </c>
      <c r="D45" s="1500">
        <f t="shared" si="20"/>
        <v>0</v>
      </c>
      <c r="E45" s="1500">
        <f t="shared" si="20"/>
        <v>0</v>
      </c>
      <c r="F45" s="1500">
        <f t="shared" si="20"/>
        <v>0</v>
      </c>
      <c r="G45" s="1500">
        <f t="shared" si="20"/>
        <v>0</v>
      </c>
      <c r="H45" s="1500">
        <f t="shared" si="20"/>
        <v>0</v>
      </c>
      <c r="I45" s="1500">
        <f t="shared" si="20"/>
        <v>0</v>
      </c>
      <c r="J45" s="1500">
        <f t="shared" si="20"/>
        <v>0</v>
      </c>
      <c r="K45" s="1500">
        <f t="shared" si="20"/>
        <v>0</v>
      </c>
      <c r="L45" s="1500">
        <f t="shared" si="20"/>
        <v>0</v>
      </c>
      <c r="M45" s="1500">
        <f t="shared" si="20"/>
        <v>0</v>
      </c>
      <c r="N45" s="1500">
        <f t="shared" si="20"/>
        <v>0</v>
      </c>
      <c r="O45" s="1500">
        <f t="shared" si="20"/>
        <v>0</v>
      </c>
    </row>
    <row r="46" spans="1:18">
      <c r="C46" s="372">
        <f t="shared" ref="C46:O46" si="21">C14-C15-C16</f>
        <v>0</v>
      </c>
      <c r="D46" s="372">
        <f t="shared" si="21"/>
        <v>0</v>
      </c>
      <c r="E46" s="372">
        <f t="shared" si="21"/>
        <v>0</v>
      </c>
      <c r="F46" s="372">
        <f t="shared" si="21"/>
        <v>0</v>
      </c>
      <c r="G46" s="372">
        <f t="shared" si="21"/>
        <v>0</v>
      </c>
      <c r="H46" s="372">
        <f t="shared" si="21"/>
        <v>0</v>
      </c>
      <c r="I46" s="372">
        <f t="shared" si="21"/>
        <v>0</v>
      </c>
      <c r="J46" s="372">
        <f t="shared" si="21"/>
        <v>0</v>
      </c>
      <c r="K46" s="372">
        <f t="shared" si="21"/>
        <v>0</v>
      </c>
      <c r="L46" s="372">
        <f t="shared" si="21"/>
        <v>0</v>
      </c>
      <c r="M46" s="372">
        <f t="shared" si="21"/>
        <v>0</v>
      </c>
      <c r="N46" s="372">
        <f t="shared" si="21"/>
        <v>0</v>
      </c>
      <c r="O46" s="372">
        <f t="shared" si="21"/>
        <v>0</v>
      </c>
    </row>
    <row r="47" spans="1:18">
      <c r="C47" s="372">
        <f t="shared" ref="C47:O47" si="22">C17-C18-C19</f>
        <v>0</v>
      </c>
      <c r="D47" s="372">
        <f t="shared" si="22"/>
        <v>0</v>
      </c>
      <c r="E47" s="372">
        <f t="shared" si="22"/>
        <v>0</v>
      </c>
      <c r="F47" s="372">
        <f t="shared" si="22"/>
        <v>0</v>
      </c>
      <c r="G47" s="372">
        <f t="shared" si="22"/>
        <v>0</v>
      </c>
      <c r="H47" s="372">
        <f t="shared" si="22"/>
        <v>0</v>
      </c>
      <c r="I47" s="372">
        <f t="shared" si="22"/>
        <v>0</v>
      </c>
      <c r="J47" s="372">
        <f t="shared" si="22"/>
        <v>0</v>
      </c>
      <c r="K47" s="372">
        <f t="shared" si="22"/>
        <v>0</v>
      </c>
      <c r="L47" s="372">
        <f t="shared" si="22"/>
        <v>0</v>
      </c>
      <c r="M47" s="372">
        <f t="shared" si="22"/>
        <v>0</v>
      </c>
      <c r="N47" s="372">
        <f t="shared" si="22"/>
        <v>0</v>
      </c>
      <c r="O47" s="372">
        <f t="shared" si="22"/>
        <v>0</v>
      </c>
    </row>
    <row r="48" spans="1:18">
      <c r="C48" s="372">
        <f t="shared" ref="C48:O48" si="23">C20-C21-C22</f>
        <v>0</v>
      </c>
      <c r="D48" s="372">
        <f t="shared" si="23"/>
        <v>0</v>
      </c>
      <c r="E48" s="372">
        <f t="shared" si="23"/>
        <v>0</v>
      </c>
      <c r="F48" s="372">
        <f t="shared" si="23"/>
        <v>0</v>
      </c>
      <c r="G48" s="372">
        <f t="shared" si="23"/>
        <v>0</v>
      </c>
      <c r="H48" s="372">
        <f t="shared" si="23"/>
        <v>0</v>
      </c>
      <c r="I48" s="372">
        <f t="shared" si="23"/>
        <v>0</v>
      </c>
      <c r="J48" s="372">
        <f t="shared" si="23"/>
        <v>0</v>
      </c>
      <c r="K48" s="372">
        <f t="shared" si="23"/>
        <v>0</v>
      </c>
      <c r="L48" s="372">
        <f t="shared" si="23"/>
        <v>0</v>
      </c>
      <c r="M48" s="372">
        <f t="shared" si="23"/>
        <v>0</v>
      </c>
      <c r="N48" s="372">
        <f t="shared" si="23"/>
        <v>0</v>
      </c>
      <c r="O48" s="372">
        <f t="shared" si="23"/>
        <v>0</v>
      </c>
    </row>
    <row r="49" spans="3:15">
      <c r="C49" s="372">
        <f t="shared" ref="C49:O49" si="24">C23-C24-C25</f>
        <v>0</v>
      </c>
      <c r="D49" s="372">
        <f t="shared" si="24"/>
        <v>0</v>
      </c>
      <c r="E49" s="372">
        <f t="shared" si="24"/>
        <v>0</v>
      </c>
      <c r="F49" s="372">
        <f t="shared" si="24"/>
        <v>0</v>
      </c>
      <c r="G49" s="372">
        <f t="shared" si="24"/>
        <v>0</v>
      </c>
      <c r="H49" s="372">
        <f t="shared" si="24"/>
        <v>0</v>
      </c>
      <c r="I49" s="372">
        <f t="shared" si="24"/>
        <v>0</v>
      </c>
      <c r="J49" s="372">
        <f t="shared" si="24"/>
        <v>0</v>
      </c>
      <c r="K49" s="372">
        <f t="shared" si="24"/>
        <v>0</v>
      </c>
      <c r="L49" s="372">
        <f t="shared" si="24"/>
        <v>0</v>
      </c>
      <c r="M49" s="372">
        <f t="shared" si="24"/>
        <v>0</v>
      </c>
      <c r="N49" s="372">
        <f t="shared" si="24"/>
        <v>0</v>
      </c>
      <c r="O49" s="372">
        <f t="shared" si="24"/>
        <v>0</v>
      </c>
    </row>
    <row r="50" spans="3:15">
      <c r="C50" s="372">
        <f t="shared" ref="C50:O50" si="25">C27-C30-C33-C36</f>
        <v>0</v>
      </c>
      <c r="D50" s="372">
        <f t="shared" si="25"/>
        <v>0</v>
      </c>
      <c r="E50" s="372">
        <f t="shared" si="25"/>
        <v>0</v>
      </c>
      <c r="F50" s="372">
        <f t="shared" si="25"/>
        <v>0</v>
      </c>
      <c r="G50" s="372">
        <f t="shared" si="25"/>
        <v>0</v>
      </c>
      <c r="H50" s="372">
        <f t="shared" si="25"/>
        <v>0</v>
      </c>
      <c r="I50" s="372">
        <f t="shared" si="25"/>
        <v>0</v>
      </c>
      <c r="J50" s="372">
        <f t="shared" si="25"/>
        <v>0</v>
      </c>
      <c r="K50" s="372">
        <f t="shared" si="25"/>
        <v>0</v>
      </c>
      <c r="L50" s="372">
        <f t="shared" si="25"/>
        <v>0</v>
      </c>
      <c r="M50" s="372">
        <f t="shared" si="25"/>
        <v>0</v>
      </c>
      <c r="N50" s="372">
        <f t="shared" si="25"/>
        <v>0</v>
      </c>
      <c r="O50" s="372">
        <f t="shared" si="25"/>
        <v>0</v>
      </c>
    </row>
    <row r="51" spans="3:15">
      <c r="C51" s="372">
        <f t="shared" ref="C51:O51" si="26">C27-C28-C29</f>
        <v>0</v>
      </c>
      <c r="D51" s="372">
        <f t="shared" si="26"/>
        <v>0</v>
      </c>
      <c r="E51" s="372">
        <f t="shared" si="26"/>
        <v>0</v>
      </c>
      <c r="F51" s="372">
        <f t="shared" si="26"/>
        <v>0</v>
      </c>
      <c r="G51" s="372">
        <f t="shared" si="26"/>
        <v>0</v>
      </c>
      <c r="H51" s="372">
        <f t="shared" si="26"/>
        <v>0</v>
      </c>
      <c r="I51" s="372">
        <f t="shared" si="26"/>
        <v>0</v>
      </c>
      <c r="J51" s="372">
        <f t="shared" si="26"/>
        <v>0</v>
      </c>
      <c r="K51" s="372">
        <f t="shared" si="26"/>
        <v>0</v>
      </c>
      <c r="L51" s="372">
        <f t="shared" si="26"/>
        <v>0</v>
      </c>
      <c r="M51" s="372">
        <f t="shared" si="26"/>
        <v>0</v>
      </c>
      <c r="N51" s="372">
        <f t="shared" si="26"/>
        <v>0</v>
      </c>
      <c r="O51" s="372">
        <f t="shared" si="26"/>
        <v>0</v>
      </c>
    </row>
    <row r="52" spans="3:15">
      <c r="C52" s="372">
        <f t="shared" ref="C52:O52" si="27">C30-C31-C32</f>
        <v>0</v>
      </c>
      <c r="D52" s="372">
        <f t="shared" si="27"/>
        <v>0</v>
      </c>
      <c r="E52" s="372">
        <f t="shared" si="27"/>
        <v>0</v>
      </c>
      <c r="F52" s="372">
        <f t="shared" si="27"/>
        <v>0</v>
      </c>
      <c r="G52" s="372">
        <f t="shared" si="27"/>
        <v>0</v>
      </c>
      <c r="H52" s="372">
        <f t="shared" si="27"/>
        <v>0</v>
      </c>
      <c r="I52" s="372">
        <f t="shared" si="27"/>
        <v>0</v>
      </c>
      <c r="J52" s="372">
        <f t="shared" si="27"/>
        <v>0</v>
      </c>
      <c r="K52" s="372">
        <f t="shared" si="27"/>
        <v>0</v>
      </c>
      <c r="L52" s="372">
        <f t="shared" si="27"/>
        <v>0</v>
      </c>
      <c r="M52" s="372">
        <f t="shared" si="27"/>
        <v>0</v>
      </c>
      <c r="N52" s="372">
        <f t="shared" si="27"/>
        <v>0</v>
      </c>
      <c r="O52" s="372">
        <f t="shared" si="27"/>
        <v>0</v>
      </c>
    </row>
    <row r="53" spans="3:15">
      <c r="C53" s="372">
        <f t="shared" ref="C53:O53" si="28">C33-C34-C35</f>
        <v>0</v>
      </c>
      <c r="D53" s="372">
        <f t="shared" si="28"/>
        <v>0</v>
      </c>
      <c r="E53" s="372">
        <f t="shared" si="28"/>
        <v>0</v>
      </c>
      <c r="F53" s="372">
        <f t="shared" si="28"/>
        <v>0</v>
      </c>
      <c r="G53" s="372">
        <f t="shared" si="28"/>
        <v>0</v>
      </c>
      <c r="H53" s="372">
        <f t="shared" si="28"/>
        <v>0</v>
      </c>
      <c r="I53" s="372">
        <f t="shared" si="28"/>
        <v>0</v>
      </c>
      <c r="J53" s="372">
        <f t="shared" si="28"/>
        <v>0</v>
      </c>
      <c r="K53" s="372">
        <f t="shared" si="28"/>
        <v>0</v>
      </c>
      <c r="L53" s="372">
        <f t="shared" si="28"/>
        <v>0</v>
      </c>
      <c r="M53" s="372">
        <f t="shared" si="28"/>
        <v>0</v>
      </c>
      <c r="N53" s="372">
        <f t="shared" si="28"/>
        <v>0</v>
      </c>
      <c r="O53" s="372">
        <f t="shared" si="28"/>
        <v>0</v>
      </c>
    </row>
    <row r="54" spans="3:15">
      <c r="C54" s="372">
        <f t="shared" ref="C54:O54" si="29">C36-C37-C38</f>
        <v>0</v>
      </c>
      <c r="D54" s="372">
        <f t="shared" si="29"/>
        <v>0</v>
      </c>
      <c r="E54" s="372">
        <f t="shared" si="29"/>
        <v>0</v>
      </c>
      <c r="F54" s="372">
        <f t="shared" si="29"/>
        <v>0</v>
      </c>
      <c r="G54" s="372">
        <f t="shared" si="29"/>
        <v>0</v>
      </c>
      <c r="H54" s="372">
        <f t="shared" si="29"/>
        <v>0</v>
      </c>
      <c r="I54" s="372">
        <f t="shared" si="29"/>
        <v>0</v>
      </c>
      <c r="J54" s="372">
        <f t="shared" si="29"/>
        <v>0</v>
      </c>
      <c r="K54" s="372">
        <f t="shared" si="29"/>
        <v>0</v>
      </c>
      <c r="L54" s="372">
        <f t="shared" si="29"/>
        <v>0</v>
      </c>
      <c r="M54" s="372">
        <f t="shared" si="29"/>
        <v>0</v>
      </c>
      <c r="N54" s="372">
        <f t="shared" si="29"/>
        <v>0</v>
      </c>
      <c r="O54" s="372">
        <f t="shared" si="29"/>
        <v>0</v>
      </c>
    </row>
  </sheetData>
  <mergeCells count="12">
    <mergeCell ref="A3:O3"/>
    <mergeCell ref="D4:L4"/>
    <mergeCell ref="A5:B6"/>
    <mergeCell ref="C5:C6"/>
    <mergeCell ref="D5:G5"/>
    <mergeCell ref="H5:O5"/>
    <mergeCell ref="A1:B1"/>
    <mergeCell ref="L1:M1"/>
    <mergeCell ref="N1:O1"/>
    <mergeCell ref="A2:B2"/>
    <mergeCell ref="L2:M2"/>
    <mergeCell ref="N2:O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4" orientation="landscape" r:id="rId1"/>
  <headerFooter alignWithMargins="0">
    <oddFooter>&amp;C&amp;"Times New Roman,標準"&amp;8&amp;A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U61"/>
  <sheetViews>
    <sheetView tabSelected="1" zoomScaleNormal="100" zoomScaleSheetLayoutView="100" workbookViewId="0">
      <selection activeCell="I10" sqref="I10"/>
    </sheetView>
  </sheetViews>
  <sheetFormatPr defaultColWidth="9" defaultRowHeight="15.75"/>
  <cols>
    <col min="1" max="1" width="15.625" style="14" customWidth="1"/>
    <col min="2" max="3" width="6.5" style="14" customWidth="1"/>
    <col min="4" max="12" width="6.5" style="15" customWidth="1"/>
    <col min="13" max="21" width="6.5" style="14" customWidth="1"/>
    <col min="22" max="16384" width="9" style="14"/>
  </cols>
  <sheetData>
    <row r="1" spans="1:21" s="104" customFormat="1" ht="19.149999999999999" customHeight="1">
      <c r="A1" s="1523" t="s">
        <v>2663</v>
      </c>
      <c r="B1" s="1532"/>
      <c r="C1" s="1532"/>
      <c r="D1" s="108"/>
      <c r="E1" s="108"/>
      <c r="F1" s="108"/>
      <c r="G1" s="108"/>
      <c r="H1" s="108"/>
      <c r="I1" s="108"/>
      <c r="J1" s="108"/>
      <c r="K1" s="108"/>
      <c r="L1" s="108"/>
      <c r="P1" s="1532"/>
      <c r="Q1" s="1942" t="s">
        <v>2665</v>
      </c>
      <c r="R1" s="1942"/>
      <c r="S1" s="1951" t="s">
        <v>2658</v>
      </c>
      <c r="T1" s="1952"/>
      <c r="U1" s="1953"/>
    </row>
    <row r="2" spans="1:21" s="104" customFormat="1" ht="19.149999999999999" customHeight="1">
      <c r="A2" s="1523" t="s">
        <v>2705</v>
      </c>
      <c r="B2" s="108" t="s">
        <v>2739</v>
      </c>
      <c r="C2" s="1532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7" t="s">
        <v>264</v>
      </c>
      <c r="Q2" s="1942" t="s">
        <v>2668</v>
      </c>
      <c r="R2" s="1942"/>
      <c r="S2" s="1951" t="s">
        <v>37</v>
      </c>
      <c r="T2" s="1952"/>
      <c r="U2" s="1953"/>
    </row>
    <row r="3" spans="1:21" s="113" customFormat="1" ht="24" customHeight="1">
      <c r="A3" s="2350" t="s">
        <v>1092</v>
      </c>
      <c r="B3" s="2349"/>
      <c r="C3" s="2349"/>
      <c r="D3" s="2349"/>
      <c r="E3" s="2349"/>
      <c r="F3" s="2349"/>
      <c r="G3" s="2349"/>
      <c r="H3" s="2349"/>
      <c r="I3" s="2349"/>
      <c r="J3" s="2349"/>
      <c r="K3" s="2349"/>
      <c r="L3" s="2349"/>
      <c r="M3" s="2349"/>
      <c r="N3" s="2349"/>
      <c r="O3" s="2349"/>
      <c r="P3" s="2349"/>
      <c r="Q3" s="2349"/>
      <c r="R3" s="2500"/>
      <c r="S3" s="2500"/>
      <c r="T3" s="2500"/>
      <c r="U3" s="2500"/>
    </row>
    <row r="4" spans="1:21" s="104" customFormat="1" ht="21.95" customHeight="1">
      <c r="A4" s="114"/>
      <c r="B4" s="108"/>
      <c r="C4" s="108"/>
      <c r="G4" s="2499" t="s">
        <v>2740</v>
      </c>
      <c r="H4" s="2499"/>
      <c r="I4" s="2499"/>
      <c r="J4" s="2499"/>
      <c r="K4" s="2499"/>
      <c r="L4" s="2499"/>
      <c r="M4" s="2499"/>
      <c r="N4" s="2499"/>
      <c r="O4" s="956"/>
      <c r="P4" s="956"/>
      <c r="Q4" s="956"/>
      <c r="R4" s="956"/>
      <c r="S4" s="108"/>
      <c r="U4" s="1629" t="s">
        <v>2741</v>
      </c>
    </row>
    <row r="5" spans="1:21" s="104" customFormat="1" ht="20.100000000000001" customHeight="1">
      <c r="A5" s="2191" t="s">
        <v>2742</v>
      </c>
      <c r="B5" s="2059" t="s">
        <v>53</v>
      </c>
      <c r="C5" s="2502"/>
      <c r="D5" s="2502"/>
      <c r="E5" s="2502"/>
      <c r="F5" s="2503"/>
      <c r="G5" s="1951" t="s">
        <v>1912</v>
      </c>
      <c r="H5" s="2504"/>
      <c r="I5" s="2504"/>
      <c r="J5" s="2504"/>
      <c r="K5" s="2504"/>
      <c r="L5" s="2504"/>
      <c r="M5" s="2504"/>
      <c r="N5" s="2504"/>
      <c r="O5" s="2504"/>
      <c r="P5" s="2504"/>
      <c r="Q5" s="2504"/>
      <c r="R5" s="2504"/>
      <c r="S5" s="2504"/>
      <c r="T5" s="2504"/>
      <c r="U5" s="2505"/>
    </row>
    <row r="6" spans="1:21" s="104" customFormat="1" ht="20.100000000000001" customHeight="1">
      <c r="A6" s="2501"/>
      <c r="B6" s="2502"/>
      <c r="C6" s="2502"/>
      <c r="D6" s="2502"/>
      <c r="E6" s="2502"/>
      <c r="F6" s="2503"/>
      <c r="G6" s="1951" t="s">
        <v>1913</v>
      </c>
      <c r="H6" s="2504"/>
      <c r="I6" s="2504"/>
      <c r="J6" s="2504"/>
      <c r="K6" s="2505"/>
      <c r="L6" s="1951" t="s">
        <v>1914</v>
      </c>
      <c r="M6" s="2504"/>
      <c r="N6" s="2504"/>
      <c r="O6" s="2504"/>
      <c r="P6" s="2505"/>
      <c r="Q6" s="1951" t="s">
        <v>1915</v>
      </c>
      <c r="R6" s="2504"/>
      <c r="S6" s="2504"/>
      <c r="T6" s="2504"/>
      <c r="U6" s="2505"/>
    </row>
    <row r="7" spans="1:21" s="104" customFormat="1" ht="20.100000000000001" customHeight="1">
      <c r="A7" s="2192"/>
      <c r="B7" s="2003" t="s">
        <v>391</v>
      </c>
      <c r="C7" s="2506"/>
      <c r="D7" s="2505"/>
      <c r="E7" s="1548" t="s">
        <v>142</v>
      </c>
      <c r="F7" s="1548" t="s">
        <v>68</v>
      </c>
      <c r="G7" s="1951" t="s">
        <v>49</v>
      </c>
      <c r="H7" s="2506"/>
      <c r="I7" s="2507"/>
      <c r="J7" s="1523" t="s">
        <v>142</v>
      </c>
      <c r="K7" s="1523" t="s">
        <v>68</v>
      </c>
      <c r="L7" s="1951" t="s">
        <v>49</v>
      </c>
      <c r="M7" s="2506"/>
      <c r="N7" s="2507"/>
      <c r="O7" s="1523" t="s">
        <v>142</v>
      </c>
      <c r="P7" s="1523" t="s">
        <v>68</v>
      </c>
      <c r="Q7" s="1951" t="s">
        <v>49</v>
      </c>
      <c r="R7" s="2506"/>
      <c r="S7" s="2507"/>
      <c r="T7" s="1523" t="s">
        <v>142</v>
      </c>
      <c r="U7" s="1523" t="s">
        <v>68</v>
      </c>
    </row>
    <row r="8" spans="1:21" s="104" customFormat="1" ht="18" customHeight="1">
      <c r="A8" s="116" t="s">
        <v>150</v>
      </c>
      <c r="B8" s="1297"/>
      <c r="C8" s="116"/>
      <c r="D8" s="1630">
        <f>SUM(I8,N8,S8)</f>
        <v>741</v>
      </c>
      <c r="E8" s="1628">
        <f>SUM(J8,O8,T8)</f>
        <v>71</v>
      </c>
      <c r="F8" s="1628">
        <f>SUM(K8,P8,U8)</f>
        <v>670</v>
      </c>
      <c r="G8" s="108"/>
      <c r="H8" s="108"/>
      <c r="I8" s="1628">
        <f>SUM(J8:K8)</f>
        <v>426</v>
      </c>
      <c r="J8" s="1628">
        <f>SUM(J11:J12)</f>
        <v>54</v>
      </c>
      <c r="K8" s="1628">
        <f>SUM(K11:K12)</f>
        <v>372</v>
      </c>
      <c r="L8" s="1628"/>
      <c r="M8" s="1628"/>
      <c r="N8" s="1550">
        <f>SUM(O8:P8)</f>
        <v>234</v>
      </c>
      <c r="O8" s="1550">
        <f>SUM(O11:O12)</f>
        <v>12</v>
      </c>
      <c r="P8" s="1550">
        <f>SUM(P11:P12)</f>
        <v>222</v>
      </c>
      <c r="Q8" s="1550"/>
      <c r="R8" s="1550"/>
      <c r="S8" s="1550">
        <f>SUM(T8:U8)</f>
        <v>81</v>
      </c>
      <c r="T8" s="1550">
        <f>SUM(T11:T12)</f>
        <v>5</v>
      </c>
      <c r="U8" s="1550">
        <f>SUM(U11:U12)</f>
        <v>76</v>
      </c>
    </row>
    <row r="9" spans="1:21" s="104" customFormat="1" ht="15" customHeight="1">
      <c r="A9" s="116"/>
      <c r="B9" s="1298"/>
      <c r="C9" s="116"/>
      <c r="D9" s="1628"/>
      <c r="E9" s="1628"/>
      <c r="F9" s="1628"/>
      <c r="G9" s="108"/>
      <c r="H9" s="108"/>
      <c r="I9" s="1628"/>
      <c r="J9" s="1628"/>
      <c r="K9" s="1628"/>
      <c r="L9" s="1628"/>
      <c r="M9" s="1628"/>
      <c r="N9" s="1550"/>
      <c r="O9" s="1550"/>
      <c r="P9" s="1550"/>
      <c r="Q9" s="1550"/>
      <c r="R9" s="1550"/>
      <c r="S9" s="1550"/>
      <c r="T9" s="1550"/>
      <c r="U9" s="1550"/>
    </row>
    <row r="10" spans="1:21" s="104" customFormat="1" ht="18" customHeight="1">
      <c r="A10" s="108" t="s">
        <v>95</v>
      </c>
      <c r="B10" s="112"/>
      <c r="C10" s="108"/>
      <c r="D10" s="1628"/>
      <c r="E10" s="1628"/>
      <c r="F10" s="1628"/>
      <c r="G10" s="108"/>
      <c r="H10" s="108"/>
      <c r="I10" s="1628"/>
      <c r="J10" s="1628"/>
      <c r="K10" s="1628"/>
      <c r="L10" s="1628"/>
      <c r="M10" s="1550"/>
      <c r="N10" s="1550"/>
      <c r="O10" s="1550"/>
      <c r="P10" s="1550"/>
      <c r="Q10" s="1628"/>
      <c r="R10" s="1628"/>
      <c r="S10" s="1550"/>
      <c r="T10" s="293"/>
      <c r="U10" s="294"/>
    </row>
    <row r="11" spans="1:21" s="104" customFormat="1" ht="18" customHeight="1">
      <c r="A11" s="1299" t="s">
        <v>195</v>
      </c>
      <c r="B11" s="1300"/>
      <c r="C11" s="1299"/>
      <c r="D11" s="1628">
        <f t="shared" ref="D11:F11" si="0">SUM(I11,N11,S11)</f>
        <v>0</v>
      </c>
      <c r="E11" s="1628">
        <f t="shared" si="0"/>
        <v>0</v>
      </c>
      <c r="F11" s="1628">
        <f t="shared" si="0"/>
        <v>0</v>
      </c>
      <c r="G11" s="108"/>
      <c r="H11" s="108"/>
      <c r="I11" s="1628">
        <f>SUM(J11:K11)</f>
        <v>0</v>
      </c>
      <c r="J11" s="1628">
        <v>0</v>
      </c>
      <c r="K11" s="1628">
        <v>0</v>
      </c>
      <c r="L11" s="1628"/>
      <c r="M11" s="1550"/>
      <c r="N11" s="1550">
        <f>SUM(O11:P11)</f>
        <v>0</v>
      </c>
      <c r="O11" s="1550">
        <v>0</v>
      </c>
      <c r="P11" s="1550">
        <v>0</v>
      </c>
      <c r="Q11" s="1628"/>
      <c r="R11" s="1628"/>
      <c r="S11" s="1550">
        <f>SUM(T11:U11)</f>
        <v>0</v>
      </c>
      <c r="T11" s="293">
        <v>0</v>
      </c>
      <c r="U11" s="294">
        <v>0</v>
      </c>
    </row>
    <row r="12" spans="1:21" s="104" customFormat="1" ht="18" customHeight="1">
      <c r="A12" s="1299" t="s">
        <v>194</v>
      </c>
      <c r="B12" s="1300"/>
      <c r="C12" s="1299"/>
      <c r="D12" s="1628">
        <f>SUM(I12,N12,S12)</f>
        <v>741</v>
      </c>
      <c r="E12" s="1628">
        <f>SUM(J12,O12,T12)</f>
        <v>71</v>
      </c>
      <c r="F12" s="1628">
        <f>SUM(K12,P12,U12)</f>
        <v>670</v>
      </c>
      <c r="G12" s="108"/>
      <c r="H12" s="108"/>
      <c r="I12" s="1628">
        <f>SUM(J12:K12)</f>
        <v>426</v>
      </c>
      <c r="J12" s="1628">
        <f>SUM(J15:J26)</f>
        <v>54</v>
      </c>
      <c r="K12" s="1628">
        <f t="shared" ref="K12" si="1">SUM(K15:K26)</f>
        <v>372</v>
      </c>
      <c r="L12" s="1628"/>
      <c r="M12" s="1550"/>
      <c r="N12" s="1550">
        <f>SUM(O12:P12)</f>
        <v>234</v>
      </c>
      <c r="O12" s="1550">
        <f>SUM(O15:O26)</f>
        <v>12</v>
      </c>
      <c r="P12" s="1550">
        <f t="shared" ref="P12" si="2">SUM(P15:P26)</f>
        <v>222</v>
      </c>
      <c r="Q12" s="1628"/>
      <c r="R12" s="1628"/>
      <c r="S12" s="1550">
        <f>SUM(T12:U12)</f>
        <v>81</v>
      </c>
      <c r="T12" s="293">
        <f>SUM(T15:T26)</f>
        <v>5</v>
      </c>
      <c r="U12" s="1550">
        <f t="shared" ref="U12" si="3">SUM(U15:U26)</f>
        <v>76</v>
      </c>
    </row>
    <row r="13" spans="1:21" s="104" customFormat="1" ht="15" customHeight="1">
      <c r="A13" s="1532"/>
      <c r="B13" s="1531"/>
      <c r="C13" s="1532"/>
      <c r="D13" s="1628"/>
      <c r="E13" s="1628"/>
      <c r="F13" s="1628"/>
      <c r="G13" s="108"/>
      <c r="H13" s="108"/>
      <c r="I13" s="1628"/>
      <c r="J13" s="1628"/>
      <c r="K13" s="1628"/>
      <c r="L13" s="1628"/>
      <c r="M13" s="1628"/>
      <c r="N13" s="1550"/>
      <c r="O13" s="1550"/>
      <c r="P13" s="1550"/>
      <c r="Q13" s="1550"/>
      <c r="R13" s="1550"/>
      <c r="S13" s="1550"/>
      <c r="T13" s="1550"/>
      <c r="U13" s="1550"/>
    </row>
    <row r="14" spans="1:21" s="104" customFormat="1" ht="18" customHeight="1">
      <c r="A14" s="108" t="s">
        <v>269</v>
      </c>
      <c r="B14" s="112"/>
      <c r="C14" s="108"/>
      <c r="D14" s="1628"/>
      <c r="E14" s="1628"/>
      <c r="F14" s="1628"/>
      <c r="G14" s="108"/>
      <c r="H14" s="108"/>
      <c r="I14" s="1628"/>
      <c r="J14" s="1628"/>
      <c r="K14" s="1628"/>
      <c r="L14" s="1628"/>
      <c r="M14" s="1628"/>
      <c r="N14" s="1550"/>
      <c r="O14" s="1550"/>
      <c r="P14" s="1550"/>
      <c r="Q14" s="1550"/>
      <c r="R14" s="1550"/>
      <c r="S14" s="1550"/>
      <c r="T14" s="1550"/>
      <c r="U14" s="1550"/>
    </row>
    <row r="15" spans="1:21" s="104" customFormat="1" ht="18" customHeight="1">
      <c r="A15" s="1532" t="s">
        <v>270</v>
      </c>
      <c r="B15" s="1531"/>
      <c r="C15" s="1532"/>
      <c r="D15" s="1628">
        <f t="shared" ref="D15:F26" si="4">SUM(I15,N15,S15)</f>
        <v>12</v>
      </c>
      <c r="E15" s="1628">
        <f t="shared" si="4"/>
        <v>1</v>
      </c>
      <c r="F15" s="1628">
        <f t="shared" si="4"/>
        <v>11</v>
      </c>
      <c r="G15" s="108"/>
      <c r="H15" s="108"/>
      <c r="I15" s="1628">
        <f t="shared" ref="I15:I26" si="5">SUM(J15:K15)</f>
        <v>12</v>
      </c>
      <c r="J15" s="1628">
        <v>1</v>
      </c>
      <c r="K15" s="1628">
        <v>11</v>
      </c>
      <c r="L15" s="1628"/>
      <c r="M15" s="1628"/>
      <c r="N15" s="1550">
        <f t="shared" ref="N15:N26" si="6">SUM(O15:P15)</f>
        <v>0</v>
      </c>
      <c r="O15" s="1550">
        <v>0</v>
      </c>
      <c r="P15" s="1550">
        <v>0</v>
      </c>
      <c r="Q15" s="1550"/>
      <c r="R15" s="1550"/>
      <c r="S15" s="1550">
        <f t="shared" ref="S15:S26" si="7">SUM(T15:U15)</f>
        <v>0</v>
      </c>
      <c r="T15" s="1550">
        <v>0</v>
      </c>
      <c r="U15" s="1550">
        <v>0</v>
      </c>
    </row>
    <row r="16" spans="1:21" s="104" customFormat="1" ht="18" customHeight="1">
      <c r="A16" s="1532" t="s">
        <v>96</v>
      </c>
      <c r="B16" s="1531"/>
      <c r="C16" s="1532"/>
      <c r="D16" s="1628">
        <f t="shared" si="4"/>
        <v>68</v>
      </c>
      <c r="E16" s="1628">
        <f t="shared" si="4"/>
        <v>5</v>
      </c>
      <c r="F16" s="1628">
        <f t="shared" si="4"/>
        <v>63</v>
      </c>
      <c r="G16" s="108"/>
      <c r="H16" s="108"/>
      <c r="I16" s="1628">
        <f t="shared" si="5"/>
        <v>56</v>
      </c>
      <c r="J16" s="1628">
        <v>4</v>
      </c>
      <c r="K16" s="1628">
        <v>52</v>
      </c>
      <c r="L16" s="1628"/>
      <c r="M16" s="1628"/>
      <c r="N16" s="1550">
        <f t="shared" si="6"/>
        <v>12</v>
      </c>
      <c r="O16" s="1550">
        <v>1</v>
      </c>
      <c r="P16" s="1550">
        <v>11</v>
      </c>
      <c r="Q16" s="1550"/>
      <c r="R16" s="1550"/>
      <c r="S16" s="1550">
        <f t="shared" si="7"/>
        <v>0</v>
      </c>
      <c r="T16" s="1550">
        <v>0</v>
      </c>
      <c r="U16" s="1550">
        <v>0</v>
      </c>
    </row>
    <row r="17" spans="1:21" s="104" customFormat="1" ht="18" customHeight="1">
      <c r="A17" s="1532" t="s">
        <v>97</v>
      </c>
      <c r="B17" s="1531"/>
      <c r="C17" s="1532"/>
      <c r="D17" s="1628">
        <f t="shared" si="4"/>
        <v>0</v>
      </c>
      <c r="E17" s="1628">
        <f t="shared" si="4"/>
        <v>0</v>
      </c>
      <c r="F17" s="1628">
        <f t="shared" si="4"/>
        <v>0</v>
      </c>
      <c r="G17" s="108"/>
      <c r="H17" s="108"/>
      <c r="I17" s="1628">
        <f t="shared" si="5"/>
        <v>0</v>
      </c>
      <c r="J17" s="1628">
        <v>0</v>
      </c>
      <c r="K17" s="1628">
        <v>0</v>
      </c>
      <c r="L17" s="1628"/>
      <c r="M17" s="1628"/>
      <c r="N17" s="1550">
        <f t="shared" si="6"/>
        <v>0</v>
      </c>
      <c r="O17" s="1550">
        <v>0</v>
      </c>
      <c r="P17" s="1550">
        <v>0</v>
      </c>
      <c r="Q17" s="1550"/>
      <c r="R17" s="1550"/>
      <c r="S17" s="1550">
        <f t="shared" si="7"/>
        <v>0</v>
      </c>
      <c r="T17" s="1550">
        <v>0</v>
      </c>
      <c r="U17" s="1550">
        <v>0</v>
      </c>
    </row>
    <row r="18" spans="1:21" s="104" customFormat="1" ht="18" customHeight="1">
      <c r="A18" s="1532" t="s">
        <v>98</v>
      </c>
      <c r="B18" s="1531"/>
      <c r="C18" s="1532"/>
      <c r="D18" s="1628">
        <f t="shared" si="4"/>
        <v>46</v>
      </c>
      <c r="E18" s="1628">
        <f t="shared" si="4"/>
        <v>28</v>
      </c>
      <c r="F18" s="1628">
        <f t="shared" si="4"/>
        <v>18</v>
      </c>
      <c r="G18" s="108"/>
      <c r="H18" s="108"/>
      <c r="I18" s="1628">
        <f t="shared" si="5"/>
        <v>46</v>
      </c>
      <c r="J18" s="1628">
        <v>28</v>
      </c>
      <c r="K18" s="1628">
        <v>18</v>
      </c>
      <c r="L18" s="1628"/>
      <c r="M18" s="1628"/>
      <c r="N18" s="1550">
        <f t="shared" si="6"/>
        <v>0</v>
      </c>
      <c r="O18" s="1550">
        <v>0</v>
      </c>
      <c r="P18" s="1550">
        <v>0</v>
      </c>
      <c r="Q18" s="1550"/>
      <c r="R18" s="1550"/>
      <c r="S18" s="1550">
        <f t="shared" si="7"/>
        <v>0</v>
      </c>
      <c r="T18" s="1550">
        <v>0</v>
      </c>
      <c r="U18" s="1550">
        <v>0</v>
      </c>
    </row>
    <row r="19" spans="1:21" s="104" customFormat="1" ht="18" customHeight="1">
      <c r="A19" s="1532" t="s">
        <v>99</v>
      </c>
      <c r="B19" s="1531"/>
      <c r="C19" s="1532"/>
      <c r="D19" s="1628">
        <f t="shared" si="4"/>
        <v>46</v>
      </c>
      <c r="E19" s="1628">
        <f t="shared" si="4"/>
        <v>4</v>
      </c>
      <c r="F19" s="1628">
        <f t="shared" si="4"/>
        <v>42</v>
      </c>
      <c r="G19" s="108"/>
      <c r="H19" s="108"/>
      <c r="I19" s="1628">
        <f t="shared" si="5"/>
        <v>34</v>
      </c>
      <c r="J19" s="1628">
        <v>3</v>
      </c>
      <c r="K19" s="1628">
        <v>31</v>
      </c>
      <c r="L19" s="1628"/>
      <c r="M19" s="1628"/>
      <c r="N19" s="1550">
        <f t="shared" si="6"/>
        <v>12</v>
      </c>
      <c r="O19" s="1550">
        <v>1</v>
      </c>
      <c r="P19" s="1550">
        <v>11</v>
      </c>
      <c r="Q19" s="1550"/>
      <c r="R19" s="1550"/>
      <c r="S19" s="1550">
        <f t="shared" si="7"/>
        <v>0</v>
      </c>
      <c r="T19" s="1550">
        <v>0</v>
      </c>
      <c r="U19" s="1550">
        <v>0</v>
      </c>
    </row>
    <row r="20" spans="1:21" s="104" customFormat="1" ht="18" customHeight="1">
      <c r="A20" s="1532" t="s">
        <v>281</v>
      </c>
      <c r="B20" s="1531"/>
      <c r="C20" s="1532"/>
      <c r="D20" s="1628">
        <f t="shared" si="4"/>
        <v>0</v>
      </c>
      <c r="E20" s="1628">
        <f t="shared" si="4"/>
        <v>0</v>
      </c>
      <c r="F20" s="1628">
        <f t="shared" si="4"/>
        <v>0</v>
      </c>
      <c r="G20" s="108"/>
      <c r="H20" s="108"/>
      <c r="I20" s="1628">
        <f t="shared" si="5"/>
        <v>0</v>
      </c>
      <c r="J20" s="1628">
        <v>0</v>
      </c>
      <c r="K20" s="1628">
        <v>0</v>
      </c>
      <c r="L20" s="1628"/>
      <c r="M20" s="1628"/>
      <c r="N20" s="1550">
        <f t="shared" si="6"/>
        <v>0</v>
      </c>
      <c r="O20" s="1550">
        <v>0</v>
      </c>
      <c r="P20" s="1550">
        <v>0</v>
      </c>
      <c r="Q20" s="1550"/>
      <c r="R20" s="1550"/>
      <c r="S20" s="1550">
        <f t="shared" si="7"/>
        <v>0</v>
      </c>
      <c r="T20" s="1550">
        <v>0</v>
      </c>
      <c r="U20" s="1550">
        <v>0</v>
      </c>
    </row>
    <row r="21" spans="1:21" s="104" customFormat="1" ht="18" customHeight="1">
      <c r="A21" s="1532" t="s">
        <v>282</v>
      </c>
      <c r="B21" s="1531"/>
      <c r="C21" s="1532"/>
      <c r="D21" s="1628">
        <f t="shared" si="4"/>
        <v>111</v>
      </c>
      <c r="E21" s="1628">
        <f t="shared" si="4"/>
        <v>11</v>
      </c>
      <c r="F21" s="1628">
        <f t="shared" si="4"/>
        <v>100</v>
      </c>
      <c r="G21" s="108"/>
      <c r="H21" s="108"/>
      <c r="I21" s="1628">
        <f t="shared" si="5"/>
        <v>43</v>
      </c>
      <c r="J21" s="1628">
        <v>4</v>
      </c>
      <c r="K21" s="1628">
        <v>39</v>
      </c>
      <c r="L21" s="1628"/>
      <c r="M21" s="1628"/>
      <c r="N21" s="1550">
        <f t="shared" si="6"/>
        <v>43</v>
      </c>
      <c r="O21" s="1550">
        <v>4</v>
      </c>
      <c r="P21" s="1550">
        <v>39</v>
      </c>
      <c r="Q21" s="1550"/>
      <c r="R21" s="1550"/>
      <c r="S21" s="1550">
        <f t="shared" si="7"/>
        <v>25</v>
      </c>
      <c r="T21" s="1550">
        <v>3</v>
      </c>
      <c r="U21" s="1550">
        <v>22</v>
      </c>
    </row>
    <row r="22" spans="1:21" s="104" customFormat="1" ht="18" customHeight="1">
      <c r="A22" s="1532" t="s">
        <v>653</v>
      </c>
      <c r="B22" s="1531"/>
      <c r="C22" s="1532"/>
      <c r="D22" s="1628">
        <f t="shared" si="4"/>
        <v>61</v>
      </c>
      <c r="E22" s="1628">
        <f t="shared" si="4"/>
        <v>0</v>
      </c>
      <c r="F22" s="1628">
        <f t="shared" si="4"/>
        <v>61</v>
      </c>
      <c r="G22" s="108"/>
      <c r="H22" s="108"/>
      <c r="I22" s="1628">
        <f t="shared" si="5"/>
        <v>38</v>
      </c>
      <c r="J22" s="1628">
        <v>0</v>
      </c>
      <c r="K22" s="1628">
        <v>38</v>
      </c>
      <c r="L22" s="1628"/>
      <c r="M22" s="1628"/>
      <c r="N22" s="1550">
        <f t="shared" si="6"/>
        <v>0</v>
      </c>
      <c r="O22" s="1550">
        <v>0</v>
      </c>
      <c r="P22" s="1550">
        <v>0</v>
      </c>
      <c r="Q22" s="1550"/>
      <c r="R22" s="1550"/>
      <c r="S22" s="1550">
        <f t="shared" si="7"/>
        <v>23</v>
      </c>
      <c r="T22" s="1550">
        <v>0</v>
      </c>
      <c r="U22" s="1550">
        <v>23</v>
      </c>
    </row>
    <row r="23" spans="1:21" s="104" customFormat="1" ht="18" customHeight="1">
      <c r="A23" s="1532" t="s">
        <v>283</v>
      </c>
      <c r="B23" s="1531"/>
      <c r="C23" s="1532"/>
      <c r="D23" s="1628">
        <f t="shared" si="4"/>
        <v>26</v>
      </c>
      <c r="E23" s="1628">
        <f t="shared" si="4"/>
        <v>1</v>
      </c>
      <c r="F23" s="1628">
        <f t="shared" si="4"/>
        <v>25</v>
      </c>
      <c r="G23" s="108"/>
      <c r="H23" s="108"/>
      <c r="I23" s="1628">
        <f t="shared" si="5"/>
        <v>0</v>
      </c>
      <c r="J23" s="1628">
        <v>0</v>
      </c>
      <c r="K23" s="1628">
        <v>0</v>
      </c>
      <c r="L23" s="1628"/>
      <c r="M23" s="1628"/>
      <c r="N23" s="1550">
        <f t="shared" si="6"/>
        <v>15</v>
      </c>
      <c r="O23" s="1550">
        <v>1</v>
      </c>
      <c r="P23" s="1550">
        <v>14</v>
      </c>
      <c r="Q23" s="1550"/>
      <c r="R23" s="1550"/>
      <c r="S23" s="1550">
        <f t="shared" si="7"/>
        <v>11</v>
      </c>
      <c r="T23" s="1550">
        <v>0</v>
      </c>
      <c r="U23" s="1550">
        <v>11</v>
      </c>
    </row>
    <row r="24" spans="1:21" s="104" customFormat="1" ht="18" customHeight="1">
      <c r="A24" s="1532" t="s">
        <v>654</v>
      </c>
      <c r="B24" s="1531"/>
      <c r="C24" s="1532"/>
      <c r="D24" s="1628">
        <f t="shared" si="4"/>
        <v>146</v>
      </c>
      <c r="E24" s="1628">
        <f t="shared" si="4"/>
        <v>10</v>
      </c>
      <c r="F24" s="1628">
        <f t="shared" si="4"/>
        <v>136</v>
      </c>
      <c r="G24" s="108"/>
      <c r="H24" s="108"/>
      <c r="I24" s="1628">
        <f t="shared" si="5"/>
        <v>64</v>
      </c>
      <c r="J24" s="1628">
        <v>7</v>
      </c>
      <c r="K24" s="1628">
        <v>57</v>
      </c>
      <c r="L24" s="1628"/>
      <c r="M24" s="1628"/>
      <c r="N24" s="1550">
        <f t="shared" si="6"/>
        <v>82</v>
      </c>
      <c r="O24" s="1550">
        <v>3</v>
      </c>
      <c r="P24" s="1550">
        <v>79</v>
      </c>
      <c r="Q24" s="1550"/>
      <c r="R24" s="1550"/>
      <c r="S24" s="1550">
        <f t="shared" si="7"/>
        <v>0</v>
      </c>
      <c r="T24" s="1550">
        <v>0</v>
      </c>
      <c r="U24" s="1550">
        <v>0</v>
      </c>
    </row>
    <row r="25" spans="1:21" s="104" customFormat="1" ht="18" customHeight="1">
      <c r="A25" s="1532" t="s">
        <v>271</v>
      </c>
      <c r="B25" s="1531"/>
      <c r="C25" s="1532"/>
      <c r="D25" s="1628">
        <f t="shared" si="4"/>
        <v>162</v>
      </c>
      <c r="E25" s="1628">
        <f t="shared" si="4"/>
        <v>7</v>
      </c>
      <c r="F25" s="1628">
        <f t="shared" si="4"/>
        <v>155</v>
      </c>
      <c r="G25" s="108"/>
      <c r="H25" s="108"/>
      <c r="I25" s="1628">
        <f t="shared" si="5"/>
        <v>82</v>
      </c>
      <c r="J25" s="1628">
        <v>3</v>
      </c>
      <c r="K25" s="1628">
        <v>79</v>
      </c>
      <c r="L25" s="1628"/>
      <c r="M25" s="1628"/>
      <c r="N25" s="1550">
        <f t="shared" si="6"/>
        <v>58</v>
      </c>
      <c r="O25" s="1550">
        <v>2</v>
      </c>
      <c r="P25" s="1550">
        <v>56</v>
      </c>
      <c r="Q25" s="1550"/>
      <c r="R25" s="1550"/>
      <c r="S25" s="1550">
        <f t="shared" si="7"/>
        <v>22</v>
      </c>
      <c r="T25" s="1550">
        <v>2</v>
      </c>
      <c r="U25" s="1550">
        <v>20</v>
      </c>
    </row>
    <row r="26" spans="1:21" s="104" customFormat="1" ht="18" customHeight="1">
      <c r="A26" s="1522" t="s">
        <v>295</v>
      </c>
      <c r="B26" s="1526"/>
      <c r="C26" s="1522"/>
      <c r="D26" s="234">
        <f t="shared" si="4"/>
        <v>63</v>
      </c>
      <c r="E26" s="234">
        <f t="shared" si="4"/>
        <v>4</v>
      </c>
      <c r="F26" s="234">
        <f t="shared" si="4"/>
        <v>59</v>
      </c>
      <c r="G26" s="114"/>
      <c r="H26" s="114"/>
      <c r="I26" s="234">
        <f t="shared" si="5"/>
        <v>51</v>
      </c>
      <c r="J26" s="234">
        <v>4</v>
      </c>
      <c r="K26" s="234">
        <v>47</v>
      </c>
      <c r="L26" s="234"/>
      <c r="M26" s="234"/>
      <c r="N26" s="1553">
        <f t="shared" si="6"/>
        <v>12</v>
      </c>
      <c r="O26" s="1553">
        <v>0</v>
      </c>
      <c r="P26" s="1553">
        <v>12</v>
      </c>
      <c r="Q26" s="1553"/>
      <c r="R26" s="1553"/>
      <c r="S26" s="1553">
        <f t="shared" si="7"/>
        <v>0</v>
      </c>
      <c r="T26" s="1553">
        <v>0</v>
      </c>
      <c r="U26" s="1553">
        <v>0</v>
      </c>
    </row>
    <row r="27" spans="1:21" s="103" customFormat="1" ht="15" customHeight="1">
      <c r="A27" s="106" t="s">
        <v>83</v>
      </c>
      <c r="B27" s="106"/>
      <c r="C27" s="106"/>
      <c r="D27" s="111"/>
      <c r="E27" s="38" t="s">
        <v>84</v>
      </c>
      <c r="F27" s="38"/>
      <c r="G27" s="38"/>
      <c r="I27" s="106"/>
      <c r="J27" s="105" t="s">
        <v>85</v>
      </c>
      <c r="L27" s="111"/>
      <c r="M27" s="106"/>
      <c r="O27" s="105" t="s">
        <v>87</v>
      </c>
      <c r="Q27" s="105"/>
      <c r="S27" s="105"/>
      <c r="T27" s="104"/>
      <c r="U27" s="1607" t="s">
        <v>1916</v>
      </c>
    </row>
    <row r="28" spans="1:21" s="101" customFormat="1" ht="15" customHeight="1">
      <c r="A28" s="104"/>
      <c r="B28" s="104"/>
      <c r="C28" s="104"/>
      <c r="D28" s="109"/>
      <c r="E28" s="109"/>
      <c r="F28" s="109"/>
      <c r="G28" s="109"/>
      <c r="H28" s="109"/>
      <c r="I28" s="109"/>
      <c r="J28" s="105" t="s">
        <v>86</v>
      </c>
      <c r="L28" s="109"/>
      <c r="M28" s="110"/>
      <c r="O28" s="105"/>
      <c r="P28" s="110"/>
      <c r="Q28" s="105"/>
      <c r="R28" s="110"/>
      <c r="S28" s="105"/>
      <c r="T28" s="110"/>
      <c r="U28" s="105"/>
    </row>
    <row r="29" spans="1:21" s="101" customFormat="1" ht="15" customHeight="1">
      <c r="A29" s="104" t="s">
        <v>141</v>
      </c>
      <c r="B29" s="104"/>
      <c r="C29" s="104"/>
      <c r="D29" s="108"/>
      <c r="E29" s="108"/>
      <c r="F29" s="108"/>
      <c r="G29" s="108"/>
      <c r="H29" s="108"/>
      <c r="I29" s="108"/>
      <c r="J29" s="108"/>
      <c r="K29" s="1532"/>
      <c r="L29" s="1532"/>
      <c r="M29" s="1532"/>
      <c r="N29" s="1532"/>
      <c r="O29" s="1532"/>
      <c r="P29" s="1532"/>
      <c r="Q29" s="1532"/>
      <c r="R29" s="1532"/>
      <c r="S29" s="1532"/>
      <c r="T29" s="1532"/>
      <c r="U29" s="104"/>
    </row>
    <row r="30" spans="1:21" s="382" customFormat="1" ht="15" customHeight="1">
      <c r="A30" s="94" t="s">
        <v>272</v>
      </c>
      <c r="B30" s="94"/>
      <c r="C30" s="94"/>
      <c r="D30" s="104"/>
      <c r="E30" s="104"/>
      <c r="F30" s="104"/>
      <c r="G30" s="104"/>
      <c r="H30" s="104"/>
      <c r="I30" s="104"/>
      <c r="J30" s="104"/>
      <c r="K30" s="106"/>
      <c r="L30" s="104"/>
      <c r="M30" s="106"/>
      <c r="N30" s="104"/>
      <c r="O30" s="106"/>
      <c r="P30" s="104"/>
      <c r="Q30" s="106"/>
      <c r="R30" s="106"/>
      <c r="S30" s="106"/>
      <c r="T30" s="104"/>
      <c r="U30" s="104"/>
    </row>
    <row r="31" spans="1:21" s="1301" customFormat="1" ht="15" customHeight="1">
      <c r="A31" s="157"/>
      <c r="B31" s="157"/>
      <c r="C31" s="157"/>
      <c r="D31" s="157"/>
      <c r="E31" s="157"/>
      <c r="F31" s="157"/>
      <c r="G31" s="157"/>
      <c r="H31" s="157"/>
      <c r="I31" s="157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</row>
    <row r="32" spans="1:21" s="104" customFormat="1" ht="19.149999999999999" customHeight="1">
      <c r="A32" s="1523" t="s">
        <v>143</v>
      </c>
      <c r="B32" s="1532"/>
      <c r="C32" s="1532"/>
      <c r="D32" s="108"/>
      <c r="E32" s="108"/>
      <c r="F32" s="108"/>
      <c r="G32" s="108"/>
      <c r="H32" s="108"/>
      <c r="I32" s="108"/>
      <c r="J32" s="108"/>
      <c r="K32" s="108"/>
      <c r="L32" s="108"/>
      <c r="P32" s="1532"/>
      <c r="Q32" s="1942" t="s">
        <v>139</v>
      </c>
      <c r="R32" s="1942"/>
      <c r="S32" s="1951" t="s">
        <v>89</v>
      </c>
      <c r="T32" s="1952"/>
      <c r="U32" s="1953"/>
    </row>
    <row r="33" spans="1:21" s="104" customFormat="1" ht="19.149999999999999" customHeight="1">
      <c r="A33" s="1523" t="s">
        <v>921</v>
      </c>
      <c r="B33" s="108" t="s">
        <v>1910</v>
      </c>
      <c r="C33" s="1532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522"/>
      <c r="Q33" s="1942" t="s">
        <v>208</v>
      </c>
      <c r="R33" s="1942"/>
      <c r="S33" s="1951" t="s">
        <v>37</v>
      </c>
      <c r="T33" s="1952"/>
      <c r="U33" s="1953"/>
    </row>
    <row r="34" spans="1:21" s="113" customFormat="1" ht="24" customHeight="1">
      <c r="A34" s="2349" t="s">
        <v>1917</v>
      </c>
      <c r="B34" s="2349"/>
      <c r="C34" s="2349"/>
      <c r="D34" s="2349"/>
      <c r="E34" s="2349"/>
      <c r="F34" s="2349"/>
      <c r="G34" s="2349"/>
      <c r="H34" s="2349"/>
      <c r="I34" s="2349"/>
      <c r="J34" s="2349"/>
      <c r="K34" s="2349"/>
      <c r="L34" s="2349"/>
      <c r="M34" s="2349"/>
      <c r="N34" s="2349"/>
      <c r="O34" s="2349"/>
      <c r="P34" s="2349"/>
      <c r="Q34" s="2349"/>
      <c r="R34" s="2500"/>
      <c r="S34" s="2500"/>
      <c r="T34" s="2500"/>
      <c r="U34" s="2500"/>
    </row>
    <row r="35" spans="1:21" s="104" customFormat="1" ht="21.95" customHeight="1">
      <c r="A35" s="114"/>
      <c r="B35" s="108"/>
      <c r="C35" s="108"/>
      <c r="H35" s="2499" t="s">
        <v>1918</v>
      </c>
      <c r="I35" s="2499"/>
      <c r="J35" s="2499"/>
      <c r="K35" s="2499"/>
      <c r="L35" s="2499"/>
      <c r="M35" s="1302"/>
      <c r="N35" s="1302"/>
      <c r="O35" s="1302"/>
      <c r="P35" s="1302"/>
      <c r="Q35" s="1302"/>
      <c r="R35" s="1302"/>
      <c r="S35" s="114"/>
      <c r="U35" s="1562" t="s">
        <v>1911</v>
      </c>
    </row>
    <row r="36" spans="1:21" s="104" customFormat="1" ht="21.95" customHeight="1">
      <c r="A36" s="1958" t="s">
        <v>266</v>
      </c>
      <c r="B36" s="2508" t="s">
        <v>1919</v>
      </c>
      <c r="C36" s="2506"/>
      <c r="D36" s="2506"/>
      <c r="E36" s="2506"/>
      <c r="F36" s="2506"/>
      <c r="G36" s="2506"/>
      <c r="H36" s="2506"/>
      <c r="I36" s="2506"/>
      <c r="J36" s="2506"/>
      <c r="K36" s="2506"/>
      <c r="L36" s="2506"/>
      <c r="M36" s="2506"/>
      <c r="N36" s="2506"/>
      <c r="O36" s="2506"/>
      <c r="P36" s="2506"/>
      <c r="Q36" s="2506"/>
      <c r="R36" s="2506"/>
      <c r="S36" s="2506"/>
      <c r="T36" s="2506"/>
      <c r="U36" s="2506"/>
    </row>
    <row r="37" spans="1:21" s="104" customFormat="1" ht="21.95" customHeight="1">
      <c r="A37" s="1959"/>
      <c r="B37" s="1947" t="s">
        <v>1920</v>
      </c>
      <c r="C37" s="2069"/>
      <c r="D37" s="2509"/>
      <c r="E37" s="1951" t="s">
        <v>1921</v>
      </c>
      <c r="F37" s="1952"/>
      <c r="G37" s="1952"/>
      <c r="H37" s="1952"/>
      <c r="I37" s="1952"/>
      <c r="J37" s="1952"/>
      <c r="K37" s="1952"/>
      <c r="L37" s="1952"/>
      <c r="M37" s="1952"/>
      <c r="N37" s="1952"/>
      <c r="O37" s="1952"/>
      <c r="P37" s="1952"/>
      <c r="Q37" s="1952"/>
      <c r="R37" s="1952"/>
      <c r="S37" s="1952"/>
      <c r="T37" s="1952"/>
      <c r="U37" s="1952"/>
    </row>
    <row r="38" spans="1:21" s="104" customFormat="1" ht="21.95" customHeight="1">
      <c r="A38" s="1959"/>
      <c r="B38" s="2510" t="s">
        <v>1922</v>
      </c>
      <c r="C38" s="2510" t="s">
        <v>1411</v>
      </c>
      <c r="D38" s="2510" t="s">
        <v>1410</v>
      </c>
      <c r="E38" s="1951" t="s">
        <v>1922</v>
      </c>
      <c r="F38" s="2506"/>
      <c r="G38" s="2506"/>
      <c r="H38" s="2510" t="s">
        <v>1923</v>
      </c>
      <c r="I38" s="2510" t="s">
        <v>1924</v>
      </c>
      <c r="J38" s="2510" t="s">
        <v>1925</v>
      </c>
      <c r="K38" s="2510" t="s">
        <v>1926</v>
      </c>
      <c r="L38" s="2510" t="s">
        <v>795</v>
      </c>
      <c r="M38" s="2510" t="s">
        <v>792</v>
      </c>
      <c r="N38" s="2510" t="s">
        <v>1927</v>
      </c>
      <c r="O38" s="2510" t="s">
        <v>796</v>
      </c>
      <c r="P38" s="2510" t="s">
        <v>1928</v>
      </c>
      <c r="Q38" s="2510" t="s">
        <v>1929</v>
      </c>
      <c r="R38" s="2510" t="s">
        <v>1930</v>
      </c>
      <c r="S38" s="2510" t="s">
        <v>790</v>
      </c>
      <c r="T38" s="2510" t="s">
        <v>1931</v>
      </c>
      <c r="U38" s="2513" t="s">
        <v>571</v>
      </c>
    </row>
    <row r="39" spans="1:21" s="104" customFormat="1" ht="21.95" customHeight="1">
      <c r="A39" s="1960"/>
      <c r="B39" s="2511"/>
      <c r="C39" s="2511" t="s">
        <v>1932</v>
      </c>
      <c r="D39" s="2511" t="s">
        <v>1933</v>
      </c>
      <c r="E39" s="1530" t="s">
        <v>1934</v>
      </c>
      <c r="F39" s="1530" t="s">
        <v>1411</v>
      </c>
      <c r="G39" s="1530" t="s">
        <v>1410</v>
      </c>
      <c r="H39" s="2512"/>
      <c r="I39" s="2512"/>
      <c r="J39" s="2512"/>
      <c r="K39" s="2512"/>
      <c r="L39" s="2512"/>
      <c r="M39" s="2512"/>
      <c r="N39" s="2512"/>
      <c r="O39" s="2512"/>
      <c r="P39" s="2512"/>
      <c r="Q39" s="2512"/>
      <c r="R39" s="2512"/>
      <c r="S39" s="2512"/>
      <c r="T39" s="2512"/>
      <c r="U39" s="2514"/>
    </row>
    <row r="40" spans="1:21" s="104" customFormat="1" ht="18" customHeight="1">
      <c r="A40" s="116" t="s">
        <v>150</v>
      </c>
      <c r="B40" s="1303">
        <f>SUM(B43:B44)</f>
        <v>563</v>
      </c>
      <c r="C40" s="1627">
        <f>SUM(C43:C44)</f>
        <v>59</v>
      </c>
      <c r="D40" s="1628">
        <f>SUM(D43:D44)</f>
        <v>504</v>
      </c>
      <c r="E40" s="1628">
        <f>SUM(E43:E44)</f>
        <v>178</v>
      </c>
      <c r="F40" s="1628">
        <f>E8-C40</f>
        <v>12</v>
      </c>
      <c r="G40" s="1628">
        <f>F8-D40</f>
        <v>166</v>
      </c>
      <c r="H40" s="1628">
        <f t="shared" ref="H40:U40" si="8">SUM(H43:H44)</f>
        <v>12</v>
      </c>
      <c r="I40" s="1628">
        <f t="shared" si="8"/>
        <v>116</v>
      </c>
      <c r="J40" s="1628">
        <f t="shared" si="8"/>
        <v>12</v>
      </c>
      <c r="K40" s="1628">
        <f t="shared" si="8"/>
        <v>6</v>
      </c>
      <c r="L40" s="1628">
        <f t="shared" si="8"/>
        <v>9</v>
      </c>
      <c r="M40" s="1628">
        <f t="shared" si="8"/>
        <v>1</v>
      </c>
      <c r="N40" s="1550">
        <f t="shared" si="8"/>
        <v>7</v>
      </c>
      <c r="O40" s="1550">
        <f t="shared" si="8"/>
        <v>1</v>
      </c>
      <c r="P40" s="1550">
        <f t="shared" si="8"/>
        <v>2</v>
      </c>
      <c r="Q40" s="1550">
        <f t="shared" si="8"/>
        <v>0</v>
      </c>
      <c r="R40" s="1550">
        <f t="shared" si="8"/>
        <v>3</v>
      </c>
      <c r="S40" s="1550">
        <f t="shared" si="8"/>
        <v>1</v>
      </c>
      <c r="T40" s="1550">
        <f t="shared" si="8"/>
        <v>1</v>
      </c>
      <c r="U40" s="1550">
        <f t="shared" si="8"/>
        <v>7</v>
      </c>
    </row>
    <row r="41" spans="1:21" s="104" customFormat="1" ht="18" customHeight="1">
      <c r="A41" s="116"/>
      <c r="B41" s="1304"/>
      <c r="C41" s="1627"/>
      <c r="D41" s="1628"/>
      <c r="E41" s="1628"/>
      <c r="F41" s="1628"/>
      <c r="G41" s="1628"/>
      <c r="H41" s="1628"/>
      <c r="I41" s="1628"/>
      <c r="J41" s="1628"/>
      <c r="K41" s="1628"/>
      <c r="L41" s="1628"/>
      <c r="M41" s="1628"/>
      <c r="N41" s="1550"/>
      <c r="O41" s="1550"/>
      <c r="P41" s="1550"/>
      <c r="Q41" s="1550"/>
      <c r="R41" s="1550"/>
      <c r="S41" s="1550"/>
      <c r="T41" s="1550"/>
      <c r="U41" s="1550"/>
    </row>
    <row r="42" spans="1:21" s="104" customFormat="1" ht="20.100000000000001" customHeight="1">
      <c r="A42" s="108" t="s">
        <v>95</v>
      </c>
      <c r="B42" s="232"/>
      <c r="C42" s="1628"/>
      <c r="D42" s="1628"/>
      <c r="E42" s="1628"/>
      <c r="F42" s="1628"/>
      <c r="G42" s="1628"/>
      <c r="H42" s="1628"/>
      <c r="I42" s="1628"/>
      <c r="J42" s="1628"/>
      <c r="K42" s="1628"/>
      <c r="L42" s="1628"/>
      <c r="M42" s="1550"/>
      <c r="N42" s="1550"/>
      <c r="O42" s="1550"/>
      <c r="P42" s="1550"/>
      <c r="Q42" s="1628"/>
      <c r="R42" s="1628"/>
      <c r="S42" s="1550"/>
      <c r="T42" s="293"/>
      <c r="U42" s="294"/>
    </row>
    <row r="43" spans="1:21" s="104" customFormat="1" ht="20.100000000000001" customHeight="1">
      <c r="A43" s="1299" t="s">
        <v>195</v>
      </c>
      <c r="B43" s="232">
        <v>0</v>
      </c>
      <c r="C43" s="1628">
        <v>0</v>
      </c>
      <c r="D43" s="1628">
        <v>0</v>
      </c>
      <c r="E43" s="1628">
        <f>SUM(F43:G43)</f>
        <v>0</v>
      </c>
      <c r="F43" s="1628">
        <f>E11-C43</f>
        <v>0</v>
      </c>
      <c r="G43" s="1628">
        <f>F11-D43</f>
        <v>0</v>
      </c>
      <c r="H43" s="1628">
        <v>0</v>
      </c>
      <c r="I43" s="1628">
        <v>0</v>
      </c>
      <c r="J43" s="1628">
        <v>0</v>
      </c>
      <c r="K43" s="1628">
        <v>0</v>
      </c>
      <c r="L43" s="1628">
        <v>0</v>
      </c>
      <c r="M43" s="1550">
        <v>0</v>
      </c>
      <c r="N43" s="1550">
        <v>0</v>
      </c>
      <c r="O43" s="1550">
        <v>0</v>
      </c>
      <c r="P43" s="1550">
        <v>0</v>
      </c>
      <c r="Q43" s="1628">
        <v>0</v>
      </c>
      <c r="R43" s="1628">
        <v>0</v>
      </c>
      <c r="S43" s="1550">
        <v>0</v>
      </c>
      <c r="T43" s="293">
        <v>0</v>
      </c>
      <c r="U43" s="293">
        <v>0</v>
      </c>
    </row>
    <row r="44" spans="1:21" s="104" customFormat="1" ht="20.100000000000001" customHeight="1">
      <c r="A44" s="1299" t="s">
        <v>194</v>
      </c>
      <c r="B44" s="1549">
        <f>SUM(C44:D44)</f>
        <v>563</v>
      </c>
      <c r="C44" s="1628">
        <f>SUM(C47:C58)</f>
        <v>59</v>
      </c>
      <c r="D44" s="1628">
        <f>SUM(D47:D58)</f>
        <v>504</v>
      </c>
      <c r="E44" s="1628">
        <f>SUM(F44:G44)</f>
        <v>178</v>
      </c>
      <c r="F44" s="1628">
        <f>E12-C44</f>
        <v>12</v>
      </c>
      <c r="G44" s="1628">
        <f>F12-D44</f>
        <v>166</v>
      </c>
      <c r="H44" s="1628">
        <f>SUM(H47:H58)</f>
        <v>12</v>
      </c>
      <c r="I44" s="1628">
        <f t="shared" ref="I44:T44" si="9">SUM(I47:I58)</f>
        <v>116</v>
      </c>
      <c r="J44" s="1628">
        <f t="shared" si="9"/>
        <v>12</v>
      </c>
      <c r="K44" s="1628">
        <f t="shared" si="9"/>
        <v>6</v>
      </c>
      <c r="L44" s="1628">
        <f t="shared" si="9"/>
        <v>9</v>
      </c>
      <c r="M44" s="1550">
        <f t="shared" si="9"/>
        <v>1</v>
      </c>
      <c r="N44" s="1550">
        <f t="shared" si="9"/>
        <v>7</v>
      </c>
      <c r="O44" s="1550">
        <f t="shared" si="9"/>
        <v>1</v>
      </c>
      <c r="P44" s="1550">
        <f t="shared" si="9"/>
        <v>2</v>
      </c>
      <c r="Q44" s="1628">
        <f t="shared" si="9"/>
        <v>0</v>
      </c>
      <c r="R44" s="1628">
        <f t="shared" si="9"/>
        <v>3</v>
      </c>
      <c r="S44" s="1550">
        <f t="shared" si="9"/>
        <v>1</v>
      </c>
      <c r="T44" s="293">
        <f t="shared" si="9"/>
        <v>1</v>
      </c>
      <c r="U44" s="1550">
        <f>SUM(U47:U58)</f>
        <v>7</v>
      </c>
    </row>
    <row r="45" spans="1:21" s="104" customFormat="1" ht="18" customHeight="1">
      <c r="A45" s="1532"/>
      <c r="B45" s="1549"/>
      <c r="C45" s="1550"/>
      <c r="D45" s="1628"/>
      <c r="E45" s="1628"/>
      <c r="F45" s="1628"/>
      <c r="G45" s="1628"/>
      <c r="H45" s="1628"/>
      <c r="I45" s="1628"/>
      <c r="J45" s="1628"/>
      <c r="K45" s="1628"/>
      <c r="L45" s="1628"/>
      <c r="M45" s="1628"/>
      <c r="N45" s="1550"/>
      <c r="O45" s="1550"/>
      <c r="P45" s="1550"/>
      <c r="Q45" s="1550"/>
      <c r="R45" s="1550"/>
      <c r="S45" s="1550"/>
      <c r="T45" s="1550"/>
      <c r="U45" s="1550"/>
    </row>
    <row r="46" spans="1:21" s="104" customFormat="1" ht="20.100000000000001" customHeight="1">
      <c r="A46" s="108" t="s">
        <v>269</v>
      </c>
      <c r="B46" s="232"/>
      <c r="C46" s="1628"/>
      <c r="D46" s="1628"/>
      <c r="E46" s="1628"/>
      <c r="F46" s="1628"/>
      <c r="G46" s="1628"/>
      <c r="H46" s="1628"/>
      <c r="I46" s="1628"/>
      <c r="J46" s="1628"/>
      <c r="K46" s="1628"/>
      <c r="L46" s="1628"/>
      <c r="M46" s="1628"/>
      <c r="N46" s="1550"/>
      <c r="O46" s="1550"/>
      <c r="P46" s="1550"/>
      <c r="Q46" s="1550"/>
      <c r="R46" s="1550"/>
      <c r="S46" s="1550"/>
      <c r="T46" s="1550"/>
      <c r="U46" s="1550"/>
    </row>
    <row r="47" spans="1:21" s="104" customFormat="1" ht="20.100000000000001" customHeight="1">
      <c r="A47" s="1532" t="s">
        <v>270</v>
      </c>
      <c r="B47" s="1549">
        <f>SUM(C47:D47)</f>
        <v>1</v>
      </c>
      <c r="C47" s="1550">
        <v>0</v>
      </c>
      <c r="D47" s="1628">
        <v>1</v>
      </c>
      <c r="E47" s="1628">
        <f>SUM(F47:G47)</f>
        <v>11</v>
      </c>
      <c r="F47" s="1628">
        <v>1</v>
      </c>
      <c r="G47" s="1628">
        <v>10</v>
      </c>
      <c r="H47" s="1628">
        <v>1</v>
      </c>
      <c r="I47" s="1628">
        <v>7</v>
      </c>
      <c r="J47" s="1628">
        <v>1</v>
      </c>
      <c r="K47" s="1628">
        <v>0</v>
      </c>
      <c r="L47" s="1628">
        <v>2</v>
      </c>
      <c r="M47" s="1628">
        <v>0</v>
      </c>
      <c r="N47" s="1550">
        <v>0</v>
      </c>
      <c r="O47" s="1550">
        <v>0</v>
      </c>
      <c r="P47" s="1550">
        <v>0</v>
      </c>
      <c r="Q47" s="1550">
        <v>0</v>
      </c>
      <c r="R47" s="1550">
        <v>0</v>
      </c>
      <c r="S47" s="1550">
        <v>0</v>
      </c>
      <c r="T47" s="1550">
        <v>0</v>
      </c>
      <c r="U47" s="1550">
        <v>0</v>
      </c>
    </row>
    <row r="48" spans="1:21" s="104" customFormat="1" ht="20.100000000000001" customHeight="1">
      <c r="A48" s="1532" t="s">
        <v>96</v>
      </c>
      <c r="B48" s="1549">
        <f t="shared" ref="B48:B58" si="10">SUM(C48:D48)</f>
        <v>32</v>
      </c>
      <c r="C48" s="1550">
        <v>1</v>
      </c>
      <c r="D48" s="1628">
        <v>31</v>
      </c>
      <c r="E48" s="1628">
        <f t="shared" ref="E48:E58" si="11">SUM(F48:G48)</f>
        <v>36</v>
      </c>
      <c r="F48" s="1628">
        <v>4</v>
      </c>
      <c r="G48" s="1628">
        <v>32</v>
      </c>
      <c r="H48" s="1628">
        <v>3</v>
      </c>
      <c r="I48" s="1628">
        <v>29</v>
      </c>
      <c r="J48" s="1628">
        <v>0</v>
      </c>
      <c r="K48" s="1628">
        <v>0</v>
      </c>
      <c r="L48" s="1628">
        <v>0</v>
      </c>
      <c r="M48" s="1628">
        <v>0</v>
      </c>
      <c r="N48" s="1550">
        <v>1</v>
      </c>
      <c r="O48" s="1550">
        <v>0</v>
      </c>
      <c r="P48" s="1550">
        <v>1</v>
      </c>
      <c r="Q48" s="1550">
        <v>0</v>
      </c>
      <c r="R48" s="1550">
        <v>0</v>
      </c>
      <c r="S48" s="1550">
        <v>0</v>
      </c>
      <c r="T48" s="1550">
        <v>0</v>
      </c>
      <c r="U48" s="1550">
        <v>2</v>
      </c>
    </row>
    <row r="49" spans="1:21" s="104" customFormat="1" ht="20.100000000000001" customHeight="1">
      <c r="A49" s="1532" t="s">
        <v>97</v>
      </c>
      <c r="B49" s="1549">
        <f t="shared" si="10"/>
        <v>0</v>
      </c>
      <c r="C49" s="1550">
        <v>0</v>
      </c>
      <c r="D49" s="1628">
        <v>0</v>
      </c>
      <c r="E49" s="1628">
        <f t="shared" si="11"/>
        <v>0</v>
      </c>
      <c r="F49" s="1628">
        <v>0</v>
      </c>
      <c r="G49" s="1628">
        <v>0</v>
      </c>
      <c r="H49" s="1628">
        <v>0</v>
      </c>
      <c r="I49" s="1628">
        <v>0</v>
      </c>
      <c r="J49" s="1628">
        <v>0</v>
      </c>
      <c r="K49" s="1628">
        <v>0</v>
      </c>
      <c r="L49" s="1628">
        <v>0</v>
      </c>
      <c r="M49" s="1628">
        <v>0</v>
      </c>
      <c r="N49" s="1550">
        <v>0</v>
      </c>
      <c r="O49" s="1550">
        <v>0</v>
      </c>
      <c r="P49" s="1550">
        <v>0</v>
      </c>
      <c r="Q49" s="1550">
        <v>0</v>
      </c>
      <c r="R49" s="1550">
        <v>0</v>
      </c>
      <c r="S49" s="1550">
        <v>0</v>
      </c>
      <c r="T49" s="1550">
        <v>0</v>
      </c>
      <c r="U49" s="1550">
        <v>0</v>
      </c>
    </row>
    <row r="50" spans="1:21" s="104" customFormat="1" ht="20.100000000000001" customHeight="1">
      <c r="A50" s="1532" t="s">
        <v>98</v>
      </c>
      <c r="B50" s="1549">
        <f t="shared" si="10"/>
        <v>30</v>
      </c>
      <c r="C50" s="1550">
        <v>25</v>
      </c>
      <c r="D50" s="1628">
        <v>5</v>
      </c>
      <c r="E50" s="1628">
        <f t="shared" si="11"/>
        <v>16</v>
      </c>
      <c r="F50" s="1628">
        <v>3</v>
      </c>
      <c r="G50" s="1628">
        <v>13</v>
      </c>
      <c r="H50" s="1628">
        <v>0</v>
      </c>
      <c r="I50" s="1628">
        <v>7</v>
      </c>
      <c r="J50" s="1628">
        <v>2</v>
      </c>
      <c r="K50" s="1628">
        <v>1</v>
      </c>
      <c r="L50" s="1628">
        <v>1</v>
      </c>
      <c r="M50" s="1628">
        <v>0</v>
      </c>
      <c r="N50" s="1550">
        <v>2</v>
      </c>
      <c r="O50" s="1550">
        <v>0</v>
      </c>
      <c r="P50" s="1550">
        <v>0</v>
      </c>
      <c r="Q50" s="1550">
        <v>0</v>
      </c>
      <c r="R50" s="1550">
        <v>0</v>
      </c>
      <c r="S50" s="1550">
        <v>0</v>
      </c>
      <c r="T50" s="1550">
        <v>0</v>
      </c>
      <c r="U50" s="1550">
        <v>3</v>
      </c>
    </row>
    <row r="51" spans="1:21" s="104" customFormat="1" ht="20.100000000000001" customHeight="1">
      <c r="A51" s="1532" t="s">
        <v>99</v>
      </c>
      <c r="B51" s="1549">
        <f t="shared" si="10"/>
        <v>33</v>
      </c>
      <c r="C51" s="1550">
        <v>3</v>
      </c>
      <c r="D51" s="1628">
        <v>30</v>
      </c>
      <c r="E51" s="1628">
        <f t="shared" si="11"/>
        <v>13</v>
      </c>
      <c r="F51" s="1628">
        <v>1</v>
      </c>
      <c r="G51" s="1628">
        <v>12</v>
      </c>
      <c r="H51" s="1628">
        <v>0</v>
      </c>
      <c r="I51" s="1628">
        <v>11</v>
      </c>
      <c r="J51" s="1628">
        <v>1</v>
      </c>
      <c r="K51" s="1628">
        <v>0</v>
      </c>
      <c r="L51" s="1628">
        <v>1</v>
      </c>
      <c r="M51" s="1628">
        <v>0</v>
      </c>
      <c r="N51" s="1550">
        <v>0</v>
      </c>
      <c r="O51" s="1550">
        <v>0</v>
      </c>
      <c r="P51" s="1550">
        <v>0</v>
      </c>
      <c r="Q51" s="1550">
        <v>0</v>
      </c>
      <c r="R51" s="1550">
        <v>0</v>
      </c>
      <c r="S51" s="1550">
        <v>0</v>
      </c>
      <c r="T51" s="1550">
        <v>0</v>
      </c>
      <c r="U51" s="1550">
        <v>0</v>
      </c>
    </row>
    <row r="52" spans="1:21" s="104" customFormat="1" ht="20.100000000000001" customHeight="1">
      <c r="A52" s="1532" t="s">
        <v>281</v>
      </c>
      <c r="B52" s="1549">
        <f t="shared" si="10"/>
        <v>0</v>
      </c>
      <c r="C52" s="1550">
        <v>0</v>
      </c>
      <c r="D52" s="1628">
        <v>0</v>
      </c>
      <c r="E52" s="1628">
        <f t="shared" si="11"/>
        <v>0</v>
      </c>
      <c r="F52" s="1628">
        <v>0</v>
      </c>
      <c r="G52" s="1628">
        <v>0</v>
      </c>
      <c r="H52" s="1628">
        <v>0</v>
      </c>
      <c r="I52" s="1628">
        <v>0</v>
      </c>
      <c r="J52" s="1628">
        <v>0</v>
      </c>
      <c r="K52" s="1628">
        <v>0</v>
      </c>
      <c r="L52" s="1628">
        <v>0</v>
      </c>
      <c r="M52" s="1628">
        <v>0</v>
      </c>
      <c r="N52" s="1550">
        <v>0</v>
      </c>
      <c r="O52" s="1550">
        <v>0</v>
      </c>
      <c r="P52" s="1550">
        <v>0</v>
      </c>
      <c r="Q52" s="1550">
        <v>0</v>
      </c>
      <c r="R52" s="1550">
        <v>0</v>
      </c>
      <c r="S52" s="1550">
        <v>0</v>
      </c>
      <c r="T52" s="1550">
        <v>0</v>
      </c>
      <c r="U52" s="1550">
        <v>0</v>
      </c>
    </row>
    <row r="53" spans="1:21" s="104" customFormat="1" ht="20.100000000000001" customHeight="1">
      <c r="A53" s="1532" t="s">
        <v>282</v>
      </c>
      <c r="B53" s="1549">
        <f t="shared" si="10"/>
        <v>108</v>
      </c>
      <c r="C53" s="1550">
        <v>11</v>
      </c>
      <c r="D53" s="1628">
        <v>97</v>
      </c>
      <c r="E53" s="1628">
        <f t="shared" si="11"/>
        <v>3</v>
      </c>
      <c r="F53" s="1628">
        <v>0</v>
      </c>
      <c r="G53" s="1628">
        <v>3</v>
      </c>
      <c r="H53" s="1628">
        <v>0</v>
      </c>
      <c r="I53" s="1628">
        <v>2</v>
      </c>
      <c r="J53" s="1628">
        <v>1</v>
      </c>
      <c r="K53" s="1628">
        <v>0</v>
      </c>
      <c r="L53" s="1628">
        <v>0</v>
      </c>
      <c r="M53" s="1628">
        <v>0</v>
      </c>
      <c r="N53" s="1550">
        <v>0</v>
      </c>
      <c r="O53" s="1550">
        <v>0</v>
      </c>
      <c r="P53" s="1550">
        <v>0</v>
      </c>
      <c r="Q53" s="1550">
        <v>0</v>
      </c>
      <c r="R53" s="1550">
        <v>0</v>
      </c>
      <c r="S53" s="1550">
        <v>0</v>
      </c>
      <c r="T53" s="1550">
        <v>0</v>
      </c>
      <c r="U53" s="1550">
        <v>0</v>
      </c>
    </row>
    <row r="54" spans="1:21" s="104" customFormat="1" ht="20.100000000000001" customHeight="1">
      <c r="A54" s="1532" t="s">
        <v>653</v>
      </c>
      <c r="B54" s="1549">
        <f t="shared" si="10"/>
        <v>54</v>
      </c>
      <c r="C54" s="1550">
        <v>0</v>
      </c>
      <c r="D54" s="1628">
        <v>54</v>
      </c>
      <c r="E54" s="1628">
        <f t="shared" si="11"/>
        <v>7</v>
      </c>
      <c r="F54" s="1628">
        <v>0</v>
      </c>
      <c r="G54" s="1628">
        <v>7</v>
      </c>
      <c r="H54" s="1628">
        <v>3</v>
      </c>
      <c r="I54" s="1628">
        <v>3</v>
      </c>
      <c r="J54" s="1628">
        <v>0</v>
      </c>
      <c r="K54" s="1628">
        <v>0</v>
      </c>
      <c r="L54" s="1628">
        <v>0</v>
      </c>
      <c r="M54" s="1628">
        <v>0</v>
      </c>
      <c r="N54" s="1550">
        <v>0</v>
      </c>
      <c r="O54" s="1550">
        <v>0</v>
      </c>
      <c r="P54" s="1550">
        <v>0</v>
      </c>
      <c r="Q54" s="1550">
        <v>0</v>
      </c>
      <c r="R54" s="1550">
        <v>1</v>
      </c>
      <c r="S54" s="1550">
        <v>0</v>
      </c>
      <c r="T54" s="1550">
        <v>0</v>
      </c>
      <c r="U54" s="1550">
        <v>0</v>
      </c>
    </row>
    <row r="55" spans="1:21" s="104" customFormat="1" ht="20.100000000000001" customHeight="1">
      <c r="A55" s="1532" t="s">
        <v>283</v>
      </c>
      <c r="B55" s="1549">
        <f t="shared" si="10"/>
        <v>19</v>
      </c>
      <c r="C55" s="1550">
        <v>1</v>
      </c>
      <c r="D55" s="1628">
        <v>18</v>
      </c>
      <c r="E55" s="1628">
        <f t="shared" si="11"/>
        <v>7</v>
      </c>
      <c r="F55" s="1628">
        <v>0</v>
      </c>
      <c r="G55" s="1628">
        <v>7</v>
      </c>
      <c r="H55" s="1628">
        <v>0</v>
      </c>
      <c r="I55" s="1628">
        <v>1</v>
      </c>
      <c r="J55" s="1628">
        <v>4</v>
      </c>
      <c r="K55" s="1628">
        <v>0</v>
      </c>
      <c r="L55" s="1628">
        <v>0</v>
      </c>
      <c r="M55" s="1628">
        <v>0</v>
      </c>
      <c r="N55" s="1550">
        <v>2</v>
      </c>
      <c r="O55" s="1550">
        <v>0</v>
      </c>
      <c r="P55" s="1550">
        <v>0</v>
      </c>
      <c r="Q55" s="1550">
        <v>0</v>
      </c>
      <c r="R55" s="1550">
        <v>0</v>
      </c>
      <c r="S55" s="1550">
        <v>0</v>
      </c>
      <c r="T55" s="1550">
        <v>0</v>
      </c>
      <c r="U55" s="1550">
        <v>0</v>
      </c>
    </row>
    <row r="56" spans="1:21" s="104" customFormat="1" ht="20.100000000000001" customHeight="1">
      <c r="A56" s="1532" t="s">
        <v>654</v>
      </c>
      <c r="B56" s="1549">
        <f t="shared" si="10"/>
        <v>101</v>
      </c>
      <c r="C56" s="1550">
        <v>8</v>
      </c>
      <c r="D56" s="1628">
        <v>93</v>
      </c>
      <c r="E56" s="1628">
        <f t="shared" si="11"/>
        <v>45</v>
      </c>
      <c r="F56" s="1628">
        <v>2</v>
      </c>
      <c r="G56" s="1628">
        <v>43</v>
      </c>
      <c r="H56" s="1628">
        <v>1</v>
      </c>
      <c r="I56" s="1628">
        <v>31</v>
      </c>
      <c r="J56" s="1628">
        <v>2</v>
      </c>
      <c r="K56" s="1628">
        <v>2</v>
      </c>
      <c r="L56" s="1628">
        <v>3</v>
      </c>
      <c r="M56" s="1628">
        <v>1</v>
      </c>
      <c r="N56" s="1550">
        <v>1</v>
      </c>
      <c r="O56" s="1550">
        <v>0</v>
      </c>
      <c r="P56" s="1550">
        <v>1</v>
      </c>
      <c r="Q56" s="1550">
        <v>0</v>
      </c>
      <c r="R56" s="1550">
        <v>1</v>
      </c>
      <c r="S56" s="1550">
        <v>0</v>
      </c>
      <c r="T56" s="1550">
        <v>1</v>
      </c>
      <c r="U56" s="1550">
        <v>1</v>
      </c>
    </row>
    <row r="57" spans="1:21" s="104" customFormat="1" ht="20.100000000000001" customHeight="1">
      <c r="A57" s="1532" t="s">
        <v>271</v>
      </c>
      <c r="B57" s="1549">
        <f t="shared" si="10"/>
        <v>134</v>
      </c>
      <c r="C57" s="1550">
        <v>6</v>
      </c>
      <c r="D57" s="1628">
        <v>128</v>
      </c>
      <c r="E57" s="1628">
        <f t="shared" si="11"/>
        <v>28</v>
      </c>
      <c r="F57" s="1628">
        <v>1</v>
      </c>
      <c r="G57" s="1628">
        <v>27</v>
      </c>
      <c r="H57" s="1628">
        <v>3</v>
      </c>
      <c r="I57" s="1628">
        <v>18</v>
      </c>
      <c r="J57" s="1628">
        <v>1</v>
      </c>
      <c r="K57" s="1628">
        <v>1</v>
      </c>
      <c r="L57" s="1628">
        <v>1</v>
      </c>
      <c r="M57" s="1628">
        <v>0</v>
      </c>
      <c r="N57" s="1550">
        <v>1</v>
      </c>
      <c r="O57" s="1550">
        <v>1</v>
      </c>
      <c r="P57" s="1550">
        <v>0</v>
      </c>
      <c r="Q57" s="1550">
        <v>0</v>
      </c>
      <c r="R57" s="1550">
        <v>1</v>
      </c>
      <c r="S57" s="1550">
        <v>0</v>
      </c>
      <c r="T57" s="1550">
        <v>0</v>
      </c>
      <c r="U57" s="1550">
        <v>1</v>
      </c>
    </row>
    <row r="58" spans="1:21" s="104" customFormat="1" ht="20.100000000000001" customHeight="1">
      <c r="A58" s="1522" t="s">
        <v>295</v>
      </c>
      <c r="B58" s="1552">
        <f t="shared" si="10"/>
        <v>51</v>
      </c>
      <c r="C58" s="1553">
        <v>4</v>
      </c>
      <c r="D58" s="234">
        <v>47</v>
      </c>
      <c r="E58" s="234">
        <f t="shared" si="11"/>
        <v>12</v>
      </c>
      <c r="F58" s="234">
        <v>0</v>
      </c>
      <c r="G58" s="234">
        <v>12</v>
      </c>
      <c r="H58" s="234">
        <v>1</v>
      </c>
      <c r="I58" s="234">
        <v>7</v>
      </c>
      <c r="J58" s="234">
        <v>0</v>
      </c>
      <c r="K58" s="234">
        <v>2</v>
      </c>
      <c r="L58" s="234">
        <v>1</v>
      </c>
      <c r="M58" s="234">
        <v>0</v>
      </c>
      <c r="N58" s="1553">
        <v>0</v>
      </c>
      <c r="O58" s="1553">
        <v>0</v>
      </c>
      <c r="P58" s="1553">
        <v>0</v>
      </c>
      <c r="Q58" s="1553">
        <v>0</v>
      </c>
      <c r="R58" s="1553">
        <v>0</v>
      </c>
      <c r="S58" s="1553">
        <v>1</v>
      </c>
      <c r="T58" s="1553">
        <v>0</v>
      </c>
      <c r="U58" s="1553">
        <v>0</v>
      </c>
    </row>
    <row r="59" spans="1:21" s="104" customFormat="1" ht="13.9" customHeight="1">
      <c r="A59" s="106"/>
      <c r="B59" s="106"/>
      <c r="C59" s="106"/>
      <c r="D59" s="111"/>
      <c r="E59" s="111"/>
      <c r="F59" s="111"/>
      <c r="G59" s="111"/>
      <c r="H59" s="111"/>
      <c r="I59" s="106"/>
      <c r="J59" s="106"/>
      <c r="K59" s="111"/>
      <c r="L59" s="111"/>
      <c r="M59" s="106"/>
      <c r="N59" s="105"/>
      <c r="O59" s="105"/>
      <c r="Q59" s="105"/>
      <c r="R59" s="105"/>
      <c r="S59" s="105"/>
      <c r="U59" s="105"/>
    </row>
    <row r="60" spans="1:21" s="104" customFormat="1" ht="13.9" customHeight="1">
      <c r="D60" s="109"/>
      <c r="E60" s="109"/>
      <c r="F60" s="109"/>
      <c r="G60" s="109"/>
      <c r="H60" s="109"/>
      <c r="I60" s="109"/>
      <c r="J60" s="109"/>
      <c r="K60" s="109"/>
      <c r="L60" s="109"/>
      <c r="M60" s="110"/>
      <c r="N60" s="105"/>
      <c r="O60" s="105"/>
      <c r="P60" s="110"/>
      <c r="Q60" s="105"/>
      <c r="R60" s="110"/>
      <c r="S60" s="105"/>
      <c r="T60" s="110"/>
      <c r="U60" s="105"/>
    </row>
    <row r="61" spans="1:21" s="104" customFormat="1" ht="13.9" customHeight="1">
      <c r="D61" s="108"/>
      <c r="E61" s="108"/>
      <c r="F61" s="108"/>
      <c r="G61" s="108"/>
      <c r="H61" s="108"/>
      <c r="I61" s="108"/>
      <c r="J61" s="108"/>
      <c r="K61" s="1532"/>
      <c r="L61" s="1532"/>
      <c r="M61" s="1532"/>
      <c r="N61" s="1532"/>
      <c r="O61" s="1532"/>
      <c r="P61" s="1532"/>
      <c r="Q61" s="1532"/>
      <c r="R61" s="1532"/>
      <c r="S61" s="1532"/>
      <c r="T61" s="1532"/>
    </row>
  </sheetData>
  <mergeCells count="44">
    <mergeCell ref="T38:T39"/>
    <mergeCell ref="O38:O39"/>
    <mergeCell ref="P38:P39"/>
    <mergeCell ref="Q38:Q39"/>
    <mergeCell ref="R38:R39"/>
    <mergeCell ref="S38:S39"/>
    <mergeCell ref="A36:A39"/>
    <mergeCell ref="B36:U36"/>
    <mergeCell ref="B37:D37"/>
    <mergeCell ref="E37:U37"/>
    <mergeCell ref="B38:B39"/>
    <mergeCell ref="C38:C39"/>
    <mergeCell ref="D38:D39"/>
    <mergeCell ref="E38:G38"/>
    <mergeCell ref="H38:H39"/>
    <mergeCell ref="I38:I39"/>
    <mergeCell ref="U38:U39"/>
    <mergeCell ref="J38:J39"/>
    <mergeCell ref="K38:K39"/>
    <mergeCell ref="L38:L39"/>
    <mergeCell ref="M38:M39"/>
    <mergeCell ref="N38:N39"/>
    <mergeCell ref="H35:L35"/>
    <mergeCell ref="A5:A7"/>
    <mergeCell ref="B5:F6"/>
    <mergeCell ref="G5:U5"/>
    <mergeCell ref="G6:K6"/>
    <mergeCell ref="L6:P6"/>
    <mergeCell ref="Q6:U6"/>
    <mergeCell ref="B7:D7"/>
    <mergeCell ref="G7:I7"/>
    <mergeCell ref="L7:N7"/>
    <mergeCell ref="Q7:S7"/>
    <mergeCell ref="Q32:R32"/>
    <mergeCell ref="S32:U32"/>
    <mergeCell ref="Q33:R33"/>
    <mergeCell ref="S33:U33"/>
    <mergeCell ref="A34:U34"/>
    <mergeCell ref="G4:N4"/>
    <mergeCell ref="Q1:R1"/>
    <mergeCell ref="S1:U1"/>
    <mergeCell ref="Q2:R2"/>
    <mergeCell ref="S2:U2"/>
    <mergeCell ref="A3:U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89" orientation="landscape" r:id="rId1"/>
  <headerFooter alignWithMargins="0">
    <oddFooter>&amp;C&amp;"新細明體,標準"&amp;8&amp;A</oddFooter>
  </headerFooter>
  <rowBreaks count="1" manualBreakCount="1">
    <brk id="3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6"/>
  <sheetViews>
    <sheetView view="pageBreakPreview" zoomScaleNormal="100" zoomScaleSheetLayoutView="100" workbookViewId="0">
      <selection activeCell="T16" sqref="T16"/>
    </sheetView>
  </sheetViews>
  <sheetFormatPr defaultRowHeight="15.75"/>
  <cols>
    <col min="1" max="1" width="14" style="97" customWidth="1"/>
    <col min="2" max="6" width="7.625" style="97" customWidth="1"/>
    <col min="7" max="15" width="8.625" style="97" customWidth="1"/>
    <col min="16" max="256" width="9" style="97"/>
    <col min="257" max="257" width="14" style="97" customWidth="1"/>
    <col min="258" max="262" width="7.625" style="97" customWidth="1"/>
    <col min="263" max="271" width="8.625" style="97" customWidth="1"/>
    <col min="272" max="512" width="9" style="97"/>
    <col min="513" max="513" width="14" style="97" customWidth="1"/>
    <col min="514" max="518" width="7.625" style="97" customWidth="1"/>
    <col min="519" max="527" width="8.625" style="97" customWidth="1"/>
    <col min="528" max="768" width="9" style="97"/>
    <col min="769" max="769" width="14" style="97" customWidth="1"/>
    <col min="770" max="774" width="7.625" style="97" customWidth="1"/>
    <col min="775" max="783" width="8.625" style="97" customWidth="1"/>
    <col min="784" max="1024" width="9" style="97"/>
    <col min="1025" max="1025" width="14" style="97" customWidth="1"/>
    <col min="1026" max="1030" width="7.625" style="97" customWidth="1"/>
    <col min="1031" max="1039" width="8.625" style="97" customWidth="1"/>
    <col min="1040" max="1280" width="9" style="97"/>
    <col min="1281" max="1281" width="14" style="97" customWidth="1"/>
    <col min="1282" max="1286" width="7.625" style="97" customWidth="1"/>
    <col min="1287" max="1295" width="8.625" style="97" customWidth="1"/>
    <col min="1296" max="1536" width="9" style="97"/>
    <col min="1537" max="1537" width="14" style="97" customWidth="1"/>
    <col min="1538" max="1542" width="7.625" style="97" customWidth="1"/>
    <col min="1543" max="1551" width="8.625" style="97" customWidth="1"/>
    <col min="1552" max="1792" width="9" style="97"/>
    <col min="1793" max="1793" width="14" style="97" customWidth="1"/>
    <col min="1794" max="1798" width="7.625" style="97" customWidth="1"/>
    <col min="1799" max="1807" width="8.625" style="97" customWidth="1"/>
    <col min="1808" max="2048" width="9" style="97"/>
    <col min="2049" max="2049" width="14" style="97" customWidth="1"/>
    <col min="2050" max="2054" width="7.625" style="97" customWidth="1"/>
    <col min="2055" max="2063" width="8.625" style="97" customWidth="1"/>
    <col min="2064" max="2304" width="9" style="97"/>
    <col min="2305" max="2305" width="14" style="97" customWidth="1"/>
    <col min="2306" max="2310" width="7.625" style="97" customWidth="1"/>
    <col min="2311" max="2319" width="8.625" style="97" customWidth="1"/>
    <col min="2320" max="2560" width="9" style="97"/>
    <col min="2561" max="2561" width="14" style="97" customWidth="1"/>
    <col min="2562" max="2566" width="7.625" style="97" customWidth="1"/>
    <col min="2567" max="2575" width="8.625" style="97" customWidth="1"/>
    <col min="2576" max="2816" width="9" style="97"/>
    <col min="2817" max="2817" width="14" style="97" customWidth="1"/>
    <col min="2818" max="2822" width="7.625" style="97" customWidth="1"/>
    <col min="2823" max="2831" width="8.625" style="97" customWidth="1"/>
    <col min="2832" max="3072" width="9" style="97"/>
    <col min="3073" max="3073" width="14" style="97" customWidth="1"/>
    <col min="3074" max="3078" width="7.625" style="97" customWidth="1"/>
    <col min="3079" max="3087" width="8.625" style="97" customWidth="1"/>
    <col min="3088" max="3328" width="9" style="97"/>
    <col min="3329" max="3329" width="14" style="97" customWidth="1"/>
    <col min="3330" max="3334" width="7.625" style="97" customWidth="1"/>
    <col min="3335" max="3343" width="8.625" style="97" customWidth="1"/>
    <col min="3344" max="3584" width="9" style="97"/>
    <col min="3585" max="3585" width="14" style="97" customWidth="1"/>
    <col min="3586" max="3590" width="7.625" style="97" customWidth="1"/>
    <col min="3591" max="3599" width="8.625" style="97" customWidth="1"/>
    <col min="3600" max="3840" width="9" style="97"/>
    <col min="3841" max="3841" width="14" style="97" customWidth="1"/>
    <col min="3842" max="3846" width="7.625" style="97" customWidth="1"/>
    <col min="3847" max="3855" width="8.625" style="97" customWidth="1"/>
    <col min="3856" max="4096" width="9" style="97"/>
    <col min="4097" max="4097" width="14" style="97" customWidth="1"/>
    <col min="4098" max="4102" width="7.625" style="97" customWidth="1"/>
    <col min="4103" max="4111" width="8.625" style="97" customWidth="1"/>
    <col min="4112" max="4352" width="9" style="97"/>
    <col min="4353" max="4353" width="14" style="97" customWidth="1"/>
    <col min="4354" max="4358" width="7.625" style="97" customWidth="1"/>
    <col min="4359" max="4367" width="8.625" style="97" customWidth="1"/>
    <col min="4368" max="4608" width="9" style="97"/>
    <col min="4609" max="4609" width="14" style="97" customWidth="1"/>
    <col min="4610" max="4614" width="7.625" style="97" customWidth="1"/>
    <col min="4615" max="4623" width="8.625" style="97" customWidth="1"/>
    <col min="4624" max="4864" width="9" style="97"/>
    <col min="4865" max="4865" width="14" style="97" customWidth="1"/>
    <col min="4866" max="4870" width="7.625" style="97" customWidth="1"/>
    <col min="4871" max="4879" width="8.625" style="97" customWidth="1"/>
    <col min="4880" max="5120" width="9" style="97"/>
    <col min="5121" max="5121" width="14" style="97" customWidth="1"/>
    <col min="5122" max="5126" width="7.625" style="97" customWidth="1"/>
    <col min="5127" max="5135" width="8.625" style="97" customWidth="1"/>
    <col min="5136" max="5376" width="9" style="97"/>
    <col min="5377" max="5377" width="14" style="97" customWidth="1"/>
    <col min="5378" max="5382" width="7.625" style="97" customWidth="1"/>
    <col min="5383" max="5391" width="8.625" style="97" customWidth="1"/>
    <col min="5392" max="5632" width="9" style="97"/>
    <col min="5633" max="5633" width="14" style="97" customWidth="1"/>
    <col min="5634" max="5638" width="7.625" style="97" customWidth="1"/>
    <col min="5639" max="5647" width="8.625" style="97" customWidth="1"/>
    <col min="5648" max="5888" width="9" style="97"/>
    <col min="5889" max="5889" width="14" style="97" customWidth="1"/>
    <col min="5890" max="5894" width="7.625" style="97" customWidth="1"/>
    <col min="5895" max="5903" width="8.625" style="97" customWidth="1"/>
    <col min="5904" max="6144" width="9" style="97"/>
    <col min="6145" max="6145" width="14" style="97" customWidth="1"/>
    <col min="6146" max="6150" width="7.625" style="97" customWidth="1"/>
    <col min="6151" max="6159" width="8.625" style="97" customWidth="1"/>
    <col min="6160" max="6400" width="9" style="97"/>
    <col min="6401" max="6401" width="14" style="97" customWidth="1"/>
    <col min="6402" max="6406" width="7.625" style="97" customWidth="1"/>
    <col min="6407" max="6415" width="8.625" style="97" customWidth="1"/>
    <col min="6416" max="6656" width="9" style="97"/>
    <col min="6657" max="6657" width="14" style="97" customWidth="1"/>
    <col min="6658" max="6662" width="7.625" style="97" customWidth="1"/>
    <col min="6663" max="6671" width="8.625" style="97" customWidth="1"/>
    <col min="6672" max="6912" width="9" style="97"/>
    <col min="6913" max="6913" width="14" style="97" customWidth="1"/>
    <col min="6914" max="6918" width="7.625" style="97" customWidth="1"/>
    <col min="6919" max="6927" width="8.625" style="97" customWidth="1"/>
    <col min="6928" max="7168" width="9" style="97"/>
    <col min="7169" max="7169" width="14" style="97" customWidth="1"/>
    <col min="7170" max="7174" width="7.625" style="97" customWidth="1"/>
    <col min="7175" max="7183" width="8.625" style="97" customWidth="1"/>
    <col min="7184" max="7424" width="9" style="97"/>
    <col min="7425" max="7425" width="14" style="97" customWidth="1"/>
    <col min="7426" max="7430" width="7.625" style="97" customWidth="1"/>
    <col min="7431" max="7439" width="8.625" style="97" customWidth="1"/>
    <col min="7440" max="7680" width="9" style="97"/>
    <col min="7681" max="7681" width="14" style="97" customWidth="1"/>
    <col min="7682" max="7686" width="7.625" style="97" customWidth="1"/>
    <col min="7687" max="7695" width="8.625" style="97" customWidth="1"/>
    <col min="7696" max="7936" width="9" style="97"/>
    <col min="7937" max="7937" width="14" style="97" customWidth="1"/>
    <col min="7938" max="7942" width="7.625" style="97" customWidth="1"/>
    <col min="7943" max="7951" width="8.625" style="97" customWidth="1"/>
    <col min="7952" max="8192" width="9" style="97"/>
    <col min="8193" max="8193" width="14" style="97" customWidth="1"/>
    <col min="8194" max="8198" width="7.625" style="97" customWidth="1"/>
    <col min="8199" max="8207" width="8.625" style="97" customWidth="1"/>
    <col min="8208" max="8448" width="9" style="97"/>
    <col min="8449" max="8449" width="14" style="97" customWidth="1"/>
    <col min="8450" max="8454" width="7.625" style="97" customWidth="1"/>
    <col min="8455" max="8463" width="8.625" style="97" customWidth="1"/>
    <col min="8464" max="8704" width="9" style="97"/>
    <col min="8705" max="8705" width="14" style="97" customWidth="1"/>
    <col min="8706" max="8710" width="7.625" style="97" customWidth="1"/>
    <col min="8711" max="8719" width="8.625" style="97" customWidth="1"/>
    <col min="8720" max="8960" width="9" style="97"/>
    <col min="8961" max="8961" width="14" style="97" customWidth="1"/>
    <col min="8962" max="8966" width="7.625" style="97" customWidth="1"/>
    <col min="8967" max="8975" width="8.625" style="97" customWidth="1"/>
    <col min="8976" max="9216" width="9" style="97"/>
    <col min="9217" max="9217" width="14" style="97" customWidth="1"/>
    <col min="9218" max="9222" width="7.625" style="97" customWidth="1"/>
    <col min="9223" max="9231" width="8.625" style="97" customWidth="1"/>
    <col min="9232" max="9472" width="9" style="97"/>
    <col min="9473" max="9473" width="14" style="97" customWidth="1"/>
    <col min="9474" max="9478" width="7.625" style="97" customWidth="1"/>
    <col min="9479" max="9487" width="8.625" style="97" customWidth="1"/>
    <col min="9488" max="9728" width="9" style="97"/>
    <col min="9729" max="9729" width="14" style="97" customWidth="1"/>
    <col min="9730" max="9734" width="7.625" style="97" customWidth="1"/>
    <col min="9735" max="9743" width="8.625" style="97" customWidth="1"/>
    <col min="9744" max="9984" width="9" style="97"/>
    <col min="9985" max="9985" width="14" style="97" customWidth="1"/>
    <col min="9986" max="9990" width="7.625" style="97" customWidth="1"/>
    <col min="9991" max="9999" width="8.625" style="97" customWidth="1"/>
    <col min="10000" max="10240" width="9" style="97"/>
    <col min="10241" max="10241" width="14" style="97" customWidth="1"/>
    <col min="10242" max="10246" width="7.625" style="97" customWidth="1"/>
    <col min="10247" max="10255" width="8.625" style="97" customWidth="1"/>
    <col min="10256" max="10496" width="9" style="97"/>
    <col min="10497" max="10497" width="14" style="97" customWidth="1"/>
    <col min="10498" max="10502" width="7.625" style="97" customWidth="1"/>
    <col min="10503" max="10511" width="8.625" style="97" customWidth="1"/>
    <col min="10512" max="10752" width="9" style="97"/>
    <col min="10753" max="10753" width="14" style="97" customWidth="1"/>
    <col min="10754" max="10758" width="7.625" style="97" customWidth="1"/>
    <col min="10759" max="10767" width="8.625" style="97" customWidth="1"/>
    <col min="10768" max="11008" width="9" style="97"/>
    <col min="11009" max="11009" width="14" style="97" customWidth="1"/>
    <col min="11010" max="11014" width="7.625" style="97" customWidth="1"/>
    <col min="11015" max="11023" width="8.625" style="97" customWidth="1"/>
    <col min="11024" max="11264" width="9" style="97"/>
    <col min="11265" max="11265" width="14" style="97" customWidth="1"/>
    <col min="11266" max="11270" width="7.625" style="97" customWidth="1"/>
    <col min="11271" max="11279" width="8.625" style="97" customWidth="1"/>
    <col min="11280" max="11520" width="9" style="97"/>
    <col min="11521" max="11521" width="14" style="97" customWidth="1"/>
    <col min="11522" max="11526" width="7.625" style="97" customWidth="1"/>
    <col min="11527" max="11535" width="8.625" style="97" customWidth="1"/>
    <col min="11536" max="11776" width="9" style="97"/>
    <col min="11777" max="11777" width="14" style="97" customWidth="1"/>
    <col min="11778" max="11782" width="7.625" style="97" customWidth="1"/>
    <col min="11783" max="11791" width="8.625" style="97" customWidth="1"/>
    <col min="11792" max="12032" width="9" style="97"/>
    <col min="12033" max="12033" width="14" style="97" customWidth="1"/>
    <col min="12034" max="12038" width="7.625" style="97" customWidth="1"/>
    <col min="12039" max="12047" width="8.625" style="97" customWidth="1"/>
    <col min="12048" max="12288" width="9" style="97"/>
    <col min="12289" max="12289" width="14" style="97" customWidth="1"/>
    <col min="12290" max="12294" width="7.625" style="97" customWidth="1"/>
    <col min="12295" max="12303" width="8.625" style="97" customWidth="1"/>
    <col min="12304" max="12544" width="9" style="97"/>
    <col min="12545" max="12545" width="14" style="97" customWidth="1"/>
    <col min="12546" max="12550" width="7.625" style="97" customWidth="1"/>
    <col min="12551" max="12559" width="8.625" style="97" customWidth="1"/>
    <col min="12560" max="12800" width="9" style="97"/>
    <col min="12801" max="12801" width="14" style="97" customWidth="1"/>
    <col min="12802" max="12806" width="7.625" style="97" customWidth="1"/>
    <col min="12807" max="12815" width="8.625" style="97" customWidth="1"/>
    <col min="12816" max="13056" width="9" style="97"/>
    <col min="13057" max="13057" width="14" style="97" customWidth="1"/>
    <col min="13058" max="13062" width="7.625" style="97" customWidth="1"/>
    <col min="13063" max="13071" width="8.625" style="97" customWidth="1"/>
    <col min="13072" max="13312" width="9" style="97"/>
    <col min="13313" max="13313" width="14" style="97" customWidth="1"/>
    <col min="13314" max="13318" width="7.625" style="97" customWidth="1"/>
    <col min="13319" max="13327" width="8.625" style="97" customWidth="1"/>
    <col min="13328" max="13568" width="9" style="97"/>
    <col min="13569" max="13569" width="14" style="97" customWidth="1"/>
    <col min="13570" max="13574" width="7.625" style="97" customWidth="1"/>
    <col min="13575" max="13583" width="8.625" style="97" customWidth="1"/>
    <col min="13584" max="13824" width="9" style="97"/>
    <col min="13825" max="13825" width="14" style="97" customWidth="1"/>
    <col min="13826" max="13830" width="7.625" style="97" customWidth="1"/>
    <col min="13831" max="13839" width="8.625" style="97" customWidth="1"/>
    <col min="13840" max="14080" width="9" style="97"/>
    <col min="14081" max="14081" width="14" style="97" customWidth="1"/>
    <col min="14082" max="14086" width="7.625" style="97" customWidth="1"/>
    <col min="14087" max="14095" width="8.625" style="97" customWidth="1"/>
    <col min="14096" max="14336" width="9" style="97"/>
    <col min="14337" max="14337" width="14" style="97" customWidth="1"/>
    <col min="14338" max="14342" width="7.625" style="97" customWidth="1"/>
    <col min="14343" max="14351" width="8.625" style="97" customWidth="1"/>
    <col min="14352" max="14592" width="9" style="97"/>
    <col min="14593" max="14593" width="14" style="97" customWidth="1"/>
    <col min="14594" max="14598" width="7.625" style="97" customWidth="1"/>
    <col min="14599" max="14607" width="8.625" style="97" customWidth="1"/>
    <col min="14608" max="14848" width="9" style="97"/>
    <col min="14849" max="14849" width="14" style="97" customWidth="1"/>
    <col min="14850" max="14854" width="7.625" style="97" customWidth="1"/>
    <col min="14855" max="14863" width="8.625" style="97" customWidth="1"/>
    <col min="14864" max="15104" width="9" style="97"/>
    <col min="15105" max="15105" width="14" style="97" customWidth="1"/>
    <col min="15106" max="15110" width="7.625" style="97" customWidth="1"/>
    <col min="15111" max="15119" width="8.625" style="97" customWidth="1"/>
    <col min="15120" max="15360" width="9" style="97"/>
    <col min="15361" max="15361" width="14" style="97" customWidth="1"/>
    <col min="15362" max="15366" width="7.625" style="97" customWidth="1"/>
    <col min="15367" max="15375" width="8.625" style="97" customWidth="1"/>
    <col min="15376" max="15616" width="9" style="97"/>
    <col min="15617" max="15617" width="14" style="97" customWidth="1"/>
    <col min="15618" max="15622" width="7.625" style="97" customWidth="1"/>
    <col min="15623" max="15631" width="8.625" style="97" customWidth="1"/>
    <col min="15632" max="15872" width="9" style="97"/>
    <col min="15873" max="15873" width="14" style="97" customWidth="1"/>
    <col min="15874" max="15878" width="7.625" style="97" customWidth="1"/>
    <col min="15879" max="15887" width="8.625" style="97" customWidth="1"/>
    <col min="15888" max="16128" width="9" style="97"/>
    <col min="16129" max="16129" width="14" style="97" customWidth="1"/>
    <col min="16130" max="16134" width="7.625" style="97" customWidth="1"/>
    <col min="16135" max="16143" width="8.625" style="97" customWidth="1"/>
    <col min="16144" max="16384" width="9" style="97"/>
  </cols>
  <sheetData>
    <row r="1" spans="1:18" s="94" customFormat="1" ht="18" customHeight="1">
      <c r="A1" s="1727" t="s">
        <v>4339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27" t="s">
        <v>4340</v>
      </c>
      <c r="N1" s="1810" t="s">
        <v>4341</v>
      </c>
      <c r="O1" s="1737"/>
    </row>
    <row r="2" spans="1:18" s="94" customFormat="1" ht="18" customHeight="1">
      <c r="A2" s="1727" t="s">
        <v>4342</v>
      </c>
      <c r="B2" s="1732" t="s">
        <v>4343</v>
      </c>
      <c r="C2" s="1732"/>
      <c r="D2" s="1732"/>
      <c r="E2" s="1732"/>
      <c r="F2" s="1732"/>
      <c r="G2" s="1732"/>
      <c r="H2" s="1732"/>
      <c r="I2" s="1732"/>
      <c r="J2" s="1732"/>
      <c r="K2" s="1732"/>
      <c r="L2" s="7" t="s">
        <v>4344</v>
      </c>
      <c r="M2" s="1727" t="s">
        <v>4345</v>
      </c>
      <c r="N2" s="1910" t="s">
        <v>1215</v>
      </c>
      <c r="O2" s="1914"/>
    </row>
    <row r="3" spans="1:18" s="100" customFormat="1" ht="30.2" customHeight="1">
      <c r="A3" s="1761" t="s">
        <v>4346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</row>
    <row r="4" spans="1:18" s="94" customFormat="1" ht="18" customHeight="1">
      <c r="C4" s="1730"/>
      <c r="F4" s="1763" t="s">
        <v>4347</v>
      </c>
      <c r="G4" s="1763"/>
      <c r="H4" s="1763"/>
      <c r="I4" s="1763"/>
      <c r="J4" s="1763"/>
      <c r="K4" s="1730"/>
      <c r="L4" s="1730"/>
      <c r="O4" s="1735"/>
    </row>
    <row r="5" spans="1:18" s="1734" customFormat="1" ht="24" customHeight="1">
      <c r="A5" s="1737" t="s">
        <v>4348</v>
      </c>
      <c r="B5" s="1796" t="s">
        <v>4349</v>
      </c>
      <c r="C5" s="1739" t="s">
        <v>4350</v>
      </c>
      <c r="D5" s="1739"/>
      <c r="E5" s="1739"/>
      <c r="F5" s="1739"/>
      <c r="G5" s="2515" t="s">
        <v>4351</v>
      </c>
      <c r="H5" s="2516"/>
      <c r="I5" s="2516"/>
      <c r="J5" s="2516"/>
      <c r="K5" s="2516"/>
      <c r="L5" s="2516"/>
      <c r="M5" s="2516"/>
      <c r="N5" s="2517"/>
      <c r="O5" s="1797" t="s">
        <v>4352</v>
      </c>
    </row>
    <row r="6" spans="1:18" s="1734" customFormat="1" ht="24" customHeight="1">
      <c r="A6" s="1737"/>
      <c r="B6" s="1739"/>
      <c r="C6" s="1849" t="s">
        <v>4353</v>
      </c>
      <c r="D6" s="1849" t="s">
        <v>4354</v>
      </c>
      <c r="E6" s="1849" t="s">
        <v>4355</v>
      </c>
      <c r="F6" s="1850" t="s">
        <v>4356</v>
      </c>
      <c r="G6" s="2518" t="s">
        <v>4353</v>
      </c>
      <c r="H6" s="1739" t="s">
        <v>4357</v>
      </c>
      <c r="I6" s="1739"/>
      <c r="J6" s="1739" t="s">
        <v>4358</v>
      </c>
      <c r="K6" s="1739"/>
      <c r="L6" s="1739"/>
      <c r="M6" s="1739"/>
      <c r="N6" s="1739"/>
      <c r="O6" s="1797"/>
    </row>
    <row r="7" spans="1:18" s="1734" customFormat="1" ht="24" customHeight="1">
      <c r="A7" s="1737"/>
      <c r="B7" s="1739"/>
      <c r="C7" s="1744"/>
      <c r="D7" s="1744"/>
      <c r="E7" s="1744"/>
      <c r="F7" s="1742"/>
      <c r="G7" s="2519"/>
      <c r="H7" s="1727" t="s">
        <v>4359</v>
      </c>
      <c r="I7" s="1727" t="s">
        <v>4360</v>
      </c>
      <c r="J7" s="1727" t="s">
        <v>4361</v>
      </c>
      <c r="K7" s="1727" t="s">
        <v>4362</v>
      </c>
      <c r="L7" s="1727" t="s">
        <v>4363</v>
      </c>
      <c r="M7" s="1727" t="s">
        <v>4364</v>
      </c>
      <c r="N7" s="1727" t="s">
        <v>4365</v>
      </c>
      <c r="O7" s="1810"/>
    </row>
    <row r="8" spans="1:18" s="1734" customFormat="1" ht="24.95" customHeight="1">
      <c r="A8" s="1728" t="s">
        <v>4366</v>
      </c>
      <c r="B8" s="298">
        <f t="shared" ref="B8:O8" si="0">SUM(B9:B20)</f>
        <v>12</v>
      </c>
      <c r="C8" s="2696">
        <f t="shared" si="0"/>
        <v>5404</v>
      </c>
      <c r="D8" s="2696">
        <f t="shared" si="0"/>
        <v>1199</v>
      </c>
      <c r="E8" s="2696">
        <f t="shared" si="0"/>
        <v>563</v>
      </c>
      <c r="F8" s="2696">
        <f t="shared" si="0"/>
        <v>3642</v>
      </c>
      <c r="G8" s="2696">
        <f t="shared" si="0"/>
        <v>100282</v>
      </c>
      <c r="H8" s="2696">
        <f t="shared" si="0"/>
        <v>27322</v>
      </c>
      <c r="I8" s="2696">
        <f t="shared" si="0"/>
        <v>72960</v>
      </c>
      <c r="J8" s="2696">
        <f t="shared" si="0"/>
        <v>5125</v>
      </c>
      <c r="K8" s="2696">
        <f t="shared" si="0"/>
        <v>10293</v>
      </c>
      <c r="L8" s="2696">
        <f t="shared" si="0"/>
        <v>18348</v>
      </c>
      <c r="M8" s="2696">
        <f t="shared" si="0"/>
        <v>32595</v>
      </c>
      <c r="N8" s="2696">
        <f t="shared" si="0"/>
        <v>33921</v>
      </c>
      <c r="O8" s="2696">
        <f t="shared" si="0"/>
        <v>118962</v>
      </c>
      <c r="P8" s="1733">
        <f t="shared" ref="P8:P20" si="1">C8-D8-E8-F8</f>
        <v>0</v>
      </c>
      <c r="Q8" s="1733">
        <f t="shared" ref="Q8:Q20" si="2">G8-H8-I8</f>
        <v>0</v>
      </c>
      <c r="R8" s="1733">
        <f t="shared" ref="R8:R20" si="3">G8-J8-K8-L8-M8-N8</f>
        <v>0</v>
      </c>
    </row>
    <row r="9" spans="1:18" s="1734" customFormat="1" ht="24.95" customHeight="1">
      <c r="A9" s="1728" t="s">
        <v>70</v>
      </c>
      <c r="B9" s="298">
        <v>1</v>
      </c>
      <c r="C9" s="2696">
        <f>SUM(D9:F9)</f>
        <v>527</v>
      </c>
      <c r="D9" s="2696">
        <v>107</v>
      </c>
      <c r="E9" s="2696">
        <v>43</v>
      </c>
      <c r="F9" s="2696">
        <v>377</v>
      </c>
      <c r="G9" s="2696">
        <f t="shared" ref="G9:G20" si="4">H9+I9</f>
        <v>10854</v>
      </c>
      <c r="H9" s="2696">
        <v>3093</v>
      </c>
      <c r="I9" s="2696">
        <v>7761</v>
      </c>
      <c r="J9" s="2696">
        <v>564</v>
      </c>
      <c r="K9" s="2696">
        <v>1324</v>
      </c>
      <c r="L9" s="2696">
        <v>1943</v>
      </c>
      <c r="M9" s="2696">
        <v>3506</v>
      </c>
      <c r="N9" s="2696">
        <v>3517</v>
      </c>
      <c r="O9" s="2696">
        <v>12442</v>
      </c>
      <c r="P9" s="1733">
        <f t="shared" si="1"/>
        <v>0</v>
      </c>
      <c r="Q9" s="1733">
        <f t="shared" si="2"/>
        <v>0</v>
      </c>
      <c r="R9" s="1733">
        <f t="shared" si="3"/>
        <v>0</v>
      </c>
    </row>
    <row r="10" spans="1:18" s="1734" customFormat="1" ht="24.95" customHeight="1">
      <c r="A10" s="1728" t="s">
        <v>71</v>
      </c>
      <c r="B10" s="298">
        <v>1</v>
      </c>
      <c r="C10" s="2696">
        <f t="shared" ref="C10:C20" si="5">SUM(D10:F10)</f>
        <v>498</v>
      </c>
      <c r="D10" s="2696">
        <v>130</v>
      </c>
      <c r="E10" s="2696">
        <v>91</v>
      </c>
      <c r="F10" s="2696">
        <v>277</v>
      </c>
      <c r="G10" s="2696">
        <f t="shared" si="4"/>
        <v>8032</v>
      </c>
      <c r="H10" s="2696">
        <v>2476</v>
      </c>
      <c r="I10" s="2696">
        <v>5556</v>
      </c>
      <c r="J10" s="2696">
        <v>408</v>
      </c>
      <c r="K10" s="2696">
        <v>909</v>
      </c>
      <c r="L10" s="2696">
        <v>1370</v>
      </c>
      <c r="M10" s="2696">
        <v>2262</v>
      </c>
      <c r="N10" s="2696">
        <v>3083</v>
      </c>
      <c r="O10" s="2696">
        <v>9417</v>
      </c>
      <c r="P10" s="1733">
        <f t="shared" si="1"/>
        <v>0</v>
      </c>
      <c r="Q10" s="1733">
        <f t="shared" si="2"/>
        <v>0</v>
      </c>
      <c r="R10" s="1733">
        <f t="shared" si="3"/>
        <v>0</v>
      </c>
    </row>
    <row r="11" spans="1:18" s="1734" customFormat="1" ht="24.95" customHeight="1">
      <c r="A11" s="1728" t="s">
        <v>72</v>
      </c>
      <c r="B11" s="298">
        <v>1</v>
      </c>
      <c r="C11" s="2696">
        <f t="shared" si="5"/>
        <v>537</v>
      </c>
      <c r="D11" s="2696">
        <v>70</v>
      </c>
      <c r="E11" s="2696">
        <v>68</v>
      </c>
      <c r="F11" s="2696">
        <v>399</v>
      </c>
      <c r="G11" s="2696">
        <f t="shared" si="4"/>
        <v>10931</v>
      </c>
      <c r="H11" s="2696">
        <v>2281</v>
      </c>
      <c r="I11" s="2696">
        <v>8650</v>
      </c>
      <c r="J11" s="2696">
        <v>382</v>
      </c>
      <c r="K11" s="2696">
        <v>951</v>
      </c>
      <c r="L11" s="2696">
        <v>1770</v>
      </c>
      <c r="M11" s="2696">
        <v>3384</v>
      </c>
      <c r="N11" s="2696">
        <v>4444</v>
      </c>
      <c r="O11" s="2696">
        <v>12389</v>
      </c>
      <c r="P11" s="1733">
        <f t="shared" si="1"/>
        <v>0</v>
      </c>
      <c r="Q11" s="1733">
        <f t="shared" si="2"/>
        <v>0</v>
      </c>
      <c r="R11" s="1733">
        <f t="shared" si="3"/>
        <v>0</v>
      </c>
    </row>
    <row r="12" spans="1:18" s="1734" customFormat="1" ht="24.95" customHeight="1">
      <c r="A12" s="1728" t="s">
        <v>73</v>
      </c>
      <c r="B12" s="298">
        <v>1</v>
      </c>
      <c r="C12" s="2696">
        <f t="shared" si="5"/>
        <v>608</v>
      </c>
      <c r="D12" s="2696">
        <v>144</v>
      </c>
      <c r="E12" s="2696">
        <v>19</v>
      </c>
      <c r="F12" s="2696">
        <v>445</v>
      </c>
      <c r="G12" s="2696">
        <f t="shared" si="4"/>
        <v>9595</v>
      </c>
      <c r="H12" s="2696">
        <v>2650</v>
      </c>
      <c r="I12" s="2696">
        <v>6945</v>
      </c>
      <c r="J12" s="2696">
        <v>585</v>
      </c>
      <c r="K12" s="2696">
        <v>1159</v>
      </c>
      <c r="L12" s="2696">
        <v>1826</v>
      </c>
      <c r="M12" s="2696">
        <v>2939</v>
      </c>
      <c r="N12" s="2696">
        <v>3086</v>
      </c>
      <c r="O12" s="2696">
        <v>11371</v>
      </c>
      <c r="P12" s="1733">
        <f t="shared" si="1"/>
        <v>0</v>
      </c>
      <c r="Q12" s="1733">
        <f t="shared" si="2"/>
        <v>0</v>
      </c>
      <c r="R12" s="1733">
        <f t="shared" si="3"/>
        <v>0</v>
      </c>
    </row>
    <row r="13" spans="1:18" s="1734" customFormat="1" ht="24.95" customHeight="1">
      <c r="A13" s="1728" t="s">
        <v>74</v>
      </c>
      <c r="B13" s="298">
        <v>1</v>
      </c>
      <c r="C13" s="2696">
        <f t="shared" si="5"/>
        <v>623</v>
      </c>
      <c r="D13" s="2696">
        <v>134</v>
      </c>
      <c r="E13" s="2696">
        <v>47</v>
      </c>
      <c r="F13" s="2696">
        <v>442</v>
      </c>
      <c r="G13" s="2696">
        <f t="shared" si="4"/>
        <v>13749</v>
      </c>
      <c r="H13" s="2696">
        <v>3657</v>
      </c>
      <c r="I13" s="2696">
        <v>10092</v>
      </c>
      <c r="J13" s="2696">
        <v>559</v>
      </c>
      <c r="K13" s="2696">
        <v>1149</v>
      </c>
      <c r="L13" s="2696">
        <v>2303</v>
      </c>
      <c r="M13" s="2696">
        <v>4499</v>
      </c>
      <c r="N13" s="2696">
        <v>5239</v>
      </c>
      <c r="O13" s="2696">
        <v>17917</v>
      </c>
      <c r="P13" s="1733">
        <f t="shared" si="1"/>
        <v>0</v>
      </c>
      <c r="Q13" s="1733">
        <f t="shared" si="2"/>
        <v>0</v>
      </c>
      <c r="R13" s="1733">
        <f t="shared" si="3"/>
        <v>0</v>
      </c>
    </row>
    <row r="14" spans="1:18" s="1734" customFormat="1" ht="24.95" customHeight="1">
      <c r="A14" s="1728" t="s">
        <v>75</v>
      </c>
      <c r="B14" s="298">
        <v>1</v>
      </c>
      <c r="C14" s="2696">
        <f t="shared" si="5"/>
        <v>350</v>
      </c>
      <c r="D14" s="2696">
        <v>101</v>
      </c>
      <c r="E14" s="2696">
        <v>38</v>
      </c>
      <c r="F14" s="2696">
        <v>211</v>
      </c>
      <c r="G14" s="2696">
        <f t="shared" si="4"/>
        <v>5784</v>
      </c>
      <c r="H14" s="2696">
        <v>1808</v>
      </c>
      <c r="I14" s="2696">
        <v>3976</v>
      </c>
      <c r="J14" s="2696">
        <v>673</v>
      </c>
      <c r="K14" s="2696">
        <v>698</v>
      </c>
      <c r="L14" s="2696">
        <v>1899</v>
      </c>
      <c r="M14" s="2696">
        <v>1280</v>
      </c>
      <c r="N14" s="2696">
        <v>1234</v>
      </c>
      <c r="O14" s="2696">
        <v>6334</v>
      </c>
      <c r="P14" s="1733">
        <f t="shared" si="1"/>
        <v>0</v>
      </c>
      <c r="Q14" s="1733">
        <f t="shared" si="2"/>
        <v>0</v>
      </c>
      <c r="R14" s="1733">
        <f t="shared" si="3"/>
        <v>0</v>
      </c>
    </row>
    <row r="15" spans="1:18" s="1734" customFormat="1" ht="24.95" customHeight="1">
      <c r="A15" s="1728" t="s">
        <v>76</v>
      </c>
      <c r="B15" s="298">
        <v>1</v>
      </c>
      <c r="C15" s="2696">
        <f t="shared" si="5"/>
        <v>361</v>
      </c>
      <c r="D15" s="2696">
        <v>96</v>
      </c>
      <c r="E15" s="2696">
        <v>78</v>
      </c>
      <c r="F15" s="2696">
        <v>187</v>
      </c>
      <c r="G15" s="2696">
        <f t="shared" si="4"/>
        <v>6224</v>
      </c>
      <c r="H15" s="2696">
        <v>1784</v>
      </c>
      <c r="I15" s="2696">
        <v>4440</v>
      </c>
      <c r="J15" s="2696">
        <v>245</v>
      </c>
      <c r="K15" s="2696">
        <v>651</v>
      </c>
      <c r="L15" s="2696">
        <v>1147</v>
      </c>
      <c r="M15" s="2696">
        <v>2156</v>
      </c>
      <c r="N15" s="2696">
        <v>2025</v>
      </c>
      <c r="O15" s="2696">
        <v>7202</v>
      </c>
      <c r="P15" s="1733">
        <f t="shared" si="1"/>
        <v>0</v>
      </c>
      <c r="Q15" s="1733">
        <f t="shared" si="2"/>
        <v>0</v>
      </c>
      <c r="R15" s="1733">
        <f t="shared" si="3"/>
        <v>0</v>
      </c>
    </row>
    <row r="16" spans="1:18" s="94" customFormat="1" ht="24.95" customHeight="1">
      <c r="A16" s="1728" t="s">
        <v>77</v>
      </c>
      <c r="B16" s="298">
        <v>1</v>
      </c>
      <c r="C16" s="2697">
        <f t="shared" si="5"/>
        <v>374</v>
      </c>
      <c r="D16" s="2698">
        <v>91</v>
      </c>
      <c r="E16" s="2697">
        <v>36</v>
      </c>
      <c r="F16" s="2697">
        <v>247</v>
      </c>
      <c r="G16" s="2697">
        <f t="shared" si="4"/>
        <v>7527</v>
      </c>
      <c r="H16" s="2697">
        <v>2220</v>
      </c>
      <c r="I16" s="2697">
        <v>5307</v>
      </c>
      <c r="J16" s="2697">
        <v>326</v>
      </c>
      <c r="K16" s="2697">
        <v>555</v>
      </c>
      <c r="L16" s="2697">
        <v>1275</v>
      </c>
      <c r="M16" s="2697">
        <v>2698</v>
      </c>
      <c r="N16" s="2697">
        <v>2673</v>
      </c>
      <c r="O16" s="2698">
        <v>8939</v>
      </c>
      <c r="P16" s="1733">
        <f t="shared" si="1"/>
        <v>0</v>
      </c>
      <c r="Q16" s="1733">
        <f t="shared" si="2"/>
        <v>0</v>
      </c>
      <c r="R16" s="1733">
        <f t="shared" si="3"/>
        <v>0</v>
      </c>
    </row>
    <row r="17" spans="1:18" s="94" customFormat="1" ht="24.95" customHeight="1">
      <c r="A17" s="1728" t="s">
        <v>78</v>
      </c>
      <c r="B17" s="298">
        <v>1</v>
      </c>
      <c r="C17" s="2697">
        <f t="shared" si="5"/>
        <v>379</v>
      </c>
      <c r="D17" s="2698">
        <v>48</v>
      </c>
      <c r="E17" s="2697">
        <v>24</v>
      </c>
      <c r="F17" s="2697">
        <v>307</v>
      </c>
      <c r="G17" s="2697">
        <f t="shared" si="4"/>
        <v>5943</v>
      </c>
      <c r="H17" s="2697">
        <v>1524</v>
      </c>
      <c r="I17" s="2697">
        <v>4419</v>
      </c>
      <c r="J17" s="2697">
        <v>399</v>
      </c>
      <c r="K17" s="2697">
        <v>924</v>
      </c>
      <c r="L17" s="2697">
        <v>1145</v>
      </c>
      <c r="M17" s="2697">
        <v>1906</v>
      </c>
      <c r="N17" s="2697">
        <v>1569</v>
      </c>
      <c r="O17" s="2698">
        <v>6927</v>
      </c>
      <c r="P17" s="1733">
        <f t="shared" si="1"/>
        <v>0</v>
      </c>
      <c r="Q17" s="1733">
        <f t="shared" si="2"/>
        <v>0</v>
      </c>
      <c r="R17" s="1733">
        <f t="shared" si="3"/>
        <v>0</v>
      </c>
    </row>
    <row r="18" spans="1:18" s="94" customFormat="1" ht="24.95" customHeight="1">
      <c r="A18" s="1728" t="s">
        <v>79</v>
      </c>
      <c r="B18" s="298">
        <v>1</v>
      </c>
      <c r="C18" s="2697">
        <f t="shared" si="5"/>
        <v>443</v>
      </c>
      <c r="D18" s="2698">
        <v>132</v>
      </c>
      <c r="E18" s="2697">
        <v>38</v>
      </c>
      <c r="F18" s="2697">
        <v>273</v>
      </c>
      <c r="G18" s="2697">
        <f t="shared" si="4"/>
        <v>9193</v>
      </c>
      <c r="H18" s="2697">
        <v>2541</v>
      </c>
      <c r="I18" s="2697">
        <v>6652</v>
      </c>
      <c r="J18" s="2697">
        <v>538</v>
      </c>
      <c r="K18" s="2697">
        <v>1021</v>
      </c>
      <c r="L18" s="2697">
        <v>1654</v>
      </c>
      <c r="M18" s="2697">
        <v>3442</v>
      </c>
      <c r="N18" s="2697">
        <v>2538</v>
      </c>
      <c r="O18" s="2698">
        <v>11483</v>
      </c>
      <c r="P18" s="1733">
        <f t="shared" si="1"/>
        <v>0</v>
      </c>
      <c r="Q18" s="1733">
        <f t="shared" si="2"/>
        <v>0</v>
      </c>
      <c r="R18" s="1733">
        <f t="shared" si="3"/>
        <v>0</v>
      </c>
    </row>
    <row r="19" spans="1:18" s="94" customFormat="1" ht="24.95" customHeight="1">
      <c r="A19" s="1728" t="s">
        <v>80</v>
      </c>
      <c r="B19" s="298">
        <v>1</v>
      </c>
      <c r="C19" s="2697">
        <f t="shared" si="5"/>
        <v>314</v>
      </c>
      <c r="D19" s="2698">
        <v>91</v>
      </c>
      <c r="E19" s="2697">
        <v>27</v>
      </c>
      <c r="F19" s="2697">
        <v>196</v>
      </c>
      <c r="G19" s="2697">
        <f t="shared" si="4"/>
        <v>6522</v>
      </c>
      <c r="H19" s="2697">
        <v>1834</v>
      </c>
      <c r="I19" s="2697">
        <v>4688</v>
      </c>
      <c r="J19" s="2697">
        <v>248</v>
      </c>
      <c r="K19" s="2697">
        <v>535</v>
      </c>
      <c r="L19" s="2697">
        <v>1083</v>
      </c>
      <c r="M19" s="2697">
        <v>2425</v>
      </c>
      <c r="N19" s="2697">
        <v>2231</v>
      </c>
      <c r="O19" s="2698">
        <v>7285</v>
      </c>
      <c r="P19" s="1733">
        <f t="shared" si="1"/>
        <v>0</v>
      </c>
      <c r="Q19" s="1733">
        <f t="shared" si="2"/>
        <v>0</v>
      </c>
      <c r="R19" s="1733">
        <f t="shared" si="3"/>
        <v>0</v>
      </c>
    </row>
    <row r="20" spans="1:18" s="94" customFormat="1" ht="24.95" customHeight="1">
      <c r="A20" s="1729" t="s">
        <v>81</v>
      </c>
      <c r="B20" s="590">
        <v>1</v>
      </c>
      <c r="C20" s="2699">
        <f t="shared" si="5"/>
        <v>390</v>
      </c>
      <c r="D20" s="2699">
        <v>55</v>
      </c>
      <c r="E20" s="2699">
        <v>54</v>
      </c>
      <c r="F20" s="2699">
        <v>281</v>
      </c>
      <c r="G20" s="2699">
        <f t="shared" si="4"/>
        <v>5928</v>
      </c>
      <c r="H20" s="2699">
        <v>1454</v>
      </c>
      <c r="I20" s="2699">
        <v>4474</v>
      </c>
      <c r="J20" s="2699">
        <v>198</v>
      </c>
      <c r="K20" s="2699">
        <v>417</v>
      </c>
      <c r="L20" s="2699">
        <v>933</v>
      </c>
      <c r="M20" s="2699">
        <v>2098</v>
      </c>
      <c r="N20" s="2699">
        <v>2282</v>
      </c>
      <c r="O20" s="2700">
        <v>7256</v>
      </c>
      <c r="P20" s="1733">
        <f t="shared" si="1"/>
        <v>0</v>
      </c>
      <c r="Q20" s="1733">
        <f t="shared" si="2"/>
        <v>0</v>
      </c>
      <c r="R20" s="1733">
        <f t="shared" si="3"/>
        <v>0</v>
      </c>
    </row>
    <row r="21" spans="1:18" s="94" customFormat="1" ht="18" customHeight="1">
      <c r="A21" s="1032" t="s">
        <v>4367</v>
      </c>
      <c r="C21" s="1734" t="s">
        <v>84</v>
      </c>
      <c r="F21" s="157" t="s">
        <v>85</v>
      </c>
      <c r="G21" s="21"/>
      <c r="H21" s="21"/>
      <c r="I21" s="21"/>
      <c r="J21" s="957" t="s">
        <v>4368</v>
      </c>
      <c r="K21" s="21"/>
      <c r="L21" s="21"/>
      <c r="M21" s="21"/>
      <c r="N21" s="21"/>
      <c r="O21" s="99" t="s">
        <v>4369</v>
      </c>
      <c r="P21" s="1033"/>
      <c r="Q21" s="1033"/>
      <c r="R21" s="1033"/>
    </row>
    <row r="22" spans="1:18" s="94" customFormat="1" ht="18" customHeight="1">
      <c r="F22" s="157" t="s">
        <v>86</v>
      </c>
      <c r="J22" s="21"/>
      <c r="L22" s="99"/>
      <c r="M22" s="99"/>
      <c r="N22" s="99"/>
      <c r="O22" s="1034"/>
      <c r="P22" s="1035"/>
      <c r="Q22" s="1033"/>
      <c r="R22" s="1033"/>
    </row>
    <row r="23" spans="1:18" s="94" customFormat="1" ht="11.25" customHeight="1">
      <c r="F23" s="157"/>
      <c r="L23" s="99"/>
      <c r="M23" s="99"/>
      <c r="N23" s="99"/>
      <c r="O23" s="99"/>
      <c r="P23" s="1035"/>
      <c r="Q23" s="1033"/>
      <c r="R23" s="1033"/>
    </row>
    <row r="24" spans="1:18" s="94" customFormat="1" ht="13.9" customHeight="1">
      <c r="A24" s="339" t="s">
        <v>4370</v>
      </c>
      <c r="P24" s="1033"/>
      <c r="Q24" s="1033"/>
      <c r="R24" s="1033"/>
    </row>
    <row r="25" spans="1:18" s="94" customFormat="1" ht="13.9" customHeight="1">
      <c r="A25" s="339" t="s">
        <v>4371</v>
      </c>
      <c r="P25" s="1033"/>
      <c r="Q25" s="1033"/>
      <c r="R25" s="1033"/>
    </row>
    <row r="26" spans="1:18" s="94" customFormat="1" ht="13.9" customHeight="1">
      <c r="A26" s="987"/>
      <c r="B26" s="21">
        <f t="shared" ref="B26:O26" si="6">B8-B9-B10-B11-B12-B13-B14-B15-B16-B17-B18-B19-B20</f>
        <v>0</v>
      </c>
      <c r="C26" s="21">
        <f t="shared" si="6"/>
        <v>0</v>
      </c>
      <c r="D26" s="21">
        <f t="shared" si="6"/>
        <v>0</v>
      </c>
      <c r="E26" s="21">
        <f t="shared" si="6"/>
        <v>0</v>
      </c>
      <c r="F26" s="21">
        <f t="shared" si="6"/>
        <v>0</v>
      </c>
      <c r="G26" s="21">
        <f t="shared" si="6"/>
        <v>0</v>
      </c>
      <c r="H26" s="21">
        <f t="shared" si="6"/>
        <v>0</v>
      </c>
      <c r="I26" s="21">
        <f t="shared" si="6"/>
        <v>0</v>
      </c>
      <c r="J26" s="21">
        <f t="shared" si="6"/>
        <v>0</v>
      </c>
      <c r="K26" s="21">
        <f t="shared" si="6"/>
        <v>0</v>
      </c>
      <c r="L26" s="21">
        <f t="shared" si="6"/>
        <v>0</v>
      </c>
      <c r="M26" s="21">
        <f t="shared" si="6"/>
        <v>0</v>
      </c>
      <c r="N26" s="21">
        <f t="shared" si="6"/>
        <v>0</v>
      </c>
      <c r="O26" s="21">
        <f t="shared" si="6"/>
        <v>0</v>
      </c>
    </row>
  </sheetData>
  <mergeCells count="16">
    <mergeCell ref="D6:D7"/>
    <mergeCell ref="E6:E7"/>
    <mergeCell ref="F6:F7"/>
    <mergeCell ref="G6:G7"/>
    <mergeCell ref="H6:I6"/>
    <mergeCell ref="J6:N6"/>
    <mergeCell ref="N1:O1"/>
    <mergeCell ref="N2:O2"/>
    <mergeCell ref="A3:O3"/>
    <mergeCell ref="F4:J4"/>
    <mergeCell ref="A5:A7"/>
    <mergeCell ref="B5:B7"/>
    <mergeCell ref="C5:F5"/>
    <mergeCell ref="G5:N5"/>
    <mergeCell ref="O5:O7"/>
    <mergeCell ref="C6:C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view="pageBreakPreview" zoomScale="115" zoomScaleNormal="100" zoomScaleSheetLayoutView="115" workbookViewId="0">
      <selection activeCell="I10" sqref="I10"/>
    </sheetView>
  </sheetViews>
  <sheetFormatPr defaultColWidth="10" defaultRowHeight="15.75"/>
  <cols>
    <col min="1" max="1" width="10.625" style="84" customWidth="1"/>
    <col min="2" max="2" width="8.5" style="84" customWidth="1"/>
    <col min="3" max="3" width="9.625" style="84" customWidth="1"/>
    <col min="4" max="9" width="8.125" style="84" customWidth="1"/>
    <col min="10" max="10" width="10" style="84" customWidth="1"/>
    <col min="11" max="15" width="8.125" style="84" customWidth="1"/>
    <col min="16" max="16384" width="10" style="84"/>
  </cols>
  <sheetData>
    <row r="1" spans="1:16" s="13" customFormat="1" ht="18" customHeight="1">
      <c r="A1" s="2163" t="s">
        <v>1023</v>
      </c>
      <c r="B1" s="2165"/>
      <c r="L1" s="2163" t="s">
        <v>33</v>
      </c>
      <c r="M1" s="2212"/>
      <c r="N1" s="2477" t="s">
        <v>1780</v>
      </c>
      <c r="O1" s="2522"/>
    </row>
    <row r="2" spans="1:16" s="13" customFormat="1" ht="18" customHeight="1">
      <c r="A2" s="2163" t="s">
        <v>1159</v>
      </c>
      <c r="B2" s="2165"/>
      <c r="C2" s="1678" t="s">
        <v>1643</v>
      </c>
      <c r="D2" s="83"/>
      <c r="E2" s="83"/>
      <c r="F2" s="83"/>
      <c r="G2" s="83"/>
      <c r="H2" s="83"/>
      <c r="I2" s="83"/>
      <c r="J2" s="83"/>
      <c r="K2" s="7" t="s">
        <v>220</v>
      </c>
      <c r="L2" s="2163" t="s">
        <v>1027</v>
      </c>
      <c r="M2" s="2212"/>
      <c r="N2" s="1810" t="s">
        <v>1565</v>
      </c>
      <c r="O2" s="1760"/>
    </row>
    <row r="3" spans="1:16" s="159" customFormat="1" ht="30.2" customHeight="1">
      <c r="A3" s="2419" t="s">
        <v>1891</v>
      </c>
      <c r="B3" s="2439"/>
      <c r="C3" s="2439"/>
      <c r="D3" s="2439"/>
      <c r="E3" s="2439"/>
      <c r="F3" s="2439"/>
      <c r="G3" s="2439"/>
      <c r="H3" s="2439"/>
      <c r="I3" s="2439"/>
      <c r="J3" s="2439"/>
      <c r="K3" s="2439"/>
      <c r="L3" s="2439"/>
      <c r="M3" s="2439"/>
      <c r="N3" s="2439"/>
      <c r="O3" s="2439"/>
    </row>
    <row r="4" spans="1:16" s="13" customFormat="1" ht="20.100000000000001" customHeight="1">
      <c r="A4" s="1891" t="s">
        <v>1892</v>
      </c>
      <c r="B4" s="1891"/>
      <c r="C4" s="1891"/>
      <c r="D4" s="1891"/>
      <c r="E4" s="1891"/>
      <c r="F4" s="1891"/>
      <c r="G4" s="1891"/>
      <c r="H4" s="1891"/>
      <c r="I4" s="1891"/>
      <c r="J4" s="1891"/>
      <c r="K4" s="1891"/>
      <c r="L4" s="1891"/>
      <c r="M4" s="1891"/>
      <c r="N4" s="1698"/>
      <c r="O4" s="1689" t="s">
        <v>1893</v>
      </c>
    </row>
    <row r="5" spans="1:16" s="1684" customFormat="1" ht="51.75" customHeight="1">
      <c r="A5" s="2523" t="s">
        <v>1165</v>
      </c>
      <c r="B5" s="2524"/>
      <c r="C5" s="1198" t="s">
        <v>798</v>
      </c>
      <c r="D5" s="1197" t="s">
        <v>1894</v>
      </c>
      <c r="E5" s="1198" t="s">
        <v>1895</v>
      </c>
      <c r="F5" s="1197" t="s">
        <v>1896</v>
      </c>
      <c r="G5" s="1198" t="s">
        <v>1897</v>
      </c>
      <c r="H5" s="1198" t="s">
        <v>1898</v>
      </c>
      <c r="I5" s="1198" t="s">
        <v>1899</v>
      </c>
      <c r="J5" s="1197" t="s">
        <v>1900</v>
      </c>
      <c r="K5" s="1198" t="s">
        <v>1901</v>
      </c>
      <c r="L5" s="1197" t="s">
        <v>1902</v>
      </c>
      <c r="M5" s="1198" t="s">
        <v>1903</v>
      </c>
      <c r="N5" s="1198" t="s">
        <v>1904</v>
      </c>
      <c r="O5" s="1197" t="s">
        <v>1905</v>
      </c>
    </row>
    <row r="6" spans="1:16" s="13" customFormat="1" ht="30.2" customHeight="1">
      <c r="A6" s="1694"/>
      <c r="B6" s="1195"/>
      <c r="G6" s="1715"/>
      <c r="H6" s="1196"/>
      <c r="I6" s="1715"/>
      <c r="J6" s="1715"/>
      <c r="L6" s="1715"/>
      <c r="M6" s="1715"/>
    </row>
    <row r="7" spans="1:16" s="13" customFormat="1" ht="90" customHeight="1">
      <c r="A7" s="2520" t="s">
        <v>1906</v>
      </c>
      <c r="B7" s="2521"/>
      <c r="C7" s="1000">
        <f>SUM(D7:O7)</f>
        <v>2600</v>
      </c>
      <c r="D7" s="1000">
        <v>432</v>
      </c>
      <c r="E7" s="1000">
        <v>114</v>
      </c>
      <c r="F7" s="1000">
        <v>43</v>
      </c>
      <c r="G7" s="1000">
        <v>0</v>
      </c>
      <c r="H7" s="1194">
        <v>6</v>
      </c>
      <c r="I7" s="1000">
        <v>0</v>
      </c>
      <c r="J7" s="1000">
        <v>1643</v>
      </c>
      <c r="K7" s="1000">
        <v>1</v>
      </c>
      <c r="L7" s="1000">
        <v>80</v>
      </c>
      <c r="M7" s="1000">
        <v>281</v>
      </c>
      <c r="N7" s="1000" t="s">
        <v>1564</v>
      </c>
      <c r="O7" s="1000">
        <v>0</v>
      </c>
      <c r="P7" s="508">
        <f>C7-SUM(D7:O7)</f>
        <v>0</v>
      </c>
    </row>
    <row r="8" spans="1:16" s="13" customFormat="1" ht="30.2" customHeight="1">
      <c r="B8" s="1195"/>
      <c r="C8" s="1000"/>
      <c r="D8" s="1000"/>
      <c r="E8" s="1000"/>
      <c r="F8" s="1000"/>
      <c r="G8" s="1000"/>
      <c r="H8" s="1194"/>
      <c r="I8" s="1000"/>
      <c r="J8" s="1000"/>
      <c r="K8" s="1000"/>
      <c r="L8" s="1000"/>
      <c r="M8" s="1000"/>
      <c r="N8" s="1000"/>
      <c r="O8" s="1000"/>
      <c r="P8" s="508"/>
    </row>
    <row r="9" spans="1:16" s="13" customFormat="1" ht="90" customHeight="1">
      <c r="A9" s="2520" t="s">
        <v>1907</v>
      </c>
      <c r="B9" s="2521"/>
      <c r="C9" s="1000">
        <f>SUM(D9:O9)</f>
        <v>338343</v>
      </c>
      <c r="D9" s="1000">
        <v>13380</v>
      </c>
      <c r="E9" s="1000">
        <v>16550</v>
      </c>
      <c r="F9" s="1000">
        <v>30128</v>
      </c>
      <c r="G9" s="1000">
        <v>0</v>
      </c>
      <c r="H9" s="1194">
        <v>713</v>
      </c>
      <c r="I9" s="1000">
        <v>0</v>
      </c>
      <c r="J9" s="1000">
        <v>20423</v>
      </c>
      <c r="K9" s="1000">
        <v>39</v>
      </c>
      <c r="L9" s="1000">
        <v>1200</v>
      </c>
      <c r="M9" s="1000">
        <v>255910</v>
      </c>
      <c r="N9" s="1000" t="s">
        <v>1564</v>
      </c>
      <c r="O9" s="1000" t="s">
        <v>1564</v>
      </c>
      <c r="P9" s="508">
        <f>C9-SUM(D9:O9)</f>
        <v>0</v>
      </c>
    </row>
    <row r="10" spans="1:16" s="13" customFormat="1" ht="30.2" customHeight="1">
      <c r="A10" s="1193"/>
      <c r="B10" s="1192"/>
      <c r="C10" s="1190"/>
      <c r="D10" s="1190"/>
      <c r="E10" s="1190"/>
      <c r="F10" s="1190"/>
      <c r="G10" s="1190"/>
      <c r="H10" s="1191"/>
      <c r="I10" s="1190"/>
      <c r="J10" s="1190"/>
      <c r="K10" s="1190"/>
      <c r="L10" s="1190"/>
      <c r="M10" s="1190"/>
      <c r="N10" s="1190"/>
      <c r="O10" s="1190"/>
    </row>
    <row r="11" spans="1:16" s="94" customFormat="1" ht="18" customHeight="1">
      <c r="A11" s="1469" t="s">
        <v>83</v>
      </c>
      <c r="C11" s="1643" t="s">
        <v>84</v>
      </c>
      <c r="F11" s="157" t="s">
        <v>85</v>
      </c>
      <c r="J11" s="54" t="s">
        <v>331</v>
      </c>
      <c r="O11" s="99" t="s">
        <v>1908</v>
      </c>
    </row>
    <row r="12" spans="1:16" s="94" customFormat="1" ht="18" customHeight="1">
      <c r="F12" s="157" t="s">
        <v>86</v>
      </c>
      <c r="L12" s="99"/>
      <c r="M12" s="99"/>
      <c r="N12" s="99"/>
      <c r="O12" s="99"/>
      <c r="P12" s="99"/>
    </row>
    <row r="13" spans="1:16" s="13" customFormat="1" ht="18" customHeight="1"/>
    <row r="14" spans="1:16" s="13" customFormat="1" ht="13.9" customHeight="1">
      <c r="A14" s="54" t="s">
        <v>1552</v>
      </c>
    </row>
    <row r="15" spans="1:16" s="13" customFormat="1" ht="13.9" customHeight="1">
      <c r="A15" s="54" t="s">
        <v>1699</v>
      </c>
    </row>
    <row r="16" spans="1:16" s="13" customFormat="1" ht="13.9" customHeight="1">
      <c r="A16" s="54"/>
    </row>
  </sheetData>
  <mergeCells count="11">
    <mergeCell ref="A9:B9"/>
    <mergeCell ref="A1:B1"/>
    <mergeCell ref="L1:M1"/>
    <mergeCell ref="N1:O1"/>
    <mergeCell ref="A2:B2"/>
    <mergeCell ref="L2:M2"/>
    <mergeCell ref="N2:O2"/>
    <mergeCell ref="A3:O3"/>
    <mergeCell ref="A4:M4"/>
    <mergeCell ref="A5:B5"/>
    <mergeCell ref="A7:B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view="pageBreakPreview" zoomScale="90" zoomScaleNormal="90" zoomScaleSheetLayoutView="90" workbookViewId="0">
      <selection activeCell="I10" sqref="I10"/>
    </sheetView>
  </sheetViews>
  <sheetFormatPr defaultColWidth="8.875" defaultRowHeight="15.75"/>
  <cols>
    <col min="1" max="1" width="15.625" style="1199" customWidth="1"/>
    <col min="2" max="2" width="6.625" style="1199" customWidth="1"/>
    <col min="3" max="6" width="12.875" style="1199" customWidth="1"/>
    <col min="7" max="14" width="10.125" style="1199" customWidth="1"/>
    <col min="15" max="256" width="8.875" style="1199"/>
    <col min="257" max="257" width="15.625" style="1199" customWidth="1"/>
    <col min="258" max="258" width="6.625" style="1199" customWidth="1"/>
    <col min="259" max="262" width="12.875" style="1199" customWidth="1"/>
    <col min="263" max="270" width="10.125" style="1199" customWidth="1"/>
    <col min="271" max="512" width="8.875" style="1199"/>
    <col min="513" max="513" width="15.625" style="1199" customWidth="1"/>
    <col min="514" max="514" width="6.625" style="1199" customWidth="1"/>
    <col min="515" max="518" width="12.875" style="1199" customWidth="1"/>
    <col min="519" max="526" width="10.125" style="1199" customWidth="1"/>
    <col min="527" max="768" width="8.875" style="1199"/>
    <col min="769" max="769" width="15.625" style="1199" customWidth="1"/>
    <col min="770" max="770" width="6.625" style="1199" customWidth="1"/>
    <col min="771" max="774" width="12.875" style="1199" customWidth="1"/>
    <col min="775" max="782" width="10.125" style="1199" customWidth="1"/>
    <col min="783" max="1024" width="8.875" style="1199"/>
    <col min="1025" max="1025" width="15.625" style="1199" customWidth="1"/>
    <col min="1026" max="1026" width="6.625" style="1199" customWidth="1"/>
    <col min="1027" max="1030" width="12.875" style="1199" customWidth="1"/>
    <col min="1031" max="1038" width="10.125" style="1199" customWidth="1"/>
    <col min="1039" max="1280" width="8.875" style="1199"/>
    <col min="1281" max="1281" width="15.625" style="1199" customWidth="1"/>
    <col min="1282" max="1282" width="6.625" style="1199" customWidth="1"/>
    <col min="1283" max="1286" width="12.875" style="1199" customWidth="1"/>
    <col min="1287" max="1294" width="10.125" style="1199" customWidth="1"/>
    <col min="1295" max="1536" width="8.875" style="1199"/>
    <col min="1537" max="1537" width="15.625" style="1199" customWidth="1"/>
    <col min="1538" max="1538" width="6.625" style="1199" customWidth="1"/>
    <col min="1539" max="1542" width="12.875" style="1199" customWidth="1"/>
    <col min="1543" max="1550" width="10.125" style="1199" customWidth="1"/>
    <col min="1551" max="1792" width="8.875" style="1199"/>
    <col min="1793" max="1793" width="15.625" style="1199" customWidth="1"/>
    <col min="1794" max="1794" width="6.625" style="1199" customWidth="1"/>
    <col min="1795" max="1798" width="12.875" style="1199" customWidth="1"/>
    <col min="1799" max="1806" width="10.125" style="1199" customWidth="1"/>
    <col min="1807" max="2048" width="8.875" style="1199"/>
    <col min="2049" max="2049" width="15.625" style="1199" customWidth="1"/>
    <col min="2050" max="2050" width="6.625" style="1199" customWidth="1"/>
    <col min="2051" max="2054" width="12.875" style="1199" customWidth="1"/>
    <col min="2055" max="2062" width="10.125" style="1199" customWidth="1"/>
    <col min="2063" max="2304" width="8.875" style="1199"/>
    <col min="2305" max="2305" width="15.625" style="1199" customWidth="1"/>
    <col min="2306" max="2306" width="6.625" style="1199" customWidth="1"/>
    <col min="2307" max="2310" width="12.875" style="1199" customWidth="1"/>
    <col min="2311" max="2318" width="10.125" style="1199" customWidth="1"/>
    <col min="2319" max="2560" width="8.875" style="1199"/>
    <col min="2561" max="2561" width="15.625" style="1199" customWidth="1"/>
    <col min="2562" max="2562" width="6.625" style="1199" customWidth="1"/>
    <col min="2563" max="2566" width="12.875" style="1199" customWidth="1"/>
    <col min="2567" max="2574" width="10.125" style="1199" customWidth="1"/>
    <col min="2575" max="2816" width="8.875" style="1199"/>
    <col min="2817" max="2817" width="15.625" style="1199" customWidth="1"/>
    <col min="2818" max="2818" width="6.625" style="1199" customWidth="1"/>
    <col min="2819" max="2822" width="12.875" style="1199" customWidth="1"/>
    <col min="2823" max="2830" width="10.125" style="1199" customWidth="1"/>
    <col min="2831" max="3072" width="8.875" style="1199"/>
    <col min="3073" max="3073" width="15.625" style="1199" customWidth="1"/>
    <col min="3074" max="3074" width="6.625" style="1199" customWidth="1"/>
    <col min="3075" max="3078" width="12.875" style="1199" customWidth="1"/>
    <col min="3079" max="3086" width="10.125" style="1199" customWidth="1"/>
    <col min="3087" max="3328" width="8.875" style="1199"/>
    <col min="3329" max="3329" width="15.625" style="1199" customWidth="1"/>
    <col min="3330" max="3330" width="6.625" style="1199" customWidth="1"/>
    <col min="3331" max="3334" width="12.875" style="1199" customWidth="1"/>
    <col min="3335" max="3342" width="10.125" style="1199" customWidth="1"/>
    <col min="3343" max="3584" width="8.875" style="1199"/>
    <col min="3585" max="3585" width="15.625" style="1199" customWidth="1"/>
    <col min="3586" max="3586" width="6.625" style="1199" customWidth="1"/>
    <col min="3587" max="3590" width="12.875" style="1199" customWidth="1"/>
    <col min="3591" max="3598" width="10.125" style="1199" customWidth="1"/>
    <col min="3599" max="3840" width="8.875" style="1199"/>
    <col min="3841" max="3841" width="15.625" style="1199" customWidth="1"/>
    <col min="3842" max="3842" width="6.625" style="1199" customWidth="1"/>
    <col min="3843" max="3846" width="12.875" style="1199" customWidth="1"/>
    <col min="3847" max="3854" width="10.125" style="1199" customWidth="1"/>
    <col min="3855" max="4096" width="8.875" style="1199"/>
    <col min="4097" max="4097" width="15.625" style="1199" customWidth="1"/>
    <col min="4098" max="4098" width="6.625" style="1199" customWidth="1"/>
    <col min="4099" max="4102" width="12.875" style="1199" customWidth="1"/>
    <col min="4103" max="4110" width="10.125" style="1199" customWidth="1"/>
    <col min="4111" max="4352" width="8.875" style="1199"/>
    <col min="4353" max="4353" width="15.625" style="1199" customWidth="1"/>
    <col min="4354" max="4354" width="6.625" style="1199" customWidth="1"/>
    <col min="4355" max="4358" width="12.875" style="1199" customWidth="1"/>
    <col min="4359" max="4366" width="10.125" style="1199" customWidth="1"/>
    <col min="4367" max="4608" width="8.875" style="1199"/>
    <col min="4609" max="4609" width="15.625" style="1199" customWidth="1"/>
    <col min="4610" max="4610" width="6.625" style="1199" customWidth="1"/>
    <col min="4611" max="4614" width="12.875" style="1199" customWidth="1"/>
    <col min="4615" max="4622" width="10.125" style="1199" customWidth="1"/>
    <col min="4623" max="4864" width="8.875" style="1199"/>
    <col min="4865" max="4865" width="15.625" style="1199" customWidth="1"/>
    <col min="4866" max="4866" width="6.625" style="1199" customWidth="1"/>
    <col min="4867" max="4870" width="12.875" style="1199" customWidth="1"/>
    <col min="4871" max="4878" width="10.125" style="1199" customWidth="1"/>
    <col min="4879" max="5120" width="8.875" style="1199"/>
    <col min="5121" max="5121" width="15.625" style="1199" customWidth="1"/>
    <col min="5122" max="5122" width="6.625" style="1199" customWidth="1"/>
    <col min="5123" max="5126" width="12.875" style="1199" customWidth="1"/>
    <col min="5127" max="5134" width="10.125" style="1199" customWidth="1"/>
    <col min="5135" max="5376" width="8.875" style="1199"/>
    <col min="5377" max="5377" width="15.625" style="1199" customWidth="1"/>
    <col min="5378" max="5378" width="6.625" style="1199" customWidth="1"/>
    <col min="5379" max="5382" width="12.875" style="1199" customWidth="1"/>
    <col min="5383" max="5390" width="10.125" style="1199" customWidth="1"/>
    <col min="5391" max="5632" width="8.875" style="1199"/>
    <col min="5633" max="5633" width="15.625" style="1199" customWidth="1"/>
    <col min="5634" max="5634" width="6.625" style="1199" customWidth="1"/>
    <col min="5635" max="5638" width="12.875" style="1199" customWidth="1"/>
    <col min="5639" max="5646" width="10.125" style="1199" customWidth="1"/>
    <col min="5647" max="5888" width="8.875" style="1199"/>
    <col min="5889" max="5889" width="15.625" style="1199" customWidth="1"/>
    <col min="5890" max="5890" width="6.625" style="1199" customWidth="1"/>
    <col min="5891" max="5894" width="12.875" style="1199" customWidth="1"/>
    <col min="5895" max="5902" width="10.125" style="1199" customWidth="1"/>
    <col min="5903" max="6144" width="8.875" style="1199"/>
    <col min="6145" max="6145" width="15.625" style="1199" customWidth="1"/>
    <col min="6146" max="6146" width="6.625" style="1199" customWidth="1"/>
    <col min="6147" max="6150" width="12.875" style="1199" customWidth="1"/>
    <col min="6151" max="6158" width="10.125" style="1199" customWidth="1"/>
    <col min="6159" max="6400" width="8.875" style="1199"/>
    <col min="6401" max="6401" width="15.625" style="1199" customWidth="1"/>
    <col min="6402" max="6402" width="6.625" style="1199" customWidth="1"/>
    <col min="6403" max="6406" width="12.875" style="1199" customWidth="1"/>
    <col min="6407" max="6414" width="10.125" style="1199" customWidth="1"/>
    <col min="6415" max="6656" width="8.875" style="1199"/>
    <col min="6657" max="6657" width="15.625" style="1199" customWidth="1"/>
    <col min="6658" max="6658" width="6.625" style="1199" customWidth="1"/>
    <col min="6659" max="6662" width="12.875" style="1199" customWidth="1"/>
    <col min="6663" max="6670" width="10.125" style="1199" customWidth="1"/>
    <col min="6671" max="6912" width="8.875" style="1199"/>
    <col min="6913" max="6913" width="15.625" style="1199" customWidth="1"/>
    <col min="6914" max="6914" width="6.625" style="1199" customWidth="1"/>
    <col min="6915" max="6918" width="12.875" style="1199" customWidth="1"/>
    <col min="6919" max="6926" width="10.125" style="1199" customWidth="1"/>
    <col min="6927" max="7168" width="8.875" style="1199"/>
    <col min="7169" max="7169" width="15.625" style="1199" customWidth="1"/>
    <col min="7170" max="7170" width="6.625" style="1199" customWidth="1"/>
    <col min="7171" max="7174" width="12.875" style="1199" customWidth="1"/>
    <col min="7175" max="7182" width="10.125" style="1199" customWidth="1"/>
    <col min="7183" max="7424" width="8.875" style="1199"/>
    <col min="7425" max="7425" width="15.625" style="1199" customWidth="1"/>
    <col min="7426" max="7426" width="6.625" style="1199" customWidth="1"/>
    <col min="7427" max="7430" width="12.875" style="1199" customWidth="1"/>
    <col min="7431" max="7438" width="10.125" style="1199" customWidth="1"/>
    <col min="7439" max="7680" width="8.875" style="1199"/>
    <col min="7681" max="7681" width="15.625" style="1199" customWidth="1"/>
    <col min="7682" max="7682" width="6.625" style="1199" customWidth="1"/>
    <col min="7683" max="7686" width="12.875" style="1199" customWidth="1"/>
    <col min="7687" max="7694" width="10.125" style="1199" customWidth="1"/>
    <col min="7695" max="7936" width="8.875" style="1199"/>
    <col min="7937" max="7937" width="15.625" style="1199" customWidth="1"/>
    <col min="7938" max="7938" width="6.625" style="1199" customWidth="1"/>
    <col min="7939" max="7942" width="12.875" style="1199" customWidth="1"/>
    <col min="7943" max="7950" width="10.125" style="1199" customWidth="1"/>
    <col min="7951" max="8192" width="8.875" style="1199"/>
    <col min="8193" max="8193" width="15.625" style="1199" customWidth="1"/>
    <col min="8194" max="8194" width="6.625" style="1199" customWidth="1"/>
    <col min="8195" max="8198" width="12.875" style="1199" customWidth="1"/>
    <col min="8199" max="8206" width="10.125" style="1199" customWidth="1"/>
    <col min="8207" max="8448" width="8.875" style="1199"/>
    <col min="8449" max="8449" width="15.625" style="1199" customWidth="1"/>
    <col min="8450" max="8450" width="6.625" style="1199" customWidth="1"/>
    <col min="8451" max="8454" width="12.875" style="1199" customWidth="1"/>
    <col min="8455" max="8462" width="10.125" style="1199" customWidth="1"/>
    <col min="8463" max="8704" width="8.875" style="1199"/>
    <col min="8705" max="8705" width="15.625" style="1199" customWidth="1"/>
    <col min="8706" max="8706" width="6.625" style="1199" customWidth="1"/>
    <col min="8707" max="8710" width="12.875" style="1199" customWidth="1"/>
    <col min="8711" max="8718" width="10.125" style="1199" customWidth="1"/>
    <col min="8719" max="8960" width="8.875" style="1199"/>
    <col min="8961" max="8961" width="15.625" style="1199" customWidth="1"/>
    <col min="8962" max="8962" width="6.625" style="1199" customWidth="1"/>
    <col min="8963" max="8966" width="12.875" style="1199" customWidth="1"/>
    <col min="8967" max="8974" width="10.125" style="1199" customWidth="1"/>
    <col min="8975" max="9216" width="8.875" style="1199"/>
    <col min="9217" max="9217" width="15.625" style="1199" customWidth="1"/>
    <col min="9218" max="9218" width="6.625" style="1199" customWidth="1"/>
    <col min="9219" max="9222" width="12.875" style="1199" customWidth="1"/>
    <col min="9223" max="9230" width="10.125" style="1199" customWidth="1"/>
    <col min="9231" max="9472" width="8.875" style="1199"/>
    <col min="9473" max="9473" width="15.625" style="1199" customWidth="1"/>
    <col min="9474" max="9474" width="6.625" style="1199" customWidth="1"/>
    <col min="9475" max="9478" width="12.875" style="1199" customWidth="1"/>
    <col min="9479" max="9486" width="10.125" style="1199" customWidth="1"/>
    <col min="9487" max="9728" width="8.875" style="1199"/>
    <col min="9729" max="9729" width="15.625" style="1199" customWidth="1"/>
    <col min="9730" max="9730" width="6.625" style="1199" customWidth="1"/>
    <col min="9731" max="9734" width="12.875" style="1199" customWidth="1"/>
    <col min="9735" max="9742" width="10.125" style="1199" customWidth="1"/>
    <col min="9743" max="9984" width="8.875" style="1199"/>
    <col min="9985" max="9985" width="15.625" style="1199" customWidth="1"/>
    <col min="9986" max="9986" width="6.625" style="1199" customWidth="1"/>
    <col min="9987" max="9990" width="12.875" style="1199" customWidth="1"/>
    <col min="9991" max="9998" width="10.125" style="1199" customWidth="1"/>
    <col min="9999" max="10240" width="8.875" style="1199"/>
    <col min="10241" max="10241" width="15.625" style="1199" customWidth="1"/>
    <col min="10242" max="10242" width="6.625" style="1199" customWidth="1"/>
    <col min="10243" max="10246" width="12.875" style="1199" customWidth="1"/>
    <col min="10247" max="10254" width="10.125" style="1199" customWidth="1"/>
    <col min="10255" max="10496" width="8.875" style="1199"/>
    <col min="10497" max="10497" width="15.625" style="1199" customWidth="1"/>
    <col min="10498" max="10498" width="6.625" style="1199" customWidth="1"/>
    <col min="10499" max="10502" width="12.875" style="1199" customWidth="1"/>
    <col min="10503" max="10510" width="10.125" style="1199" customWidth="1"/>
    <col min="10511" max="10752" width="8.875" style="1199"/>
    <col min="10753" max="10753" width="15.625" style="1199" customWidth="1"/>
    <col min="10754" max="10754" width="6.625" style="1199" customWidth="1"/>
    <col min="10755" max="10758" width="12.875" style="1199" customWidth="1"/>
    <col min="10759" max="10766" width="10.125" style="1199" customWidth="1"/>
    <col min="10767" max="11008" width="8.875" style="1199"/>
    <col min="11009" max="11009" width="15.625" style="1199" customWidth="1"/>
    <col min="11010" max="11010" width="6.625" style="1199" customWidth="1"/>
    <col min="11011" max="11014" width="12.875" style="1199" customWidth="1"/>
    <col min="11015" max="11022" width="10.125" style="1199" customWidth="1"/>
    <col min="11023" max="11264" width="8.875" style="1199"/>
    <col min="11265" max="11265" width="15.625" style="1199" customWidth="1"/>
    <col min="11266" max="11266" width="6.625" style="1199" customWidth="1"/>
    <col min="11267" max="11270" width="12.875" style="1199" customWidth="1"/>
    <col min="11271" max="11278" width="10.125" style="1199" customWidth="1"/>
    <col min="11279" max="11520" width="8.875" style="1199"/>
    <col min="11521" max="11521" width="15.625" style="1199" customWidth="1"/>
    <col min="11522" max="11522" width="6.625" style="1199" customWidth="1"/>
    <col min="11523" max="11526" width="12.875" style="1199" customWidth="1"/>
    <col min="11527" max="11534" width="10.125" style="1199" customWidth="1"/>
    <col min="11535" max="11776" width="8.875" style="1199"/>
    <col min="11777" max="11777" width="15.625" style="1199" customWidth="1"/>
    <col min="11778" max="11778" width="6.625" style="1199" customWidth="1"/>
    <col min="11779" max="11782" width="12.875" style="1199" customWidth="1"/>
    <col min="11783" max="11790" width="10.125" style="1199" customWidth="1"/>
    <col min="11791" max="12032" width="8.875" style="1199"/>
    <col min="12033" max="12033" width="15.625" style="1199" customWidth="1"/>
    <col min="12034" max="12034" width="6.625" style="1199" customWidth="1"/>
    <col min="12035" max="12038" width="12.875" style="1199" customWidth="1"/>
    <col min="12039" max="12046" width="10.125" style="1199" customWidth="1"/>
    <col min="12047" max="12288" width="8.875" style="1199"/>
    <col min="12289" max="12289" width="15.625" style="1199" customWidth="1"/>
    <col min="12290" max="12290" width="6.625" style="1199" customWidth="1"/>
    <col min="12291" max="12294" width="12.875" style="1199" customWidth="1"/>
    <col min="12295" max="12302" width="10.125" style="1199" customWidth="1"/>
    <col min="12303" max="12544" width="8.875" style="1199"/>
    <col min="12545" max="12545" width="15.625" style="1199" customWidth="1"/>
    <col min="12546" max="12546" width="6.625" style="1199" customWidth="1"/>
    <col min="12547" max="12550" width="12.875" style="1199" customWidth="1"/>
    <col min="12551" max="12558" width="10.125" style="1199" customWidth="1"/>
    <col min="12559" max="12800" width="8.875" style="1199"/>
    <col min="12801" max="12801" width="15.625" style="1199" customWidth="1"/>
    <col min="12802" max="12802" width="6.625" style="1199" customWidth="1"/>
    <col min="12803" max="12806" width="12.875" style="1199" customWidth="1"/>
    <col min="12807" max="12814" width="10.125" style="1199" customWidth="1"/>
    <col min="12815" max="13056" width="8.875" style="1199"/>
    <col min="13057" max="13057" width="15.625" style="1199" customWidth="1"/>
    <col min="13058" max="13058" width="6.625" style="1199" customWidth="1"/>
    <col min="13059" max="13062" width="12.875" style="1199" customWidth="1"/>
    <col min="13063" max="13070" width="10.125" style="1199" customWidth="1"/>
    <col min="13071" max="13312" width="8.875" style="1199"/>
    <col min="13313" max="13313" width="15.625" style="1199" customWidth="1"/>
    <col min="13314" max="13314" width="6.625" style="1199" customWidth="1"/>
    <col min="13315" max="13318" width="12.875" style="1199" customWidth="1"/>
    <col min="13319" max="13326" width="10.125" style="1199" customWidth="1"/>
    <col min="13327" max="13568" width="8.875" style="1199"/>
    <col min="13569" max="13569" width="15.625" style="1199" customWidth="1"/>
    <col min="13570" max="13570" width="6.625" style="1199" customWidth="1"/>
    <col min="13571" max="13574" width="12.875" style="1199" customWidth="1"/>
    <col min="13575" max="13582" width="10.125" style="1199" customWidth="1"/>
    <col min="13583" max="13824" width="8.875" style="1199"/>
    <col min="13825" max="13825" width="15.625" style="1199" customWidth="1"/>
    <col min="13826" max="13826" width="6.625" style="1199" customWidth="1"/>
    <col min="13827" max="13830" width="12.875" style="1199" customWidth="1"/>
    <col min="13831" max="13838" width="10.125" style="1199" customWidth="1"/>
    <col min="13839" max="14080" width="8.875" style="1199"/>
    <col min="14081" max="14081" width="15.625" style="1199" customWidth="1"/>
    <col min="14082" max="14082" width="6.625" style="1199" customWidth="1"/>
    <col min="14083" max="14086" width="12.875" style="1199" customWidth="1"/>
    <col min="14087" max="14094" width="10.125" style="1199" customWidth="1"/>
    <col min="14095" max="14336" width="8.875" style="1199"/>
    <col min="14337" max="14337" width="15.625" style="1199" customWidth="1"/>
    <col min="14338" max="14338" width="6.625" style="1199" customWidth="1"/>
    <col min="14339" max="14342" width="12.875" style="1199" customWidth="1"/>
    <col min="14343" max="14350" width="10.125" style="1199" customWidth="1"/>
    <col min="14351" max="14592" width="8.875" style="1199"/>
    <col min="14593" max="14593" width="15.625" style="1199" customWidth="1"/>
    <col min="14594" max="14594" width="6.625" style="1199" customWidth="1"/>
    <col min="14595" max="14598" width="12.875" style="1199" customWidth="1"/>
    <col min="14599" max="14606" width="10.125" style="1199" customWidth="1"/>
    <col min="14607" max="14848" width="8.875" style="1199"/>
    <col min="14849" max="14849" width="15.625" style="1199" customWidth="1"/>
    <col min="14850" max="14850" width="6.625" style="1199" customWidth="1"/>
    <col min="14851" max="14854" width="12.875" style="1199" customWidth="1"/>
    <col min="14855" max="14862" width="10.125" style="1199" customWidth="1"/>
    <col min="14863" max="15104" width="8.875" style="1199"/>
    <col min="15105" max="15105" width="15.625" style="1199" customWidth="1"/>
    <col min="15106" max="15106" width="6.625" style="1199" customWidth="1"/>
    <col min="15107" max="15110" width="12.875" style="1199" customWidth="1"/>
    <col min="15111" max="15118" width="10.125" style="1199" customWidth="1"/>
    <col min="15119" max="15360" width="8.875" style="1199"/>
    <col min="15361" max="15361" width="15.625" style="1199" customWidth="1"/>
    <col min="15362" max="15362" width="6.625" style="1199" customWidth="1"/>
    <col min="15363" max="15366" width="12.875" style="1199" customWidth="1"/>
    <col min="15367" max="15374" width="10.125" style="1199" customWidth="1"/>
    <col min="15375" max="15616" width="8.875" style="1199"/>
    <col min="15617" max="15617" width="15.625" style="1199" customWidth="1"/>
    <col min="15618" max="15618" width="6.625" style="1199" customWidth="1"/>
    <col min="15619" max="15622" width="12.875" style="1199" customWidth="1"/>
    <col min="15623" max="15630" width="10.125" style="1199" customWidth="1"/>
    <col min="15631" max="15872" width="8.875" style="1199"/>
    <col min="15873" max="15873" width="15.625" style="1199" customWidth="1"/>
    <col min="15874" max="15874" width="6.625" style="1199" customWidth="1"/>
    <col min="15875" max="15878" width="12.875" style="1199" customWidth="1"/>
    <col min="15879" max="15886" width="10.125" style="1199" customWidth="1"/>
    <col min="15887" max="16128" width="8.875" style="1199"/>
    <col min="16129" max="16129" width="15.625" style="1199" customWidth="1"/>
    <col min="16130" max="16130" width="6.625" style="1199" customWidth="1"/>
    <col min="16131" max="16134" width="12.875" style="1199" customWidth="1"/>
    <col min="16135" max="16142" width="10.125" style="1199" customWidth="1"/>
    <col min="16143" max="16384" width="8.875" style="1199"/>
  </cols>
  <sheetData>
    <row r="1" spans="1:17" ht="24.95" customHeight="1">
      <c r="A1" s="1695" t="s">
        <v>1598</v>
      </c>
      <c r="B1" s="1215"/>
      <c r="C1" s="1215"/>
      <c r="D1" s="1215"/>
      <c r="E1" s="1215"/>
      <c r="F1" s="1215"/>
      <c r="G1" s="1215"/>
      <c r="H1" s="1215"/>
      <c r="I1" s="1215"/>
      <c r="J1" s="1215"/>
      <c r="K1" s="2525" t="s">
        <v>1597</v>
      </c>
      <c r="L1" s="2525"/>
      <c r="M1" s="2525" t="s">
        <v>1596</v>
      </c>
      <c r="N1" s="2525"/>
    </row>
    <row r="2" spans="1:17" ht="24.95" customHeight="1">
      <c r="A2" s="1695" t="s">
        <v>1595</v>
      </c>
      <c r="B2" s="1217" t="s">
        <v>1594</v>
      </c>
      <c r="C2" s="1216"/>
      <c r="D2" s="1216"/>
      <c r="E2" s="1216"/>
      <c r="F2" s="1216"/>
      <c r="G2" s="1216"/>
      <c r="H2" s="1216"/>
      <c r="I2" s="1216"/>
      <c r="J2" s="7" t="s">
        <v>220</v>
      </c>
      <c r="K2" s="2525" t="s">
        <v>1593</v>
      </c>
      <c r="L2" s="2525"/>
      <c r="M2" s="2525" t="s">
        <v>1592</v>
      </c>
      <c r="N2" s="2525"/>
    </row>
    <row r="3" spans="1:17" ht="39.950000000000003" customHeight="1">
      <c r="A3" s="2526" t="s">
        <v>1591</v>
      </c>
      <c r="B3" s="2526"/>
      <c r="C3" s="2526"/>
      <c r="D3" s="2526"/>
      <c r="E3" s="2526"/>
      <c r="F3" s="2526"/>
      <c r="G3" s="2526"/>
      <c r="H3" s="2526"/>
      <c r="I3" s="2526"/>
      <c r="J3" s="2526"/>
      <c r="K3" s="2526"/>
      <c r="L3" s="2526"/>
      <c r="M3" s="2526"/>
      <c r="N3" s="2526"/>
    </row>
    <row r="4" spans="1:17" ht="24.95" customHeight="1">
      <c r="A4" s="1215"/>
      <c r="B4" s="2527" t="s">
        <v>1590</v>
      </c>
      <c r="C4" s="2528"/>
      <c r="D4" s="2528"/>
      <c r="E4" s="2528"/>
      <c r="F4" s="2528"/>
      <c r="G4" s="2528"/>
      <c r="H4" s="2528"/>
      <c r="I4" s="2528"/>
      <c r="J4" s="2528"/>
      <c r="K4" s="2528"/>
      <c r="L4" s="2528"/>
      <c r="M4" s="2529" t="s">
        <v>1589</v>
      </c>
      <c r="N4" s="2529"/>
    </row>
    <row r="5" spans="1:17" ht="24.95" customHeight="1">
      <c r="A5" s="2543" t="s">
        <v>1588</v>
      </c>
      <c r="B5" s="2544"/>
      <c r="C5" s="2530" t="s">
        <v>1587</v>
      </c>
      <c r="D5" s="2531"/>
      <c r="E5" s="2531"/>
      <c r="F5" s="2549"/>
      <c r="G5" s="2530" t="s">
        <v>1586</v>
      </c>
      <c r="H5" s="2531"/>
      <c r="I5" s="2531"/>
      <c r="J5" s="2531"/>
      <c r="K5" s="2531"/>
      <c r="L5" s="2531"/>
      <c r="M5" s="2531"/>
      <c r="N5" s="2531"/>
    </row>
    <row r="6" spans="1:17" ht="24.95" customHeight="1">
      <c r="A6" s="2545"/>
      <c r="B6" s="2546"/>
      <c r="C6" s="2532" t="s">
        <v>1585</v>
      </c>
      <c r="D6" s="2532" t="s">
        <v>1584</v>
      </c>
      <c r="E6" s="2533" t="s">
        <v>1583</v>
      </c>
      <c r="F6" s="2532" t="s">
        <v>1582</v>
      </c>
      <c r="G6" s="2525" t="s">
        <v>1581</v>
      </c>
      <c r="H6" s="2525"/>
      <c r="I6" s="2525" t="s">
        <v>1580</v>
      </c>
      <c r="J6" s="2525"/>
      <c r="K6" s="2525" t="s">
        <v>1579</v>
      </c>
      <c r="L6" s="2525"/>
      <c r="M6" s="2525" t="s">
        <v>1578</v>
      </c>
      <c r="N6" s="2538"/>
    </row>
    <row r="7" spans="1:17" ht="24.95" customHeight="1">
      <c r="A7" s="2547"/>
      <c r="B7" s="2548"/>
      <c r="C7" s="2532"/>
      <c r="D7" s="2532"/>
      <c r="E7" s="2534"/>
      <c r="F7" s="2532"/>
      <c r="G7" s="1695" t="s">
        <v>1577</v>
      </c>
      <c r="H7" s="1695" t="s">
        <v>1576</v>
      </c>
      <c r="I7" s="1695" t="s">
        <v>1577</v>
      </c>
      <c r="J7" s="1695" t="s">
        <v>1576</v>
      </c>
      <c r="K7" s="1695" t="s">
        <v>1577</v>
      </c>
      <c r="L7" s="1695" t="s">
        <v>1576</v>
      </c>
      <c r="M7" s="1695" t="s">
        <v>1577</v>
      </c>
      <c r="N7" s="1697" t="s">
        <v>1576</v>
      </c>
    </row>
    <row r="8" spans="1:17" ht="42" customHeight="1">
      <c r="A8" s="2539" t="s">
        <v>1575</v>
      </c>
      <c r="B8" s="2540"/>
      <c r="C8" s="1214">
        <f t="shared" ref="C8:N8" si="0">SUM(C9:C13)</f>
        <v>5</v>
      </c>
      <c r="D8" s="1212">
        <f t="shared" si="0"/>
        <v>0</v>
      </c>
      <c r="E8" s="1213">
        <f t="shared" si="0"/>
        <v>4</v>
      </c>
      <c r="F8" s="1213">
        <f t="shared" si="0"/>
        <v>1</v>
      </c>
      <c r="G8" s="1213">
        <f t="shared" si="0"/>
        <v>615</v>
      </c>
      <c r="H8" s="1213">
        <f t="shared" si="0"/>
        <v>540</v>
      </c>
      <c r="I8" s="1212">
        <f t="shared" si="0"/>
        <v>0</v>
      </c>
      <c r="J8" s="1212">
        <f t="shared" si="0"/>
        <v>0</v>
      </c>
      <c r="K8" s="1212">
        <f t="shared" si="0"/>
        <v>601</v>
      </c>
      <c r="L8" s="1212">
        <f t="shared" si="0"/>
        <v>531</v>
      </c>
      <c r="M8" s="1212">
        <f t="shared" si="0"/>
        <v>14</v>
      </c>
      <c r="N8" s="1212">
        <f t="shared" si="0"/>
        <v>9</v>
      </c>
      <c r="O8" s="1200">
        <f t="shared" ref="O8:O13" si="1">C8-D8-E8-F8</f>
        <v>0</v>
      </c>
      <c r="P8" s="1200">
        <f t="shared" ref="P8:Q13" si="2">G8-I8-K8-M8</f>
        <v>0</v>
      </c>
      <c r="Q8" s="1200">
        <f t="shared" si="2"/>
        <v>0</v>
      </c>
    </row>
    <row r="9" spans="1:17" ht="42" customHeight="1">
      <c r="A9" s="2541" t="s">
        <v>1574</v>
      </c>
      <c r="B9" s="2542"/>
      <c r="C9" s="1211">
        <f>SUM(D9:F9)</f>
        <v>1</v>
      </c>
      <c r="D9" s="1209">
        <v>0</v>
      </c>
      <c r="E9" s="1209">
        <v>0</v>
      </c>
      <c r="F9" s="1210">
        <v>1</v>
      </c>
      <c r="G9" s="1210">
        <f t="shared" ref="G9:H13" si="3">SUM(I9,K9,M9)</f>
        <v>14</v>
      </c>
      <c r="H9" s="1210">
        <f t="shared" si="3"/>
        <v>9</v>
      </c>
      <c r="I9" s="1209">
        <v>0</v>
      </c>
      <c r="J9" s="1209">
        <v>0</v>
      </c>
      <c r="K9" s="1209">
        <v>0</v>
      </c>
      <c r="L9" s="1209">
        <v>0</v>
      </c>
      <c r="M9" s="1210">
        <v>14</v>
      </c>
      <c r="N9" s="1210">
        <v>9</v>
      </c>
      <c r="O9" s="1200">
        <f t="shared" si="1"/>
        <v>0</v>
      </c>
      <c r="P9" s="1200">
        <f t="shared" si="2"/>
        <v>0</v>
      </c>
      <c r="Q9" s="1200">
        <f t="shared" si="2"/>
        <v>0</v>
      </c>
    </row>
    <row r="10" spans="1:17" ht="42" customHeight="1">
      <c r="A10" s="2541" t="s">
        <v>1573</v>
      </c>
      <c r="B10" s="2542"/>
      <c r="C10" s="1211">
        <f>SUM(D10:F10)</f>
        <v>1</v>
      </c>
      <c r="D10" s="1209">
        <v>0</v>
      </c>
      <c r="E10" s="1210">
        <v>1</v>
      </c>
      <c r="F10" s="1209">
        <v>0</v>
      </c>
      <c r="G10" s="1210">
        <f t="shared" si="3"/>
        <v>334</v>
      </c>
      <c r="H10" s="1210">
        <f t="shared" si="3"/>
        <v>298</v>
      </c>
      <c r="I10" s="1209">
        <v>0</v>
      </c>
      <c r="J10" s="1209">
        <v>0</v>
      </c>
      <c r="K10" s="1210">
        <v>334</v>
      </c>
      <c r="L10" s="1210">
        <v>298</v>
      </c>
      <c r="M10" s="1209">
        <v>0</v>
      </c>
      <c r="N10" s="1209">
        <v>0</v>
      </c>
      <c r="O10" s="1200">
        <f t="shared" si="1"/>
        <v>0</v>
      </c>
      <c r="P10" s="1200">
        <f t="shared" si="2"/>
        <v>0</v>
      </c>
      <c r="Q10" s="1200">
        <f t="shared" si="2"/>
        <v>0</v>
      </c>
    </row>
    <row r="11" spans="1:17" ht="42" customHeight="1">
      <c r="A11" s="2541" t="s">
        <v>1572</v>
      </c>
      <c r="B11" s="2542"/>
      <c r="C11" s="1211">
        <f>SUM(D11:F11)</f>
        <v>1</v>
      </c>
      <c r="D11" s="1209">
        <v>0</v>
      </c>
      <c r="E11" s="1210">
        <v>1</v>
      </c>
      <c r="F11" s="1209">
        <v>0</v>
      </c>
      <c r="G11" s="1210">
        <f t="shared" si="3"/>
        <v>81</v>
      </c>
      <c r="H11" s="1210">
        <f t="shared" si="3"/>
        <v>74</v>
      </c>
      <c r="I11" s="1209">
        <v>0</v>
      </c>
      <c r="J11" s="1209">
        <v>0</v>
      </c>
      <c r="K11" s="1210">
        <v>81</v>
      </c>
      <c r="L11" s="1210">
        <v>74</v>
      </c>
      <c r="M11" s="1209">
        <v>0</v>
      </c>
      <c r="N11" s="1209">
        <v>0</v>
      </c>
      <c r="O11" s="1200">
        <f t="shared" si="1"/>
        <v>0</v>
      </c>
      <c r="P11" s="1200">
        <f t="shared" si="2"/>
        <v>0</v>
      </c>
      <c r="Q11" s="1200">
        <f t="shared" si="2"/>
        <v>0</v>
      </c>
    </row>
    <row r="12" spans="1:17" ht="42" customHeight="1">
      <c r="A12" s="2541" t="s">
        <v>1571</v>
      </c>
      <c r="B12" s="2542"/>
      <c r="C12" s="1211">
        <f>SUM(D12:F12)</f>
        <v>1</v>
      </c>
      <c r="D12" s="1209">
        <v>0</v>
      </c>
      <c r="E12" s="1210">
        <v>1</v>
      </c>
      <c r="F12" s="1209">
        <v>0</v>
      </c>
      <c r="G12" s="1210">
        <f t="shared" si="3"/>
        <v>113</v>
      </c>
      <c r="H12" s="1210">
        <f t="shared" si="3"/>
        <v>89</v>
      </c>
      <c r="I12" s="1209">
        <v>0</v>
      </c>
      <c r="J12" s="1209">
        <v>0</v>
      </c>
      <c r="K12" s="1210">
        <v>113</v>
      </c>
      <c r="L12" s="1210">
        <v>89</v>
      </c>
      <c r="M12" s="1209">
        <v>0</v>
      </c>
      <c r="N12" s="1209">
        <v>0</v>
      </c>
      <c r="O12" s="1200">
        <f t="shared" si="1"/>
        <v>0</v>
      </c>
      <c r="P12" s="1200">
        <f t="shared" si="2"/>
        <v>0</v>
      </c>
      <c r="Q12" s="1200">
        <f t="shared" si="2"/>
        <v>0</v>
      </c>
    </row>
    <row r="13" spans="1:17" ht="42" customHeight="1">
      <c r="A13" s="2535" t="s">
        <v>1570</v>
      </c>
      <c r="B13" s="2536"/>
      <c r="C13" s="1208">
        <f>SUM(D13:F13)</f>
        <v>1</v>
      </c>
      <c r="D13" s="1206">
        <v>0</v>
      </c>
      <c r="E13" s="1207">
        <v>1</v>
      </c>
      <c r="F13" s="1206">
        <v>0</v>
      </c>
      <c r="G13" s="1207">
        <f t="shared" si="3"/>
        <v>73</v>
      </c>
      <c r="H13" s="1207">
        <f t="shared" si="3"/>
        <v>70</v>
      </c>
      <c r="I13" s="1206">
        <v>0</v>
      </c>
      <c r="J13" s="1206">
        <v>0</v>
      </c>
      <c r="K13" s="1207">
        <v>73</v>
      </c>
      <c r="L13" s="1207">
        <v>70</v>
      </c>
      <c r="M13" s="1206">
        <v>0</v>
      </c>
      <c r="N13" s="1206">
        <v>0</v>
      </c>
      <c r="O13" s="1200">
        <f t="shared" si="1"/>
        <v>0</v>
      </c>
      <c r="P13" s="1200">
        <f t="shared" si="2"/>
        <v>0</v>
      </c>
      <c r="Q13" s="1200">
        <f t="shared" si="2"/>
        <v>0</v>
      </c>
    </row>
    <row r="14" spans="1:17" s="97" customFormat="1" ht="24.95" customHeight="1">
      <c r="A14" s="9" t="s">
        <v>91</v>
      </c>
      <c r="C14" s="1204" t="s">
        <v>92</v>
      </c>
      <c r="F14" s="569" t="s">
        <v>93</v>
      </c>
      <c r="I14" s="1205" t="s">
        <v>1569</v>
      </c>
      <c r="L14" s="2537" t="s">
        <v>1568</v>
      </c>
      <c r="M14" s="2537"/>
      <c r="N14" s="2537"/>
    </row>
    <row r="15" spans="1:17" s="97" customFormat="1" ht="24.95" customHeight="1">
      <c r="F15" s="569" t="s">
        <v>94</v>
      </c>
      <c r="L15" s="1204"/>
      <c r="O15" s="1204"/>
      <c r="P15" s="1204"/>
    </row>
    <row r="16" spans="1:17" s="97" customFormat="1" ht="18" customHeight="1">
      <c r="F16" s="569"/>
      <c r="L16" s="1204"/>
      <c r="O16" s="1204"/>
      <c r="P16" s="1204"/>
    </row>
    <row r="17" spans="1:14" ht="24.75" customHeight="1">
      <c r="A17" s="1203" t="s">
        <v>1567</v>
      </c>
      <c r="B17" s="1201"/>
      <c r="C17" s="1201"/>
      <c r="D17" s="1201"/>
      <c r="E17" s="1202"/>
      <c r="F17" s="1201"/>
      <c r="G17" s="1202"/>
      <c r="H17" s="1202"/>
      <c r="I17" s="1201"/>
      <c r="K17" s="1201"/>
      <c r="L17" s="1201"/>
      <c r="M17" s="1201"/>
      <c r="N17" s="1201"/>
    </row>
    <row r="18" spans="1:14" ht="24.75" customHeight="1">
      <c r="A18" s="1203" t="s">
        <v>1566</v>
      </c>
      <c r="B18" s="1201"/>
      <c r="C18" s="1201"/>
      <c r="D18" s="1201"/>
      <c r="E18" s="1202"/>
      <c r="F18" s="1201"/>
      <c r="G18" s="1202"/>
      <c r="H18" s="1202"/>
      <c r="I18" s="1201"/>
      <c r="K18" s="1201"/>
      <c r="L18" s="1201"/>
      <c r="M18" s="1201"/>
      <c r="N18" s="1201"/>
    </row>
    <row r="19" spans="1:14">
      <c r="C19" s="1200">
        <f t="shared" ref="C19:N19" si="4">C8-C9-C10-C11-C12-C13</f>
        <v>0</v>
      </c>
      <c r="D19" s="1200">
        <f t="shared" si="4"/>
        <v>0</v>
      </c>
      <c r="E19" s="1200">
        <f t="shared" si="4"/>
        <v>0</v>
      </c>
      <c r="F19" s="1200">
        <f t="shared" si="4"/>
        <v>0</v>
      </c>
      <c r="G19" s="1200">
        <f t="shared" si="4"/>
        <v>0</v>
      </c>
      <c r="H19" s="1200">
        <f t="shared" si="4"/>
        <v>0</v>
      </c>
      <c r="I19" s="1200">
        <f t="shared" si="4"/>
        <v>0</v>
      </c>
      <c r="J19" s="1200">
        <f t="shared" si="4"/>
        <v>0</v>
      </c>
      <c r="K19" s="1200">
        <f t="shared" si="4"/>
        <v>0</v>
      </c>
      <c r="L19" s="1200">
        <f t="shared" si="4"/>
        <v>0</v>
      </c>
      <c r="M19" s="1200">
        <f t="shared" si="4"/>
        <v>0</v>
      </c>
      <c r="N19" s="1200">
        <f t="shared" si="4"/>
        <v>0</v>
      </c>
    </row>
  </sheetData>
  <mergeCells count="25">
    <mergeCell ref="A13:B13"/>
    <mergeCell ref="L14:N14"/>
    <mergeCell ref="M6:N6"/>
    <mergeCell ref="A8:B8"/>
    <mergeCell ref="A9:B9"/>
    <mergeCell ref="A10:B10"/>
    <mergeCell ref="A11:B11"/>
    <mergeCell ref="A12:B12"/>
    <mergeCell ref="A5:B7"/>
    <mergeCell ref="C5:F5"/>
    <mergeCell ref="B4:L4"/>
    <mergeCell ref="M4:N4"/>
    <mergeCell ref="G5:N5"/>
    <mergeCell ref="C6:C7"/>
    <mergeCell ref="D6:D7"/>
    <mergeCell ref="E6:E7"/>
    <mergeCell ref="F6:F7"/>
    <mergeCell ref="G6:H6"/>
    <mergeCell ref="I6:J6"/>
    <mergeCell ref="K6:L6"/>
    <mergeCell ref="K1:L1"/>
    <mergeCell ref="M1:N1"/>
    <mergeCell ref="K2:L2"/>
    <mergeCell ref="M2:N2"/>
    <mergeCell ref="A3:N3"/>
  </mergeCells>
  <phoneticPr fontId="1" type="noConversion"/>
  <printOptions horizontalCentered="1"/>
  <pageMargins left="0.74803149606299213" right="0.74803149606299213" top="0.74803149606299213" bottom="0.6692913385826772" header="0.51181102362204722" footer="0.51181102362204722"/>
  <pageSetup paperSize="9" scale="84" orientation="landscape" r:id="rId1"/>
  <headerFooter alignWithMargins="0">
    <oddFooter>&amp;C&amp;10&amp;A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2" width="6.625" style="84" customWidth="1"/>
    <col min="3" max="14" width="9.625" style="84" customWidth="1"/>
    <col min="15" max="256" width="10" style="84"/>
    <col min="257" max="258" width="6.625" style="84" customWidth="1"/>
    <col min="259" max="270" width="9.625" style="84" customWidth="1"/>
    <col min="271" max="512" width="10" style="84"/>
    <col min="513" max="514" width="6.625" style="84" customWidth="1"/>
    <col min="515" max="526" width="9.625" style="84" customWidth="1"/>
    <col min="527" max="768" width="10" style="84"/>
    <col min="769" max="770" width="6.625" style="84" customWidth="1"/>
    <col min="771" max="782" width="9.625" style="84" customWidth="1"/>
    <col min="783" max="1024" width="10" style="84"/>
    <col min="1025" max="1026" width="6.625" style="84" customWidth="1"/>
    <col min="1027" max="1038" width="9.625" style="84" customWidth="1"/>
    <col min="1039" max="1280" width="10" style="84"/>
    <col min="1281" max="1282" width="6.625" style="84" customWidth="1"/>
    <col min="1283" max="1294" width="9.625" style="84" customWidth="1"/>
    <col min="1295" max="1536" width="10" style="84"/>
    <col min="1537" max="1538" width="6.625" style="84" customWidth="1"/>
    <col min="1539" max="1550" width="9.625" style="84" customWidth="1"/>
    <col min="1551" max="1792" width="10" style="84"/>
    <col min="1793" max="1794" width="6.625" style="84" customWidth="1"/>
    <col min="1795" max="1806" width="9.625" style="84" customWidth="1"/>
    <col min="1807" max="2048" width="10" style="84"/>
    <col min="2049" max="2050" width="6.625" style="84" customWidth="1"/>
    <col min="2051" max="2062" width="9.625" style="84" customWidth="1"/>
    <col min="2063" max="2304" width="10" style="84"/>
    <col min="2305" max="2306" width="6.625" style="84" customWidth="1"/>
    <col min="2307" max="2318" width="9.625" style="84" customWidth="1"/>
    <col min="2319" max="2560" width="10" style="84"/>
    <col min="2561" max="2562" width="6.625" style="84" customWidth="1"/>
    <col min="2563" max="2574" width="9.625" style="84" customWidth="1"/>
    <col min="2575" max="2816" width="10" style="84"/>
    <col min="2817" max="2818" width="6.625" style="84" customWidth="1"/>
    <col min="2819" max="2830" width="9.625" style="84" customWidth="1"/>
    <col min="2831" max="3072" width="10" style="84"/>
    <col min="3073" max="3074" width="6.625" style="84" customWidth="1"/>
    <col min="3075" max="3086" width="9.625" style="84" customWidth="1"/>
    <col min="3087" max="3328" width="10" style="84"/>
    <col min="3329" max="3330" width="6.625" style="84" customWidth="1"/>
    <col min="3331" max="3342" width="9.625" style="84" customWidth="1"/>
    <col min="3343" max="3584" width="10" style="84"/>
    <col min="3585" max="3586" width="6.625" style="84" customWidth="1"/>
    <col min="3587" max="3598" width="9.625" style="84" customWidth="1"/>
    <col min="3599" max="3840" width="10" style="84"/>
    <col min="3841" max="3842" width="6.625" style="84" customWidth="1"/>
    <col min="3843" max="3854" width="9.625" style="84" customWidth="1"/>
    <col min="3855" max="4096" width="10" style="84"/>
    <col min="4097" max="4098" width="6.625" style="84" customWidth="1"/>
    <col min="4099" max="4110" width="9.625" style="84" customWidth="1"/>
    <col min="4111" max="4352" width="10" style="84"/>
    <col min="4353" max="4354" width="6.625" style="84" customWidth="1"/>
    <col min="4355" max="4366" width="9.625" style="84" customWidth="1"/>
    <col min="4367" max="4608" width="10" style="84"/>
    <col min="4609" max="4610" width="6.625" style="84" customWidth="1"/>
    <col min="4611" max="4622" width="9.625" style="84" customWidth="1"/>
    <col min="4623" max="4864" width="10" style="84"/>
    <col min="4865" max="4866" width="6.625" style="84" customWidth="1"/>
    <col min="4867" max="4878" width="9.625" style="84" customWidth="1"/>
    <col min="4879" max="5120" width="10" style="84"/>
    <col min="5121" max="5122" width="6.625" style="84" customWidth="1"/>
    <col min="5123" max="5134" width="9.625" style="84" customWidth="1"/>
    <col min="5135" max="5376" width="10" style="84"/>
    <col min="5377" max="5378" width="6.625" style="84" customWidth="1"/>
    <col min="5379" max="5390" width="9.625" style="84" customWidth="1"/>
    <col min="5391" max="5632" width="10" style="84"/>
    <col min="5633" max="5634" width="6.625" style="84" customWidth="1"/>
    <col min="5635" max="5646" width="9.625" style="84" customWidth="1"/>
    <col min="5647" max="5888" width="10" style="84"/>
    <col min="5889" max="5890" width="6.625" style="84" customWidth="1"/>
    <col min="5891" max="5902" width="9.625" style="84" customWidth="1"/>
    <col min="5903" max="6144" width="10" style="84"/>
    <col min="6145" max="6146" width="6.625" style="84" customWidth="1"/>
    <col min="6147" max="6158" width="9.625" style="84" customWidth="1"/>
    <col min="6159" max="6400" width="10" style="84"/>
    <col min="6401" max="6402" width="6.625" style="84" customWidth="1"/>
    <col min="6403" max="6414" width="9.625" style="84" customWidth="1"/>
    <col min="6415" max="6656" width="10" style="84"/>
    <col min="6657" max="6658" width="6.625" style="84" customWidth="1"/>
    <col min="6659" max="6670" width="9.625" style="84" customWidth="1"/>
    <col min="6671" max="6912" width="10" style="84"/>
    <col min="6913" max="6914" width="6.625" style="84" customWidth="1"/>
    <col min="6915" max="6926" width="9.625" style="84" customWidth="1"/>
    <col min="6927" max="7168" width="10" style="84"/>
    <col min="7169" max="7170" width="6.625" style="84" customWidth="1"/>
    <col min="7171" max="7182" width="9.625" style="84" customWidth="1"/>
    <col min="7183" max="7424" width="10" style="84"/>
    <col min="7425" max="7426" width="6.625" style="84" customWidth="1"/>
    <col min="7427" max="7438" width="9.625" style="84" customWidth="1"/>
    <col min="7439" max="7680" width="10" style="84"/>
    <col min="7681" max="7682" width="6.625" style="84" customWidth="1"/>
    <col min="7683" max="7694" width="9.625" style="84" customWidth="1"/>
    <col min="7695" max="7936" width="10" style="84"/>
    <col min="7937" max="7938" width="6.625" style="84" customWidth="1"/>
    <col min="7939" max="7950" width="9.625" style="84" customWidth="1"/>
    <col min="7951" max="8192" width="10" style="84"/>
    <col min="8193" max="8194" width="6.625" style="84" customWidth="1"/>
    <col min="8195" max="8206" width="9.625" style="84" customWidth="1"/>
    <col min="8207" max="8448" width="10" style="84"/>
    <col min="8449" max="8450" width="6.625" style="84" customWidth="1"/>
    <col min="8451" max="8462" width="9.625" style="84" customWidth="1"/>
    <col min="8463" max="8704" width="10" style="84"/>
    <col min="8705" max="8706" width="6.625" style="84" customWidth="1"/>
    <col min="8707" max="8718" width="9.625" style="84" customWidth="1"/>
    <col min="8719" max="8960" width="10" style="84"/>
    <col min="8961" max="8962" width="6.625" style="84" customWidth="1"/>
    <col min="8963" max="8974" width="9.625" style="84" customWidth="1"/>
    <col min="8975" max="9216" width="10" style="84"/>
    <col min="9217" max="9218" width="6.625" style="84" customWidth="1"/>
    <col min="9219" max="9230" width="9.625" style="84" customWidth="1"/>
    <col min="9231" max="9472" width="10" style="84"/>
    <col min="9473" max="9474" width="6.625" style="84" customWidth="1"/>
    <col min="9475" max="9486" width="9.625" style="84" customWidth="1"/>
    <col min="9487" max="9728" width="10" style="84"/>
    <col min="9729" max="9730" width="6.625" style="84" customWidth="1"/>
    <col min="9731" max="9742" width="9.625" style="84" customWidth="1"/>
    <col min="9743" max="9984" width="10" style="84"/>
    <col min="9985" max="9986" width="6.625" style="84" customWidth="1"/>
    <col min="9987" max="9998" width="9.625" style="84" customWidth="1"/>
    <col min="9999" max="10240" width="10" style="84"/>
    <col min="10241" max="10242" width="6.625" style="84" customWidth="1"/>
    <col min="10243" max="10254" width="9.625" style="84" customWidth="1"/>
    <col min="10255" max="10496" width="10" style="84"/>
    <col min="10497" max="10498" width="6.625" style="84" customWidth="1"/>
    <col min="10499" max="10510" width="9.625" style="84" customWidth="1"/>
    <col min="10511" max="10752" width="10" style="84"/>
    <col min="10753" max="10754" width="6.625" style="84" customWidth="1"/>
    <col min="10755" max="10766" width="9.625" style="84" customWidth="1"/>
    <col min="10767" max="11008" width="10" style="84"/>
    <col min="11009" max="11010" width="6.625" style="84" customWidth="1"/>
    <col min="11011" max="11022" width="9.625" style="84" customWidth="1"/>
    <col min="11023" max="11264" width="10" style="84"/>
    <col min="11265" max="11266" width="6.625" style="84" customWidth="1"/>
    <col min="11267" max="11278" width="9.625" style="84" customWidth="1"/>
    <col min="11279" max="11520" width="10" style="84"/>
    <col min="11521" max="11522" width="6.625" style="84" customWidth="1"/>
    <col min="11523" max="11534" width="9.625" style="84" customWidth="1"/>
    <col min="11535" max="11776" width="10" style="84"/>
    <col min="11777" max="11778" width="6.625" style="84" customWidth="1"/>
    <col min="11779" max="11790" width="9.625" style="84" customWidth="1"/>
    <col min="11791" max="12032" width="10" style="84"/>
    <col min="12033" max="12034" width="6.625" style="84" customWidth="1"/>
    <col min="12035" max="12046" width="9.625" style="84" customWidth="1"/>
    <col min="12047" max="12288" width="10" style="84"/>
    <col min="12289" max="12290" width="6.625" style="84" customWidth="1"/>
    <col min="12291" max="12302" width="9.625" style="84" customWidth="1"/>
    <col min="12303" max="12544" width="10" style="84"/>
    <col min="12545" max="12546" width="6.625" style="84" customWidth="1"/>
    <col min="12547" max="12558" width="9.625" style="84" customWidth="1"/>
    <col min="12559" max="12800" width="10" style="84"/>
    <col min="12801" max="12802" width="6.625" style="84" customWidth="1"/>
    <col min="12803" max="12814" width="9.625" style="84" customWidth="1"/>
    <col min="12815" max="13056" width="10" style="84"/>
    <col min="13057" max="13058" width="6.625" style="84" customWidth="1"/>
    <col min="13059" max="13070" width="9.625" style="84" customWidth="1"/>
    <col min="13071" max="13312" width="10" style="84"/>
    <col min="13313" max="13314" width="6.625" style="84" customWidth="1"/>
    <col min="13315" max="13326" width="9.625" style="84" customWidth="1"/>
    <col min="13327" max="13568" width="10" style="84"/>
    <col min="13569" max="13570" width="6.625" style="84" customWidth="1"/>
    <col min="13571" max="13582" width="9.625" style="84" customWidth="1"/>
    <col min="13583" max="13824" width="10" style="84"/>
    <col min="13825" max="13826" width="6.625" style="84" customWidth="1"/>
    <col min="13827" max="13838" width="9.625" style="84" customWidth="1"/>
    <col min="13839" max="14080" width="10" style="84"/>
    <col min="14081" max="14082" width="6.625" style="84" customWidth="1"/>
    <col min="14083" max="14094" width="9.625" style="84" customWidth="1"/>
    <col min="14095" max="14336" width="10" style="84"/>
    <col min="14337" max="14338" width="6.625" style="84" customWidth="1"/>
    <col min="14339" max="14350" width="9.625" style="84" customWidth="1"/>
    <col min="14351" max="14592" width="10" style="84"/>
    <col min="14593" max="14594" width="6.625" style="84" customWidth="1"/>
    <col min="14595" max="14606" width="9.625" style="84" customWidth="1"/>
    <col min="14607" max="14848" width="10" style="84"/>
    <col min="14849" max="14850" width="6.625" style="84" customWidth="1"/>
    <col min="14851" max="14862" width="9.625" style="84" customWidth="1"/>
    <col min="14863" max="15104" width="10" style="84"/>
    <col min="15105" max="15106" width="6.625" style="84" customWidth="1"/>
    <col min="15107" max="15118" width="9.625" style="84" customWidth="1"/>
    <col min="15119" max="15360" width="10" style="84"/>
    <col min="15361" max="15362" width="6.625" style="84" customWidth="1"/>
    <col min="15363" max="15374" width="9.625" style="84" customWidth="1"/>
    <col min="15375" max="15616" width="10" style="84"/>
    <col min="15617" max="15618" width="6.625" style="84" customWidth="1"/>
    <col min="15619" max="15630" width="9.625" style="84" customWidth="1"/>
    <col min="15631" max="15872" width="10" style="84"/>
    <col min="15873" max="15874" width="6.625" style="84" customWidth="1"/>
    <col min="15875" max="15886" width="9.625" style="84" customWidth="1"/>
    <col min="15887" max="16128" width="10" style="84"/>
    <col min="16129" max="16130" width="6.625" style="84" customWidth="1"/>
    <col min="16131" max="16142" width="9.625" style="84" customWidth="1"/>
    <col min="16143" max="16384" width="10" style="84"/>
  </cols>
  <sheetData>
    <row r="1" spans="1:16" s="13" customFormat="1" ht="18" customHeight="1">
      <c r="A1" s="2163" t="s">
        <v>1023</v>
      </c>
      <c r="B1" s="2165"/>
      <c r="C1" s="2485" t="s">
        <v>1886</v>
      </c>
      <c r="D1" s="2486"/>
      <c r="E1" s="2486"/>
      <c r="F1" s="2486"/>
      <c r="G1" s="2486"/>
      <c r="H1" s="2486"/>
      <c r="L1" s="1510" t="s">
        <v>1157</v>
      </c>
      <c r="M1" s="2560" t="s">
        <v>1216</v>
      </c>
      <c r="N1" s="2165"/>
    </row>
    <row r="2" spans="1:16" s="13" customFormat="1" ht="18" customHeight="1">
      <c r="A2" s="2163" t="s">
        <v>1159</v>
      </c>
      <c r="B2" s="2165"/>
      <c r="C2" s="2462" t="s">
        <v>1160</v>
      </c>
      <c r="D2" s="2463"/>
      <c r="E2" s="2463"/>
      <c r="F2" s="2463"/>
      <c r="G2" s="2463"/>
      <c r="H2" s="995"/>
      <c r="I2" s="83"/>
      <c r="J2" s="83"/>
      <c r="K2" s="7" t="s">
        <v>288</v>
      </c>
      <c r="L2" s="1510" t="s">
        <v>228</v>
      </c>
      <c r="M2" s="2163" t="s">
        <v>1217</v>
      </c>
      <c r="N2" s="2165"/>
    </row>
    <row r="3" spans="1:16" s="159" customFormat="1" ht="30" customHeight="1">
      <c r="A3" s="2479" t="s">
        <v>1887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</row>
    <row r="4" spans="1:16" s="13" customFormat="1" ht="18" customHeight="1">
      <c r="C4" s="85"/>
      <c r="F4" s="2470" t="s">
        <v>1888</v>
      </c>
      <c r="G4" s="2495"/>
      <c r="H4" s="2495"/>
      <c r="I4" s="2495"/>
      <c r="J4" s="1015"/>
      <c r="K4" s="1015"/>
      <c r="L4" s="2481" t="s">
        <v>1860</v>
      </c>
      <c r="M4" s="2481"/>
      <c r="N4" s="2481"/>
    </row>
    <row r="5" spans="1:16" s="13" customFormat="1" ht="72" customHeight="1">
      <c r="A5" s="2468" t="s">
        <v>1165</v>
      </c>
      <c r="B5" s="2469"/>
      <c r="C5" s="2552" t="s">
        <v>1218</v>
      </c>
      <c r="D5" s="2553"/>
      <c r="E5" s="2554" t="s">
        <v>1219</v>
      </c>
      <c r="F5" s="2555"/>
      <c r="G5" s="2556" t="s">
        <v>1220</v>
      </c>
      <c r="H5" s="2557"/>
      <c r="I5" s="2482" t="s">
        <v>1889</v>
      </c>
      <c r="J5" s="2483"/>
      <c r="K5" s="2482" t="s">
        <v>1890</v>
      </c>
      <c r="L5" s="2558"/>
      <c r="M5" s="2556" t="s">
        <v>1221</v>
      </c>
      <c r="N5" s="2559"/>
    </row>
    <row r="6" spans="1:16" s="13" customFormat="1" ht="72" customHeight="1">
      <c r="A6" s="2470"/>
      <c r="B6" s="2471"/>
      <c r="C6" s="1699" t="s">
        <v>1874</v>
      </c>
      <c r="D6" s="1699" t="s">
        <v>1875</v>
      </c>
      <c r="E6" s="1699" t="s">
        <v>1874</v>
      </c>
      <c r="F6" s="1699" t="s">
        <v>1875</v>
      </c>
      <c r="G6" s="1699" t="s">
        <v>1874</v>
      </c>
      <c r="H6" s="1699" t="s">
        <v>1875</v>
      </c>
      <c r="I6" s="1699" t="s">
        <v>1874</v>
      </c>
      <c r="J6" s="1699" t="s">
        <v>1875</v>
      </c>
      <c r="K6" s="1699" t="s">
        <v>1874</v>
      </c>
      <c r="L6" s="1690" t="s">
        <v>1875</v>
      </c>
      <c r="M6" s="2482" t="s">
        <v>1222</v>
      </c>
      <c r="N6" s="2484"/>
    </row>
    <row r="7" spans="1:16" s="13" customFormat="1" ht="45" customHeight="1">
      <c r="A7" s="1716"/>
      <c r="B7" s="1717"/>
      <c r="C7" s="1036"/>
      <c r="D7" s="1037"/>
      <c r="E7" s="1037"/>
      <c r="F7" s="1037"/>
      <c r="G7" s="1037"/>
      <c r="H7" s="1037"/>
      <c r="I7" s="1037"/>
      <c r="J7" s="986"/>
      <c r="K7" s="1037"/>
      <c r="L7" s="1037"/>
      <c r="M7" s="2550"/>
      <c r="N7" s="2550"/>
    </row>
    <row r="8" spans="1:16" s="13" customFormat="1" ht="90" customHeight="1">
      <c r="A8" s="2466" t="s">
        <v>1185</v>
      </c>
      <c r="B8" s="2467"/>
      <c r="C8" s="1036">
        <v>938</v>
      </c>
      <c r="D8" s="1037">
        <v>62966</v>
      </c>
      <c r="E8" s="1037">
        <v>75</v>
      </c>
      <c r="F8" s="1037">
        <v>5665</v>
      </c>
      <c r="G8" s="1037">
        <v>2</v>
      </c>
      <c r="H8" s="1037">
        <v>2530</v>
      </c>
      <c r="I8" s="1037">
        <v>1948</v>
      </c>
      <c r="J8" s="1037">
        <v>29311</v>
      </c>
      <c r="K8" s="1037">
        <v>12</v>
      </c>
      <c r="L8" s="1037">
        <v>395</v>
      </c>
      <c r="M8" s="1037"/>
      <c r="N8" s="1037">
        <v>1825</v>
      </c>
    </row>
    <row r="9" spans="1:16" s="13" customFormat="1" ht="45" customHeight="1">
      <c r="A9" s="1019"/>
      <c r="B9" s="1020"/>
      <c r="C9" s="1038"/>
      <c r="D9" s="1038"/>
      <c r="E9" s="1038"/>
      <c r="F9" s="1038"/>
      <c r="G9" s="1038"/>
      <c r="H9" s="1038"/>
      <c r="I9" s="1038"/>
      <c r="J9" s="1038"/>
      <c r="K9" s="1038"/>
      <c r="L9" s="1038"/>
      <c r="M9" s="2551"/>
      <c r="N9" s="2551"/>
    </row>
    <row r="10" spans="1:16" s="94" customFormat="1" ht="18" customHeight="1">
      <c r="A10" s="1469" t="s">
        <v>83</v>
      </c>
      <c r="C10" s="99" t="s">
        <v>84</v>
      </c>
      <c r="F10" s="157" t="s">
        <v>85</v>
      </c>
      <c r="I10" s="54" t="s">
        <v>331</v>
      </c>
      <c r="N10" s="99" t="s">
        <v>1193</v>
      </c>
    </row>
    <row r="11" spans="1:16" s="94" customFormat="1" ht="18" customHeight="1">
      <c r="F11" s="157" t="s">
        <v>86</v>
      </c>
      <c r="L11" s="99"/>
      <c r="M11" s="99"/>
      <c r="N11" s="99"/>
      <c r="O11" s="99"/>
      <c r="P11" s="99"/>
    </row>
    <row r="12" spans="1:16" s="13" customFormat="1" ht="18" customHeight="1">
      <c r="F12" s="1715"/>
    </row>
    <row r="13" spans="1:16" s="13" customFormat="1" ht="13.9" customHeight="1">
      <c r="A13" s="957" t="s">
        <v>1223</v>
      </c>
    </row>
    <row r="14" spans="1:16" s="13" customFormat="1" ht="13.9" customHeight="1">
      <c r="A14" s="94" t="s">
        <v>1195</v>
      </c>
    </row>
    <row r="15" spans="1:16" s="13" customFormat="1" ht="13.9" customHeight="1">
      <c r="A15" s="54"/>
    </row>
  </sheetData>
  <mergeCells count="20">
    <mergeCell ref="A1:B1"/>
    <mergeCell ref="C1:H1"/>
    <mergeCell ref="M1:N1"/>
    <mergeCell ref="A2:B2"/>
    <mergeCell ref="C2:G2"/>
    <mergeCell ref="M2:N2"/>
    <mergeCell ref="M6:N6"/>
    <mergeCell ref="M7:N7"/>
    <mergeCell ref="A8:B8"/>
    <mergeCell ref="M9:N9"/>
    <mergeCell ref="A3:N3"/>
    <mergeCell ref="F4:I4"/>
    <mergeCell ref="L4:N4"/>
    <mergeCell ref="A5:B6"/>
    <mergeCell ref="C5:D5"/>
    <mergeCell ref="E5:F5"/>
    <mergeCell ref="G5:H5"/>
    <mergeCell ref="I5:J5"/>
    <mergeCell ref="K5:L5"/>
    <mergeCell ref="M5:N5"/>
  </mergeCells>
  <phoneticPr fontId="1" type="noConversion"/>
  <printOptions horizontalCentered="1"/>
  <pageMargins left="0.70866141732283472" right="0.70866141732283472" top="0.47244094488188981" bottom="0.31496062992125984" header="0.31496062992125984" footer="0.31496062992125984"/>
  <pageSetup paperSize="9" orientation="landscape" r:id="rId1"/>
  <headerFooter alignWithMargins="0">
    <oddFooter>&amp;C&amp;8&amp;A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14" width="9.125" style="84" customWidth="1"/>
    <col min="15" max="256" width="10" style="84"/>
    <col min="257" max="270" width="9.125" style="84" customWidth="1"/>
    <col min="271" max="512" width="10" style="84"/>
    <col min="513" max="526" width="9.125" style="84" customWidth="1"/>
    <col min="527" max="768" width="10" style="84"/>
    <col min="769" max="782" width="9.125" style="84" customWidth="1"/>
    <col min="783" max="1024" width="10" style="84"/>
    <col min="1025" max="1038" width="9.125" style="84" customWidth="1"/>
    <col min="1039" max="1280" width="10" style="84"/>
    <col min="1281" max="1294" width="9.125" style="84" customWidth="1"/>
    <col min="1295" max="1536" width="10" style="84"/>
    <col min="1537" max="1550" width="9.125" style="84" customWidth="1"/>
    <col min="1551" max="1792" width="10" style="84"/>
    <col min="1793" max="1806" width="9.125" style="84" customWidth="1"/>
    <col min="1807" max="2048" width="10" style="84"/>
    <col min="2049" max="2062" width="9.125" style="84" customWidth="1"/>
    <col min="2063" max="2304" width="10" style="84"/>
    <col min="2305" max="2318" width="9.125" style="84" customWidth="1"/>
    <col min="2319" max="2560" width="10" style="84"/>
    <col min="2561" max="2574" width="9.125" style="84" customWidth="1"/>
    <col min="2575" max="2816" width="10" style="84"/>
    <col min="2817" max="2830" width="9.125" style="84" customWidth="1"/>
    <col min="2831" max="3072" width="10" style="84"/>
    <col min="3073" max="3086" width="9.125" style="84" customWidth="1"/>
    <col min="3087" max="3328" width="10" style="84"/>
    <col min="3329" max="3342" width="9.125" style="84" customWidth="1"/>
    <col min="3343" max="3584" width="10" style="84"/>
    <col min="3585" max="3598" width="9.125" style="84" customWidth="1"/>
    <col min="3599" max="3840" width="10" style="84"/>
    <col min="3841" max="3854" width="9.125" style="84" customWidth="1"/>
    <col min="3855" max="4096" width="10" style="84"/>
    <col min="4097" max="4110" width="9.125" style="84" customWidth="1"/>
    <col min="4111" max="4352" width="10" style="84"/>
    <col min="4353" max="4366" width="9.125" style="84" customWidth="1"/>
    <col min="4367" max="4608" width="10" style="84"/>
    <col min="4609" max="4622" width="9.125" style="84" customWidth="1"/>
    <col min="4623" max="4864" width="10" style="84"/>
    <col min="4865" max="4878" width="9.125" style="84" customWidth="1"/>
    <col min="4879" max="5120" width="10" style="84"/>
    <col min="5121" max="5134" width="9.125" style="84" customWidth="1"/>
    <col min="5135" max="5376" width="10" style="84"/>
    <col min="5377" max="5390" width="9.125" style="84" customWidth="1"/>
    <col min="5391" max="5632" width="10" style="84"/>
    <col min="5633" max="5646" width="9.125" style="84" customWidth="1"/>
    <col min="5647" max="5888" width="10" style="84"/>
    <col min="5889" max="5902" width="9.125" style="84" customWidth="1"/>
    <col min="5903" max="6144" width="10" style="84"/>
    <col min="6145" max="6158" width="9.125" style="84" customWidth="1"/>
    <col min="6159" max="6400" width="10" style="84"/>
    <col min="6401" max="6414" width="9.125" style="84" customWidth="1"/>
    <col min="6415" max="6656" width="10" style="84"/>
    <col min="6657" max="6670" width="9.125" style="84" customWidth="1"/>
    <col min="6671" max="6912" width="10" style="84"/>
    <col min="6913" max="6926" width="9.125" style="84" customWidth="1"/>
    <col min="6927" max="7168" width="10" style="84"/>
    <col min="7169" max="7182" width="9.125" style="84" customWidth="1"/>
    <col min="7183" max="7424" width="10" style="84"/>
    <col min="7425" max="7438" width="9.125" style="84" customWidth="1"/>
    <col min="7439" max="7680" width="10" style="84"/>
    <col min="7681" max="7694" width="9.125" style="84" customWidth="1"/>
    <col min="7695" max="7936" width="10" style="84"/>
    <col min="7937" max="7950" width="9.125" style="84" customWidth="1"/>
    <col min="7951" max="8192" width="10" style="84"/>
    <col min="8193" max="8206" width="9.125" style="84" customWidth="1"/>
    <col min="8207" max="8448" width="10" style="84"/>
    <col min="8449" max="8462" width="9.125" style="84" customWidth="1"/>
    <col min="8463" max="8704" width="10" style="84"/>
    <col min="8705" max="8718" width="9.125" style="84" customWidth="1"/>
    <col min="8719" max="8960" width="10" style="84"/>
    <col min="8961" max="8974" width="9.125" style="84" customWidth="1"/>
    <col min="8975" max="9216" width="10" style="84"/>
    <col min="9217" max="9230" width="9.125" style="84" customWidth="1"/>
    <col min="9231" max="9472" width="10" style="84"/>
    <col min="9473" max="9486" width="9.125" style="84" customWidth="1"/>
    <col min="9487" max="9728" width="10" style="84"/>
    <col min="9729" max="9742" width="9.125" style="84" customWidth="1"/>
    <col min="9743" max="9984" width="10" style="84"/>
    <col min="9985" max="9998" width="9.125" style="84" customWidth="1"/>
    <col min="9999" max="10240" width="10" style="84"/>
    <col min="10241" max="10254" width="9.125" style="84" customWidth="1"/>
    <col min="10255" max="10496" width="10" style="84"/>
    <col min="10497" max="10510" width="9.125" style="84" customWidth="1"/>
    <col min="10511" max="10752" width="10" style="84"/>
    <col min="10753" max="10766" width="9.125" style="84" customWidth="1"/>
    <col min="10767" max="11008" width="10" style="84"/>
    <col min="11009" max="11022" width="9.125" style="84" customWidth="1"/>
    <col min="11023" max="11264" width="10" style="84"/>
    <col min="11265" max="11278" width="9.125" style="84" customWidth="1"/>
    <col min="11279" max="11520" width="10" style="84"/>
    <col min="11521" max="11534" width="9.125" style="84" customWidth="1"/>
    <col min="11535" max="11776" width="10" style="84"/>
    <col min="11777" max="11790" width="9.125" style="84" customWidth="1"/>
    <col min="11791" max="12032" width="10" style="84"/>
    <col min="12033" max="12046" width="9.125" style="84" customWidth="1"/>
    <col min="12047" max="12288" width="10" style="84"/>
    <col min="12289" max="12302" width="9.125" style="84" customWidth="1"/>
    <col min="12303" max="12544" width="10" style="84"/>
    <col min="12545" max="12558" width="9.125" style="84" customWidth="1"/>
    <col min="12559" max="12800" width="10" style="84"/>
    <col min="12801" max="12814" width="9.125" style="84" customWidth="1"/>
    <col min="12815" max="13056" width="10" style="84"/>
    <col min="13057" max="13070" width="9.125" style="84" customWidth="1"/>
    <col min="13071" max="13312" width="10" style="84"/>
    <col min="13313" max="13326" width="9.125" style="84" customWidth="1"/>
    <col min="13327" max="13568" width="10" style="84"/>
    <col min="13569" max="13582" width="9.125" style="84" customWidth="1"/>
    <col min="13583" max="13824" width="10" style="84"/>
    <col min="13825" max="13838" width="9.125" style="84" customWidth="1"/>
    <col min="13839" max="14080" width="10" style="84"/>
    <col min="14081" max="14094" width="9.125" style="84" customWidth="1"/>
    <col min="14095" max="14336" width="10" style="84"/>
    <col min="14337" max="14350" width="9.125" style="84" customWidth="1"/>
    <col min="14351" max="14592" width="10" style="84"/>
    <col min="14593" max="14606" width="9.125" style="84" customWidth="1"/>
    <col min="14607" max="14848" width="10" style="84"/>
    <col min="14849" max="14862" width="9.125" style="84" customWidth="1"/>
    <col min="14863" max="15104" width="10" style="84"/>
    <col min="15105" max="15118" width="9.125" style="84" customWidth="1"/>
    <col min="15119" max="15360" width="10" style="84"/>
    <col min="15361" max="15374" width="9.125" style="84" customWidth="1"/>
    <col min="15375" max="15616" width="10" style="84"/>
    <col min="15617" max="15630" width="9.125" style="84" customWidth="1"/>
    <col min="15631" max="15872" width="10" style="84"/>
    <col min="15873" max="15886" width="9.125" style="84" customWidth="1"/>
    <col min="15887" max="16128" width="10" style="84"/>
    <col min="16129" max="16142" width="9.125" style="84" customWidth="1"/>
    <col min="16143" max="16384" width="10" style="84"/>
  </cols>
  <sheetData>
    <row r="1" spans="1:16" s="13" customFormat="1" ht="18" customHeight="1">
      <c r="A1" s="2163" t="s">
        <v>2656</v>
      </c>
      <c r="B1" s="2165"/>
      <c r="C1" s="2458" t="s">
        <v>2738</v>
      </c>
      <c r="D1" s="2459"/>
      <c r="E1" s="2459"/>
      <c r="F1" s="2459"/>
      <c r="G1" s="1691"/>
      <c r="H1" s="1691"/>
      <c r="L1" s="1510" t="s">
        <v>2657</v>
      </c>
      <c r="M1" s="2566" t="s">
        <v>1224</v>
      </c>
      <c r="N1" s="2478"/>
    </row>
    <row r="2" spans="1:16" s="13" customFormat="1" ht="18" customHeight="1">
      <c r="A2" s="2163" t="s">
        <v>1159</v>
      </c>
      <c r="B2" s="2165"/>
      <c r="C2" s="2462" t="s">
        <v>1160</v>
      </c>
      <c r="D2" s="2463"/>
      <c r="E2" s="2463"/>
      <c r="F2" s="2463"/>
      <c r="G2" s="995"/>
      <c r="H2" s="995"/>
      <c r="I2" s="83"/>
      <c r="J2" s="83"/>
      <c r="K2" s="7" t="s">
        <v>288</v>
      </c>
      <c r="L2" s="1510" t="s">
        <v>228</v>
      </c>
      <c r="M2" s="2163" t="s">
        <v>1225</v>
      </c>
      <c r="N2" s="2165"/>
    </row>
    <row r="3" spans="1:16" s="159" customFormat="1" ht="40.5" customHeight="1">
      <c r="A3" s="2479" t="s">
        <v>1876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</row>
    <row r="4" spans="1:16" s="13" customFormat="1" ht="20.25" customHeight="1">
      <c r="A4" s="2470" t="s">
        <v>1841</v>
      </c>
      <c r="B4" s="2470"/>
      <c r="C4" s="2470"/>
      <c r="D4" s="2470"/>
      <c r="E4" s="2470"/>
      <c r="F4" s="2470"/>
      <c r="G4" s="2470"/>
      <c r="H4" s="2470"/>
      <c r="I4" s="2470"/>
      <c r="J4" s="2470"/>
      <c r="K4" s="2470"/>
      <c r="L4" s="2470"/>
      <c r="M4" s="2470"/>
      <c r="N4" s="2470"/>
    </row>
    <row r="5" spans="1:16" s="13" customFormat="1" ht="78" customHeight="1">
      <c r="A5" s="2212" t="s">
        <v>1877</v>
      </c>
      <c r="B5" s="2564"/>
      <c r="C5" s="2443" t="s">
        <v>1878</v>
      </c>
      <c r="D5" s="2564"/>
      <c r="E5" s="2564"/>
      <c r="F5" s="2564"/>
      <c r="G5" s="2443" t="s">
        <v>1879</v>
      </c>
      <c r="H5" s="2564"/>
      <c r="I5" s="2564" t="s">
        <v>1880</v>
      </c>
      <c r="J5" s="2564"/>
      <c r="K5" s="2443" t="s">
        <v>1881</v>
      </c>
      <c r="L5" s="2564"/>
      <c r="M5" s="2564"/>
      <c r="N5" s="2565"/>
    </row>
    <row r="6" spans="1:16" s="13" customFormat="1" ht="78" customHeight="1">
      <c r="A6" s="2469" t="s">
        <v>1882</v>
      </c>
      <c r="B6" s="2561"/>
      <c r="C6" s="1294"/>
      <c r="D6" s="1039"/>
      <c r="E6" s="1039"/>
      <c r="F6" s="1039">
        <f>SUM(F7:F8)</f>
        <v>436</v>
      </c>
      <c r="G6" s="1039"/>
      <c r="H6" s="1039"/>
      <c r="I6" s="1039"/>
      <c r="J6" s="1039">
        <f t="shared" ref="J6:N6" si="0">SUM(J7:J8)</f>
        <v>39700</v>
      </c>
      <c r="K6" s="1039"/>
      <c r="L6" s="1039"/>
      <c r="M6" s="1039"/>
      <c r="N6" s="1039">
        <f t="shared" si="0"/>
        <v>10584</v>
      </c>
    </row>
    <row r="7" spans="1:16" s="13" customFormat="1" ht="78" customHeight="1">
      <c r="A7" s="2467" t="s">
        <v>1883</v>
      </c>
      <c r="B7" s="2562"/>
      <c r="C7" s="1295"/>
      <c r="D7" s="986"/>
      <c r="E7" s="986"/>
      <c r="F7" s="986">
        <v>282</v>
      </c>
      <c r="G7" s="986"/>
      <c r="H7" s="986"/>
      <c r="I7" s="986"/>
      <c r="J7" s="986">
        <v>29128</v>
      </c>
      <c r="K7" s="986"/>
      <c r="L7" s="986"/>
      <c r="M7" s="986"/>
      <c r="N7" s="986">
        <v>8177</v>
      </c>
    </row>
    <row r="8" spans="1:16" s="13" customFormat="1" ht="78" customHeight="1">
      <c r="A8" s="2471" t="s">
        <v>1884</v>
      </c>
      <c r="B8" s="2563"/>
      <c r="C8" s="1296"/>
      <c r="D8" s="1040"/>
      <c r="E8" s="1040"/>
      <c r="F8" s="1040">
        <v>154</v>
      </c>
      <c r="G8" s="1040"/>
      <c r="H8" s="1040"/>
      <c r="I8" s="1040"/>
      <c r="J8" s="1040">
        <v>10572</v>
      </c>
      <c r="K8" s="1040"/>
      <c r="L8" s="1040"/>
      <c r="M8" s="1040"/>
      <c r="N8" s="1040">
        <v>2407</v>
      </c>
    </row>
    <row r="9" spans="1:16" s="94" customFormat="1" ht="18" customHeight="1">
      <c r="A9" s="1469" t="s">
        <v>83</v>
      </c>
      <c r="C9" s="1643" t="s">
        <v>84</v>
      </c>
      <c r="F9" s="157" t="s">
        <v>85</v>
      </c>
      <c r="I9" s="54" t="s">
        <v>331</v>
      </c>
      <c r="N9" s="99" t="s">
        <v>1885</v>
      </c>
    </row>
    <row r="10" spans="1:16" s="94" customFormat="1" ht="18" customHeight="1">
      <c r="F10" s="157" t="s">
        <v>86</v>
      </c>
      <c r="L10" s="99"/>
      <c r="M10" s="99"/>
      <c r="N10" s="99"/>
      <c r="O10" s="99"/>
      <c r="P10" s="99"/>
    </row>
    <row r="11" spans="1:16" s="13" customFormat="1" ht="18.75" customHeight="1">
      <c r="F11" s="1715"/>
    </row>
    <row r="12" spans="1:16" s="13" customFormat="1" ht="15.75" customHeight="1">
      <c r="A12" s="957" t="s">
        <v>1226</v>
      </c>
    </row>
    <row r="13" spans="1:16" s="13" customFormat="1" ht="15.75" customHeight="1">
      <c r="A13" s="94" t="s">
        <v>1195</v>
      </c>
    </row>
    <row r="14" spans="1:16" s="13" customFormat="1" ht="15.75" customHeight="1">
      <c r="A14" s="54"/>
    </row>
    <row r="15" spans="1:16">
      <c r="F15" s="982">
        <f>F6-F7-F8</f>
        <v>0</v>
      </c>
      <c r="G15" s="982"/>
      <c r="H15" s="982"/>
      <c r="I15" s="982"/>
      <c r="J15" s="982">
        <f t="shared" ref="J15:N15" si="1">J6-J7-J8</f>
        <v>0</v>
      </c>
      <c r="K15" s="982"/>
      <c r="L15" s="982"/>
      <c r="M15" s="982"/>
      <c r="N15" s="982">
        <f t="shared" si="1"/>
        <v>0</v>
      </c>
    </row>
  </sheetData>
  <mergeCells count="15">
    <mergeCell ref="A1:B1"/>
    <mergeCell ref="C1:F1"/>
    <mergeCell ref="M1:N1"/>
    <mergeCell ref="A2:B2"/>
    <mergeCell ref="C2:F2"/>
    <mergeCell ref="M2:N2"/>
    <mergeCell ref="A6:B6"/>
    <mergeCell ref="A7:B7"/>
    <mergeCell ref="A8:B8"/>
    <mergeCell ref="A3:N3"/>
    <mergeCell ref="A4:N4"/>
    <mergeCell ref="A5:B5"/>
    <mergeCell ref="C5:F5"/>
    <mergeCell ref="G5:J5"/>
    <mergeCell ref="K5:N5"/>
  </mergeCells>
  <phoneticPr fontId="1" type="noConversion"/>
  <printOptions horizontalCentered="1"/>
  <pageMargins left="0.70866141732283472" right="0.70866141732283472" top="0.47244094488188981" bottom="0.31496062992125984" header="0.31496062992125984" footer="0.31496062992125984"/>
  <pageSetup paperSize="9" orientation="landscape" r:id="rId1"/>
  <headerFooter alignWithMargins="0">
    <oddFooter>&amp;C&amp;8&amp;A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view="pageBreakPreview" topLeftCell="A2" zoomScaleNormal="100" zoomScaleSheetLayoutView="100" workbookViewId="0">
      <selection activeCell="I10" sqref="I10"/>
    </sheetView>
  </sheetViews>
  <sheetFormatPr defaultColWidth="10" defaultRowHeight="15.75"/>
  <cols>
    <col min="1" max="2" width="6.875" style="84" customWidth="1"/>
    <col min="3" max="12" width="11.5" style="84" customWidth="1"/>
    <col min="13" max="256" width="10" style="84"/>
    <col min="257" max="258" width="6.875" style="84" customWidth="1"/>
    <col min="259" max="268" width="11.5" style="84" customWidth="1"/>
    <col min="269" max="512" width="10" style="84"/>
    <col min="513" max="514" width="6.875" style="84" customWidth="1"/>
    <col min="515" max="524" width="11.5" style="84" customWidth="1"/>
    <col min="525" max="768" width="10" style="84"/>
    <col min="769" max="770" width="6.875" style="84" customWidth="1"/>
    <col min="771" max="780" width="11.5" style="84" customWidth="1"/>
    <col min="781" max="1024" width="10" style="84"/>
    <col min="1025" max="1026" width="6.875" style="84" customWidth="1"/>
    <col min="1027" max="1036" width="11.5" style="84" customWidth="1"/>
    <col min="1037" max="1280" width="10" style="84"/>
    <col min="1281" max="1282" width="6.875" style="84" customWidth="1"/>
    <col min="1283" max="1292" width="11.5" style="84" customWidth="1"/>
    <col min="1293" max="1536" width="10" style="84"/>
    <col min="1537" max="1538" width="6.875" style="84" customWidth="1"/>
    <col min="1539" max="1548" width="11.5" style="84" customWidth="1"/>
    <col min="1549" max="1792" width="10" style="84"/>
    <col min="1793" max="1794" width="6.875" style="84" customWidth="1"/>
    <col min="1795" max="1804" width="11.5" style="84" customWidth="1"/>
    <col min="1805" max="2048" width="10" style="84"/>
    <col min="2049" max="2050" width="6.875" style="84" customWidth="1"/>
    <col min="2051" max="2060" width="11.5" style="84" customWidth="1"/>
    <col min="2061" max="2304" width="10" style="84"/>
    <col min="2305" max="2306" width="6.875" style="84" customWidth="1"/>
    <col min="2307" max="2316" width="11.5" style="84" customWidth="1"/>
    <col min="2317" max="2560" width="10" style="84"/>
    <col min="2561" max="2562" width="6.875" style="84" customWidth="1"/>
    <col min="2563" max="2572" width="11.5" style="84" customWidth="1"/>
    <col min="2573" max="2816" width="10" style="84"/>
    <col min="2817" max="2818" width="6.875" style="84" customWidth="1"/>
    <col min="2819" max="2828" width="11.5" style="84" customWidth="1"/>
    <col min="2829" max="3072" width="10" style="84"/>
    <col min="3073" max="3074" width="6.875" style="84" customWidth="1"/>
    <col min="3075" max="3084" width="11.5" style="84" customWidth="1"/>
    <col min="3085" max="3328" width="10" style="84"/>
    <col min="3329" max="3330" width="6.875" style="84" customWidth="1"/>
    <col min="3331" max="3340" width="11.5" style="84" customWidth="1"/>
    <col min="3341" max="3584" width="10" style="84"/>
    <col min="3585" max="3586" width="6.875" style="84" customWidth="1"/>
    <col min="3587" max="3596" width="11.5" style="84" customWidth="1"/>
    <col min="3597" max="3840" width="10" style="84"/>
    <col min="3841" max="3842" width="6.875" style="84" customWidth="1"/>
    <col min="3843" max="3852" width="11.5" style="84" customWidth="1"/>
    <col min="3853" max="4096" width="10" style="84"/>
    <col min="4097" max="4098" width="6.875" style="84" customWidth="1"/>
    <col min="4099" max="4108" width="11.5" style="84" customWidth="1"/>
    <col min="4109" max="4352" width="10" style="84"/>
    <col min="4353" max="4354" width="6.875" style="84" customWidth="1"/>
    <col min="4355" max="4364" width="11.5" style="84" customWidth="1"/>
    <col min="4365" max="4608" width="10" style="84"/>
    <col min="4609" max="4610" width="6.875" style="84" customWidth="1"/>
    <col min="4611" max="4620" width="11.5" style="84" customWidth="1"/>
    <col min="4621" max="4864" width="10" style="84"/>
    <col min="4865" max="4866" width="6.875" style="84" customWidth="1"/>
    <col min="4867" max="4876" width="11.5" style="84" customWidth="1"/>
    <col min="4877" max="5120" width="10" style="84"/>
    <col min="5121" max="5122" width="6.875" style="84" customWidth="1"/>
    <col min="5123" max="5132" width="11.5" style="84" customWidth="1"/>
    <col min="5133" max="5376" width="10" style="84"/>
    <col min="5377" max="5378" width="6.875" style="84" customWidth="1"/>
    <col min="5379" max="5388" width="11.5" style="84" customWidth="1"/>
    <col min="5389" max="5632" width="10" style="84"/>
    <col min="5633" max="5634" width="6.875" style="84" customWidth="1"/>
    <col min="5635" max="5644" width="11.5" style="84" customWidth="1"/>
    <col min="5645" max="5888" width="10" style="84"/>
    <col min="5889" max="5890" width="6.875" style="84" customWidth="1"/>
    <col min="5891" max="5900" width="11.5" style="84" customWidth="1"/>
    <col min="5901" max="6144" width="10" style="84"/>
    <col min="6145" max="6146" width="6.875" style="84" customWidth="1"/>
    <col min="6147" max="6156" width="11.5" style="84" customWidth="1"/>
    <col min="6157" max="6400" width="10" style="84"/>
    <col min="6401" max="6402" width="6.875" style="84" customWidth="1"/>
    <col min="6403" max="6412" width="11.5" style="84" customWidth="1"/>
    <col min="6413" max="6656" width="10" style="84"/>
    <col min="6657" max="6658" width="6.875" style="84" customWidth="1"/>
    <col min="6659" max="6668" width="11.5" style="84" customWidth="1"/>
    <col min="6669" max="6912" width="10" style="84"/>
    <col min="6913" max="6914" width="6.875" style="84" customWidth="1"/>
    <col min="6915" max="6924" width="11.5" style="84" customWidth="1"/>
    <col min="6925" max="7168" width="10" style="84"/>
    <col min="7169" max="7170" width="6.875" style="84" customWidth="1"/>
    <col min="7171" max="7180" width="11.5" style="84" customWidth="1"/>
    <col min="7181" max="7424" width="10" style="84"/>
    <col min="7425" max="7426" width="6.875" style="84" customWidth="1"/>
    <col min="7427" max="7436" width="11.5" style="84" customWidth="1"/>
    <col min="7437" max="7680" width="10" style="84"/>
    <col min="7681" max="7682" width="6.875" style="84" customWidth="1"/>
    <col min="7683" max="7692" width="11.5" style="84" customWidth="1"/>
    <col min="7693" max="7936" width="10" style="84"/>
    <col min="7937" max="7938" width="6.875" style="84" customWidth="1"/>
    <col min="7939" max="7948" width="11.5" style="84" customWidth="1"/>
    <col min="7949" max="8192" width="10" style="84"/>
    <col min="8193" max="8194" width="6.875" style="84" customWidth="1"/>
    <col min="8195" max="8204" width="11.5" style="84" customWidth="1"/>
    <col min="8205" max="8448" width="10" style="84"/>
    <col min="8449" max="8450" width="6.875" style="84" customWidth="1"/>
    <col min="8451" max="8460" width="11.5" style="84" customWidth="1"/>
    <col min="8461" max="8704" width="10" style="84"/>
    <col min="8705" max="8706" width="6.875" style="84" customWidth="1"/>
    <col min="8707" max="8716" width="11.5" style="84" customWidth="1"/>
    <col min="8717" max="8960" width="10" style="84"/>
    <col min="8961" max="8962" width="6.875" style="84" customWidth="1"/>
    <col min="8963" max="8972" width="11.5" style="84" customWidth="1"/>
    <col min="8973" max="9216" width="10" style="84"/>
    <col min="9217" max="9218" width="6.875" style="84" customWidth="1"/>
    <col min="9219" max="9228" width="11.5" style="84" customWidth="1"/>
    <col min="9229" max="9472" width="10" style="84"/>
    <col min="9473" max="9474" width="6.875" style="84" customWidth="1"/>
    <col min="9475" max="9484" width="11.5" style="84" customWidth="1"/>
    <col min="9485" max="9728" width="10" style="84"/>
    <col min="9729" max="9730" width="6.875" style="84" customWidth="1"/>
    <col min="9731" max="9740" width="11.5" style="84" customWidth="1"/>
    <col min="9741" max="9984" width="10" style="84"/>
    <col min="9985" max="9986" width="6.875" style="84" customWidth="1"/>
    <col min="9987" max="9996" width="11.5" style="84" customWidth="1"/>
    <col min="9997" max="10240" width="10" style="84"/>
    <col min="10241" max="10242" width="6.875" style="84" customWidth="1"/>
    <col min="10243" max="10252" width="11.5" style="84" customWidth="1"/>
    <col min="10253" max="10496" width="10" style="84"/>
    <col min="10497" max="10498" width="6.875" style="84" customWidth="1"/>
    <col min="10499" max="10508" width="11.5" style="84" customWidth="1"/>
    <col min="10509" max="10752" width="10" style="84"/>
    <col min="10753" max="10754" width="6.875" style="84" customWidth="1"/>
    <col min="10755" max="10764" width="11.5" style="84" customWidth="1"/>
    <col min="10765" max="11008" width="10" style="84"/>
    <col min="11009" max="11010" width="6.875" style="84" customWidth="1"/>
    <col min="11011" max="11020" width="11.5" style="84" customWidth="1"/>
    <col min="11021" max="11264" width="10" style="84"/>
    <col min="11265" max="11266" width="6.875" style="84" customWidth="1"/>
    <col min="11267" max="11276" width="11.5" style="84" customWidth="1"/>
    <col min="11277" max="11520" width="10" style="84"/>
    <col min="11521" max="11522" width="6.875" style="84" customWidth="1"/>
    <col min="11523" max="11532" width="11.5" style="84" customWidth="1"/>
    <col min="11533" max="11776" width="10" style="84"/>
    <col min="11777" max="11778" width="6.875" style="84" customWidth="1"/>
    <col min="11779" max="11788" width="11.5" style="84" customWidth="1"/>
    <col min="11789" max="12032" width="10" style="84"/>
    <col min="12033" max="12034" width="6.875" style="84" customWidth="1"/>
    <col min="12035" max="12044" width="11.5" style="84" customWidth="1"/>
    <col min="12045" max="12288" width="10" style="84"/>
    <col min="12289" max="12290" width="6.875" style="84" customWidth="1"/>
    <col min="12291" max="12300" width="11.5" style="84" customWidth="1"/>
    <col min="12301" max="12544" width="10" style="84"/>
    <col min="12545" max="12546" width="6.875" style="84" customWidth="1"/>
    <col min="12547" max="12556" width="11.5" style="84" customWidth="1"/>
    <col min="12557" max="12800" width="10" style="84"/>
    <col min="12801" max="12802" width="6.875" style="84" customWidth="1"/>
    <col min="12803" max="12812" width="11.5" style="84" customWidth="1"/>
    <col min="12813" max="13056" width="10" style="84"/>
    <col min="13057" max="13058" width="6.875" style="84" customWidth="1"/>
    <col min="13059" max="13068" width="11.5" style="84" customWidth="1"/>
    <col min="13069" max="13312" width="10" style="84"/>
    <col min="13313" max="13314" width="6.875" style="84" customWidth="1"/>
    <col min="13315" max="13324" width="11.5" style="84" customWidth="1"/>
    <col min="13325" max="13568" width="10" style="84"/>
    <col min="13569" max="13570" width="6.875" style="84" customWidth="1"/>
    <col min="13571" max="13580" width="11.5" style="84" customWidth="1"/>
    <col min="13581" max="13824" width="10" style="84"/>
    <col min="13825" max="13826" width="6.875" style="84" customWidth="1"/>
    <col min="13827" max="13836" width="11.5" style="84" customWidth="1"/>
    <col min="13837" max="14080" width="10" style="84"/>
    <col min="14081" max="14082" width="6.875" style="84" customWidth="1"/>
    <col min="14083" max="14092" width="11.5" style="84" customWidth="1"/>
    <col min="14093" max="14336" width="10" style="84"/>
    <col min="14337" max="14338" width="6.875" style="84" customWidth="1"/>
    <col min="14339" max="14348" width="11.5" style="84" customWidth="1"/>
    <col min="14349" max="14592" width="10" style="84"/>
    <col min="14593" max="14594" width="6.875" style="84" customWidth="1"/>
    <col min="14595" max="14604" width="11.5" style="84" customWidth="1"/>
    <col min="14605" max="14848" width="10" style="84"/>
    <col min="14849" max="14850" width="6.875" style="84" customWidth="1"/>
    <col min="14851" max="14860" width="11.5" style="84" customWidth="1"/>
    <col min="14861" max="15104" width="10" style="84"/>
    <col min="15105" max="15106" width="6.875" style="84" customWidth="1"/>
    <col min="15107" max="15116" width="11.5" style="84" customWidth="1"/>
    <col min="15117" max="15360" width="10" style="84"/>
    <col min="15361" max="15362" width="6.875" style="84" customWidth="1"/>
    <col min="15363" max="15372" width="11.5" style="84" customWidth="1"/>
    <col min="15373" max="15616" width="10" style="84"/>
    <col min="15617" max="15618" width="6.875" style="84" customWidth="1"/>
    <col min="15619" max="15628" width="11.5" style="84" customWidth="1"/>
    <col min="15629" max="15872" width="10" style="84"/>
    <col min="15873" max="15874" width="6.875" style="84" customWidth="1"/>
    <col min="15875" max="15884" width="11.5" style="84" customWidth="1"/>
    <col min="15885" max="16128" width="10" style="84"/>
    <col min="16129" max="16130" width="6.875" style="84" customWidth="1"/>
    <col min="16131" max="16140" width="11.5" style="84" customWidth="1"/>
    <col min="16141" max="16384" width="10" style="84"/>
  </cols>
  <sheetData>
    <row r="1" spans="1:16" s="13" customFormat="1" ht="18" customHeight="1">
      <c r="A1" s="2163" t="s">
        <v>2656</v>
      </c>
      <c r="B1" s="2165"/>
      <c r="J1" s="1510" t="s">
        <v>2657</v>
      </c>
      <c r="K1" s="2477" t="s">
        <v>2737</v>
      </c>
      <c r="L1" s="2478"/>
    </row>
    <row r="2" spans="1:16" s="13" customFormat="1" ht="18" customHeight="1">
      <c r="A2" s="2163" t="s">
        <v>1159</v>
      </c>
      <c r="B2" s="2165"/>
      <c r="C2" s="1678" t="s">
        <v>1862</v>
      </c>
      <c r="D2" s="83"/>
      <c r="E2" s="83"/>
      <c r="F2" s="83"/>
      <c r="G2" s="83"/>
      <c r="H2" s="83"/>
      <c r="I2" s="7" t="s">
        <v>220</v>
      </c>
      <c r="J2" s="1510" t="s">
        <v>228</v>
      </c>
      <c r="K2" s="2477" t="s">
        <v>1227</v>
      </c>
      <c r="L2" s="2478"/>
    </row>
    <row r="3" spans="1:16" s="159" customFormat="1" ht="30" customHeight="1">
      <c r="A3" s="2479" t="s">
        <v>1868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</row>
    <row r="4" spans="1:16" s="13" customFormat="1" ht="18" customHeight="1">
      <c r="C4" s="85"/>
      <c r="F4" s="2568" t="s">
        <v>1784</v>
      </c>
      <c r="G4" s="2569"/>
      <c r="H4" s="2569"/>
      <c r="J4" s="2481" t="s">
        <v>1860</v>
      </c>
      <c r="K4" s="2481"/>
      <c r="L4" s="2481"/>
    </row>
    <row r="5" spans="1:16" s="13" customFormat="1" ht="72" customHeight="1">
      <c r="A5" s="2468" t="s">
        <v>1165</v>
      </c>
      <c r="B5" s="2469"/>
      <c r="C5" s="2482" t="s">
        <v>1869</v>
      </c>
      <c r="D5" s="2483"/>
      <c r="E5" s="2482" t="s">
        <v>1870</v>
      </c>
      <c r="F5" s="2483"/>
      <c r="G5" s="2556" t="s">
        <v>1871</v>
      </c>
      <c r="H5" s="2557"/>
      <c r="I5" s="2567" t="s">
        <v>1872</v>
      </c>
      <c r="J5" s="2557"/>
      <c r="K5" s="2482" t="s">
        <v>1873</v>
      </c>
      <c r="L5" s="2558"/>
    </row>
    <row r="6" spans="1:16" s="13" customFormat="1" ht="72" customHeight="1">
      <c r="A6" s="2470"/>
      <c r="B6" s="2471"/>
      <c r="C6" s="1699" t="s">
        <v>1874</v>
      </c>
      <c r="D6" s="1699" t="s">
        <v>1875</v>
      </c>
      <c r="E6" s="1699" t="s">
        <v>1874</v>
      </c>
      <c r="F6" s="1699" t="s">
        <v>1875</v>
      </c>
      <c r="G6" s="1699" t="s">
        <v>1874</v>
      </c>
      <c r="H6" s="1699" t="s">
        <v>1875</v>
      </c>
      <c r="I6" s="1699" t="s">
        <v>1874</v>
      </c>
      <c r="J6" s="1699" t="s">
        <v>1875</v>
      </c>
      <c r="K6" s="1699" t="s">
        <v>1874</v>
      </c>
      <c r="L6" s="1690" t="s">
        <v>1875</v>
      </c>
    </row>
    <row r="7" spans="1:16" s="13" customFormat="1" ht="45" customHeight="1">
      <c r="A7" s="1716"/>
      <c r="B7" s="1717"/>
      <c r="C7" s="1041"/>
      <c r="D7" s="1700"/>
      <c r="E7" s="1700"/>
      <c r="F7" s="1700"/>
      <c r="G7" s="1700"/>
      <c r="H7" s="1700"/>
      <c r="I7" s="1700"/>
      <c r="J7" s="1700"/>
      <c r="K7" s="1700"/>
      <c r="L7" s="1700"/>
    </row>
    <row r="8" spans="1:16" s="13" customFormat="1" ht="90" customHeight="1">
      <c r="A8" s="2466" t="s">
        <v>1185</v>
      </c>
      <c r="B8" s="2467"/>
      <c r="C8" s="1042">
        <v>56</v>
      </c>
      <c r="D8" s="1043">
        <v>2222</v>
      </c>
      <c r="E8" s="1043">
        <v>94</v>
      </c>
      <c r="F8" s="1043">
        <v>2042</v>
      </c>
      <c r="G8" s="1043">
        <v>3200</v>
      </c>
      <c r="H8" s="1043">
        <v>72063</v>
      </c>
      <c r="I8" s="1043">
        <v>17413</v>
      </c>
      <c r="J8" s="1043">
        <v>1585167</v>
      </c>
      <c r="K8" s="1043">
        <v>2142</v>
      </c>
      <c r="L8" s="1043">
        <v>74678</v>
      </c>
    </row>
    <row r="9" spans="1:16" s="13" customFormat="1" ht="45" customHeight="1">
      <c r="A9" s="1019"/>
      <c r="B9" s="1020"/>
      <c r="C9" s="1021"/>
      <c r="D9" s="1021"/>
      <c r="E9" s="1021"/>
      <c r="F9" s="1021"/>
      <c r="G9" s="1021"/>
      <c r="H9" s="1021"/>
      <c r="I9" s="1021"/>
      <c r="J9" s="1021"/>
      <c r="K9" s="1021"/>
      <c r="L9" s="1021"/>
    </row>
    <row r="10" spans="1:16" s="94" customFormat="1" ht="18" customHeight="1">
      <c r="A10" s="1469" t="s">
        <v>83</v>
      </c>
      <c r="C10" s="1643" t="s">
        <v>84</v>
      </c>
      <c r="E10" s="99" t="s">
        <v>85</v>
      </c>
      <c r="H10" s="1715" t="s">
        <v>331</v>
      </c>
      <c r="L10" s="99" t="s">
        <v>1867</v>
      </c>
    </row>
    <row r="11" spans="1:16" s="94" customFormat="1" ht="18" customHeight="1">
      <c r="E11" s="99" t="s">
        <v>86</v>
      </c>
      <c r="L11" s="99"/>
      <c r="M11" s="99"/>
      <c r="N11" s="99"/>
      <c r="O11" s="99"/>
      <c r="P11" s="99"/>
    </row>
    <row r="12" spans="1:16" s="13" customFormat="1" ht="13.9" customHeight="1">
      <c r="F12" s="1715"/>
    </row>
    <row r="13" spans="1:16" s="13" customFormat="1" ht="13.9" customHeight="1">
      <c r="A13" s="54" t="s">
        <v>1552</v>
      </c>
    </row>
    <row r="14" spans="1:16" s="13" customFormat="1" ht="13.9" customHeight="1">
      <c r="A14" s="54" t="s">
        <v>1699</v>
      </c>
    </row>
    <row r="15" spans="1:16" s="13" customFormat="1" ht="13.9" customHeight="1">
      <c r="A15" s="54"/>
    </row>
  </sheetData>
  <mergeCells count="14">
    <mergeCell ref="I5:J5"/>
    <mergeCell ref="K5:L5"/>
    <mergeCell ref="A1:B1"/>
    <mergeCell ref="K1:L1"/>
    <mergeCell ref="A2:B2"/>
    <mergeCell ref="K2:L2"/>
    <mergeCell ref="A3:L3"/>
    <mergeCell ref="F4:H4"/>
    <mergeCell ref="J4:L4"/>
    <mergeCell ref="A8:B8"/>
    <mergeCell ref="A5:B6"/>
    <mergeCell ref="C5:D5"/>
    <mergeCell ref="E5:F5"/>
    <mergeCell ref="G5:H5"/>
  </mergeCells>
  <phoneticPr fontId="1" type="noConversion"/>
  <printOptions horizontalCentered="1"/>
  <pageMargins left="0.70866141732283472" right="0.70866141732283472" top="0.47244094488188981" bottom="0.31496062992125984" header="0.31496062992125984" footer="0.31496062992125984"/>
  <pageSetup paperSize="9" orientation="landscape" r:id="rId1"/>
  <headerFooter alignWithMargins="0">
    <oddFooter>&amp;C&amp;8&amp;A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23.375" style="9" customWidth="1"/>
    <col min="2" max="11" width="8.625" style="97" customWidth="1"/>
    <col min="12" max="13" width="9.125" style="97" customWidth="1"/>
    <col min="14" max="14" width="9" style="97"/>
    <col min="15" max="21" width="4.5" style="97" bestFit="1" customWidth="1"/>
    <col min="22" max="256" width="9" style="97"/>
    <col min="257" max="257" width="23.375" style="97" customWidth="1"/>
    <col min="258" max="267" width="8.625" style="97" customWidth="1"/>
    <col min="268" max="269" width="9.125" style="97" customWidth="1"/>
    <col min="270" max="270" width="9" style="97"/>
    <col min="271" max="277" width="4.5" style="97" bestFit="1" customWidth="1"/>
    <col min="278" max="512" width="9" style="97"/>
    <col min="513" max="513" width="23.375" style="97" customWidth="1"/>
    <col min="514" max="523" width="8.625" style="97" customWidth="1"/>
    <col min="524" max="525" width="9.125" style="97" customWidth="1"/>
    <col min="526" max="526" width="9" style="97"/>
    <col min="527" max="533" width="4.5" style="97" bestFit="1" customWidth="1"/>
    <col min="534" max="768" width="9" style="97"/>
    <col min="769" max="769" width="23.375" style="97" customWidth="1"/>
    <col min="770" max="779" width="8.625" style="97" customWidth="1"/>
    <col min="780" max="781" width="9.125" style="97" customWidth="1"/>
    <col min="782" max="782" width="9" style="97"/>
    <col min="783" max="789" width="4.5" style="97" bestFit="1" customWidth="1"/>
    <col min="790" max="1024" width="9" style="97"/>
    <col min="1025" max="1025" width="23.375" style="97" customWidth="1"/>
    <col min="1026" max="1035" width="8.625" style="97" customWidth="1"/>
    <col min="1036" max="1037" width="9.125" style="97" customWidth="1"/>
    <col min="1038" max="1038" width="9" style="97"/>
    <col min="1039" max="1045" width="4.5" style="97" bestFit="1" customWidth="1"/>
    <col min="1046" max="1280" width="9" style="97"/>
    <col min="1281" max="1281" width="23.375" style="97" customWidth="1"/>
    <col min="1282" max="1291" width="8.625" style="97" customWidth="1"/>
    <col min="1292" max="1293" width="9.125" style="97" customWidth="1"/>
    <col min="1294" max="1294" width="9" style="97"/>
    <col min="1295" max="1301" width="4.5" style="97" bestFit="1" customWidth="1"/>
    <col min="1302" max="1536" width="9" style="97"/>
    <col min="1537" max="1537" width="23.375" style="97" customWidth="1"/>
    <col min="1538" max="1547" width="8.625" style="97" customWidth="1"/>
    <col min="1548" max="1549" width="9.125" style="97" customWidth="1"/>
    <col min="1550" max="1550" width="9" style="97"/>
    <col min="1551" max="1557" width="4.5" style="97" bestFit="1" customWidth="1"/>
    <col min="1558" max="1792" width="9" style="97"/>
    <col min="1793" max="1793" width="23.375" style="97" customWidth="1"/>
    <col min="1794" max="1803" width="8.625" style="97" customWidth="1"/>
    <col min="1804" max="1805" width="9.125" style="97" customWidth="1"/>
    <col min="1806" max="1806" width="9" style="97"/>
    <col min="1807" max="1813" width="4.5" style="97" bestFit="1" customWidth="1"/>
    <col min="1814" max="2048" width="9" style="97"/>
    <col min="2049" max="2049" width="23.375" style="97" customWidth="1"/>
    <col min="2050" max="2059" width="8.625" style="97" customWidth="1"/>
    <col min="2060" max="2061" width="9.125" style="97" customWidth="1"/>
    <col min="2062" max="2062" width="9" style="97"/>
    <col min="2063" max="2069" width="4.5" style="97" bestFit="1" customWidth="1"/>
    <col min="2070" max="2304" width="9" style="97"/>
    <col min="2305" max="2305" width="23.375" style="97" customWidth="1"/>
    <col min="2306" max="2315" width="8.625" style="97" customWidth="1"/>
    <col min="2316" max="2317" width="9.125" style="97" customWidth="1"/>
    <col min="2318" max="2318" width="9" style="97"/>
    <col min="2319" max="2325" width="4.5" style="97" bestFit="1" customWidth="1"/>
    <col min="2326" max="2560" width="9" style="97"/>
    <col min="2561" max="2561" width="23.375" style="97" customWidth="1"/>
    <col min="2562" max="2571" width="8.625" style="97" customWidth="1"/>
    <col min="2572" max="2573" width="9.125" style="97" customWidth="1"/>
    <col min="2574" max="2574" width="9" style="97"/>
    <col min="2575" max="2581" width="4.5" style="97" bestFit="1" customWidth="1"/>
    <col min="2582" max="2816" width="9" style="97"/>
    <col min="2817" max="2817" width="23.375" style="97" customWidth="1"/>
    <col min="2818" max="2827" width="8.625" style="97" customWidth="1"/>
    <col min="2828" max="2829" width="9.125" style="97" customWidth="1"/>
    <col min="2830" max="2830" width="9" style="97"/>
    <col min="2831" max="2837" width="4.5" style="97" bestFit="1" customWidth="1"/>
    <col min="2838" max="3072" width="9" style="97"/>
    <col min="3073" max="3073" width="23.375" style="97" customWidth="1"/>
    <col min="3074" max="3083" width="8.625" style="97" customWidth="1"/>
    <col min="3084" max="3085" width="9.125" style="97" customWidth="1"/>
    <col min="3086" max="3086" width="9" style="97"/>
    <col min="3087" max="3093" width="4.5" style="97" bestFit="1" customWidth="1"/>
    <col min="3094" max="3328" width="9" style="97"/>
    <col min="3329" max="3329" width="23.375" style="97" customWidth="1"/>
    <col min="3330" max="3339" width="8.625" style="97" customWidth="1"/>
    <col min="3340" max="3341" width="9.125" style="97" customWidth="1"/>
    <col min="3342" max="3342" width="9" style="97"/>
    <col min="3343" max="3349" width="4.5" style="97" bestFit="1" customWidth="1"/>
    <col min="3350" max="3584" width="9" style="97"/>
    <col min="3585" max="3585" width="23.375" style="97" customWidth="1"/>
    <col min="3586" max="3595" width="8.625" style="97" customWidth="1"/>
    <col min="3596" max="3597" width="9.125" style="97" customWidth="1"/>
    <col min="3598" max="3598" width="9" style="97"/>
    <col min="3599" max="3605" width="4.5" style="97" bestFit="1" customWidth="1"/>
    <col min="3606" max="3840" width="9" style="97"/>
    <col min="3841" max="3841" width="23.375" style="97" customWidth="1"/>
    <col min="3842" max="3851" width="8.625" style="97" customWidth="1"/>
    <col min="3852" max="3853" width="9.125" style="97" customWidth="1"/>
    <col min="3854" max="3854" width="9" style="97"/>
    <col min="3855" max="3861" width="4.5" style="97" bestFit="1" customWidth="1"/>
    <col min="3862" max="4096" width="9" style="97"/>
    <col min="4097" max="4097" width="23.375" style="97" customWidth="1"/>
    <col min="4098" max="4107" width="8.625" style="97" customWidth="1"/>
    <col min="4108" max="4109" width="9.125" style="97" customWidth="1"/>
    <col min="4110" max="4110" width="9" style="97"/>
    <col min="4111" max="4117" width="4.5" style="97" bestFit="1" customWidth="1"/>
    <col min="4118" max="4352" width="9" style="97"/>
    <col min="4353" max="4353" width="23.375" style="97" customWidth="1"/>
    <col min="4354" max="4363" width="8.625" style="97" customWidth="1"/>
    <col min="4364" max="4365" width="9.125" style="97" customWidth="1"/>
    <col min="4366" max="4366" width="9" style="97"/>
    <col min="4367" max="4373" width="4.5" style="97" bestFit="1" customWidth="1"/>
    <col min="4374" max="4608" width="9" style="97"/>
    <col min="4609" max="4609" width="23.375" style="97" customWidth="1"/>
    <col min="4610" max="4619" width="8.625" style="97" customWidth="1"/>
    <col min="4620" max="4621" width="9.125" style="97" customWidth="1"/>
    <col min="4622" max="4622" width="9" style="97"/>
    <col min="4623" max="4629" width="4.5" style="97" bestFit="1" customWidth="1"/>
    <col min="4630" max="4864" width="9" style="97"/>
    <col min="4865" max="4865" width="23.375" style="97" customWidth="1"/>
    <col min="4866" max="4875" width="8.625" style="97" customWidth="1"/>
    <col min="4876" max="4877" width="9.125" style="97" customWidth="1"/>
    <col min="4878" max="4878" width="9" style="97"/>
    <col min="4879" max="4885" width="4.5" style="97" bestFit="1" customWidth="1"/>
    <col min="4886" max="5120" width="9" style="97"/>
    <col min="5121" max="5121" width="23.375" style="97" customWidth="1"/>
    <col min="5122" max="5131" width="8.625" style="97" customWidth="1"/>
    <col min="5132" max="5133" width="9.125" style="97" customWidth="1"/>
    <col min="5134" max="5134" width="9" style="97"/>
    <col min="5135" max="5141" width="4.5" style="97" bestFit="1" customWidth="1"/>
    <col min="5142" max="5376" width="9" style="97"/>
    <col min="5377" max="5377" width="23.375" style="97" customWidth="1"/>
    <col min="5378" max="5387" width="8.625" style="97" customWidth="1"/>
    <col min="5388" max="5389" width="9.125" style="97" customWidth="1"/>
    <col min="5390" max="5390" width="9" style="97"/>
    <col min="5391" max="5397" width="4.5" style="97" bestFit="1" customWidth="1"/>
    <col min="5398" max="5632" width="9" style="97"/>
    <col min="5633" max="5633" width="23.375" style="97" customWidth="1"/>
    <col min="5634" max="5643" width="8.625" style="97" customWidth="1"/>
    <col min="5644" max="5645" width="9.125" style="97" customWidth="1"/>
    <col min="5646" max="5646" width="9" style="97"/>
    <col min="5647" max="5653" width="4.5" style="97" bestFit="1" customWidth="1"/>
    <col min="5654" max="5888" width="9" style="97"/>
    <col min="5889" max="5889" width="23.375" style="97" customWidth="1"/>
    <col min="5890" max="5899" width="8.625" style="97" customWidth="1"/>
    <col min="5900" max="5901" width="9.125" style="97" customWidth="1"/>
    <col min="5902" max="5902" width="9" style="97"/>
    <col min="5903" max="5909" width="4.5" style="97" bestFit="1" customWidth="1"/>
    <col min="5910" max="6144" width="9" style="97"/>
    <col min="6145" max="6145" width="23.375" style="97" customWidth="1"/>
    <col min="6146" max="6155" width="8.625" style="97" customWidth="1"/>
    <col min="6156" max="6157" width="9.125" style="97" customWidth="1"/>
    <col min="6158" max="6158" width="9" style="97"/>
    <col min="6159" max="6165" width="4.5" style="97" bestFit="1" customWidth="1"/>
    <col min="6166" max="6400" width="9" style="97"/>
    <col min="6401" max="6401" width="23.375" style="97" customWidth="1"/>
    <col min="6402" max="6411" width="8.625" style="97" customWidth="1"/>
    <col min="6412" max="6413" width="9.125" style="97" customWidth="1"/>
    <col min="6414" max="6414" width="9" style="97"/>
    <col min="6415" max="6421" width="4.5" style="97" bestFit="1" customWidth="1"/>
    <col min="6422" max="6656" width="9" style="97"/>
    <col min="6657" max="6657" width="23.375" style="97" customWidth="1"/>
    <col min="6658" max="6667" width="8.625" style="97" customWidth="1"/>
    <col min="6668" max="6669" width="9.125" style="97" customWidth="1"/>
    <col min="6670" max="6670" width="9" style="97"/>
    <col min="6671" max="6677" width="4.5" style="97" bestFit="1" customWidth="1"/>
    <col min="6678" max="6912" width="9" style="97"/>
    <col min="6913" max="6913" width="23.375" style="97" customWidth="1"/>
    <col min="6914" max="6923" width="8.625" style="97" customWidth="1"/>
    <col min="6924" max="6925" width="9.125" style="97" customWidth="1"/>
    <col min="6926" max="6926" width="9" style="97"/>
    <col min="6927" max="6933" width="4.5" style="97" bestFit="1" customWidth="1"/>
    <col min="6934" max="7168" width="9" style="97"/>
    <col min="7169" max="7169" width="23.375" style="97" customWidth="1"/>
    <col min="7170" max="7179" width="8.625" style="97" customWidth="1"/>
    <col min="7180" max="7181" width="9.125" style="97" customWidth="1"/>
    <col min="7182" max="7182" width="9" style="97"/>
    <col min="7183" max="7189" width="4.5" style="97" bestFit="1" customWidth="1"/>
    <col min="7190" max="7424" width="9" style="97"/>
    <col min="7425" max="7425" width="23.375" style="97" customWidth="1"/>
    <col min="7426" max="7435" width="8.625" style="97" customWidth="1"/>
    <col min="7436" max="7437" width="9.125" style="97" customWidth="1"/>
    <col min="7438" max="7438" width="9" style="97"/>
    <col min="7439" max="7445" width="4.5" style="97" bestFit="1" customWidth="1"/>
    <col min="7446" max="7680" width="9" style="97"/>
    <col min="7681" max="7681" width="23.375" style="97" customWidth="1"/>
    <col min="7682" max="7691" width="8.625" style="97" customWidth="1"/>
    <col min="7692" max="7693" width="9.125" style="97" customWidth="1"/>
    <col min="7694" max="7694" width="9" style="97"/>
    <col min="7695" max="7701" width="4.5" style="97" bestFit="1" customWidth="1"/>
    <col min="7702" max="7936" width="9" style="97"/>
    <col min="7937" max="7937" width="23.375" style="97" customWidth="1"/>
    <col min="7938" max="7947" width="8.625" style="97" customWidth="1"/>
    <col min="7948" max="7949" width="9.125" style="97" customWidth="1"/>
    <col min="7950" max="7950" width="9" style="97"/>
    <col min="7951" max="7957" width="4.5" style="97" bestFit="1" customWidth="1"/>
    <col min="7958" max="8192" width="9" style="97"/>
    <col min="8193" max="8193" width="23.375" style="97" customWidth="1"/>
    <col min="8194" max="8203" width="8.625" style="97" customWidth="1"/>
    <col min="8204" max="8205" width="9.125" style="97" customWidth="1"/>
    <col min="8206" max="8206" width="9" style="97"/>
    <col min="8207" max="8213" width="4.5" style="97" bestFit="1" customWidth="1"/>
    <col min="8214" max="8448" width="9" style="97"/>
    <col min="8449" max="8449" width="23.375" style="97" customWidth="1"/>
    <col min="8450" max="8459" width="8.625" style="97" customWidth="1"/>
    <col min="8460" max="8461" width="9.125" style="97" customWidth="1"/>
    <col min="8462" max="8462" width="9" style="97"/>
    <col min="8463" max="8469" width="4.5" style="97" bestFit="1" customWidth="1"/>
    <col min="8470" max="8704" width="9" style="97"/>
    <col min="8705" max="8705" width="23.375" style="97" customWidth="1"/>
    <col min="8706" max="8715" width="8.625" style="97" customWidth="1"/>
    <col min="8716" max="8717" width="9.125" style="97" customWidth="1"/>
    <col min="8718" max="8718" width="9" style="97"/>
    <col min="8719" max="8725" width="4.5" style="97" bestFit="1" customWidth="1"/>
    <col min="8726" max="8960" width="9" style="97"/>
    <col min="8961" max="8961" width="23.375" style="97" customWidth="1"/>
    <col min="8962" max="8971" width="8.625" style="97" customWidth="1"/>
    <col min="8972" max="8973" width="9.125" style="97" customWidth="1"/>
    <col min="8974" max="8974" width="9" style="97"/>
    <col min="8975" max="8981" width="4.5" style="97" bestFit="1" customWidth="1"/>
    <col min="8982" max="9216" width="9" style="97"/>
    <col min="9217" max="9217" width="23.375" style="97" customWidth="1"/>
    <col min="9218" max="9227" width="8.625" style="97" customWidth="1"/>
    <col min="9228" max="9229" width="9.125" style="97" customWidth="1"/>
    <col min="9230" max="9230" width="9" style="97"/>
    <col min="9231" max="9237" width="4.5" style="97" bestFit="1" customWidth="1"/>
    <col min="9238" max="9472" width="9" style="97"/>
    <col min="9473" max="9473" width="23.375" style="97" customWidth="1"/>
    <col min="9474" max="9483" width="8.625" style="97" customWidth="1"/>
    <col min="9484" max="9485" width="9.125" style="97" customWidth="1"/>
    <col min="9486" max="9486" width="9" style="97"/>
    <col min="9487" max="9493" width="4.5" style="97" bestFit="1" customWidth="1"/>
    <col min="9494" max="9728" width="9" style="97"/>
    <col min="9729" max="9729" width="23.375" style="97" customWidth="1"/>
    <col min="9730" max="9739" width="8.625" style="97" customWidth="1"/>
    <col min="9740" max="9741" width="9.125" style="97" customWidth="1"/>
    <col min="9742" max="9742" width="9" style="97"/>
    <col min="9743" max="9749" width="4.5" style="97" bestFit="1" customWidth="1"/>
    <col min="9750" max="9984" width="9" style="97"/>
    <col min="9985" max="9985" width="23.375" style="97" customWidth="1"/>
    <col min="9986" max="9995" width="8.625" style="97" customWidth="1"/>
    <col min="9996" max="9997" width="9.125" style="97" customWidth="1"/>
    <col min="9998" max="9998" width="9" style="97"/>
    <col min="9999" max="10005" width="4.5" style="97" bestFit="1" customWidth="1"/>
    <col min="10006" max="10240" width="9" style="97"/>
    <col min="10241" max="10241" width="23.375" style="97" customWidth="1"/>
    <col min="10242" max="10251" width="8.625" style="97" customWidth="1"/>
    <col min="10252" max="10253" width="9.125" style="97" customWidth="1"/>
    <col min="10254" max="10254" width="9" style="97"/>
    <col min="10255" max="10261" width="4.5" style="97" bestFit="1" customWidth="1"/>
    <col min="10262" max="10496" width="9" style="97"/>
    <col min="10497" max="10497" width="23.375" style="97" customWidth="1"/>
    <col min="10498" max="10507" width="8.625" style="97" customWidth="1"/>
    <col min="10508" max="10509" width="9.125" style="97" customWidth="1"/>
    <col min="10510" max="10510" width="9" style="97"/>
    <col min="10511" max="10517" width="4.5" style="97" bestFit="1" customWidth="1"/>
    <col min="10518" max="10752" width="9" style="97"/>
    <col min="10753" max="10753" width="23.375" style="97" customWidth="1"/>
    <col min="10754" max="10763" width="8.625" style="97" customWidth="1"/>
    <col min="10764" max="10765" width="9.125" style="97" customWidth="1"/>
    <col min="10766" max="10766" width="9" style="97"/>
    <col min="10767" max="10773" width="4.5" style="97" bestFit="1" customWidth="1"/>
    <col min="10774" max="11008" width="9" style="97"/>
    <col min="11009" max="11009" width="23.375" style="97" customWidth="1"/>
    <col min="11010" max="11019" width="8.625" style="97" customWidth="1"/>
    <col min="11020" max="11021" width="9.125" style="97" customWidth="1"/>
    <col min="11022" max="11022" width="9" style="97"/>
    <col min="11023" max="11029" width="4.5" style="97" bestFit="1" customWidth="1"/>
    <col min="11030" max="11264" width="9" style="97"/>
    <col min="11265" max="11265" width="23.375" style="97" customWidth="1"/>
    <col min="11266" max="11275" width="8.625" style="97" customWidth="1"/>
    <col min="11276" max="11277" width="9.125" style="97" customWidth="1"/>
    <col min="11278" max="11278" width="9" style="97"/>
    <col min="11279" max="11285" width="4.5" style="97" bestFit="1" customWidth="1"/>
    <col min="11286" max="11520" width="9" style="97"/>
    <col min="11521" max="11521" width="23.375" style="97" customWidth="1"/>
    <col min="11522" max="11531" width="8.625" style="97" customWidth="1"/>
    <col min="11532" max="11533" width="9.125" style="97" customWidth="1"/>
    <col min="11534" max="11534" width="9" style="97"/>
    <col min="11535" max="11541" width="4.5" style="97" bestFit="1" customWidth="1"/>
    <col min="11542" max="11776" width="9" style="97"/>
    <col min="11777" max="11777" width="23.375" style="97" customWidth="1"/>
    <col min="11778" max="11787" width="8.625" style="97" customWidth="1"/>
    <col min="11788" max="11789" width="9.125" style="97" customWidth="1"/>
    <col min="11790" max="11790" width="9" style="97"/>
    <col min="11791" max="11797" width="4.5" style="97" bestFit="1" customWidth="1"/>
    <col min="11798" max="12032" width="9" style="97"/>
    <col min="12033" max="12033" width="23.375" style="97" customWidth="1"/>
    <col min="12034" max="12043" width="8.625" style="97" customWidth="1"/>
    <col min="12044" max="12045" width="9.125" style="97" customWidth="1"/>
    <col min="12046" max="12046" width="9" style="97"/>
    <col min="12047" max="12053" width="4.5" style="97" bestFit="1" customWidth="1"/>
    <col min="12054" max="12288" width="9" style="97"/>
    <col min="12289" max="12289" width="23.375" style="97" customWidth="1"/>
    <col min="12290" max="12299" width="8.625" style="97" customWidth="1"/>
    <col min="12300" max="12301" width="9.125" style="97" customWidth="1"/>
    <col min="12302" max="12302" width="9" style="97"/>
    <col min="12303" max="12309" width="4.5" style="97" bestFit="1" customWidth="1"/>
    <col min="12310" max="12544" width="9" style="97"/>
    <col min="12545" max="12545" width="23.375" style="97" customWidth="1"/>
    <col min="12546" max="12555" width="8.625" style="97" customWidth="1"/>
    <col min="12556" max="12557" width="9.125" style="97" customWidth="1"/>
    <col min="12558" max="12558" width="9" style="97"/>
    <col min="12559" max="12565" width="4.5" style="97" bestFit="1" customWidth="1"/>
    <col min="12566" max="12800" width="9" style="97"/>
    <col min="12801" max="12801" width="23.375" style="97" customWidth="1"/>
    <col min="12802" max="12811" width="8.625" style="97" customWidth="1"/>
    <col min="12812" max="12813" width="9.125" style="97" customWidth="1"/>
    <col min="12814" max="12814" width="9" style="97"/>
    <col min="12815" max="12821" width="4.5" style="97" bestFit="1" customWidth="1"/>
    <col min="12822" max="13056" width="9" style="97"/>
    <col min="13057" max="13057" width="23.375" style="97" customWidth="1"/>
    <col min="13058" max="13067" width="8.625" style="97" customWidth="1"/>
    <col min="13068" max="13069" width="9.125" style="97" customWidth="1"/>
    <col min="13070" max="13070" width="9" style="97"/>
    <col min="13071" max="13077" width="4.5" style="97" bestFit="1" customWidth="1"/>
    <col min="13078" max="13312" width="9" style="97"/>
    <col min="13313" max="13313" width="23.375" style="97" customWidth="1"/>
    <col min="13314" max="13323" width="8.625" style="97" customWidth="1"/>
    <col min="13324" max="13325" width="9.125" style="97" customWidth="1"/>
    <col min="13326" max="13326" width="9" style="97"/>
    <col min="13327" max="13333" width="4.5" style="97" bestFit="1" customWidth="1"/>
    <col min="13334" max="13568" width="9" style="97"/>
    <col min="13569" max="13569" width="23.375" style="97" customWidth="1"/>
    <col min="13570" max="13579" width="8.625" style="97" customWidth="1"/>
    <col min="13580" max="13581" width="9.125" style="97" customWidth="1"/>
    <col min="13582" max="13582" width="9" style="97"/>
    <col min="13583" max="13589" width="4.5" style="97" bestFit="1" customWidth="1"/>
    <col min="13590" max="13824" width="9" style="97"/>
    <col min="13825" max="13825" width="23.375" style="97" customWidth="1"/>
    <col min="13826" max="13835" width="8.625" style="97" customWidth="1"/>
    <col min="13836" max="13837" width="9.125" style="97" customWidth="1"/>
    <col min="13838" max="13838" width="9" style="97"/>
    <col min="13839" max="13845" width="4.5" style="97" bestFit="1" customWidth="1"/>
    <col min="13846" max="14080" width="9" style="97"/>
    <col min="14081" max="14081" width="23.375" style="97" customWidth="1"/>
    <col min="14082" max="14091" width="8.625" style="97" customWidth="1"/>
    <col min="14092" max="14093" width="9.125" style="97" customWidth="1"/>
    <col min="14094" max="14094" width="9" style="97"/>
    <col min="14095" max="14101" width="4.5" style="97" bestFit="1" customWidth="1"/>
    <col min="14102" max="14336" width="9" style="97"/>
    <col min="14337" max="14337" width="23.375" style="97" customWidth="1"/>
    <col min="14338" max="14347" width="8.625" style="97" customWidth="1"/>
    <col min="14348" max="14349" width="9.125" style="97" customWidth="1"/>
    <col min="14350" max="14350" width="9" style="97"/>
    <col min="14351" max="14357" width="4.5" style="97" bestFit="1" customWidth="1"/>
    <col min="14358" max="14592" width="9" style="97"/>
    <col min="14593" max="14593" width="23.375" style="97" customWidth="1"/>
    <col min="14594" max="14603" width="8.625" style="97" customWidth="1"/>
    <col min="14604" max="14605" width="9.125" style="97" customWidth="1"/>
    <col min="14606" max="14606" width="9" style="97"/>
    <col min="14607" max="14613" width="4.5" style="97" bestFit="1" customWidth="1"/>
    <col min="14614" max="14848" width="9" style="97"/>
    <col min="14849" max="14849" width="23.375" style="97" customWidth="1"/>
    <col min="14850" max="14859" width="8.625" style="97" customWidth="1"/>
    <col min="14860" max="14861" width="9.125" style="97" customWidth="1"/>
    <col min="14862" max="14862" width="9" style="97"/>
    <col min="14863" max="14869" width="4.5" style="97" bestFit="1" customWidth="1"/>
    <col min="14870" max="15104" width="9" style="97"/>
    <col min="15105" max="15105" width="23.375" style="97" customWidth="1"/>
    <col min="15106" max="15115" width="8.625" style="97" customWidth="1"/>
    <col min="15116" max="15117" width="9.125" style="97" customWidth="1"/>
    <col min="15118" max="15118" width="9" style="97"/>
    <col min="15119" max="15125" width="4.5" style="97" bestFit="1" customWidth="1"/>
    <col min="15126" max="15360" width="9" style="97"/>
    <col min="15361" max="15361" width="23.375" style="97" customWidth="1"/>
    <col min="15362" max="15371" width="8.625" style="97" customWidth="1"/>
    <col min="15372" max="15373" width="9.125" style="97" customWidth="1"/>
    <col min="15374" max="15374" width="9" style="97"/>
    <col min="15375" max="15381" width="4.5" style="97" bestFit="1" customWidth="1"/>
    <col min="15382" max="15616" width="9" style="97"/>
    <col min="15617" max="15617" width="23.375" style="97" customWidth="1"/>
    <col min="15618" max="15627" width="8.625" style="97" customWidth="1"/>
    <col min="15628" max="15629" width="9.125" style="97" customWidth="1"/>
    <col min="15630" max="15630" width="9" style="97"/>
    <col min="15631" max="15637" width="4.5" style="97" bestFit="1" customWidth="1"/>
    <col min="15638" max="15872" width="9" style="97"/>
    <col min="15873" max="15873" width="23.375" style="97" customWidth="1"/>
    <col min="15874" max="15883" width="8.625" style="97" customWidth="1"/>
    <col min="15884" max="15885" width="9.125" style="97" customWidth="1"/>
    <col min="15886" max="15886" width="9" style="97"/>
    <col min="15887" max="15893" width="4.5" style="97" bestFit="1" customWidth="1"/>
    <col min="15894" max="16128" width="9" style="97"/>
    <col min="16129" max="16129" width="23.375" style="97" customWidth="1"/>
    <col min="16130" max="16139" width="8.625" style="97" customWidth="1"/>
    <col min="16140" max="16141" width="9.125" style="97" customWidth="1"/>
    <col min="16142" max="16142" width="9" style="97"/>
    <col min="16143" max="16149" width="4.5" style="97" bestFit="1" customWidth="1"/>
    <col min="16150" max="16384" width="9" style="97"/>
  </cols>
  <sheetData>
    <row r="1" spans="1:25" s="94" customFormat="1" ht="14.25">
      <c r="A1" s="1439" t="s">
        <v>3032</v>
      </c>
      <c r="J1" s="1739" t="s">
        <v>3137</v>
      </c>
      <c r="K1" s="1739"/>
      <c r="L1" s="1739" t="s">
        <v>3441</v>
      </c>
      <c r="M1" s="1739"/>
    </row>
    <row r="2" spans="1:25" s="94" customFormat="1" ht="14.25">
      <c r="A2" s="1439" t="s">
        <v>3139</v>
      </c>
      <c r="B2" s="11" t="s">
        <v>3714</v>
      </c>
      <c r="C2" s="1471"/>
      <c r="D2" s="1471"/>
      <c r="E2" s="1471"/>
      <c r="F2" s="1471"/>
      <c r="G2" s="1471"/>
      <c r="H2" s="1471"/>
      <c r="I2" s="7" t="s">
        <v>3401</v>
      </c>
      <c r="J2" s="1739" t="s">
        <v>3402</v>
      </c>
      <c r="K2" s="1739"/>
      <c r="L2" s="1739" t="s">
        <v>460</v>
      </c>
      <c r="M2" s="1739"/>
    </row>
    <row r="3" spans="1:25" s="100" customFormat="1" ht="22.5" customHeight="1">
      <c r="A3" s="1811" t="s">
        <v>4117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</row>
    <row r="4" spans="1:25" s="94" customFormat="1" ht="15.75" customHeight="1">
      <c r="A4" s="1763" t="s">
        <v>4118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462" t="s">
        <v>3405</v>
      </c>
    </row>
    <row r="5" spans="1:25" s="94" customFormat="1" ht="24.75" customHeight="1">
      <c r="A5" s="1795" t="s">
        <v>4119</v>
      </c>
      <c r="B5" s="1810" t="s">
        <v>4120</v>
      </c>
      <c r="C5" s="1746"/>
      <c r="D5" s="1746"/>
      <c r="E5" s="1810" t="s">
        <v>4121</v>
      </c>
      <c r="F5" s="1746"/>
      <c r="G5" s="1746"/>
      <c r="H5" s="1810" t="s">
        <v>4122</v>
      </c>
      <c r="I5" s="1746"/>
      <c r="J5" s="1737"/>
      <c r="K5" s="1810" t="s">
        <v>4123</v>
      </c>
      <c r="L5" s="1746"/>
      <c r="M5" s="1746"/>
    </row>
    <row r="6" spans="1:25" s="94" customFormat="1" ht="24.75" customHeight="1">
      <c r="A6" s="1767"/>
      <c r="B6" s="1439" t="s">
        <v>49</v>
      </c>
      <c r="C6" s="1439" t="s">
        <v>142</v>
      </c>
      <c r="D6" s="1439" t="s">
        <v>68</v>
      </c>
      <c r="E6" s="1439" t="s">
        <v>49</v>
      </c>
      <c r="F6" s="1439" t="s">
        <v>142</v>
      </c>
      <c r="G6" s="1439" t="s">
        <v>68</v>
      </c>
      <c r="H6" s="1439" t="s">
        <v>49</v>
      </c>
      <c r="I6" s="1439" t="s">
        <v>142</v>
      </c>
      <c r="J6" s="1439" t="s">
        <v>68</v>
      </c>
      <c r="K6" s="1439" t="s">
        <v>49</v>
      </c>
      <c r="L6" s="1439" t="s">
        <v>142</v>
      </c>
      <c r="M6" s="1463" t="s">
        <v>68</v>
      </c>
    </row>
    <row r="7" spans="1:25" s="94" customFormat="1" ht="23.25" customHeight="1">
      <c r="A7" s="1468" t="s">
        <v>453</v>
      </c>
      <c r="B7" s="297">
        <f>B8+B9</f>
        <v>1280</v>
      </c>
      <c r="C7" s="193">
        <f t="shared" ref="C7:M7" si="0">C8+C9</f>
        <v>384</v>
      </c>
      <c r="D7" s="193">
        <f t="shared" si="0"/>
        <v>896</v>
      </c>
      <c r="E7" s="193">
        <f t="shared" si="0"/>
        <v>84</v>
      </c>
      <c r="F7" s="193">
        <f t="shared" si="0"/>
        <v>23</v>
      </c>
      <c r="G7" s="193">
        <f t="shared" si="0"/>
        <v>61</v>
      </c>
      <c r="H7" s="193">
        <f t="shared" si="0"/>
        <v>797</v>
      </c>
      <c r="I7" s="193">
        <f t="shared" si="0"/>
        <v>227</v>
      </c>
      <c r="J7" s="193">
        <f t="shared" si="0"/>
        <v>570</v>
      </c>
      <c r="K7" s="193">
        <f t="shared" si="0"/>
        <v>399</v>
      </c>
      <c r="L7" s="193">
        <f t="shared" si="0"/>
        <v>134</v>
      </c>
      <c r="M7" s="193">
        <f t="shared" si="0"/>
        <v>265</v>
      </c>
      <c r="O7" s="21">
        <f>B7-C7-D7</f>
        <v>0</v>
      </c>
      <c r="P7" s="21">
        <f>E7-F7-G7</f>
        <v>0</v>
      </c>
      <c r="Q7" s="21">
        <f>H7-I7-J7</f>
        <v>0</v>
      </c>
      <c r="R7" s="21">
        <f>K7-L7-M7</f>
        <v>0</v>
      </c>
      <c r="S7" s="21">
        <f>B7-E7-H7-K7</f>
        <v>0</v>
      </c>
      <c r="T7" s="21">
        <f>C7-F7-I7-L7</f>
        <v>0</v>
      </c>
      <c r="U7" s="21">
        <f>D7-G7-J7-M7</f>
        <v>0</v>
      </c>
    </row>
    <row r="8" spans="1:25" s="94" customFormat="1" ht="23.25" customHeight="1">
      <c r="A8" s="1470" t="s">
        <v>724</v>
      </c>
      <c r="B8" s="191">
        <f>C8+D8</f>
        <v>1087</v>
      </c>
      <c r="C8" s="1500">
        <f>F8+I8+L8</f>
        <v>286</v>
      </c>
      <c r="D8" s="1500">
        <f>G8+J8+M8</f>
        <v>801</v>
      </c>
      <c r="E8" s="1500">
        <f>F8+G8</f>
        <v>69</v>
      </c>
      <c r="F8" s="1502">
        <f>F11</f>
        <v>14</v>
      </c>
      <c r="G8" s="1502">
        <f>G11</f>
        <v>55</v>
      </c>
      <c r="H8" s="1502">
        <f>I8+J8</f>
        <v>678</v>
      </c>
      <c r="I8" s="1502">
        <f>I11</f>
        <v>166</v>
      </c>
      <c r="J8" s="1502">
        <f>J11</f>
        <v>512</v>
      </c>
      <c r="K8" s="1502">
        <f>L8+M8</f>
        <v>340</v>
      </c>
      <c r="L8" s="1502">
        <f>L11</f>
        <v>106</v>
      </c>
      <c r="M8" s="1502">
        <f>M11</f>
        <v>234</v>
      </c>
      <c r="O8" s="21">
        <f t="shared" ref="O8:O22" si="1">B8-C8-D8</f>
        <v>0</v>
      </c>
      <c r="P8" s="21">
        <f t="shared" ref="P8:P22" si="2">E8-F8-G8</f>
        <v>0</v>
      </c>
      <c r="Q8" s="21">
        <f t="shared" ref="Q8:Q22" si="3">H8-I8-J8</f>
        <v>0</v>
      </c>
      <c r="R8" s="21">
        <f t="shared" ref="R8:R22" si="4">K8-L8-M8</f>
        <v>0</v>
      </c>
      <c r="S8" s="21">
        <f t="shared" ref="S8:U22" si="5">B8-E8-H8-K8</f>
        <v>0</v>
      </c>
      <c r="T8" s="21">
        <f t="shared" si="5"/>
        <v>0</v>
      </c>
      <c r="U8" s="21">
        <f t="shared" si="5"/>
        <v>0</v>
      </c>
    </row>
    <row r="9" spans="1:25" s="94" customFormat="1" ht="23.25" customHeight="1">
      <c r="A9" s="1470" t="s">
        <v>464</v>
      </c>
      <c r="B9" s="191">
        <f>C9+D9</f>
        <v>193</v>
      </c>
      <c r="C9" s="1500">
        <f>F9+I9+L9</f>
        <v>98</v>
      </c>
      <c r="D9" s="1500">
        <f>G9+J9+M9</f>
        <v>95</v>
      </c>
      <c r="E9" s="1500">
        <f t="shared" ref="E9:E22" si="6">F9+G9</f>
        <v>15</v>
      </c>
      <c r="F9" s="1502">
        <v>9</v>
      </c>
      <c r="G9" s="1502">
        <v>6</v>
      </c>
      <c r="H9" s="1500">
        <f t="shared" ref="H9:H22" si="7">I9+J9</f>
        <v>119</v>
      </c>
      <c r="I9" s="1502">
        <v>61</v>
      </c>
      <c r="J9" s="1502">
        <v>58</v>
      </c>
      <c r="K9" s="1500">
        <f t="shared" ref="K9:K22" si="8">L9+M9</f>
        <v>59</v>
      </c>
      <c r="L9" s="1502">
        <v>28</v>
      </c>
      <c r="M9" s="1502">
        <v>31</v>
      </c>
      <c r="O9" s="21">
        <f t="shared" si="1"/>
        <v>0</v>
      </c>
      <c r="P9" s="21">
        <f t="shared" si="2"/>
        <v>0</v>
      </c>
      <c r="Q9" s="21">
        <f t="shared" si="3"/>
        <v>0</v>
      </c>
      <c r="R9" s="21">
        <f t="shared" si="4"/>
        <v>0</v>
      </c>
      <c r="S9" s="21">
        <f t="shared" si="5"/>
        <v>0</v>
      </c>
      <c r="T9" s="21">
        <f t="shared" si="5"/>
        <v>0</v>
      </c>
      <c r="U9" s="21">
        <f t="shared" si="5"/>
        <v>0</v>
      </c>
    </row>
    <row r="10" spans="1:25" s="94" customFormat="1" ht="15.75" customHeight="1">
      <c r="A10" s="1470"/>
      <c r="B10" s="191"/>
      <c r="C10" s="1500"/>
      <c r="D10" s="1500"/>
      <c r="E10" s="1500"/>
      <c r="F10" s="1500"/>
      <c r="G10" s="1500"/>
      <c r="H10" s="1500"/>
      <c r="I10" s="1500"/>
      <c r="J10" s="1500"/>
      <c r="K10" s="1500"/>
      <c r="L10" s="1500"/>
      <c r="M10" s="1500"/>
      <c r="O10" s="21"/>
      <c r="P10" s="21"/>
      <c r="Q10" s="21"/>
      <c r="R10" s="21"/>
      <c r="S10" s="21"/>
      <c r="T10" s="21"/>
      <c r="U10" s="21"/>
    </row>
    <row r="11" spans="1:25" s="94" customFormat="1" ht="23.25" customHeight="1">
      <c r="A11" s="1470" t="s">
        <v>465</v>
      </c>
      <c r="B11" s="191">
        <f>C11+D11</f>
        <v>1087</v>
      </c>
      <c r="C11" s="1500">
        <f>F11+I11+L11</f>
        <v>286</v>
      </c>
      <c r="D11" s="1500">
        <f>G11+J11+M11</f>
        <v>801</v>
      </c>
      <c r="E11" s="1500">
        <f t="shared" si="6"/>
        <v>69</v>
      </c>
      <c r="F11" s="1500">
        <f>SUM(F12:F22)</f>
        <v>14</v>
      </c>
      <c r="G11" s="1500">
        <f>SUM(G12:G22)</f>
        <v>55</v>
      </c>
      <c r="H11" s="1500">
        <f t="shared" si="7"/>
        <v>678</v>
      </c>
      <c r="I11" s="1500">
        <f>SUM(I12:I22)</f>
        <v>166</v>
      </c>
      <c r="J11" s="1500">
        <f>SUM(J12:J22)</f>
        <v>512</v>
      </c>
      <c r="K11" s="1500">
        <f t="shared" si="8"/>
        <v>340</v>
      </c>
      <c r="L11" s="1500">
        <f>SUM(L12:L22)</f>
        <v>106</v>
      </c>
      <c r="M11" s="1500">
        <f>SUM(M12:M22)</f>
        <v>234</v>
      </c>
      <c r="O11" s="21">
        <f t="shared" si="1"/>
        <v>0</v>
      </c>
      <c r="P11" s="21">
        <f t="shared" si="2"/>
        <v>0</v>
      </c>
      <c r="Q11" s="21">
        <f t="shared" si="3"/>
        <v>0</v>
      </c>
      <c r="R11" s="21">
        <f t="shared" si="4"/>
        <v>0</v>
      </c>
      <c r="S11" s="21">
        <f t="shared" si="5"/>
        <v>0</v>
      </c>
      <c r="T11" s="21">
        <f t="shared" si="5"/>
        <v>0</v>
      </c>
      <c r="U11" s="21">
        <f t="shared" si="5"/>
        <v>0</v>
      </c>
    </row>
    <row r="12" spans="1:25" s="94" customFormat="1" ht="23.25" customHeight="1">
      <c r="A12" s="1470" t="s">
        <v>466</v>
      </c>
      <c r="B12" s="191">
        <f t="shared" ref="B12:B22" si="9">C12+D12</f>
        <v>0</v>
      </c>
      <c r="C12" s="1500">
        <f t="shared" ref="C12:D22" si="10">F12+I12+L12</f>
        <v>0</v>
      </c>
      <c r="D12" s="1500">
        <f t="shared" si="10"/>
        <v>0</v>
      </c>
      <c r="E12" s="1500">
        <f t="shared" si="6"/>
        <v>0</v>
      </c>
      <c r="F12" s="1502">
        <v>0</v>
      </c>
      <c r="G12" s="1502">
        <v>0</v>
      </c>
      <c r="H12" s="1500">
        <f t="shared" si="7"/>
        <v>0</v>
      </c>
      <c r="I12" s="1502">
        <v>0</v>
      </c>
      <c r="J12" s="1502">
        <v>0</v>
      </c>
      <c r="K12" s="1500">
        <f t="shared" si="8"/>
        <v>0</v>
      </c>
      <c r="L12" s="1502">
        <v>0</v>
      </c>
      <c r="M12" s="1502">
        <v>0</v>
      </c>
      <c r="O12" s="21">
        <f t="shared" si="1"/>
        <v>0</v>
      </c>
      <c r="P12" s="21">
        <f t="shared" si="2"/>
        <v>0</v>
      </c>
      <c r="Q12" s="21">
        <f t="shared" si="3"/>
        <v>0</v>
      </c>
      <c r="R12" s="21">
        <f t="shared" si="4"/>
        <v>0</v>
      </c>
      <c r="S12" s="21">
        <f t="shared" si="5"/>
        <v>0</v>
      </c>
      <c r="T12" s="21">
        <f t="shared" si="5"/>
        <v>0</v>
      </c>
      <c r="U12" s="21">
        <f t="shared" si="5"/>
        <v>0</v>
      </c>
    </row>
    <row r="13" spans="1:25" s="94" customFormat="1" ht="23.25" customHeight="1">
      <c r="A13" s="1470" t="s">
        <v>467</v>
      </c>
      <c r="B13" s="191">
        <f t="shared" si="9"/>
        <v>8</v>
      </c>
      <c r="C13" s="1500">
        <f t="shared" si="10"/>
        <v>3</v>
      </c>
      <c r="D13" s="1500">
        <f t="shared" si="10"/>
        <v>5</v>
      </c>
      <c r="E13" s="1500">
        <f t="shared" si="6"/>
        <v>0</v>
      </c>
      <c r="F13" s="1502">
        <v>0</v>
      </c>
      <c r="G13" s="1502">
        <v>0</v>
      </c>
      <c r="H13" s="1500">
        <f t="shared" si="7"/>
        <v>8</v>
      </c>
      <c r="I13" s="1502">
        <v>3</v>
      </c>
      <c r="J13" s="1502">
        <v>5</v>
      </c>
      <c r="K13" s="1500">
        <f t="shared" si="8"/>
        <v>0</v>
      </c>
      <c r="L13" s="1502">
        <v>0</v>
      </c>
      <c r="M13" s="1502">
        <v>0</v>
      </c>
      <c r="O13" s="21">
        <f t="shared" si="1"/>
        <v>0</v>
      </c>
      <c r="P13" s="21">
        <f t="shared" si="2"/>
        <v>0</v>
      </c>
      <c r="Q13" s="21">
        <f t="shared" si="3"/>
        <v>0</v>
      </c>
      <c r="R13" s="21">
        <f t="shared" si="4"/>
        <v>0</v>
      </c>
      <c r="S13" s="21">
        <f t="shared" si="5"/>
        <v>0</v>
      </c>
      <c r="T13" s="21">
        <f t="shared" si="5"/>
        <v>0</v>
      </c>
      <c r="U13" s="21">
        <f t="shared" si="5"/>
        <v>0</v>
      </c>
    </row>
    <row r="14" spans="1:25" s="94" customFormat="1" ht="23.25" customHeight="1">
      <c r="A14" s="1470" t="s">
        <v>468</v>
      </c>
      <c r="B14" s="191">
        <f t="shared" si="9"/>
        <v>46</v>
      </c>
      <c r="C14" s="1500">
        <f t="shared" si="10"/>
        <v>12</v>
      </c>
      <c r="D14" s="1500">
        <f t="shared" si="10"/>
        <v>34</v>
      </c>
      <c r="E14" s="1500">
        <f t="shared" si="6"/>
        <v>2</v>
      </c>
      <c r="F14" s="1502">
        <v>2</v>
      </c>
      <c r="G14" s="1502">
        <v>0</v>
      </c>
      <c r="H14" s="1500">
        <f t="shared" si="7"/>
        <v>38</v>
      </c>
      <c r="I14" s="1502">
        <v>9</v>
      </c>
      <c r="J14" s="1502">
        <v>29</v>
      </c>
      <c r="K14" s="1500">
        <f t="shared" si="8"/>
        <v>6</v>
      </c>
      <c r="L14" s="1502">
        <v>1</v>
      </c>
      <c r="M14" s="1502">
        <v>5</v>
      </c>
      <c r="O14" s="21">
        <f t="shared" si="1"/>
        <v>0</v>
      </c>
      <c r="P14" s="21">
        <f t="shared" si="2"/>
        <v>0</v>
      </c>
      <c r="Q14" s="21">
        <f t="shared" si="3"/>
        <v>0</v>
      </c>
      <c r="R14" s="21">
        <f t="shared" si="4"/>
        <v>0</v>
      </c>
      <c r="S14" s="21">
        <f t="shared" si="5"/>
        <v>0</v>
      </c>
      <c r="T14" s="21">
        <f t="shared" si="5"/>
        <v>0</v>
      </c>
      <c r="U14" s="21">
        <f t="shared" si="5"/>
        <v>0</v>
      </c>
    </row>
    <row r="15" spans="1:25" s="94" customFormat="1" ht="23.25" customHeight="1">
      <c r="A15" s="1470" t="s">
        <v>469</v>
      </c>
      <c r="B15" s="191">
        <f t="shared" si="9"/>
        <v>123</v>
      </c>
      <c r="C15" s="1500">
        <f t="shared" si="10"/>
        <v>39</v>
      </c>
      <c r="D15" s="1500">
        <f t="shared" si="10"/>
        <v>84</v>
      </c>
      <c r="E15" s="1500">
        <f t="shared" si="6"/>
        <v>4</v>
      </c>
      <c r="F15" s="1502">
        <v>0</v>
      </c>
      <c r="G15" s="1502">
        <v>4</v>
      </c>
      <c r="H15" s="1500">
        <f t="shared" si="7"/>
        <v>88</v>
      </c>
      <c r="I15" s="1502">
        <v>25</v>
      </c>
      <c r="J15" s="1502">
        <v>63</v>
      </c>
      <c r="K15" s="1500">
        <f t="shared" si="8"/>
        <v>31</v>
      </c>
      <c r="L15" s="1502">
        <v>14</v>
      </c>
      <c r="M15" s="1502">
        <v>17</v>
      </c>
      <c r="N15" s="1469"/>
      <c r="O15" s="21">
        <f t="shared" si="1"/>
        <v>0</v>
      </c>
      <c r="P15" s="21">
        <f t="shared" si="2"/>
        <v>0</v>
      </c>
      <c r="Q15" s="21">
        <f t="shared" si="3"/>
        <v>0</v>
      </c>
      <c r="R15" s="21">
        <f t="shared" si="4"/>
        <v>0</v>
      </c>
      <c r="S15" s="21">
        <f t="shared" si="5"/>
        <v>0</v>
      </c>
      <c r="T15" s="21">
        <f t="shared" si="5"/>
        <v>0</v>
      </c>
      <c r="U15" s="21">
        <f t="shared" si="5"/>
        <v>0</v>
      </c>
      <c r="V15" s="1469"/>
      <c r="W15" s="1469"/>
      <c r="X15" s="1469"/>
      <c r="Y15" s="1469"/>
    </row>
    <row r="16" spans="1:25" s="94" customFormat="1" ht="23.25" customHeight="1">
      <c r="A16" s="1470" t="s">
        <v>470</v>
      </c>
      <c r="B16" s="191">
        <f t="shared" si="9"/>
        <v>163</v>
      </c>
      <c r="C16" s="1500">
        <f t="shared" si="10"/>
        <v>56</v>
      </c>
      <c r="D16" s="1500">
        <f t="shared" si="10"/>
        <v>107</v>
      </c>
      <c r="E16" s="1500">
        <f t="shared" si="6"/>
        <v>4</v>
      </c>
      <c r="F16" s="1502">
        <v>1</v>
      </c>
      <c r="G16" s="1502">
        <v>3</v>
      </c>
      <c r="H16" s="1500">
        <f t="shared" si="7"/>
        <v>114</v>
      </c>
      <c r="I16" s="1502">
        <v>39</v>
      </c>
      <c r="J16" s="1502">
        <v>75</v>
      </c>
      <c r="K16" s="1500">
        <f t="shared" si="8"/>
        <v>45</v>
      </c>
      <c r="L16" s="1502">
        <v>16</v>
      </c>
      <c r="M16" s="1502">
        <v>29</v>
      </c>
      <c r="N16" s="1469"/>
      <c r="O16" s="21">
        <f t="shared" si="1"/>
        <v>0</v>
      </c>
      <c r="P16" s="21">
        <f t="shared" si="2"/>
        <v>0</v>
      </c>
      <c r="Q16" s="21">
        <f t="shared" si="3"/>
        <v>0</v>
      </c>
      <c r="R16" s="21">
        <f t="shared" si="4"/>
        <v>0</v>
      </c>
      <c r="S16" s="21">
        <f t="shared" si="5"/>
        <v>0</v>
      </c>
      <c r="T16" s="21">
        <f t="shared" si="5"/>
        <v>0</v>
      </c>
      <c r="U16" s="21">
        <f t="shared" si="5"/>
        <v>0</v>
      </c>
      <c r="V16" s="1469"/>
      <c r="W16" s="1469"/>
      <c r="X16" s="1469"/>
      <c r="Y16" s="1469"/>
    </row>
    <row r="17" spans="1:32" s="94" customFormat="1" ht="23.25" customHeight="1">
      <c r="A17" s="1470" t="s">
        <v>471</v>
      </c>
      <c r="B17" s="191">
        <f t="shared" si="9"/>
        <v>156</v>
      </c>
      <c r="C17" s="1500">
        <f t="shared" si="10"/>
        <v>35</v>
      </c>
      <c r="D17" s="1500">
        <f t="shared" si="10"/>
        <v>121</v>
      </c>
      <c r="E17" s="1500">
        <f t="shared" si="6"/>
        <v>15</v>
      </c>
      <c r="F17" s="1502">
        <v>1</v>
      </c>
      <c r="G17" s="1502">
        <v>14</v>
      </c>
      <c r="H17" s="1500">
        <f t="shared" si="7"/>
        <v>83</v>
      </c>
      <c r="I17" s="1502">
        <v>21</v>
      </c>
      <c r="J17" s="1502">
        <v>62</v>
      </c>
      <c r="K17" s="1500">
        <f t="shared" si="8"/>
        <v>58</v>
      </c>
      <c r="L17" s="1502">
        <v>13</v>
      </c>
      <c r="M17" s="1502">
        <v>45</v>
      </c>
      <c r="N17" s="1469"/>
      <c r="O17" s="21">
        <f t="shared" si="1"/>
        <v>0</v>
      </c>
      <c r="P17" s="21">
        <f t="shared" si="2"/>
        <v>0</v>
      </c>
      <c r="Q17" s="21">
        <f t="shared" si="3"/>
        <v>0</v>
      </c>
      <c r="R17" s="21">
        <f t="shared" si="4"/>
        <v>0</v>
      </c>
      <c r="S17" s="21">
        <f t="shared" si="5"/>
        <v>0</v>
      </c>
      <c r="T17" s="21">
        <f t="shared" si="5"/>
        <v>0</v>
      </c>
      <c r="U17" s="21">
        <f t="shared" si="5"/>
        <v>0</v>
      </c>
      <c r="V17" s="1469"/>
      <c r="W17" s="1469"/>
      <c r="X17" s="1469"/>
      <c r="Y17" s="1469"/>
    </row>
    <row r="18" spans="1:32" s="94" customFormat="1" ht="23.25" customHeight="1">
      <c r="A18" s="1470" t="s">
        <v>472</v>
      </c>
      <c r="B18" s="191">
        <f t="shared" si="9"/>
        <v>212</v>
      </c>
      <c r="C18" s="1500">
        <f t="shared" si="10"/>
        <v>51</v>
      </c>
      <c r="D18" s="1500">
        <f t="shared" si="10"/>
        <v>161</v>
      </c>
      <c r="E18" s="1500">
        <f t="shared" si="6"/>
        <v>25</v>
      </c>
      <c r="F18" s="1502">
        <v>7</v>
      </c>
      <c r="G18" s="1502">
        <v>18</v>
      </c>
      <c r="H18" s="1500">
        <f t="shared" si="7"/>
        <v>115</v>
      </c>
      <c r="I18" s="1502">
        <v>24</v>
      </c>
      <c r="J18" s="1502">
        <v>91</v>
      </c>
      <c r="K18" s="1500">
        <f t="shared" si="8"/>
        <v>72</v>
      </c>
      <c r="L18" s="1502">
        <v>20</v>
      </c>
      <c r="M18" s="1502">
        <v>52</v>
      </c>
      <c r="N18" s="1469"/>
      <c r="O18" s="21">
        <f t="shared" si="1"/>
        <v>0</v>
      </c>
      <c r="P18" s="21">
        <f t="shared" si="2"/>
        <v>0</v>
      </c>
      <c r="Q18" s="21">
        <f t="shared" si="3"/>
        <v>0</v>
      </c>
      <c r="R18" s="21">
        <f t="shared" si="4"/>
        <v>0</v>
      </c>
      <c r="S18" s="21">
        <f t="shared" si="5"/>
        <v>0</v>
      </c>
      <c r="T18" s="21">
        <f t="shared" si="5"/>
        <v>0</v>
      </c>
      <c r="U18" s="21">
        <f t="shared" si="5"/>
        <v>0</v>
      </c>
      <c r="V18" s="1469"/>
      <c r="W18" s="1469"/>
      <c r="X18" s="1469"/>
      <c r="Y18" s="1469"/>
    </row>
    <row r="19" spans="1:32" s="94" customFormat="1" ht="23.25" customHeight="1">
      <c r="A19" s="1470" t="s">
        <v>473</v>
      </c>
      <c r="B19" s="191">
        <f t="shared" si="9"/>
        <v>197</v>
      </c>
      <c r="C19" s="1500">
        <f t="shared" si="10"/>
        <v>43</v>
      </c>
      <c r="D19" s="1500">
        <f t="shared" si="10"/>
        <v>154</v>
      </c>
      <c r="E19" s="1500">
        <f t="shared" si="6"/>
        <v>13</v>
      </c>
      <c r="F19" s="1502">
        <v>3</v>
      </c>
      <c r="G19" s="1502">
        <v>10</v>
      </c>
      <c r="H19" s="1500">
        <f t="shared" si="7"/>
        <v>132</v>
      </c>
      <c r="I19" s="1502">
        <v>24</v>
      </c>
      <c r="J19" s="1502">
        <v>108</v>
      </c>
      <c r="K19" s="1500">
        <f t="shared" si="8"/>
        <v>52</v>
      </c>
      <c r="L19" s="1502">
        <v>16</v>
      </c>
      <c r="M19" s="1502">
        <v>36</v>
      </c>
      <c r="N19" s="1469"/>
      <c r="O19" s="21">
        <f t="shared" si="1"/>
        <v>0</v>
      </c>
      <c r="P19" s="21">
        <f t="shared" si="2"/>
        <v>0</v>
      </c>
      <c r="Q19" s="21">
        <f t="shared" si="3"/>
        <v>0</v>
      </c>
      <c r="R19" s="21">
        <f t="shared" si="4"/>
        <v>0</v>
      </c>
      <c r="S19" s="21">
        <f t="shared" si="5"/>
        <v>0</v>
      </c>
      <c r="T19" s="21">
        <f t="shared" si="5"/>
        <v>0</v>
      </c>
      <c r="U19" s="21">
        <f t="shared" si="5"/>
        <v>0</v>
      </c>
      <c r="V19" s="1469"/>
      <c r="W19" s="1469"/>
      <c r="X19" s="1469"/>
      <c r="Y19" s="1469"/>
    </row>
    <row r="20" spans="1:32" s="94" customFormat="1" ht="23.25" customHeight="1">
      <c r="A20" s="1470" t="s">
        <v>474</v>
      </c>
      <c r="B20" s="191">
        <f t="shared" si="9"/>
        <v>135</v>
      </c>
      <c r="C20" s="1500">
        <f t="shared" si="10"/>
        <v>36</v>
      </c>
      <c r="D20" s="1500">
        <f t="shared" si="10"/>
        <v>99</v>
      </c>
      <c r="E20" s="1500">
        <f t="shared" si="6"/>
        <v>5</v>
      </c>
      <c r="F20" s="1502">
        <v>0</v>
      </c>
      <c r="G20" s="1502">
        <v>5</v>
      </c>
      <c r="H20" s="1500">
        <f t="shared" si="7"/>
        <v>80</v>
      </c>
      <c r="I20" s="1502">
        <v>17</v>
      </c>
      <c r="J20" s="1502">
        <v>63</v>
      </c>
      <c r="K20" s="1500">
        <f t="shared" si="8"/>
        <v>50</v>
      </c>
      <c r="L20" s="1502">
        <v>19</v>
      </c>
      <c r="M20" s="1502">
        <v>31</v>
      </c>
      <c r="N20" s="1469"/>
      <c r="O20" s="21">
        <f t="shared" si="1"/>
        <v>0</v>
      </c>
      <c r="P20" s="21">
        <f t="shared" si="2"/>
        <v>0</v>
      </c>
      <c r="Q20" s="21">
        <f t="shared" si="3"/>
        <v>0</v>
      </c>
      <c r="R20" s="21">
        <f t="shared" si="4"/>
        <v>0</v>
      </c>
      <c r="S20" s="21">
        <f t="shared" si="5"/>
        <v>0</v>
      </c>
      <c r="T20" s="21">
        <f t="shared" si="5"/>
        <v>0</v>
      </c>
      <c r="U20" s="21">
        <f t="shared" si="5"/>
        <v>0</v>
      </c>
      <c r="V20" s="1469"/>
      <c r="W20" s="1469"/>
      <c r="X20" s="1469"/>
      <c r="Y20" s="1469"/>
    </row>
    <row r="21" spans="1:32" s="94" customFormat="1" ht="23.25" customHeight="1">
      <c r="A21" s="1470" t="s">
        <v>475</v>
      </c>
      <c r="B21" s="191">
        <f t="shared" si="9"/>
        <v>46</v>
      </c>
      <c r="C21" s="1500">
        <f t="shared" si="10"/>
        <v>11</v>
      </c>
      <c r="D21" s="1500">
        <f t="shared" si="10"/>
        <v>35</v>
      </c>
      <c r="E21" s="1500">
        <f t="shared" si="6"/>
        <v>1</v>
      </c>
      <c r="F21" s="1502">
        <v>0</v>
      </c>
      <c r="G21" s="1502">
        <v>1</v>
      </c>
      <c r="H21" s="1500">
        <f t="shared" si="7"/>
        <v>20</v>
      </c>
      <c r="I21" s="1502">
        <v>4</v>
      </c>
      <c r="J21" s="1502">
        <v>16</v>
      </c>
      <c r="K21" s="1500">
        <f t="shared" si="8"/>
        <v>25</v>
      </c>
      <c r="L21" s="1502">
        <v>7</v>
      </c>
      <c r="M21" s="1502">
        <v>18</v>
      </c>
      <c r="N21" s="1469"/>
      <c r="O21" s="21">
        <f t="shared" si="1"/>
        <v>0</v>
      </c>
      <c r="P21" s="21">
        <f t="shared" si="2"/>
        <v>0</v>
      </c>
      <c r="Q21" s="21">
        <f t="shared" si="3"/>
        <v>0</v>
      </c>
      <c r="R21" s="21">
        <f t="shared" si="4"/>
        <v>0</v>
      </c>
      <c r="S21" s="21">
        <f t="shared" si="5"/>
        <v>0</v>
      </c>
      <c r="T21" s="21">
        <f t="shared" si="5"/>
        <v>0</v>
      </c>
      <c r="U21" s="21">
        <f t="shared" si="5"/>
        <v>0</v>
      </c>
      <c r="V21" s="1469"/>
      <c r="W21" s="1469"/>
      <c r="X21" s="1469"/>
      <c r="Y21" s="1469"/>
    </row>
    <row r="22" spans="1:32" s="94" customFormat="1" ht="23.25" customHeight="1">
      <c r="A22" s="1472" t="s">
        <v>476</v>
      </c>
      <c r="B22" s="192">
        <f t="shared" si="9"/>
        <v>1</v>
      </c>
      <c r="C22" s="1505">
        <f t="shared" si="10"/>
        <v>0</v>
      </c>
      <c r="D22" s="1505">
        <f t="shared" si="10"/>
        <v>1</v>
      </c>
      <c r="E22" s="1505">
        <f t="shared" si="6"/>
        <v>0</v>
      </c>
      <c r="F22" s="314">
        <v>0</v>
      </c>
      <c r="G22" s="314">
        <v>0</v>
      </c>
      <c r="H22" s="1505">
        <f t="shared" si="7"/>
        <v>0</v>
      </c>
      <c r="I22" s="314">
        <v>0</v>
      </c>
      <c r="J22" s="314">
        <v>0</v>
      </c>
      <c r="K22" s="1505">
        <f t="shared" si="8"/>
        <v>1</v>
      </c>
      <c r="L22" s="314">
        <v>0</v>
      </c>
      <c r="M22" s="314">
        <v>1</v>
      </c>
      <c r="N22" s="1469"/>
      <c r="O22" s="21">
        <f t="shared" si="1"/>
        <v>0</v>
      </c>
      <c r="P22" s="21">
        <f t="shared" si="2"/>
        <v>0</v>
      </c>
      <c r="Q22" s="21">
        <f t="shared" si="3"/>
        <v>0</v>
      </c>
      <c r="R22" s="21">
        <f t="shared" si="4"/>
        <v>0</v>
      </c>
      <c r="S22" s="21">
        <f t="shared" si="5"/>
        <v>0</v>
      </c>
      <c r="T22" s="21">
        <f t="shared" si="5"/>
        <v>0</v>
      </c>
      <c r="U22" s="21">
        <f t="shared" si="5"/>
        <v>0</v>
      </c>
      <c r="V22" s="1469"/>
      <c r="W22" s="1469"/>
      <c r="X22" s="1469"/>
      <c r="Y22" s="1469"/>
    </row>
    <row r="23" spans="1:32" s="1469" customFormat="1" ht="14.1" customHeight="1">
      <c r="A23" s="94" t="s">
        <v>328</v>
      </c>
      <c r="B23" s="1643" t="s">
        <v>329</v>
      </c>
      <c r="D23" s="1462"/>
      <c r="E23" s="1490" t="s">
        <v>330</v>
      </c>
      <c r="G23" s="1462"/>
      <c r="I23" s="1469" t="s">
        <v>332</v>
      </c>
      <c r="M23" s="99" t="s">
        <v>333</v>
      </c>
      <c r="N23" s="1462"/>
      <c r="O23" s="1462"/>
      <c r="P23" s="1462"/>
      <c r="Q23" s="1462"/>
      <c r="S23" s="1462"/>
      <c r="T23" s="1462"/>
      <c r="U23" s="1462"/>
      <c r="V23" s="1462"/>
      <c r="W23" s="1462"/>
      <c r="X23" s="1462"/>
      <c r="Y23" s="1462"/>
    </row>
    <row r="24" spans="1:32" s="1469" customFormat="1" ht="14.1" customHeight="1">
      <c r="A24" s="1462"/>
      <c r="B24" s="1462"/>
      <c r="C24" s="1462"/>
      <c r="D24" s="1462"/>
      <c r="E24" s="94" t="s">
        <v>334</v>
      </c>
      <c r="G24" s="1462"/>
      <c r="I24" s="1462"/>
      <c r="J24" s="1462"/>
      <c r="M24" s="1462"/>
      <c r="N24" s="1462"/>
      <c r="O24" s="1462"/>
      <c r="P24" s="1462"/>
      <c r="Q24" s="1462"/>
      <c r="R24" s="1462"/>
      <c r="S24" s="1462"/>
      <c r="T24" s="1462"/>
      <c r="U24" s="1462"/>
      <c r="V24" s="1462"/>
      <c r="W24" s="1462"/>
      <c r="X24" s="1462"/>
      <c r="Y24" s="1462"/>
    </row>
    <row r="25" spans="1:32" s="94" customFormat="1" ht="14.1" customHeight="1">
      <c r="A25" s="1469"/>
      <c r="B25" s="1500"/>
      <c r="C25" s="1500"/>
      <c r="D25" s="1500"/>
      <c r="E25" s="1500"/>
      <c r="F25" s="1500"/>
      <c r="G25" s="1500"/>
      <c r="H25" s="1500"/>
      <c r="I25" s="1500"/>
      <c r="J25" s="1500"/>
      <c r="K25" s="1500"/>
      <c r="L25" s="1500"/>
      <c r="M25" s="1500"/>
      <c r="N25" s="1469"/>
      <c r="O25" s="1469"/>
      <c r="P25" s="1469"/>
      <c r="Q25" s="1469"/>
      <c r="R25" s="1469"/>
      <c r="S25" s="1469"/>
      <c r="T25" s="1469"/>
      <c r="U25" s="1469"/>
      <c r="V25" s="1469"/>
      <c r="W25" s="1469"/>
      <c r="X25" s="1469"/>
      <c r="Y25" s="1469"/>
    </row>
    <row r="26" spans="1:32" s="94" customFormat="1" ht="14.1" customHeight="1">
      <c r="A26" s="1469" t="s">
        <v>141</v>
      </c>
      <c r="B26" s="1469"/>
      <c r="C26" s="1469"/>
      <c r="D26" s="1469"/>
      <c r="E26" s="1469"/>
      <c r="F26" s="1469"/>
      <c r="G26" s="1469"/>
      <c r="H26" s="1469"/>
      <c r="I26" s="1469"/>
      <c r="J26" s="1469"/>
      <c r="K26" s="1469"/>
      <c r="L26" s="1469"/>
      <c r="M26" s="1469"/>
      <c r="N26" s="1469"/>
      <c r="O26" s="1469"/>
      <c r="P26" s="1469"/>
      <c r="Q26" s="1469"/>
      <c r="R26" s="1469"/>
      <c r="S26" s="1469"/>
      <c r="T26" s="1469"/>
      <c r="U26" s="1469"/>
      <c r="V26" s="1469"/>
      <c r="W26" s="1469"/>
      <c r="X26" s="1469"/>
      <c r="Y26" s="1469"/>
    </row>
    <row r="27" spans="1:32" s="94" customFormat="1" ht="14.1" customHeight="1">
      <c r="A27" s="94" t="s">
        <v>272</v>
      </c>
    </row>
    <row r="28" spans="1:32" s="94" customFormat="1" ht="14.1" customHeight="1">
      <c r="A28" s="157"/>
      <c r="B28" s="157"/>
      <c r="AB28" s="1469"/>
      <c r="AC28" s="1469"/>
      <c r="AD28" s="1469"/>
      <c r="AE28" s="1469"/>
      <c r="AF28" s="1469"/>
    </row>
    <row r="29" spans="1:32">
      <c r="B29" s="372">
        <f>B7-B8-B9</f>
        <v>0</v>
      </c>
      <c r="C29" s="372">
        <f t="shared" ref="C29:M29" si="11">C7-C8-C9</f>
        <v>0</v>
      </c>
      <c r="D29" s="372">
        <f t="shared" si="11"/>
        <v>0</v>
      </c>
      <c r="E29" s="372">
        <f t="shared" si="11"/>
        <v>0</v>
      </c>
      <c r="F29" s="372">
        <f t="shared" si="11"/>
        <v>0</v>
      </c>
      <c r="G29" s="372">
        <f t="shared" si="11"/>
        <v>0</v>
      </c>
      <c r="H29" s="372">
        <f t="shared" si="11"/>
        <v>0</v>
      </c>
      <c r="I29" s="372">
        <f t="shared" si="11"/>
        <v>0</v>
      </c>
      <c r="J29" s="372">
        <f t="shared" si="11"/>
        <v>0</v>
      </c>
      <c r="K29" s="372">
        <f t="shared" si="11"/>
        <v>0</v>
      </c>
      <c r="L29" s="372">
        <f t="shared" si="11"/>
        <v>0</v>
      </c>
      <c r="M29" s="372">
        <f t="shared" si="11"/>
        <v>0</v>
      </c>
    </row>
    <row r="30" spans="1:32">
      <c r="B30" s="372">
        <f>B8-B11</f>
        <v>0</v>
      </c>
      <c r="C30" s="372">
        <f t="shared" ref="C30:M30" si="12">C8-C11</f>
        <v>0</v>
      </c>
      <c r="D30" s="372">
        <f t="shared" si="12"/>
        <v>0</v>
      </c>
      <c r="E30" s="372">
        <f t="shared" si="12"/>
        <v>0</v>
      </c>
      <c r="F30" s="372">
        <f t="shared" si="12"/>
        <v>0</v>
      </c>
      <c r="G30" s="372">
        <f t="shared" si="12"/>
        <v>0</v>
      </c>
      <c r="H30" s="372">
        <f t="shared" si="12"/>
        <v>0</v>
      </c>
      <c r="I30" s="372">
        <f t="shared" si="12"/>
        <v>0</v>
      </c>
      <c r="J30" s="372">
        <f t="shared" si="12"/>
        <v>0</v>
      </c>
      <c r="K30" s="372">
        <f t="shared" si="12"/>
        <v>0</v>
      </c>
      <c r="L30" s="372">
        <f t="shared" si="12"/>
        <v>0</v>
      </c>
      <c r="M30" s="372">
        <f t="shared" si="12"/>
        <v>0</v>
      </c>
    </row>
    <row r="31" spans="1:32">
      <c r="B31" s="372">
        <f>B11-SUM(B12:B22)</f>
        <v>0</v>
      </c>
      <c r="C31" s="372">
        <f t="shared" ref="C31:M31" si="13">C11-SUM(C12:C22)</f>
        <v>0</v>
      </c>
      <c r="D31" s="372">
        <f t="shared" si="13"/>
        <v>0</v>
      </c>
      <c r="E31" s="372">
        <f t="shared" si="13"/>
        <v>0</v>
      </c>
      <c r="F31" s="372">
        <f t="shared" si="13"/>
        <v>0</v>
      </c>
      <c r="G31" s="372">
        <f>G11-SUM(G12:G22)</f>
        <v>0</v>
      </c>
      <c r="H31" s="372">
        <f t="shared" si="13"/>
        <v>0</v>
      </c>
      <c r="I31" s="372">
        <f t="shared" si="13"/>
        <v>0</v>
      </c>
      <c r="J31" s="372">
        <f t="shared" si="13"/>
        <v>0</v>
      </c>
      <c r="K31" s="372">
        <f t="shared" si="13"/>
        <v>0</v>
      </c>
      <c r="L31" s="372">
        <f t="shared" si="13"/>
        <v>0</v>
      </c>
      <c r="M31" s="372">
        <f t="shared" si="13"/>
        <v>0</v>
      </c>
    </row>
  </sheetData>
  <mergeCells count="11">
    <mergeCell ref="A5:A6"/>
    <mergeCell ref="B5:D5"/>
    <mergeCell ref="E5:G5"/>
    <mergeCell ref="H5:J5"/>
    <mergeCell ref="K5:M5"/>
    <mergeCell ref="A4:L4"/>
    <mergeCell ref="J1:K1"/>
    <mergeCell ref="L1:M1"/>
    <mergeCell ref="J2:K2"/>
    <mergeCell ref="L2:M2"/>
    <mergeCell ref="A3:M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2" width="6.625" style="84" customWidth="1"/>
    <col min="3" max="14" width="9.625" style="84" customWidth="1"/>
    <col min="15" max="256" width="10" style="84"/>
    <col min="257" max="258" width="6.625" style="84" customWidth="1"/>
    <col min="259" max="270" width="9.625" style="84" customWidth="1"/>
    <col min="271" max="512" width="10" style="84"/>
    <col min="513" max="514" width="6.625" style="84" customWidth="1"/>
    <col min="515" max="526" width="9.625" style="84" customWidth="1"/>
    <col min="527" max="768" width="10" style="84"/>
    <col min="769" max="770" width="6.625" style="84" customWidth="1"/>
    <col min="771" max="782" width="9.625" style="84" customWidth="1"/>
    <col min="783" max="1024" width="10" style="84"/>
    <col min="1025" max="1026" width="6.625" style="84" customWidth="1"/>
    <col min="1027" max="1038" width="9.625" style="84" customWidth="1"/>
    <col min="1039" max="1280" width="10" style="84"/>
    <col min="1281" max="1282" width="6.625" style="84" customWidth="1"/>
    <col min="1283" max="1294" width="9.625" style="84" customWidth="1"/>
    <col min="1295" max="1536" width="10" style="84"/>
    <col min="1537" max="1538" width="6.625" style="84" customWidth="1"/>
    <col min="1539" max="1550" width="9.625" style="84" customWidth="1"/>
    <col min="1551" max="1792" width="10" style="84"/>
    <col min="1793" max="1794" width="6.625" style="84" customWidth="1"/>
    <col min="1795" max="1806" width="9.625" style="84" customWidth="1"/>
    <col min="1807" max="2048" width="10" style="84"/>
    <col min="2049" max="2050" width="6.625" style="84" customWidth="1"/>
    <col min="2051" max="2062" width="9.625" style="84" customWidth="1"/>
    <col min="2063" max="2304" width="10" style="84"/>
    <col min="2305" max="2306" width="6.625" style="84" customWidth="1"/>
    <col min="2307" max="2318" width="9.625" style="84" customWidth="1"/>
    <col min="2319" max="2560" width="10" style="84"/>
    <col min="2561" max="2562" width="6.625" style="84" customWidth="1"/>
    <col min="2563" max="2574" width="9.625" style="84" customWidth="1"/>
    <col min="2575" max="2816" width="10" style="84"/>
    <col min="2817" max="2818" width="6.625" style="84" customWidth="1"/>
    <col min="2819" max="2830" width="9.625" style="84" customWidth="1"/>
    <col min="2831" max="3072" width="10" style="84"/>
    <col min="3073" max="3074" width="6.625" style="84" customWidth="1"/>
    <col min="3075" max="3086" width="9.625" style="84" customWidth="1"/>
    <col min="3087" max="3328" width="10" style="84"/>
    <col min="3329" max="3330" width="6.625" style="84" customWidth="1"/>
    <col min="3331" max="3342" width="9.625" style="84" customWidth="1"/>
    <col min="3343" max="3584" width="10" style="84"/>
    <col min="3585" max="3586" width="6.625" style="84" customWidth="1"/>
    <col min="3587" max="3598" width="9.625" style="84" customWidth="1"/>
    <col min="3599" max="3840" width="10" style="84"/>
    <col min="3841" max="3842" width="6.625" style="84" customWidth="1"/>
    <col min="3843" max="3854" width="9.625" style="84" customWidth="1"/>
    <col min="3855" max="4096" width="10" style="84"/>
    <col min="4097" max="4098" width="6.625" style="84" customWidth="1"/>
    <col min="4099" max="4110" width="9.625" style="84" customWidth="1"/>
    <col min="4111" max="4352" width="10" style="84"/>
    <col min="4353" max="4354" width="6.625" style="84" customWidth="1"/>
    <col min="4355" max="4366" width="9.625" style="84" customWidth="1"/>
    <col min="4367" max="4608" width="10" style="84"/>
    <col min="4609" max="4610" width="6.625" style="84" customWidth="1"/>
    <col min="4611" max="4622" width="9.625" style="84" customWidth="1"/>
    <col min="4623" max="4864" width="10" style="84"/>
    <col min="4865" max="4866" width="6.625" style="84" customWidth="1"/>
    <col min="4867" max="4878" width="9.625" style="84" customWidth="1"/>
    <col min="4879" max="5120" width="10" style="84"/>
    <col min="5121" max="5122" width="6.625" style="84" customWidth="1"/>
    <col min="5123" max="5134" width="9.625" style="84" customWidth="1"/>
    <col min="5135" max="5376" width="10" style="84"/>
    <col min="5377" max="5378" width="6.625" style="84" customWidth="1"/>
    <col min="5379" max="5390" width="9.625" style="84" customWidth="1"/>
    <col min="5391" max="5632" width="10" style="84"/>
    <col min="5633" max="5634" width="6.625" style="84" customWidth="1"/>
    <col min="5635" max="5646" width="9.625" style="84" customWidth="1"/>
    <col min="5647" max="5888" width="10" style="84"/>
    <col min="5889" max="5890" width="6.625" style="84" customWidth="1"/>
    <col min="5891" max="5902" width="9.625" style="84" customWidth="1"/>
    <col min="5903" max="6144" width="10" style="84"/>
    <col min="6145" max="6146" width="6.625" style="84" customWidth="1"/>
    <col min="6147" max="6158" width="9.625" style="84" customWidth="1"/>
    <col min="6159" max="6400" width="10" style="84"/>
    <col min="6401" max="6402" width="6.625" style="84" customWidth="1"/>
    <col min="6403" max="6414" width="9.625" style="84" customWidth="1"/>
    <col min="6415" max="6656" width="10" style="84"/>
    <col min="6657" max="6658" width="6.625" style="84" customWidth="1"/>
    <col min="6659" max="6670" width="9.625" style="84" customWidth="1"/>
    <col min="6671" max="6912" width="10" style="84"/>
    <col min="6913" max="6914" width="6.625" style="84" customWidth="1"/>
    <col min="6915" max="6926" width="9.625" style="84" customWidth="1"/>
    <col min="6927" max="7168" width="10" style="84"/>
    <col min="7169" max="7170" width="6.625" style="84" customWidth="1"/>
    <col min="7171" max="7182" width="9.625" style="84" customWidth="1"/>
    <col min="7183" max="7424" width="10" style="84"/>
    <col min="7425" max="7426" width="6.625" style="84" customWidth="1"/>
    <col min="7427" max="7438" width="9.625" style="84" customWidth="1"/>
    <col min="7439" max="7680" width="10" style="84"/>
    <col min="7681" max="7682" width="6.625" style="84" customWidth="1"/>
    <col min="7683" max="7694" width="9.625" style="84" customWidth="1"/>
    <col min="7695" max="7936" width="10" style="84"/>
    <col min="7937" max="7938" width="6.625" style="84" customWidth="1"/>
    <col min="7939" max="7950" width="9.625" style="84" customWidth="1"/>
    <col min="7951" max="8192" width="10" style="84"/>
    <col min="8193" max="8194" width="6.625" style="84" customWidth="1"/>
    <col min="8195" max="8206" width="9.625" style="84" customWidth="1"/>
    <col min="8207" max="8448" width="10" style="84"/>
    <col min="8449" max="8450" width="6.625" style="84" customWidth="1"/>
    <col min="8451" max="8462" width="9.625" style="84" customWidth="1"/>
    <col min="8463" max="8704" width="10" style="84"/>
    <col min="8705" max="8706" width="6.625" style="84" customWidth="1"/>
    <col min="8707" max="8718" width="9.625" style="84" customWidth="1"/>
    <col min="8719" max="8960" width="10" style="84"/>
    <col min="8961" max="8962" width="6.625" style="84" customWidth="1"/>
    <col min="8963" max="8974" width="9.625" style="84" customWidth="1"/>
    <col min="8975" max="9216" width="10" style="84"/>
    <col min="9217" max="9218" width="6.625" style="84" customWidth="1"/>
    <col min="9219" max="9230" width="9.625" style="84" customWidth="1"/>
    <col min="9231" max="9472" width="10" style="84"/>
    <col min="9473" max="9474" width="6.625" style="84" customWidth="1"/>
    <col min="9475" max="9486" width="9.625" style="84" customWidth="1"/>
    <col min="9487" max="9728" width="10" style="84"/>
    <col min="9729" max="9730" width="6.625" style="84" customWidth="1"/>
    <col min="9731" max="9742" width="9.625" style="84" customWidth="1"/>
    <col min="9743" max="9984" width="10" style="84"/>
    <col min="9985" max="9986" width="6.625" style="84" customWidth="1"/>
    <col min="9987" max="9998" width="9.625" style="84" customWidth="1"/>
    <col min="9999" max="10240" width="10" style="84"/>
    <col min="10241" max="10242" width="6.625" style="84" customWidth="1"/>
    <col min="10243" max="10254" width="9.625" style="84" customWidth="1"/>
    <col min="10255" max="10496" width="10" style="84"/>
    <col min="10497" max="10498" width="6.625" style="84" customWidth="1"/>
    <col min="10499" max="10510" width="9.625" style="84" customWidth="1"/>
    <col min="10511" max="10752" width="10" style="84"/>
    <col min="10753" max="10754" width="6.625" style="84" customWidth="1"/>
    <col min="10755" max="10766" width="9.625" style="84" customWidth="1"/>
    <col min="10767" max="11008" width="10" style="84"/>
    <col min="11009" max="11010" width="6.625" style="84" customWidth="1"/>
    <col min="11011" max="11022" width="9.625" style="84" customWidth="1"/>
    <col min="11023" max="11264" width="10" style="84"/>
    <col min="11265" max="11266" width="6.625" style="84" customWidth="1"/>
    <col min="11267" max="11278" width="9.625" style="84" customWidth="1"/>
    <col min="11279" max="11520" width="10" style="84"/>
    <col min="11521" max="11522" width="6.625" style="84" customWidth="1"/>
    <col min="11523" max="11534" width="9.625" style="84" customWidth="1"/>
    <col min="11535" max="11776" width="10" style="84"/>
    <col min="11777" max="11778" width="6.625" style="84" customWidth="1"/>
    <col min="11779" max="11790" width="9.625" style="84" customWidth="1"/>
    <col min="11791" max="12032" width="10" style="84"/>
    <col min="12033" max="12034" width="6.625" style="84" customWidth="1"/>
    <col min="12035" max="12046" width="9.625" style="84" customWidth="1"/>
    <col min="12047" max="12288" width="10" style="84"/>
    <col min="12289" max="12290" width="6.625" style="84" customWidth="1"/>
    <col min="12291" max="12302" width="9.625" style="84" customWidth="1"/>
    <col min="12303" max="12544" width="10" style="84"/>
    <col min="12545" max="12546" width="6.625" style="84" customWidth="1"/>
    <col min="12547" max="12558" width="9.625" style="84" customWidth="1"/>
    <col min="12559" max="12800" width="10" style="84"/>
    <col min="12801" max="12802" width="6.625" style="84" customWidth="1"/>
    <col min="12803" max="12814" width="9.625" style="84" customWidth="1"/>
    <col min="12815" max="13056" width="10" style="84"/>
    <col min="13057" max="13058" width="6.625" style="84" customWidth="1"/>
    <col min="13059" max="13070" width="9.625" style="84" customWidth="1"/>
    <col min="13071" max="13312" width="10" style="84"/>
    <col min="13313" max="13314" width="6.625" style="84" customWidth="1"/>
    <col min="13315" max="13326" width="9.625" style="84" customWidth="1"/>
    <col min="13327" max="13568" width="10" style="84"/>
    <col min="13569" max="13570" width="6.625" style="84" customWidth="1"/>
    <col min="13571" max="13582" width="9.625" style="84" customWidth="1"/>
    <col min="13583" max="13824" width="10" style="84"/>
    <col min="13825" max="13826" width="6.625" style="84" customWidth="1"/>
    <col min="13827" max="13838" width="9.625" style="84" customWidth="1"/>
    <col min="13839" max="14080" width="10" style="84"/>
    <col min="14081" max="14082" width="6.625" style="84" customWidth="1"/>
    <col min="14083" max="14094" width="9.625" style="84" customWidth="1"/>
    <col min="14095" max="14336" width="10" style="84"/>
    <col min="14337" max="14338" width="6.625" style="84" customWidth="1"/>
    <col min="14339" max="14350" width="9.625" style="84" customWidth="1"/>
    <col min="14351" max="14592" width="10" style="84"/>
    <col min="14593" max="14594" width="6.625" style="84" customWidth="1"/>
    <col min="14595" max="14606" width="9.625" style="84" customWidth="1"/>
    <col min="14607" max="14848" width="10" style="84"/>
    <col min="14849" max="14850" width="6.625" style="84" customWidth="1"/>
    <col min="14851" max="14862" width="9.625" style="84" customWidth="1"/>
    <col min="14863" max="15104" width="10" style="84"/>
    <col min="15105" max="15106" width="6.625" style="84" customWidth="1"/>
    <col min="15107" max="15118" width="9.625" style="84" customWidth="1"/>
    <col min="15119" max="15360" width="10" style="84"/>
    <col min="15361" max="15362" width="6.625" style="84" customWidth="1"/>
    <col min="15363" max="15374" width="9.625" style="84" customWidth="1"/>
    <col min="15375" max="15616" width="10" style="84"/>
    <col min="15617" max="15618" width="6.625" style="84" customWidth="1"/>
    <col min="15619" max="15630" width="9.625" style="84" customWidth="1"/>
    <col min="15631" max="15872" width="10" style="84"/>
    <col min="15873" max="15874" width="6.625" style="84" customWidth="1"/>
    <col min="15875" max="15886" width="9.625" style="84" customWidth="1"/>
    <col min="15887" max="16128" width="10" style="84"/>
    <col min="16129" max="16130" width="6.625" style="84" customWidth="1"/>
    <col min="16131" max="16142" width="9.625" style="84" customWidth="1"/>
    <col min="16143" max="16384" width="10" style="84"/>
  </cols>
  <sheetData>
    <row r="1" spans="1:16" s="13" customFormat="1" ht="18" customHeight="1">
      <c r="A1" s="2163" t="s">
        <v>2656</v>
      </c>
      <c r="B1" s="2165"/>
      <c r="L1" s="1510" t="s">
        <v>2657</v>
      </c>
      <c r="M1" s="2477" t="s">
        <v>2737</v>
      </c>
      <c r="N1" s="2478"/>
    </row>
    <row r="2" spans="1:16" s="13" customFormat="1" ht="18" customHeight="1">
      <c r="A2" s="2163" t="s">
        <v>1159</v>
      </c>
      <c r="B2" s="2165"/>
      <c r="C2" s="1678" t="s">
        <v>1862</v>
      </c>
      <c r="D2" s="83"/>
      <c r="E2" s="83"/>
      <c r="F2" s="83"/>
      <c r="G2" s="83"/>
      <c r="H2" s="83"/>
      <c r="I2" s="83"/>
      <c r="J2" s="83"/>
      <c r="K2" s="7" t="s">
        <v>220</v>
      </c>
      <c r="L2" s="1510" t="s">
        <v>228</v>
      </c>
      <c r="M2" s="2477" t="s">
        <v>1228</v>
      </c>
      <c r="N2" s="2478"/>
    </row>
    <row r="3" spans="1:16" s="159" customFormat="1" ht="39.75" customHeight="1">
      <c r="A3" s="2479" t="s">
        <v>1863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</row>
    <row r="4" spans="1:16" s="13" customFormat="1" ht="18" customHeight="1">
      <c r="C4" s="1044"/>
      <c r="F4" s="2470" t="s">
        <v>1841</v>
      </c>
      <c r="G4" s="2470"/>
      <c r="H4" s="2470"/>
      <c r="I4" s="2470"/>
      <c r="J4" s="2470"/>
      <c r="K4" s="1045"/>
      <c r="L4" s="2574" t="s">
        <v>1864</v>
      </c>
      <c r="M4" s="2574"/>
      <c r="N4" s="2574"/>
    </row>
    <row r="5" spans="1:16" s="13" customFormat="1" ht="72" customHeight="1">
      <c r="A5" s="2212" t="s">
        <v>502</v>
      </c>
      <c r="B5" s="1894"/>
      <c r="C5" s="2570" t="s">
        <v>1865</v>
      </c>
      <c r="D5" s="2570"/>
      <c r="E5" s="2570"/>
      <c r="F5" s="2570"/>
      <c r="G5" s="2570"/>
      <c r="H5" s="2570"/>
      <c r="I5" s="2570" t="s">
        <v>1866</v>
      </c>
      <c r="J5" s="2570"/>
      <c r="K5" s="2570"/>
      <c r="L5" s="2570"/>
      <c r="M5" s="2570"/>
      <c r="N5" s="2482"/>
    </row>
    <row r="6" spans="1:16" s="13" customFormat="1" ht="50.25" customHeight="1">
      <c r="A6" s="86"/>
      <c r="B6" s="87"/>
      <c r="C6" s="1041"/>
      <c r="D6" s="1700"/>
      <c r="E6" s="1700"/>
      <c r="F6" s="1700"/>
      <c r="G6" s="1700"/>
      <c r="H6" s="1700"/>
      <c r="I6" s="1700"/>
      <c r="J6" s="1684"/>
      <c r="K6" s="1700"/>
      <c r="L6" s="1700"/>
      <c r="M6" s="1700"/>
      <c r="N6" s="1700"/>
    </row>
    <row r="7" spans="1:16" s="13" customFormat="1" ht="106.5" customHeight="1">
      <c r="A7" s="2466" t="s">
        <v>1185</v>
      </c>
      <c r="B7" s="2467"/>
      <c r="C7" s="1700"/>
      <c r="D7" s="2571"/>
      <c r="E7" s="2572"/>
      <c r="F7" s="1700"/>
      <c r="G7" s="2573">
        <v>1683489</v>
      </c>
      <c r="H7" s="2573"/>
      <c r="I7" s="1046"/>
      <c r="J7" s="1047"/>
      <c r="K7" s="1047"/>
      <c r="L7" s="1048"/>
      <c r="M7" s="2573">
        <v>156562</v>
      </c>
      <c r="N7" s="2573"/>
    </row>
    <row r="8" spans="1:16" s="13" customFormat="1" ht="50.25" customHeight="1">
      <c r="A8" s="1019"/>
      <c r="B8" s="1020"/>
      <c r="C8" s="1021"/>
      <c r="D8" s="1021"/>
      <c r="E8" s="1021"/>
      <c r="F8" s="1021"/>
      <c r="G8" s="1021"/>
      <c r="H8" s="1021"/>
      <c r="I8" s="1021"/>
      <c r="J8" s="1021"/>
      <c r="K8" s="1021"/>
      <c r="L8" s="1021"/>
      <c r="M8" s="1021"/>
      <c r="N8" s="1021"/>
    </row>
    <row r="9" spans="1:16" s="94" customFormat="1" ht="18" customHeight="1">
      <c r="A9" s="1469" t="s">
        <v>83</v>
      </c>
      <c r="C9" s="99" t="s">
        <v>84</v>
      </c>
      <c r="F9" s="157" t="s">
        <v>85</v>
      </c>
      <c r="I9" s="1715" t="s">
        <v>331</v>
      </c>
      <c r="N9" s="99" t="s">
        <v>1867</v>
      </c>
    </row>
    <row r="10" spans="1:16" s="94" customFormat="1" ht="18" customHeight="1">
      <c r="F10" s="157" t="s">
        <v>86</v>
      </c>
      <c r="L10" s="99"/>
      <c r="M10" s="99"/>
      <c r="N10" s="99"/>
      <c r="O10" s="99"/>
      <c r="P10" s="99"/>
    </row>
    <row r="11" spans="1:16" s="13" customFormat="1" ht="13.9" customHeight="1">
      <c r="F11" s="1715"/>
    </row>
    <row r="12" spans="1:16" s="13" customFormat="1" ht="13.9" customHeight="1">
      <c r="A12" s="54" t="s">
        <v>1552</v>
      </c>
    </row>
    <row r="13" spans="1:16" s="13" customFormat="1" ht="13.9" customHeight="1">
      <c r="A13" s="54" t="s">
        <v>1699</v>
      </c>
    </row>
    <row r="14" spans="1:16" s="13" customFormat="1" ht="13.9" customHeight="1">
      <c r="A14" s="54"/>
    </row>
  </sheetData>
  <mergeCells count="14">
    <mergeCell ref="F4:J4"/>
    <mergeCell ref="L4:N4"/>
    <mergeCell ref="A1:B1"/>
    <mergeCell ref="M1:N1"/>
    <mergeCell ref="A2:B2"/>
    <mergeCell ref="M2:N2"/>
    <mergeCell ref="A3:N3"/>
    <mergeCell ref="A5:B5"/>
    <mergeCell ref="C5:H5"/>
    <mergeCell ref="I5:N5"/>
    <mergeCell ref="A7:B7"/>
    <mergeCell ref="D7:E7"/>
    <mergeCell ref="G7:H7"/>
    <mergeCell ref="M7:N7"/>
  </mergeCells>
  <phoneticPr fontId="1" type="noConversion"/>
  <printOptions horizontalCentered="1"/>
  <pageMargins left="0.70866141732283472" right="0.70866141732283472" top="0.47244094488188981" bottom="0.31496062992125984" header="0.31496062992125984" footer="0.31496062992125984"/>
  <pageSetup paperSize="9" orientation="landscape" r:id="rId1"/>
  <headerFooter alignWithMargins="0">
    <oddFooter>&amp;C&amp;8&amp;A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1" width="20.625" style="1057" customWidth="1"/>
    <col min="2" max="11" width="10.625" style="1057" customWidth="1"/>
    <col min="12" max="256" width="8.875" style="1057"/>
    <col min="257" max="262" width="20.625" style="1057" customWidth="1"/>
    <col min="263" max="512" width="8.875" style="1057"/>
    <col min="513" max="518" width="20.625" style="1057" customWidth="1"/>
    <col min="519" max="768" width="8.875" style="1057"/>
    <col min="769" max="774" width="20.625" style="1057" customWidth="1"/>
    <col min="775" max="1024" width="8.875" style="1057"/>
    <col min="1025" max="1030" width="20.625" style="1057" customWidth="1"/>
    <col min="1031" max="1280" width="8.875" style="1057"/>
    <col min="1281" max="1286" width="20.625" style="1057" customWidth="1"/>
    <col min="1287" max="1536" width="8.875" style="1057"/>
    <col min="1537" max="1542" width="20.625" style="1057" customWidth="1"/>
    <col min="1543" max="1792" width="8.875" style="1057"/>
    <col min="1793" max="1798" width="20.625" style="1057" customWidth="1"/>
    <col min="1799" max="2048" width="8.875" style="1057"/>
    <col min="2049" max="2054" width="20.625" style="1057" customWidth="1"/>
    <col min="2055" max="2304" width="8.875" style="1057"/>
    <col min="2305" max="2310" width="20.625" style="1057" customWidth="1"/>
    <col min="2311" max="2560" width="8.875" style="1057"/>
    <col min="2561" max="2566" width="20.625" style="1057" customWidth="1"/>
    <col min="2567" max="2816" width="8.875" style="1057"/>
    <col min="2817" max="2822" width="20.625" style="1057" customWidth="1"/>
    <col min="2823" max="3072" width="8.875" style="1057"/>
    <col min="3073" max="3078" width="20.625" style="1057" customWidth="1"/>
    <col min="3079" max="3328" width="8.875" style="1057"/>
    <col min="3329" max="3334" width="20.625" style="1057" customWidth="1"/>
    <col min="3335" max="3584" width="8.875" style="1057"/>
    <col min="3585" max="3590" width="20.625" style="1057" customWidth="1"/>
    <col min="3591" max="3840" width="8.875" style="1057"/>
    <col min="3841" max="3846" width="20.625" style="1057" customWidth="1"/>
    <col min="3847" max="4096" width="8.875" style="1057"/>
    <col min="4097" max="4102" width="20.625" style="1057" customWidth="1"/>
    <col min="4103" max="4352" width="8.875" style="1057"/>
    <col min="4353" max="4358" width="20.625" style="1057" customWidth="1"/>
    <col min="4359" max="4608" width="8.875" style="1057"/>
    <col min="4609" max="4614" width="20.625" style="1057" customWidth="1"/>
    <col min="4615" max="4864" width="8.875" style="1057"/>
    <col min="4865" max="4870" width="20.625" style="1057" customWidth="1"/>
    <col min="4871" max="5120" width="8.875" style="1057"/>
    <col min="5121" max="5126" width="20.625" style="1057" customWidth="1"/>
    <col min="5127" max="5376" width="8.875" style="1057"/>
    <col min="5377" max="5382" width="20.625" style="1057" customWidth="1"/>
    <col min="5383" max="5632" width="8.875" style="1057"/>
    <col min="5633" max="5638" width="20.625" style="1057" customWidth="1"/>
    <col min="5639" max="5888" width="8.875" style="1057"/>
    <col min="5889" max="5894" width="20.625" style="1057" customWidth="1"/>
    <col min="5895" max="6144" width="8.875" style="1057"/>
    <col min="6145" max="6150" width="20.625" style="1057" customWidth="1"/>
    <col min="6151" max="6400" width="8.875" style="1057"/>
    <col min="6401" max="6406" width="20.625" style="1057" customWidth="1"/>
    <col min="6407" max="6656" width="8.875" style="1057"/>
    <col min="6657" max="6662" width="20.625" style="1057" customWidth="1"/>
    <col min="6663" max="6912" width="8.875" style="1057"/>
    <col min="6913" max="6918" width="20.625" style="1057" customWidth="1"/>
    <col min="6919" max="7168" width="8.875" style="1057"/>
    <col min="7169" max="7174" width="20.625" style="1057" customWidth="1"/>
    <col min="7175" max="7424" width="8.875" style="1057"/>
    <col min="7425" max="7430" width="20.625" style="1057" customWidth="1"/>
    <col min="7431" max="7680" width="8.875" style="1057"/>
    <col min="7681" max="7686" width="20.625" style="1057" customWidth="1"/>
    <col min="7687" max="7936" width="8.875" style="1057"/>
    <col min="7937" max="7942" width="20.625" style="1057" customWidth="1"/>
    <col min="7943" max="8192" width="8.875" style="1057"/>
    <col min="8193" max="8198" width="20.625" style="1057" customWidth="1"/>
    <col min="8199" max="8448" width="8.875" style="1057"/>
    <col min="8449" max="8454" width="20.625" style="1057" customWidth="1"/>
    <col min="8455" max="8704" width="8.875" style="1057"/>
    <col min="8705" max="8710" width="20.625" style="1057" customWidth="1"/>
    <col min="8711" max="8960" width="8.875" style="1057"/>
    <col min="8961" max="8966" width="20.625" style="1057" customWidth="1"/>
    <col min="8967" max="9216" width="8.875" style="1057"/>
    <col min="9217" max="9222" width="20.625" style="1057" customWidth="1"/>
    <col min="9223" max="9472" width="8.875" style="1057"/>
    <col min="9473" max="9478" width="20.625" style="1057" customWidth="1"/>
    <col min="9479" max="9728" width="8.875" style="1057"/>
    <col min="9729" max="9734" width="20.625" style="1057" customWidth="1"/>
    <col min="9735" max="9984" width="8.875" style="1057"/>
    <col min="9985" max="9990" width="20.625" style="1057" customWidth="1"/>
    <col min="9991" max="10240" width="8.875" style="1057"/>
    <col min="10241" max="10246" width="20.625" style="1057" customWidth="1"/>
    <col min="10247" max="10496" width="8.875" style="1057"/>
    <col min="10497" max="10502" width="20.625" style="1057" customWidth="1"/>
    <col min="10503" max="10752" width="8.875" style="1057"/>
    <col min="10753" max="10758" width="20.625" style="1057" customWidth="1"/>
    <col min="10759" max="11008" width="8.875" style="1057"/>
    <col min="11009" max="11014" width="20.625" style="1057" customWidth="1"/>
    <col min="11015" max="11264" width="8.875" style="1057"/>
    <col min="11265" max="11270" width="20.625" style="1057" customWidth="1"/>
    <col min="11271" max="11520" width="8.875" style="1057"/>
    <col min="11521" max="11526" width="20.625" style="1057" customWidth="1"/>
    <col min="11527" max="11776" width="8.875" style="1057"/>
    <col min="11777" max="11782" width="20.625" style="1057" customWidth="1"/>
    <col min="11783" max="12032" width="8.875" style="1057"/>
    <col min="12033" max="12038" width="20.625" style="1057" customWidth="1"/>
    <col min="12039" max="12288" width="8.875" style="1057"/>
    <col min="12289" max="12294" width="20.625" style="1057" customWidth="1"/>
    <col min="12295" max="12544" width="8.875" style="1057"/>
    <col min="12545" max="12550" width="20.625" style="1057" customWidth="1"/>
    <col min="12551" max="12800" width="8.875" style="1057"/>
    <col min="12801" max="12806" width="20.625" style="1057" customWidth="1"/>
    <col min="12807" max="13056" width="8.875" style="1057"/>
    <col min="13057" max="13062" width="20.625" style="1057" customWidth="1"/>
    <col min="13063" max="13312" width="8.875" style="1057"/>
    <col min="13313" max="13318" width="20.625" style="1057" customWidth="1"/>
    <col min="13319" max="13568" width="8.875" style="1057"/>
    <col min="13569" max="13574" width="20.625" style="1057" customWidth="1"/>
    <col min="13575" max="13824" width="8.875" style="1057"/>
    <col min="13825" max="13830" width="20.625" style="1057" customWidth="1"/>
    <col min="13831" max="14080" width="8.875" style="1057"/>
    <col min="14081" max="14086" width="20.625" style="1057" customWidth="1"/>
    <col min="14087" max="14336" width="8.875" style="1057"/>
    <col min="14337" max="14342" width="20.625" style="1057" customWidth="1"/>
    <col min="14343" max="14592" width="8.875" style="1057"/>
    <col min="14593" max="14598" width="20.625" style="1057" customWidth="1"/>
    <col min="14599" max="14848" width="8.875" style="1057"/>
    <col min="14849" max="14854" width="20.625" style="1057" customWidth="1"/>
    <col min="14855" max="15104" width="8.875" style="1057"/>
    <col min="15105" max="15110" width="20.625" style="1057" customWidth="1"/>
    <col min="15111" max="15360" width="8.875" style="1057"/>
    <col min="15361" max="15366" width="20.625" style="1057" customWidth="1"/>
    <col min="15367" max="15616" width="8.875" style="1057"/>
    <col min="15617" max="15622" width="20.625" style="1057" customWidth="1"/>
    <col min="15623" max="15872" width="8.875" style="1057"/>
    <col min="15873" max="15878" width="20.625" style="1057" customWidth="1"/>
    <col min="15879" max="16128" width="8.875" style="1057"/>
    <col min="16129" max="16134" width="20.625" style="1057" customWidth="1"/>
    <col min="16135" max="16384" width="8.875" style="1057"/>
  </cols>
  <sheetData>
    <row r="1" spans="1:14" s="1051" customFormat="1" ht="18" customHeight="1">
      <c r="A1" s="1049" t="s">
        <v>2721</v>
      </c>
      <c r="B1" s="1050"/>
      <c r="C1" s="1050"/>
      <c r="D1" s="1050"/>
      <c r="H1" s="2580" t="s">
        <v>2665</v>
      </c>
      <c r="I1" s="2588"/>
      <c r="J1" s="2580" t="s">
        <v>2658</v>
      </c>
      <c r="K1" s="2588"/>
    </row>
    <row r="2" spans="1:14" s="1051" customFormat="1" ht="18" customHeight="1">
      <c r="A2" s="1049" t="s">
        <v>2722</v>
      </c>
      <c r="B2" s="1052" t="s">
        <v>2723</v>
      </c>
      <c r="C2" s="1052"/>
      <c r="D2" s="1052"/>
      <c r="E2" s="346"/>
      <c r="F2" s="346"/>
      <c r="G2" s="7" t="s">
        <v>2661</v>
      </c>
      <c r="H2" s="2580" t="s">
        <v>2668</v>
      </c>
      <c r="I2" s="2588"/>
      <c r="J2" s="2589" t="s">
        <v>1229</v>
      </c>
      <c r="K2" s="2590"/>
    </row>
    <row r="3" spans="1:14" s="1053" customFormat="1" ht="30" customHeight="1">
      <c r="A3" s="2591" t="s">
        <v>1230</v>
      </c>
      <c r="B3" s="2592"/>
      <c r="C3" s="2592"/>
      <c r="D3" s="2592"/>
      <c r="E3" s="2592"/>
      <c r="F3" s="2592"/>
      <c r="G3" s="2592"/>
      <c r="H3" s="2592"/>
      <c r="I3" s="2592"/>
      <c r="J3" s="2592"/>
      <c r="K3" s="2592"/>
    </row>
    <row r="4" spans="1:14" s="1051" customFormat="1" ht="18" customHeight="1">
      <c r="E4" s="2587" t="s">
        <v>2686</v>
      </c>
      <c r="F4" s="2587"/>
      <c r="K4" s="1701" t="s">
        <v>2724</v>
      </c>
    </row>
    <row r="5" spans="1:14" s="1051" customFormat="1" ht="18" customHeight="1">
      <c r="A5" s="2575" t="s">
        <v>2725</v>
      </c>
      <c r="B5" s="2578" t="s">
        <v>2726</v>
      </c>
      <c r="C5" s="2579"/>
      <c r="D5" s="2579"/>
      <c r="E5" s="2579"/>
      <c r="F5" s="2579"/>
      <c r="G5" s="2580" t="s">
        <v>2727</v>
      </c>
      <c r="H5" s="2581"/>
      <c r="I5" s="2581"/>
      <c r="J5" s="2581"/>
      <c r="K5" s="2581"/>
    </row>
    <row r="6" spans="1:14" s="1054" customFormat="1" ht="23.25" customHeight="1">
      <c r="A6" s="2576"/>
      <c r="B6" s="2582" t="s">
        <v>2728</v>
      </c>
      <c r="C6" s="2584" t="s">
        <v>1231</v>
      </c>
      <c r="D6" s="2585" t="s">
        <v>1232</v>
      </c>
      <c r="E6" s="2581"/>
      <c r="F6" s="2581"/>
      <c r="G6" s="2578" t="s">
        <v>2729</v>
      </c>
      <c r="H6" s="2582" t="s">
        <v>2730</v>
      </c>
      <c r="I6" s="1703"/>
      <c r="J6" s="1704" t="s">
        <v>2731</v>
      </c>
      <c r="K6" s="1702"/>
    </row>
    <row r="7" spans="1:14" s="1054" customFormat="1" ht="23.25" customHeight="1">
      <c r="A7" s="2577"/>
      <c r="B7" s="2583"/>
      <c r="C7" s="2583"/>
      <c r="D7" s="1055" t="s">
        <v>1233</v>
      </c>
      <c r="E7" s="1049" t="s">
        <v>2732</v>
      </c>
      <c r="F7" s="1703" t="s">
        <v>2733</v>
      </c>
      <c r="G7" s="2586"/>
      <c r="H7" s="2583"/>
      <c r="I7" s="1049" t="s">
        <v>2734</v>
      </c>
      <c r="J7" s="1703" t="s">
        <v>2735</v>
      </c>
      <c r="K7" s="1703" t="s">
        <v>2736</v>
      </c>
    </row>
    <row r="8" spans="1:14" s="1643" customFormat="1" ht="26.1" customHeight="1">
      <c r="A8" s="1478" t="s">
        <v>2701</v>
      </c>
      <c r="B8" s="297">
        <f>SUM(B9:B20)</f>
        <v>12</v>
      </c>
      <c r="C8" s="193">
        <f t="shared" ref="C8:K8" si="0">SUM(C9:C20)</f>
        <v>5547</v>
      </c>
      <c r="D8" s="193">
        <f t="shared" si="0"/>
        <v>151391</v>
      </c>
      <c r="E8" s="193">
        <f t="shared" si="0"/>
        <v>26053</v>
      </c>
      <c r="F8" s="433">
        <f t="shared" si="0"/>
        <v>125338</v>
      </c>
      <c r="G8" s="1500">
        <f t="shared" si="0"/>
        <v>40</v>
      </c>
      <c r="H8" s="1500">
        <f t="shared" si="0"/>
        <v>2542</v>
      </c>
      <c r="I8" s="1500">
        <f t="shared" si="0"/>
        <v>50523</v>
      </c>
      <c r="J8" s="1500">
        <f t="shared" si="0"/>
        <v>7462</v>
      </c>
      <c r="K8" s="1500">
        <f t="shared" si="0"/>
        <v>43061</v>
      </c>
      <c r="L8" s="1500">
        <f>D8-E8-F8</f>
        <v>0</v>
      </c>
      <c r="M8" s="1500">
        <f>I8-J8-K8</f>
        <v>0</v>
      </c>
      <c r="N8" s="1462"/>
    </row>
    <row r="9" spans="1:14" s="1643" customFormat="1" ht="26.1" customHeight="1">
      <c r="A9" s="1479" t="s">
        <v>70</v>
      </c>
      <c r="B9" s="191">
        <v>1</v>
      </c>
      <c r="C9" s="1500">
        <v>443</v>
      </c>
      <c r="D9" s="1500">
        <f>SUM(E9:F9)</f>
        <v>21825</v>
      </c>
      <c r="E9" s="1500">
        <v>4352</v>
      </c>
      <c r="F9" s="1500">
        <v>17473</v>
      </c>
      <c r="G9" s="1500">
        <v>1</v>
      </c>
      <c r="H9" s="1500">
        <v>48</v>
      </c>
      <c r="I9" s="1500">
        <f>SUM(J9:K9)</f>
        <v>132</v>
      </c>
      <c r="J9" s="1500">
        <v>36</v>
      </c>
      <c r="K9" s="1500">
        <v>96</v>
      </c>
      <c r="L9" s="1500">
        <f t="shared" ref="L9:L20" si="1">D9-E9-F9</f>
        <v>0</v>
      </c>
      <c r="M9" s="1500">
        <f t="shared" ref="M9:M20" si="2">I9-J9-K9</f>
        <v>0</v>
      </c>
      <c r="N9" s="1462"/>
    </row>
    <row r="10" spans="1:14" s="1643" customFormat="1" ht="26.1" customHeight="1">
      <c r="A10" s="1479" t="s">
        <v>71</v>
      </c>
      <c r="B10" s="191">
        <v>1</v>
      </c>
      <c r="C10" s="1500">
        <v>294</v>
      </c>
      <c r="D10" s="1500">
        <f t="shared" ref="D10:D20" si="3">SUM(E10:F10)</f>
        <v>5455</v>
      </c>
      <c r="E10" s="1500">
        <v>821</v>
      </c>
      <c r="F10" s="1500">
        <v>4634</v>
      </c>
      <c r="G10" s="1500">
        <v>4</v>
      </c>
      <c r="H10" s="1500">
        <v>395</v>
      </c>
      <c r="I10" s="1500">
        <f t="shared" ref="I10:I20" si="4">SUM(J10:K10)</f>
        <v>7231</v>
      </c>
      <c r="J10" s="1500">
        <v>942</v>
      </c>
      <c r="K10" s="1500">
        <v>6289</v>
      </c>
      <c r="L10" s="1500">
        <f t="shared" si="1"/>
        <v>0</v>
      </c>
      <c r="M10" s="1500">
        <f t="shared" si="2"/>
        <v>0</v>
      </c>
      <c r="N10" s="1462"/>
    </row>
    <row r="11" spans="1:14" s="1643" customFormat="1" ht="26.1" customHeight="1">
      <c r="A11" s="1479" t="s">
        <v>72</v>
      </c>
      <c r="B11" s="191">
        <v>1</v>
      </c>
      <c r="C11" s="1500">
        <v>626</v>
      </c>
      <c r="D11" s="1500">
        <f t="shared" si="3"/>
        <v>14384</v>
      </c>
      <c r="E11" s="1502">
        <v>3695</v>
      </c>
      <c r="F11" s="1500">
        <v>10689</v>
      </c>
      <c r="G11" s="1500">
        <v>3</v>
      </c>
      <c r="H11" s="1500">
        <v>86</v>
      </c>
      <c r="I11" s="1500">
        <f t="shared" si="4"/>
        <v>3350</v>
      </c>
      <c r="J11" s="1500">
        <v>608</v>
      </c>
      <c r="K11" s="1500">
        <v>2742</v>
      </c>
      <c r="L11" s="1500">
        <f t="shared" si="1"/>
        <v>0</v>
      </c>
      <c r="M11" s="1500">
        <f t="shared" si="2"/>
        <v>0</v>
      </c>
      <c r="N11" s="1462"/>
    </row>
    <row r="12" spans="1:14" s="1643" customFormat="1" ht="26.1" customHeight="1">
      <c r="A12" s="1479" t="s">
        <v>73</v>
      </c>
      <c r="B12" s="191">
        <v>1</v>
      </c>
      <c r="C12" s="1500">
        <v>779</v>
      </c>
      <c r="D12" s="1500">
        <f t="shared" si="3"/>
        <v>30670</v>
      </c>
      <c r="E12" s="1500">
        <v>3463</v>
      </c>
      <c r="F12" s="1500">
        <v>27207</v>
      </c>
      <c r="G12" s="1500">
        <v>3</v>
      </c>
      <c r="H12" s="1500">
        <v>284</v>
      </c>
      <c r="I12" s="1500">
        <f t="shared" si="4"/>
        <v>3303</v>
      </c>
      <c r="J12" s="1500">
        <v>830</v>
      </c>
      <c r="K12" s="1500">
        <v>2473</v>
      </c>
      <c r="L12" s="1500">
        <f t="shared" si="1"/>
        <v>0</v>
      </c>
      <c r="M12" s="1500">
        <f t="shared" si="2"/>
        <v>0</v>
      </c>
      <c r="N12" s="1462"/>
    </row>
    <row r="13" spans="1:14" s="1643" customFormat="1" ht="26.1" customHeight="1">
      <c r="A13" s="1479" t="s">
        <v>74</v>
      </c>
      <c r="B13" s="191">
        <v>1</v>
      </c>
      <c r="C13" s="1500">
        <v>633</v>
      </c>
      <c r="D13" s="1500">
        <f t="shared" si="3"/>
        <v>17024</v>
      </c>
      <c r="E13" s="1500">
        <v>2713</v>
      </c>
      <c r="F13" s="1500">
        <v>14311</v>
      </c>
      <c r="G13" s="1500">
        <v>2</v>
      </c>
      <c r="H13" s="1500">
        <v>106</v>
      </c>
      <c r="I13" s="1500">
        <f t="shared" si="4"/>
        <v>1300</v>
      </c>
      <c r="J13" s="1500">
        <v>194</v>
      </c>
      <c r="K13" s="1500">
        <v>1106</v>
      </c>
      <c r="L13" s="1500">
        <f t="shared" si="1"/>
        <v>0</v>
      </c>
      <c r="M13" s="1500">
        <f t="shared" si="2"/>
        <v>0</v>
      </c>
      <c r="N13" s="1462"/>
    </row>
    <row r="14" spans="1:14" s="1643" customFormat="1" ht="26.1" customHeight="1">
      <c r="A14" s="1479" t="s">
        <v>75</v>
      </c>
      <c r="B14" s="191">
        <v>1</v>
      </c>
      <c r="C14" s="1500">
        <v>428</v>
      </c>
      <c r="D14" s="1500">
        <f t="shared" si="3"/>
        <v>8020</v>
      </c>
      <c r="E14" s="1500">
        <v>1593</v>
      </c>
      <c r="F14" s="1500">
        <v>6427</v>
      </c>
      <c r="G14" s="1500">
        <v>2</v>
      </c>
      <c r="H14" s="1500">
        <v>98</v>
      </c>
      <c r="I14" s="1500">
        <f t="shared" si="4"/>
        <v>5265</v>
      </c>
      <c r="J14" s="1500">
        <v>831</v>
      </c>
      <c r="K14" s="1500">
        <v>4434</v>
      </c>
      <c r="L14" s="1500">
        <f t="shared" si="1"/>
        <v>0</v>
      </c>
      <c r="M14" s="1500">
        <f t="shared" si="2"/>
        <v>0</v>
      </c>
      <c r="N14" s="1462"/>
    </row>
    <row r="15" spans="1:14" s="1643" customFormat="1" ht="26.1" customHeight="1">
      <c r="A15" s="1479" t="s">
        <v>76</v>
      </c>
      <c r="B15" s="191">
        <v>1</v>
      </c>
      <c r="C15" s="1500">
        <v>259</v>
      </c>
      <c r="D15" s="1500">
        <f t="shared" si="3"/>
        <v>6516</v>
      </c>
      <c r="E15" s="1500">
        <v>1500</v>
      </c>
      <c r="F15" s="1500">
        <v>5016</v>
      </c>
      <c r="G15" s="1500">
        <v>4</v>
      </c>
      <c r="H15" s="1500">
        <v>227</v>
      </c>
      <c r="I15" s="1500">
        <f t="shared" si="4"/>
        <v>5222</v>
      </c>
      <c r="J15" s="1500">
        <v>818</v>
      </c>
      <c r="K15" s="1500">
        <v>4404</v>
      </c>
      <c r="L15" s="1500">
        <f t="shared" si="1"/>
        <v>0</v>
      </c>
      <c r="M15" s="1500">
        <f t="shared" si="2"/>
        <v>0</v>
      </c>
      <c r="N15" s="1462"/>
    </row>
    <row r="16" spans="1:14" s="94" customFormat="1" ht="26.1" customHeight="1">
      <c r="A16" s="1479" t="s">
        <v>77</v>
      </c>
      <c r="B16" s="191">
        <v>1</v>
      </c>
      <c r="C16" s="1500">
        <v>685</v>
      </c>
      <c r="D16" s="1500">
        <f t="shared" si="3"/>
        <v>11281</v>
      </c>
      <c r="E16" s="1500">
        <v>1999</v>
      </c>
      <c r="F16" s="1500">
        <v>9282</v>
      </c>
      <c r="G16" s="1518">
        <v>5</v>
      </c>
      <c r="H16" s="1518">
        <v>320</v>
      </c>
      <c r="I16" s="1518">
        <f t="shared" si="4"/>
        <v>7406</v>
      </c>
      <c r="J16" s="1518">
        <v>715</v>
      </c>
      <c r="K16" s="1518">
        <v>6691</v>
      </c>
      <c r="L16" s="1518">
        <f t="shared" si="1"/>
        <v>0</v>
      </c>
      <c r="M16" s="1500">
        <f t="shared" si="2"/>
        <v>0</v>
      </c>
      <c r="N16" s="1056"/>
    </row>
    <row r="17" spans="1:16" s="94" customFormat="1" ht="26.1" customHeight="1">
      <c r="A17" s="1479" t="s">
        <v>78</v>
      </c>
      <c r="B17" s="191">
        <v>1</v>
      </c>
      <c r="C17" s="1500">
        <v>151</v>
      </c>
      <c r="D17" s="1500">
        <f t="shared" si="3"/>
        <v>4369</v>
      </c>
      <c r="E17" s="1500">
        <v>770</v>
      </c>
      <c r="F17" s="1500">
        <v>3599</v>
      </c>
      <c r="G17" s="1518">
        <v>3</v>
      </c>
      <c r="H17" s="1518">
        <v>155</v>
      </c>
      <c r="I17" s="1518">
        <f t="shared" si="4"/>
        <v>3537</v>
      </c>
      <c r="J17" s="1518">
        <v>717</v>
      </c>
      <c r="K17" s="1518">
        <v>2820</v>
      </c>
      <c r="L17" s="1518">
        <f t="shared" si="1"/>
        <v>0</v>
      </c>
      <c r="M17" s="1500">
        <f t="shared" si="2"/>
        <v>0</v>
      </c>
      <c r="N17" s="1056"/>
    </row>
    <row r="18" spans="1:16" s="94" customFormat="1" ht="26.1" customHeight="1">
      <c r="A18" s="1479" t="s">
        <v>79</v>
      </c>
      <c r="B18" s="191">
        <v>1</v>
      </c>
      <c r="C18" s="1500">
        <v>250</v>
      </c>
      <c r="D18" s="1500">
        <f t="shared" si="3"/>
        <v>5417</v>
      </c>
      <c r="E18" s="1500">
        <v>771</v>
      </c>
      <c r="F18" s="1500">
        <v>4646</v>
      </c>
      <c r="G18" s="1518">
        <v>4</v>
      </c>
      <c r="H18" s="1518">
        <v>172</v>
      </c>
      <c r="I18" s="1518">
        <f t="shared" si="4"/>
        <v>1362</v>
      </c>
      <c r="J18" s="1518">
        <v>186</v>
      </c>
      <c r="K18" s="1518">
        <v>1176</v>
      </c>
      <c r="L18" s="1518">
        <f t="shared" si="1"/>
        <v>0</v>
      </c>
      <c r="M18" s="1500">
        <f t="shared" si="2"/>
        <v>0</v>
      </c>
      <c r="N18" s="1056"/>
    </row>
    <row r="19" spans="1:16" s="94" customFormat="1" ht="26.1" customHeight="1">
      <c r="A19" s="1479" t="s">
        <v>80</v>
      </c>
      <c r="B19" s="191">
        <v>1</v>
      </c>
      <c r="C19" s="1500">
        <v>725</v>
      </c>
      <c r="D19" s="1500">
        <f t="shared" si="3"/>
        <v>18024</v>
      </c>
      <c r="E19" s="1500">
        <v>3300</v>
      </c>
      <c r="F19" s="1500">
        <v>14724</v>
      </c>
      <c r="G19" s="1518">
        <v>4</v>
      </c>
      <c r="H19" s="1518">
        <v>236</v>
      </c>
      <c r="I19" s="1518">
        <f t="shared" si="4"/>
        <v>6271</v>
      </c>
      <c r="J19" s="1518">
        <v>474</v>
      </c>
      <c r="K19" s="1518">
        <v>5797</v>
      </c>
      <c r="L19" s="1518">
        <f t="shared" si="1"/>
        <v>0</v>
      </c>
      <c r="M19" s="1500">
        <f t="shared" si="2"/>
        <v>0</v>
      </c>
      <c r="N19" s="1056"/>
    </row>
    <row r="20" spans="1:16" s="94" customFormat="1" ht="25.5" customHeight="1">
      <c r="A20" s="1480" t="s">
        <v>81</v>
      </c>
      <c r="B20" s="192">
        <v>1</v>
      </c>
      <c r="C20" s="1505">
        <v>274</v>
      </c>
      <c r="D20" s="1505">
        <f t="shared" si="3"/>
        <v>8406</v>
      </c>
      <c r="E20" s="1505">
        <v>1076</v>
      </c>
      <c r="F20" s="1505">
        <v>7330</v>
      </c>
      <c r="G20" s="1504">
        <v>5</v>
      </c>
      <c r="H20" s="1505">
        <v>415</v>
      </c>
      <c r="I20" s="1505">
        <f t="shared" si="4"/>
        <v>6144</v>
      </c>
      <c r="J20" s="1505">
        <v>1111</v>
      </c>
      <c r="K20" s="1505">
        <v>5033</v>
      </c>
      <c r="L20" s="21">
        <f t="shared" si="1"/>
        <v>0</v>
      </c>
      <c r="M20" s="1500">
        <f t="shared" si="2"/>
        <v>0</v>
      </c>
    </row>
    <row r="21" spans="1:16" s="94" customFormat="1" ht="18" customHeight="1">
      <c r="A21" s="1469" t="s">
        <v>83</v>
      </c>
      <c r="B21" s="157" t="s">
        <v>84</v>
      </c>
      <c r="D21" s="157" t="s">
        <v>85</v>
      </c>
      <c r="G21" s="1715" t="s">
        <v>331</v>
      </c>
      <c r="K21" s="99" t="s">
        <v>1861</v>
      </c>
    </row>
    <row r="22" spans="1:16" s="94" customFormat="1" ht="18" customHeight="1">
      <c r="D22" s="157" t="s">
        <v>86</v>
      </c>
      <c r="L22" s="99"/>
      <c r="M22" s="99"/>
      <c r="N22" s="99"/>
      <c r="O22" s="99"/>
      <c r="P22" s="99"/>
    </row>
    <row r="23" spans="1:16" s="1051" customFormat="1" ht="13.9" customHeight="1">
      <c r="A23" s="1050"/>
      <c r="B23" s="1050"/>
      <c r="C23" s="1050"/>
      <c r="D23" s="1050"/>
      <c r="E23" s="1050"/>
      <c r="F23" s="1050"/>
    </row>
    <row r="24" spans="1:16" s="1051" customFormat="1" ht="13.9" customHeight="1">
      <c r="A24" s="339" t="s">
        <v>1234</v>
      </c>
    </row>
    <row r="25" spans="1:16" s="1051" customFormat="1" ht="13.9" customHeight="1">
      <c r="A25" s="94" t="s">
        <v>856</v>
      </c>
    </row>
    <row r="26" spans="1:16" s="1051" customFormat="1" ht="13.9" customHeight="1">
      <c r="A26" s="54"/>
    </row>
    <row r="27" spans="1:16">
      <c r="B27" s="1058">
        <f>B8-B9-B10-B11-B12-B13-B14-B15-B16-B17-B18-B19-B20</f>
        <v>0</v>
      </c>
      <c r="C27" s="1058">
        <f t="shared" ref="C27:K27" si="5">C8-C9-C10-C11-C12-C13-C14-C15-C16-C17-C18-C19-C20</f>
        <v>0</v>
      </c>
      <c r="D27" s="1058">
        <f t="shared" si="5"/>
        <v>0</v>
      </c>
      <c r="E27" s="1058">
        <f t="shared" si="5"/>
        <v>0</v>
      </c>
      <c r="F27" s="1058">
        <f t="shared" si="5"/>
        <v>0</v>
      </c>
      <c r="G27" s="1058">
        <f t="shared" si="5"/>
        <v>0</v>
      </c>
      <c r="H27" s="1058">
        <f t="shared" si="5"/>
        <v>0</v>
      </c>
      <c r="I27" s="1058">
        <f t="shared" si="5"/>
        <v>0</v>
      </c>
      <c r="J27" s="1058">
        <f t="shared" si="5"/>
        <v>0</v>
      </c>
      <c r="K27" s="1058">
        <f t="shared" si="5"/>
        <v>0</v>
      </c>
    </row>
  </sheetData>
  <mergeCells count="14">
    <mergeCell ref="E4:F4"/>
    <mergeCell ref="H1:I1"/>
    <mergeCell ref="J1:K1"/>
    <mergeCell ref="H2:I2"/>
    <mergeCell ref="J2:K2"/>
    <mergeCell ref="A3:K3"/>
    <mergeCell ref="A5:A7"/>
    <mergeCell ref="B5:F5"/>
    <mergeCell ref="G5:K5"/>
    <mergeCell ref="B6:B7"/>
    <mergeCell ref="C6:C7"/>
    <mergeCell ref="D6:F6"/>
    <mergeCell ref="G6:G7"/>
    <mergeCell ref="H6:H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&amp;C&amp;8&amp;A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1" width="8.75" style="1065" customWidth="1"/>
    <col min="2" max="2" width="9.125" style="1065" customWidth="1"/>
    <col min="3" max="3" width="8.375" style="1065" bestFit="1" customWidth="1"/>
    <col min="4" max="4" width="9" style="1065" customWidth="1"/>
    <col min="5" max="5" width="10.75" style="1065" customWidth="1"/>
    <col min="6" max="6" width="10" style="1065" customWidth="1"/>
    <col min="7" max="7" width="13" style="1065" bestFit="1" customWidth="1"/>
    <col min="8" max="8" width="11.875" style="1065" bestFit="1" customWidth="1"/>
    <col min="9" max="10" width="10" style="1065" customWidth="1"/>
    <col min="11" max="12" width="8.5" style="1065" bestFit="1" customWidth="1"/>
    <col min="13" max="13" width="16.25" style="1065" bestFit="1" customWidth="1"/>
    <col min="14" max="14" width="9" style="1065" bestFit="1" customWidth="1"/>
    <col min="15" max="256" width="8.875" style="1065"/>
    <col min="257" max="257" width="13.5" style="1065" customWidth="1"/>
    <col min="258" max="259" width="12.625" style="1065" customWidth="1"/>
    <col min="260" max="260" width="13" style="1065" customWidth="1"/>
    <col min="261" max="265" width="12.625" style="1065" customWidth="1"/>
    <col min="266" max="266" width="14.875" style="1065" customWidth="1"/>
    <col min="267" max="512" width="8.875" style="1065"/>
    <col min="513" max="513" width="13.5" style="1065" customWidth="1"/>
    <col min="514" max="515" width="12.625" style="1065" customWidth="1"/>
    <col min="516" max="516" width="13" style="1065" customWidth="1"/>
    <col min="517" max="521" width="12.625" style="1065" customWidth="1"/>
    <col min="522" max="522" width="14.875" style="1065" customWidth="1"/>
    <col min="523" max="768" width="8.875" style="1065"/>
    <col min="769" max="769" width="13.5" style="1065" customWidth="1"/>
    <col min="770" max="771" width="12.625" style="1065" customWidth="1"/>
    <col min="772" max="772" width="13" style="1065" customWidth="1"/>
    <col min="773" max="777" width="12.625" style="1065" customWidth="1"/>
    <col min="778" max="778" width="14.875" style="1065" customWidth="1"/>
    <col min="779" max="1024" width="8.875" style="1065"/>
    <col min="1025" max="1025" width="13.5" style="1065" customWidth="1"/>
    <col min="1026" max="1027" width="12.625" style="1065" customWidth="1"/>
    <col min="1028" max="1028" width="13" style="1065" customWidth="1"/>
    <col min="1029" max="1033" width="12.625" style="1065" customWidth="1"/>
    <col min="1034" max="1034" width="14.875" style="1065" customWidth="1"/>
    <col min="1035" max="1280" width="8.875" style="1065"/>
    <col min="1281" max="1281" width="13.5" style="1065" customWidth="1"/>
    <col min="1282" max="1283" width="12.625" style="1065" customWidth="1"/>
    <col min="1284" max="1284" width="13" style="1065" customWidth="1"/>
    <col min="1285" max="1289" width="12.625" style="1065" customWidth="1"/>
    <col min="1290" max="1290" width="14.875" style="1065" customWidth="1"/>
    <col min="1291" max="1536" width="8.875" style="1065"/>
    <col min="1537" max="1537" width="13.5" style="1065" customWidth="1"/>
    <col min="1538" max="1539" width="12.625" style="1065" customWidth="1"/>
    <col min="1540" max="1540" width="13" style="1065" customWidth="1"/>
    <col min="1541" max="1545" width="12.625" style="1065" customWidth="1"/>
    <col min="1546" max="1546" width="14.875" style="1065" customWidth="1"/>
    <col min="1547" max="1792" width="8.875" style="1065"/>
    <col min="1793" max="1793" width="13.5" style="1065" customWidth="1"/>
    <col min="1794" max="1795" width="12.625" style="1065" customWidth="1"/>
    <col min="1796" max="1796" width="13" style="1065" customWidth="1"/>
    <col min="1797" max="1801" width="12.625" style="1065" customWidth="1"/>
    <col min="1802" max="1802" width="14.875" style="1065" customWidth="1"/>
    <col min="1803" max="2048" width="8.875" style="1065"/>
    <col min="2049" max="2049" width="13.5" style="1065" customWidth="1"/>
    <col min="2050" max="2051" width="12.625" style="1065" customWidth="1"/>
    <col min="2052" max="2052" width="13" style="1065" customWidth="1"/>
    <col min="2053" max="2057" width="12.625" style="1065" customWidth="1"/>
    <col min="2058" max="2058" width="14.875" style="1065" customWidth="1"/>
    <col min="2059" max="2304" width="8.875" style="1065"/>
    <col min="2305" max="2305" width="13.5" style="1065" customWidth="1"/>
    <col min="2306" max="2307" width="12.625" style="1065" customWidth="1"/>
    <col min="2308" max="2308" width="13" style="1065" customWidth="1"/>
    <col min="2309" max="2313" width="12.625" style="1065" customWidth="1"/>
    <col min="2314" max="2314" width="14.875" style="1065" customWidth="1"/>
    <col min="2315" max="2560" width="8.875" style="1065"/>
    <col min="2561" max="2561" width="13.5" style="1065" customWidth="1"/>
    <col min="2562" max="2563" width="12.625" style="1065" customWidth="1"/>
    <col min="2564" max="2564" width="13" style="1065" customWidth="1"/>
    <col min="2565" max="2569" width="12.625" style="1065" customWidth="1"/>
    <col min="2570" max="2570" width="14.875" style="1065" customWidth="1"/>
    <col min="2571" max="2816" width="8.875" style="1065"/>
    <col min="2817" max="2817" width="13.5" style="1065" customWidth="1"/>
    <col min="2818" max="2819" width="12.625" style="1065" customWidth="1"/>
    <col min="2820" max="2820" width="13" style="1065" customWidth="1"/>
    <col min="2821" max="2825" width="12.625" style="1065" customWidth="1"/>
    <col min="2826" max="2826" width="14.875" style="1065" customWidth="1"/>
    <col min="2827" max="3072" width="8.875" style="1065"/>
    <col min="3073" max="3073" width="13.5" style="1065" customWidth="1"/>
    <col min="3074" max="3075" width="12.625" style="1065" customWidth="1"/>
    <col min="3076" max="3076" width="13" style="1065" customWidth="1"/>
    <col min="3077" max="3081" width="12.625" style="1065" customWidth="1"/>
    <col min="3082" max="3082" width="14.875" style="1065" customWidth="1"/>
    <col min="3083" max="3328" width="8.875" style="1065"/>
    <col min="3329" max="3329" width="13.5" style="1065" customWidth="1"/>
    <col min="3330" max="3331" width="12.625" style="1065" customWidth="1"/>
    <col min="3332" max="3332" width="13" style="1065" customWidth="1"/>
    <col min="3333" max="3337" width="12.625" style="1065" customWidth="1"/>
    <col min="3338" max="3338" width="14.875" style="1065" customWidth="1"/>
    <col min="3339" max="3584" width="8.875" style="1065"/>
    <col min="3585" max="3585" width="13.5" style="1065" customWidth="1"/>
    <col min="3586" max="3587" width="12.625" style="1065" customWidth="1"/>
    <col min="3588" max="3588" width="13" style="1065" customWidth="1"/>
    <col min="3589" max="3593" width="12.625" style="1065" customWidth="1"/>
    <col min="3594" max="3594" width="14.875" style="1065" customWidth="1"/>
    <col min="3595" max="3840" width="8.875" style="1065"/>
    <col min="3841" max="3841" width="13.5" style="1065" customWidth="1"/>
    <col min="3842" max="3843" width="12.625" style="1065" customWidth="1"/>
    <col min="3844" max="3844" width="13" style="1065" customWidth="1"/>
    <col min="3845" max="3849" width="12.625" style="1065" customWidth="1"/>
    <col min="3850" max="3850" width="14.875" style="1065" customWidth="1"/>
    <col min="3851" max="4096" width="8.875" style="1065"/>
    <col min="4097" max="4097" width="13.5" style="1065" customWidth="1"/>
    <col min="4098" max="4099" width="12.625" style="1065" customWidth="1"/>
    <col min="4100" max="4100" width="13" style="1065" customWidth="1"/>
    <col min="4101" max="4105" width="12.625" style="1065" customWidth="1"/>
    <col min="4106" max="4106" width="14.875" style="1065" customWidth="1"/>
    <col min="4107" max="4352" width="8.875" style="1065"/>
    <col min="4353" max="4353" width="13.5" style="1065" customWidth="1"/>
    <col min="4354" max="4355" width="12.625" style="1065" customWidth="1"/>
    <col min="4356" max="4356" width="13" style="1065" customWidth="1"/>
    <col min="4357" max="4361" width="12.625" style="1065" customWidth="1"/>
    <col min="4362" max="4362" width="14.875" style="1065" customWidth="1"/>
    <col min="4363" max="4608" width="8.875" style="1065"/>
    <col min="4609" max="4609" width="13.5" style="1065" customWidth="1"/>
    <col min="4610" max="4611" width="12.625" style="1065" customWidth="1"/>
    <col min="4612" max="4612" width="13" style="1065" customWidth="1"/>
    <col min="4613" max="4617" width="12.625" style="1065" customWidth="1"/>
    <col min="4618" max="4618" width="14.875" style="1065" customWidth="1"/>
    <col min="4619" max="4864" width="8.875" style="1065"/>
    <col min="4865" max="4865" width="13.5" style="1065" customWidth="1"/>
    <col min="4866" max="4867" width="12.625" style="1065" customWidth="1"/>
    <col min="4868" max="4868" width="13" style="1065" customWidth="1"/>
    <col min="4869" max="4873" width="12.625" style="1065" customWidth="1"/>
    <col min="4874" max="4874" width="14.875" style="1065" customWidth="1"/>
    <col min="4875" max="5120" width="8.875" style="1065"/>
    <col min="5121" max="5121" width="13.5" style="1065" customWidth="1"/>
    <col min="5122" max="5123" width="12.625" style="1065" customWidth="1"/>
    <col min="5124" max="5124" width="13" style="1065" customWidth="1"/>
    <col min="5125" max="5129" width="12.625" style="1065" customWidth="1"/>
    <col min="5130" max="5130" width="14.875" style="1065" customWidth="1"/>
    <col min="5131" max="5376" width="8.875" style="1065"/>
    <col min="5377" max="5377" width="13.5" style="1065" customWidth="1"/>
    <col min="5378" max="5379" width="12.625" style="1065" customWidth="1"/>
    <col min="5380" max="5380" width="13" style="1065" customWidth="1"/>
    <col min="5381" max="5385" width="12.625" style="1065" customWidth="1"/>
    <col min="5386" max="5386" width="14.875" style="1065" customWidth="1"/>
    <col min="5387" max="5632" width="8.875" style="1065"/>
    <col min="5633" max="5633" width="13.5" style="1065" customWidth="1"/>
    <col min="5634" max="5635" width="12.625" style="1065" customWidth="1"/>
    <col min="5636" max="5636" width="13" style="1065" customWidth="1"/>
    <col min="5637" max="5641" width="12.625" style="1065" customWidth="1"/>
    <col min="5642" max="5642" width="14.875" style="1065" customWidth="1"/>
    <col min="5643" max="5888" width="8.875" style="1065"/>
    <col min="5889" max="5889" width="13.5" style="1065" customWidth="1"/>
    <col min="5890" max="5891" width="12.625" style="1065" customWidth="1"/>
    <col min="5892" max="5892" width="13" style="1065" customWidth="1"/>
    <col min="5893" max="5897" width="12.625" style="1065" customWidth="1"/>
    <col min="5898" max="5898" width="14.875" style="1065" customWidth="1"/>
    <col min="5899" max="6144" width="8.875" style="1065"/>
    <col min="6145" max="6145" width="13.5" style="1065" customWidth="1"/>
    <col min="6146" max="6147" width="12.625" style="1065" customWidth="1"/>
    <col min="6148" max="6148" width="13" style="1065" customWidth="1"/>
    <col min="6149" max="6153" width="12.625" style="1065" customWidth="1"/>
    <col min="6154" max="6154" width="14.875" style="1065" customWidth="1"/>
    <col min="6155" max="6400" width="8.875" style="1065"/>
    <col min="6401" max="6401" width="13.5" style="1065" customWidth="1"/>
    <col min="6402" max="6403" width="12.625" style="1065" customWidth="1"/>
    <col min="6404" max="6404" width="13" style="1065" customWidth="1"/>
    <col min="6405" max="6409" width="12.625" style="1065" customWidth="1"/>
    <col min="6410" max="6410" width="14.875" style="1065" customWidth="1"/>
    <col min="6411" max="6656" width="8.875" style="1065"/>
    <col min="6657" max="6657" width="13.5" style="1065" customWidth="1"/>
    <col min="6658" max="6659" width="12.625" style="1065" customWidth="1"/>
    <col min="6660" max="6660" width="13" style="1065" customWidth="1"/>
    <col min="6661" max="6665" width="12.625" style="1065" customWidth="1"/>
    <col min="6666" max="6666" width="14.875" style="1065" customWidth="1"/>
    <col min="6667" max="6912" width="8.875" style="1065"/>
    <col min="6913" max="6913" width="13.5" style="1065" customWidth="1"/>
    <col min="6914" max="6915" width="12.625" style="1065" customWidth="1"/>
    <col min="6916" max="6916" width="13" style="1065" customWidth="1"/>
    <col min="6917" max="6921" width="12.625" style="1065" customWidth="1"/>
    <col min="6922" max="6922" width="14.875" style="1065" customWidth="1"/>
    <col min="6923" max="7168" width="8.875" style="1065"/>
    <col min="7169" max="7169" width="13.5" style="1065" customWidth="1"/>
    <col min="7170" max="7171" width="12.625" style="1065" customWidth="1"/>
    <col min="7172" max="7172" width="13" style="1065" customWidth="1"/>
    <col min="7173" max="7177" width="12.625" style="1065" customWidth="1"/>
    <col min="7178" max="7178" width="14.875" style="1065" customWidth="1"/>
    <col min="7179" max="7424" width="8.875" style="1065"/>
    <col min="7425" max="7425" width="13.5" style="1065" customWidth="1"/>
    <col min="7426" max="7427" width="12.625" style="1065" customWidth="1"/>
    <col min="7428" max="7428" width="13" style="1065" customWidth="1"/>
    <col min="7429" max="7433" width="12.625" style="1065" customWidth="1"/>
    <col min="7434" max="7434" width="14.875" style="1065" customWidth="1"/>
    <col min="7435" max="7680" width="8.875" style="1065"/>
    <col min="7681" max="7681" width="13.5" style="1065" customWidth="1"/>
    <col min="7682" max="7683" width="12.625" style="1065" customWidth="1"/>
    <col min="7684" max="7684" width="13" style="1065" customWidth="1"/>
    <col min="7685" max="7689" width="12.625" style="1065" customWidth="1"/>
    <col min="7690" max="7690" width="14.875" style="1065" customWidth="1"/>
    <col min="7691" max="7936" width="8.875" style="1065"/>
    <col min="7937" max="7937" width="13.5" style="1065" customWidth="1"/>
    <col min="7938" max="7939" width="12.625" style="1065" customWidth="1"/>
    <col min="7940" max="7940" width="13" style="1065" customWidth="1"/>
    <col min="7941" max="7945" width="12.625" style="1065" customWidth="1"/>
    <col min="7946" max="7946" width="14.875" style="1065" customWidth="1"/>
    <col min="7947" max="8192" width="8.875" style="1065"/>
    <col min="8193" max="8193" width="13.5" style="1065" customWidth="1"/>
    <col min="8194" max="8195" width="12.625" style="1065" customWidth="1"/>
    <col min="8196" max="8196" width="13" style="1065" customWidth="1"/>
    <col min="8197" max="8201" width="12.625" style="1065" customWidth="1"/>
    <col min="8202" max="8202" width="14.875" style="1065" customWidth="1"/>
    <col min="8203" max="8448" width="8.875" style="1065"/>
    <col min="8449" max="8449" width="13.5" style="1065" customWidth="1"/>
    <col min="8450" max="8451" width="12.625" style="1065" customWidth="1"/>
    <col min="8452" max="8452" width="13" style="1065" customWidth="1"/>
    <col min="8453" max="8457" width="12.625" style="1065" customWidth="1"/>
    <col min="8458" max="8458" width="14.875" style="1065" customWidth="1"/>
    <col min="8459" max="8704" width="8.875" style="1065"/>
    <col min="8705" max="8705" width="13.5" style="1065" customWidth="1"/>
    <col min="8706" max="8707" width="12.625" style="1065" customWidth="1"/>
    <col min="8708" max="8708" width="13" style="1065" customWidth="1"/>
    <col min="8709" max="8713" width="12.625" style="1065" customWidth="1"/>
    <col min="8714" max="8714" width="14.875" style="1065" customWidth="1"/>
    <col min="8715" max="8960" width="8.875" style="1065"/>
    <col min="8961" max="8961" width="13.5" style="1065" customWidth="1"/>
    <col min="8962" max="8963" width="12.625" style="1065" customWidth="1"/>
    <col min="8964" max="8964" width="13" style="1065" customWidth="1"/>
    <col min="8965" max="8969" width="12.625" style="1065" customWidth="1"/>
    <col min="8970" max="8970" width="14.875" style="1065" customWidth="1"/>
    <col min="8971" max="9216" width="8.875" style="1065"/>
    <col min="9217" max="9217" width="13.5" style="1065" customWidth="1"/>
    <col min="9218" max="9219" width="12.625" style="1065" customWidth="1"/>
    <col min="9220" max="9220" width="13" style="1065" customWidth="1"/>
    <col min="9221" max="9225" width="12.625" style="1065" customWidth="1"/>
    <col min="9226" max="9226" width="14.875" style="1065" customWidth="1"/>
    <col min="9227" max="9472" width="8.875" style="1065"/>
    <col min="9473" max="9473" width="13.5" style="1065" customWidth="1"/>
    <col min="9474" max="9475" width="12.625" style="1065" customWidth="1"/>
    <col min="9476" max="9476" width="13" style="1065" customWidth="1"/>
    <col min="9477" max="9481" width="12.625" style="1065" customWidth="1"/>
    <col min="9482" max="9482" width="14.875" style="1065" customWidth="1"/>
    <col min="9483" max="9728" width="8.875" style="1065"/>
    <col min="9729" max="9729" width="13.5" style="1065" customWidth="1"/>
    <col min="9730" max="9731" width="12.625" style="1065" customWidth="1"/>
    <col min="9732" max="9732" width="13" style="1065" customWidth="1"/>
    <col min="9733" max="9737" width="12.625" style="1065" customWidth="1"/>
    <col min="9738" max="9738" width="14.875" style="1065" customWidth="1"/>
    <col min="9739" max="9984" width="8.875" style="1065"/>
    <col min="9985" max="9985" width="13.5" style="1065" customWidth="1"/>
    <col min="9986" max="9987" width="12.625" style="1065" customWidth="1"/>
    <col min="9988" max="9988" width="13" style="1065" customWidth="1"/>
    <col min="9989" max="9993" width="12.625" style="1065" customWidth="1"/>
    <col min="9994" max="9994" width="14.875" style="1065" customWidth="1"/>
    <col min="9995" max="10240" width="8.875" style="1065"/>
    <col min="10241" max="10241" width="13.5" style="1065" customWidth="1"/>
    <col min="10242" max="10243" width="12.625" style="1065" customWidth="1"/>
    <col min="10244" max="10244" width="13" style="1065" customWidth="1"/>
    <col min="10245" max="10249" width="12.625" style="1065" customWidth="1"/>
    <col min="10250" max="10250" width="14.875" style="1065" customWidth="1"/>
    <col min="10251" max="10496" width="8.875" style="1065"/>
    <col min="10497" max="10497" width="13.5" style="1065" customWidth="1"/>
    <col min="10498" max="10499" width="12.625" style="1065" customWidth="1"/>
    <col min="10500" max="10500" width="13" style="1065" customWidth="1"/>
    <col min="10501" max="10505" width="12.625" style="1065" customWidth="1"/>
    <col min="10506" max="10506" width="14.875" style="1065" customWidth="1"/>
    <col min="10507" max="10752" width="8.875" style="1065"/>
    <col min="10753" max="10753" width="13.5" style="1065" customWidth="1"/>
    <col min="10754" max="10755" width="12.625" style="1065" customWidth="1"/>
    <col min="10756" max="10756" width="13" style="1065" customWidth="1"/>
    <col min="10757" max="10761" width="12.625" style="1065" customWidth="1"/>
    <col min="10762" max="10762" width="14.875" style="1065" customWidth="1"/>
    <col min="10763" max="11008" width="8.875" style="1065"/>
    <col min="11009" max="11009" width="13.5" style="1065" customWidth="1"/>
    <col min="11010" max="11011" width="12.625" style="1065" customWidth="1"/>
    <col min="11012" max="11012" width="13" style="1065" customWidth="1"/>
    <col min="11013" max="11017" width="12.625" style="1065" customWidth="1"/>
    <col min="11018" max="11018" width="14.875" style="1065" customWidth="1"/>
    <col min="11019" max="11264" width="8.875" style="1065"/>
    <col min="11265" max="11265" width="13.5" style="1065" customWidth="1"/>
    <col min="11266" max="11267" width="12.625" style="1065" customWidth="1"/>
    <col min="11268" max="11268" width="13" style="1065" customWidth="1"/>
    <col min="11269" max="11273" width="12.625" style="1065" customWidth="1"/>
    <col min="11274" max="11274" width="14.875" style="1065" customWidth="1"/>
    <col min="11275" max="11520" width="8.875" style="1065"/>
    <col min="11521" max="11521" width="13.5" style="1065" customWidth="1"/>
    <col min="11522" max="11523" width="12.625" style="1065" customWidth="1"/>
    <col min="11524" max="11524" width="13" style="1065" customWidth="1"/>
    <col min="11525" max="11529" width="12.625" style="1065" customWidth="1"/>
    <col min="11530" max="11530" width="14.875" style="1065" customWidth="1"/>
    <col min="11531" max="11776" width="8.875" style="1065"/>
    <col min="11777" max="11777" width="13.5" style="1065" customWidth="1"/>
    <col min="11778" max="11779" width="12.625" style="1065" customWidth="1"/>
    <col min="11780" max="11780" width="13" style="1065" customWidth="1"/>
    <col min="11781" max="11785" width="12.625" style="1065" customWidth="1"/>
    <col min="11786" max="11786" width="14.875" style="1065" customWidth="1"/>
    <col min="11787" max="12032" width="8.875" style="1065"/>
    <col min="12033" max="12033" width="13.5" style="1065" customWidth="1"/>
    <col min="12034" max="12035" width="12.625" style="1065" customWidth="1"/>
    <col min="12036" max="12036" width="13" style="1065" customWidth="1"/>
    <col min="12037" max="12041" width="12.625" style="1065" customWidth="1"/>
    <col min="12042" max="12042" width="14.875" style="1065" customWidth="1"/>
    <col min="12043" max="12288" width="8.875" style="1065"/>
    <col min="12289" max="12289" width="13.5" style="1065" customWidth="1"/>
    <col min="12290" max="12291" width="12.625" style="1065" customWidth="1"/>
    <col min="12292" max="12292" width="13" style="1065" customWidth="1"/>
    <col min="12293" max="12297" width="12.625" style="1065" customWidth="1"/>
    <col min="12298" max="12298" width="14.875" style="1065" customWidth="1"/>
    <col min="12299" max="12544" width="8.875" style="1065"/>
    <col min="12545" max="12545" width="13.5" style="1065" customWidth="1"/>
    <col min="12546" max="12547" width="12.625" style="1065" customWidth="1"/>
    <col min="12548" max="12548" width="13" style="1065" customWidth="1"/>
    <col min="12549" max="12553" width="12.625" style="1065" customWidth="1"/>
    <col min="12554" max="12554" width="14.875" style="1065" customWidth="1"/>
    <col min="12555" max="12800" width="8.875" style="1065"/>
    <col min="12801" max="12801" width="13.5" style="1065" customWidth="1"/>
    <col min="12802" max="12803" width="12.625" style="1065" customWidth="1"/>
    <col min="12804" max="12804" width="13" style="1065" customWidth="1"/>
    <col min="12805" max="12809" width="12.625" style="1065" customWidth="1"/>
    <col min="12810" max="12810" width="14.875" style="1065" customWidth="1"/>
    <col min="12811" max="13056" width="8.875" style="1065"/>
    <col min="13057" max="13057" width="13.5" style="1065" customWidth="1"/>
    <col min="13058" max="13059" width="12.625" style="1065" customWidth="1"/>
    <col min="13060" max="13060" width="13" style="1065" customWidth="1"/>
    <col min="13061" max="13065" width="12.625" style="1065" customWidth="1"/>
    <col min="13066" max="13066" width="14.875" style="1065" customWidth="1"/>
    <col min="13067" max="13312" width="8.875" style="1065"/>
    <col min="13313" max="13313" width="13.5" style="1065" customWidth="1"/>
    <col min="13314" max="13315" width="12.625" style="1065" customWidth="1"/>
    <col min="13316" max="13316" width="13" style="1065" customWidth="1"/>
    <col min="13317" max="13321" width="12.625" style="1065" customWidth="1"/>
    <col min="13322" max="13322" width="14.875" style="1065" customWidth="1"/>
    <col min="13323" max="13568" width="8.875" style="1065"/>
    <col min="13569" max="13569" width="13.5" style="1065" customWidth="1"/>
    <col min="13570" max="13571" width="12.625" style="1065" customWidth="1"/>
    <col min="13572" max="13572" width="13" style="1065" customWidth="1"/>
    <col min="13573" max="13577" width="12.625" style="1065" customWidth="1"/>
    <col min="13578" max="13578" width="14.875" style="1065" customWidth="1"/>
    <col min="13579" max="13824" width="8.875" style="1065"/>
    <col min="13825" max="13825" width="13.5" style="1065" customWidth="1"/>
    <col min="13826" max="13827" width="12.625" style="1065" customWidth="1"/>
    <col min="13828" max="13828" width="13" style="1065" customWidth="1"/>
    <col min="13829" max="13833" width="12.625" style="1065" customWidth="1"/>
    <col min="13834" max="13834" width="14.875" style="1065" customWidth="1"/>
    <col min="13835" max="14080" width="8.875" style="1065"/>
    <col min="14081" max="14081" width="13.5" style="1065" customWidth="1"/>
    <col min="14082" max="14083" width="12.625" style="1065" customWidth="1"/>
    <col min="14084" max="14084" width="13" style="1065" customWidth="1"/>
    <col min="14085" max="14089" width="12.625" style="1065" customWidth="1"/>
    <col min="14090" max="14090" width="14.875" style="1065" customWidth="1"/>
    <col min="14091" max="14336" width="8.875" style="1065"/>
    <col min="14337" max="14337" width="13.5" style="1065" customWidth="1"/>
    <col min="14338" max="14339" width="12.625" style="1065" customWidth="1"/>
    <col min="14340" max="14340" width="13" style="1065" customWidth="1"/>
    <col min="14341" max="14345" width="12.625" style="1065" customWidth="1"/>
    <col min="14346" max="14346" width="14.875" style="1065" customWidth="1"/>
    <col min="14347" max="14592" width="8.875" style="1065"/>
    <col min="14593" max="14593" width="13.5" style="1065" customWidth="1"/>
    <col min="14594" max="14595" width="12.625" style="1065" customWidth="1"/>
    <col min="14596" max="14596" width="13" style="1065" customWidth="1"/>
    <col min="14597" max="14601" width="12.625" style="1065" customWidth="1"/>
    <col min="14602" max="14602" width="14.875" style="1065" customWidth="1"/>
    <col min="14603" max="14848" width="8.875" style="1065"/>
    <col min="14849" max="14849" width="13.5" style="1065" customWidth="1"/>
    <col min="14850" max="14851" width="12.625" style="1065" customWidth="1"/>
    <col min="14852" max="14852" width="13" style="1065" customWidth="1"/>
    <col min="14853" max="14857" width="12.625" style="1065" customWidth="1"/>
    <col min="14858" max="14858" width="14.875" style="1065" customWidth="1"/>
    <col min="14859" max="15104" width="8.875" style="1065"/>
    <col min="15105" max="15105" width="13.5" style="1065" customWidth="1"/>
    <col min="15106" max="15107" width="12.625" style="1065" customWidth="1"/>
    <col min="15108" max="15108" width="13" style="1065" customWidth="1"/>
    <col min="15109" max="15113" width="12.625" style="1065" customWidth="1"/>
    <col min="15114" max="15114" width="14.875" style="1065" customWidth="1"/>
    <col min="15115" max="15360" width="8.875" style="1065"/>
    <col min="15361" max="15361" width="13.5" style="1065" customWidth="1"/>
    <col min="15362" max="15363" width="12.625" style="1065" customWidth="1"/>
    <col min="15364" max="15364" width="13" style="1065" customWidth="1"/>
    <col min="15365" max="15369" width="12.625" style="1065" customWidth="1"/>
    <col min="15370" max="15370" width="14.875" style="1065" customWidth="1"/>
    <col min="15371" max="15616" width="8.875" style="1065"/>
    <col min="15617" max="15617" width="13.5" style="1065" customWidth="1"/>
    <col min="15618" max="15619" width="12.625" style="1065" customWidth="1"/>
    <col min="15620" max="15620" width="13" style="1065" customWidth="1"/>
    <col min="15621" max="15625" width="12.625" style="1065" customWidth="1"/>
    <col min="15626" max="15626" width="14.875" style="1065" customWidth="1"/>
    <col min="15627" max="15872" width="8.875" style="1065"/>
    <col min="15873" max="15873" width="13.5" style="1065" customWidth="1"/>
    <col min="15874" max="15875" width="12.625" style="1065" customWidth="1"/>
    <col min="15876" max="15876" width="13" style="1065" customWidth="1"/>
    <col min="15877" max="15881" width="12.625" style="1065" customWidth="1"/>
    <col min="15882" max="15882" width="14.875" style="1065" customWidth="1"/>
    <col min="15883" max="16128" width="8.875" style="1065"/>
    <col min="16129" max="16129" width="13.5" style="1065" customWidth="1"/>
    <col min="16130" max="16131" width="12.625" style="1065" customWidth="1"/>
    <col min="16132" max="16132" width="13" style="1065" customWidth="1"/>
    <col min="16133" max="16137" width="12.625" style="1065" customWidth="1"/>
    <col min="16138" max="16138" width="14.875" style="1065" customWidth="1"/>
    <col min="16139" max="16384" width="8.875" style="1065"/>
  </cols>
  <sheetData>
    <row r="1" spans="1:14" s="13" customFormat="1" ht="18" customHeight="1">
      <c r="A1" s="1513" t="s">
        <v>2656</v>
      </c>
      <c r="B1" s="1013" t="s">
        <v>2720</v>
      </c>
      <c r="D1" s="1059"/>
      <c r="E1" s="1059"/>
      <c r="F1" s="1059"/>
      <c r="G1" s="1059"/>
      <c r="H1" s="1059"/>
      <c r="K1" s="1900" t="s">
        <v>33</v>
      </c>
      <c r="L1" s="1900"/>
      <c r="M1" s="1060" t="s">
        <v>1235</v>
      </c>
    </row>
    <row r="2" spans="1:14" s="13" customFormat="1" ht="18" customHeight="1">
      <c r="A2" s="1513" t="s">
        <v>1197</v>
      </c>
      <c r="B2" s="1014" t="s">
        <v>1160</v>
      </c>
      <c r="C2" s="83"/>
      <c r="D2" s="1061"/>
      <c r="E2" s="1061"/>
      <c r="F2" s="1061"/>
      <c r="G2" s="1061"/>
      <c r="H2" s="83"/>
      <c r="I2" s="83"/>
      <c r="J2" s="7" t="s">
        <v>288</v>
      </c>
      <c r="K2" s="1900" t="s">
        <v>1027</v>
      </c>
      <c r="L2" s="1900"/>
      <c r="M2" s="1513" t="s">
        <v>1236</v>
      </c>
    </row>
    <row r="3" spans="1:14" s="159" customFormat="1" ht="30.75" customHeight="1">
      <c r="A3" s="2593" t="s">
        <v>1840</v>
      </c>
      <c r="B3" s="2593"/>
      <c r="C3" s="2593"/>
      <c r="D3" s="2593"/>
      <c r="E3" s="2593"/>
      <c r="F3" s="2593"/>
      <c r="G3" s="2593"/>
      <c r="H3" s="2593"/>
      <c r="I3" s="2593"/>
      <c r="J3" s="2593"/>
      <c r="K3" s="2593"/>
      <c r="L3" s="2593"/>
      <c r="M3" s="2593"/>
    </row>
    <row r="4" spans="1:14" s="13" customFormat="1" ht="18" customHeight="1">
      <c r="A4" s="1891" t="s">
        <v>1841</v>
      </c>
      <c r="B4" s="1891"/>
      <c r="C4" s="1891"/>
      <c r="D4" s="1891"/>
      <c r="E4" s="1891"/>
      <c r="F4" s="1891"/>
      <c r="G4" s="1891"/>
      <c r="H4" s="1891"/>
      <c r="I4" s="1891"/>
      <c r="J4" s="1891"/>
      <c r="K4" s="1891"/>
      <c r="L4" s="1891"/>
      <c r="M4" s="1891"/>
    </row>
    <row r="5" spans="1:14" s="1684" customFormat="1" ht="24" customHeight="1">
      <c r="A5" s="2165" t="s">
        <v>1202</v>
      </c>
      <c r="B5" s="2444" t="s">
        <v>1842</v>
      </c>
      <c r="C5" s="2424" t="s">
        <v>1843</v>
      </c>
      <c r="D5" s="2431"/>
      <c r="E5" s="2421" t="s">
        <v>1844</v>
      </c>
      <c r="F5" s="2594"/>
      <c r="G5" s="2594"/>
      <c r="H5" s="2594"/>
      <c r="I5" s="2594"/>
      <c r="J5" s="2594"/>
      <c r="K5" s="1905" t="s">
        <v>1845</v>
      </c>
      <c r="L5" s="2454"/>
      <c r="M5" s="2454"/>
    </row>
    <row r="6" spans="1:14" s="1684" customFormat="1" ht="28.5">
      <c r="A6" s="2212"/>
      <c r="B6" s="2445"/>
      <c r="C6" s="1677" t="s">
        <v>1846</v>
      </c>
      <c r="D6" s="1677" t="s">
        <v>1847</v>
      </c>
      <c r="E6" s="1062" t="s">
        <v>798</v>
      </c>
      <c r="F6" s="1062" t="s">
        <v>1237</v>
      </c>
      <c r="G6" s="1513" t="s">
        <v>1848</v>
      </c>
      <c r="H6" s="1513" t="s">
        <v>1849</v>
      </c>
      <c r="I6" s="1513" t="s">
        <v>1850</v>
      </c>
      <c r="J6" s="1062" t="s">
        <v>1851</v>
      </c>
      <c r="K6" s="1675" t="s">
        <v>1852</v>
      </c>
      <c r="L6" s="1677" t="s">
        <v>1853</v>
      </c>
      <c r="M6" s="1675" t="s">
        <v>1854</v>
      </c>
    </row>
    <row r="7" spans="1:14" s="13" customFormat="1" ht="24" customHeight="1">
      <c r="A7" s="1507" t="s">
        <v>1855</v>
      </c>
      <c r="B7" s="1011">
        <v>2079454</v>
      </c>
      <c r="C7" s="1012">
        <v>13</v>
      </c>
      <c r="D7" s="1012">
        <v>7115818</v>
      </c>
      <c r="E7" s="1012">
        <v>230954388</v>
      </c>
      <c r="F7" s="1012">
        <v>32430835</v>
      </c>
      <c r="G7" s="1012">
        <v>126519016</v>
      </c>
      <c r="H7" s="1012">
        <v>14400000</v>
      </c>
      <c r="I7" s="1012">
        <v>30384019</v>
      </c>
      <c r="J7" s="1012">
        <v>27220518</v>
      </c>
      <c r="K7" s="508">
        <v>4715</v>
      </c>
      <c r="L7" s="508">
        <v>18860</v>
      </c>
      <c r="M7" s="508">
        <v>17013</v>
      </c>
      <c r="N7" s="508">
        <f>E7-F7-G7-H7-I7-J7</f>
        <v>0</v>
      </c>
    </row>
    <row r="8" spans="1:14" s="13" customFormat="1" ht="24" customHeight="1">
      <c r="A8" s="1507" t="s">
        <v>1856</v>
      </c>
      <c r="B8" s="1002">
        <v>147262</v>
      </c>
      <c r="C8" s="1000">
        <v>13</v>
      </c>
      <c r="D8" s="1000">
        <v>466985</v>
      </c>
      <c r="E8" s="1000">
        <v>17250232</v>
      </c>
      <c r="F8" s="1000">
        <v>2053487</v>
      </c>
      <c r="G8" s="1000">
        <v>9375480</v>
      </c>
      <c r="H8" s="1000">
        <v>1200000</v>
      </c>
      <c r="I8" s="1000">
        <v>2399726</v>
      </c>
      <c r="J8" s="1000">
        <v>2221539</v>
      </c>
      <c r="K8" s="508">
        <v>355</v>
      </c>
      <c r="L8" s="508">
        <v>1420</v>
      </c>
      <c r="M8" s="508">
        <v>1303</v>
      </c>
      <c r="N8" s="508">
        <f t="shared" ref="N8:N19" si="0">E8-F8-G8-H8-I8-J8</f>
        <v>0</v>
      </c>
    </row>
    <row r="9" spans="1:14" s="13" customFormat="1" ht="24" customHeight="1">
      <c r="A9" s="1507" t="s">
        <v>1857</v>
      </c>
      <c r="B9" s="1002">
        <v>202301</v>
      </c>
      <c r="C9" s="1000">
        <v>13</v>
      </c>
      <c r="D9" s="1000">
        <v>639227</v>
      </c>
      <c r="E9" s="1000">
        <v>21955070</v>
      </c>
      <c r="F9" s="1000">
        <v>3277856</v>
      </c>
      <c r="G9" s="1000">
        <v>12108768</v>
      </c>
      <c r="H9" s="1000">
        <v>1200000</v>
      </c>
      <c r="I9" s="1000">
        <v>2464324</v>
      </c>
      <c r="J9" s="1000">
        <v>2904122</v>
      </c>
      <c r="K9" s="508">
        <v>474</v>
      </c>
      <c r="L9" s="508">
        <v>1896</v>
      </c>
      <c r="M9" s="508">
        <v>1709</v>
      </c>
      <c r="N9" s="508">
        <f t="shared" si="0"/>
        <v>0</v>
      </c>
    </row>
    <row r="10" spans="1:14" s="13" customFormat="1" ht="24" customHeight="1">
      <c r="A10" s="1507" t="s">
        <v>1858</v>
      </c>
      <c r="B10" s="1002">
        <v>159282</v>
      </c>
      <c r="C10" s="1000">
        <v>13</v>
      </c>
      <c r="D10" s="1000">
        <v>580168</v>
      </c>
      <c r="E10" s="1000">
        <v>19813620</v>
      </c>
      <c r="F10" s="1000">
        <v>2865851</v>
      </c>
      <c r="G10" s="1000">
        <v>10153136</v>
      </c>
      <c r="H10" s="1000">
        <v>1200000</v>
      </c>
      <c r="I10" s="1000">
        <v>2537382</v>
      </c>
      <c r="J10" s="1000">
        <v>3057251</v>
      </c>
      <c r="K10" s="508">
        <v>313</v>
      </c>
      <c r="L10" s="508">
        <v>1252</v>
      </c>
      <c r="M10" s="508">
        <v>1119</v>
      </c>
      <c r="N10" s="508">
        <f t="shared" si="0"/>
        <v>0</v>
      </c>
    </row>
    <row r="11" spans="1:14" s="13" customFormat="1" ht="24" customHeight="1">
      <c r="A11" s="1507" t="s">
        <v>1238</v>
      </c>
      <c r="B11" s="1002">
        <v>229796</v>
      </c>
      <c r="C11" s="1000">
        <v>13</v>
      </c>
      <c r="D11" s="1000">
        <v>669543</v>
      </c>
      <c r="E11" s="1000">
        <v>21324800</v>
      </c>
      <c r="F11" s="1000">
        <v>2710505</v>
      </c>
      <c r="G11" s="1000">
        <v>12307891</v>
      </c>
      <c r="H11" s="1000">
        <v>1200000</v>
      </c>
      <c r="I11" s="1000">
        <v>2516687</v>
      </c>
      <c r="J11" s="1000">
        <v>2589717</v>
      </c>
      <c r="K11" s="508">
        <v>618</v>
      </c>
      <c r="L11" s="508">
        <v>2472</v>
      </c>
      <c r="M11" s="508">
        <v>2169</v>
      </c>
      <c r="N11" s="508">
        <f t="shared" si="0"/>
        <v>0</v>
      </c>
    </row>
    <row r="12" spans="1:14" s="13" customFormat="1" ht="24" customHeight="1">
      <c r="A12" s="1507" t="s">
        <v>1239</v>
      </c>
      <c r="B12" s="1002">
        <v>138925</v>
      </c>
      <c r="C12" s="1000">
        <v>13</v>
      </c>
      <c r="D12" s="1000">
        <v>529302</v>
      </c>
      <c r="E12" s="1000">
        <v>16501387</v>
      </c>
      <c r="F12" s="1000">
        <v>2320905</v>
      </c>
      <c r="G12" s="1000">
        <v>8412450</v>
      </c>
      <c r="H12" s="1000">
        <v>1200000</v>
      </c>
      <c r="I12" s="1000">
        <v>2561834</v>
      </c>
      <c r="J12" s="1000">
        <v>2006198</v>
      </c>
      <c r="K12" s="508">
        <v>284</v>
      </c>
      <c r="L12" s="508">
        <v>1136</v>
      </c>
      <c r="M12" s="508">
        <v>1085</v>
      </c>
      <c r="N12" s="508">
        <f t="shared" si="0"/>
        <v>0</v>
      </c>
    </row>
    <row r="13" spans="1:14" s="13" customFormat="1" ht="24" customHeight="1">
      <c r="A13" s="1507" t="s">
        <v>1240</v>
      </c>
      <c r="B13" s="1002">
        <v>149938</v>
      </c>
      <c r="C13" s="1000">
        <v>13</v>
      </c>
      <c r="D13" s="1000">
        <v>573011</v>
      </c>
      <c r="E13" s="1000">
        <v>17714305</v>
      </c>
      <c r="F13" s="1000">
        <v>2477757</v>
      </c>
      <c r="G13" s="1000">
        <v>9366610</v>
      </c>
      <c r="H13" s="1000">
        <v>1200000</v>
      </c>
      <c r="I13" s="1000">
        <v>2510359</v>
      </c>
      <c r="J13" s="1000">
        <v>2159579</v>
      </c>
      <c r="K13" s="508">
        <v>298</v>
      </c>
      <c r="L13" s="508">
        <v>1192</v>
      </c>
      <c r="M13" s="508">
        <v>1097</v>
      </c>
      <c r="N13" s="508">
        <f t="shared" si="0"/>
        <v>0</v>
      </c>
    </row>
    <row r="14" spans="1:14" s="13" customFormat="1" ht="24" customHeight="1">
      <c r="A14" s="1507" t="s">
        <v>1241</v>
      </c>
      <c r="B14" s="1002">
        <v>225838</v>
      </c>
      <c r="C14" s="1000">
        <v>13</v>
      </c>
      <c r="D14" s="1000">
        <v>849891</v>
      </c>
      <c r="E14" s="1000">
        <v>25164946</v>
      </c>
      <c r="F14" s="1000">
        <v>3444792</v>
      </c>
      <c r="G14" s="1000">
        <v>15477048</v>
      </c>
      <c r="H14" s="1000">
        <v>1200000</v>
      </c>
      <c r="I14" s="1000">
        <v>2522940</v>
      </c>
      <c r="J14" s="1000">
        <v>2520166</v>
      </c>
      <c r="K14" s="508">
        <v>623</v>
      </c>
      <c r="L14" s="508">
        <v>2492</v>
      </c>
      <c r="M14" s="508">
        <v>2311</v>
      </c>
      <c r="N14" s="508">
        <f t="shared" si="0"/>
        <v>0</v>
      </c>
    </row>
    <row r="15" spans="1:14" s="13" customFormat="1" ht="24" customHeight="1">
      <c r="A15" s="1507" t="s">
        <v>1242</v>
      </c>
      <c r="B15" s="1002">
        <v>223009</v>
      </c>
      <c r="C15" s="1000">
        <v>13</v>
      </c>
      <c r="D15" s="1000">
        <v>829708</v>
      </c>
      <c r="E15" s="1000">
        <v>25055938</v>
      </c>
      <c r="F15" s="1000">
        <v>3546675</v>
      </c>
      <c r="G15" s="1000">
        <v>15369288</v>
      </c>
      <c r="H15" s="1000">
        <v>1200000</v>
      </c>
      <c r="I15" s="1000">
        <v>2561739</v>
      </c>
      <c r="J15" s="1000">
        <v>2378236</v>
      </c>
      <c r="K15" s="508">
        <v>525</v>
      </c>
      <c r="L15" s="508">
        <v>2100</v>
      </c>
      <c r="M15" s="508">
        <v>1948</v>
      </c>
      <c r="N15" s="508">
        <f t="shared" si="0"/>
        <v>0</v>
      </c>
    </row>
    <row r="16" spans="1:14" s="13" customFormat="1" ht="24" customHeight="1">
      <c r="A16" s="1507" t="s">
        <v>1243</v>
      </c>
      <c r="B16" s="1002">
        <v>124169</v>
      </c>
      <c r="C16" s="1000">
        <v>13</v>
      </c>
      <c r="D16" s="1000">
        <v>416925</v>
      </c>
      <c r="E16" s="1000">
        <v>14833629</v>
      </c>
      <c r="F16" s="1000">
        <v>2053302</v>
      </c>
      <c r="G16" s="1000">
        <v>7301811</v>
      </c>
      <c r="H16" s="1000">
        <v>1200000</v>
      </c>
      <c r="I16" s="1000">
        <v>2553468</v>
      </c>
      <c r="J16" s="1000">
        <v>1725048</v>
      </c>
      <c r="K16" s="508">
        <v>358</v>
      </c>
      <c r="L16" s="508">
        <v>1432</v>
      </c>
      <c r="M16" s="508">
        <v>1286</v>
      </c>
      <c r="N16" s="508">
        <f t="shared" si="0"/>
        <v>0</v>
      </c>
    </row>
    <row r="17" spans="1:16" s="13" customFormat="1" ht="24" customHeight="1">
      <c r="A17" s="1507" t="s">
        <v>1244</v>
      </c>
      <c r="B17" s="1002">
        <v>160701</v>
      </c>
      <c r="C17" s="1000">
        <v>13</v>
      </c>
      <c r="D17" s="1000">
        <v>486792</v>
      </c>
      <c r="E17" s="1000">
        <v>16252206</v>
      </c>
      <c r="F17" s="1000">
        <v>2281757</v>
      </c>
      <c r="G17" s="1000">
        <v>8263373</v>
      </c>
      <c r="H17" s="1000">
        <v>1200000</v>
      </c>
      <c r="I17" s="1000">
        <v>2471374</v>
      </c>
      <c r="J17" s="1000">
        <v>2035702</v>
      </c>
      <c r="K17" s="508">
        <v>333</v>
      </c>
      <c r="L17" s="508">
        <v>1332</v>
      </c>
      <c r="M17" s="508">
        <v>1196</v>
      </c>
      <c r="N17" s="508">
        <f t="shared" si="0"/>
        <v>0</v>
      </c>
    </row>
    <row r="18" spans="1:16" s="13" customFormat="1" ht="24" customHeight="1">
      <c r="A18" s="1507" t="s">
        <v>1245</v>
      </c>
      <c r="B18" s="1002">
        <v>141012</v>
      </c>
      <c r="C18" s="1000">
        <v>13</v>
      </c>
      <c r="D18" s="1000">
        <v>462903</v>
      </c>
      <c r="E18" s="1000">
        <v>15989762</v>
      </c>
      <c r="F18" s="1000">
        <v>2355950</v>
      </c>
      <c r="G18" s="1000">
        <v>8163086</v>
      </c>
      <c r="H18" s="1000">
        <v>1200000</v>
      </c>
      <c r="I18" s="1000">
        <v>2474610</v>
      </c>
      <c r="J18" s="1000">
        <v>1796116</v>
      </c>
      <c r="K18" s="508">
        <v>262</v>
      </c>
      <c r="L18" s="508">
        <v>1048</v>
      </c>
      <c r="M18" s="508">
        <v>925</v>
      </c>
      <c r="N18" s="508">
        <f t="shared" si="0"/>
        <v>0</v>
      </c>
    </row>
    <row r="19" spans="1:16" s="13" customFormat="1" ht="24" customHeight="1">
      <c r="A19" s="1683" t="s">
        <v>1246</v>
      </c>
      <c r="B19" s="1006">
        <v>177221</v>
      </c>
      <c r="C19" s="1006">
        <v>13</v>
      </c>
      <c r="D19" s="1006">
        <v>611363</v>
      </c>
      <c r="E19" s="1006">
        <v>19098493</v>
      </c>
      <c r="F19" s="1006">
        <v>3041998</v>
      </c>
      <c r="G19" s="1006">
        <v>10220075</v>
      </c>
      <c r="H19" s="1006">
        <v>1200000</v>
      </c>
      <c r="I19" s="1063">
        <v>2809576</v>
      </c>
      <c r="J19" s="1063">
        <v>1826844</v>
      </c>
      <c r="K19" s="1064">
        <v>272</v>
      </c>
      <c r="L19" s="1064">
        <v>1088</v>
      </c>
      <c r="M19" s="1064">
        <v>865</v>
      </c>
      <c r="N19" s="508">
        <f t="shared" si="0"/>
        <v>0</v>
      </c>
    </row>
    <row r="20" spans="1:16" s="94" customFormat="1" ht="18" customHeight="1">
      <c r="A20" s="1469" t="s">
        <v>83</v>
      </c>
      <c r="C20" s="99" t="s">
        <v>84</v>
      </c>
      <c r="F20" s="99" t="s">
        <v>85</v>
      </c>
      <c r="I20" s="1715" t="s">
        <v>331</v>
      </c>
      <c r="M20" s="99" t="s">
        <v>1859</v>
      </c>
    </row>
    <row r="21" spans="1:16" s="94" customFormat="1" ht="18" customHeight="1">
      <c r="F21" s="99" t="s">
        <v>86</v>
      </c>
      <c r="L21" s="99"/>
      <c r="M21" s="99"/>
      <c r="N21" s="99"/>
      <c r="O21" s="99"/>
      <c r="P21" s="99"/>
    </row>
    <row r="22" spans="1:16" s="13" customFormat="1" ht="13.9" customHeight="1"/>
    <row r="23" spans="1:16" s="13" customFormat="1" ht="13.9" customHeight="1">
      <c r="A23" s="957" t="s">
        <v>1247</v>
      </c>
    </row>
    <row r="24" spans="1:16" s="13" customFormat="1" ht="13.9" customHeight="1">
      <c r="A24" s="94" t="s">
        <v>1195</v>
      </c>
    </row>
    <row r="25" spans="1:16" s="13" customFormat="1" ht="13.9" customHeight="1">
      <c r="A25" s="54"/>
    </row>
    <row r="26" spans="1:16">
      <c r="B26" s="1066">
        <f>B7-SUM(B8:B19)</f>
        <v>0</v>
      </c>
      <c r="C26" s="1066">
        <f>C7-C19</f>
        <v>0</v>
      </c>
      <c r="D26" s="1066">
        <f t="shared" ref="D26:M26" si="1">D7-SUM(D8:D19)</f>
        <v>0</v>
      </c>
      <c r="E26" s="1066">
        <f t="shared" si="1"/>
        <v>0</v>
      </c>
      <c r="F26" s="1066">
        <f t="shared" si="1"/>
        <v>0</v>
      </c>
      <c r="G26" s="1066">
        <f t="shared" si="1"/>
        <v>0</v>
      </c>
      <c r="H26" s="1066">
        <f t="shared" si="1"/>
        <v>0</v>
      </c>
      <c r="I26" s="1066">
        <f t="shared" si="1"/>
        <v>0</v>
      </c>
      <c r="J26" s="1066">
        <f t="shared" si="1"/>
        <v>0</v>
      </c>
      <c r="K26" s="1066">
        <f t="shared" si="1"/>
        <v>0</v>
      </c>
      <c r="L26" s="1066">
        <f t="shared" si="1"/>
        <v>0</v>
      </c>
      <c r="M26" s="1066">
        <f t="shared" si="1"/>
        <v>0</v>
      </c>
    </row>
  </sheetData>
  <mergeCells count="9">
    <mergeCell ref="K1:L1"/>
    <mergeCell ref="K2:L2"/>
    <mergeCell ref="A3:M3"/>
    <mergeCell ref="A4:M4"/>
    <mergeCell ref="A5:A6"/>
    <mergeCell ref="B5:B6"/>
    <mergeCell ref="C5:D5"/>
    <mergeCell ref="E5:J5"/>
    <mergeCell ref="K5:M5"/>
  </mergeCells>
  <phoneticPr fontId="1" type="noConversion"/>
  <printOptions horizontalCentered="1"/>
  <pageMargins left="0.70866141732283472" right="0.70866141732283472" top="0.47244094488188981" bottom="0.31496062992125984" header="0.31496062992125984" footer="0.31496062992125984"/>
  <pageSetup paperSize="9" scale="96" orientation="landscape" r:id="rId1"/>
  <headerFooter>
    <oddFooter>&amp;C&amp;8&amp;A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32.5" style="97" customWidth="1"/>
    <col min="2" max="7" width="11.625" style="97" customWidth="1"/>
    <col min="8" max="8" width="11.625" style="1218" customWidth="1"/>
    <col min="9" max="10" width="11.625" style="97" customWidth="1"/>
    <col min="11" max="16384" width="9" style="97"/>
  </cols>
  <sheetData>
    <row r="1" spans="1:10" s="94" customFormat="1" ht="18.75" customHeight="1">
      <c r="A1" s="1439" t="s">
        <v>143</v>
      </c>
      <c r="H1" s="1463" t="s">
        <v>139</v>
      </c>
      <c r="I1" s="1810" t="s">
        <v>89</v>
      </c>
      <c r="J1" s="1737"/>
    </row>
    <row r="2" spans="1:10" s="94" customFormat="1" ht="18.75" customHeight="1">
      <c r="A2" s="1439" t="s">
        <v>1808</v>
      </c>
      <c r="B2" s="11" t="s">
        <v>1809</v>
      </c>
      <c r="C2" s="1471"/>
      <c r="D2" s="1471"/>
      <c r="E2" s="1471"/>
      <c r="F2" s="1471"/>
      <c r="G2" s="7" t="s">
        <v>288</v>
      </c>
      <c r="H2" s="1463" t="s">
        <v>208</v>
      </c>
      <c r="I2" s="1810" t="s">
        <v>1600</v>
      </c>
      <c r="J2" s="1737"/>
    </row>
    <row r="3" spans="1:10" ht="22.7" customHeight="1">
      <c r="A3" s="1748" t="s">
        <v>1810</v>
      </c>
      <c r="B3" s="1787"/>
      <c r="C3" s="1787"/>
      <c r="D3" s="1787"/>
      <c r="E3" s="1787"/>
      <c r="F3" s="1787"/>
      <c r="G3" s="1787"/>
      <c r="H3" s="1787"/>
      <c r="I3" s="1787"/>
      <c r="J3" s="1787"/>
    </row>
    <row r="4" spans="1:10" s="370" customFormat="1" ht="18.75" customHeight="1">
      <c r="D4" s="2183" t="s">
        <v>1811</v>
      </c>
      <c r="E4" s="2183"/>
      <c r="F4" s="1809"/>
      <c r="G4" s="1809"/>
      <c r="H4" s="1240"/>
      <c r="I4" s="1239"/>
      <c r="J4" s="1607" t="s">
        <v>1812</v>
      </c>
    </row>
    <row r="5" spans="1:10" s="370" customFormat="1" ht="18.75" customHeight="1">
      <c r="A5" s="1737" t="s">
        <v>366</v>
      </c>
      <c r="B5" s="1739" t="s">
        <v>798</v>
      </c>
      <c r="C5" s="1810" t="s">
        <v>1813</v>
      </c>
      <c r="D5" s="1746"/>
      <c r="E5" s="1737"/>
      <c r="F5" s="2596" t="s">
        <v>1814</v>
      </c>
      <c r="G5" s="2597"/>
      <c r="H5" s="2597"/>
      <c r="I5" s="2597"/>
      <c r="J5" s="2597"/>
    </row>
    <row r="6" spans="1:10" s="1643" customFormat="1" ht="15.95" customHeight="1">
      <c r="A6" s="1737"/>
      <c r="B6" s="1739"/>
      <c r="C6" s="1739" t="s">
        <v>1815</v>
      </c>
      <c r="D6" s="1739" t="s">
        <v>1816</v>
      </c>
      <c r="E6" s="1739" t="s">
        <v>1817</v>
      </c>
      <c r="F6" s="1739" t="s">
        <v>1818</v>
      </c>
      <c r="G6" s="1739"/>
      <c r="H6" s="1739"/>
      <c r="I6" s="1739" t="s">
        <v>1819</v>
      </c>
      <c r="J6" s="1810" t="s">
        <v>1820</v>
      </c>
    </row>
    <row r="7" spans="1:10" s="1643" customFormat="1" ht="15.95" customHeight="1">
      <c r="A7" s="1737"/>
      <c r="B7" s="1739"/>
      <c r="C7" s="1744"/>
      <c r="D7" s="1744"/>
      <c r="E7" s="1744"/>
      <c r="F7" s="1439" t="s">
        <v>391</v>
      </c>
      <c r="G7" s="1439" t="s">
        <v>1821</v>
      </c>
      <c r="H7" s="1439" t="s">
        <v>571</v>
      </c>
      <c r="I7" s="1739"/>
      <c r="J7" s="1810"/>
    </row>
    <row r="8" spans="1:10" s="94" customFormat="1" ht="20.100000000000001" hidden="1" customHeight="1">
      <c r="A8" s="799" t="s">
        <v>1822</v>
      </c>
      <c r="B8" s="1237"/>
      <c r="C8" s="1237"/>
      <c r="D8" s="1237"/>
      <c r="E8" s="1237"/>
      <c r="F8" s="1237"/>
      <c r="G8" s="1237"/>
      <c r="H8" s="1238"/>
      <c r="I8" s="1237"/>
      <c r="J8" s="1237"/>
    </row>
    <row r="9" spans="1:10" s="370" customFormat="1" ht="25.9" customHeight="1">
      <c r="A9" s="518" t="s">
        <v>1823</v>
      </c>
      <c r="B9" s="1235">
        <v>62093025000</v>
      </c>
      <c r="C9" s="1235">
        <v>52678278000</v>
      </c>
      <c r="D9" s="1235">
        <v>5546411000</v>
      </c>
      <c r="E9" s="1235">
        <v>3868336000</v>
      </c>
      <c r="F9" s="1235">
        <v>56423999000</v>
      </c>
      <c r="G9" s="1235">
        <v>45748415000</v>
      </c>
      <c r="H9" s="1236">
        <v>10675584000</v>
      </c>
      <c r="I9" s="1235">
        <v>5669026000</v>
      </c>
      <c r="J9" s="1235"/>
    </row>
    <row r="10" spans="1:10" s="94" customFormat="1" ht="25.9" customHeight="1">
      <c r="A10" s="1663" t="s">
        <v>1824</v>
      </c>
      <c r="B10" s="1231">
        <v>60222604000</v>
      </c>
      <c r="C10" s="1231">
        <v>51574154000</v>
      </c>
      <c r="D10" s="1231">
        <v>5101445000</v>
      </c>
      <c r="E10" s="1231">
        <v>3547005000</v>
      </c>
      <c r="F10" s="1231">
        <v>54863749000</v>
      </c>
      <c r="G10" s="1231">
        <v>44864744000</v>
      </c>
      <c r="H10" s="1232">
        <v>9999005000</v>
      </c>
      <c r="I10" s="1231">
        <v>5358855000</v>
      </c>
      <c r="J10" s="1230"/>
    </row>
    <row r="11" spans="1:10" s="94" customFormat="1" ht="25.9" customHeight="1">
      <c r="A11" s="1233" t="s">
        <v>1825</v>
      </c>
      <c r="B11" s="1231">
        <v>11497169000</v>
      </c>
      <c r="C11" s="1231">
        <v>6056502000</v>
      </c>
      <c r="D11" s="1231">
        <v>3184724000</v>
      </c>
      <c r="E11" s="1231">
        <v>2255943000</v>
      </c>
      <c r="F11" s="1231">
        <v>9907915000</v>
      </c>
      <c r="G11" s="1231">
        <v>3565982000</v>
      </c>
      <c r="H11" s="1232">
        <v>6341933000</v>
      </c>
      <c r="I11" s="1231">
        <v>1589254000</v>
      </c>
      <c r="J11" s="1230"/>
    </row>
    <row r="12" spans="1:10" s="94" customFormat="1" ht="25.9" customHeight="1">
      <c r="A12" s="1233" t="s">
        <v>1826</v>
      </c>
      <c r="B12" s="1231">
        <v>9059143000</v>
      </c>
      <c r="C12" s="1231">
        <v>7966148000</v>
      </c>
      <c r="D12" s="1231">
        <v>939410000</v>
      </c>
      <c r="E12" s="1231">
        <v>153585000</v>
      </c>
      <c r="F12" s="1231">
        <v>8408387000</v>
      </c>
      <c r="G12" s="1231">
        <v>7643525000</v>
      </c>
      <c r="H12" s="1232">
        <v>764862000</v>
      </c>
      <c r="I12" s="1231">
        <v>650756000</v>
      </c>
      <c r="J12" s="1230"/>
    </row>
    <row r="13" spans="1:10" s="94" customFormat="1" ht="25.9" customHeight="1">
      <c r="A13" s="1233" t="s">
        <v>1827</v>
      </c>
      <c r="B13" s="1231">
        <v>3499172000</v>
      </c>
      <c r="C13" s="1231">
        <v>3046902000</v>
      </c>
      <c r="D13" s="1231">
        <v>337738000</v>
      </c>
      <c r="E13" s="1231">
        <v>114532000</v>
      </c>
      <c r="F13" s="1231">
        <v>3166217000</v>
      </c>
      <c r="G13" s="1231">
        <v>2825168000</v>
      </c>
      <c r="H13" s="1232">
        <v>341049000</v>
      </c>
      <c r="I13" s="1231">
        <v>332955000</v>
      </c>
      <c r="J13" s="1230"/>
    </row>
    <row r="14" spans="1:10" s="94" customFormat="1" ht="25.9" customHeight="1">
      <c r="A14" s="1233" t="s">
        <v>1828</v>
      </c>
      <c r="B14" s="1231">
        <v>11695973000</v>
      </c>
      <c r="C14" s="1231">
        <v>11374897000</v>
      </c>
      <c r="D14" s="1231">
        <v>76172000</v>
      </c>
      <c r="E14" s="1231">
        <v>244904000</v>
      </c>
      <c r="F14" s="1231">
        <v>11025159000</v>
      </c>
      <c r="G14" s="1231">
        <v>10294597000</v>
      </c>
      <c r="H14" s="1234">
        <v>730562000</v>
      </c>
      <c r="I14" s="1231">
        <v>670814000</v>
      </c>
      <c r="J14" s="1230"/>
    </row>
    <row r="15" spans="1:10" s="94" customFormat="1" ht="25.9" customHeight="1">
      <c r="A15" s="1233" t="s">
        <v>1829</v>
      </c>
      <c r="B15" s="1231">
        <v>23093148000</v>
      </c>
      <c r="C15" s="1231">
        <v>21927558000</v>
      </c>
      <c r="D15" s="1231">
        <v>502232000</v>
      </c>
      <c r="E15" s="1231">
        <v>663358000</v>
      </c>
      <c r="F15" s="1231">
        <v>21170289000</v>
      </c>
      <c r="G15" s="1231">
        <v>19521962000</v>
      </c>
      <c r="H15" s="1232">
        <v>1648327000</v>
      </c>
      <c r="I15" s="1231">
        <v>1922859000</v>
      </c>
      <c r="J15" s="1230"/>
    </row>
    <row r="16" spans="1:10" s="94" customFormat="1" ht="25.9" customHeight="1">
      <c r="A16" s="1233" t="s">
        <v>1830</v>
      </c>
      <c r="B16" s="1231">
        <v>458199000</v>
      </c>
      <c r="C16" s="1231">
        <v>362007000</v>
      </c>
      <c r="D16" s="1231">
        <v>56616000</v>
      </c>
      <c r="E16" s="1231">
        <v>39576000</v>
      </c>
      <c r="F16" s="1231">
        <v>334784000</v>
      </c>
      <c r="G16" s="1231">
        <v>285088000</v>
      </c>
      <c r="H16" s="1232">
        <v>49696000</v>
      </c>
      <c r="I16" s="1231">
        <v>123415000</v>
      </c>
      <c r="J16" s="1230"/>
    </row>
    <row r="17" spans="1:10" s="94" customFormat="1" ht="25.9" customHeight="1">
      <c r="A17" s="1233" t="s">
        <v>1831</v>
      </c>
      <c r="B17" s="1231">
        <v>919800000</v>
      </c>
      <c r="C17" s="1231">
        <v>840140000</v>
      </c>
      <c r="D17" s="1231">
        <v>4553000</v>
      </c>
      <c r="E17" s="1231">
        <v>75107000</v>
      </c>
      <c r="F17" s="1231">
        <v>850998000</v>
      </c>
      <c r="G17" s="1231">
        <v>728422000</v>
      </c>
      <c r="H17" s="1232">
        <v>122576000</v>
      </c>
      <c r="I17" s="1231">
        <v>68802000</v>
      </c>
      <c r="J17" s="1230"/>
    </row>
    <row r="18" spans="1:10" s="94" customFormat="1" ht="25.9" customHeight="1">
      <c r="A18" s="1663" t="s">
        <v>1832</v>
      </c>
      <c r="B18" s="1231">
        <v>1870421000</v>
      </c>
      <c r="C18" s="1231">
        <v>1104124000</v>
      </c>
      <c r="D18" s="1231">
        <v>444966000</v>
      </c>
      <c r="E18" s="1231">
        <v>321331000</v>
      </c>
      <c r="F18" s="1231">
        <v>1560250000</v>
      </c>
      <c r="G18" s="1231">
        <v>883671000</v>
      </c>
      <c r="H18" s="1232">
        <v>676579000</v>
      </c>
      <c r="I18" s="1231">
        <v>310171000</v>
      </c>
      <c r="J18" s="1230"/>
    </row>
    <row r="19" spans="1:10" s="94" customFormat="1" ht="25.9" customHeight="1">
      <c r="A19" s="1233" t="s">
        <v>1833</v>
      </c>
      <c r="B19" s="1231">
        <v>1870421000</v>
      </c>
      <c r="C19" s="1231">
        <v>1104124000</v>
      </c>
      <c r="D19" s="1231">
        <v>444966000</v>
      </c>
      <c r="E19" s="1231">
        <v>321331000</v>
      </c>
      <c r="F19" s="1231">
        <v>1560250000</v>
      </c>
      <c r="G19" s="1231">
        <v>883671000</v>
      </c>
      <c r="H19" s="1232">
        <v>676579000</v>
      </c>
      <c r="I19" s="1231">
        <v>310171000</v>
      </c>
      <c r="J19" s="1230"/>
    </row>
    <row r="20" spans="1:10" s="94" customFormat="1" ht="25.9" customHeight="1">
      <c r="A20" s="518" t="s">
        <v>1834</v>
      </c>
      <c r="B20" s="1231">
        <v>54673982000</v>
      </c>
      <c r="C20" s="1231">
        <v>54673982000</v>
      </c>
      <c r="D20" s="1231">
        <v>0</v>
      </c>
      <c r="E20" s="1231">
        <v>0</v>
      </c>
      <c r="F20" s="1231">
        <v>48983680000</v>
      </c>
      <c r="G20" s="1231">
        <v>688903000</v>
      </c>
      <c r="H20" s="1232">
        <v>48294777000</v>
      </c>
      <c r="I20" s="1231">
        <v>5680302000</v>
      </c>
      <c r="J20" s="1230">
        <v>10000000</v>
      </c>
    </row>
    <row r="21" spans="1:10" s="94" customFormat="1" ht="25.9" customHeight="1">
      <c r="A21" s="1663" t="s">
        <v>1835</v>
      </c>
      <c r="B21" s="1231">
        <v>52688278000</v>
      </c>
      <c r="C21" s="1231">
        <v>52688278000</v>
      </c>
      <c r="D21" s="1231">
        <v>0</v>
      </c>
      <c r="E21" s="1231">
        <v>0</v>
      </c>
      <c r="F21" s="1231">
        <v>47665818000</v>
      </c>
      <c r="G21" s="1231"/>
      <c r="H21" s="1232">
        <v>47665818000</v>
      </c>
      <c r="I21" s="1231">
        <v>5012460000</v>
      </c>
      <c r="J21" s="1230">
        <v>10000000</v>
      </c>
    </row>
    <row r="22" spans="1:10" s="94" customFormat="1" ht="25.9" customHeight="1">
      <c r="A22" s="1665" t="s">
        <v>1836</v>
      </c>
      <c r="B22" s="1228">
        <v>1985704000</v>
      </c>
      <c r="C22" s="1228">
        <v>1985704000</v>
      </c>
      <c r="D22" s="1228">
        <v>0</v>
      </c>
      <c r="E22" s="1228">
        <v>0</v>
      </c>
      <c r="F22" s="1228">
        <v>1317862000</v>
      </c>
      <c r="G22" s="1228">
        <v>688903000</v>
      </c>
      <c r="H22" s="1229">
        <v>628959000</v>
      </c>
      <c r="I22" s="1228">
        <v>667842000</v>
      </c>
      <c r="J22" s="1227"/>
    </row>
    <row r="23" spans="1:10" s="94" customFormat="1" ht="13.9" customHeight="1">
      <c r="A23" s="54" t="s">
        <v>1113</v>
      </c>
      <c r="B23" s="1226" t="s">
        <v>1837</v>
      </c>
      <c r="C23" s="1224"/>
      <c r="D23" s="1224"/>
      <c r="E23" s="1224"/>
      <c r="F23" s="1224"/>
      <c r="G23" s="1224"/>
      <c r="H23" s="1225"/>
      <c r="I23" s="1224"/>
      <c r="J23" s="1223"/>
    </row>
    <row r="24" spans="1:10" s="1469" customFormat="1" ht="13.9" customHeight="1">
      <c r="A24" s="1443"/>
      <c r="B24" s="1222" t="s">
        <v>1838</v>
      </c>
      <c r="C24" s="22"/>
      <c r="D24" s="22"/>
      <c r="E24" s="22"/>
      <c r="F24" s="22"/>
      <c r="G24" s="22"/>
      <c r="H24" s="1221"/>
      <c r="I24" s="22"/>
      <c r="J24" s="1220"/>
    </row>
    <row r="25" spans="1:10" s="13" customFormat="1" ht="13.9" customHeight="1">
      <c r="A25" s="54" t="s">
        <v>83</v>
      </c>
      <c r="B25" s="54" t="s">
        <v>84</v>
      </c>
      <c r="C25" s="1715"/>
      <c r="D25" s="54" t="s">
        <v>85</v>
      </c>
      <c r="F25" s="2466" t="s">
        <v>87</v>
      </c>
      <c r="G25" s="2595"/>
      <c r="J25" s="99" t="s">
        <v>1839</v>
      </c>
    </row>
    <row r="26" spans="1:10" s="13" customFormat="1" ht="13.9" customHeight="1">
      <c r="D26" s="54" t="s">
        <v>86</v>
      </c>
    </row>
    <row r="27" spans="1:10" s="94" customFormat="1" ht="13.9" customHeight="1">
      <c r="A27" s="339" t="s">
        <v>1599</v>
      </c>
    </row>
    <row r="28" spans="1:10" s="94" customFormat="1" ht="13.9" customHeight="1">
      <c r="A28" s="94" t="s">
        <v>856</v>
      </c>
    </row>
    <row r="29" spans="1:10" s="94" customFormat="1" ht="13.9" customHeight="1">
      <c r="A29" s="157"/>
      <c r="B29" s="157"/>
      <c r="C29" s="157"/>
      <c r="D29" s="157"/>
      <c r="E29" s="157"/>
    </row>
    <row r="47" spans="8:8" s="98" customFormat="1">
      <c r="H47" s="1219"/>
    </row>
    <row r="48" spans="8:8" s="98" customFormat="1">
      <c r="H48" s="1219"/>
    </row>
    <row r="49" spans="8:8" s="98" customFormat="1">
      <c r="H49" s="1219"/>
    </row>
    <row r="50" spans="8:8" s="98" customFormat="1">
      <c r="H50" s="1219"/>
    </row>
    <row r="51" spans="8:8" s="98" customFormat="1">
      <c r="H51" s="1219"/>
    </row>
    <row r="52" spans="8:8" s="98" customFormat="1">
      <c r="H52" s="1219"/>
    </row>
    <row r="53" spans="8:8" s="98" customFormat="1">
      <c r="H53" s="1219"/>
    </row>
    <row r="54" spans="8:8" s="98" customFormat="1">
      <c r="H54" s="1219"/>
    </row>
    <row r="55" spans="8:8" s="98" customFormat="1">
      <c r="H55" s="1219"/>
    </row>
    <row r="56" spans="8:8" s="98" customFormat="1">
      <c r="H56" s="1219"/>
    </row>
    <row r="57" spans="8:8" s="98" customFormat="1">
      <c r="H57" s="1219"/>
    </row>
    <row r="58" spans="8:8" s="98" customFormat="1">
      <c r="H58" s="1219"/>
    </row>
    <row r="59" spans="8:8" s="98" customFormat="1">
      <c r="H59" s="1219"/>
    </row>
    <row r="60" spans="8:8" s="98" customFormat="1">
      <c r="H60" s="1219"/>
    </row>
    <row r="61" spans="8:8" s="98" customFormat="1">
      <c r="H61" s="1219"/>
    </row>
    <row r="62" spans="8:8" s="98" customFormat="1">
      <c r="H62" s="1219"/>
    </row>
    <row r="63" spans="8:8" s="98" customFormat="1">
      <c r="H63" s="1219"/>
    </row>
    <row r="64" spans="8:8" s="98" customFormat="1">
      <c r="H64" s="1219"/>
    </row>
    <row r="65" spans="8:8" s="98" customFormat="1">
      <c r="H65" s="1219"/>
    </row>
    <row r="66" spans="8:8" s="98" customFormat="1">
      <c r="H66" s="1219"/>
    </row>
    <row r="67" spans="8:8" s="98" customFormat="1">
      <c r="H67" s="1219"/>
    </row>
    <row r="68" spans="8:8" s="98" customFormat="1">
      <c r="H68" s="1219"/>
    </row>
    <row r="69" spans="8:8" s="98" customFormat="1">
      <c r="H69" s="1219"/>
    </row>
    <row r="70" spans="8:8" s="98" customFormat="1">
      <c r="H70" s="1219"/>
    </row>
    <row r="71" spans="8:8" s="98" customFormat="1">
      <c r="H71" s="1219"/>
    </row>
    <row r="72" spans="8:8" s="98" customFormat="1">
      <c r="H72" s="1219"/>
    </row>
    <row r="73" spans="8:8" s="98" customFormat="1">
      <c r="H73" s="1219"/>
    </row>
    <row r="74" spans="8:8" s="98" customFormat="1">
      <c r="H74" s="1219"/>
    </row>
    <row r="75" spans="8:8" s="98" customFormat="1">
      <c r="H75" s="1219"/>
    </row>
    <row r="76" spans="8:8" s="98" customFormat="1">
      <c r="H76" s="1219"/>
    </row>
    <row r="77" spans="8:8" s="98" customFormat="1">
      <c r="H77" s="1219"/>
    </row>
    <row r="78" spans="8:8" s="98" customFormat="1">
      <c r="H78" s="1219"/>
    </row>
    <row r="79" spans="8:8" s="98" customFormat="1">
      <c r="H79" s="1219"/>
    </row>
    <row r="80" spans="8:8" s="98" customFormat="1">
      <c r="H80" s="1219"/>
    </row>
    <row r="81" spans="8:8" s="98" customFormat="1">
      <c r="H81" s="1219"/>
    </row>
    <row r="82" spans="8:8" s="98" customFormat="1">
      <c r="H82" s="1219"/>
    </row>
  </sheetData>
  <mergeCells count="16">
    <mergeCell ref="J6:J7"/>
    <mergeCell ref="F25:G25"/>
    <mergeCell ref="I1:J1"/>
    <mergeCell ref="I2:J2"/>
    <mergeCell ref="A3:J3"/>
    <mergeCell ref="D4:E4"/>
    <mergeCell ref="F4:G4"/>
    <mergeCell ref="A5:A7"/>
    <mergeCell ref="B5:B7"/>
    <mergeCell ref="C5:E5"/>
    <mergeCell ref="F5:J5"/>
    <mergeCell ref="C6:C7"/>
    <mergeCell ref="D6:D7"/>
    <mergeCell ref="E6:E7"/>
    <mergeCell ref="F6:H6"/>
    <mergeCell ref="I6:I7"/>
  </mergeCells>
  <phoneticPr fontId="1" type="noConversion"/>
  <printOptions horizontalCentered="1"/>
  <pageMargins left="0.51181102362204722" right="0.31496062992125984" top="0.47244094488188981" bottom="0.31496062992125984" header="0.31496062992125984" footer="0.23622047244094491"/>
  <pageSetup paperSize="9" scale="92" orientation="landscape" r:id="rId1"/>
  <headerFooter alignWithMargins="0">
    <oddFooter>&amp;C&amp;"Times New Roman,標準"&amp;8&amp;A</oddFooter>
  </headerFooter>
  <rowBreaks count="1" manualBreakCount="1">
    <brk id="29" max="9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24.625" style="97" customWidth="1"/>
    <col min="2" max="3" width="20.375" style="97" customWidth="1"/>
    <col min="4" max="5" width="20.625" style="97" customWidth="1"/>
    <col min="6" max="6" width="21" style="97" customWidth="1"/>
    <col min="7" max="7" width="10.625" style="9" customWidth="1"/>
    <col min="8" max="8" width="10.625" style="97" customWidth="1"/>
    <col min="9" max="16384" width="9" style="97"/>
  </cols>
  <sheetData>
    <row r="1" spans="1:7" s="94" customFormat="1" ht="18" customHeight="1">
      <c r="A1" s="1439" t="s">
        <v>143</v>
      </c>
      <c r="E1" s="1439" t="s">
        <v>139</v>
      </c>
      <c r="F1" s="1439" t="s">
        <v>89</v>
      </c>
      <c r="G1" s="9"/>
    </row>
    <row r="2" spans="1:7" s="94" customFormat="1" ht="18" customHeight="1">
      <c r="A2" s="1439" t="s">
        <v>34</v>
      </c>
      <c r="B2" s="11" t="s">
        <v>1616</v>
      </c>
      <c r="C2" s="1471"/>
      <c r="D2" s="1242" t="s">
        <v>1615</v>
      </c>
      <c r="E2" s="1439" t="s">
        <v>208</v>
      </c>
      <c r="F2" s="1241" t="s">
        <v>1614</v>
      </c>
      <c r="G2" s="9"/>
    </row>
    <row r="3" spans="1:7" s="100" customFormat="1" ht="27" customHeight="1">
      <c r="A3" s="1748" t="s">
        <v>1613</v>
      </c>
      <c r="B3" s="1748"/>
      <c r="C3" s="1748"/>
      <c r="D3" s="1748"/>
      <c r="E3" s="1748"/>
      <c r="F3" s="1748"/>
    </row>
    <row r="4" spans="1:7" s="94" customFormat="1" ht="18" customHeight="1">
      <c r="B4" s="1763" t="s">
        <v>323</v>
      </c>
      <c r="C4" s="1812"/>
      <c r="D4" s="1812"/>
      <c r="E4" s="1812"/>
      <c r="F4" s="1607" t="s">
        <v>1612</v>
      </c>
      <c r="G4" s="1607"/>
    </row>
    <row r="5" spans="1:7" s="1643" customFormat="1" ht="24" customHeight="1">
      <c r="A5" s="1795" t="s">
        <v>1611</v>
      </c>
      <c r="B5" s="2598" t="s">
        <v>1610</v>
      </c>
      <c r="C5" s="2599"/>
      <c r="D5" s="2600"/>
      <c r="E5" s="1850" t="s">
        <v>1609</v>
      </c>
      <c r="F5" s="2062" t="s">
        <v>1608</v>
      </c>
      <c r="G5" s="1462"/>
    </row>
    <row r="6" spans="1:7" s="1643" customFormat="1" ht="24" customHeight="1">
      <c r="A6" s="1767"/>
      <c r="B6" s="1439" t="s">
        <v>1607</v>
      </c>
      <c r="C6" s="1439" t="s">
        <v>1606</v>
      </c>
      <c r="D6" s="1439" t="s">
        <v>1605</v>
      </c>
      <c r="E6" s="1744"/>
      <c r="F6" s="1823"/>
      <c r="G6" s="1462"/>
    </row>
    <row r="7" spans="1:7" s="94" customFormat="1" ht="20.100000000000001" customHeight="1">
      <c r="A7" s="1664" t="s">
        <v>918</v>
      </c>
      <c r="B7" s="21">
        <f>SUM(B9:B21)</f>
        <v>49114889690</v>
      </c>
      <c r="C7" s="21">
        <f>SUM(C9:C21)</f>
        <v>50595856000</v>
      </c>
      <c r="D7" s="21">
        <f>(B7+C7)/2</f>
        <v>49855372845</v>
      </c>
      <c r="E7" s="21">
        <f>SUM(E9:E21)</f>
        <v>246161</v>
      </c>
      <c r="F7" s="21">
        <f>D7/E7</f>
        <v>202531.56610917245</v>
      </c>
      <c r="G7" s="1469"/>
    </row>
    <row r="8" spans="1:7" s="94" customFormat="1" ht="20.100000000000001" customHeight="1">
      <c r="A8" s="1664"/>
      <c r="B8" s="21"/>
      <c r="C8" s="21"/>
      <c r="D8" s="21"/>
      <c r="E8" s="21"/>
      <c r="F8" s="21"/>
      <c r="G8" s="1469"/>
    </row>
    <row r="9" spans="1:7" s="94" customFormat="1" ht="20.100000000000001" customHeight="1">
      <c r="A9" s="1664" t="s">
        <v>1604</v>
      </c>
      <c r="B9" s="21">
        <v>1813277376</v>
      </c>
      <c r="C9" s="21">
        <v>1870421000</v>
      </c>
      <c r="D9" s="21">
        <f>(B9+C9)/2</f>
        <v>1841849188</v>
      </c>
      <c r="E9" s="424">
        <v>7774</v>
      </c>
      <c r="F9" s="1034">
        <f>D9/E9</f>
        <v>236924.25881142268</v>
      </c>
      <c r="G9" s="1469"/>
    </row>
    <row r="10" spans="1:7" s="94" customFormat="1" ht="20.100000000000001" customHeight="1">
      <c r="A10" s="1664"/>
      <c r="B10" s="21"/>
      <c r="C10" s="21"/>
      <c r="D10" s="21"/>
      <c r="E10" s="21"/>
      <c r="F10" s="21"/>
      <c r="G10" s="1469"/>
    </row>
    <row r="11" spans="1:7" s="94" customFormat="1" ht="20.100000000000001" customHeight="1">
      <c r="A11" s="1664" t="s">
        <v>1603</v>
      </c>
      <c r="B11" s="21">
        <v>9419190995</v>
      </c>
      <c r="C11" s="21">
        <v>9059143000</v>
      </c>
      <c r="D11" s="21">
        <f>(B11+C11)/2</f>
        <v>9239166997.5</v>
      </c>
      <c r="E11" s="21">
        <v>51195</v>
      </c>
      <c r="F11" s="21">
        <f>D11/E11</f>
        <v>180470.10445355991</v>
      </c>
      <c r="G11" s="1469"/>
    </row>
    <row r="12" spans="1:7" s="94" customFormat="1" ht="20.100000000000001" customHeight="1">
      <c r="A12" s="1664"/>
      <c r="B12" s="21"/>
      <c r="C12" s="21"/>
      <c r="D12" s="21"/>
      <c r="E12" s="21"/>
      <c r="F12" s="21"/>
      <c r="G12" s="1469"/>
    </row>
    <row r="13" spans="1:7" s="94" customFormat="1" ht="20.100000000000001" customHeight="1">
      <c r="A13" s="1664" t="s">
        <v>1602</v>
      </c>
      <c r="B13" s="21">
        <v>3312386515</v>
      </c>
      <c r="C13" s="21">
        <v>3499172000</v>
      </c>
      <c r="D13" s="21">
        <f>(B13+C13)/2</f>
        <v>3405779257.5</v>
      </c>
      <c r="E13" s="21">
        <v>15028</v>
      </c>
      <c r="F13" s="21">
        <f>D13/E13</f>
        <v>226628.90986824594</v>
      </c>
      <c r="G13" s="1469"/>
    </row>
    <row r="14" spans="1:7" s="94" customFormat="1" ht="20.100000000000001" customHeight="1">
      <c r="A14" s="1664"/>
      <c r="B14" s="21"/>
      <c r="C14" s="21"/>
      <c r="D14" s="21"/>
      <c r="E14" s="21"/>
      <c r="F14" s="21"/>
      <c r="G14" s="1469"/>
    </row>
    <row r="15" spans="1:7" s="94" customFormat="1" ht="20.100000000000001" customHeight="1">
      <c r="A15" s="1664" t="s">
        <v>1601</v>
      </c>
      <c r="B15" s="21">
        <v>11236950561</v>
      </c>
      <c r="C15" s="21">
        <v>11695973000</v>
      </c>
      <c r="D15" s="21">
        <f>(B15+C15)/2</f>
        <v>11466461780.5</v>
      </c>
      <c r="E15" s="21">
        <v>45906</v>
      </c>
      <c r="F15" s="21">
        <f>D15/E15</f>
        <v>249781.3309915915</v>
      </c>
      <c r="G15" s="1469"/>
    </row>
    <row r="16" spans="1:7" s="94" customFormat="1" ht="20.100000000000001" customHeight="1">
      <c r="A16" s="1664"/>
      <c r="B16" s="21"/>
      <c r="C16" s="21"/>
      <c r="D16" s="21"/>
      <c r="E16" s="21"/>
      <c r="F16" s="21"/>
      <c r="G16" s="1469"/>
    </row>
    <row r="17" spans="1:32" s="94" customFormat="1" ht="20.100000000000001" customHeight="1">
      <c r="A17" s="1664" t="s">
        <v>1739</v>
      </c>
      <c r="B17" s="21">
        <v>22074100677</v>
      </c>
      <c r="C17" s="21">
        <v>23093148000</v>
      </c>
      <c r="D17" s="21">
        <f>(B17+C17)/2</f>
        <v>22583624338.5</v>
      </c>
      <c r="E17" s="21">
        <v>123014</v>
      </c>
      <c r="F17" s="21">
        <f>D17/E17</f>
        <v>183585.80599362674</v>
      </c>
      <c r="G17" s="1469"/>
    </row>
    <row r="18" spans="1:32" s="94" customFormat="1" ht="20.100000000000001" customHeight="1">
      <c r="A18" s="1664"/>
      <c r="B18" s="21"/>
      <c r="C18" s="21"/>
      <c r="D18" s="21"/>
      <c r="E18" s="21"/>
      <c r="F18" s="21"/>
      <c r="G18" s="1469"/>
    </row>
    <row r="19" spans="1:32" s="94" customFormat="1" ht="20.100000000000001" customHeight="1">
      <c r="A19" s="1664" t="s">
        <v>1807</v>
      </c>
      <c r="B19" s="21">
        <v>366695610</v>
      </c>
      <c r="C19" s="21">
        <v>458199000</v>
      </c>
      <c r="D19" s="21">
        <f>(B19+C19)/2</f>
        <v>412447305</v>
      </c>
      <c r="E19" s="21">
        <v>2505</v>
      </c>
      <c r="F19" s="21">
        <f>D19/E19</f>
        <v>164649.62275449102</v>
      </c>
      <c r="G19" s="1469"/>
    </row>
    <row r="20" spans="1:32" s="94" customFormat="1" ht="20.100000000000001" customHeight="1">
      <c r="A20" s="1664"/>
      <c r="B20" s="21"/>
      <c r="C20" s="21"/>
      <c r="D20" s="21"/>
      <c r="E20" s="21"/>
      <c r="F20" s="21"/>
      <c r="G20" s="1469"/>
    </row>
    <row r="21" spans="1:32" s="94" customFormat="1" ht="20.100000000000001" customHeight="1">
      <c r="A21" s="1664" t="s">
        <v>1740</v>
      </c>
      <c r="B21" s="21">
        <v>892287956</v>
      </c>
      <c r="C21" s="21">
        <v>919800000</v>
      </c>
      <c r="D21" s="21">
        <f>(B21+C21)/2</f>
        <v>906043978</v>
      </c>
      <c r="E21" s="21">
        <v>739</v>
      </c>
      <c r="F21" s="21">
        <f>D21/E21</f>
        <v>1226040.5656292287</v>
      </c>
      <c r="G21" s="1469"/>
    </row>
    <row r="22" spans="1:32" s="94" customFormat="1" ht="20.100000000000001" customHeight="1">
      <c r="A22" s="1450"/>
      <c r="B22" s="1471"/>
      <c r="C22" s="1471"/>
      <c r="D22" s="1471"/>
      <c r="E22" s="1471"/>
      <c r="F22" s="1471"/>
      <c r="G22" s="1469"/>
    </row>
    <row r="23" spans="1:32" s="13" customFormat="1" ht="13.9" customHeight="1">
      <c r="A23" s="54" t="s">
        <v>83</v>
      </c>
      <c r="B23" s="54" t="s">
        <v>84</v>
      </c>
      <c r="C23" s="1715" t="s">
        <v>85</v>
      </c>
      <c r="D23" s="507" t="s">
        <v>87</v>
      </c>
      <c r="F23" s="99" t="s">
        <v>1553</v>
      </c>
    </row>
    <row r="24" spans="1:32" s="13" customFormat="1" ht="13.9" customHeight="1">
      <c r="C24" s="1715" t="s">
        <v>86</v>
      </c>
    </row>
    <row r="25" spans="1:32" s="94" customFormat="1" ht="13.9" customHeight="1">
      <c r="A25" s="1462"/>
      <c r="B25" s="1469"/>
      <c r="C25" s="1469"/>
      <c r="D25" s="1469"/>
      <c r="E25" s="1469"/>
      <c r="F25" s="1469"/>
      <c r="G25" s="1469"/>
    </row>
    <row r="26" spans="1:32" s="94" customFormat="1" ht="13.9" customHeight="1">
      <c r="A26" s="94" t="s">
        <v>141</v>
      </c>
      <c r="G26" s="1469"/>
    </row>
    <row r="27" spans="1:32" s="94" customFormat="1" ht="13.9" customHeight="1">
      <c r="A27" s="94" t="s">
        <v>272</v>
      </c>
      <c r="G27" s="17"/>
    </row>
    <row r="28" spans="1:32" s="94" customFormat="1" ht="13.9" customHeight="1">
      <c r="A28" s="157"/>
      <c r="B28" s="157"/>
      <c r="AB28" s="1469"/>
      <c r="AC28" s="1469"/>
      <c r="AD28" s="1469"/>
      <c r="AE28" s="1469"/>
      <c r="AF28" s="1469"/>
    </row>
  </sheetData>
  <mergeCells count="6">
    <mergeCell ref="A3:F3"/>
    <mergeCell ref="B4:E4"/>
    <mergeCell ref="A5:A6"/>
    <mergeCell ref="B5:D5"/>
    <mergeCell ref="E5:E6"/>
    <mergeCell ref="F5:F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orientation="landscape" r:id="rId1"/>
  <headerFooter alignWithMargins="0">
    <oddFooter>&amp;C&amp;"Times New Roman,標準"&amp;8&amp;A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view="pageBreakPreview" topLeftCell="A7" zoomScaleNormal="100" zoomScaleSheetLayoutView="100" workbookViewId="0">
      <selection activeCell="I10" sqref="I10"/>
    </sheetView>
  </sheetViews>
  <sheetFormatPr defaultColWidth="10" defaultRowHeight="15.75"/>
  <cols>
    <col min="1" max="2" width="5.125" style="84" customWidth="1"/>
    <col min="3" max="13" width="9.125" style="84" customWidth="1"/>
    <col min="14" max="15" width="9.25" style="84" customWidth="1"/>
    <col min="16" max="16384" width="10" style="84"/>
  </cols>
  <sheetData>
    <row r="1" spans="1:16" s="13" customFormat="1" ht="18" customHeight="1">
      <c r="A1" s="2163" t="s">
        <v>1023</v>
      </c>
      <c r="B1" s="2165"/>
      <c r="M1" s="1510" t="s">
        <v>1157</v>
      </c>
      <c r="N1" s="2477" t="s">
        <v>1780</v>
      </c>
      <c r="O1" s="2478"/>
    </row>
    <row r="2" spans="1:16" s="13" customFormat="1" ht="18" customHeight="1">
      <c r="A2" s="2602" t="s">
        <v>1781</v>
      </c>
      <c r="B2" s="2603"/>
      <c r="C2" s="1678" t="s">
        <v>1782</v>
      </c>
      <c r="D2" s="83"/>
      <c r="E2" s="83"/>
      <c r="F2" s="83"/>
      <c r="G2" s="83"/>
      <c r="H2" s="83"/>
      <c r="I2" s="83"/>
      <c r="J2" s="83"/>
      <c r="K2" s="83"/>
      <c r="L2" s="7" t="s">
        <v>288</v>
      </c>
      <c r="M2" s="1510" t="s">
        <v>228</v>
      </c>
      <c r="N2" s="2477" t="s">
        <v>1618</v>
      </c>
      <c r="O2" s="2478"/>
    </row>
    <row r="3" spans="1:16" s="159" customFormat="1" ht="19.5" customHeight="1">
      <c r="A3" s="2479" t="s">
        <v>1783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  <c r="O3" s="2479"/>
    </row>
    <row r="4" spans="1:16" s="13" customFormat="1" ht="18" customHeight="1">
      <c r="C4" s="85"/>
      <c r="E4" s="2480" t="s">
        <v>1784</v>
      </c>
      <c r="F4" s="2480"/>
      <c r="G4" s="2480"/>
      <c r="H4" s="2480"/>
      <c r="I4" s="2480"/>
      <c r="J4" s="2480"/>
      <c r="K4" s="2480"/>
      <c r="L4" s="85"/>
      <c r="M4" s="85"/>
      <c r="O4" s="1689"/>
    </row>
    <row r="5" spans="1:16" s="13" customFormat="1" ht="27" customHeight="1">
      <c r="A5" s="2468" t="s">
        <v>1184</v>
      </c>
      <c r="B5" s="2469"/>
      <c r="C5" s="2474" t="s">
        <v>1785</v>
      </c>
      <c r="D5" s="2475"/>
      <c r="E5" s="2475"/>
      <c r="F5" s="2475"/>
      <c r="G5" s="2474" t="s">
        <v>1786</v>
      </c>
      <c r="H5" s="2475"/>
      <c r="I5" s="2475"/>
      <c r="J5" s="2476"/>
      <c r="K5" s="2474" t="s">
        <v>1787</v>
      </c>
      <c r="L5" s="2475"/>
      <c r="M5" s="2475"/>
      <c r="N5" s="2474" t="s">
        <v>1175</v>
      </c>
      <c r="O5" s="2475"/>
    </row>
    <row r="6" spans="1:16" s="13" customFormat="1" ht="93.75" customHeight="1">
      <c r="A6" s="2466"/>
      <c r="B6" s="2467"/>
      <c r="C6" s="1712" t="s">
        <v>1788</v>
      </c>
      <c r="D6" s="1712" t="s">
        <v>1789</v>
      </c>
      <c r="E6" s="1712" t="s">
        <v>1790</v>
      </c>
      <c r="F6" s="1712" t="s">
        <v>1791</v>
      </c>
      <c r="G6" s="1712" t="s">
        <v>1792</v>
      </c>
      <c r="H6" s="1712" t="s">
        <v>1793</v>
      </c>
      <c r="I6" s="1712" t="s">
        <v>1794</v>
      </c>
      <c r="J6" s="1712" t="s">
        <v>1795</v>
      </c>
      <c r="K6" s="1712" t="s">
        <v>1796</v>
      </c>
      <c r="L6" s="1712" t="s">
        <v>1797</v>
      </c>
      <c r="M6" s="1712" t="s">
        <v>1798</v>
      </c>
      <c r="N6" s="1712" t="s">
        <v>1799</v>
      </c>
      <c r="O6" s="1712" t="s">
        <v>1800</v>
      </c>
    </row>
    <row r="7" spans="1:16" s="13" customFormat="1" ht="42" customHeight="1">
      <c r="A7" s="2470"/>
      <c r="B7" s="2471"/>
      <c r="C7" s="1714" t="s">
        <v>1801</v>
      </c>
      <c r="D7" s="1714" t="s">
        <v>1801</v>
      </c>
      <c r="E7" s="1714" t="s">
        <v>1802</v>
      </c>
      <c r="F7" s="1714" t="s">
        <v>1801</v>
      </c>
      <c r="G7" s="1687" t="s">
        <v>1803</v>
      </c>
      <c r="H7" s="1687" t="s">
        <v>1803</v>
      </c>
      <c r="I7" s="1687" t="s">
        <v>1803</v>
      </c>
      <c r="J7" s="1687" t="s">
        <v>1803</v>
      </c>
      <c r="K7" s="1687" t="s">
        <v>1804</v>
      </c>
      <c r="L7" s="1687" t="s">
        <v>1804</v>
      </c>
      <c r="M7" s="1687" t="s">
        <v>1805</v>
      </c>
      <c r="N7" s="1714" t="s">
        <v>1801</v>
      </c>
      <c r="O7" s="1714" t="s">
        <v>1801</v>
      </c>
    </row>
    <row r="8" spans="1:16" s="13" customFormat="1" ht="45" customHeight="1">
      <c r="A8" s="1716"/>
      <c r="B8" s="1717"/>
      <c r="C8" s="1712"/>
      <c r="D8" s="1713"/>
      <c r="E8" s="1713"/>
      <c r="F8" s="1713"/>
      <c r="G8" s="1713"/>
      <c r="H8" s="1713"/>
      <c r="I8" s="1713"/>
      <c r="J8" s="1684"/>
      <c r="K8" s="1713"/>
      <c r="L8" s="1713"/>
      <c r="M8" s="1713"/>
      <c r="N8" s="1713"/>
      <c r="O8" s="1713"/>
    </row>
    <row r="9" spans="1:16" s="13" customFormat="1" ht="90" customHeight="1">
      <c r="A9" s="2466" t="s">
        <v>1171</v>
      </c>
      <c r="B9" s="2601"/>
      <c r="C9" s="1036">
        <v>468</v>
      </c>
      <c r="D9" s="1037">
        <v>412</v>
      </c>
      <c r="E9" s="1037">
        <v>29</v>
      </c>
      <c r="F9" s="1037">
        <v>1156</v>
      </c>
      <c r="G9" s="1037">
        <v>7195</v>
      </c>
      <c r="H9" s="1037">
        <v>5173</v>
      </c>
      <c r="I9" s="1037">
        <v>116</v>
      </c>
      <c r="J9" s="1037">
        <v>113</v>
      </c>
      <c r="K9" s="1037">
        <v>536</v>
      </c>
      <c r="L9" s="1037">
        <v>244</v>
      </c>
      <c r="M9" s="1037">
        <v>217</v>
      </c>
      <c r="N9" s="1037">
        <v>31</v>
      </c>
      <c r="O9" s="1037">
        <v>10563</v>
      </c>
    </row>
    <row r="10" spans="1:16" s="13" customFormat="1" ht="45" customHeight="1">
      <c r="A10" s="1019"/>
      <c r="B10" s="1020"/>
      <c r="C10" s="1021"/>
      <c r="D10" s="1021"/>
      <c r="E10" s="1021"/>
      <c r="F10" s="1021"/>
      <c r="G10" s="1021"/>
      <c r="H10" s="1021"/>
      <c r="I10" s="1021"/>
      <c r="J10" s="1021"/>
      <c r="K10" s="1021"/>
      <c r="L10" s="1021"/>
      <c r="M10" s="1021"/>
      <c r="N10" s="1021"/>
      <c r="O10" s="1021"/>
    </row>
    <row r="11" spans="1:16" s="94" customFormat="1" ht="18" customHeight="1">
      <c r="A11" s="1469" t="s">
        <v>83</v>
      </c>
      <c r="D11" s="1643" t="s">
        <v>84</v>
      </c>
      <c r="G11" s="99" t="s">
        <v>85</v>
      </c>
      <c r="J11" s="54" t="s">
        <v>331</v>
      </c>
      <c r="O11" s="99" t="s">
        <v>1806</v>
      </c>
    </row>
    <row r="12" spans="1:16" s="94" customFormat="1" ht="18" customHeight="1">
      <c r="G12" s="99" t="s">
        <v>86</v>
      </c>
      <c r="L12" s="99"/>
      <c r="M12" s="99"/>
      <c r="N12" s="99"/>
      <c r="O12" s="99"/>
      <c r="P12" s="99"/>
    </row>
    <row r="13" spans="1:16" s="13" customFormat="1" ht="13.9" customHeight="1">
      <c r="H13" s="1715"/>
    </row>
    <row r="14" spans="1:16" s="13" customFormat="1" ht="13.9" customHeight="1">
      <c r="A14" s="957" t="s">
        <v>1617</v>
      </c>
    </row>
    <row r="15" spans="1:16" s="94" customFormat="1" ht="13.9" customHeight="1">
      <c r="A15" s="94" t="s">
        <v>856</v>
      </c>
    </row>
    <row r="16" spans="1:16" s="1469" customFormat="1" ht="13.9" customHeight="1"/>
  </sheetData>
  <mergeCells count="12">
    <mergeCell ref="K5:M5"/>
    <mergeCell ref="N5:O5"/>
    <mergeCell ref="A9:B9"/>
    <mergeCell ref="A1:B1"/>
    <mergeCell ref="N1:O1"/>
    <mergeCell ref="A2:B2"/>
    <mergeCell ref="N2:O2"/>
    <mergeCell ref="A3:O3"/>
    <mergeCell ref="E4:K4"/>
    <mergeCell ref="A5:B7"/>
    <mergeCell ref="C5:F5"/>
    <mergeCell ref="G5:J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36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23.125" style="96" customWidth="1"/>
    <col min="2" max="2" width="7.625" style="96" customWidth="1"/>
    <col min="3" max="6" width="24.5" style="97" customWidth="1"/>
    <col min="7" max="16384" width="9" style="97"/>
  </cols>
  <sheetData>
    <row r="1" spans="1:6" s="96" customFormat="1" ht="15" customHeight="1">
      <c r="A1" s="1439" t="s">
        <v>2663</v>
      </c>
      <c r="B1" s="10"/>
      <c r="C1" s="1469"/>
      <c r="D1" s="94"/>
      <c r="E1" s="1439" t="s">
        <v>2665</v>
      </c>
      <c r="F1" s="1439" t="s">
        <v>2658</v>
      </c>
    </row>
    <row r="2" spans="1:6" s="96" customFormat="1" ht="15" customHeight="1">
      <c r="A2" s="1439" t="s">
        <v>2705</v>
      </c>
      <c r="B2" s="1471" t="s">
        <v>2706</v>
      </c>
      <c r="C2" s="1471"/>
      <c r="D2" s="7" t="s">
        <v>220</v>
      </c>
      <c r="E2" s="1439" t="s">
        <v>2696</v>
      </c>
      <c r="F2" s="1291" t="s">
        <v>1248</v>
      </c>
    </row>
    <row r="3" spans="1:6" s="100" customFormat="1" ht="28.5" customHeight="1">
      <c r="A3" s="1811" t="s">
        <v>2707</v>
      </c>
      <c r="B3" s="2605"/>
      <c r="C3" s="2605"/>
      <c r="D3" s="2606"/>
      <c r="E3" s="2606"/>
      <c r="F3" s="2606"/>
    </row>
    <row r="4" spans="1:6" s="94" customFormat="1" ht="14.25">
      <c r="B4" s="1469"/>
      <c r="C4" s="1469"/>
      <c r="D4" s="1490" t="s">
        <v>2708</v>
      </c>
      <c r="F4" s="99" t="s">
        <v>2709</v>
      </c>
    </row>
    <row r="5" spans="1:6" s="1534" customFormat="1" ht="18" customHeight="1">
      <c r="A5" s="1875" t="s">
        <v>2700</v>
      </c>
      <c r="B5" s="1796"/>
      <c r="C5" s="1455" t="s">
        <v>2701</v>
      </c>
      <c r="D5" s="1455" t="s">
        <v>2710</v>
      </c>
      <c r="E5" s="1455" t="s">
        <v>2711</v>
      </c>
      <c r="F5" s="1456" t="s">
        <v>2712</v>
      </c>
    </row>
    <row r="6" spans="1:6" s="1469" customFormat="1" ht="15.95" customHeight="1">
      <c r="A6" s="2607" t="s">
        <v>1778</v>
      </c>
      <c r="B6" s="2608"/>
      <c r="C6" s="476">
        <f>SUM(D6:F6)</f>
        <v>280</v>
      </c>
      <c r="D6" s="1500">
        <v>266</v>
      </c>
      <c r="E6" s="1500">
        <v>7</v>
      </c>
      <c r="F6" s="1500">
        <v>7</v>
      </c>
    </row>
    <row r="7" spans="1:6" s="1469" customFormat="1" ht="15.95" customHeight="1">
      <c r="A7" s="1708"/>
      <c r="B7" s="1709"/>
      <c r="C7" s="476"/>
      <c r="D7" s="1500"/>
      <c r="E7" s="1500"/>
      <c r="F7" s="1500"/>
    </row>
    <row r="8" spans="1:6" s="1469" customFormat="1" ht="15.95" customHeight="1">
      <c r="A8" s="1965" t="s">
        <v>1779</v>
      </c>
      <c r="B8" s="1449" t="s">
        <v>53</v>
      </c>
      <c r="C8" s="476">
        <f>SUM(D8:F8)</f>
        <v>308</v>
      </c>
      <c r="D8" s="1500">
        <f>SUM(D9:D10)</f>
        <v>294</v>
      </c>
      <c r="E8" s="1500">
        <f>SUM(E9:E10)</f>
        <v>7</v>
      </c>
      <c r="F8" s="1500">
        <f t="shared" ref="F8" si="0">SUM(F9:F10)</f>
        <v>7</v>
      </c>
    </row>
    <row r="9" spans="1:6" s="1469" customFormat="1" ht="15.95" customHeight="1">
      <c r="A9" s="1965"/>
      <c r="B9" s="1449" t="s">
        <v>142</v>
      </c>
      <c r="C9" s="476">
        <f t="shared" ref="C9:C10" si="1">SUM(D9:F9)</f>
        <v>101</v>
      </c>
      <c r="D9" s="1500">
        <f t="shared" ref="D9:F10" si="2">SUM(D13,D17)</f>
        <v>96</v>
      </c>
      <c r="E9" s="1500">
        <f>SUM(E13,E17)</f>
        <v>4</v>
      </c>
      <c r="F9" s="1500">
        <f t="shared" si="2"/>
        <v>1</v>
      </c>
    </row>
    <row r="10" spans="1:6" s="1469" customFormat="1" ht="15.95" customHeight="1">
      <c r="A10" s="1965"/>
      <c r="B10" s="1449" t="s">
        <v>51</v>
      </c>
      <c r="C10" s="476">
        <f t="shared" si="1"/>
        <v>207</v>
      </c>
      <c r="D10" s="1500">
        <f t="shared" si="2"/>
        <v>198</v>
      </c>
      <c r="E10" s="1500">
        <f>SUM(E14,E18)</f>
        <v>3</v>
      </c>
      <c r="F10" s="1500">
        <f t="shared" si="2"/>
        <v>6</v>
      </c>
    </row>
    <row r="11" spans="1:6" s="1469" customFormat="1" ht="15.95" customHeight="1">
      <c r="A11" s="1534"/>
      <c r="B11" s="1449"/>
      <c r="C11" s="476"/>
      <c r="D11" s="1500"/>
      <c r="E11" s="1500"/>
      <c r="F11" s="1500"/>
    </row>
    <row r="12" spans="1:6" s="1469" customFormat="1" ht="15.95" customHeight="1">
      <c r="A12" s="1462" t="s">
        <v>2713</v>
      </c>
      <c r="B12" s="1449" t="s">
        <v>49</v>
      </c>
      <c r="C12" s="476">
        <f t="shared" ref="C12:C14" si="3">SUM(D12:F12)</f>
        <v>255</v>
      </c>
      <c r="D12" s="1500">
        <f>SUM(D13:D14)</f>
        <v>241</v>
      </c>
      <c r="E12" s="1500">
        <f>SUM(E13:E14)</f>
        <v>7</v>
      </c>
      <c r="F12" s="1500">
        <f>SUM(F13:F14)</f>
        <v>7</v>
      </c>
    </row>
    <row r="13" spans="1:6" s="1469" customFormat="1" ht="15.95" customHeight="1">
      <c r="A13" s="1462"/>
      <c r="B13" s="1449" t="s">
        <v>142</v>
      </c>
      <c r="C13" s="476">
        <f t="shared" si="3"/>
        <v>81</v>
      </c>
      <c r="D13" s="1500">
        <v>76</v>
      </c>
      <c r="E13" s="1500">
        <v>4</v>
      </c>
      <c r="F13" s="1500">
        <v>1</v>
      </c>
    </row>
    <row r="14" spans="1:6" s="1469" customFormat="1" ht="15.95" customHeight="1">
      <c r="A14" s="1462"/>
      <c r="B14" s="1449" t="s">
        <v>51</v>
      </c>
      <c r="C14" s="476">
        <f t="shared" si="3"/>
        <v>174</v>
      </c>
      <c r="D14" s="1500">
        <v>165</v>
      </c>
      <c r="E14" s="1500">
        <v>3</v>
      </c>
      <c r="F14" s="1500">
        <v>6</v>
      </c>
    </row>
    <row r="15" spans="1:6" s="1469" customFormat="1" ht="15.95" customHeight="1">
      <c r="A15" s="1462"/>
      <c r="B15" s="1449"/>
      <c r="C15" s="476"/>
      <c r="D15" s="1500"/>
      <c r="E15" s="1500"/>
      <c r="F15" s="1500"/>
    </row>
    <row r="16" spans="1:6" s="1469" customFormat="1" ht="15.95" customHeight="1">
      <c r="A16" s="1965" t="s">
        <v>2714</v>
      </c>
      <c r="B16" s="1449" t="s">
        <v>49</v>
      </c>
      <c r="C16" s="476">
        <f>SUM(D16:F16)</f>
        <v>53</v>
      </c>
      <c r="D16" s="1500">
        <f>SUM(D17:D18)</f>
        <v>53</v>
      </c>
      <c r="E16" s="1500">
        <f>SUM(E17:E18)</f>
        <v>0</v>
      </c>
      <c r="F16" s="1500">
        <f>SUM(F17:F18)</f>
        <v>0</v>
      </c>
    </row>
    <row r="17" spans="1:9" s="1469" customFormat="1" ht="15.95" customHeight="1">
      <c r="A17" s="2609"/>
      <c r="B17" s="1449" t="s">
        <v>142</v>
      </c>
      <c r="C17" s="476">
        <f>SUM(D17:F17)</f>
        <v>20</v>
      </c>
      <c r="D17" s="1500">
        <f t="shared" ref="D17:F18" si="4">SUM(D20,D23,D26,D29)</f>
        <v>20</v>
      </c>
      <c r="E17" s="1500">
        <f t="shared" si="4"/>
        <v>0</v>
      </c>
      <c r="F17" s="1500">
        <f t="shared" si="4"/>
        <v>0</v>
      </c>
    </row>
    <row r="18" spans="1:9" s="1469" customFormat="1" ht="15.95" customHeight="1">
      <c r="A18" s="2609"/>
      <c r="B18" s="1449" t="s">
        <v>51</v>
      </c>
      <c r="C18" s="476">
        <f>SUM(D18:F18)</f>
        <v>33</v>
      </c>
      <c r="D18" s="1500">
        <f t="shared" si="4"/>
        <v>33</v>
      </c>
      <c r="E18" s="1500">
        <f t="shared" si="4"/>
        <v>0</v>
      </c>
      <c r="F18" s="1500">
        <f t="shared" si="4"/>
        <v>0</v>
      </c>
    </row>
    <row r="19" spans="1:9" s="1469" customFormat="1" ht="15.95" customHeight="1">
      <c r="B19" s="1449"/>
      <c r="C19" s="476"/>
      <c r="D19" s="1500"/>
      <c r="E19" s="1500"/>
      <c r="F19" s="1500"/>
    </row>
    <row r="20" spans="1:9" s="1469" customFormat="1" ht="15.95" customHeight="1">
      <c r="A20" s="1292" t="s">
        <v>2715</v>
      </c>
      <c r="B20" s="1449" t="s">
        <v>2716</v>
      </c>
      <c r="C20" s="476">
        <f t="shared" ref="C20:C21" si="5">SUM(D20:F20)</f>
        <v>0</v>
      </c>
      <c r="D20" s="1500">
        <v>0</v>
      </c>
      <c r="E20" s="1500">
        <v>0</v>
      </c>
      <c r="F20" s="1500">
        <v>0</v>
      </c>
    </row>
    <row r="21" spans="1:9" s="1469" customFormat="1" ht="15.95" customHeight="1">
      <c r="A21" s="1292"/>
      <c r="B21" s="1449" t="s">
        <v>51</v>
      </c>
      <c r="C21" s="476">
        <f t="shared" si="5"/>
        <v>0</v>
      </c>
      <c r="D21" s="1500">
        <v>0</v>
      </c>
      <c r="E21" s="1500">
        <v>0</v>
      </c>
      <c r="F21" s="1500">
        <v>0</v>
      </c>
    </row>
    <row r="22" spans="1:9" s="1469" customFormat="1" ht="15.95" customHeight="1">
      <c r="A22" s="1292"/>
      <c r="B22" s="1449"/>
      <c r="C22" s="476"/>
      <c r="D22" s="1500"/>
      <c r="E22" s="1500"/>
      <c r="F22" s="1500"/>
    </row>
    <row r="23" spans="1:9" s="1469" customFormat="1" ht="15.95" customHeight="1">
      <c r="A23" s="1292" t="s">
        <v>2717</v>
      </c>
      <c r="B23" s="1449" t="s">
        <v>2716</v>
      </c>
      <c r="C23" s="476">
        <f t="shared" ref="C23:C24" si="6">SUM(D23:F23)</f>
        <v>0</v>
      </c>
      <c r="D23" s="1500">
        <v>0</v>
      </c>
      <c r="E23" s="1500">
        <v>0</v>
      </c>
      <c r="F23" s="1500">
        <v>0</v>
      </c>
    </row>
    <row r="24" spans="1:9" s="1469" customFormat="1" ht="15.95" customHeight="1">
      <c r="A24" s="1292"/>
      <c r="B24" s="1449" t="s">
        <v>51</v>
      </c>
      <c r="C24" s="476">
        <f t="shared" si="6"/>
        <v>0</v>
      </c>
      <c r="D24" s="1500">
        <v>0</v>
      </c>
      <c r="E24" s="1500">
        <v>0</v>
      </c>
      <c r="F24" s="1500">
        <v>0</v>
      </c>
    </row>
    <row r="25" spans="1:9" s="1469" customFormat="1" ht="15.95" customHeight="1">
      <c r="A25" s="1292"/>
      <c r="B25" s="1449"/>
      <c r="C25" s="476"/>
      <c r="D25" s="1500"/>
      <c r="E25" s="1500"/>
      <c r="F25" s="1500"/>
    </row>
    <row r="26" spans="1:9" s="1469" customFormat="1" ht="15.95" customHeight="1">
      <c r="A26" s="1292" t="s">
        <v>2718</v>
      </c>
      <c r="B26" s="1449" t="s">
        <v>2716</v>
      </c>
      <c r="C26" s="476">
        <f t="shared" ref="C26:C27" si="7">SUM(D26:F26)</f>
        <v>17</v>
      </c>
      <c r="D26" s="1500">
        <v>17</v>
      </c>
      <c r="E26" s="1500">
        <v>0</v>
      </c>
      <c r="F26" s="1500">
        <v>0</v>
      </c>
    </row>
    <row r="27" spans="1:9" s="1469" customFormat="1" ht="15.95" customHeight="1">
      <c r="A27" s="1292"/>
      <c r="B27" s="1449" t="s">
        <v>51</v>
      </c>
      <c r="C27" s="476">
        <f t="shared" si="7"/>
        <v>28</v>
      </c>
      <c r="D27" s="1500">
        <v>28</v>
      </c>
      <c r="E27" s="1500">
        <v>0</v>
      </c>
      <c r="F27" s="1500">
        <v>0</v>
      </c>
      <c r="I27" s="1469" t="s">
        <v>1249</v>
      </c>
    </row>
    <row r="28" spans="1:9" s="1469" customFormat="1" ht="15.95" customHeight="1">
      <c r="A28" s="1292"/>
      <c r="B28" s="1449"/>
      <c r="C28" s="476"/>
      <c r="D28" s="1500"/>
      <c r="E28" s="1500"/>
      <c r="F28" s="1500"/>
    </row>
    <row r="29" spans="1:9" s="1469" customFormat="1" ht="15.95" customHeight="1">
      <c r="A29" s="1292" t="s">
        <v>2719</v>
      </c>
      <c r="B29" s="1449" t="s">
        <v>2716</v>
      </c>
      <c r="C29" s="476">
        <f t="shared" ref="C29:C30" si="8">SUM(D29:F29)</f>
        <v>3</v>
      </c>
      <c r="D29" s="1500">
        <v>3</v>
      </c>
      <c r="E29" s="1500">
        <v>0</v>
      </c>
      <c r="F29" s="1500">
        <v>0</v>
      </c>
    </row>
    <row r="30" spans="1:9" s="1469" customFormat="1" ht="15.95" customHeight="1">
      <c r="A30" s="481"/>
      <c r="B30" s="1450" t="s">
        <v>51</v>
      </c>
      <c r="C30" s="1293">
        <f t="shared" si="8"/>
        <v>5</v>
      </c>
      <c r="D30" s="1505">
        <v>5</v>
      </c>
      <c r="E30" s="1505">
        <v>0</v>
      </c>
      <c r="F30" s="1505">
        <v>0</v>
      </c>
    </row>
    <row r="31" spans="1:9" s="94" customFormat="1" ht="13.9" customHeight="1">
      <c r="A31" s="1469" t="s">
        <v>83</v>
      </c>
      <c r="B31" s="1490" t="s">
        <v>1254</v>
      </c>
      <c r="C31" s="1808" t="s">
        <v>85</v>
      </c>
      <c r="D31" s="2610"/>
      <c r="E31" s="1490" t="s">
        <v>87</v>
      </c>
      <c r="F31" s="99" t="s">
        <v>1698</v>
      </c>
    </row>
    <row r="32" spans="1:9" s="94" customFormat="1" ht="13.9" customHeight="1">
      <c r="A32" s="1469"/>
      <c r="B32" s="157"/>
      <c r="C32" s="1809" t="s">
        <v>86</v>
      </c>
      <c r="D32" s="2604"/>
      <c r="E32" s="1662"/>
    </row>
    <row r="33" spans="1:32" s="94" customFormat="1" ht="9" customHeight="1">
      <c r="A33" s="1469"/>
      <c r="B33" s="157"/>
      <c r="C33" s="1643"/>
      <c r="D33" s="157"/>
      <c r="E33" s="1662"/>
    </row>
    <row r="34" spans="1:32" s="94" customFormat="1" ht="13.9" customHeight="1">
      <c r="A34" s="157" t="s">
        <v>141</v>
      </c>
      <c r="B34" s="1643"/>
    </row>
    <row r="35" spans="1:32" s="13" customFormat="1" ht="13.9" customHeight="1">
      <c r="A35" s="54" t="s">
        <v>1699</v>
      </c>
    </row>
    <row r="36" spans="1:32" s="94" customFormat="1" ht="13.9" customHeight="1">
      <c r="A36" s="157"/>
      <c r="B36" s="157"/>
      <c r="AB36" s="1469"/>
      <c r="AC36" s="1469"/>
      <c r="AD36" s="1469"/>
      <c r="AE36" s="1469"/>
      <c r="AF36" s="1469"/>
    </row>
  </sheetData>
  <mergeCells count="7">
    <mergeCell ref="C32:D32"/>
    <mergeCell ref="A3:F3"/>
    <mergeCell ref="A5:B5"/>
    <mergeCell ref="A6:B6"/>
    <mergeCell ref="A8:A10"/>
    <mergeCell ref="A16:A18"/>
    <mergeCell ref="C31:D31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37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1" width="16.375" style="96" customWidth="1"/>
    <col min="2" max="2" width="12.875" style="96" customWidth="1"/>
    <col min="3" max="4" width="12.75" style="97" customWidth="1"/>
    <col min="5" max="6" width="24.625" style="97" customWidth="1"/>
    <col min="7" max="8" width="12.75" style="97" customWidth="1"/>
    <col min="9" max="256" width="8.875" style="97"/>
    <col min="257" max="257" width="16.375" style="97" customWidth="1"/>
    <col min="258" max="258" width="12.875" style="97" customWidth="1"/>
    <col min="259" max="260" width="12.75" style="97" customWidth="1"/>
    <col min="261" max="262" width="24.625" style="97" customWidth="1"/>
    <col min="263" max="264" width="12.75" style="97" customWidth="1"/>
    <col min="265" max="512" width="8.875" style="97"/>
    <col min="513" max="513" width="16.375" style="97" customWidth="1"/>
    <col min="514" max="514" width="12.875" style="97" customWidth="1"/>
    <col min="515" max="516" width="12.75" style="97" customWidth="1"/>
    <col min="517" max="518" width="24.625" style="97" customWidth="1"/>
    <col min="519" max="520" width="12.75" style="97" customWidth="1"/>
    <col min="521" max="768" width="8.875" style="97"/>
    <col min="769" max="769" width="16.375" style="97" customWidth="1"/>
    <col min="770" max="770" width="12.875" style="97" customWidth="1"/>
    <col min="771" max="772" width="12.75" style="97" customWidth="1"/>
    <col min="773" max="774" width="24.625" style="97" customWidth="1"/>
    <col min="775" max="776" width="12.75" style="97" customWidth="1"/>
    <col min="777" max="1024" width="8.875" style="97"/>
    <col min="1025" max="1025" width="16.375" style="97" customWidth="1"/>
    <col min="1026" max="1026" width="12.875" style="97" customWidth="1"/>
    <col min="1027" max="1028" width="12.75" style="97" customWidth="1"/>
    <col min="1029" max="1030" width="24.625" style="97" customWidth="1"/>
    <col min="1031" max="1032" width="12.75" style="97" customWidth="1"/>
    <col min="1033" max="1280" width="8.875" style="97"/>
    <col min="1281" max="1281" width="16.375" style="97" customWidth="1"/>
    <col min="1282" max="1282" width="12.875" style="97" customWidth="1"/>
    <col min="1283" max="1284" width="12.75" style="97" customWidth="1"/>
    <col min="1285" max="1286" width="24.625" style="97" customWidth="1"/>
    <col min="1287" max="1288" width="12.75" style="97" customWidth="1"/>
    <col min="1289" max="1536" width="8.875" style="97"/>
    <col min="1537" max="1537" width="16.375" style="97" customWidth="1"/>
    <col min="1538" max="1538" width="12.875" style="97" customWidth="1"/>
    <col min="1539" max="1540" width="12.75" style="97" customWidth="1"/>
    <col min="1541" max="1542" width="24.625" style="97" customWidth="1"/>
    <col min="1543" max="1544" width="12.75" style="97" customWidth="1"/>
    <col min="1545" max="1792" width="8.875" style="97"/>
    <col min="1793" max="1793" width="16.375" style="97" customWidth="1"/>
    <col min="1794" max="1794" width="12.875" style="97" customWidth="1"/>
    <col min="1795" max="1796" width="12.75" style="97" customWidth="1"/>
    <col min="1797" max="1798" width="24.625" style="97" customWidth="1"/>
    <col min="1799" max="1800" width="12.75" style="97" customWidth="1"/>
    <col min="1801" max="2048" width="8.875" style="97"/>
    <col min="2049" max="2049" width="16.375" style="97" customWidth="1"/>
    <col min="2050" max="2050" width="12.875" style="97" customWidth="1"/>
    <col min="2051" max="2052" width="12.75" style="97" customWidth="1"/>
    <col min="2053" max="2054" width="24.625" style="97" customWidth="1"/>
    <col min="2055" max="2056" width="12.75" style="97" customWidth="1"/>
    <col min="2057" max="2304" width="8.875" style="97"/>
    <col min="2305" max="2305" width="16.375" style="97" customWidth="1"/>
    <col min="2306" max="2306" width="12.875" style="97" customWidth="1"/>
    <col min="2307" max="2308" width="12.75" style="97" customWidth="1"/>
    <col min="2309" max="2310" width="24.625" style="97" customWidth="1"/>
    <col min="2311" max="2312" width="12.75" style="97" customWidth="1"/>
    <col min="2313" max="2560" width="8.875" style="97"/>
    <col min="2561" max="2561" width="16.375" style="97" customWidth="1"/>
    <col min="2562" max="2562" width="12.875" style="97" customWidth="1"/>
    <col min="2563" max="2564" width="12.75" style="97" customWidth="1"/>
    <col min="2565" max="2566" width="24.625" style="97" customWidth="1"/>
    <col min="2567" max="2568" width="12.75" style="97" customWidth="1"/>
    <col min="2569" max="2816" width="8.875" style="97"/>
    <col min="2817" max="2817" width="16.375" style="97" customWidth="1"/>
    <col min="2818" max="2818" width="12.875" style="97" customWidth="1"/>
    <col min="2819" max="2820" width="12.75" style="97" customWidth="1"/>
    <col min="2821" max="2822" width="24.625" style="97" customWidth="1"/>
    <col min="2823" max="2824" width="12.75" style="97" customWidth="1"/>
    <col min="2825" max="3072" width="8.875" style="97"/>
    <col min="3073" max="3073" width="16.375" style="97" customWidth="1"/>
    <col min="3074" max="3074" width="12.875" style="97" customWidth="1"/>
    <col min="3075" max="3076" width="12.75" style="97" customWidth="1"/>
    <col min="3077" max="3078" width="24.625" style="97" customWidth="1"/>
    <col min="3079" max="3080" width="12.75" style="97" customWidth="1"/>
    <col min="3081" max="3328" width="8.875" style="97"/>
    <col min="3329" max="3329" width="16.375" style="97" customWidth="1"/>
    <col min="3330" max="3330" width="12.875" style="97" customWidth="1"/>
    <col min="3331" max="3332" width="12.75" style="97" customWidth="1"/>
    <col min="3333" max="3334" width="24.625" style="97" customWidth="1"/>
    <col min="3335" max="3336" width="12.75" style="97" customWidth="1"/>
    <col min="3337" max="3584" width="8.875" style="97"/>
    <col min="3585" max="3585" width="16.375" style="97" customWidth="1"/>
    <col min="3586" max="3586" width="12.875" style="97" customWidth="1"/>
    <col min="3587" max="3588" width="12.75" style="97" customWidth="1"/>
    <col min="3589" max="3590" width="24.625" style="97" customWidth="1"/>
    <col min="3591" max="3592" width="12.75" style="97" customWidth="1"/>
    <col min="3593" max="3840" width="8.875" style="97"/>
    <col min="3841" max="3841" width="16.375" style="97" customWidth="1"/>
    <col min="3842" max="3842" width="12.875" style="97" customWidth="1"/>
    <col min="3843" max="3844" width="12.75" style="97" customWidth="1"/>
    <col min="3845" max="3846" width="24.625" style="97" customWidth="1"/>
    <col min="3847" max="3848" width="12.75" style="97" customWidth="1"/>
    <col min="3849" max="4096" width="8.875" style="97"/>
    <col min="4097" max="4097" width="16.375" style="97" customWidth="1"/>
    <col min="4098" max="4098" width="12.875" style="97" customWidth="1"/>
    <col min="4099" max="4100" width="12.75" style="97" customWidth="1"/>
    <col min="4101" max="4102" width="24.625" style="97" customWidth="1"/>
    <col min="4103" max="4104" width="12.75" style="97" customWidth="1"/>
    <col min="4105" max="4352" width="8.875" style="97"/>
    <col min="4353" max="4353" width="16.375" style="97" customWidth="1"/>
    <col min="4354" max="4354" width="12.875" style="97" customWidth="1"/>
    <col min="4355" max="4356" width="12.75" style="97" customWidth="1"/>
    <col min="4357" max="4358" width="24.625" style="97" customWidth="1"/>
    <col min="4359" max="4360" width="12.75" style="97" customWidth="1"/>
    <col min="4361" max="4608" width="8.875" style="97"/>
    <col min="4609" max="4609" width="16.375" style="97" customWidth="1"/>
    <col min="4610" max="4610" width="12.875" style="97" customWidth="1"/>
    <col min="4611" max="4612" width="12.75" style="97" customWidth="1"/>
    <col min="4613" max="4614" width="24.625" style="97" customWidth="1"/>
    <col min="4615" max="4616" width="12.75" style="97" customWidth="1"/>
    <col min="4617" max="4864" width="8.875" style="97"/>
    <col min="4865" max="4865" width="16.375" style="97" customWidth="1"/>
    <col min="4866" max="4866" width="12.875" style="97" customWidth="1"/>
    <col min="4867" max="4868" width="12.75" style="97" customWidth="1"/>
    <col min="4869" max="4870" width="24.625" style="97" customWidth="1"/>
    <col min="4871" max="4872" width="12.75" style="97" customWidth="1"/>
    <col min="4873" max="5120" width="8.875" style="97"/>
    <col min="5121" max="5121" width="16.375" style="97" customWidth="1"/>
    <col min="5122" max="5122" width="12.875" style="97" customWidth="1"/>
    <col min="5123" max="5124" width="12.75" style="97" customWidth="1"/>
    <col min="5125" max="5126" width="24.625" style="97" customWidth="1"/>
    <col min="5127" max="5128" width="12.75" style="97" customWidth="1"/>
    <col min="5129" max="5376" width="8.875" style="97"/>
    <col min="5377" max="5377" width="16.375" style="97" customWidth="1"/>
    <col min="5378" max="5378" width="12.875" style="97" customWidth="1"/>
    <col min="5379" max="5380" width="12.75" style="97" customWidth="1"/>
    <col min="5381" max="5382" width="24.625" style="97" customWidth="1"/>
    <col min="5383" max="5384" width="12.75" style="97" customWidth="1"/>
    <col min="5385" max="5632" width="8.875" style="97"/>
    <col min="5633" max="5633" width="16.375" style="97" customWidth="1"/>
    <col min="5634" max="5634" width="12.875" style="97" customWidth="1"/>
    <col min="5635" max="5636" width="12.75" style="97" customWidth="1"/>
    <col min="5637" max="5638" width="24.625" style="97" customWidth="1"/>
    <col min="5639" max="5640" width="12.75" style="97" customWidth="1"/>
    <col min="5641" max="5888" width="8.875" style="97"/>
    <col min="5889" max="5889" width="16.375" style="97" customWidth="1"/>
    <col min="5890" max="5890" width="12.875" style="97" customWidth="1"/>
    <col min="5891" max="5892" width="12.75" style="97" customWidth="1"/>
    <col min="5893" max="5894" width="24.625" style="97" customWidth="1"/>
    <col min="5895" max="5896" width="12.75" style="97" customWidth="1"/>
    <col min="5897" max="6144" width="8.875" style="97"/>
    <col min="6145" max="6145" width="16.375" style="97" customWidth="1"/>
    <col min="6146" max="6146" width="12.875" style="97" customWidth="1"/>
    <col min="6147" max="6148" width="12.75" style="97" customWidth="1"/>
    <col min="6149" max="6150" width="24.625" style="97" customWidth="1"/>
    <col min="6151" max="6152" width="12.75" style="97" customWidth="1"/>
    <col min="6153" max="6400" width="8.875" style="97"/>
    <col min="6401" max="6401" width="16.375" style="97" customWidth="1"/>
    <col min="6402" max="6402" width="12.875" style="97" customWidth="1"/>
    <col min="6403" max="6404" width="12.75" style="97" customWidth="1"/>
    <col min="6405" max="6406" width="24.625" style="97" customWidth="1"/>
    <col min="6407" max="6408" width="12.75" style="97" customWidth="1"/>
    <col min="6409" max="6656" width="8.875" style="97"/>
    <col min="6657" max="6657" width="16.375" style="97" customWidth="1"/>
    <col min="6658" max="6658" width="12.875" style="97" customWidth="1"/>
    <col min="6659" max="6660" width="12.75" style="97" customWidth="1"/>
    <col min="6661" max="6662" width="24.625" style="97" customWidth="1"/>
    <col min="6663" max="6664" width="12.75" style="97" customWidth="1"/>
    <col min="6665" max="6912" width="8.875" style="97"/>
    <col min="6913" max="6913" width="16.375" style="97" customWidth="1"/>
    <col min="6914" max="6914" width="12.875" style="97" customWidth="1"/>
    <col min="6915" max="6916" width="12.75" style="97" customWidth="1"/>
    <col min="6917" max="6918" width="24.625" style="97" customWidth="1"/>
    <col min="6919" max="6920" width="12.75" style="97" customWidth="1"/>
    <col min="6921" max="7168" width="8.875" style="97"/>
    <col min="7169" max="7169" width="16.375" style="97" customWidth="1"/>
    <col min="7170" max="7170" width="12.875" style="97" customWidth="1"/>
    <col min="7171" max="7172" width="12.75" style="97" customWidth="1"/>
    <col min="7173" max="7174" width="24.625" style="97" customWidth="1"/>
    <col min="7175" max="7176" width="12.75" style="97" customWidth="1"/>
    <col min="7177" max="7424" width="8.875" style="97"/>
    <col min="7425" max="7425" width="16.375" style="97" customWidth="1"/>
    <col min="7426" max="7426" width="12.875" style="97" customWidth="1"/>
    <col min="7427" max="7428" width="12.75" style="97" customWidth="1"/>
    <col min="7429" max="7430" width="24.625" style="97" customWidth="1"/>
    <col min="7431" max="7432" width="12.75" style="97" customWidth="1"/>
    <col min="7433" max="7680" width="8.875" style="97"/>
    <col min="7681" max="7681" width="16.375" style="97" customWidth="1"/>
    <col min="7682" max="7682" width="12.875" style="97" customWidth="1"/>
    <col min="7683" max="7684" width="12.75" style="97" customWidth="1"/>
    <col min="7685" max="7686" width="24.625" style="97" customWidth="1"/>
    <col min="7687" max="7688" width="12.75" style="97" customWidth="1"/>
    <col min="7689" max="7936" width="8.875" style="97"/>
    <col min="7937" max="7937" width="16.375" style="97" customWidth="1"/>
    <col min="7938" max="7938" width="12.875" style="97" customWidth="1"/>
    <col min="7939" max="7940" width="12.75" style="97" customWidth="1"/>
    <col min="7941" max="7942" width="24.625" style="97" customWidth="1"/>
    <col min="7943" max="7944" width="12.75" style="97" customWidth="1"/>
    <col min="7945" max="8192" width="8.875" style="97"/>
    <col min="8193" max="8193" width="16.375" style="97" customWidth="1"/>
    <col min="8194" max="8194" width="12.875" style="97" customWidth="1"/>
    <col min="8195" max="8196" width="12.75" style="97" customWidth="1"/>
    <col min="8197" max="8198" width="24.625" style="97" customWidth="1"/>
    <col min="8199" max="8200" width="12.75" style="97" customWidth="1"/>
    <col min="8201" max="8448" width="8.875" style="97"/>
    <col min="8449" max="8449" width="16.375" style="97" customWidth="1"/>
    <col min="8450" max="8450" width="12.875" style="97" customWidth="1"/>
    <col min="8451" max="8452" width="12.75" style="97" customWidth="1"/>
    <col min="8453" max="8454" width="24.625" style="97" customWidth="1"/>
    <col min="8455" max="8456" width="12.75" style="97" customWidth="1"/>
    <col min="8457" max="8704" width="8.875" style="97"/>
    <col min="8705" max="8705" width="16.375" style="97" customWidth="1"/>
    <col min="8706" max="8706" width="12.875" style="97" customWidth="1"/>
    <col min="8707" max="8708" width="12.75" style="97" customWidth="1"/>
    <col min="8709" max="8710" width="24.625" style="97" customWidth="1"/>
    <col min="8711" max="8712" width="12.75" style="97" customWidth="1"/>
    <col min="8713" max="8960" width="8.875" style="97"/>
    <col min="8961" max="8961" width="16.375" style="97" customWidth="1"/>
    <col min="8962" max="8962" width="12.875" style="97" customWidth="1"/>
    <col min="8963" max="8964" width="12.75" style="97" customWidth="1"/>
    <col min="8965" max="8966" width="24.625" style="97" customWidth="1"/>
    <col min="8967" max="8968" width="12.75" style="97" customWidth="1"/>
    <col min="8969" max="9216" width="8.875" style="97"/>
    <col min="9217" max="9217" width="16.375" style="97" customWidth="1"/>
    <col min="9218" max="9218" width="12.875" style="97" customWidth="1"/>
    <col min="9219" max="9220" width="12.75" style="97" customWidth="1"/>
    <col min="9221" max="9222" width="24.625" style="97" customWidth="1"/>
    <col min="9223" max="9224" width="12.75" style="97" customWidth="1"/>
    <col min="9225" max="9472" width="8.875" style="97"/>
    <col min="9473" max="9473" width="16.375" style="97" customWidth="1"/>
    <col min="9474" max="9474" width="12.875" style="97" customWidth="1"/>
    <col min="9475" max="9476" width="12.75" style="97" customWidth="1"/>
    <col min="9477" max="9478" width="24.625" style="97" customWidth="1"/>
    <col min="9479" max="9480" width="12.75" style="97" customWidth="1"/>
    <col min="9481" max="9728" width="8.875" style="97"/>
    <col min="9729" max="9729" width="16.375" style="97" customWidth="1"/>
    <col min="9730" max="9730" width="12.875" style="97" customWidth="1"/>
    <col min="9731" max="9732" width="12.75" style="97" customWidth="1"/>
    <col min="9733" max="9734" width="24.625" style="97" customWidth="1"/>
    <col min="9735" max="9736" width="12.75" style="97" customWidth="1"/>
    <col min="9737" max="9984" width="8.875" style="97"/>
    <col min="9985" max="9985" width="16.375" style="97" customWidth="1"/>
    <col min="9986" max="9986" width="12.875" style="97" customWidth="1"/>
    <col min="9987" max="9988" width="12.75" style="97" customWidth="1"/>
    <col min="9989" max="9990" width="24.625" style="97" customWidth="1"/>
    <col min="9991" max="9992" width="12.75" style="97" customWidth="1"/>
    <col min="9993" max="10240" width="8.875" style="97"/>
    <col min="10241" max="10241" width="16.375" style="97" customWidth="1"/>
    <col min="10242" max="10242" width="12.875" style="97" customWidth="1"/>
    <col min="10243" max="10244" width="12.75" style="97" customWidth="1"/>
    <col min="10245" max="10246" width="24.625" style="97" customWidth="1"/>
    <col min="10247" max="10248" width="12.75" style="97" customWidth="1"/>
    <col min="10249" max="10496" width="8.875" style="97"/>
    <col min="10497" max="10497" width="16.375" style="97" customWidth="1"/>
    <col min="10498" max="10498" width="12.875" style="97" customWidth="1"/>
    <col min="10499" max="10500" width="12.75" style="97" customWidth="1"/>
    <col min="10501" max="10502" width="24.625" style="97" customWidth="1"/>
    <col min="10503" max="10504" width="12.75" style="97" customWidth="1"/>
    <col min="10505" max="10752" width="8.875" style="97"/>
    <col min="10753" max="10753" width="16.375" style="97" customWidth="1"/>
    <col min="10754" max="10754" width="12.875" style="97" customWidth="1"/>
    <col min="10755" max="10756" width="12.75" style="97" customWidth="1"/>
    <col min="10757" max="10758" width="24.625" style="97" customWidth="1"/>
    <col min="10759" max="10760" width="12.75" style="97" customWidth="1"/>
    <col min="10761" max="11008" width="8.875" style="97"/>
    <col min="11009" max="11009" width="16.375" style="97" customWidth="1"/>
    <col min="11010" max="11010" width="12.875" style="97" customWidth="1"/>
    <col min="11011" max="11012" width="12.75" style="97" customWidth="1"/>
    <col min="11013" max="11014" width="24.625" style="97" customWidth="1"/>
    <col min="11015" max="11016" width="12.75" style="97" customWidth="1"/>
    <col min="11017" max="11264" width="8.875" style="97"/>
    <col min="11265" max="11265" width="16.375" style="97" customWidth="1"/>
    <col min="11266" max="11266" width="12.875" style="97" customWidth="1"/>
    <col min="11267" max="11268" width="12.75" style="97" customWidth="1"/>
    <col min="11269" max="11270" width="24.625" style="97" customWidth="1"/>
    <col min="11271" max="11272" width="12.75" style="97" customWidth="1"/>
    <col min="11273" max="11520" width="8.875" style="97"/>
    <col min="11521" max="11521" width="16.375" style="97" customWidth="1"/>
    <col min="11522" max="11522" width="12.875" style="97" customWidth="1"/>
    <col min="11523" max="11524" width="12.75" style="97" customWidth="1"/>
    <col min="11525" max="11526" width="24.625" style="97" customWidth="1"/>
    <col min="11527" max="11528" width="12.75" style="97" customWidth="1"/>
    <col min="11529" max="11776" width="8.875" style="97"/>
    <col min="11777" max="11777" width="16.375" style="97" customWidth="1"/>
    <col min="11778" max="11778" width="12.875" style="97" customWidth="1"/>
    <col min="11779" max="11780" width="12.75" style="97" customWidth="1"/>
    <col min="11781" max="11782" width="24.625" style="97" customWidth="1"/>
    <col min="11783" max="11784" width="12.75" style="97" customWidth="1"/>
    <col min="11785" max="12032" width="8.875" style="97"/>
    <col min="12033" max="12033" width="16.375" style="97" customWidth="1"/>
    <col min="12034" max="12034" width="12.875" style="97" customWidth="1"/>
    <col min="12035" max="12036" width="12.75" style="97" customWidth="1"/>
    <col min="12037" max="12038" width="24.625" style="97" customWidth="1"/>
    <col min="12039" max="12040" width="12.75" style="97" customWidth="1"/>
    <col min="12041" max="12288" width="8.875" style="97"/>
    <col min="12289" max="12289" width="16.375" style="97" customWidth="1"/>
    <col min="12290" max="12290" width="12.875" style="97" customWidth="1"/>
    <col min="12291" max="12292" width="12.75" style="97" customWidth="1"/>
    <col min="12293" max="12294" width="24.625" style="97" customWidth="1"/>
    <col min="12295" max="12296" width="12.75" style="97" customWidth="1"/>
    <col min="12297" max="12544" width="8.875" style="97"/>
    <col min="12545" max="12545" width="16.375" style="97" customWidth="1"/>
    <col min="12546" max="12546" width="12.875" style="97" customWidth="1"/>
    <col min="12547" max="12548" width="12.75" style="97" customWidth="1"/>
    <col min="12549" max="12550" width="24.625" style="97" customWidth="1"/>
    <col min="12551" max="12552" width="12.75" style="97" customWidth="1"/>
    <col min="12553" max="12800" width="8.875" style="97"/>
    <col min="12801" max="12801" width="16.375" style="97" customWidth="1"/>
    <col min="12802" max="12802" width="12.875" style="97" customWidth="1"/>
    <col min="12803" max="12804" width="12.75" style="97" customWidth="1"/>
    <col min="12805" max="12806" width="24.625" style="97" customWidth="1"/>
    <col min="12807" max="12808" width="12.75" style="97" customWidth="1"/>
    <col min="12809" max="13056" width="8.875" style="97"/>
    <col min="13057" max="13057" width="16.375" style="97" customWidth="1"/>
    <col min="13058" max="13058" width="12.875" style="97" customWidth="1"/>
    <col min="13059" max="13060" width="12.75" style="97" customWidth="1"/>
    <col min="13061" max="13062" width="24.625" style="97" customWidth="1"/>
    <col min="13063" max="13064" width="12.75" style="97" customWidth="1"/>
    <col min="13065" max="13312" width="8.875" style="97"/>
    <col min="13313" max="13313" width="16.375" style="97" customWidth="1"/>
    <col min="13314" max="13314" width="12.875" style="97" customWidth="1"/>
    <col min="13315" max="13316" width="12.75" style="97" customWidth="1"/>
    <col min="13317" max="13318" width="24.625" style="97" customWidth="1"/>
    <col min="13319" max="13320" width="12.75" style="97" customWidth="1"/>
    <col min="13321" max="13568" width="8.875" style="97"/>
    <col min="13569" max="13569" width="16.375" style="97" customWidth="1"/>
    <col min="13570" max="13570" width="12.875" style="97" customWidth="1"/>
    <col min="13571" max="13572" width="12.75" style="97" customWidth="1"/>
    <col min="13573" max="13574" width="24.625" style="97" customWidth="1"/>
    <col min="13575" max="13576" width="12.75" style="97" customWidth="1"/>
    <col min="13577" max="13824" width="8.875" style="97"/>
    <col min="13825" max="13825" width="16.375" style="97" customWidth="1"/>
    <col min="13826" max="13826" width="12.875" style="97" customWidth="1"/>
    <col min="13827" max="13828" width="12.75" style="97" customWidth="1"/>
    <col min="13829" max="13830" width="24.625" style="97" customWidth="1"/>
    <col min="13831" max="13832" width="12.75" style="97" customWidth="1"/>
    <col min="13833" max="14080" width="8.875" style="97"/>
    <col min="14081" max="14081" width="16.375" style="97" customWidth="1"/>
    <col min="14082" max="14082" width="12.875" style="97" customWidth="1"/>
    <col min="14083" max="14084" width="12.75" style="97" customWidth="1"/>
    <col min="14085" max="14086" width="24.625" style="97" customWidth="1"/>
    <col min="14087" max="14088" width="12.75" style="97" customWidth="1"/>
    <col min="14089" max="14336" width="8.875" style="97"/>
    <col min="14337" max="14337" width="16.375" style="97" customWidth="1"/>
    <col min="14338" max="14338" width="12.875" style="97" customWidth="1"/>
    <col min="14339" max="14340" width="12.75" style="97" customWidth="1"/>
    <col min="14341" max="14342" width="24.625" style="97" customWidth="1"/>
    <col min="14343" max="14344" width="12.75" style="97" customWidth="1"/>
    <col min="14345" max="14592" width="8.875" style="97"/>
    <col min="14593" max="14593" width="16.375" style="97" customWidth="1"/>
    <col min="14594" max="14594" width="12.875" style="97" customWidth="1"/>
    <col min="14595" max="14596" width="12.75" style="97" customWidth="1"/>
    <col min="14597" max="14598" width="24.625" style="97" customWidth="1"/>
    <col min="14599" max="14600" width="12.75" style="97" customWidth="1"/>
    <col min="14601" max="14848" width="8.875" style="97"/>
    <col min="14849" max="14849" width="16.375" style="97" customWidth="1"/>
    <col min="14850" max="14850" width="12.875" style="97" customWidth="1"/>
    <col min="14851" max="14852" width="12.75" style="97" customWidth="1"/>
    <col min="14853" max="14854" width="24.625" style="97" customWidth="1"/>
    <col min="14855" max="14856" width="12.75" style="97" customWidth="1"/>
    <col min="14857" max="15104" width="8.875" style="97"/>
    <col min="15105" max="15105" width="16.375" style="97" customWidth="1"/>
    <col min="15106" max="15106" width="12.875" style="97" customWidth="1"/>
    <col min="15107" max="15108" width="12.75" style="97" customWidth="1"/>
    <col min="15109" max="15110" width="24.625" style="97" customWidth="1"/>
    <col min="15111" max="15112" width="12.75" style="97" customWidth="1"/>
    <col min="15113" max="15360" width="8.875" style="97"/>
    <col min="15361" max="15361" width="16.375" style="97" customWidth="1"/>
    <col min="15362" max="15362" width="12.875" style="97" customWidth="1"/>
    <col min="15363" max="15364" width="12.75" style="97" customWidth="1"/>
    <col min="15365" max="15366" width="24.625" style="97" customWidth="1"/>
    <col min="15367" max="15368" width="12.75" style="97" customWidth="1"/>
    <col min="15369" max="15616" width="8.875" style="97"/>
    <col min="15617" max="15617" width="16.375" style="97" customWidth="1"/>
    <col min="15618" max="15618" width="12.875" style="97" customWidth="1"/>
    <col min="15619" max="15620" width="12.75" style="97" customWidth="1"/>
    <col min="15621" max="15622" width="24.625" style="97" customWidth="1"/>
    <col min="15623" max="15624" width="12.75" style="97" customWidth="1"/>
    <col min="15625" max="15872" width="8.875" style="97"/>
    <col min="15873" max="15873" width="16.375" style="97" customWidth="1"/>
    <col min="15874" max="15874" width="12.875" style="97" customWidth="1"/>
    <col min="15875" max="15876" width="12.75" style="97" customWidth="1"/>
    <col min="15877" max="15878" width="24.625" style="97" customWidth="1"/>
    <col min="15879" max="15880" width="12.75" style="97" customWidth="1"/>
    <col min="15881" max="16128" width="8.875" style="97"/>
    <col min="16129" max="16129" width="16.375" style="97" customWidth="1"/>
    <col min="16130" max="16130" width="12.875" style="97" customWidth="1"/>
    <col min="16131" max="16132" width="12.75" style="97" customWidth="1"/>
    <col min="16133" max="16134" width="24.625" style="97" customWidth="1"/>
    <col min="16135" max="16136" width="12.75" style="97" customWidth="1"/>
    <col min="16137" max="16384" width="8.875" style="97"/>
  </cols>
  <sheetData>
    <row r="1" spans="1:8" s="96" customFormat="1" ht="15" customHeight="1">
      <c r="A1" s="1439" t="s">
        <v>2663</v>
      </c>
      <c r="B1" s="10"/>
      <c r="C1" s="1469"/>
      <c r="D1" s="94"/>
      <c r="E1" s="1469"/>
      <c r="F1" s="1439" t="s">
        <v>2665</v>
      </c>
      <c r="G1" s="1739" t="s">
        <v>2658</v>
      </c>
      <c r="H1" s="1739"/>
    </row>
    <row r="2" spans="1:8" s="96" customFormat="1" ht="15" customHeight="1">
      <c r="A2" s="1439" t="s">
        <v>2694</v>
      </c>
      <c r="B2" s="1678" t="s">
        <v>2695</v>
      </c>
      <c r="C2" s="1471"/>
      <c r="D2" s="1471"/>
      <c r="E2" s="7" t="s">
        <v>220</v>
      </c>
      <c r="F2" s="1439" t="s">
        <v>2696</v>
      </c>
      <c r="G2" s="1739" t="s">
        <v>1621</v>
      </c>
      <c r="H2" s="1739"/>
    </row>
    <row r="3" spans="1:8" s="100" customFormat="1" ht="28.5" customHeight="1">
      <c r="A3" s="1811" t="s">
        <v>2697</v>
      </c>
      <c r="B3" s="2605"/>
      <c r="C3" s="2605"/>
      <c r="D3" s="2605"/>
      <c r="E3" s="2605"/>
      <c r="F3" s="2606"/>
      <c r="G3" s="2606"/>
      <c r="H3" s="2606"/>
    </row>
    <row r="4" spans="1:8" s="94" customFormat="1" ht="17.45" customHeight="1">
      <c r="B4" s="1469"/>
      <c r="C4" s="1469"/>
      <c r="D4" s="1763" t="s">
        <v>2698</v>
      </c>
      <c r="E4" s="1763"/>
      <c r="F4" s="1490"/>
      <c r="H4" s="99" t="s">
        <v>2699</v>
      </c>
    </row>
    <row r="5" spans="1:8" s="1534" customFormat="1" ht="18" customHeight="1">
      <c r="A5" s="1964" t="s">
        <v>2700</v>
      </c>
      <c r="B5" s="1972"/>
      <c r="C5" s="2062" t="s">
        <v>2701</v>
      </c>
      <c r="D5" s="1964"/>
      <c r="E5" s="1797" t="s">
        <v>2702</v>
      </c>
      <c r="F5" s="1561"/>
      <c r="G5" s="1964" t="s">
        <v>2703</v>
      </c>
      <c r="H5" s="1964"/>
    </row>
    <row r="6" spans="1:8" s="1534" customFormat="1" ht="18" customHeight="1">
      <c r="A6" s="1966"/>
      <c r="B6" s="1988"/>
      <c r="C6" s="2063"/>
      <c r="D6" s="1966"/>
      <c r="E6" s="1797"/>
      <c r="F6" s="1455" t="s">
        <v>2704</v>
      </c>
      <c r="G6" s="1966"/>
      <c r="H6" s="1966"/>
    </row>
    <row r="7" spans="1:8" s="1469" customFormat="1" ht="9.9499999999999993" customHeight="1">
      <c r="A7" s="1708"/>
      <c r="B7" s="1709"/>
      <c r="C7" s="1244"/>
      <c r="E7" s="45"/>
    </row>
    <row r="8" spans="1:8" s="1469" customFormat="1" ht="15.95" customHeight="1">
      <c r="A8" s="1534" t="s">
        <v>1767</v>
      </c>
      <c r="B8" s="1449" t="s">
        <v>142</v>
      </c>
      <c r="C8" s="1244"/>
      <c r="D8" s="1500">
        <f>SUM(E8,H8)</f>
        <v>1006</v>
      </c>
      <c r="E8" s="1502">
        <v>457</v>
      </c>
      <c r="F8" s="1500">
        <v>84</v>
      </c>
      <c r="G8" s="1500"/>
      <c r="H8" s="1500">
        <v>549</v>
      </c>
    </row>
    <row r="9" spans="1:8" s="1469" customFormat="1" ht="15.95" customHeight="1">
      <c r="A9" s="1534"/>
      <c r="B9" s="1449" t="s">
        <v>68</v>
      </c>
      <c r="C9" s="1244"/>
      <c r="D9" s="1500">
        <f>SUM(E9,H9)</f>
        <v>1658</v>
      </c>
      <c r="E9" s="1502">
        <v>552</v>
      </c>
      <c r="F9" s="1500">
        <v>68</v>
      </c>
      <c r="G9" s="1500"/>
      <c r="H9" s="1500">
        <v>1106</v>
      </c>
    </row>
    <row r="10" spans="1:8" s="1469" customFormat="1" ht="15.95" customHeight="1">
      <c r="A10" s="1534"/>
      <c r="B10" s="1449" t="s">
        <v>1773</v>
      </c>
      <c r="C10" s="1244"/>
      <c r="D10" s="1187">
        <f>D8/D9*100</f>
        <v>60.675512665862485</v>
      </c>
      <c r="E10" s="1243">
        <f>E8/E9*100</f>
        <v>82.789855072463766</v>
      </c>
      <c r="F10" s="1187">
        <f>F8/F9*100</f>
        <v>123.52941176470588</v>
      </c>
      <c r="G10" s="1187"/>
      <c r="H10" s="1187">
        <f>H8/H9*100</f>
        <v>49.638336347197104</v>
      </c>
    </row>
    <row r="11" spans="1:8" s="1469" customFormat="1" ht="9.9499999999999993" customHeight="1">
      <c r="A11" s="1534"/>
      <c r="B11" s="1449"/>
      <c r="C11" s="1244"/>
      <c r="E11" s="45"/>
    </row>
    <row r="12" spans="1:8" s="1469" customFormat="1" ht="15.95" customHeight="1">
      <c r="A12" s="1534" t="s">
        <v>1769</v>
      </c>
      <c r="B12" s="1449" t="s">
        <v>142</v>
      </c>
      <c r="C12" s="1244"/>
      <c r="D12" s="1500">
        <f>SUM(E12,H12)</f>
        <v>452</v>
      </c>
      <c r="E12" s="1502">
        <v>190</v>
      </c>
      <c r="F12" s="1500">
        <v>37</v>
      </c>
      <c r="G12" s="1500"/>
      <c r="H12" s="1500">
        <v>262</v>
      </c>
    </row>
    <row r="13" spans="1:8" s="1469" customFormat="1" ht="15.95" customHeight="1">
      <c r="A13" s="1534"/>
      <c r="B13" s="1449" t="s">
        <v>68</v>
      </c>
      <c r="C13" s="1244"/>
      <c r="D13" s="1500">
        <f>SUM(E13,H13)</f>
        <v>755</v>
      </c>
      <c r="E13" s="1502">
        <v>228</v>
      </c>
      <c r="F13" s="1500">
        <v>24</v>
      </c>
      <c r="G13" s="1500"/>
      <c r="H13" s="1500">
        <v>527</v>
      </c>
    </row>
    <row r="14" spans="1:8" s="1469" customFormat="1" ht="15.95" customHeight="1">
      <c r="A14" s="1534"/>
      <c r="B14" s="1449" t="s">
        <v>1773</v>
      </c>
      <c r="C14" s="1244"/>
      <c r="D14" s="1187">
        <f>D12/D13*100</f>
        <v>59.867549668874176</v>
      </c>
      <c r="E14" s="1243">
        <f>E12/E13*100</f>
        <v>83.333333333333343</v>
      </c>
      <c r="F14" s="1187">
        <f>F12/F13*100</f>
        <v>154.16666666666669</v>
      </c>
      <c r="G14" s="1187"/>
      <c r="H14" s="1187">
        <f>H12/H13*100</f>
        <v>49.715370018975328</v>
      </c>
    </row>
    <row r="15" spans="1:8" s="1469" customFormat="1" ht="9.9499999999999993" customHeight="1">
      <c r="A15" s="1462"/>
      <c r="B15" s="1449"/>
      <c r="C15" s="1244"/>
      <c r="E15" s="45"/>
    </row>
    <row r="16" spans="1:8" s="1469" customFormat="1" ht="15.95" customHeight="1">
      <c r="A16" s="1534" t="s">
        <v>1774</v>
      </c>
      <c r="B16" s="1449" t="s">
        <v>142</v>
      </c>
      <c r="C16" s="1244"/>
      <c r="D16" s="1500">
        <f>SUM(E16,H16)</f>
        <v>221</v>
      </c>
      <c r="E16" s="1502">
        <v>70</v>
      </c>
      <c r="F16" s="1500">
        <v>11</v>
      </c>
      <c r="G16" s="1500"/>
      <c r="H16" s="1500">
        <v>151</v>
      </c>
    </row>
    <row r="17" spans="1:11" s="1469" customFormat="1" ht="15.95" customHeight="1">
      <c r="A17" s="1534"/>
      <c r="B17" s="1449" t="s">
        <v>68</v>
      </c>
      <c r="C17" s="1244"/>
      <c r="D17" s="1500">
        <f>SUM(E17,H17)</f>
        <v>170</v>
      </c>
      <c r="E17" s="1502">
        <v>69</v>
      </c>
      <c r="F17" s="1500">
        <v>5</v>
      </c>
      <c r="G17" s="1500"/>
      <c r="H17" s="1500">
        <v>101</v>
      </c>
    </row>
    <row r="18" spans="1:11" s="1469" customFormat="1" ht="15.95" customHeight="1">
      <c r="A18" s="1534"/>
      <c r="B18" s="1449" t="s">
        <v>1773</v>
      </c>
      <c r="C18" s="1244"/>
      <c r="D18" s="1187">
        <f>D16/D17*100</f>
        <v>130</v>
      </c>
      <c r="E18" s="1243">
        <f>E16/E17*100</f>
        <v>101.44927536231884</v>
      </c>
      <c r="F18" s="1187">
        <f>F16/F17*100</f>
        <v>220.00000000000003</v>
      </c>
      <c r="G18" s="1187"/>
      <c r="H18" s="1187">
        <f>H16/H17*100</f>
        <v>149.50495049504951</v>
      </c>
    </row>
    <row r="19" spans="1:11" s="1469" customFormat="1" ht="9.9499999999999993" customHeight="1">
      <c r="B19" s="1449"/>
      <c r="C19" s="1244"/>
      <c r="E19" s="45"/>
    </row>
    <row r="20" spans="1:11" s="1469" customFormat="1" ht="15.95" customHeight="1">
      <c r="A20" s="1534" t="s">
        <v>1775</v>
      </c>
      <c r="B20" s="1449" t="s">
        <v>142</v>
      </c>
      <c r="C20" s="1244"/>
      <c r="D20" s="1500">
        <f>SUM(E20,H20)</f>
        <v>468</v>
      </c>
      <c r="E20" s="1502">
        <v>201</v>
      </c>
      <c r="F20" s="1500">
        <v>29</v>
      </c>
      <c r="G20" s="1500"/>
      <c r="H20" s="1500">
        <v>267</v>
      </c>
    </row>
    <row r="21" spans="1:11" s="1469" customFormat="1" ht="15.95" customHeight="1">
      <c r="A21" s="1534"/>
      <c r="B21" s="1449" t="s">
        <v>68</v>
      </c>
      <c r="C21" s="1244"/>
      <c r="D21" s="1500">
        <f>SUM(E21,H21)</f>
        <v>606</v>
      </c>
      <c r="E21" s="1502">
        <v>236</v>
      </c>
      <c r="F21" s="1500">
        <v>22</v>
      </c>
      <c r="G21" s="1500"/>
      <c r="H21" s="1500">
        <v>370</v>
      </c>
    </row>
    <row r="22" spans="1:11" s="1469" customFormat="1" ht="15.95" customHeight="1">
      <c r="A22" s="1534"/>
      <c r="B22" s="1449" t="s">
        <v>1773</v>
      </c>
      <c r="C22" s="1244"/>
      <c r="D22" s="1187">
        <f>D20/D21*100</f>
        <v>77.227722772277232</v>
      </c>
      <c r="E22" s="1243">
        <f>E20/E21*100</f>
        <v>85.169491525423723</v>
      </c>
      <c r="F22" s="1187">
        <f>F20/F21*100</f>
        <v>131.81818181818181</v>
      </c>
      <c r="G22" s="1187"/>
      <c r="H22" s="1187">
        <f>H20/H21*100</f>
        <v>72.162162162162161</v>
      </c>
    </row>
    <row r="23" spans="1:11" s="1469" customFormat="1" ht="9.9499999999999993" customHeight="1">
      <c r="A23" s="1490"/>
      <c r="B23" s="1449"/>
      <c r="C23" s="1244"/>
      <c r="E23" s="45"/>
    </row>
    <row r="24" spans="1:11" s="1469" customFormat="1" ht="15.95" customHeight="1">
      <c r="A24" s="1534" t="s">
        <v>1776</v>
      </c>
      <c r="B24" s="1449" t="s">
        <v>142</v>
      </c>
      <c r="C24" s="1244"/>
      <c r="D24" s="1500">
        <f>SUM(E24,H24)</f>
        <v>10</v>
      </c>
      <c r="E24" s="1502">
        <v>5</v>
      </c>
      <c r="F24" s="1500">
        <v>2</v>
      </c>
      <c r="G24" s="1500"/>
      <c r="H24" s="1500">
        <v>5</v>
      </c>
    </row>
    <row r="25" spans="1:11" s="1469" customFormat="1" ht="15.95" customHeight="1">
      <c r="A25" s="1534"/>
      <c r="B25" s="1449" t="s">
        <v>68</v>
      </c>
      <c r="C25" s="1244"/>
      <c r="D25" s="1500">
        <f>SUM(E25,H25)</f>
        <v>13</v>
      </c>
      <c r="E25" s="1502">
        <v>4</v>
      </c>
      <c r="F25" s="1500">
        <v>0</v>
      </c>
      <c r="G25" s="1500"/>
      <c r="H25" s="1500">
        <v>9</v>
      </c>
    </row>
    <row r="26" spans="1:11" s="1469" customFormat="1" ht="15.95" customHeight="1">
      <c r="A26" s="1534"/>
      <c r="B26" s="1449" t="s">
        <v>1773</v>
      </c>
      <c r="C26" s="1244"/>
      <c r="D26" s="1187">
        <f>D24/D25*100</f>
        <v>76.923076923076934</v>
      </c>
      <c r="E26" s="1243">
        <f>E24/E25*100</f>
        <v>125</v>
      </c>
      <c r="F26" s="1245" t="s">
        <v>1620</v>
      </c>
      <c r="H26" s="1187">
        <f>H24/H25*100</f>
        <v>55.555555555555557</v>
      </c>
    </row>
    <row r="27" spans="1:11" s="1469" customFormat="1" ht="9.9499999999999993" customHeight="1">
      <c r="A27" s="1490"/>
      <c r="B27" s="1449"/>
      <c r="C27" s="1244"/>
      <c r="E27" s="45"/>
      <c r="K27" s="1469" t="s">
        <v>1619</v>
      </c>
    </row>
    <row r="28" spans="1:11" s="1469" customFormat="1" ht="15.95" customHeight="1">
      <c r="A28" s="1534" t="s">
        <v>1777</v>
      </c>
      <c r="B28" s="1449" t="s">
        <v>142</v>
      </c>
      <c r="C28" s="1244"/>
      <c r="D28" s="1500">
        <f>SUM(E28,H28)</f>
        <v>24</v>
      </c>
      <c r="E28" s="1502">
        <v>11</v>
      </c>
      <c r="F28" s="1500">
        <v>2</v>
      </c>
      <c r="G28" s="1500"/>
      <c r="H28" s="1500">
        <v>13</v>
      </c>
    </row>
    <row r="29" spans="1:11" s="1469" customFormat="1" ht="15.95" customHeight="1">
      <c r="A29" s="1534"/>
      <c r="B29" s="1449" t="s">
        <v>68</v>
      </c>
      <c r="C29" s="1244"/>
      <c r="D29" s="1500">
        <f>SUM(E29,H29)</f>
        <v>63</v>
      </c>
      <c r="E29" s="1502">
        <v>23</v>
      </c>
      <c r="F29" s="1500">
        <v>2</v>
      </c>
      <c r="G29" s="1500"/>
      <c r="H29" s="1500">
        <v>40</v>
      </c>
    </row>
    <row r="30" spans="1:11" s="1469" customFormat="1" ht="15.95" customHeight="1">
      <c r="A30" s="1534"/>
      <c r="B30" s="1449" t="s">
        <v>1773</v>
      </c>
      <c r="C30" s="1244"/>
      <c r="D30" s="1187">
        <f>D28/D29*100</f>
        <v>38.095238095238095</v>
      </c>
      <c r="E30" s="1243">
        <f>E28/E29*100</f>
        <v>47.826086956521742</v>
      </c>
      <c r="F30" s="1187">
        <f>F28/F29*100</f>
        <v>100</v>
      </c>
      <c r="G30" s="1187"/>
      <c r="H30" s="1187">
        <f>H28/H29*100</f>
        <v>32.5</v>
      </c>
    </row>
    <row r="31" spans="1:11" s="1469" customFormat="1" ht="9.9499999999999993" customHeight="1">
      <c r="A31" s="481"/>
      <c r="B31" s="1450"/>
      <c r="C31" s="485"/>
      <c r="D31" s="1471"/>
      <c r="E31" s="44"/>
      <c r="F31" s="1471"/>
      <c r="G31" s="1471"/>
      <c r="H31" s="1471"/>
    </row>
    <row r="32" spans="1:11" s="94" customFormat="1" ht="13.9" customHeight="1">
      <c r="A32" s="1469" t="s">
        <v>328</v>
      </c>
      <c r="B32" s="157"/>
      <c r="C32" s="1490" t="s">
        <v>1254</v>
      </c>
      <c r="E32" s="157" t="s">
        <v>330</v>
      </c>
      <c r="F32" s="1469" t="s">
        <v>371</v>
      </c>
      <c r="H32" s="99" t="s">
        <v>1553</v>
      </c>
    </row>
    <row r="33" spans="1:34" s="94" customFormat="1" ht="13.9" customHeight="1">
      <c r="A33" s="1469"/>
      <c r="B33" s="157"/>
      <c r="C33" s="1643"/>
      <c r="E33" s="157" t="s">
        <v>86</v>
      </c>
      <c r="F33" s="1643"/>
      <c r="G33" s="1662"/>
    </row>
    <row r="34" spans="1:34" s="94" customFormat="1" ht="9" customHeight="1">
      <c r="A34" s="1469"/>
      <c r="B34" s="157"/>
      <c r="C34" s="1643"/>
      <c r="D34" s="157"/>
      <c r="E34" s="1643"/>
      <c r="F34" s="157"/>
      <c r="G34" s="1662"/>
    </row>
    <row r="35" spans="1:34" s="94" customFormat="1" ht="13.9" customHeight="1">
      <c r="A35" s="157" t="s">
        <v>141</v>
      </c>
      <c r="B35" s="1643"/>
    </row>
    <row r="36" spans="1:34" s="13" customFormat="1" ht="13.9" customHeight="1">
      <c r="A36" s="54" t="s">
        <v>1699</v>
      </c>
    </row>
    <row r="37" spans="1:34" s="94" customFormat="1" ht="13.9" customHeight="1">
      <c r="A37" s="157"/>
      <c r="B37" s="157"/>
      <c r="AD37" s="1469"/>
      <c r="AE37" s="1469"/>
      <c r="AF37" s="1469"/>
      <c r="AG37" s="1469"/>
      <c r="AH37" s="1469"/>
    </row>
  </sheetData>
  <mergeCells count="8">
    <mergeCell ref="G1:H1"/>
    <mergeCell ref="G2:H2"/>
    <mergeCell ref="A3:H3"/>
    <mergeCell ref="D4:E4"/>
    <mergeCell ref="A5:B6"/>
    <mergeCell ref="C5:D6"/>
    <mergeCell ref="E5:E6"/>
    <mergeCell ref="G5:H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3.875" style="96" customWidth="1"/>
    <col min="2" max="2" width="19.125" style="96" customWidth="1"/>
    <col min="3" max="8" width="14.625" style="97" customWidth="1"/>
    <col min="9" max="16384" width="9" style="97"/>
  </cols>
  <sheetData>
    <row r="1" spans="1:8" s="96" customFormat="1" ht="15" customHeight="1">
      <c r="A1" s="1439" t="s">
        <v>143</v>
      </c>
      <c r="B1" s="10"/>
      <c r="C1" s="1469"/>
      <c r="D1" s="94"/>
      <c r="E1" s="1469"/>
      <c r="F1" s="94"/>
      <c r="G1" s="1439" t="s">
        <v>139</v>
      </c>
      <c r="H1" s="1439" t="s">
        <v>89</v>
      </c>
    </row>
    <row r="2" spans="1:8" s="96" customFormat="1" ht="15" customHeight="1">
      <c r="A2" s="1439" t="s">
        <v>34</v>
      </c>
      <c r="B2" s="1678" t="s">
        <v>1763</v>
      </c>
      <c r="C2" s="1471"/>
      <c r="D2" s="1471"/>
      <c r="E2" s="1471"/>
      <c r="F2" s="7" t="s">
        <v>220</v>
      </c>
      <c r="G2" s="1439" t="s">
        <v>936</v>
      </c>
      <c r="H2" s="1516" t="s">
        <v>1624</v>
      </c>
    </row>
    <row r="3" spans="1:8" s="100" customFormat="1" ht="28.5" customHeight="1">
      <c r="A3" s="1811" t="s">
        <v>1764</v>
      </c>
      <c r="B3" s="2605"/>
      <c r="C3" s="2605"/>
      <c r="D3" s="2605"/>
      <c r="E3" s="2605"/>
      <c r="F3" s="2606"/>
      <c r="G3" s="2606"/>
      <c r="H3" s="2606"/>
    </row>
    <row r="4" spans="1:8" s="94" customFormat="1" ht="20.100000000000001" customHeight="1">
      <c r="B4" s="1469"/>
      <c r="C4" s="1469"/>
      <c r="D4" s="1822" t="s">
        <v>1765</v>
      </c>
      <c r="E4" s="1822"/>
      <c r="F4" s="1490"/>
      <c r="H4" s="99" t="s">
        <v>1766</v>
      </c>
    </row>
    <row r="5" spans="1:8" s="1534" customFormat="1" ht="30.2" customHeight="1">
      <c r="A5" s="1874" t="s">
        <v>502</v>
      </c>
      <c r="B5" s="1875"/>
      <c r="C5" s="1797" t="s">
        <v>82</v>
      </c>
      <c r="D5" s="1874"/>
      <c r="E5" s="1797" t="s">
        <v>142</v>
      </c>
      <c r="F5" s="1875"/>
      <c r="G5" s="1797" t="s">
        <v>68</v>
      </c>
      <c r="H5" s="1874"/>
    </row>
    <row r="6" spans="1:8" s="1534" customFormat="1" ht="24" customHeight="1">
      <c r="B6" s="1605"/>
      <c r="C6" s="1247"/>
    </row>
    <row r="7" spans="1:8" s="1469" customFormat="1" ht="24" customHeight="1">
      <c r="A7" s="1534" t="s">
        <v>1767</v>
      </c>
      <c r="B7" s="1246" t="s">
        <v>1768</v>
      </c>
      <c r="C7" s="1244"/>
      <c r="D7" s="1180">
        <f>D8/D9*100</f>
        <v>87.9940452940873</v>
      </c>
      <c r="E7" s="1502"/>
      <c r="F7" s="1180">
        <f>F8/F9*100</f>
        <v>87.544357700496818</v>
      </c>
      <c r="G7" s="1500"/>
      <c r="H7" s="1180">
        <f>H8/H9*100</f>
        <v>88.479637038058883</v>
      </c>
    </row>
    <row r="8" spans="1:8" s="1469" customFormat="1" ht="24" customHeight="1">
      <c r="A8" s="1534"/>
      <c r="B8" s="1246" t="s">
        <v>1622</v>
      </c>
      <c r="C8" s="1244"/>
      <c r="D8" s="1500">
        <f>SUM(F8,H8)</f>
        <v>119400</v>
      </c>
      <c r="E8" s="1502"/>
      <c r="F8" s="1500">
        <v>61675</v>
      </c>
      <c r="G8" s="1500"/>
      <c r="H8" s="1500">
        <v>57725</v>
      </c>
    </row>
    <row r="9" spans="1:8" s="1469" customFormat="1" ht="24" customHeight="1">
      <c r="A9" s="1534"/>
      <c r="B9" s="1246" t="s">
        <v>1623</v>
      </c>
      <c r="C9" s="1244"/>
      <c r="D9" s="1500">
        <f>SUM(F9,H9)</f>
        <v>135691</v>
      </c>
      <c r="E9" s="1502"/>
      <c r="F9" s="1500">
        <v>70450</v>
      </c>
      <c r="G9" s="1500"/>
      <c r="H9" s="1500">
        <v>65241</v>
      </c>
    </row>
    <row r="10" spans="1:8" s="1469" customFormat="1" ht="24" customHeight="1">
      <c r="A10" s="1534"/>
      <c r="B10" s="1605"/>
      <c r="C10" s="1244"/>
      <c r="D10" s="1500"/>
      <c r="E10" s="1502"/>
      <c r="F10" s="1500"/>
      <c r="G10" s="1500"/>
      <c r="H10" s="1500"/>
    </row>
    <row r="11" spans="1:8" s="1469" customFormat="1" ht="24" customHeight="1">
      <c r="A11" s="1534" t="s">
        <v>1769</v>
      </c>
      <c r="B11" s="1246" t="s">
        <v>1768</v>
      </c>
      <c r="C11" s="1244"/>
      <c r="D11" s="1180">
        <f>D12/D13*100</f>
        <v>99.251619968969607</v>
      </c>
      <c r="E11" s="1502"/>
      <c r="F11" s="1180">
        <f>F12/F13*100</f>
        <v>98.966684998118609</v>
      </c>
      <c r="G11" s="1500"/>
      <c r="H11" s="1180">
        <f>H12/H13*100</f>
        <v>99.56721059212002</v>
      </c>
    </row>
    <row r="12" spans="1:8" s="1469" customFormat="1" ht="24" customHeight="1">
      <c r="A12" s="1534"/>
      <c r="B12" s="1246" t="s">
        <v>1622</v>
      </c>
      <c r="C12" s="1244"/>
      <c r="D12" s="1500">
        <f>SUM(F12,H12)</f>
        <v>65250</v>
      </c>
      <c r="E12" s="1502"/>
      <c r="F12" s="1500">
        <v>34192</v>
      </c>
      <c r="G12" s="1500"/>
      <c r="H12" s="1500">
        <v>31058</v>
      </c>
    </row>
    <row r="13" spans="1:8" s="1469" customFormat="1" ht="24" customHeight="1">
      <c r="A13" s="1534"/>
      <c r="B13" s="1246" t="s">
        <v>1770</v>
      </c>
      <c r="C13" s="1244"/>
      <c r="D13" s="1500">
        <f>SUM(F13,H13)</f>
        <v>65742</v>
      </c>
      <c r="E13" s="1502"/>
      <c r="F13" s="1500">
        <v>34549</v>
      </c>
      <c r="G13" s="1500"/>
      <c r="H13" s="1500">
        <v>31193</v>
      </c>
    </row>
    <row r="14" spans="1:8" s="1469" customFormat="1" ht="24" customHeight="1">
      <c r="A14" s="1534"/>
      <c r="B14" s="1605"/>
      <c r="C14" s="1244"/>
      <c r="D14" s="1500"/>
      <c r="E14" s="1502"/>
      <c r="F14" s="1500"/>
      <c r="G14" s="1500"/>
      <c r="H14" s="1500"/>
    </row>
    <row r="15" spans="1:8" s="1469" customFormat="1" ht="24" customHeight="1">
      <c r="A15" s="1534" t="s">
        <v>819</v>
      </c>
      <c r="B15" s="1246" t="s">
        <v>1768</v>
      </c>
      <c r="C15" s="1244"/>
      <c r="D15" s="1180">
        <f>D16/D17*100</f>
        <v>138.90409786979211</v>
      </c>
      <c r="E15" s="1502"/>
      <c r="F15" s="1180">
        <f>F16/F17*100</f>
        <v>140.06529850746267</v>
      </c>
      <c r="G15" s="1500"/>
      <c r="H15" s="1180">
        <f>H16/H17*100</f>
        <v>137.64768746660334</v>
      </c>
    </row>
    <row r="16" spans="1:8" s="1469" customFormat="1" ht="24" customHeight="1">
      <c r="A16" s="1534"/>
      <c r="B16" s="1246" t="s">
        <v>1622</v>
      </c>
      <c r="C16" s="1244"/>
      <c r="D16" s="1500">
        <f>SUM(F16,H16)</f>
        <v>97419</v>
      </c>
      <c r="E16" s="1502"/>
      <c r="F16" s="1500">
        <v>51051</v>
      </c>
      <c r="G16" s="1500"/>
      <c r="H16" s="1500">
        <v>46368</v>
      </c>
    </row>
    <row r="17" spans="1:34" s="1469" customFormat="1" ht="24" customHeight="1">
      <c r="A17" s="1534"/>
      <c r="B17" s="1246" t="s">
        <v>1771</v>
      </c>
      <c r="C17" s="1244"/>
      <c r="D17" s="1500">
        <f>SUM(F17,H17)</f>
        <v>70134</v>
      </c>
      <c r="E17" s="1502"/>
      <c r="F17" s="1500">
        <v>36448</v>
      </c>
      <c r="G17" s="1500"/>
      <c r="H17" s="1500">
        <v>33686</v>
      </c>
    </row>
    <row r="18" spans="1:34" s="1469" customFormat="1" ht="24" customHeight="1">
      <c r="A18" s="481"/>
      <c r="B18" s="1450"/>
      <c r="C18" s="485"/>
      <c r="D18" s="1471"/>
      <c r="E18" s="44"/>
      <c r="F18" s="1471"/>
      <c r="G18" s="1471"/>
      <c r="H18" s="1471"/>
    </row>
    <row r="19" spans="1:34" s="94" customFormat="1" ht="13.9" customHeight="1">
      <c r="A19" s="1469" t="s">
        <v>328</v>
      </c>
      <c r="B19" s="1462" t="s">
        <v>1254</v>
      </c>
      <c r="D19" s="157" t="s">
        <v>330</v>
      </c>
      <c r="F19" s="1490" t="s">
        <v>1772</v>
      </c>
      <c r="H19" s="99" t="s">
        <v>1553</v>
      </c>
    </row>
    <row r="20" spans="1:34" s="94" customFormat="1" ht="13.9" customHeight="1">
      <c r="A20" s="1469"/>
      <c r="B20" s="157"/>
      <c r="C20" s="1643"/>
      <c r="D20" s="157" t="s">
        <v>86</v>
      </c>
      <c r="F20" s="1643"/>
      <c r="G20" s="1662"/>
    </row>
    <row r="21" spans="1:34" s="94" customFormat="1" ht="9" customHeight="1">
      <c r="A21" s="1469"/>
      <c r="B21" s="157"/>
      <c r="C21" s="1643"/>
      <c r="D21" s="157"/>
      <c r="E21" s="1643"/>
      <c r="F21" s="157"/>
      <c r="G21" s="1662"/>
    </row>
    <row r="22" spans="1:34" s="94" customFormat="1" ht="13.9" customHeight="1">
      <c r="A22" s="157" t="s">
        <v>141</v>
      </c>
      <c r="B22" s="1643"/>
    </row>
    <row r="23" spans="1:34" s="13" customFormat="1" ht="13.9" customHeight="1">
      <c r="A23" s="54" t="s">
        <v>1699</v>
      </c>
    </row>
    <row r="24" spans="1:34" s="94" customFormat="1" ht="13.9" customHeight="1">
      <c r="A24" s="157"/>
      <c r="B24" s="157"/>
      <c r="AD24" s="1469"/>
      <c r="AE24" s="1469"/>
      <c r="AF24" s="1469"/>
      <c r="AG24" s="1469"/>
      <c r="AH24" s="1469"/>
    </row>
  </sheetData>
  <mergeCells count="6">
    <mergeCell ref="A3:H3"/>
    <mergeCell ref="D4:E4"/>
    <mergeCell ref="A5:B5"/>
    <mergeCell ref="C5:D5"/>
    <mergeCell ref="E5:F5"/>
    <mergeCell ref="G5:H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107" orientation="landscape" r:id="rId1"/>
  <headerFooter alignWithMargins="0">
    <oddFooter>&amp;C&amp;"Times New Roman,標準"&amp;8&amp;A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2" width="6.125" style="84" customWidth="1"/>
    <col min="3" max="8" width="18.625" style="84" customWidth="1"/>
    <col min="9" max="16384" width="10" style="84"/>
  </cols>
  <sheetData>
    <row r="1" spans="1:29" s="13" customFormat="1" ht="18" customHeight="1">
      <c r="A1" s="2163" t="s">
        <v>1023</v>
      </c>
      <c r="B1" s="2165"/>
      <c r="G1" s="1510" t="s">
        <v>1157</v>
      </c>
      <c r="H1" s="1439" t="s">
        <v>89</v>
      </c>
    </row>
    <row r="2" spans="1:29" s="13" customFormat="1" ht="18" customHeight="1">
      <c r="A2" s="2163" t="s">
        <v>1159</v>
      </c>
      <c r="B2" s="2165"/>
      <c r="C2" s="1678" t="s">
        <v>1757</v>
      </c>
      <c r="D2" s="83"/>
      <c r="E2" s="83"/>
      <c r="F2" s="7" t="s">
        <v>220</v>
      </c>
      <c r="G2" s="1510" t="s">
        <v>228</v>
      </c>
      <c r="H2" s="1516" t="s">
        <v>1250</v>
      </c>
    </row>
    <row r="3" spans="1:29" s="159" customFormat="1" ht="30.2" customHeight="1">
      <c r="A3" s="2479" t="s">
        <v>1758</v>
      </c>
      <c r="B3" s="2479"/>
      <c r="C3" s="2479"/>
      <c r="D3" s="2479"/>
      <c r="E3" s="2479"/>
      <c r="F3" s="2479"/>
      <c r="G3" s="2479"/>
      <c r="H3" s="2479"/>
    </row>
    <row r="4" spans="1:29" s="13" customFormat="1" ht="30.2" customHeight="1">
      <c r="C4" s="85"/>
      <c r="D4" s="2480" t="s">
        <v>1759</v>
      </c>
      <c r="E4" s="2480"/>
      <c r="F4" s="2480"/>
      <c r="G4" s="85"/>
      <c r="H4" s="99" t="s">
        <v>1702</v>
      </c>
    </row>
    <row r="5" spans="1:29" s="13" customFormat="1" ht="48.2" customHeight="1">
      <c r="A5" s="2468" t="s">
        <v>1760</v>
      </c>
      <c r="B5" s="2469"/>
      <c r="C5" s="2474" t="s">
        <v>1761</v>
      </c>
      <c r="D5" s="2475"/>
      <c r="E5" s="2476"/>
      <c r="F5" s="2475" t="s">
        <v>1762</v>
      </c>
      <c r="G5" s="2475"/>
      <c r="H5" s="2475"/>
    </row>
    <row r="6" spans="1:29" s="13" customFormat="1" ht="55.15" customHeight="1">
      <c r="A6" s="1716"/>
      <c r="B6" s="1717"/>
      <c r="C6" s="1712"/>
      <c r="D6" s="1713"/>
      <c r="E6" s="1713"/>
      <c r="F6" s="1684"/>
      <c r="G6" s="1713"/>
      <c r="H6" s="1713"/>
    </row>
    <row r="7" spans="1:29" s="13" customFormat="1" ht="55.15" customHeight="1">
      <c r="A7" s="2571" t="s">
        <v>67</v>
      </c>
      <c r="B7" s="2611"/>
      <c r="C7" s="1041"/>
      <c r="D7" s="1700"/>
      <c r="E7" s="1037">
        <f>E8+E9</f>
        <v>71</v>
      </c>
      <c r="F7" s="1684"/>
      <c r="G7" s="1700"/>
      <c r="H7" s="1037">
        <f>H8+H9</f>
        <v>1695</v>
      </c>
    </row>
    <row r="8" spans="1:29" s="13" customFormat="1" ht="55.15" customHeight="1">
      <c r="A8" s="2571" t="s">
        <v>142</v>
      </c>
      <c r="B8" s="2611"/>
      <c r="C8" s="1041"/>
      <c r="D8" s="1700"/>
      <c r="E8" s="1037">
        <v>26</v>
      </c>
      <c r="F8" s="1684"/>
      <c r="G8" s="1700"/>
      <c r="H8" s="1037">
        <v>696</v>
      </c>
    </row>
    <row r="9" spans="1:29" s="13" customFormat="1" ht="55.15" customHeight="1">
      <c r="A9" s="2571" t="s">
        <v>68</v>
      </c>
      <c r="B9" s="2611"/>
      <c r="C9" s="1041"/>
      <c r="D9" s="1700"/>
      <c r="E9" s="1037">
        <v>45</v>
      </c>
      <c r="F9" s="1684"/>
      <c r="G9" s="1700"/>
      <c r="H9" s="1037">
        <v>999</v>
      </c>
    </row>
    <row r="10" spans="1:29" s="13" customFormat="1" ht="55.15" customHeight="1">
      <c r="A10" s="1019"/>
      <c r="B10" s="1020"/>
      <c r="C10" s="1021"/>
      <c r="D10" s="1021"/>
      <c r="E10" s="1021"/>
      <c r="F10" s="1021"/>
      <c r="G10" s="1021"/>
      <c r="H10" s="1021"/>
    </row>
    <row r="11" spans="1:29" s="13" customFormat="1" ht="24.95" customHeight="1">
      <c r="A11" s="94" t="s">
        <v>328</v>
      </c>
      <c r="C11" s="1684" t="s">
        <v>1708</v>
      </c>
      <c r="E11" s="1067" t="s">
        <v>1709</v>
      </c>
      <c r="F11" s="1068" t="s">
        <v>331</v>
      </c>
      <c r="H11" s="99" t="s">
        <v>1553</v>
      </c>
    </row>
    <row r="12" spans="1:29" s="13" customFormat="1" ht="24.95" customHeight="1">
      <c r="E12" s="54" t="s">
        <v>86</v>
      </c>
    </row>
    <row r="13" spans="1:29" s="13" customFormat="1" ht="20.100000000000001" customHeight="1">
      <c r="A13" s="89"/>
      <c r="B13" s="1069"/>
      <c r="C13" s="1070"/>
      <c r="D13" s="1070"/>
      <c r="E13" s="1070"/>
      <c r="F13" s="1070"/>
      <c r="G13" s="1070"/>
      <c r="H13" s="1070"/>
    </row>
    <row r="14" spans="1:29" s="13" customFormat="1" ht="13.9" customHeight="1">
      <c r="A14" s="54" t="s">
        <v>1552</v>
      </c>
    </row>
    <row r="15" spans="1:29" s="13" customFormat="1" ht="13.9" customHeight="1">
      <c r="A15" s="54" t="s">
        <v>1699</v>
      </c>
    </row>
    <row r="16" spans="1:29" s="94" customFormat="1" ht="13.9" customHeight="1">
      <c r="A16" s="157"/>
      <c r="B16" s="157"/>
      <c r="Y16" s="1469"/>
      <c r="Z16" s="1469"/>
      <c r="AA16" s="1469"/>
      <c r="AB16" s="1469"/>
      <c r="AC16" s="1469"/>
    </row>
  </sheetData>
  <mergeCells count="10">
    <mergeCell ref="A7:B7"/>
    <mergeCell ref="A8:B8"/>
    <mergeCell ref="A9:B9"/>
    <mergeCell ref="A1:B1"/>
    <mergeCell ref="A2:B2"/>
    <mergeCell ref="A3:H3"/>
    <mergeCell ref="D4:F4"/>
    <mergeCell ref="A5:B5"/>
    <mergeCell ref="C5:E5"/>
    <mergeCell ref="F5:H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1"/>
  <sheetViews>
    <sheetView view="pageBreakPreview" zoomScaleNormal="100" zoomScaleSheetLayoutView="100" workbookViewId="0">
      <selection activeCell="I10" sqref="I10"/>
    </sheetView>
  </sheetViews>
  <sheetFormatPr defaultColWidth="9" defaultRowHeight="15"/>
  <cols>
    <col min="1" max="1" width="13.25" style="96" customWidth="1"/>
    <col min="2" max="10" width="5.125" style="96" customWidth="1"/>
    <col min="11" max="12" width="5.625" style="96" customWidth="1"/>
    <col min="13" max="13" width="5.125" style="96" customWidth="1"/>
    <col min="14" max="14" width="5.625" style="96" customWidth="1"/>
    <col min="15" max="15" width="5.125" style="96" customWidth="1"/>
    <col min="16" max="16" width="5.625" style="96" customWidth="1"/>
    <col min="17" max="19" width="5.125" style="96" customWidth="1"/>
    <col min="20" max="20" width="4.125" style="96" customWidth="1"/>
    <col min="21" max="21" width="5.125" style="96" customWidth="1"/>
    <col min="22" max="22" width="4.125" style="96" customWidth="1"/>
    <col min="23" max="23" width="5.125" style="96" customWidth="1"/>
    <col min="24" max="24" width="4.125" style="96" customWidth="1"/>
    <col min="25" max="25" width="9" style="96"/>
    <col min="26" max="33" width="3.5" style="96" bestFit="1" customWidth="1"/>
    <col min="34" max="16384" width="9" style="96"/>
  </cols>
  <sheetData>
    <row r="1" spans="1:33" s="94" customFormat="1" ht="20.100000000000001" customHeight="1">
      <c r="A1" s="1736" t="s">
        <v>1676</v>
      </c>
      <c r="B1" s="1760"/>
      <c r="M1" s="1469"/>
      <c r="N1" s="1469"/>
      <c r="O1" s="1469"/>
      <c r="P1" s="1469"/>
      <c r="Q1" s="1469"/>
      <c r="R1" s="1736" t="s">
        <v>1334</v>
      </c>
      <c r="S1" s="1746"/>
      <c r="T1" s="1737"/>
      <c r="U1" s="1738" t="s">
        <v>1333</v>
      </c>
      <c r="V1" s="1739"/>
      <c r="W1" s="1739"/>
      <c r="X1" s="1739"/>
    </row>
    <row r="2" spans="1:33" s="94" customFormat="1" ht="20.100000000000001" customHeight="1">
      <c r="A2" s="1736" t="s">
        <v>1677</v>
      </c>
      <c r="B2" s="1760"/>
      <c r="C2" s="1090" t="s">
        <v>1678</v>
      </c>
      <c r="D2" s="1471"/>
      <c r="E2" s="1471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71"/>
      <c r="Q2" s="7" t="s">
        <v>1332</v>
      </c>
      <c r="R2" s="1736" t="s">
        <v>1331</v>
      </c>
      <c r="S2" s="1746"/>
      <c r="T2" s="1737"/>
      <c r="U2" s="1739" t="s">
        <v>1330</v>
      </c>
      <c r="V2" s="1739"/>
      <c r="W2" s="1739"/>
      <c r="X2" s="1739"/>
    </row>
    <row r="3" spans="1:33" s="100" customFormat="1" ht="28.5" customHeight="1">
      <c r="A3" s="1761" t="s">
        <v>1329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62"/>
      <c r="R3" s="1762"/>
      <c r="S3" s="1762"/>
      <c r="T3" s="1762"/>
      <c r="U3" s="1762"/>
      <c r="V3" s="1762"/>
      <c r="W3" s="1762"/>
      <c r="X3" s="1762"/>
    </row>
    <row r="4" spans="1:33" s="94" customFormat="1" ht="15.75" customHeight="1">
      <c r="B4" s="1447"/>
      <c r="C4" s="1447"/>
      <c r="D4" s="1447"/>
      <c r="E4" s="1447"/>
      <c r="F4" s="1447"/>
      <c r="G4" s="1447"/>
      <c r="H4" s="1447"/>
      <c r="I4" s="1447"/>
      <c r="J4" s="1763" t="s">
        <v>2538</v>
      </c>
      <c r="K4" s="1763"/>
      <c r="L4" s="1763"/>
      <c r="M4" s="1763"/>
      <c r="N4" s="1763"/>
      <c r="O4" s="1447"/>
      <c r="P4" s="1447"/>
      <c r="Q4" s="1447"/>
      <c r="R4" s="1447"/>
      <c r="S4" s="1447"/>
      <c r="T4" s="1447"/>
      <c r="U4" s="1447"/>
      <c r="V4" s="1750"/>
      <c r="W4" s="1764"/>
      <c r="X4" s="1764"/>
    </row>
    <row r="5" spans="1:33" s="94" customFormat="1" ht="18" customHeight="1">
      <c r="A5" s="1765" t="s">
        <v>1328</v>
      </c>
      <c r="B5" s="1736" t="s">
        <v>1327</v>
      </c>
      <c r="C5" s="1740"/>
      <c r="D5" s="1757"/>
      <c r="E5" s="1736" t="s">
        <v>1284</v>
      </c>
      <c r="F5" s="1740"/>
      <c r="G5" s="1757"/>
      <c r="H5" s="1758" t="s">
        <v>1283</v>
      </c>
      <c r="I5" s="1759"/>
      <c r="J5" s="1768" t="s">
        <v>1326</v>
      </c>
      <c r="K5" s="1736" t="s">
        <v>1325</v>
      </c>
      <c r="L5" s="1740"/>
      <c r="M5" s="1740"/>
      <c r="N5" s="1740"/>
      <c r="O5" s="1740"/>
      <c r="P5" s="1740"/>
      <c r="Q5" s="1757"/>
      <c r="R5" s="1736" t="s">
        <v>1324</v>
      </c>
      <c r="S5" s="1740"/>
      <c r="T5" s="1740"/>
      <c r="U5" s="1740"/>
      <c r="V5" s="1740"/>
      <c r="W5" s="1740"/>
      <c r="X5" s="1740"/>
    </row>
    <row r="6" spans="1:33" s="94" customFormat="1" ht="18" customHeight="1">
      <c r="A6" s="1766"/>
      <c r="B6" s="1743" t="s">
        <v>1279</v>
      </c>
      <c r="C6" s="1743" t="s">
        <v>1278</v>
      </c>
      <c r="D6" s="1743" t="s">
        <v>1277</v>
      </c>
      <c r="E6" s="1743" t="s">
        <v>1279</v>
      </c>
      <c r="F6" s="1743" t="s">
        <v>1278</v>
      </c>
      <c r="G6" s="1743" t="s">
        <v>1277</v>
      </c>
      <c r="H6" s="1743" t="s">
        <v>1272</v>
      </c>
      <c r="I6" s="1743" t="s">
        <v>1271</v>
      </c>
      <c r="J6" s="1769"/>
      <c r="K6" s="1736" t="s">
        <v>1323</v>
      </c>
      <c r="L6" s="1746"/>
      <c r="M6" s="1737"/>
      <c r="N6" s="1736" t="s">
        <v>1322</v>
      </c>
      <c r="O6" s="1737"/>
      <c r="P6" s="1736" t="s">
        <v>1321</v>
      </c>
      <c r="Q6" s="1737"/>
      <c r="R6" s="1736" t="s">
        <v>1323</v>
      </c>
      <c r="S6" s="1746"/>
      <c r="T6" s="1737"/>
      <c r="U6" s="1736" t="s">
        <v>1322</v>
      </c>
      <c r="V6" s="1737"/>
      <c r="W6" s="1736" t="s">
        <v>1321</v>
      </c>
      <c r="X6" s="1746"/>
    </row>
    <row r="7" spans="1:33" s="94" customFormat="1" ht="18" customHeight="1">
      <c r="A7" s="1767"/>
      <c r="B7" s="1744"/>
      <c r="C7" s="1744"/>
      <c r="D7" s="1744"/>
      <c r="E7" s="1744"/>
      <c r="F7" s="1744"/>
      <c r="G7" s="1744"/>
      <c r="H7" s="1744"/>
      <c r="I7" s="1744"/>
      <c r="J7" s="1742"/>
      <c r="K7" s="1100" t="s">
        <v>1320</v>
      </c>
      <c r="L7" s="1100" t="s">
        <v>1272</v>
      </c>
      <c r="M7" s="1100" t="s">
        <v>1271</v>
      </c>
      <c r="N7" s="1100" t="s">
        <v>1272</v>
      </c>
      <c r="O7" s="1100" t="s">
        <v>1271</v>
      </c>
      <c r="P7" s="1100" t="s">
        <v>1272</v>
      </c>
      <c r="Q7" s="1100" t="s">
        <v>1271</v>
      </c>
      <c r="R7" s="1100" t="s">
        <v>1320</v>
      </c>
      <c r="S7" s="1100" t="s">
        <v>1272</v>
      </c>
      <c r="T7" s="1100" t="s">
        <v>1271</v>
      </c>
      <c r="U7" s="1100" t="s">
        <v>1272</v>
      </c>
      <c r="V7" s="1100" t="s">
        <v>1271</v>
      </c>
      <c r="W7" s="1100" t="s">
        <v>1272</v>
      </c>
      <c r="X7" s="1099" t="s">
        <v>1271</v>
      </c>
    </row>
    <row r="8" spans="1:33" s="94" customFormat="1" ht="12.95" customHeight="1">
      <c r="A8" s="729" t="s">
        <v>1319</v>
      </c>
      <c r="B8" s="1098">
        <f t="shared" ref="B8:X8" si="0">SUM(B9:B33)</f>
        <v>10524</v>
      </c>
      <c r="C8" s="1098">
        <f t="shared" si="0"/>
        <v>6649</v>
      </c>
      <c r="D8" s="1098">
        <f t="shared" si="0"/>
        <v>3875</v>
      </c>
      <c r="E8" s="1098">
        <f t="shared" si="0"/>
        <v>8280</v>
      </c>
      <c r="F8" s="1098">
        <f t="shared" si="0"/>
        <v>2271</v>
      </c>
      <c r="G8" s="1098">
        <f t="shared" si="0"/>
        <v>6009</v>
      </c>
      <c r="H8" s="1098">
        <f t="shared" si="0"/>
        <v>731</v>
      </c>
      <c r="I8" s="1098">
        <f t="shared" si="0"/>
        <v>43</v>
      </c>
      <c r="J8" s="1098">
        <f t="shared" si="0"/>
        <v>1196</v>
      </c>
      <c r="K8" s="1098">
        <f t="shared" si="0"/>
        <v>259340</v>
      </c>
      <c r="L8" s="1098">
        <f t="shared" si="0"/>
        <v>248662</v>
      </c>
      <c r="M8" s="1098">
        <f t="shared" si="0"/>
        <v>10678</v>
      </c>
      <c r="N8" s="1098">
        <f t="shared" si="0"/>
        <v>118817</v>
      </c>
      <c r="O8" s="1098">
        <f t="shared" si="0"/>
        <v>2798</v>
      </c>
      <c r="P8" s="1098">
        <f t="shared" si="0"/>
        <v>129845</v>
      </c>
      <c r="Q8" s="1098">
        <f t="shared" si="0"/>
        <v>7880</v>
      </c>
      <c r="R8" s="1098">
        <f t="shared" si="0"/>
        <v>62108</v>
      </c>
      <c r="S8" s="1098">
        <f t="shared" si="0"/>
        <v>60009</v>
      </c>
      <c r="T8" s="1098">
        <f t="shared" si="0"/>
        <v>2099</v>
      </c>
      <c r="U8" s="1098">
        <f t="shared" si="0"/>
        <v>27721</v>
      </c>
      <c r="V8" s="1098">
        <f t="shared" si="0"/>
        <v>509</v>
      </c>
      <c r="W8" s="1098">
        <f t="shared" si="0"/>
        <v>32288</v>
      </c>
      <c r="X8" s="1098">
        <f t="shared" si="0"/>
        <v>1590</v>
      </c>
      <c r="Z8" s="21">
        <f t="shared" ref="Z8:Z33" si="1">B8-C8-D8</f>
        <v>0</v>
      </c>
      <c r="AA8" s="21">
        <f t="shared" ref="AA8:AA33" si="2">E8-F8-G8</f>
        <v>0</v>
      </c>
      <c r="AB8" s="21">
        <f t="shared" ref="AB8:AB33" si="3">K8-L8-M8</f>
        <v>0</v>
      </c>
      <c r="AC8" s="21">
        <f t="shared" ref="AC8:AC33" si="4">L8-N8-P8</f>
        <v>0</v>
      </c>
      <c r="AD8" s="21">
        <f t="shared" ref="AD8:AD33" si="5">M8-O8-Q8</f>
        <v>0</v>
      </c>
      <c r="AE8" s="21">
        <f t="shared" ref="AE8:AE33" si="6">R8-S8-T8</f>
        <v>0</v>
      </c>
      <c r="AF8" s="21">
        <f t="shared" ref="AF8:AF33" si="7">S8-U8-W8</f>
        <v>0</v>
      </c>
      <c r="AG8" s="21">
        <f t="shared" ref="AG8:AG33" si="8">T8-V8-X8</f>
        <v>0</v>
      </c>
    </row>
    <row r="9" spans="1:33" s="94" customFormat="1" ht="12.95" customHeight="1">
      <c r="A9" s="1097" t="s">
        <v>1318</v>
      </c>
      <c r="B9" s="1081">
        <f t="shared" ref="B9:B33" si="9">SUM(C9:D9)</f>
        <v>693</v>
      </c>
      <c r="C9" s="1081">
        <v>415</v>
      </c>
      <c r="D9" s="1081">
        <v>278</v>
      </c>
      <c r="E9" s="1081">
        <f t="shared" ref="E9:E33" si="10">SUM(F9:G9)</f>
        <v>661</v>
      </c>
      <c r="F9" s="1081">
        <v>173</v>
      </c>
      <c r="G9" s="1081">
        <v>488</v>
      </c>
      <c r="H9" s="1081">
        <v>37</v>
      </c>
      <c r="I9" s="1081">
        <v>0</v>
      </c>
      <c r="J9" s="1081">
        <v>107</v>
      </c>
      <c r="K9" s="1081">
        <f t="shared" ref="K9:K33" si="11">SUM(L9:M9)</f>
        <v>16343</v>
      </c>
      <c r="L9" s="1081">
        <f t="shared" ref="L9:L33" si="12">N9+P9</f>
        <v>16343</v>
      </c>
      <c r="M9" s="1081">
        <f t="shared" ref="M9:M33" si="13">O9+Q9</f>
        <v>0</v>
      </c>
      <c r="N9" s="1081">
        <v>7284</v>
      </c>
      <c r="O9" s="1081">
        <v>0</v>
      </c>
      <c r="P9" s="1081">
        <v>9059</v>
      </c>
      <c r="Q9" s="1081">
        <v>0</v>
      </c>
      <c r="R9" s="1081">
        <f t="shared" ref="R9:R33" si="14">SUM(S9:T9)</f>
        <v>3849</v>
      </c>
      <c r="S9" s="1081">
        <f t="shared" ref="S9:S33" si="15">U9+W9</f>
        <v>3849</v>
      </c>
      <c r="T9" s="1081">
        <f t="shared" ref="T9:T33" si="16">V9+X9</f>
        <v>0</v>
      </c>
      <c r="U9" s="1081">
        <v>1592</v>
      </c>
      <c r="V9" s="1081">
        <v>0</v>
      </c>
      <c r="W9" s="1081">
        <v>2257</v>
      </c>
      <c r="X9" s="1081">
        <v>0</v>
      </c>
      <c r="Z9" s="21">
        <f t="shared" si="1"/>
        <v>0</v>
      </c>
      <c r="AA9" s="21">
        <f t="shared" si="2"/>
        <v>0</v>
      </c>
      <c r="AB9" s="21">
        <f t="shared" si="3"/>
        <v>0</v>
      </c>
      <c r="AC9" s="21">
        <f t="shared" si="4"/>
        <v>0</v>
      </c>
      <c r="AD9" s="21">
        <f t="shared" si="5"/>
        <v>0</v>
      </c>
      <c r="AE9" s="21">
        <f t="shared" si="6"/>
        <v>0</v>
      </c>
      <c r="AF9" s="21">
        <f t="shared" si="7"/>
        <v>0</v>
      </c>
      <c r="AG9" s="21">
        <f t="shared" si="8"/>
        <v>0</v>
      </c>
    </row>
    <row r="10" spans="1:33" s="94" customFormat="1" ht="12.95" customHeight="1">
      <c r="A10" s="1097" t="s">
        <v>1317</v>
      </c>
      <c r="B10" s="1081">
        <f t="shared" si="9"/>
        <v>2031</v>
      </c>
      <c r="C10" s="1081">
        <v>1422</v>
      </c>
      <c r="D10" s="1081">
        <v>609</v>
      </c>
      <c r="E10" s="1081">
        <f t="shared" si="10"/>
        <v>1588</v>
      </c>
      <c r="F10" s="1081">
        <v>481</v>
      </c>
      <c r="G10" s="1081">
        <v>1107</v>
      </c>
      <c r="H10" s="1081">
        <v>55</v>
      </c>
      <c r="I10" s="1081">
        <v>0</v>
      </c>
      <c r="J10" s="1081">
        <v>242</v>
      </c>
      <c r="K10" s="1081">
        <f t="shared" si="11"/>
        <v>31745</v>
      </c>
      <c r="L10" s="1081">
        <f t="shared" si="12"/>
        <v>31745</v>
      </c>
      <c r="M10" s="1081">
        <f t="shared" si="13"/>
        <v>0</v>
      </c>
      <c r="N10" s="1081">
        <v>18934</v>
      </c>
      <c r="O10" s="1081">
        <v>0</v>
      </c>
      <c r="P10" s="1081">
        <v>12811</v>
      </c>
      <c r="Q10" s="1081">
        <v>0</v>
      </c>
      <c r="R10" s="1081">
        <f t="shared" si="14"/>
        <v>7877</v>
      </c>
      <c r="S10" s="1081">
        <f t="shared" si="15"/>
        <v>7877</v>
      </c>
      <c r="T10" s="1081">
        <f t="shared" si="16"/>
        <v>0</v>
      </c>
      <c r="U10" s="1081">
        <v>4718</v>
      </c>
      <c r="V10" s="1081">
        <v>0</v>
      </c>
      <c r="W10" s="1081">
        <v>3159</v>
      </c>
      <c r="X10" s="1081">
        <v>0</v>
      </c>
      <c r="Z10" s="21">
        <f t="shared" si="1"/>
        <v>0</v>
      </c>
      <c r="AA10" s="21">
        <f t="shared" si="2"/>
        <v>0</v>
      </c>
      <c r="AB10" s="21">
        <f t="shared" si="3"/>
        <v>0</v>
      </c>
      <c r="AC10" s="21">
        <f t="shared" si="4"/>
        <v>0</v>
      </c>
      <c r="AD10" s="21">
        <f t="shared" si="5"/>
        <v>0</v>
      </c>
      <c r="AE10" s="21">
        <f t="shared" si="6"/>
        <v>0</v>
      </c>
      <c r="AF10" s="21">
        <f t="shared" si="7"/>
        <v>0</v>
      </c>
      <c r="AG10" s="21">
        <f t="shared" si="8"/>
        <v>0</v>
      </c>
    </row>
    <row r="11" spans="1:33" s="94" customFormat="1" ht="12.95" customHeight="1">
      <c r="A11" s="1097" t="s">
        <v>1316</v>
      </c>
      <c r="B11" s="1081">
        <f t="shared" si="9"/>
        <v>826</v>
      </c>
      <c r="C11" s="1081">
        <v>483</v>
      </c>
      <c r="D11" s="1081">
        <v>343</v>
      </c>
      <c r="E11" s="1081">
        <f t="shared" si="10"/>
        <v>756</v>
      </c>
      <c r="F11" s="1081">
        <v>196</v>
      </c>
      <c r="G11" s="1081">
        <v>560</v>
      </c>
      <c r="H11" s="1081">
        <v>36</v>
      </c>
      <c r="I11" s="1081">
        <v>0</v>
      </c>
      <c r="J11" s="1081">
        <v>122</v>
      </c>
      <c r="K11" s="1081">
        <f t="shared" si="11"/>
        <v>15582</v>
      </c>
      <c r="L11" s="1081">
        <f t="shared" si="12"/>
        <v>15582</v>
      </c>
      <c r="M11" s="1081">
        <f t="shared" si="13"/>
        <v>0</v>
      </c>
      <c r="N11" s="1081">
        <v>6578</v>
      </c>
      <c r="O11" s="1081">
        <v>0</v>
      </c>
      <c r="P11" s="1081">
        <v>9004</v>
      </c>
      <c r="Q11" s="1081">
        <v>0</v>
      </c>
      <c r="R11" s="1081">
        <f t="shared" si="14"/>
        <v>3369</v>
      </c>
      <c r="S11" s="1081">
        <f t="shared" si="15"/>
        <v>3369</v>
      </c>
      <c r="T11" s="1081">
        <f t="shared" si="16"/>
        <v>0</v>
      </c>
      <c r="U11" s="1081">
        <v>1385</v>
      </c>
      <c r="V11" s="1081">
        <v>0</v>
      </c>
      <c r="W11" s="1081">
        <v>1984</v>
      </c>
      <c r="X11" s="1081">
        <v>0</v>
      </c>
      <c r="Z11" s="21">
        <f t="shared" si="1"/>
        <v>0</v>
      </c>
      <c r="AA11" s="21">
        <f t="shared" si="2"/>
        <v>0</v>
      </c>
      <c r="AB11" s="21">
        <f t="shared" si="3"/>
        <v>0</v>
      </c>
      <c r="AC11" s="21">
        <f t="shared" si="4"/>
        <v>0</v>
      </c>
      <c r="AD11" s="21">
        <f t="shared" si="5"/>
        <v>0</v>
      </c>
      <c r="AE11" s="21">
        <f t="shared" si="6"/>
        <v>0</v>
      </c>
      <c r="AF11" s="21">
        <f t="shared" si="7"/>
        <v>0</v>
      </c>
      <c r="AG11" s="21">
        <f t="shared" si="8"/>
        <v>0</v>
      </c>
    </row>
    <row r="12" spans="1:33" s="94" customFormat="1" ht="12.95" customHeight="1">
      <c r="A12" s="1097" t="s">
        <v>1315</v>
      </c>
      <c r="B12" s="1081">
        <f t="shared" si="9"/>
        <v>403</v>
      </c>
      <c r="C12" s="1081">
        <v>250</v>
      </c>
      <c r="D12" s="1081">
        <v>153</v>
      </c>
      <c r="E12" s="1081">
        <f t="shared" si="10"/>
        <v>336</v>
      </c>
      <c r="F12" s="1081">
        <v>87</v>
      </c>
      <c r="G12" s="1081">
        <v>249</v>
      </c>
      <c r="H12" s="1081">
        <v>11</v>
      </c>
      <c r="I12" s="1081">
        <v>0</v>
      </c>
      <c r="J12" s="1081">
        <v>67</v>
      </c>
      <c r="K12" s="1081">
        <f t="shared" si="11"/>
        <v>4334</v>
      </c>
      <c r="L12" s="1081">
        <f t="shared" si="12"/>
        <v>4334</v>
      </c>
      <c r="M12" s="1081">
        <f t="shared" si="13"/>
        <v>0</v>
      </c>
      <c r="N12" s="1081">
        <v>2223</v>
      </c>
      <c r="O12" s="1081">
        <v>0</v>
      </c>
      <c r="P12" s="1081">
        <v>2111</v>
      </c>
      <c r="Q12" s="1081">
        <v>0</v>
      </c>
      <c r="R12" s="1081">
        <f t="shared" si="14"/>
        <v>998</v>
      </c>
      <c r="S12" s="1081">
        <f t="shared" si="15"/>
        <v>998</v>
      </c>
      <c r="T12" s="1081">
        <f t="shared" si="16"/>
        <v>0</v>
      </c>
      <c r="U12" s="1081">
        <v>473</v>
      </c>
      <c r="V12" s="1081">
        <v>0</v>
      </c>
      <c r="W12" s="1081">
        <v>525</v>
      </c>
      <c r="X12" s="1081">
        <v>0</v>
      </c>
      <c r="Z12" s="21">
        <f t="shared" si="1"/>
        <v>0</v>
      </c>
      <c r="AA12" s="21">
        <f t="shared" si="2"/>
        <v>0</v>
      </c>
      <c r="AB12" s="21">
        <f t="shared" si="3"/>
        <v>0</v>
      </c>
      <c r="AC12" s="21">
        <f t="shared" si="4"/>
        <v>0</v>
      </c>
      <c r="AD12" s="21">
        <f t="shared" si="5"/>
        <v>0</v>
      </c>
      <c r="AE12" s="21">
        <f t="shared" si="6"/>
        <v>0</v>
      </c>
      <c r="AF12" s="21">
        <f t="shared" si="7"/>
        <v>0</v>
      </c>
      <c r="AG12" s="21">
        <f t="shared" si="8"/>
        <v>0</v>
      </c>
    </row>
    <row r="13" spans="1:33" s="94" customFormat="1" ht="12.95" customHeight="1">
      <c r="A13" s="1097" t="s">
        <v>1314</v>
      </c>
      <c r="B13" s="1081">
        <f t="shared" si="9"/>
        <v>497</v>
      </c>
      <c r="C13" s="1081">
        <v>406</v>
      </c>
      <c r="D13" s="1081">
        <v>91</v>
      </c>
      <c r="E13" s="1081">
        <f t="shared" si="10"/>
        <v>302</v>
      </c>
      <c r="F13" s="1081">
        <v>66</v>
      </c>
      <c r="G13" s="1081">
        <v>236</v>
      </c>
      <c r="H13" s="1081">
        <v>32</v>
      </c>
      <c r="I13" s="1081">
        <v>0</v>
      </c>
      <c r="J13" s="1081">
        <v>63</v>
      </c>
      <c r="K13" s="1081">
        <f t="shared" si="11"/>
        <v>11137</v>
      </c>
      <c r="L13" s="1081">
        <f t="shared" si="12"/>
        <v>11137</v>
      </c>
      <c r="M13" s="1081">
        <f t="shared" si="13"/>
        <v>0</v>
      </c>
      <c r="N13" s="1081">
        <v>7790</v>
      </c>
      <c r="O13" s="1081">
        <v>0</v>
      </c>
      <c r="P13" s="1081">
        <v>3347</v>
      </c>
      <c r="Q13" s="1081">
        <v>0</v>
      </c>
      <c r="R13" s="1081">
        <f t="shared" si="14"/>
        <v>3076</v>
      </c>
      <c r="S13" s="1081">
        <f t="shared" si="15"/>
        <v>3076</v>
      </c>
      <c r="T13" s="1081">
        <f t="shared" si="16"/>
        <v>0</v>
      </c>
      <c r="U13" s="1081">
        <v>2120</v>
      </c>
      <c r="V13" s="1081">
        <v>0</v>
      </c>
      <c r="W13" s="1081">
        <v>956</v>
      </c>
      <c r="X13" s="1081">
        <v>0</v>
      </c>
      <c r="Z13" s="21">
        <f t="shared" si="1"/>
        <v>0</v>
      </c>
      <c r="AA13" s="21">
        <f t="shared" si="2"/>
        <v>0</v>
      </c>
      <c r="AB13" s="21">
        <f t="shared" si="3"/>
        <v>0</v>
      </c>
      <c r="AC13" s="21">
        <f t="shared" si="4"/>
        <v>0</v>
      </c>
      <c r="AD13" s="21">
        <f t="shared" si="5"/>
        <v>0</v>
      </c>
      <c r="AE13" s="21">
        <f t="shared" si="6"/>
        <v>0</v>
      </c>
      <c r="AF13" s="21">
        <f t="shared" si="7"/>
        <v>0</v>
      </c>
      <c r="AG13" s="21">
        <f t="shared" si="8"/>
        <v>0</v>
      </c>
    </row>
    <row r="14" spans="1:33" s="94" customFormat="1" ht="12.95" customHeight="1">
      <c r="A14" s="1097" t="s">
        <v>1313</v>
      </c>
      <c r="B14" s="1081">
        <f t="shared" si="9"/>
        <v>463</v>
      </c>
      <c r="C14" s="1081">
        <v>380</v>
      </c>
      <c r="D14" s="1081">
        <v>83</v>
      </c>
      <c r="E14" s="1081">
        <f t="shared" si="10"/>
        <v>271</v>
      </c>
      <c r="F14" s="1081">
        <v>78</v>
      </c>
      <c r="G14" s="1081">
        <v>193</v>
      </c>
      <c r="H14" s="1081">
        <v>51</v>
      </c>
      <c r="I14" s="1081">
        <v>1</v>
      </c>
      <c r="J14" s="1081">
        <v>73</v>
      </c>
      <c r="K14" s="1081">
        <f t="shared" si="11"/>
        <v>13097</v>
      </c>
      <c r="L14" s="1081">
        <f t="shared" si="12"/>
        <v>13065</v>
      </c>
      <c r="M14" s="1081">
        <f t="shared" si="13"/>
        <v>32</v>
      </c>
      <c r="N14" s="1081">
        <v>9596</v>
      </c>
      <c r="O14" s="1081">
        <v>26</v>
      </c>
      <c r="P14" s="1081">
        <v>3469</v>
      </c>
      <c r="Q14" s="1081">
        <v>6</v>
      </c>
      <c r="R14" s="1081">
        <f t="shared" si="14"/>
        <v>3555</v>
      </c>
      <c r="S14" s="1081">
        <f t="shared" si="15"/>
        <v>3555</v>
      </c>
      <c r="T14" s="1081">
        <f t="shared" si="16"/>
        <v>0</v>
      </c>
      <c r="U14" s="1081">
        <v>2559</v>
      </c>
      <c r="V14" s="1081">
        <v>0</v>
      </c>
      <c r="W14" s="1081">
        <v>996</v>
      </c>
      <c r="X14" s="1081">
        <v>0</v>
      </c>
      <c r="Z14" s="21">
        <f t="shared" si="1"/>
        <v>0</v>
      </c>
      <c r="AA14" s="21">
        <f t="shared" si="2"/>
        <v>0</v>
      </c>
      <c r="AB14" s="21">
        <f t="shared" si="3"/>
        <v>0</v>
      </c>
      <c r="AC14" s="21">
        <f t="shared" si="4"/>
        <v>0</v>
      </c>
      <c r="AD14" s="21">
        <f t="shared" si="5"/>
        <v>0</v>
      </c>
      <c r="AE14" s="21">
        <f t="shared" si="6"/>
        <v>0</v>
      </c>
      <c r="AF14" s="21">
        <f t="shared" si="7"/>
        <v>0</v>
      </c>
      <c r="AG14" s="21">
        <f t="shared" si="8"/>
        <v>0</v>
      </c>
    </row>
    <row r="15" spans="1:33" s="94" customFormat="1" ht="12.95" customHeight="1">
      <c r="A15" s="1097" t="s">
        <v>1312</v>
      </c>
      <c r="B15" s="1081">
        <f t="shared" si="9"/>
        <v>151</v>
      </c>
      <c r="C15" s="1081">
        <v>82</v>
      </c>
      <c r="D15" s="1081">
        <v>69</v>
      </c>
      <c r="E15" s="1081">
        <f t="shared" si="10"/>
        <v>177</v>
      </c>
      <c r="F15" s="1081">
        <v>68</v>
      </c>
      <c r="G15" s="1081">
        <v>109</v>
      </c>
      <c r="H15" s="1081">
        <v>11</v>
      </c>
      <c r="I15" s="1081">
        <v>1</v>
      </c>
      <c r="J15" s="1081">
        <v>25</v>
      </c>
      <c r="K15" s="1081">
        <f t="shared" si="11"/>
        <v>3072</v>
      </c>
      <c r="L15" s="1081">
        <f t="shared" si="12"/>
        <v>3000</v>
      </c>
      <c r="M15" s="1081">
        <f t="shared" si="13"/>
        <v>72</v>
      </c>
      <c r="N15" s="1081">
        <v>1059</v>
      </c>
      <c r="O15" s="1081">
        <v>26</v>
      </c>
      <c r="P15" s="1081">
        <v>1941</v>
      </c>
      <c r="Q15" s="1081">
        <v>46</v>
      </c>
      <c r="R15" s="1081">
        <f t="shared" si="14"/>
        <v>650</v>
      </c>
      <c r="S15" s="1081">
        <f t="shared" si="15"/>
        <v>650</v>
      </c>
      <c r="T15" s="1081">
        <f t="shared" si="16"/>
        <v>0</v>
      </c>
      <c r="U15" s="1081">
        <v>214</v>
      </c>
      <c r="V15" s="1081">
        <v>0</v>
      </c>
      <c r="W15" s="1081">
        <v>436</v>
      </c>
      <c r="X15" s="1081">
        <v>0</v>
      </c>
      <c r="Z15" s="21">
        <f t="shared" si="1"/>
        <v>0</v>
      </c>
      <c r="AA15" s="21">
        <f t="shared" si="2"/>
        <v>0</v>
      </c>
      <c r="AB15" s="21">
        <f t="shared" si="3"/>
        <v>0</v>
      </c>
      <c r="AC15" s="21">
        <f t="shared" si="4"/>
        <v>0</v>
      </c>
      <c r="AD15" s="21">
        <f t="shared" si="5"/>
        <v>0</v>
      </c>
      <c r="AE15" s="21">
        <f t="shared" si="6"/>
        <v>0</v>
      </c>
      <c r="AF15" s="21">
        <f t="shared" si="7"/>
        <v>0</v>
      </c>
      <c r="AG15" s="21">
        <f t="shared" si="8"/>
        <v>0</v>
      </c>
    </row>
    <row r="16" spans="1:33" s="94" customFormat="1" ht="12.95" customHeight="1">
      <c r="A16" s="1097" t="s">
        <v>1311</v>
      </c>
      <c r="B16" s="1081">
        <f t="shared" si="9"/>
        <v>233</v>
      </c>
      <c r="C16" s="1081">
        <v>126</v>
      </c>
      <c r="D16" s="1081">
        <v>107</v>
      </c>
      <c r="E16" s="1081">
        <f t="shared" si="10"/>
        <v>204</v>
      </c>
      <c r="F16" s="1081">
        <v>38</v>
      </c>
      <c r="G16" s="1081">
        <v>166</v>
      </c>
      <c r="H16" s="1081">
        <v>16</v>
      </c>
      <c r="I16" s="1081">
        <v>0</v>
      </c>
      <c r="J16" s="1081">
        <v>43</v>
      </c>
      <c r="K16" s="1081">
        <f t="shared" si="11"/>
        <v>5814</v>
      </c>
      <c r="L16" s="1081">
        <f t="shared" si="12"/>
        <v>5814</v>
      </c>
      <c r="M16" s="1081">
        <f t="shared" si="13"/>
        <v>0</v>
      </c>
      <c r="N16" s="1081">
        <v>1891</v>
      </c>
      <c r="O16" s="1081">
        <v>0</v>
      </c>
      <c r="P16" s="1081">
        <v>3923</v>
      </c>
      <c r="Q16" s="1081">
        <v>0</v>
      </c>
      <c r="R16" s="1081">
        <f t="shared" si="14"/>
        <v>1275</v>
      </c>
      <c r="S16" s="1081">
        <f t="shared" si="15"/>
        <v>1275</v>
      </c>
      <c r="T16" s="1081">
        <f t="shared" si="16"/>
        <v>0</v>
      </c>
      <c r="U16" s="1081">
        <v>400</v>
      </c>
      <c r="V16" s="1081">
        <v>0</v>
      </c>
      <c r="W16" s="1081">
        <v>875</v>
      </c>
      <c r="X16" s="1081">
        <v>0</v>
      </c>
      <c r="Z16" s="21">
        <f t="shared" si="1"/>
        <v>0</v>
      </c>
      <c r="AA16" s="21">
        <f t="shared" si="2"/>
        <v>0</v>
      </c>
      <c r="AB16" s="21">
        <f t="shared" si="3"/>
        <v>0</v>
      </c>
      <c r="AC16" s="21">
        <f t="shared" si="4"/>
        <v>0</v>
      </c>
      <c r="AD16" s="21">
        <f t="shared" si="5"/>
        <v>0</v>
      </c>
      <c r="AE16" s="21">
        <f t="shared" si="6"/>
        <v>0</v>
      </c>
      <c r="AF16" s="21">
        <f t="shared" si="7"/>
        <v>0</v>
      </c>
      <c r="AG16" s="21">
        <f t="shared" si="8"/>
        <v>0</v>
      </c>
    </row>
    <row r="17" spans="1:33" s="94" customFormat="1" ht="12.95" customHeight="1">
      <c r="A17" s="1097" t="s">
        <v>1310</v>
      </c>
      <c r="B17" s="1081">
        <f t="shared" si="9"/>
        <v>188</v>
      </c>
      <c r="C17" s="1081">
        <v>49</v>
      </c>
      <c r="D17" s="1081">
        <v>139</v>
      </c>
      <c r="E17" s="1081">
        <f t="shared" si="10"/>
        <v>178</v>
      </c>
      <c r="F17" s="1081">
        <v>43</v>
      </c>
      <c r="G17" s="1081">
        <v>135</v>
      </c>
      <c r="H17" s="1081">
        <v>19</v>
      </c>
      <c r="I17" s="1081">
        <v>0</v>
      </c>
      <c r="J17" s="1081">
        <v>19</v>
      </c>
      <c r="K17" s="1081">
        <f t="shared" si="11"/>
        <v>5247</v>
      </c>
      <c r="L17" s="1081">
        <f t="shared" si="12"/>
        <v>5247</v>
      </c>
      <c r="M17" s="1081">
        <f t="shared" si="13"/>
        <v>0</v>
      </c>
      <c r="N17" s="1081">
        <v>922</v>
      </c>
      <c r="O17" s="1081">
        <v>0</v>
      </c>
      <c r="P17" s="1081">
        <v>4325</v>
      </c>
      <c r="Q17" s="1081">
        <v>0</v>
      </c>
      <c r="R17" s="1081">
        <f t="shared" si="14"/>
        <v>1368</v>
      </c>
      <c r="S17" s="1081">
        <f t="shared" si="15"/>
        <v>1368</v>
      </c>
      <c r="T17" s="1081">
        <f t="shared" si="16"/>
        <v>0</v>
      </c>
      <c r="U17" s="1081">
        <v>192</v>
      </c>
      <c r="V17" s="1081">
        <v>0</v>
      </c>
      <c r="W17" s="1081">
        <v>1176</v>
      </c>
      <c r="X17" s="1081">
        <v>0</v>
      </c>
      <c r="Z17" s="21">
        <f t="shared" si="1"/>
        <v>0</v>
      </c>
      <c r="AA17" s="21">
        <f t="shared" si="2"/>
        <v>0</v>
      </c>
      <c r="AB17" s="21">
        <f t="shared" si="3"/>
        <v>0</v>
      </c>
      <c r="AC17" s="21">
        <f t="shared" si="4"/>
        <v>0</v>
      </c>
      <c r="AD17" s="21">
        <f t="shared" si="5"/>
        <v>0</v>
      </c>
      <c r="AE17" s="21">
        <f t="shared" si="6"/>
        <v>0</v>
      </c>
      <c r="AF17" s="21">
        <f t="shared" si="7"/>
        <v>0</v>
      </c>
      <c r="AG17" s="21">
        <f t="shared" si="8"/>
        <v>0</v>
      </c>
    </row>
    <row r="18" spans="1:33" s="94" customFormat="1" ht="12.95" customHeight="1">
      <c r="A18" s="1097" t="s">
        <v>1309</v>
      </c>
      <c r="B18" s="1081">
        <f t="shared" si="9"/>
        <v>211</v>
      </c>
      <c r="C18" s="1081">
        <v>117</v>
      </c>
      <c r="D18" s="1081">
        <v>94</v>
      </c>
      <c r="E18" s="1081">
        <f t="shared" si="10"/>
        <v>96</v>
      </c>
      <c r="F18" s="1081">
        <v>22</v>
      </c>
      <c r="G18" s="1081">
        <v>74</v>
      </c>
      <c r="H18" s="1081">
        <v>35</v>
      </c>
      <c r="I18" s="1081">
        <v>9</v>
      </c>
      <c r="J18" s="1081">
        <v>10</v>
      </c>
      <c r="K18" s="1081">
        <f t="shared" si="11"/>
        <v>6729</v>
      </c>
      <c r="L18" s="1081">
        <f t="shared" si="12"/>
        <v>4853</v>
      </c>
      <c r="M18" s="1081">
        <f t="shared" si="13"/>
        <v>1876</v>
      </c>
      <c r="N18" s="1081">
        <v>1401</v>
      </c>
      <c r="O18" s="1081">
        <v>525</v>
      </c>
      <c r="P18" s="1081">
        <v>3452</v>
      </c>
      <c r="Q18" s="1081">
        <v>1351</v>
      </c>
      <c r="R18" s="1081">
        <f t="shared" si="14"/>
        <v>1837</v>
      </c>
      <c r="S18" s="1081">
        <f t="shared" si="15"/>
        <v>1500</v>
      </c>
      <c r="T18" s="1081">
        <f t="shared" si="16"/>
        <v>337</v>
      </c>
      <c r="U18" s="1081">
        <v>396</v>
      </c>
      <c r="V18" s="1081">
        <v>73</v>
      </c>
      <c r="W18" s="1081">
        <v>1104</v>
      </c>
      <c r="X18" s="1081">
        <v>264</v>
      </c>
      <c r="Z18" s="21">
        <f t="shared" si="1"/>
        <v>0</v>
      </c>
      <c r="AA18" s="21">
        <f t="shared" si="2"/>
        <v>0</v>
      </c>
      <c r="AB18" s="21">
        <f t="shared" si="3"/>
        <v>0</v>
      </c>
      <c r="AC18" s="21">
        <f t="shared" si="4"/>
        <v>0</v>
      </c>
      <c r="AD18" s="21">
        <f t="shared" si="5"/>
        <v>0</v>
      </c>
      <c r="AE18" s="21">
        <f t="shared" si="6"/>
        <v>0</v>
      </c>
      <c r="AF18" s="21">
        <f t="shared" si="7"/>
        <v>0</v>
      </c>
      <c r="AG18" s="21">
        <f t="shared" si="8"/>
        <v>0</v>
      </c>
    </row>
    <row r="19" spans="1:33" s="94" customFormat="1" ht="12.95" customHeight="1">
      <c r="A19" s="1097" t="s">
        <v>1308</v>
      </c>
      <c r="B19" s="1081">
        <f t="shared" si="9"/>
        <v>35</v>
      </c>
      <c r="C19" s="1081">
        <v>17</v>
      </c>
      <c r="D19" s="1081">
        <v>18</v>
      </c>
      <c r="E19" s="1081">
        <f t="shared" si="10"/>
        <v>58</v>
      </c>
      <c r="F19" s="1081">
        <v>18</v>
      </c>
      <c r="G19" s="1081">
        <v>40</v>
      </c>
      <c r="H19" s="1081">
        <v>7</v>
      </c>
      <c r="I19" s="1081">
        <v>0</v>
      </c>
      <c r="J19" s="1081">
        <v>0</v>
      </c>
      <c r="K19" s="1081">
        <f t="shared" si="11"/>
        <v>607</v>
      </c>
      <c r="L19" s="1081">
        <f t="shared" si="12"/>
        <v>607</v>
      </c>
      <c r="M19" s="1081">
        <f t="shared" si="13"/>
        <v>0</v>
      </c>
      <c r="N19" s="1081">
        <v>219</v>
      </c>
      <c r="O19" s="1081">
        <v>0</v>
      </c>
      <c r="P19" s="1081">
        <v>388</v>
      </c>
      <c r="Q19" s="1081">
        <v>0</v>
      </c>
      <c r="R19" s="1081">
        <f t="shared" si="14"/>
        <v>119</v>
      </c>
      <c r="S19" s="1081">
        <f t="shared" si="15"/>
        <v>119</v>
      </c>
      <c r="T19" s="1081">
        <f t="shared" si="16"/>
        <v>0</v>
      </c>
      <c r="U19" s="1081">
        <v>33</v>
      </c>
      <c r="V19" s="1081">
        <v>0</v>
      </c>
      <c r="W19" s="1081">
        <v>86</v>
      </c>
      <c r="X19" s="1081">
        <v>0</v>
      </c>
      <c r="Z19" s="21">
        <f t="shared" si="1"/>
        <v>0</v>
      </c>
      <c r="AA19" s="21">
        <f t="shared" si="2"/>
        <v>0</v>
      </c>
      <c r="AB19" s="21">
        <f t="shared" si="3"/>
        <v>0</v>
      </c>
      <c r="AC19" s="21">
        <f t="shared" si="4"/>
        <v>0</v>
      </c>
      <c r="AD19" s="21">
        <f t="shared" si="5"/>
        <v>0</v>
      </c>
      <c r="AE19" s="21">
        <f t="shared" si="6"/>
        <v>0</v>
      </c>
      <c r="AF19" s="21">
        <f t="shared" si="7"/>
        <v>0</v>
      </c>
      <c r="AG19" s="21">
        <f t="shared" si="8"/>
        <v>0</v>
      </c>
    </row>
    <row r="20" spans="1:33" s="94" customFormat="1" ht="12.95" customHeight="1">
      <c r="A20" s="1097" t="s">
        <v>1307</v>
      </c>
      <c r="B20" s="1081">
        <f t="shared" si="9"/>
        <v>442</v>
      </c>
      <c r="C20" s="1081">
        <v>255</v>
      </c>
      <c r="D20" s="1081">
        <v>187</v>
      </c>
      <c r="E20" s="1081">
        <f t="shared" si="10"/>
        <v>414</v>
      </c>
      <c r="F20" s="1081">
        <v>109</v>
      </c>
      <c r="G20" s="1081">
        <v>305</v>
      </c>
      <c r="H20" s="1081">
        <v>28</v>
      </c>
      <c r="I20" s="1081">
        <v>0</v>
      </c>
      <c r="J20" s="1081">
        <v>43</v>
      </c>
      <c r="K20" s="1081">
        <f t="shared" si="11"/>
        <v>15665</v>
      </c>
      <c r="L20" s="1081">
        <f t="shared" si="12"/>
        <v>15665</v>
      </c>
      <c r="M20" s="1081">
        <f t="shared" si="13"/>
        <v>0</v>
      </c>
      <c r="N20" s="1081">
        <v>6299</v>
      </c>
      <c r="O20" s="1081">
        <v>0</v>
      </c>
      <c r="P20" s="1081">
        <v>9366</v>
      </c>
      <c r="Q20" s="1081">
        <v>0</v>
      </c>
      <c r="R20" s="1081">
        <f t="shared" si="14"/>
        <v>3452</v>
      </c>
      <c r="S20" s="1081">
        <f t="shared" si="15"/>
        <v>3452</v>
      </c>
      <c r="T20" s="1081">
        <f t="shared" si="16"/>
        <v>0</v>
      </c>
      <c r="U20" s="1081">
        <v>1350</v>
      </c>
      <c r="V20" s="1081">
        <v>0</v>
      </c>
      <c r="W20" s="1081">
        <v>2102</v>
      </c>
      <c r="X20" s="1081">
        <v>0</v>
      </c>
      <c r="Z20" s="21">
        <f t="shared" si="1"/>
        <v>0</v>
      </c>
      <c r="AA20" s="21">
        <f t="shared" si="2"/>
        <v>0</v>
      </c>
      <c r="AB20" s="21">
        <f t="shared" si="3"/>
        <v>0</v>
      </c>
      <c r="AC20" s="21">
        <f t="shared" si="4"/>
        <v>0</v>
      </c>
      <c r="AD20" s="21">
        <f t="shared" si="5"/>
        <v>0</v>
      </c>
      <c r="AE20" s="21">
        <f t="shared" si="6"/>
        <v>0</v>
      </c>
      <c r="AF20" s="21">
        <f t="shared" si="7"/>
        <v>0</v>
      </c>
      <c r="AG20" s="21">
        <f t="shared" si="8"/>
        <v>0</v>
      </c>
    </row>
    <row r="21" spans="1:33" s="94" customFormat="1" ht="12.95" customHeight="1">
      <c r="A21" s="1097" t="s">
        <v>1306</v>
      </c>
      <c r="B21" s="1081">
        <f t="shared" si="9"/>
        <v>727</v>
      </c>
      <c r="C21" s="1081">
        <v>454</v>
      </c>
      <c r="D21" s="1081">
        <v>273</v>
      </c>
      <c r="E21" s="1081">
        <f t="shared" si="10"/>
        <v>791</v>
      </c>
      <c r="F21" s="1081">
        <v>240</v>
      </c>
      <c r="G21" s="1081">
        <v>551</v>
      </c>
      <c r="H21" s="1081">
        <v>68</v>
      </c>
      <c r="I21" s="1081">
        <v>0</v>
      </c>
      <c r="J21" s="1081">
        <v>71</v>
      </c>
      <c r="K21" s="1081">
        <f t="shared" si="11"/>
        <v>25225</v>
      </c>
      <c r="L21" s="1081">
        <f t="shared" si="12"/>
        <v>25225</v>
      </c>
      <c r="M21" s="1081">
        <f t="shared" si="13"/>
        <v>0</v>
      </c>
      <c r="N21" s="1081">
        <v>12019</v>
      </c>
      <c r="O21" s="1081">
        <v>0</v>
      </c>
      <c r="P21" s="1081">
        <v>13206</v>
      </c>
      <c r="Q21" s="1081">
        <v>0</v>
      </c>
      <c r="R21" s="1081">
        <f t="shared" si="14"/>
        <v>5492</v>
      </c>
      <c r="S21" s="1081">
        <f t="shared" si="15"/>
        <v>5492</v>
      </c>
      <c r="T21" s="1081">
        <f t="shared" si="16"/>
        <v>0</v>
      </c>
      <c r="U21" s="1081">
        <v>2384</v>
      </c>
      <c r="V21" s="1081">
        <v>0</v>
      </c>
      <c r="W21" s="1081">
        <v>3108</v>
      </c>
      <c r="X21" s="1081">
        <v>0</v>
      </c>
      <c r="Z21" s="21">
        <f t="shared" si="1"/>
        <v>0</v>
      </c>
      <c r="AA21" s="21">
        <f t="shared" si="2"/>
        <v>0</v>
      </c>
      <c r="AB21" s="21">
        <f t="shared" si="3"/>
        <v>0</v>
      </c>
      <c r="AC21" s="21">
        <f t="shared" si="4"/>
        <v>0</v>
      </c>
      <c r="AD21" s="21">
        <f t="shared" si="5"/>
        <v>0</v>
      </c>
      <c r="AE21" s="21">
        <f t="shared" si="6"/>
        <v>0</v>
      </c>
      <c r="AF21" s="21">
        <f t="shared" si="7"/>
        <v>0</v>
      </c>
      <c r="AG21" s="21">
        <f t="shared" si="8"/>
        <v>0</v>
      </c>
    </row>
    <row r="22" spans="1:33" s="94" customFormat="1" ht="12.75" customHeight="1">
      <c r="A22" s="1097" t="s">
        <v>1305</v>
      </c>
      <c r="B22" s="1081">
        <f t="shared" si="9"/>
        <v>336</v>
      </c>
      <c r="C22" s="1081">
        <v>199</v>
      </c>
      <c r="D22" s="1081">
        <v>137</v>
      </c>
      <c r="E22" s="1081">
        <f t="shared" si="10"/>
        <v>234</v>
      </c>
      <c r="F22" s="1081">
        <v>58</v>
      </c>
      <c r="G22" s="1081">
        <v>176</v>
      </c>
      <c r="H22" s="1081">
        <v>24</v>
      </c>
      <c r="I22" s="1081">
        <v>0</v>
      </c>
      <c r="J22" s="1081">
        <v>48</v>
      </c>
      <c r="K22" s="1081">
        <f t="shared" si="11"/>
        <v>11590</v>
      </c>
      <c r="L22" s="1081">
        <f t="shared" si="12"/>
        <v>11590</v>
      </c>
      <c r="M22" s="1081">
        <f t="shared" si="13"/>
        <v>0</v>
      </c>
      <c r="N22" s="1081">
        <v>4333</v>
      </c>
      <c r="O22" s="1081">
        <v>0</v>
      </c>
      <c r="P22" s="1081">
        <v>7257</v>
      </c>
      <c r="Q22" s="1081">
        <v>0</v>
      </c>
      <c r="R22" s="1081">
        <f t="shared" si="14"/>
        <v>2800</v>
      </c>
      <c r="S22" s="1081">
        <f t="shared" si="15"/>
        <v>2800</v>
      </c>
      <c r="T22" s="1081">
        <f t="shared" si="16"/>
        <v>0</v>
      </c>
      <c r="U22" s="1081">
        <v>1034</v>
      </c>
      <c r="V22" s="1081">
        <v>0</v>
      </c>
      <c r="W22" s="1081">
        <v>1766</v>
      </c>
      <c r="X22" s="1081">
        <v>0</v>
      </c>
      <c r="Z22" s="21">
        <f t="shared" si="1"/>
        <v>0</v>
      </c>
      <c r="AA22" s="21">
        <f t="shared" si="2"/>
        <v>0</v>
      </c>
      <c r="AB22" s="21">
        <f t="shared" si="3"/>
        <v>0</v>
      </c>
      <c r="AC22" s="21">
        <f t="shared" si="4"/>
        <v>0</v>
      </c>
      <c r="AD22" s="21">
        <f t="shared" si="5"/>
        <v>0</v>
      </c>
      <c r="AE22" s="21">
        <f t="shared" si="6"/>
        <v>0</v>
      </c>
      <c r="AF22" s="21">
        <f t="shared" si="7"/>
        <v>0</v>
      </c>
      <c r="AG22" s="21">
        <f t="shared" si="8"/>
        <v>0</v>
      </c>
    </row>
    <row r="23" spans="1:33" s="94" customFormat="1" ht="12.95" customHeight="1">
      <c r="A23" s="1097" t="s">
        <v>1304</v>
      </c>
      <c r="B23" s="1081">
        <f t="shared" si="9"/>
        <v>575</v>
      </c>
      <c r="C23" s="1081">
        <v>339</v>
      </c>
      <c r="D23" s="1081">
        <v>236</v>
      </c>
      <c r="E23" s="1081">
        <f t="shared" si="10"/>
        <v>455</v>
      </c>
      <c r="F23" s="1081">
        <v>120</v>
      </c>
      <c r="G23" s="1081">
        <v>335</v>
      </c>
      <c r="H23" s="1081">
        <v>44</v>
      </c>
      <c r="I23" s="1081">
        <v>0</v>
      </c>
      <c r="J23" s="1081">
        <v>53</v>
      </c>
      <c r="K23" s="1081">
        <f t="shared" si="11"/>
        <v>18975</v>
      </c>
      <c r="L23" s="1081">
        <f t="shared" si="12"/>
        <v>18975</v>
      </c>
      <c r="M23" s="1081">
        <f t="shared" si="13"/>
        <v>0</v>
      </c>
      <c r="N23" s="1081">
        <v>7610</v>
      </c>
      <c r="O23" s="1081">
        <v>0</v>
      </c>
      <c r="P23" s="1081">
        <v>11365</v>
      </c>
      <c r="Q23" s="1081">
        <v>0</v>
      </c>
      <c r="R23" s="1081">
        <f t="shared" si="14"/>
        <v>4544</v>
      </c>
      <c r="S23" s="1081">
        <f t="shared" si="15"/>
        <v>4544</v>
      </c>
      <c r="T23" s="1081">
        <f t="shared" si="16"/>
        <v>0</v>
      </c>
      <c r="U23" s="1081">
        <v>1703</v>
      </c>
      <c r="V23" s="1081">
        <v>0</v>
      </c>
      <c r="W23" s="1081">
        <v>2841</v>
      </c>
      <c r="X23" s="1081">
        <v>0</v>
      </c>
      <c r="Z23" s="21">
        <f t="shared" si="1"/>
        <v>0</v>
      </c>
      <c r="AA23" s="21">
        <f t="shared" si="2"/>
        <v>0</v>
      </c>
      <c r="AB23" s="21">
        <f t="shared" si="3"/>
        <v>0</v>
      </c>
      <c r="AC23" s="21">
        <f t="shared" si="4"/>
        <v>0</v>
      </c>
      <c r="AD23" s="21">
        <f t="shared" si="5"/>
        <v>0</v>
      </c>
      <c r="AE23" s="21">
        <f t="shared" si="6"/>
        <v>0</v>
      </c>
      <c r="AF23" s="21">
        <f t="shared" si="7"/>
        <v>0</v>
      </c>
      <c r="AG23" s="21">
        <f t="shared" si="8"/>
        <v>0</v>
      </c>
    </row>
    <row r="24" spans="1:33" s="94" customFormat="1" ht="12.95" customHeight="1">
      <c r="A24" s="1097" t="s">
        <v>1303</v>
      </c>
      <c r="B24" s="1081">
        <f t="shared" si="9"/>
        <v>372</v>
      </c>
      <c r="C24" s="1081">
        <v>208</v>
      </c>
      <c r="D24" s="1081">
        <v>164</v>
      </c>
      <c r="E24" s="1081">
        <f t="shared" si="10"/>
        <v>284</v>
      </c>
      <c r="F24" s="1081">
        <v>75</v>
      </c>
      <c r="G24" s="1081">
        <v>209</v>
      </c>
      <c r="H24" s="1081">
        <v>49</v>
      </c>
      <c r="I24" s="1081">
        <v>0</v>
      </c>
      <c r="J24" s="1081">
        <v>21</v>
      </c>
      <c r="K24" s="1081">
        <f t="shared" si="11"/>
        <v>13968</v>
      </c>
      <c r="L24" s="1081">
        <f t="shared" si="12"/>
        <v>13968</v>
      </c>
      <c r="M24" s="1081">
        <f t="shared" si="13"/>
        <v>0</v>
      </c>
      <c r="N24" s="1081">
        <v>4604</v>
      </c>
      <c r="O24" s="1081">
        <v>0</v>
      </c>
      <c r="P24" s="1081">
        <v>9364</v>
      </c>
      <c r="Q24" s="1081">
        <v>0</v>
      </c>
      <c r="R24" s="1081">
        <f t="shared" si="14"/>
        <v>3347</v>
      </c>
      <c r="S24" s="1081">
        <f t="shared" si="15"/>
        <v>3347</v>
      </c>
      <c r="T24" s="1081">
        <f t="shared" si="16"/>
        <v>0</v>
      </c>
      <c r="U24" s="1081">
        <v>1063</v>
      </c>
      <c r="V24" s="1081">
        <v>0</v>
      </c>
      <c r="W24" s="1081">
        <v>2284</v>
      </c>
      <c r="X24" s="1081">
        <v>0</v>
      </c>
      <c r="Z24" s="21">
        <f t="shared" si="1"/>
        <v>0</v>
      </c>
      <c r="AA24" s="21">
        <f t="shared" si="2"/>
        <v>0</v>
      </c>
      <c r="AB24" s="21">
        <f t="shared" si="3"/>
        <v>0</v>
      </c>
      <c r="AC24" s="21">
        <f t="shared" si="4"/>
        <v>0</v>
      </c>
      <c r="AD24" s="21">
        <f t="shared" si="5"/>
        <v>0</v>
      </c>
      <c r="AE24" s="21">
        <f t="shared" si="6"/>
        <v>0</v>
      </c>
      <c r="AF24" s="21">
        <f t="shared" si="7"/>
        <v>0</v>
      </c>
      <c r="AG24" s="21">
        <f t="shared" si="8"/>
        <v>0</v>
      </c>
    </row>
    <row r="25" spans="1:33" s="94" customFormat="1" ht="13.35" customHeight="1">
      <c r="A25" s="1097" t="s">
        <v>1302</v>
      </c>
      <c r="B25" s="1081">
        <f t="shared" si="9"/>
        <v>158</v>
      </c>
      <c r="C25" s="1081">
        <v>119</v>
      </c>
      <c r="D25" s="1081">
        <v>39</v>
      </c>
      <c r="E25" s="1081">
        <f t="shared" si="10"/>
        <v>81</v>
      </c>
      <c r="F25" s="1081">
        <v>28</v>
      </c>
      <c r="G25" s="1081">
        <v>53</v>
      </c>
      <c r="H25" s="1081">
        <v>11</v>
      </c>
      <c r="I25" s="1081">
        <v>0</v>
      </c>
      <c r="J25" s="1081">
        <v>28</v>
      </c>
      <c r="K25" s="1081">
        <f t="shared" si="11"/>
        <v>4390</v>
      </c>
      <c r="L25" s="1081">
        <f t="shared" si="12"/>
        <v>4390</v>
      </c>
      <c r="M25" s="1081">
        <f t="shared" si="13"/>
        <v>0</v>
      </c>
      <c r="N25" s="1081">
        <v>2734</v>
      </c>
      <c r="O25" s="1081">
        <v>0</v>
      </c>
      <c r="P25" s="1081">
        <v>1656</v>
      </c>
      <c r="Q25" s="1081">
        <v>0</v>
      </c>
      <c r="R25" s="1081">
        <f t="shared" si="14"/>
        <v>1075</v>
      </c>
      <c r="S25" s="1081">
        <f t="shared" si="15"/>
        <v>1075</v>
      </c>
      <c r="T25" s="1081">
        <f t="shared" si="16"/>
        <v>0</v>
      </c>
      <c r="U25" s="1081">
        <v>711</v>
      </c>
      <c r="V25" s="1081">
        <v>0</v>
      </c>
      <c r="W25" s="1081">
        <v>364</v>
      </c>
      <c r="X25" s="1081">
        <v>0</v>
      </c>
      <c r="Z25" s="21">
        <f t="shared" si="1"/>
        <v>0</v>
      </c>
      <c r="AA25" s="21">
        <f t="shared" si="2"/>
        <v>0</v>
      </c>
      <c r="AB25" s="21">
        <f t="shared" si="3"/>
        <v>0</v>
      </c>
      <c r="AC25" s="21">
        <f t="shared" si="4"/>
        <v>0</v>
      </c>
      <c r="AD25" s="21">
        <f t="shared" si="5"/>
        <v>0</v>
      </c>
      <c r="AE25" s="21">
        <f t="shared" si="6"/>
        <v>0</v>
      </c>
      <c r="AF25" s="21">
        <f t="shared" si="7"/>
        <v>0</v>
      </c>
      <c r="AG25" s="21">
        <f t="shared" si="8"/>
        <v>0</v>
      </c>
    </row>
    <row r="26" spans="1:33" ht="13.35" customHeight="1">
      <c r="A26" s="1097" t="s">
        <v>1301</v>
      </c>
      <c r="B26" s="1081">
        <f t="shared" si="9"/>
        <v>616</v>
      </c>
      <c r="C26" s="1081">
        <v>411</v>
      </c>
      <c r="D26" s="1081">
        <v>205</v>
      </c>
      <c r="E26" s="1081">
        <f t="shared" si="10"/>
        <v>480</v>
      </c>
      <c r="F26" s="1081">
        <v>121</v>
      </c>
      <c r="G26" s="1081">
        <v>359</v>
      </c>
      <c r="H26" s="1081">
        <v>16</v>
      </c>
      <c r="I26" s="1081">
        <v>0</v>
      </c>
      <c r="J26" s="1081">
        <v>62</v>
      </c>
      <c r="K26" s="1081">
        <f t="shared" si="11"/>
        <v>6140</v>
      </c>
      <c r="L26" s="1081">
        <f t="shared" si="12"/>
        <v>6140</v>
      </c>
      <c r="M26" s="1081">
        <f t="shared" si="13"/>
        <v>0</v>
      </c>
      <c r="N26" s="1081">
        <v>2562</v>
      </c>
      <c r="O26" s="1081">
        <v>0</v>
      </c>
      <c r="P26" s="1081">
        <v>3578</v>
      </c>
      <c r="Q26" s="1081">
        <v>0</v>
      </c>
      <c r="R26" s="1081">
        <f t="shared" si="14"/>
        <v>1312</v>
      </c>
      <c r="S26" s="1081">
        <f t="shared" si="15"/>
        <v>1312</v>
      </c>
      <c r="T26" s="1081">
        <f t="shared" si="16"/>
        <v>0</v>
      </c>
      <c r="U26" s="1081">
        <v>537</v>
      </c>
      <c r="V26" s="1081">
        <v>0</v>
      </c>
      <c r="W26" s="1081">
        <v>775</v>
      </c>
      <c r="X26" s="1081">
        <v>0</v>
      </c>
      <c r="Z26" s="21">
        <f t="shared" si="1"/>
        <v>0</v>
      </c>
      <c r="AA26" s="21">
        <f t="shared" si="2"/>
        <v>0</v>
      </c>
      <c r="AB26" s="21">
        <f t="shared" si="3"/>
        <v>0</v>
      </c>
      <c r="AC26" s="21">
        <f t="shared" si="4"/>
        <v>0</v>
      </c>
      <c r="AD26" s="21">
        <f t="shared" si="5"/>
        <v>0</v>
      </c>
      <c r="AE26" s="21">
        <f t="shared" si="6"/>
        <v>0</v>
      </c>
      <c r="AF26" s="21">
        <f t="shared" si="7"/>
        <v>0</v>
      </c>
      <c r="AG26" s="21">
        <f t="shared" si="8"/>
        <v>0</v>
      </c>
    </row>
    <row r="27" spans="1:33" ht="13.35" customHeight="1">
      <c r="A27" s="1097" t="s">
        <v>1300</v>
      </c>
      <c r="B27" s="1081">
        <f t="shared" si="9"/>
        <v>290</v>
      </c>
      <c r="C27" s="1081">
        <v>200</v>
      </c>
      <c r="D27" s="1081">
        <v>90</v>
      </c>
      <c r="E27" s="1081">
        <f t="shared" si="10"/>
        <v>157</v>
      </c>
      <c r="F27" s="1081">
        <v>29</v>
      </c>
      <c r="G27" s="1081">
        <v>128</v>
      </c>
      <c r="H27" s="1081">
        <v>36</v>
      </c>
      <c r="I27" s="1081">
        <v>1</v>
      </c>
      <c r="J27" s="1081">
        <v>7</v>
      </c>
      <c r="K27" s="1081">
        <f t="shared" si="11"/>
        <v>9972</v>
      </c>
      <c r="L27" s="1081">
        <f t="shared" si="12"/>
        <v>9948</v>
      </c>
      <c r="M27" s="1081">
        <f t="shared" si="13"/>
        <v>24</v>
      </c>
      <c r="N27" s="1081">
        <v>4588</v>
      </c>
      <c r="O27" s="1081">
        <v>23</v>
      </c>
      <c r="P27" s="1081">
        <v>5360</v>
      </c>
      <c r="Q27" s="1081">
        <v>1</v>
      </c>
      <c r="R27" s="1081">
        <f t="shared" si="14"/>
        <v>2729</v>
      </c>
      <c r="S27" s="1081">
        <f t="shared" si="15"/>
        <v>2717</v>
      </c>
      <c r="T27" s="1081">
        <f t="shared" si="16"/>
        <v>12</v>
      </c>
      <c r="U27" s="1081">
        <v>1123</v>
      </c>
      <c r="V27" s="1081">
        <v>2</v>
      </c>
      <c r="W27" s="1081">
        <v>1594</v>
      </c>
      <c r="X27" s="1081">
        <v>10</v>
      </c>
      <c r="Z27" s="21">
        <f t="shared" si="1"/>
        <v>0</v>
      </c>
      <c r="AA27" s="21">
        <f t="shared" si="2"/>
        <v>0</v>
      </c>
      <c r="AB27" s="21">
        <f t="shared" si="3"/>
        <v>0</v>
      </c>
      <c r="AC27" s="21">
        <f t="shared" si="4"/>
        <v>0</v>
      </c>
      <c r="AD27" s="21">
        <f t="shared" si="5"/>
        <v>0</v>
      </c>
      <c r="AE27" s="21">
        <f t="shared" si="6"/>
        <v>0</v>
      </c>
      <c r="AF27" s="21">
        <f t="shared" si="7"/>
        <v>0</v>
      </c>
      <c r="AG27" s="21">
        <f t="shared" si="8"/>
        <v>0</v>
      </c>
    </row>
    <row r="28" spans="1:33" ht="13.5" customHeight="1">
      <c r="A28" s="1097" t="s">
        <v>1299</v>
      </c>
      <c r="B28" s="1081">
        <f t="shared" si="9"/>
        <v>227</v>
      </c>
      <c r="C28" s="1081">
        <v>115</v>
      </c>
      <c r="D28" s="1081">
        <v>112</v>
      </c>
      <c r="E28" s="1081">
        <f t="shared" si="10"/>
        <v>119</v>
      </c>
      <c r="F28" s="1081">
        <v>30</v>
      </c>
      <c r="G28" s="1081">
        <v>89</v>
      </c>
      <c r="H28" s="1081">
        <v>28</v>
      </c>
      <c r="I28" s="1081">
        <v>0</v>
      </c>
      <c r="J28" s="1081">
        <v>6</v>
      </c>
      <c r="K28" s="1081">
        <f t="shared" si="11"/>
        <v>8186</v>
      </c>
      <c r="L28" s="1081">
        <f t="shared" si="12"/>
        <v>8186</v>
      </c>
      <c r="M28" s="1081">
        <f t="shared" si="13"/>
        <v>0</v>
      </c>
      <c r="N28" s="1081">
        <v>3353</v>
      </c>
      <c r="O28" s="1081">
        <v>0</v>
      </c>
      <c r="P28" s="1081">
        <v>4833</v>
      </c>
      <c r="Q28" s="1081">
        <v>0</v>
      </c>
      <c r="R28" s="1081">
        <f t="shared" si="14"/>
        <v>2056</v>
      </c>
      <c r="S28" s="1081">
        <f t="shared" si="15"/>
        <v>2056</v>
      </c>
      <c r="T28" s="1081">
        <f t="shared" si="16"/>
        <v>0</v>
      </c>
      <c r="U28" s="1081">
        <v>755</v>
      </c>
      <c r="V28" s="1081">
        <v>0</v>
      </c>
      <c r="W28" s="1081">
        <v>1301</v>
      </c>
      <c r="X28" s="1081">
        <v>0</v>
      </c>
      <c r="Z28" s="21">
        <f t="shared" si="1"/>
        <v>0</v>
      </c>
      <c r="AA28" s="21">
        <f t="shared" si="2"/>
        <v>0</v>
      </c>
      <c r="AB28" s="21">
        <f t="shared" si="3"/>
        <v>0</v>
      </c>
      <c r="AC28" s="21">
        <f t="shared" si="4"/>
        <v>0</v>
      </c>
      <c r="AD28" s="21">
        <f t="shared" si="5"/>
        <v>0</v>
      </c>
      <c r="AE28" s="21">
        <f t="shared" si="6"/>
        <v>0</v>
      </c>
      <c r="AF28" s="21">
        <f t="shared" si="7"/>
        <v>0</v>
      </c>
      <c r="AG28" s="21">
        <f t="shared" si="8"/>
        <v>0</v>
      </c>
    </row>
    <row r="29" spans="1:33" ht="13.5" customHeight="1">
      <c r="A29" s="1097" t="s">
        <v>1298</v>
      </c>
      <c r="B29" s="1081">
        <f t="shared" si="9"/>
        <v>211</v>
      </c>
      <c r="C29" s="1081">
        <v>156</v>
      </c>
      <c r="D29" s="1081">
        <v>55</v>
      </c>
      <c r="E29" s="1081">
        <f t="shared" si="10"/>
        <v>148</v>
      </c>
      <c r="F29" s="1081">
        <v>67</v>
      </c>
      <c r="G29" s="1081">
        <v>81</v>
      </c>
      <c r="H29" s="1081">
        <v>41</v>
      </c>
      <c r="I29" s="1081">
        <v>1</v>
      </c>
      <c r="J29" s="1081">
        <v>14</v>
      </c>
      <c r="K29" s="1081">
        <f t="shared" si="11"/>
        <v>5810</v>
      </c>
      <c r="L29" s="1081">
        <f t="shared" si="12"/>
        <v>5810</v>
      </c>
      <c r="M29" s="1081">
        <f t="shared" si="13"/>
        <v>0</v>
      </c>
      <c r="N29" s="1081">
        <v>3974</v>
      </c>
      <c r="O29" s="1081">
        <v>0</v>
      </c>
      <c r="P29" s="1081">
        <v>1836</v>
      </c>
      <c r="Q29" s="1081">
        <v>0</v>
      </c>
      <c r="R29" s="1081">
        <f t="shared" si="14"/>
        <v>1638</v>
      </c>
      <c r="S29" s="1081">
        <f t="shared" si="15"/>
        <v>1638</v>
      </c>
      <c r="T29" s="1081">
        <f t="shared" si="16"/>
        <v>0</v>
      </c>
      <c r="U29" s="1081">
        <v>1067</v>
      </c>
      <c r="V29" s="1081">
        <v>0</v>
      </c>
      <c r="W29" s="1081">
        <v>571</v>
      </c>
      <c r="X29" s="1081">
        <v>0</v>
      </c>
      <c r="Z29" s="21">
        <f t="shared" si="1"/>
        <v>0</v>
      </c>
      <c r="AA29" s="21">
        <f t="shared" si="2"/>
        <v>0</v>
      </c>
      <c r="AB29" s="21">
        <f t="shared" si="3"/>
        <v>0</v>
      </c>
      <c r="AC29" s="21">
        <f t="shared" si="4"/>
        <v>0</v>
      </c>
      <c r="AD29" s="21">
        <f t="shared" si="5"/>
        <v>0</v>
      </c>
      <c r="AE29" s="21">
        <f t="shared" si="6"/>
        <v>0</v>
      </c>
      <c r="AF29" s="21">
        <f t="shared" si="7"/>
        <v>0</v>
      </c>
      <c r="AG29" s="21">
        <f t="shared" si="8"/>
        <v>0</v>
      </c>
    </row>
    <row r="30" spans="1:33" ht="13.5" customHeight="1">
      <c r="A30" s="1097" t="s">
        <v>1297</v>
      </c>
      <c r="B30" s="1081">
        <f t="shared" si="9"/>
        <v>245</v>
      </c>
      <c r="C30" s="1081">
        <v>162</v>
      </c>
      <c r="D30" s="1081">
        <v>83</v>
      </c>
      <c r="E30" s="1081">
        <f t="shared" si="10"/>
        <v>147</v>
      </c>
      <c r="F30" s="1081">
        <v>49</v>
      </c>
      <c r="G30" s="1081">
        <v>98</v>
      </c>
      <c r="H30" s="1081">
        <v>27</v>
      </c>
      <c r="I30" s="1081">
        <v>8</v>
      </c>
      <c r="J30" s="1081">
        <v>4</v>
      </c>
      <c r="K30" s="1081">
        <f t="shared" si="11"/>
        <v>9358</v>
      </c>
      <c r="L30" s="1081">
        <f t="shared" si="12"/>
        <v>8097</v>
      </c>
      <c r="M30" s="1081">
        <f t="shared" si="13"/>
        <v>1261</v>
      </c>
      <c r="N30" s="1081">
        <v>5114</v>
      </c>
      <c r="O30" s="1081">
        <v>885</v>
      </c>
      <c r="P30" s="1081">
        <v>2983</v>
      </c>
      <c r="Q30" s="1081">
        <v>376</v>
      </c>
      <c r="R30" s="1081">
        <f t="shared" si="14"/>
        <v>1960</v>
      </c>
      <c r="S30" s="1081">
        <f t="shared" si="15"/>
        <v>1788</v>
      </c>
      <c r="T30" s="1081">
        <f t="shared" si="16"/>
        <v>172</v>
      </c>
      <c r="U30" s="1081">
        <v>1079</v>
      </c>
      <c r="V30" s="1081">
        <v>107</v>
      </c>
      <c r="W30" s="1081">
        <v>709</v>
      </c>
      <c r="X30" s="1081">
        <v>65</v>
      </c>
      <c r="Z30" s="21">
        <f t="shared" si="1"/>
        <v>0</v>
      </c>
      <c r="AA30" s="21">
        <f t="shared" si="2"/>
        <v>0</v>
      </c>
      <c r="AB30" s="21">
        <f t="shared" si="3"/>
        <v>0</v>
      </c>
      <c r="AC30" s="21">
        <f t="shared" si="4"/>
        <v>0</v>
      </c>
      <c r="AD30" s="21">
        <f t="shared" si="5"/>
        <v>0</v>
      </c>
      <c r="AE30" s="21">
        <f t="shared" si="6"/>
        <v>0</v>
      </c>
      <c r="AF30" s="21">
        <f t="shared" si="7"/>
        <v>0</v>
      </c>
      <c r="AG30" s="21">
        <f t="shared" si="8"/>
        <v>0</v>
      </c>
    </row>
    <row r="31" spans="1:33" ht="13.5" customHeight="1">
      <c r="A31" s="1097" t="s">
        <v>1296</v>
      </c>
      <c r="B31" s="1081">
        <f t="shared" si="9"/>
        <v>122</v>
      </c>
      <c r="C31" s="1081">
        <v>55</v>
      </c>
      <c r="D31" s="1081">
        <v>67</v>
      </c>
      <c r="E31" s="1081">
        <f t="shared" si="10"/>
        <v>65</v>
      </c>
      <c r="F31" s="1081">
        <v>20</v>
      </c>
      <c r="G31" s="1081">
        <v>45</v>
      </c>
      <c r="H31" s="1081">
        <v>22</v>
      </c>
      <c r="I31" s="1081">
        <v>12</v>
      </c>
      <c r="J31" s="1081">
        <v>12</v>
      </c>
      <c r="K31" s="1081">
        <f t="shared" si="11"/>
        <v>4304</v>
      </c>
      <c r="L31" s="1081">
        <f t="shared" si="12"/>
        <v>1167</v>
      </c>
      <c r="M31" s="1081">
        <f t="shared" si="13"/>
        <v>3137</v>
      </c>
      <c r="N31" s="1081">
        <v>579</v>
      </c>
      <c r="O31" s="1081">
        <v>698</v>
      </c>
      <c r="P31" s="1081">
        <v>588</v>
      </c>
      <c r="Q31" s="1081">
        <v>2439</v>
      </c>
      <c r="R31" s="1081">
        <f t="shared" si="14"/>
        <v>1146</v>
      </c>
      <c r="S31" s="1081">
        <f t="shared" si="15"/>
        <v>498</v>
      </c>
      <c r="T31" s="1081">
        <f t="shared" si="16"/>
        <v>648</v>
      </c>
      <c r="U31" s="1081">
        <v>213</v>
      </c>
      <c r="V31" s="1081">
        <v>138</v>
      </c>
      <c r="W31" s="1081">
        <v>285</v>
      </c>
      <c r="X31" s="1081">
        <v>510</v>
      </c>
      <c r="Z31" s="21">
        <f t="shared" si="1"/>
        <v>0</v>
      </c>
      <c r="AA31" s="21">
        <f t="shared" si="2"/>
        <v>0</v>
      </c>
      <c r="AB31" s="21">
        <f t="shared" si="3"/>
        <v>0</v>
      </c>
      <c r="AC31" s="21">
        <f t="shared" si="4"/>
        <v>0</v>
      </c>
      <c r="AD31" s="21">
        <f t="shared" si="5"/>
        <v>0</v>
      </c>
      <c r="AE31" s="21">
        <f t="shared" si="6"/>
        <v>0</v>
      </c>
      <c r="AF31" s="21">
        <f t="shared" si="7"/>
        <v>0</v>
      </c>
      <c r="AG31" s="21">
        <f t="shared" si="8"/>
        <v>0</v>
      </c>
    </row>
    <row r="32" spans="1:33" ht="13.5" customHeight="1">
      <c r="A32" s="1097" t="s">
        <v>1295</v>
      </c>
      <c r="B32" s="1081">
        <f t="shared" si="9"/>
        <v>139</v>
      </c>
      <c r="C32" s="1081">
        <v>45</v>
      </c>
      <c r="D32" s="1081">
        <v>94</v>
      </c>
      <c r="E32" s="1081">
        <f t="shared" si="10"/>
        <v>94</v>
      </c>
      <c r="F32" s="1081">
        <v>16</v>
      </c>
      <c r="G32" s="1081">
        <v>78</v>
      </c>
      <c r="H32" s="1081">
        <v>0</v>
      </c>
      <c r="I32" s="1081">
        <v>10</v>
      </c>
      <c r="J32" s="1081">
        <v>0</v>
      </c>
      <c r="K32" s="1081">
        <f t="shared" si="11"/>
        <v>4276</v>
      </c>
      <c r="L32" s="1081">
        <f t="shared" si="12"/>
        <v>0</v>
      </c>
      <c r="M32" s="1081">
        <f t="shared" si="13"/>
        <v>4276</v>
      </c>
      <c r="N32" s="1081">
        <v>0</v>
      </c>
      <c r="O32" s="1081">
        <v>615</v>
      </c>
      <c r="P32" s="1081">
        <v>0</v>
      </c>
      <c r="Q32" s="1081">
        <v>3661</v>
      </c>
      <c r="R32" s="1081">
        <f t="shared" si="14"/>
        <v>930</v>
      </c>
      <c r="S32" s="1081">
        <f t="shared" si="15"/>
        <v>0</v>
      </c>
      <c r="T32" s="1081">
        <f t="shared" si="16"/>
        <v>930</v>
      </c>
      <c r="U32" s="1081">
        <v>0</v>
      </c>
      <c r="V32" s="1081">
        <v>189</v>
      </c>
      <c r="W32" s="1081">
        <v>0</v>
      </c>
      <c r="X32" s="1081">
        <v>741</v>
      </c>
      <c r="Z32" s="21">
        <f t="shared" si="1"/>
        <v>0</v>
      </c>
      <c r="AA32" s="21">
        <f t="shared" si="2"/>
        <v>0</v>
      </c>
      <c r="AB32" s="21">
        <f t="shared" si="3"/>
        <v>0</v>
      </c>
      <c r="AC32" s="21">
        <f t="shared" si="4"/>
        <v>0</v>
      </c>
      <c r="AD32" s="21">
        <f t="shared" si="5"/>
        <v>0</v>
      </c>
      <c r="AE32" s="21">
        <f t="shared" si="6"/>
        <v>0</v>
      </c>
      <c r="AF32" s="21">
        <f t="shared" si="7"/>
        <v>0</v>
      </c>
      <c r="AG32" s="21">
        <f t="shared" si="8"/>
        <v>0</v>
      </c>
    </row>
    <row r="33" spans="1:33" ht="13.5" customHeight="1">
      <c r="A33" s="1096" t="s">
        <v>1294</v>
      </c>
      <c r="B33" s="1078">
        <f t="shared" si="9"/>
        <v>333</v>
      </c>
      <c r="C33" s="1078">
        <v>184</v>
      </c>
      <c r="D33" s="1078">
        <v>149</v>
      </c>
      <c r="E33" s="1078">
        <f t="shared" si="10"/>
        <v>184</v>
      </c>
      <c r="F33" s="1078">
        <v>39</v>
      </c>
      <c r="G33" s="1078">
        <v>145</v>
      </c>
      <c r="H33" s="1078">
        <v>27</v>
      </c>
      <c r="I33" s="1078">
        <v>0</v>
      </c>
      <c r="J33" s="1078">
        <v>56</v>
      </c>
      <c r="K33" s="1078">
        <f t="shared" si="11"/>
        <v>7774</v>
      </c>
      <c r="L33" s="1078">
        <f t="shared" si="12"/>
        <v>7774</v>
      </c>
      <c r="M33" s="1078">
        <f t="shared" si="13"/>
        <v>0</v>
      </c>
      <c r="N33" s="1078">
        <v>3151</v>
      </c>
      <c r="O33" s="1078">
        <v>0</v>
      </c>
      <c r="P33" s="1078">
        <v>4623</v>
      </c>
      <c r="Q33" s="1078">
        <v>0</v>
      </c>
      <c r="R33" s="1078">
        <f t="shared" si="14"/>
        <v>1654</v>
      </c>
      <c r="S33" s="1078">
        <f t="shared" si="15"/>
        <v>1654</v>
      </c>
      <c r="T33" s="1078">
        <f t="shared" si="16"/>
        <v>0</v>
      </c>
      <c r="U33" s="1078">
        <v>620</v>
      </c>
      <c r="V33" s="1078">
        <v>0</v>
      </c>
      <c r="W33" s="1078">
        <v>1034</v>
      </c>
      <c r="X33" s="1078">
        <v>0</v>
      </c>
      <c r="Z33" s="21">
        <f t="shared" si="1"/>
        <v>0</v>
      </c>
      <c r="AA33" s="21">
        <f t="shared" si="2"/>
        <v>0</v>
      </c>
      <c r="AB33" s="21">
        <f t="shared" si="3"/>
        <v>0</v>
      </c>
      <c r="AC33" s="21">
        <f t="shared" si="4"/>
        <v>0</v>
      </c>
      <c r="AD33" s="21">
        <f t="shared" si="5"/>
        <v>0</v>
      </c>
      <c r="AE33" s="21">
        <f t="shared" si="6"/>
        <v>0</v>
      </c>
      <c r="AF33" s="21">
        <f t="shared" si="7"/>
        <v>0</v>
      </c>
      <c r="AG33" s="21">
        <f t="shared" si="8"/>
        <v>0</v>
      </c>
    </row>
    <row r="34" spans="1:33" s="94" customFormat="1" ht="13.9" customHeight="1">
      <c r="A34" s="1095" t="s">
        <v>1293</v>
      </c>
      <c r="B34" s="1094" t="s">
        <v>2539</v>
      </c>
      <c r="C34" s="1093"/>
      <c r="D34" s="1093"/>
      <c r="E34" s="1093"/>
      <c r="F34" s="1093"/>
      <c r="G34" s="1093"/>
      <c r="H34" s="1093"/>
      <c r="I34" s="1093"/>
      <c r="J34" s="1093"/>
      <c r="K34" s="1093"/>
      <c r="L34" s="1093"/>
      <c r="M34" s="1093"/>
      <c r="N34" s="1093"/>
      <c r="O34" s="1093"/>
      <c r="P34" s="1093"/>
      <c r="Q34" s="1093"/>
      <c r="R34" s="1093"/>
      <c r="S34" s="1093"/>
      <c r="T34" s="1093"/>
      <c r="U34" s="1093"/>
      <c r="V34" s="1093"/>
      <c r="W34" s="1093"/>
      <c r="X34" s="1092"/>
    </row>
    <row r="35" spans="1:33" s="94" customFormat="1" ht="13.9" customHeight="1">
      <c r="A35" s="1469" t="s">
        <v>328</v>
      </c>
      <c r="B35" s="1074"/>
      <c r="C35" s="1074"/>
      <c r="E35" s="1469" t="s">
        <v>1254</v>
      </c>
      <c r="G35" s="1074"/>
      <c r="H35" s="1074"/>
      <c r="I35" s="1074"/>
      <c r="J35" s="1469" t="s">
        <v>330</v>
      </c>
      <c r="K35" s="1074"/>
      <c r="L35" s="1074"/>
      <c r="N35" s="1074"/>
      <c r="O35" s="1490" t="s">
        <v>332</v>
      </c>
      <c r="Q35" s="1075"/>
      <c r="R35" s="1074"/>
      <c r="S35" s="1074"/>
      <c r="U35" s="1074"/>
      <c r="V35" s="1074"/>
      <c r="W35" s="1074"/>
      <c r="X35" s="99" t="s">
        <v>1553</v>
      </c>
    </row>
    <row r="36" spans="1:33" s="94" customFormat="1" ht="13.9" customHeight="1">
      <c r="A36" s="1469"/>
      <c r="B36" s="1074"/>
      <c r="C36" s="1074"/>
      <c r="F36" s="1469"/>
      <c r="G36" s="1074"/>
      <c r="H36" s="1074"/>
      <c r="I36" s="1074"/>
      <c r="J36" s="1469" t="s">
        <v>334</v>
      </c>
      <c r="K36" s="1074"/>
      <c r="L36" s="1074"/>
      <c r="N36" s="1074"/>
      <c r="O36" s="1074"/>
      <c r="P36" s="1074"/>
      <c r="Q36" s="1075"/>
      <c r="R36" s="1074"/>
      <c r="S36" s="1074"/>
      <c r="T36" s="1490"/>
      <c r="U36" s="1074"/>
      <c r="V36" s="1074"/>
      <c r="W36" s="1074"/>
      <c r="X36" s="1074"/>
    </row>
    <row r="37" spans="1:33" s="94" customFormat="1" ht="13.9" customHeight="1">
      <c r="A37" s="94" t="s">
        <v>1133</v>
      </c>
      <c r="B37" s="1074"/>
      <c r="C37" s="1074"/>
      <c r="F37" s="1469"/>
      <c r="G37" s="1074"/>
      <c r="H37" s="1074"/>
      <c r="I37" s="1074"/>
      <c r="J37" s="1074"/>
      <c r="K37" s="1074"/>
      <c r="L37" s="1074"/>
      <c r="M37" s="1469"/>
      <c r="N37" s="1074"/>
      <c r="O37" s="1074"/>
      <c r="P37" s="1074"/>
      <c r="Q37" s="1075"/>
      <c r="R37" s="1074"/>
      <c r="S37" s="1074"/>
      <c r="T37" s="1490"/>
      <c r="U37" s="1074"/>
      <c r="V37" s="1074"/>
      <c r="W37" s="1074"/>
      <c r="X37" s="1469"/>
      <c r="Y37" s="1469"/>
      <c r="Z37" s="1469"/>
      <c r="AA37" s="1469"/>
      <c r="AB37" s="1469"/>
    </row>
    <row r="38" spans="1:33" s="94" customFormat="1" ht="13.9" customHeight="1">
      <c r="A38" s="157" t="s">
        <v>272</v>
      </c>
      <c r="X38" s="1469"/>
    </row>
    <row r="39" spans="1:33" s="94" customFormat="1" ht="13.9" customHeight="1">
      <c r="A39" s="157"/>
      <c r="B39" s="157"/>
      <c r="Y39" s="1469"/>
      <c r="Z39" s="1469"/>
      <c r="AA39" s="1469"/>
      <c r="AB39" s="1469"/>
      <c r="AC39" s="1469"/>
    </row>
    <row r="41" spans="1:33">
      <c r="B41" s="1091">
        <f t="shared" ref="B41:X41" si="17">B8-SUM(B9:B33)</f>
        <v>0</v>
      </c>
      <c r="C41" s="1091">
        <f t="shared" si="17"/>
        <v>0</v>
      </c>
      <c r="D41" s="1091">
        <f t="shared" si="17"/>
        <v>0</v>
      </c>
      <c r="E41" s="1091">
        <f t="shared" si="17"/>
        <v>0</v>
      </c>
      <c r="F41" s="1091">
        <f t="shared" si="17"/>
        <v>0</v>
      </c>
      <c r="G41" s="1091">
        <f t="shared" si="17"/>
        <v>0</v>
      </c>
      <c r="H41" s="1091">
        <f t="shared" si="17"/>
        <v>0</v>
      </c>
      <c r="I41" s="1091">
        <f t="shared" si="17"/>
        <v>0</v>
      </c>
      <c r="J41" s="1091">
        <f t="shared" si="17"/>
        <v>0</v>
      </c>
      <c r="K41" s="1091">
        <f t="shared" si="17"/>
        <v>0</v>
      </c>
      <c r="L41" s="1091">
        <f t="shared" si="17"/>
        <v>0</v>
      </c>
      <c r="M41" s="1091">
        <f t="shared" si="17"/>
        <v>0</v>
      </c>
      <c r="N41" s="1091">
        <f t="shared" si="17"/>
        <v>0</v>
      </c>
      <c r="O41" s="1091">
        <f t="shared" si="17"/>
        <v>0</v>
      </c>
      <c r="P41" s="1091">
        <f t="shared" si="17"/>
        <v>0</v>
      </c>
      <c r="Q41" s="1091">
        <f t="shared" si="17"/>
        <v>0</v>
      </c>
      <c r="R41" s="1091">
        <f t="shared" si="17"/>
        <v>0</v>
      </c>
      <c r="S41" s="1091">
        <f t="shared" si="17"/>
        <v>0</v>
      </c>
      <c r="T41" s="1091">
        <f t="shared" si="17"/>
        <v>0</v>
      </c>
      <c r="U41" s="1091">
        <f t="shared" si="17"/>
        <v>0</v>
      </c>
      <c r="V41" s="1091">
        <f t="shared" si="17"/>
        <v>0</v>
      </c>
      <c r="W41" s="1091">
        <f t="shared" si="17"/>
        <v>0</v>
      </c>
      <c r="X41" s="1091">
        <f t="shared" si="17"/>
        <v>0</v>
      </c>
    </row>
  </sheetData>
  <mergeCells count="30">
    <mergeCell ref="A3:X3"/>
    <mergeCell ref="J4:N4"/>
    <mergeCell ref="V4:X4"/>
    <mergeCell ref="A5:A7"/>
    <mergeCell ref="B5:D5"/>
    <mergeCell ref="E5:G5"/>
    <mergeCell ref="H5:I5"/>
    <mergeCell ref="J5:J7"/>
    <mergeCell ref="K5:Q5"/>
    <mergeCell ref="U6:V6"/>
    <mergeCell ref="W6:X6"/>
    <mergeCell ref="H6:H7"/>
    <mergeCell ref="I6:I7"/>
    <mergeCell ref="K6:M6"/>
    <mergeCell ref="N6:O6"/>
    <mergeCell ref="P6:Q6"/>
    <mergeCell ref="R5:X5"/>
    <mergeCell ref="B6:B7"/>
    <mergeCell ref="C6:C7"/>
    <mergeCell ref="D6:D7"/>
    <mergeCell ref="E6:E7"/>
    <mergeCell ref="F6:F7"/>
    <mergeCell ref="G6:G7"/>
    <mergeCell ref="R6:T6"/>
    <mergeCell ref="A1:B1"/>
    <mergeCell ref="R1:T1"/>
    <mergeCell ref="U1:X1"/>
    <mergeCell ref="A2:B2"/>
    <mergeCell ref="R2:T2"/>
    <mergeCell ref="U2:X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&amp;C&amp;10&amp;A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"/>
  <sheetViews>
    <sheetView view="pageBreakPreview" zoomScale="80" zoomScaleNormal="90" zoomScaleSheetLayoutView="80" workbookViewId="0">
      <selection activeCell="I10" sqref="I10"/>
    </sheetView>
  </sheetViews>
  <sheetFormatPr defaultColWidth="9" defaultRowHeight="15.75"/>
  <cols>
    <col min="1" max="1" width="28.625" style="97" customWidth="1"/>
    <col min="2" max="9" width="12.5" style="97" customWidth="1"/>
    <col min="10" max="256" width="9" style="97"/>
    <col min="257" max="257" width="28.625" style="97" customWidth="1"/>
    <col min="258" max="265" width="12.5" style="97" customWidth="1"/>
    <col min="266" max="512" width="9" style="97"/>
    <col min="513" max="513" width="28.625" style="97" customWidth="1"/>
    <col min="514" max="521" width="12.5" style="97" customWidth="1"/>
    <col min="522" max="768" width="9" style="97"/>
    <col min="769" max="769" width="28.625" style="97" customWidth="1"/>
    <col min="770" max="777" width="12.5" style="97" customWidth="1"/>
    <col min="778" max="1024" width="9" style="97"/>
    <col min="1025" max="1025" width="28.625" style="97" customWidth="1"/>
    <col min="1026" max="1033" width="12.5" style="97" customWidth="1"/>
    <col min="1034" max="1280" width="9" style="97"/>
    <col min="1281" max="1281" width="28.625" style="97" customWidth="1"/>
    <col min="1282" max="1289" width="12.5" style="97" customWidth="1"/>
    <col min="1290" max="1536" width="9" style="97"/>
    <col min="1537" max="1537" width="28.625" style="97" customWidth="1"/>
    <col min="1538" max="1545" width="12.5" style="97" customWidth="1"/>
    <col min="1546" max="1792" width="9" style="97"/>
    <col min="1793" max="1793" width="28.625" style="97" customWidth="1"/>
    <col min="1794" max="1801" width="12.5" style="97" customWidth="1"/>
    <col min="1802" max="2048" width="9" style="97"/>
    <col min="2049" max="2049" width="28.625" style="97" customWidth="1"/>
    <col min="2050" max="2057" width="12.5" style="97" customWidth="1"/>
    <col min="2058" max="2304" width="9" style="97"/>
    <col min="2305" max="2305" width="28.625" style="97" customWidth="1"/>
    <col min="2306" max="2313" width="12.5" style="97" customWidth="1"/>
    <col min="2314" max="2560" width="9" style="97"/>
    <col min="2561" max="2561" width="28.625" style="97" customWidth="1"/>
    <col min="2562" max="2569" width="12.5" style="97" customWidth="1"/>
    <col min="2570" max="2816" width="9" style="97"/>
    <col min="2817" max="2817" width="28.625" style="97" customWidth="1"/>
    <col min="2818" max="2825" width="12.5" style="97" customWidth="1"/>
    <col min="2826" max="3072" width="9" style="97"/>
    <col min="3073" max="3073" width="28.625" style="97" customWidth="1"/>
    <col min="3074" max="3081" width="12.5" style="97" customWidth="1"/>
    <col min="3082" max="3328" width="9" style="97"/>
    <col min="3329" max="3329" width="28.625" style="97" customWidth="1"/>
    <col min="3330" max="3337" width="12.5" style="97" customWidth="1"/>
    <col min="3338" max="3584" width="9" style="97"/>
    <col min="3585" max="3585" width="28.625" style="97" customWidth="1"/>
    <col min="3586" max="3593" width="12.5" style="97" customWidth="1"/>
    <col min="3594" max="3840" width="9" style="97"/>
    <col min="3841" max="3841" width="28.625" style="97" customWidth="1"/>
    <col min="3842" max="3849" width="12.5" style="97" customWidth="1"/>
    <col min="3850" max="4096" width="9" style="97"/>
    <col min="4097" max="4097" width="28.625" style="97" customWidth="1"/>
    <col min="4098" max="4105" width="12.5" style="97" customWidth="1"/>
    <col min="4106" max="4352" width="9" style="97"/>
    <col min="4353" max="4353" width="28.625" style="97" customWidth="1"/>
    <col min="4354" max="4361" width="12.5" style="97" customWidth="1"/>
    <col min="4362" max="4608" width="9" style="97"/>
    <col min="4609" max="4609" width="28.625" style="97" customWidth="1"/>
    <col min="4610" max="4617" width="12.5" style="97" customWidth="1"/>
    <col min="4618" max="4864" width="9" style="97"/>
    <col min="4865" max="4865" width="28.625" style="97" customWidth="1"/>
    <col min="4866" max="4873" width="12.5" style="97" customWidth="1"/>
    <col min="4874" max="5120" width="9" style="97"/>
    <col min="5121" max="5121" width="28.625" style="97" customWidth="1"/>
    <col min="5122" max="5129" width="12.5" style="97" customWidth="1"/>
    <col min="5130" max="5376" width="9" style="97"/>
    <col min="5377" max="5377" width="28.625" style="97" customWidth="1"/>
    <col min="5378" max="5385" width="12.5" style="97" customWidth="1"/>
    <col min="5386" max="5632" width="9" style="97"/>
    <col min="5633" max="5633" width="28.625" style="97" customWidth="1"/>
    <col min="5634" max="5641" width="12.5" style="97" customWidth="1"/>
    <col min="5642" max="5888" width="9" style="97"/>
    <col min="5889" max="5889" width="28.625" style="97" customWidth="1"/>
    <col min="5890" max="5897" width="12.5" style="97" customWidth="1"/>
    <col min="5898" max="6144" width="9" style="97"/>
    <col min="6145" max="6145" width="28.625" style="97" customWidth="1"/>
    <col min="6146" max="6153" width="12.5" style="97" customWidth="1"/>
    <col min="6154" max="6400" width="9" style="97"/>
    <col min="6401" max="6401" width="28.625" style="97" customWidth="1"/>
    <col min="6402" max="6409" width="12.5" style="97" customWidth="1"/>
    <col min="6410" max="6656" width="9" style="97"/>
    <col min="6657" max="6657" width="28.625" style="97" customWidth="1"/>
    <col min="6658" max="6665" width="12.5" style="97" customWidth="1"/>
    <col min="6666" max="6912" width="9" style="97"/>
    <col min="6913" max="6913" width="28.625" style="97" customWidth="1"/>
    <col min="6914" max="6921" width="12.5" style="97" customWidth="1"/>
    <col min="6922" max="7168" width="9" style="97"/>
    <col min="7169" max="7169" width="28.625" style="97" customWidth="1"/>
    <col min="7170" max="7177" width="12.5" style="97" customWidth="1"/>
    <col min="7178" max="7424" width="9" style="97"/>
    <col min="7425" max="7425" width="28.625" style="97" customWidth="1"/>
    <col min="7426" max="7433" width="12.5" style="97" customWidth="1"/>
    <col min="7434" max="7680" width="9" style="97"/>
    <col min="7681" max="7681" width="28.625" style="97" customWidth="1"/>
    <col min="7682" max="7689" width="12.5" style="97" customWidth="1"/>
    <col min="7690" max="7936" width="9" style="97"/>
    <col min="7937" max="7937" width="28.625" style="97" customWidth="1"/>
    <col min="7938" max="7945" width="12.5" style="97" customWidth="1"/>
    <col min="7946" max="8192" width="9" style="97"/>
    <col min="8193" max="8193" width="28.625" style="97" customWidth="1"/>
    <col min="8194" max="8201" width="12.5" style="97" customWidth="1"/>
    <col min="8202" max="8448" width="9" style="97"/>
    <col min="8449" max="8449" width="28.625" style="97" customWidth="1"/>
    <col min="8450" max="8457" width="12.5" style="97" customWidth="1"/>
    <col min="8458" max="8704" width="9" style="97"/>
    <col min="8705" max="8705" width="28.625" style="97" customWidth="1"/>
    <col min="8706" max="8713" width="12.5" style="97" customWidth="1"/>
    <col min="8714" max="8960" width="9" style="97"/>
    <col min="8961" max="8961" width="28.625" style="97" customWidth="1"/>
    <col min="8962" max="8969" width="12.5" style="97" customWidth="1"/>
    <col min="8970" max="9216" width="9" style="97"/>
    <col min="9217" max="9217" width="28.625" style="97" customWidth="1"/>
    <col min="9218" max="9225" width="12.5" style="97" customWidth="1"/>
    <col min="9226" max="9472" width="9" style="97"/>
    <col min="9473" max="9473" width="28.625" style="97" customWidth="1"/>
    <col min="9474" max="9481" width="12.5" style="97" customWidth="1"/>
    <col min="9482" max="9728" width="9" style="97"/>
    <col min="9729" max="9729" width="28.625" style="97" customWidth="1"/>
    <col min="9730" max="9737" width="12.5" style="97" customWidth="1"/>
    <col min="9738" max="9984" width="9" style="97"/>
    <col min="9985" max="9985" width="28.625" style="97" customWidth="1"/>
    <col min="9986" max="9993" width="12.5" style="97" customWidth="1"/>
    <col min="9994" max="10240" width="9" style="97"/>
    <col min="10241" max="10241" width="28.625" style="97" customWidth="1"/>
    <col min="10242" max="10249" width="12.5" style="97" customWidth="1"/>
    <col min="10250" max="10496" width="9" style="97"/>
    <col min="10497" max="10497" width="28.625" style="97" customWidth="1"/>
    <col min="10498" max="10505" width="12.5" style="97" customWidth="1"/>
    <col min="10506" max="10752" width="9" style="97"/>
    <col min="10753" max="10753" width="28.625" style="97" customWidth="1"/>
    <col min="10754" max="10761" width="12.5" style="97" customWidth="1"/>
    <col min="10762" max="11008" width="9" style="97"/>
    <col min="11009" max="11009" width="28.625" style="97" customWidth="1"/>
    <col min="11010" max="11017" width="12.5" style="97" customWidth="1"/>
    <col min="11018" max="11264" width="9" style="97"/>
    <col min="11265" max="11265" width="28.625" style="97" customWidth="1"/>
    <col min="11266" max="11273" width="12.5" style="97" customWidth="1"/>
    <col min="11274" max="11520" width="9" style="97"/>
    <col min="11521" max="11521" width="28.625" style="97" customWidth="1"/>
    <col min="11522" max="11529" width="12.5" style="97" customWidth="1"/>
    <col min="11530" max="11776" width="9" style="97"/>
    <col min="11777" max="11777" width="28.625" style="97" customWidth="1"/>
    <col min="11778" max="11785" width="12.5" style="97" customWidth="1"/>
    <col min="11786" max="12032" width="9" style="97"/>
    <col min="12033" max="12033" width="28.625" style="97" customWidth="1"/>
    <col min="12034" max="12041" width="12.5" style="97" customWidth="1"/>
    <col min="12042" max="12288" width="9" style="97"/>
    <col min="12289" max="12289" width="28.625" style="97" customWidth="1"/>
    <col min="12290" max="12297" width="12.5" style="97" customWidth="1"/>
    <col min="12298" max="12544" width="9" style="97"/>
    <col min="12545" max="12545" width="28.625" style="97" customWidth="1"/>
    <col min="12546" max="12553" width="12.5" style="97" customWidth="1"/>
    <col min="12554" max="12800" width="9" style="97"/>
    <col min="12801" max="12801" width="28.625" style="97" customWidth="1"/>
    <col min="12802" max="12809" width="12.5" style="97" customWidth="1"/>
    <col min="12810" max="13056" width="9" style="97"/>
    <col min="13057" max="13057" width="28.625" style="97" customWidth="1"/>
    <col min="13058" max="13065" width="12.5" style="97" customWidth="1"/>
    <col min="13066" max="13312" width="9" style="97"/>
    <col min="13313" max="13313" width="28.625" style="97" customWidth="1"/>
    <col min="13314" max="13321" width="12.5" style="97" customWidth="1"/>
    <col min="13322" max="13568" width="9" style="97"/>
    <col min="13569" max="13569" width="28.625" style="97" customWidth="1"/>
    <col min="13570" max="13577" width="12.5" style="97" customWidth="1"/>
    <col min="13578" max="13824" width="9" style="97"/>
    <col min="13825" max="13825" width="28.625" style="97" customWidth="1"/>
    <col min="13826" max="13833" width="12.5" style="97" customWidth="1"/>
    <col min="13834" max="14080" width="9" style="97"/>
    <col min="14081" max="14081" width="28.625" style="97" customWidth="1"/>
    <col min="14082" max="14089" width="12.5" style="97" customWidth="1"/>
    <col min="14090" max="14336" width="9" style="97"/>
    <col min="14337" max="14337" width="28.625" style="97" customWidth="1"/>
    <col min="14338" max="14345" width="12.5" style="97" customWidth="1"/>
    <col min="14346" max="14592" width="9" style="97"/>
    <col min="14593" max="14593" width="28.625" style="97" customWidth="1"/>
    <col min="14594" max="14601" width="12.5" style="97" customWidth="1"/>
    <col min="14602" max="14848" width="9" style="97"/>
    <col min="14849" max="14849" width="28.625" style="97" customWidth="1"/>
    <col min="14850" max="14857" width="12.5" style="97" customWidth="1"/>
    <col min="14858" max="15104" width="9" style="97"/>
    <col min="15105" max="15105" width="28.625" style="97" customWidth="1"/>
    <col min="15106" max="15113" width="12.5" style="97" customWidth="1"/>
    <col min="15114" max="15360" width="9" style="97"/>
    <col min="15361" max="15361" width="28.625" style="97" customWidth="1"/>
    <col min="15362" max="15369" width="12.5" style="97" customWidth="1"/>
    <col min="15370" max="15616" width="9" style="97"/>
    <col min="15617" max="15617" width="28.625" style="97" customWidth="1"/>
    <col min="15618" max="15625" width="12.5" style="97" customWidth="1"/>
    <col min="15626" max="15872" width="9" style="97"/>
    <col min="15873" max="15873" width="28.625" style="97" customWidth="1"/>
    <col min="15874" max="15881" width="12.5" style="97" customWidth="1"/>
    <col min="15882" max="16128" width="9" style="97"/>
    <col min="16129" max="16129" width="28.625" style="97" customWidth="1"/>
    <col min="16130" max="16137" width="12.5" style="97" customWidth="1"/>
    <col min="16138" max="16384" width="9" style="97"/>
  </cols>
  <sheetData>
    <row r="1" spans="1:12" s="94" customFormat="1" ht="15.75" customHeight="1">
      <c r="A1" s="1439" t="s">
        <v>3108</v>
      </c>
      <c r="H1" s="1439" t="s">
        <v>3124</v>
      </c>
      <c r="I1" s="1458" t="s">
        <v>4092</v>
      </c>
      <c r="J1" s="1462"/>
      <c r="K1" s="1469"/>
    </row>
    <row r="2" spans="1:12" s="94" customFormat="1" ht="15.75" customHeight="1">
      <c r="A2" s="1439" t="s">
        <v>4093</v>
      </c>
      <c r="B2" s="11" t="s">
        <v>479</v>
      </c>
      <c r="C2" s="1471"/>
      <c r="D2" s="1471"/>
      <c r="E2" s="1471"/>
      <c r="F2" s="1471"/>
      <c r="G2" s="7" t="s">
        <v>3593</v>
      </c>
      <c r="H2" s="1439" t="s">
        <v>4094</v>
      </c>
      <c r="I2" s="369" t="s">
        <v>480</v>
      </c>
      <c r="J2" s="1462"/>
      <c r="K2" s="1469"/>
    </row>
    <row r="3" spans="1:12" s="100" customFormat="1" ht="29.25" customHeight="1">
      <c r="A3" s="1762" t="s">
        <v>4095</v>
      </c>
      <c r="B3" s="1762"/>
      <c r="C3" s="1762"/>
      <c r="D3" s="1762"/>
      <c r="E3" s="1762"/>
      <c r="F3" s="1762"/>
      <c r="G3" s="1762"/>
      <c r="H3" s="1762"/>
      <c r="I3" s="1762"/>
      <c r="J3" s="1446"/>
    </row>
    <row r="4" spans="1:12" s="94" customFormat="1" ht="25.5" customHeight="1">
      <c r="A4" s="1447"/>
      <c r="B4" s="1471"/>
      <c r="C4" s="1763" t="s">
        <v>4096</v>
      </c>
      <c r="D4" s="1763"/>
      <c r="E4" s="1763"/>
      <c r="F4" s="1763"/>
      <c r="G4" s="1471"/>
      <c r="H4" s="1813" t="s">
        <v>4097</v>
      </c>
      <c r="I4" s="1813"/>
      <c r="J4" s="1469"/>
      <c r="K4" s="1469"/>
    </row>
    <row r="5" spans="1:12" s="94" customFormat="1" ht="25.5" customHeight="1">
      <c r="A5" s="1737" t="s">
        <v>3862</v>
      </c>
      <c r="B5" s="1810" t="s">
        <v>4045</v>
      </c>
      <c r="C5" s="1737"/>
      <c r="D5" s="1810" t="s">
        <v>4046</v>
      </c>
      <c r="E5" s="1737"/>
      <c r="F5" s="1810" t="s">
        <v>4047</v>
      </c>
      <c r="G5" s="1737"/>
      <c r="H5" s="1810" t="s">
        <v>4048</v>
      </c>
      <c r="I5" s="1746"/>
      <c r="J5" s="1469"/>
      <c r="K5" s="1469"/>
    </row>
    <row r="6" spans="1:12" s="94" customFormat="1" ht="19.5" customHeight="1">
      <c r="A6" s="1737"/>
      <c r="B6" s="1439" t="s">
        <v>4098</v>
      </c>
      <c r="C6" s="1439" t="s">
        <v>4099</v>
      </c>
      <c r="D6" s="1439" t="s">
        <v>4098</v>
      </c>
      <c r="E6" s="1439" t="s">
        <v>4099</v>
      </c>
      <c r="F6" s="1439" t="s">
        <v>4098</v>
      </c>
      <c r="G6" s="1439" t="s">
        <v>4099</v>
      </c>
      <c r="H6" s="1439" t="s">
        <v>4098</v>
      </c>
      <c r="I6" s="1463" t="s">
        <v>4099</v>
      </c>
      <c r="J6" s="1469"/>
      <c r="K6" s="1469"/>
    </row>
    <row r="7" spans="1:12" s="94" customFormat="1" ht="20.100000000000001" customHeight="1">
      <c r="A7" s="1468" t="s">
        <v>4100</v>
      </c>
      <c r="B7" s="297">
        <f>D7+F7+H7</f>
        <v>2677</v>
      </c>
      <c r="C7" s="193">
        <f>E7+G7+I7</f>
        <v>212247</v>
      </c>
      <c r="D7" s="1502">
        <v>134</v>
      </c>
      <c r="E7" s="433">
        <v>12443</v>
      </c>
      <c r="F7" s="433">
        <v>1586</v>
      </c>
      <c r="G7" s="433">
        <v>125540</v>
      </c>
      <c r="H7" s="433">
        <v>957</v>
      </c>
      <c r="I7" s="433">
        <v>74264</v>
      </c>
      <c r="J7" s="1469"/>
      <c r="K7" s="1500">
        <f>B7-D7-F7-H7</f>
        <v>0</v>
      </c>
      <c r="L7" s="1500">
        <f>C7-E7-G7-I7</f>
        <v>0</v>
      </c>
    </row>
    <row r="8" spans="1:12" s="94" customFormat="1" ht="20.100000000000001" customHeight="1">
      <c r="A8" s="1470" t="s">
        <v>4101</v>
      </c>
      <c r="B8" s="191">
        <f>D8+F8+H8</f>
        <v>1483</v>
      </c>
      <c r="C8" s="1500">
        <f>E8+G8+I8</f>
        <v>155091</v>
      </c>
      <c r="D8" s="1502">
        <v>136</v>
      </c>
      <c r="E8" s="1502">
        <v>9669</v>
      </c>
      <c r="F8" s="1502">
        <v>1000</v>
      </c>
      <c r="G8" s="1502">
        <v>111667</v>
      </c>
      <c r="H8" s="1502">
        <v>347</v>
      </c>
      <c r="I8" s="1502">
        <v>33755</v>
      </c>
      <c r="J8" s="1469"/>
      <c r="K8" s="1500">
        <f t="shared" ref="K8:L23" si="0">B8-D8-F8-H8</f>
        <v>0</v>
      </c>
      <c r="L8" s="1500">
        <f t="shared" si="0"/>
        <v>0</v>
      </c>
    </row>
    <row r="9" spans="1:12" s="94" customFormat="1" ht="20.100000000000001" customHeight="1">
      <c r="A9" s="1470" t="s">
        <v>4102</v>
      </c>
      <c r="B9" s="191">
        <f t="shared" ref="B9:C22" si="1">D9+F9+H9</f>
        <v>1100</v>
      </c>
      <c r="C9" s="1500">
        <f t="shared" si="1"/>
        <v>110153</v>
      </c>
      <c r="D9" s="1502">
        <v>105</v>
      </c>
      <c r="E9" s="1502">
        <v>7745</v>
      </c>
      <c r="F9" s="1502">
        <v>670</v>
      </c>
      <c r="G9" s="1502">
        <v>75395</v>
      </c>
      <c r="H9" s="1502">
        <v>325</v>
      </c>
      <c r="I9" s="1502">
        <v>27013</v>
      </c>
      <c r="J9" s="1469"/>
      <c r="K9" s="1500">
        <f t="shared" si="0"/>
        <v>0</v>
      </c>
      <c r="L9" s="1500">
        <f t="shared" si="0"/>
        <v>0</v>
      </c>
    </row>
    <row r="10" spans="1:12" s="94" customFormat="1" ht="20.100000000000001" customHeight="1">
      <c r="A10" s="1470" t="s">
        <v>4103</v>
      </c>
      <c r="B10" s="191">
        <f t="shared" si="1"/>
        <v>70</v>
      </c>
      <c r="C10" s="1500">
        <f t="shared" si="1"/>
        <v>139405</v>
      </c>
      <c r="D10" s="1502">
        <v>10</v>
      </c>
      <c r="E10" s="1502">
        <v>8036</v>
      </c>
      <c r="F10" s="1502">
        <v>37</v>
      </c>
      <c r="G10" s="1502">
        <v>109353</v>
      </c>
      <c r="H10" s="1502">
        <v>23</v>
      </c>
      <c r="I10" s="1502">
        <v>22016</v>
      </c>
      <c r="J10" s="1469"/>
      <c r="K10" s="1500">
        <f t="shared" si="0"/>
        <v>0</v>
      </c>
      <c r="L10" s="1500">
        <f t="shared" si="0"/>
        <v>0</v>
      </c>
    </row>
    <row r="11" spans="1:12" s="94" customFormat="1" ht="20.100000000000001" customHeight="1">
      <c r="A11" s="1470" t="s">
        <v>4104</v>
      </c>
      <c r="B11" s="191">
        <f t="shared" si="1"/>
        <v>67</v>
      </c>
      <c r="C11" s="1500">
        <f t="shared" si="1"/>
        <v>52711</v>
      </c>
      <c r="D11" s="1502">
        <v>4</v>
      </c>
      <c r="E11" s="1502">
        <v>2903</v>
      </c>
      <c r="F11" s="1502">
        <v>34</v>
      </c>
      <c r="G11" s="1502">
        <v>39712</v>
      </c>
      <c r="H11" s="1502">
        <v>29</v>
      </c>
      <c r="I11" s="1502">
        <v>10096</v>
      </c>
      <c r="J11" s="1469"/>
      <c r="K11" s="1500">
        <f t="shared" si="0"/>
        <v>0</v>
      </c>
      <c r="L11" s="1500">
        <f t="shared" si="0"/>
        <v>0</v>
      </c>
    </row>
    <row r="12" spans="1:12" s="94" customFormat="1" ht="20.100000000000001" customHeight="1">
      <c r="A12" s="1470" t="s">
        <v>4105</v>
      </c>
      <c r="B12" s="191">
        <f t="shared" si="1"/>
        <v>412</v>
      </c>
      <c r="C12" s="1500">
        <f t="shared" si="1"/>
        <v>59258</v>
      </c>
      <c r="D12" s="424">
        <v>26</v>
      </c>
      <c r="E12" s="1502">
        <v>5265</v>
      </c>
      <c r="F12" s="1502">
        <v>236</v>
      </c>
      <c r="G12" s="1502">
        <v>33970</v>
      </c>
      <c r="H12" s="1502">
        <v>150</v>
      </c>
      <c r="I12" s="1502">
        <v>20023</v>
      </c>
      <c r="J12" s="1469"/>
      <c r="K12" s="1500">
        <f t="shared" si="0"/>
        <v>0</v>
      </c>
      <c r="L12" s="1500">
        <f t="shared" si="0"/>
        <v>0</v>
      </c>
    </row>
    <row r="13" spans="1:12" s="94" customFormat="1" ht="20.100000000000001" customHeight="1">
      <c r="A13" s="1470" t="s">
        <v>4106</v>
      </c>
      <c r="B13" s="434" t="s">
        <v>486</v>
      </c>
      <c r="C13" s="1500">
        <f>E13+G13+I13</f>
        <v>88108</v>
      </c>
      <c r="D13" s="407">
        <v>0</v>
      </c>
      <c r="E13" s="1502">
        <v>6085</v>
      </c>
      <c r="F13" s="407">
        <v>0</v>
      </c>
      <c r="G13" s="1502">
        <v>69375</v>
      </c>
      <c r="H13" s="407">
        <v>0</v>
      </c>
      <c r="I13" s="1502">
        <v>12648</v>
      </c>
      <c r="J13" s="1469"/>
      <c r="K13" s="1500" t="e">
        <f>B13-D13-F13-H13</f>
        <v>#VALUE!</v>
      </c>
      <c r="L13" s="1500">
        <f t="shared" si="0"/>
        <v>0</v>
      </c>
    </row>
    <row r="14" spans="1:12" s="94" customFormat="1" ht="20.100000000000001" customHeight="1">
      <c r="A14" s="1470" t="s">
        <v>4107</v>
      </c>
      <c r="B14" s="191">
        <f t="shared" si="1"/>
        <v>30</v>
      </c>
      <c r="C14" s="1500">
        <f t="shared" si="1"/>
        <v>13470</v>
      </c>
      <c r="D14" s="1502">
        <v>3</v>
      </c>
      <c r="E14" s="1502">
        <v>1386</v>
      </c>
      <c r="F14" s="1502">
        <v>5</v>
      </c>
      <c r="G14" s="1502">
        <v>2569</v>
      </c>
      <c r="H14" s="1502">
        <v>22</v>
      </c>
      <c r="I14" s="1502">
        <v>9515</v>
      </c>
      <c r="J14" s="1469"/>
      <c r="K14" s="1500">
        <f t="shared" si="0"/>
        <v>0</v>
      </c>
      <c r="L14" s="1500">
        <f t="shared" si="0"/>
        <v>0</v>
      </c>
    </row>
    <row r="15" spans="1:12" s="94" customFormat="1" ht="20.100000000000001" customHeight="1">
      <c r="A15" s="1470" t="s">
        <v>4108</v>
      </c>
      <c r="B15" s="191">
        <f t="shared" si="1"/>
        <v>317</v>
      </c>
      <c r="C15" s="1500">
        <f t="shared" si="1"/>
        <v>21503</v>
      </c>
      <c r="D15" s="1502">
        <v>0</v>
      </c>
      <c r="E15" s="1502">
        <v>0</v>
      </c>
      <c r="F15" s="1502">
        <v>249</v>
      </c>
      <c r="G15" s="1502">
        <v>16874</v>
      </c>
      <c r="H15" s="1502">
        <v>68</v>
      </c>
      <c r="I15" s="1502">
        <v>4629</v>
      </c>
      <c r="J15" s="1469"/>
      <c r="K15" s="1500">
        <f t="shared" si="0"/>
        <v>0</v>
      </c>
      <c r="L15" s="1500">
        <f t="shared" si="0"/>
        <v>0</v>
      </c>
    </row>
    <row r="16" spans="1:12" s="94" customFormat="1" ht="20.100000000000001" customHeight="1">
      <c r="A16" s="1470" t="s">
        <v>4109</v>
      </c>
      <c r="B16" s="191">
        <f>D16+F16+H16</f>
        <v>4112</v>
      </c>
      <c r="C16" s="1500">
        <f t="shared" si="1"/>
        <v>38757</v>
      </c>
      <c r="D16" s="1502">
        <v>0</v>
      </c>
      <c r="E16" s="1502">
        <v>0</v>
      </c>
      <c r="F16" s="1502">
        <v>798</v>
      </c>
      <c r="G16" s="1502">
        <v>6731</v>
      </c>
      <c r="H16" s="1502">
        <v>3314</v>
      </c>
      <c r="I16" s="1502">
        <v>32026</v>
      </c>
      <c r="J16" s="1469"/>
      <c r="K16" s="1500">
        <f t="shared" si="0"/>
        <v>0</v>
      </c>
      <c r="L16" s="1500">
        <f t="shared" si="0"/>
        <v>0</v>
      </c>
    </row>
    <row r="17" spans="1:32" s="94" customFormat="1" ht="20.100000000000001" customHeight="1">
      <c r="A17" s="1470" t="s">
        <v>4110</v>
      </c>
      <c r="B17" s="434" t="s">
        <v>486</v>
      </c>
      <c r="C17" s="1500">
        <f>E17+G17+I17</f>
        <v>664501</v>
      </c>
      <c r="D17" s="407">
        <v>0</v>
      </c>
      <c r="E17" s="1502">
        <v>50358</v>
      </c>
      <c r="F17" s="407">
        <v>0</v>
      </c>
      <c r="G17" s="1502">
        <v>448501</v>
      </c>
      <c r="H17" s="407">
        <v>0</v>
      </c>
      <c r="I17" s="1502">
        <v>165642</v>
      </c>
      <c r="J17" s="1469"/>
      <c r="K17" s="1500" t="e">
        <f t="shared" si="0"/>
        <v>#VALUE!</v>
      </c>
      <c r="L17" s="1500">
        <f t="shared" si="0"/>
        <v>0</v>
      </c>
    </row>
    <row r="18" spans="1:32" s="94" customFormat="1" ht="20.100000000000001" customHeight="1">
      <c r="A18" s="1470"/>
      <c r="B18" s="191"/>
      <c r="C18" s="1500"/>
      <c r="D18" s="1502"/>
      <c r="E18" s="1502"/>
      <c r="F18" s="1502"/>
      <c r="G18" s="1502"/>
      <c r="H18" s="1502"/>
      <c r="I18" s="1502"/>
      <c r="J18" s="1469"/>
      <c r="K18" s="1500"/>
      <c r="L18" s="1500"/>
    </row>
    <row r="19" spans="1:32" s="94" customFormat="1" ht="20.100000000000001" customHeight="1">
      <c r="A19" s="1470" t="s">
        <v>4111</v>
      </c>
      <c r="B19" s="434" t="s">
        <v>486</v>
      </c>
      <c r="C19" s="1500">
        <f>E19+G19+I19</f>
        <v>1555204</v>
      </c>
      <c r="D19" s="407" t="s">
        <v>490</v>
      </c>
      <c r="E19" s="1502">
        <v>103890</v>
      </c>
      <c r="F19" s="407" t="s">
        <v>490</v>
      </c>
      <c r="G19" s="1502">
        <v>1039687</v>
      </c>
      <c r="H19" s="407" t="s">
        <v>490</v>
      </c>
      <c r="I19" s="1502">
        <v>411627</v>
      </c>
      <c r="J19" s="1469"/>
      <c r="K19" s="1500" t="e">
        <f t="shared" si="0"/>
        <v>#VALUE!</v>
      </c>
      <c r="L19" s="1500">
        <f t="shared" si="0"/>
        <v>0</v>
      </c>
    </row>
    <row r="20" spans="1:32" s="94" customFormat="1" ht="20.100000000000001" customHeight="1">
      <c r="A20" s="1470" t="s">
        <v>4112</v>
      </c>
      <c r="B20" s="434" t="s">
        <v>486</v>
      </c>
      <c r="C20" s="1500">
        <f t="shared" si="1"/>
        <v>1499745</v>
      </c>
      <c r="D20" s="407" t="s">
        <v>490</v>
      </c>
      <c r="E20" s="1502">
        <v>104886</v>
      </c>
      <c r="F20" s="407" t="s">
        <v>490</v>
      </c>
      <c r="G20" s="1502">
        <v>964734</v>
      </c>
      <c r="H20" s="407" t="s">
        <v>490</v>
      </c>
      <c r="I20" s="1502">
        <v>430125</v>
      </c>
      <c r="J20" s="1469"/>
      <c r="K20" s="1500" t="e">
        <f t="shared" si="0"/>
        <v>#VALUE!</v>
      </c>
      <c r="L20" s="1500">
        <f t="shared" si="0"/>
        <v>0</v>
      </c>
    </row>
    <row r="21" spans="1:32" s="94" customFormat="1" ht="20.100000000000001" customHeight="1">
      <c r="A21" s="1470" t="s">
        <v>4113</v>
      </c>
      <c r="B21" s="434" t="s">
        <v>486</v>
      </c>
      <c r="C21" s="1500">
        <f t="shared" si="1"/>
        <v>333158</v>
      </c>
      <c r="D21" s="407" t="s">
        <v>490</v>
      </c>
      <c r="E21" s="1502">
        <v>25812</v>
      </c>
      <c r="F21" s="407" t="s">
        <v>490</v>
      </c>
      <c r="G21" s="1502">
        <v>222062</v>
      </c>
      <c r="H21" s="407" t="s">
        <v>490</v>
      </c>
      <c r="I21" s="1502">
        <v>85284</v>
      </c>
      <c r="J21" s="1469"/>
      <c r="K21" s="1500" t="e">
        <f t="shared" si="0"/>
        <v>#VALUE!</v>
      </c>
      <c r="L21" s="1500">
        <f t="shared" si="0"/>
        <v>0</v>
      </c>
    </row>
    <row r="22" spans="1:32" s="94" customFormat="1" ht="20.100000000000001" customHeight="1">
      <c r="A22" s="1470" t="s">
        <v>4114</v>
      </c>
      <c r="B22" s="191">
        <f>D22+F22+H22</f>
        <v>27</v>
      </c>
      <c r="C22" s="1500">
        <f t="shared" si="1"/>
        <v>15849</v>
      </c>
      <c r="D22" s="407">
        <v>2</v>
      </c>
      <c r="E22" s="1502">
        <v>1325</v>
      </c>
      <c r="F22" s="407">
        <v>22</v>
      </c>
      <c r="G22" s="1502">
        <v>12599</v>
      </c>
      <c r="H22" s="407">
        <v>3</v>
      </c>
      <c r="I22" s="1502">
        <v>1925</v>
      </c>
      <c r="J22" s="1469"/>
      <c r="K22" s="1500">
        <f t="shared" si="0"/>
        <v>0</v>
      </c>
      <c r="L22" s="1500">
        <f t="shared" si="0"/>
        <v>0</v>
      </c>
    </row>
    <row r="23" spans="1:32" s="94" customFormat="1" ht="20.100000000000001" customHeight="1">
      <c r="A23" s="1472" t="s">
        <v>4115</v>
      </c>
      <c r="B23" s="192">
        <f>D23+F23+H23</f>
        <v>16837</v>
      </c>
      <c r="C23" s="435" t="s">
        <v>486</v>
      </c>
      <c r="D23" s="314">
        <v>1024</v>
      </c>
      <c r="E23" s="436" t="s">
        <v>490</v>
      </c>
      <c r="F23" s="314">
        <v>11246</v>
      </c>
      <c r="G23" s="436" t="s">
        <v>490</v>
      </c>
      <c r="H23" s="314">
        <v>4567</v>
      </c>
      <c r="I23" s="436" t="s">
        <v>490</v>
      </c>
      <c r="J23" s="1469"/>
      <c r="K23" s="1500">
        <f t="shared" si="0"/>
        <v>0</v>
      </c>
      <c r="L23" s="1500" t="e">
        <f>C23-E23-G23-I23</f>
        <v>#VALUE!</v>
      </c>
    </row>
    <row r="24" spans="1:32" s="94" customFormat="1" ht="13.9" customHeight="1">
      <c r="A24" s="94" t="s">
        <v>4116</v>
      </c>
      <c r="B24" s="157" t="s">
        <v>84</v>
      </c>
      <c r="D24" s="1857" t="s">
        <v>85</v>
      </c>
      <c r="E24" s="1857"/>
      <c r="F24" s="1643" t="s">
        <v>332</v>
      </c>
      <c r="I24" s="99" t="s">
        <v>333</v>
      </c>
      <c r="J24" s="1469"/>
    </row>
    <row r="25" spans="1:32" s="94" customFormat="1" ht="13.9" customHeight="1">
      <c r="A25" s="1538"/>
      <c r="B25" s="1546"/>
      <c r="C25" s="1546"/>
      <c r="D25" s="1858" t="s">
        <v>334</v>
      </c>
      <c r="E25" s="1858"/>
      <c r="G25" s="12"/>
      <c r="H25" s="1546"/>
      <c r="I25" s="1546"/>
      <c r="J25" s="1469"/>
    </row>
    <row r="26" spans="1:32" s="94" customFormat="1" ht="7.5" customHeight="1">
      <c r="A26" s="1538"/>
      <c r="B26" s="1546"/>
      <c r="C26" s="1546"/>
      <c r="D26" s="1546"/>
      <c r="E26" s="1546"/>
      <c r="F26" s="1546"/>
      <c r="G26" s="1546"/>
      <c r="H26" s="1546"/>
      <c r="I26" s="1546"/>
      <c r="J26" s="1469"/>
    </row>
    <row r="27" spans="1:32" s="94" customFormat="1" ht="13.9" customHeight="1">
      <c r="A27" s="1469" t="s">
        <v>364</v>
      </c>
      <c r="J27" s="1469"/>
    </row>
    <row r="28" spans="1:32" s="437" customFormat="1" ht="13.9" customHeight="1">
      <c r="A28" s="437" t="s">
        <v>272</v>
      </c>
    </row>
    <row r="29" spans="1:32" s="437" customFormat="1" ht="13.9" customHeight="1">
      <c r="K29" s="1602"/>
      <c r="L29" s="1602"/>
    </row>
    <row r="30" spans="1:32" s="94" customFormat="1" ht="13.9" customHeight="1">
      <c r="A30" s="157"/>
      <c r="B30" s="157"/>
      <c r="AB30" s="1469"/>
      <c r="AC30" s="1469"/>
      <c r="AD30" s="1469"/>
      <c r="AE30" s="1469"/>
      <c r="AF30" s="1469"/>
    </row>
    <row r="31" spans="1:32">
      <c r="C31" s="372">
        <f>SUM(C7:C17)-C19</f>
        <v>0</v>
      </c>
      <c r="E31" s="372">
        <f>SUM(E7:E17)-E19</f>
        <v>0</v>
      </c>
      <c r="G31" s="372">
        <f>SUM(G7:G17)-G19</f>
        <v>0</v>
      </c>
      <c r="I31" s="372">
        <f>SUM(I7:I17)-I19</f>
        <v>0</v>
      </c>
    </row>
  </sheetData>
  <mergeCells count="10">
    <mergeCell ref="D24:E24"/>
    <mergeCell ref="D25:E25"/>
    <mergeCell ref="A3:I3"/>
    <mergeCell ref="C4:F4"/>
    <mergeCell ref="H4:I4"/>
    <mergeCell ref="A5:A6"/>
    <mergeCell ref="B5:C5"/>
    <mergeCell ref="D5:E5"/>
    <mergeCell ref="F5:G5"/>
    <mergeCell ref="H5:I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view="pageBreakPreview" zoomScaleNormal="100" zoomScaleSheetLayoutView="100" workbookViewId="0">
      <selection activeCell="I10" sqref="I10"/>
    </sheetView>
  </sheetViews>
  <sheetFormatPr defaultColWidth="10" defaultRowHeight="15.75"/>
  <cols>
    <col min="1" max="1" width="23.25" style="84" customWidth="1"/>
    <col min="2" max="2" width="12.375" style="84" customWidth="1"/>
    <col min="3" max="8" width="14.625" style="84" customWidth="1"/>
    <col min="9" max="16384" width="10" style="84"/>
  </cols>
  <sheetData>
    <row r="1" spans="1:8" s="13" customFormat="1" ht="18" customHeight="1">
      <c r="A1" s="1513" t="s">
        <v>1023</v>
      </c>
      <c r="B1" s="1254"/>
      <c r="G1" s="1510" t="s">
        <v>1157</v>
      </c>
      <c r="H1" s="1439" t="s">
        <v>89</v>
      </c>
    </row>
    <row r="2" spans="1:8" s="13" customFormat="1" ht="18" customHeight="1">
      <c r="A2" s="1513" t="s">
        <v>1025</v>
      </c>
      <c r="B2" s="1678" t="s">
        <v>1743</v>
      </c>
      <c r="C2" s="1678"/>
      <c r="D2" s="83"/>
      <c r="E2" s="83"/>
      <c r="F2" s="7" t="s">
        <v>1744</v>
      </c>
      <c r="G2" s="1510" t="s">
        <v>228</v>
      </c>
      <c r="H2" s="1516" t="s">
        <v>1625</v>
      </c>
    </row>
    <row r="3" spans="1:8" s="159" customFormat="1" ht="30.2" customHeight="1">
      <c r="A3" s="2479" t="s">
        <v>1745</v>
      </c>
      <c r="B3" s="2479"/>
      <c r="C3" s="2479"/>
      <c r="D3" s="2479"/>
      <c r="E3" s="2479"/>
      <c r="F3" s="2479"/>
      <c r="G3" s="2479"/>
      <c r="H3" s="2479"/>
    </row>
    <row r="4" spans="1:8" s="13" customFormat="1" ht="15.95" customHeight="1">
      <c r="C4" s="2480" t="s">
        <v>1746</v>
      </c>
      <c r="D4" s="2480"/>
      <c r="E4" s="2480"/>
      <c r="F4" s="2480"/>
      <c r="G4" s="85"/>
      <c r="H4" s="99" t="s">
        <v>1747</v>
      </c>
    </row>
    <row r="5" spans="1:8" s="13" customFormat="1" ht="12.75" customHeight="1">
      <c r="A5" s="2468" t="s">
        <v>1184</v>
      </c>
      <c r="B5" s="2469"/>
      <c r="C5" s="2612" t="s">
        <v>67</v>
      </c>
      <c r="D5" s="2613"/>
      <c r="E5" s="2616" t="s">
        <v>1748</v>
      </c>
      <c r="F5" s="2616"/>
      <c r="G5" s="2616" t="s">
        <v>1749</v>
      </c>
      <c r="H5" s="2618"/>
    </row>
    <row r="6" spans="1:8" s="13" customFormat="1" ht="23.25" customHeight="1">
      <c r="A6" s="2470"/>
      <c r="B6" s="2471"/>
      <c r="C6" s="2614"/>
      <c r="D6" s="2615"/>
      <c r="E6" s="2617"/>
      <c r="F6" s="2617"/>
      <c r="G6" s="2617"/>
      <c r="H6" s="2619"/>
    </row>
    <row r="7" spans="1:8" s="13" customFormat="1" ht="14.1" customHeight="1">
      <c r="A7" s="1252" t="s">
        <v>1750</v>
      </c>
      <c r="B7" s="1251"/>
      <c r="C7" s="1041"/>
      <c r="D7" s="1037">
        <v>714</v>
      </c>
      <c r="E7" s="1037"/>
      <c r="F7" s="986">
        <f>D7-H7</f>
        <v>125</v>
      </c>
      <c r="G7" s="1037"/>
      <c r="H7" s="1037">
        <v>589</v>
      </c>
    </row>
    <row r="8" spans="1:8" s="13" customFormat="1" ht="8.1" customHeight="1">
      <c r="A8" s="1252"/>
      <c r="B8" s="1251"/>
      <c r="C8" s="1041"/>
      <c r="D8" s="1037"/>
      <c r="E8" s="1037"/>
      <c r="F8" s="986"/>
      <c r="G8" s="1037"/>
      <c r="H8" s="1037"/>
    </row>
    <row r="9" spans="1:8" s="13" customFormat="1" ht="14.1" customHeight="1">
      <c r="A9" s="1252" t="s">
        <v>1751</v>
      </c>
      <c r="B9" s="1251"/>
      <c r="C9" s="1041"/>
      <c r="D9" s="1037">
        <v>141</v>
      </c>
      <c r="E9" s="1037"/>
      <c r="F9" s="986">
        <f>D9-H9</f>
        <v>22</v>
      </c>
      <c r="G9" s="1037"/>
      <c r="H9" s="1037">
        <v>119</v>
      </c>
    </row>
    <row r="10" spans="1:8" s="13" customFormat="1" ht="8.1" customHeight="1">
      <c r="A10" s="1252"/>
      <c r="B10" s="1251"/>
      <c r="C10" s="1041"/>
      <c r="D10" s="1037"/>
      <c r="E10" s="1037"/>
      <c r="F10" s="986"/>
      <c r="G10" s="1037"/>
      <c r="H10" s="1037"/>
    </row>
    <row r="11" spans="1:8" s="13" customFormat="1" ht="14.1" customHeight="1">
      <c r="A11" s="1252" t="s">
        <v>1752</v>
      </c>
      <c r="B11" s="1251" t="s">
        <v>53</v>
      </c>
      <c r="C11" s="1041"/>
      <c r="D11" s="1037">
        <f>SUM(D12:D13)</f>
        <v>167</v>
      </c>
      <c r="E11" s="1037"/>
      <c r="F11" s="986">
        <f t="shared" ref="F11:F21" si="0">D11-H11</f>
        <v>25</v>
      </c>
      <c r="G11" s="1037"/>
      <c r="H11" s="1037">
        <f>SUM(H12:H13)</f>
        <v>142</v>
      </c>
    </row>
    <row r="12" spans="1:8" s="13" customFormat="1" ht="14.1" customHeight="1">
      <c r="A12" s="1700"/>
      <c r="B12" s="1711" t="s">
        <v>142</v>
      </c>
      <c r="C12" s="1700"/>
      <c r="D12" s="1037">
        <f>D14+D16+D18+D20</f>
        <v>156</v>
      </c>
      <c r="E12" s="1037"/>
      <c r="F12" s="986">
        <f t="shared" si="0"/>
        <v>18</v>
      </c>
      <c r="G12" s="1037"/>
      <c r="H12" s="1037">
        <f>H14+H16+H18+H20</f>
        <v>138</v>
      </c>
    </row>
    <row r="13" spans="1:8" s="13" customFormat="1" ht="14.1" customHeight="1">
      <c r="A13" s="1700"/>
      <c r="B13" s="1711" t="s">
        <v>68</v>
      </c>
      <c r="C13" s="1700"/>
      <c r="D13" s="1037">
        <f>D15+D17+D19+D21</f>
        <v>11</v>
      </c>
      <c r="E13" s="1037"/>
      <c r="F13" s="986">
        <f t="shared" si="0"/>
        <v>7</v>
      </c>
      <c r="G13" s="1037"/>
      <c r="H13" s="1037">
        <f>H15+H17+H19+H21</f>
        <v>4</v>
      </c>
    </row>
    <row r="14" spans="1:8" s="13" customFormat="1" ht="14.1" customHeight="1">
      <c r="A14" s="1249" t="s">
        <v>1753</v>
      </c>
      <c r="B14" s="1711" t="s">
        <v>142</v>
      </c>
      <c r="C14" s="1041"/>
      <c r="D14" s="1037">
        <v>25</v>
      </c>
      <c r="E14" s="1037"/>
      <c r="F14" s="986">
        <f t="shared" si="0"/>
        <v>5</v>
      </c>
      <c r="G14" s="1037"/>
      <c r="H14" s="1037">
        <v>20</v>
      </c>
    </row>
    <row r="15" spans="1:8" s="13" customFormat="1" ht="14.1" customHeight="1">
      <c r="A15" s="1250"/>
      <c r="B15" s="1711" t="s">
        <v>68</v>
      </c>
      <c r="C15" s="1700"/>
      <c r="D15" s="1037">
        <v>2</v>
      </c>
      <c r="E15" s="1037"/>
      <c r="F15" s="986">
        <f t="shared" si="0"/>
        <v>2</v>
      </c>
      <c r="G15" s="1037"/>
      <c r="H15" s="1037">
        <v>0</v>
      </c>
    </row>
    <row r="16" spans="1:8" s="13" customFormat="1" ht="14.1" customHeight="1">
      <c r="A16" s="1250" t="s">
        <v>1754</v>
      </c>
      <c r="B16" s="1711" t="s">
        <v>142</v>
      </c>
      <c r="C16" s="1700"/>
      <c r="D16" s="1037">
        <v>114</v>
      </c>
      <c r="E16" s="1037"/>
      <c r="F16" s="986">
        <f t="shared" si="0"/>
        <v>12</v>
      </c>
      <c r="G16" s="1037"/>
      <c r="H16" s="1037">
        <v>102</v>
      </c>
    </row>
    <row r="17" spans="1:8" s="13" customFormat="1" ht="14.1" customHeight="1">
      <c r="A17" s="1250"/>
      <c r="B17" s="1711" t="s">
        <v>68</v>
      </c>
      <c r="C17" s="1700"/>
      <c r="D17" s="1037">
        <v>6</v>
      </c>
      <c r="E17" s="1037"/>
      <c r="F17" s="986">
        <f t="shared" si="0"/>
        <v>5</v>
      </c>
      <c r="G17" s="1037"/>
      <c r="H17" s="1037">
        <v>1</v>
      </c>
    </row>
    <row r="18" spans="1:8" s="13" customFormat="1" ht="14.1" customHeight="1">
      <c r="A18" s="1249" t="s">
        <v>1755</v>
      </c>
      <c r="B18" s="1711" t="s">
        <v>142</v>
      </c>
      <c r="C18" s="1041"/>
      <c r="D18" s="1037">
        <v>2</v>
      </c>
      <c r="E18" s="1037"/>
      <c r="F18" s="986">
        <f t="shared" si="0"/>
        <v>0</v>
      </c>
      <c r="G18" s="1037"/>
      <c r="H18" s="1037">
        <v>2</v>
      </c>
    </row>
    <row r="19" spans="1:8" s="13" customFormat="1" ht="14.1" customHeight="1">
      <c r="A19" s="1250"/>
      <c r="B19" s="1711" t="s">
        <v>68</v>
      </c>
      <c r="C19" s="1700"/>
      <c r="D19" s="1037">
        <v>0</v>
      </c>
      <c r="E19" s="1037"/>
      <c r="F19" s="986">
        <f t="shared" si="0"/>
        <v>0</v>
      </c>
      <c r="G19" s="1037"/>
      <c r="H19" s="1037">
        <v>0</v>
      </c>
    </row>
    <row r="20" spans="1:8" s="13" customFormat="1" ht="14.1" customHeight="1">
      <c r="A20" s="1249" t="s">
        <v>406</v>
      </c>
      <c r="B20" s="1711" t="s">
        <v>142</v>
      </c>
      <c r="C20" s="1041"/>
      <c r="D20" s="1037">
        <v>15</v>
      </c>
      <c r="E20" s="1037"/>
      <c r="F20" s="986">
        <f t="shared" si="0"/>
        <v>1</v>
      </c>
      <c r="G20" s="1037"/>
      <c r="H20" s="1037">
        <v>14</v>
      </c>
    </row>
    <row r="21" spans="1:8" s="13" customFormat="1" ht="14.1" customHeight="1">
      <c r="A21" s="1700"/>
      <c r="B21" s="1711" t="s">
        <v>68</v>
      </c>
      <c r="C21" s="1700"/>
      <c r="D21" s="1037">
        <v>3</v>
      </c>
      <c r="E21" s="1037"/>
      <c r="F21" s="986">
        <f t="shared" si="0"/>
        <v>0</v>
      </c>
      <c r="G21" s="1037"/>
      <c r="H21" s="1037">
        <v>3</v>
      </c>
    </row>
    <row r="22" spans="1:8" s="13" customFormat="1" ht="8.1" customHeight="1">
      <c r="A22" s="89"/>
      <c r="B22" s="1251"/>
      <c r="C22" s="1070"/>
      <c r="D22" s="1253"/>
      <c r="E22" s="1253"/>
      <c r="F22" s="986"/>
      <c r="G22" s="1253"/>
      <c r="H22" s="1253"/>
    </row>
    <row r="23" spans="1:8" s="13" customFormat="1" ht="14.1" customHeight="1">
      <c r="A23" s="1252" t="s">
        <v>1756</v>
      </c>
      <c r="B23" s="1251" t="s">
        <v>53</v>
      </c>
      <c r="C23" s="1041"/>
      <c r="D23" s="1037">
        <f>SUM(D24:D25)</f>
        <v>168</v>
      </c>
      <c r="E23" s="1037"/>
      <c r="F23" s="986">
        <f t="shared" ref="F23:F33" si="1">D23-H23</f>
        <v>12</v>
      </c>
      <c r="G23" s="1037"/>
      <c r="H23" s="1037">
        <f>SUM(H24:H25)</f>
        <v>156</v>
      </c>
    </row>
    <row r="24" spans="1:8" s="13" customFormat="1" ht="14.1" customHeight="1">
      <c r="A24" s="1700"/>
      <c r="B24" s="1711" t="s">
        <v>142</v>
      </c>
      <c r="C24" s="1700"/>
      <c r="D24" s="1037">
        <f>D26+D28+D30+D32</f>
        <v>31</v>
      </c>
      <c r="E24" s="1037"/>
      <c r="F24" s="986">
        <f t="shared" si="1"/>
        <v>4</v>
      </c>
      <c r="G24" s="1037"/>
      <c r="H24" s="1037">
        <f>H26+H28+H30+H32</f>
        <v>27</v>
      </c>
    </row>
    <row r="25" spans="1:8" s="13" customFormat="1" ht="14.1" customHeight="1">
      <c r="A25" s="1700"/>
      <c r="B25" s="1711" t="s">
        <v>68</v>
      </c>
      <c r="C25" s="1700"/>
      <c r="D25" s="1037">
        <f>D27+D29+D31+D33</f>
        <v>137</v>
      </c>
      <c r="E25" s="1037"/>
      <c r="F25" s="986">
        <f t="shared" si="1"/>
        <v>8</v>
      </c>
      <c r="G25" s="1037"/>
      <c r="H25" s="1037">
        <f>H27+H29+H31+H33</f>
        <v>129</v>
      </c>
    </row>
    <row r="26" spans="1:8" s="13" customFormat="1" ht="14.1" customHeight="1">
      <c r="A26" s="1249" t="s">
        <v>1753</v>
      </c>
      <c r="B26" s="1711" t="s">
        <v>142</v>
      </c>
      <c r="C26" s="1041"/>
      <c r="D26" s="1037">
        <v>9</v>
      </c>
      <c r="E26" s="1037"/>
      <c r="F26" s="986">
        <f t="shared" si="1"/>
        <v>1</v>
      </c>
      <c r="G26" s="1037"/>
      <c r="H26" s="1037">
        <v>8</v>
      </c>
    </row>
    <row r="27" spans="1:8" s="13" customFormat="1" ht="14.1" customHeight="1">
      <c r="A27" s="1250"/>
      <c r="B27" s="1711" t="s">
        <v>68</v>
      </c>
      <c r="C27" s="1700"/>
      <c r="D27" s="1037">
        <v>27</v>
      </c>
      <c r="E27" s="1037"/>
      <c r="F27" s="986">
        <f t="shared" si="1"/>
        <v>1</v>
      </c>
      <c r="G27" s="1037"/>
      <c r="H27" s="1037">
        <v>26</v>
      </c>
    </row>
    <row r="28" spans="1:8" s="13" customFormat="1" ht="14.1" customHeight="1">
      <c r="A28" s="1250" t="s">
        <v>1754</v>
      </c>
      <c r="B28" s="1711" t="s">
        <v>142</v>
      </c>
      <c r="C28" s="1700"/>
      <c r="D28" s="1037">
        <v>19</v>
      </c>
      <c r="E28" s="1037"/>
      <c r="F28" s="986">
        <f t="shared" si="1"/>
        <v>2</v>
      </c>
      <c r="G28" s="1037"/>
      <c r="H28" s="1037">
        <v>17</v>
      </c>
    </row>
    <row r="29" spans="1:8" s="13" customFormat="1" ht="14.1" customHeight="1">
      <c r="A29" s="1250"/>
      <c r="B29" s="1711" t="s">
        <v>68</v>
      </c>
      <c r="C29" s="1700"/>
      <c r="D29" s="1037">
        <v>94</v>
      </c>
      <c r="E29" s="1037"/>
      <c r="F29" s="986">
        <f t="shared" si="1"/>
        <v>7</v>
      </c>
      <c r="G29" s="1037"/>
      <c r="H29" s="1037">
        <v>87</v>
      </c>
    </row>
    <row r="30" spans="1:8" s="13" customFormat="1" ht="14.1" customHeight="1">
      <c r="A30" s="1249" t="s">
        <v>1755</v>
      </c>
      <c r="B30" s="1711" t="s">
        <v>142</v>
      </c>
      <c r="C30" s="1041"/>
      <c r="D30" s="1037">
        <v>2</v>
      </c>
      <c r="E30" s="1037"/>
      <c r="F30" s="986">
        <f t="shared" si="1"/>
        <v>0</v>
      </c>
      <c r="G30" s="1037"/>
      <c r="H30" s="1037">
        <v>2</v>
      </c>
    </row>
    <row r="31" spans="1:8" s="13" customFormat="1" ht="14.1" customHeight="1">
      <c r="A31" s="1250"/>
      <c r="B31" s="1711" t="s">
        <v>68</v>
      </c>
      <c r="C31" s="1700"/>
      <c r="D31" s="1037">
        <v>3</v>
      </c>
      <c r="E31" s="1037"/>
      <c r="F31" s="986">
        <f t="shared" si="1"/>
        <v>0</v>
      </c>
      <c r="G31" s="1037"/>
      <c r="H31" s="1037">
        <v>3</v>
      </c>
    </row>
    <row r="32" spans="1:8" s="13" customFormat="1" ht="14.1" customHeight="1">
      <c r="A32" s="1249" t="s">
        <v>406</v>
      </c>
      <c r="B32" s="1711" t="s">
        <v>142</v>
      </c>
      <c r="C32" s="1041"/>
      <c r="D32" s="1037">
        <v>1</v>
      </c>
      <c r="E32" s="1037"/>
      <c r="F32" s="986">
        <f t="shared" si="1"/>
        <v>1</v>
      </c>
      <c r="G32" s="1037"/>
      <c r="H32" s="1037">
        <v>0</v>
      </c>
    </row>
    <row r="33" spans="1:29" s="13" customFormat="1" ht="14.1" customHeight="1">
      <c r="A33" s="1700"/>
      <c r="B33" s="1711" t="s">
        <v>68</v>
      </c>
      <c r="C33" s="1700"/>
      <c r="D33" s="1037">
        <v>13</v>
      </c>
      <c r="E33" s="1037"/>
      <c r="F33" s="986">
        <f t="shared" si="1"/>
        <v>0</v>
      </c>
      <c r="G33" s="1037"/>
      <c r="H33" s="1037">
        <v>13</v>
      </c>
    </row>
    <row r="34" spans="1:29" s="13" customFormat="1" ht="8.1" customHeight="1">
      <c r="A34" s="1019"/>
      <c r="B34" s="1020"/>
      <c r="C34" s="1021"/>
      <c r="D34" s="1021"/>
      <c r="E34" s="1021"/>
      <c r="F34" s="1021"/>
      <c r="G34" s="1021"/>
      <c r="H34" s="1021"/>
    </row>
    <row r="35" spans="1:29" s="13" customFormat="1" ht="13.9" customHeight="1">
      <c r="A35" s="94" t="s">
        <v>328</v>
      </c>
      <c r="B35" s="1248" t="s">
        <v>1708</v>
      </c>
      <c r="D35" s="1067" t="s">
        <v>1709</v>
      </c>
      <c r="E35" s="1248"/>
      <c r="F35" s="1067" t="s">
        <v>331</v>
      </c>
      <c r="H35" s="99" t="s">
        <v>1553</v>
      </c>
    </row>
    <row r="36" spans="1:29" s="13" customFormat="1" ht="13.9" customHeight="1">
      <c r="D36" s="54" t="s">
        <v>86</v>
      </c>
      <c r="E36" s="1248"/>
      <c r="F36" s="1248"/>
    </row>
    <row r="37" spans="1:29" s="13" customFormat="1" ht="13.9" customHeight="1">
      <c r="A37" s="54" t="s">
        <v>1552</v>
      </c>
    </row>
    <row r="38" spans="1:29" s="13" customFormat="1" ht="13.9" customHeight="1">
      <c r="A38" s="94" t="s">
        <v>272</v>
      </c>
    </row>
    <row r="39" spans="1:29" s="94" customFormat="1" ht="13.9" customHeight="1">
      <c r="A39" s="157"/>
      <c r="B39" s="157"/>
      <c r="Y39" s="1469"/>
      <c r="Z39" s="1469"/>
      <c r="AA39" s="1469"/>
      <c r="AB39" s="1469"/>
      <c r="AC39" s="1469"/>
    </row>
  </sheetData>
  <mergeCells count="6">
    <mergeCell ref="A3:H3"/>
    <mergeCell ref="C4:F4"/>
    <mergeCell ref="A5:B6"/>
    <mergeCell ref="C5:D6"/>
    <mergeCell ref="E5:F6"/>
    <mergeCell ref="G5:H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"/>
  <sheetViews>
    <sheetView view="pageBreakPreview" zoomScaleNormal="80" zoomScaleSheetLayoutView="100" workbookViewId="0">
      <selection activeCell="I10" sqref="I10"/>
    </sheetView>
  </sheetViews>
  <sheetFormatPr defaultColWidth="9" defaultRowHeight="15.75"/>
  <cols>
    <col min="1" max="1" width="24.5" style="97" customWidth="1"/>
    <col min="2" max="3" width="25.625" style="97" customWidth="1"/>
    <col min="4" max="4" width="18.625" style="97" customWidth="1"/>
    <col min="5" max="5" width="8.375" style="97" customWidth="1"/>
    <col min="6" max="6" width="18.625" style="97" customWidth="1"/>
    <col min="7" max="7" width="10.625" style="9" customWidth="1"/>
    <col min="8" max="8" width="10.625" style="97" customWidth="1"/>
    <col min="9" max="16384" width="9" style="97"/>
  </cols>
  <sheetData>
    <row r="1" spans="1:7" s="94" customFormat="1" ht="18" customHeight="1">
      <c r="A1" s="1439" t="s">
        <v>143</v>
      </c>
      <c r="D1" s="1449"/>
      <c r="E1" s="1437" t="s">
        <v>139</v>
      </c>
      <c r="F1" s="1439" t="s">
        <v>89</v>
      </c>
      <c r="G1" s="9"/>
    </row>
    <row r="2" spans="1:7" s="94" customFormat="1" ht="18" customHeight="1">
      <c r="A2" s="1439" t="s">
        <v>34</v>
      </c>
      <c r="B2" s="1289" t="s">
        <v>88</v>
      </c>
      <c r="C2" s="1457"/>
      <c r="D2" s="7" t="s">
        <v>220</v>
      </c>
      <c r="E2" s="1439" t="s">
        <v>208</v>
      </c>
      <c r="F2" s="1290" t="s">
        <v>66</v>
      </c>
      <c r="G2" s="9"/>
    </row>
    <row r="3" spans="1:7" s="100" customFormat="1" ht="27" customHeight="1">
      <c r="A3" s="1748" t="s">
        <v>1736</v>
      </c>
      <c r="B3" s="1748"/>
      <c r="C3" s="1748"/>
      <c r="D3" s="1748"/>
      <c r="E3" s="1748"/>
      <c r="F3" s="1748"/>
    </row>
    <row r="4" spans="1:7" s="94" customFormat="1" ht="18" customHeight="1">
      <c r="B4" s="1763" t="s">
        <v>323</v>
      </c>
      <c r="C4" s="1812"/>
      <c r="D4" s="1812"/>
      <c r="E4" s="1465"/>
      <c r="F4" s="1466" t="s">
        <v>224</v>
      </c>
      <c r="G4" s="1607"/>
    </row>
    <row r="5" spans="1:7" s="1643" customFormat="1" ht="31.7" customHeight="1">
      <c r="A5" s="1437" t="s">
        <v>1611</v>
      </c>
      <c r="B5" s="2213" t="s">
        <v>1737</v>
      </c>
      <c r="C5" s="2213"/>
      <c r="D5" s="1739" t="s">
        <v>1738</v>
      </c>
      <c r="E5" s="1810"/>
      <c r="F5" s="1810"/>
      <c r="G5" s="1462"/>
    </row>
    <row r="6" spans="1:7" s="94" customFormat="1" ht="23.1" customHeight="1">
      <c r="A6" s="1664" t="s">
        <v>918</v>
      </c>
      <c r="B6" s="21"/>
      <c r="C6" s="21">
        <f>SUM(C8:C19)</f>
        <v>36</v>
      </c>
      <c r="D6" s="21"/>
      <c r="E6" s="21"/>
      <c r="F6" s="21">
        <f>SUM(F8:F19)</f>
        <v>350</v>
      </c>
      <c r="G6" s="1469"/>
    </row>
    <row r="7" spans="1:7" s="94" customFormat="1" ht="23.1" customHeight="1">
      <c r="A7" s="1664"/>
      <c r="B7" s="21"/>
      <c r="C7" s="21"/>
      <c r="D7" s="21"/>
      <c r="E7" s="21"/>
      <c r="F7" s="21"/>
      <c r="G7" s="1469"/>
    </row>
    <row r="8" spans="1:7" s="94" customFormat="1" ht="23.1" customHeight="1">
      <c r="A8" s="1664" t="s">
        <v>1603</v>
      </c>
      <c r="B8" s="21"/>
      <c r="C8" s="21">
        <v>2</v>
      </c>
      <c r="D8" s="21"/>
      <c r="E8" s="21"/>
      <c r="F8" s="21">
        <v>51</v>
      </c>
      <c r="G8" s="1469"/>
    </row>
    <row r="9" spans="1:7" s="94" customFormat="1" ht="23.1" customHeight="1">
      <c r="A9" s="1664"/>
      <c r="B9" s="21"/>
      <c r="C9" s="21"/>
      <c r="D9" s="21"/>
      <c r="E9" s="21"/>
      <c r="F9" s="21"/>
      <c r="G9" s="1469"/>
    </row>
    <row r="10" spans="1:7" s="94" customFormat="1" ht="23.1" customHeight="1">
      <c r="A10" s="1664" t="s">
        <v>1602</v>
      </c>
      <c r="B10" s="21"/>
      <c r="C10" s="21">
        <v>0</v>
      </c>
      <c r="D10" s="21"/>
      <c r="E10" s="21"/>
      <c r="F10" s="21">
        <v>16</v>
      </c>
      <c r="G10" s="1469"/>
    </row>
    <row r="11" spans="1:7" s="94" customFormat="1" ht="23.1" customHeight="1">
      <c r="A11" s="1664"/>
      <c r="B11" s="21"/>
      <c r="C11" s="21"/>
      <c r="D11" s="21"/>
      <c r="E11" s="21"/>
      <c r="F11" s="21"/>
      <c r="G11" s="1469"/>
    </row>
    <row r="12" spans="1:7" s="94" customFormat="1" ht="23.1" customHeight="1">
      <c r="A12" s="1664" t="s">
        <v>1601</v>
      </c>
      <c r="B12" s="21"/>
      <c r="C12" s="21">
        <v>0</v>
      </c>
      <c r="D12" s="21"/>
      <c r="E12" s="21"/>
      <c r="F12" s="21">
        <v>81</v>
      </c>
      <c r="G12" s="1469"/>
    </row>
    <row r="13" spans="1:7" s="94" customFormat="1" ht="23.1" customHeight="1">
      <c r="A13" s="1664"/>
      <c r="B13" s="21"/>
      <c r="C13" s="21"/>
      <c r="D13" s="21"/>
      <c r="E13" s="21"/>
      <c r="F13" s="21"/>
      <c r="G13" s="1469"/>
    </row>
    <row r="14" spans="1:7" s="94" customFormat="1" ht="23.1" customHeight="1">
      <c r="A14" s="1664" t="s">
        <v>1739</v>
      </c>
      <c r="B14" s="21"/>
      <c r="C14" s="21">
        <v>33</v>
      </c>
      <c r="D14" s="21"/>
      <c r="E14" s="21"/>
      <c r="F14" s="21">
        <v>194</v>
      </c>
      <c r="G14" s="1469"/>
    </row>
    <row r="15" spans="1:7" s="94" customFormat="1" ht="23.1" customHeight="1">
      <c r="A15" s="1664"/>
      <c r="B15" s="21"/>
      <c r="C15" s="21"/>
      <c r="D15" s="21"/>
      <c r="E15" s="21"/>
      <c r="F15" s="21"/>
      <c r="G15" s="1469"/>
    </row>
    <row r="16" spans="1:7" s="94" customFormat="1" ht="23.1" customHeight="1">
      <c r="A16" s="1664" t="s">
        <v>1740</v>
      </c>
      <c r="B16" s="21"/>
      <c r="C16" s="21">
        <v>1</v>
      </c>
      <c r="D16" s="21"/>
      <c r="E16" s="21"/>
      <c r="F16" s="21">
        <v>8</v>
      </c>
      <c r="G16" s="1469"/>
    </row>
    <row r="17" spans="1:32" s="94" customFormat="1" ht="23.1" customHeight="1">
      <c r="A17" s="1664"/>
      <c r="B17" s="21"/>
      <c r="C17" s="21"/>
      <c r="D17" s="21"/>
      <c r="E17" s="21"/>
      <c r="F17" s="21"/>
      <c r="G17" s="1469"/>
    </row>
    <row r="18" spans="1:32" s="94" customFormat="1" ht="23.1" customHeight="1">
      <c r="A18" s="1664" t="s">
        <v>1741</v>
      </c>
      <c r="B18" s="21"/>
      <c r="C18" s="21">
        <v>0</v>
      </c>
      <c r="D18" s="21"/>
      <c r="E18" s="21"/>
      <c r="F18" s="21">
        <v>0</v>
      </c>
      <c r="G18" s="1469"/>
    </row>
    <row r="19" spans="1:32" s="94" customFormat="1" ht="23.1" customHeight="1">
      <c r="A19" s="1450"/>
      <c r="B19" s="1471"/>
      <c r="C19" s="1471"/>
      <c r="D19" s="1471"/>
      <c r="E19" s="1471"/>
      <c r="F19" s="1471"/>
      <c r="G19" s="1469"/>
    </row>
    <row r="20" spans="1:32" s="13" customFormat="1" ht="24.95" customHeight="1">
      <c r="A20" s="54" t="s">
        <v>83</v>
      </c>
      <c r="B20" s="2622" t="s">
        <v>1742</v>
      </c>
      <c r="C20" s="2622"/>
      <c r="D20" s="54" t="s">
        <v>87</v>
      </c>
      <c r="E20" s="54"/>
      <c r="F20" s="1607" t="s">
        <v>321</v>
      </c>
    </row>
    <row r="21" spans="1:32" s="13" customFormat="1" ht="24.95" customHeight="1">
      <c r="B21" s="2620" t="s">
        <v>137</v>
      </c>
      <c r="C21" s="2621"/>
    </row>
    <row r="22" spans="1:32" s="94" customFormat="1" ht="13.9" customHeight="1">
      <c r="A22" s="1462"/>
      <c r="B22" s="1469"/>
      <c r="C22" s="1469"/>
      <c r="D22" s="1469"/>
      <c r="E22" s="1469"/>
      <c r="F22" s="1469"/>
      <c r="G22" s="1469"/>
    </row>
    <row r="23" spans="1:32" s="94" customFormat="1" ht="13.9" customHeight="1">
      <c r="A23" s="157" t="s">
        <v>141</v>
      </c>
      <c r="G23" s="1469"/>
    </row>
    <row r="24" spans="1:32" s="94" customFormat="1" ht="13.9" customHeight="1">
      <c r="A24" s="94" t="s">
        <v>272</v>
      </c>
      <c r="G24" s="17"/>
    </row>
    <row r="25" spans="1:32" s="94" customFormat="1" ht="13.9" customHeight="1">
      <c r="A25" s="157"/>
      <c r="B25" s="157"/>
      <c r="AB25" s="1469"/>
      <c r="AC25" s="1469"/>
      <c r="AD25" s="1469"/>
      <c r="AE25" s="1469"/>
      <c r="AF25" s="1469"/>
    </row>
  </sheetData>
  <mergeCells count="6">
    <mergeCell ref="B21:C21"/>
    <mergeCell ref="A3:F3"/>
    <mergeCell ref="B4:D4"/>
    <mergeCell ref="B5:C5"/>
    <mergeCell ref="D5:F5"/>
    <mergeCell ref="B20:C20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0"/>
  <sheetViews>
    <sheetView topLeftCell="A10" zoomScaleNormal="100" zoomScaleSheetLayoutView="80" workbookViewId="0">
      <selection activeCell="I10" sqref="I10"/>
    </sheetView>
  </sheetViews>
  <sheetFormatPr defaultColWidth="10" defaultRowHeight="15.75"/>
  <cols>
    <col min="1" max="2" width="5.125" style="84" customWidth="1"/>
    <col min="3" max="10" width="5.5" style="84" customWidth="1"/>
    <col min="11" max="15" width="7.125" style="84" customWidth="1"/>
    <col min="16" max="16" width="10.125" style="84" customWidth="1"/>
    <col min="17" max="17" width="8.5" style="84" customWidth="1"/>
    <col min="18" max="18" width="12.25" style="84" customWidth="1"/>
    <col min="19" max="19" width="10.375" style="84" customWidth="1"/>
    <col min="20" max="16384" width="10" style="84"/>
  </cols>
  <sheetData>
    <row r="1" spans="1:19" s="13" customFormat="1" ht="18" customHeight="1">
      <c r="A1" s="2163" t="s">
        <v>1726</v>
      </c>
      <c r="B1" s="2165"/>
      <c r="Q1" s="172" t="s">
        <v>1157</v>
      </c>
      <c r="R1" s="2626" t="s">
        <v>89</v>
      </c>
      <c r="S1" s="2461"/>
    </row>
    <row r="2" spans="1:19" s="13" customFormat="1" ht="18" customHeight="1">
      <c r="A2" s="2163" t="s">
        <v>227</v>
      </c>
      <c r="B2" s="2165"/>
      <c r="C2" s="48" t="s">
        <v>238</v>
      </c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7" t="s">
        <v>288</v>
      </c>
      <c r="Q2" s="172" t="s">
        <v>228</v>
      </c>
      <c r="R2" s="2626" t="s">
        <v>199</v>
      </c>
      <c r="S2" s="2461"/>
    </row>
    <row r="3" spans="1:19" s="159" customFormat="1" ht="31.5" customHeight="1">
      <c r="A3" s="2479" t="s">
        <v>229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  <c r="O3" s="2479"/>
      <c r="P3" s="2479"/>
      <c r="Q3" s="2479"/>
      <c r="R3" s="2479"/>
      <c r="S3" s="2479"/>
    </row>
    <row r="4" spans="1:19" s="13" customFormat="1" ht="24" customHeight="1">
      <c r="C4" s="85"/>
      <c r="D4" s="2480" t="s">
        <v>314</v>
      </c>
      <c r="E4" s="2480"/>
      <c r="F4" s="2480"/>
      <c r="G4" s="2480"/>
      <c r="H4" s="2480"/>
      <c r="I4" s="2480"/>
      <c r="J4" s="2480"/>
      <c r="K4" s="2480"/>
      <c r="L4" s="2480"/>
      <c r="M4" s="2480"/>
      <c r="N4" s="2480"/>
      <c r="O4" s="2480"/>
      <c r="P4" s="2480"/>
      <c r="Q4" s="2480"/>
      <c r="R4" s="85"/>
    </row>
    <row r="5" spans="1:19" s="13" customFormat="1" ht="30" customHeight="1">
      <c r="A5" s="2627" t="s">
        <v>1727</v>
      </c>
      <c r="B5" s="2628"/>
      <c r="C5" s="2623" t="s">
        <v>1728</v>
      </c>
      <c r="D5" s="2624"/>
      <c r="E5" s="2624"/>
      <c r="F5" s="2625"/>
      <c r="G5" s="2623" t="s">
        <v>1729</v>
      </c>
      <c r="H5" s="2624"/>
      <c r="I5" s="2624"/>
      <c r="J5" s="2625"/>
      <c r="K5" s="2633" t="s">
        <v>1730</v>
      </c>
      <c r="L5" s="2634"/>
      <c r="M5" s="2634"/>
      <c r="N5" s="2634"/>
      <c r="O5" s="2634"/>
      <c r="P5" s="2634"/>
      <c r="Q5" s="2634"/>
      <c r="R5" s="2634"/>
      <c r="S5" s="2635"/>
    </row>
    <row r="6" spans="1:19" s="13" customFormat="1" ht="25.5" customHeight="1">
      <c r="A6" s="2629"/>
      <c r="B6" s="2630"/>
      <c r="C6" s="2638" t="s">
        <v>202</v>
      </c>
      <c r="D6" s="2638" t="s">
        <v>1731</v>
      </c>
      <c r="E6" s="2638" t="s">
        <v>230</v>
      </c>
      <c r="F6" s="2638" t="s">
        <v>1732</v>
      </c>
      <c r="G6" s="2638" t="s">
        <v>202</v>
      </c>
      <c r="H6" s="2638" t="s">
        <v>1731</v>
      </c>
      <c r="I6" s="2638" t="s">
        <v>230</v>
      </c>
      <c r="J6" s="2638" t="s">
        <v>1732</v>
      </c>
      <c r="K6" s="2636" t="s">
        <v>202</v>
      </c>
      <c r="L6" s="2636" t="s">
        <v>231</v>
      </c>
      <c r="M6" s="2636"/>
      <c r="N6" s="2636" t="s">
        <v>232</v>
      </c>
      <c r="O6" s="2636"/>
      <c r="P6" s="2636"/>
      <c r="Q6" s="2636"/>
      <c r="R6" s="2636"/>
      <c r="S6" s="2637"/>
    </row>
    <row r="7" spans="1:19" s="13" customFormat="1" ht="46.5" customHeight="1">
      <c r="A7" s="2631"/>
      <c r="B7" s="2632"/>
      <c r="C7" s="2639"/>
      <c r="D7" s="2639"/>
      <c r="E7" s="2639"/>
      <c r="F7" s="2639"/>
      <c r="G7" s="2639"/>
      <c r="H7" s="2639"/>
      <c r="I7" s="2639"/>
      <c r="J7" s="2639"/>
      <c r="K7" s="2636"/>
      <c r="L7" s="171" t="s">
        <v>233</v>
      </c>
      <c r="M7" s="171" t="s">
        <v>234</v>
      </c>
      <c r="N7" s="171" t="s">
        <v>235</v>
      </c>
      <c r="O7" s="171" t="s">
        <v>236</v>
      </c>
      <c r="P7" s="171" t="s">
        <v>237</v>
      </c>
      <c r="Q7" s="171" t="s">
        <v>1733</v>
      </c>
      <c r="R7" s="171" t="s">
        <v>198</v>
      </c>
      <c r="S7" s="1720" t="s">
        <v>1734</v>
      </c>
    </row>
    <row r="8" spans="1:19" s="13" customFormat="1" ht="75" customHeight="1">
      <c r="A8" s="2628" t="s">
        <v>202</v>
      </c>
      <c r="B8" s="2640"/>
      <c r="C8" s="236">
        <f>SUM(C10:C12)</f>
        <v>148</v>
      </c>
      <c r="D8" s="237">
        <f t="shared" ref="D8:R8" si="0">SUM(D10:D12)</f>
        <v>2</v>
      </c>
      <c r="E8" s="237">
        <f t="shared" si="0"/>
        <v>140</v>
      </c>
      <c r="F8" s="237">
        <f t="shared" si="0"/>
        <v>6</v>
      </c>
      <c r="G8" s="237">
        <f t="shared" si="0"/>
        <v>2197</v>
      </c>
      <c r="H8" s="237">
        <f t="shared" si="0"/>
        <v>24</v>
      </c>
      <c r="I8" s="237">
        <f t="shared" si="0"/>
        <v>2043</v>
      </c>
      <c r="J8" s="237">
        <f t="shared" si="0"/>
        <v>130</v>
      </c>
      <c r="K8" s="237">
        <f>SUM(K10:K12)</f>
        <v>30112</v>
      </c>
      <c r="L8" s="237">
        <f>SUM(L10:L12)</f>
        <v>15918</v>
      </c>
      <c r="M8" s="237">
        <f t="shared" si="0"/>
        <v>14194</v>
      </c>
      <c r="N8" s="237">
        <f t="shared" si="0"/>
        <v>24909</v>
      </c>
      <c r="O8" s="237">
        <f t="shared" si="0"/>
        <v>2014</v>
      </c>
      <c r="P8" s="237">
        <f t="shared" si="0"/>
        <v>304</v>
      </c>
      <c r="Q8" s="237">
        <f t="shared" si="0"/>
        <v>376</v>
      </c>
      <c r="R8" s="237">
        <f t="shared" si="0"/>
        <v>2537</v>
      </c>
      <c r="S8" s="237">
        <f>SUM(S10:S12)</f>
        <v>465</v>
      </c>
    </row>
    <row r="9" spans="1:19" s="13" customFormat="1" ht="13.5" customHeight="1">
      <c r="A9" s="86"/>
      <c r="B9" s="87"/>
      <c r="C9" s="238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</row>
    <row r="10" spans="1:19" s="13" customFormat="1" ht="75" customHeight="1">
      <c r="A10" s="2629" t="s">
        <v>1735</v>
      </c>
      <c r="B10" s="2601"/>
      <c r="C10" s="238">
        <v>127</v>
      </c>
      <c r="D10" s="239">
        <v>1</v>
      </c>
      <c r="E10" s="239">
        <v>120</v>
      </c>
      <c r="F10" s="239">
        <v>6</v>
      </c>
      <c r="G10" s="239">
        <v>1955</v>
      </c>
      <c r="H10" s="239">
        <v>10</v>
      </c>
      <c r="I10" s="239">
        <v>1815</v>
      </c>
      <c r="J10" s="239">
        <v>130</v>
      </c>
      <c r="K10" s="239">
        <v>26233</v>
      </c>
      <c r="L10" s="239">
        <v>13855</v>
      </c>
      <c r="M10" s="239">
        <v>12378</v>
      </c>
      <c r="N10" s="239">
        <v>21986</v>
      </c>
      <c r="O10" s="239">
        <v>1651</v>
      </c>
      <c r="P10" s="239">
        <v>252</v>
      </c>
      <c r="Q10" s="239">
        <v>292</v>
      </c>
      <c r="R10" s="239">
        <v>2214</v>
      </c>
      <c r="S10" s="239">
        <v>366</v>
      </c>
    </row>
    <row r="11" spans="1:19" s="13" customFormat="1" ht="17.25" customHeight="1">
      <c r="A11" s="1718"/>
      <c r="B11" s="1705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</row>
    <row r="12" spans="1:19" s="13" customFormat="1" ht="75" customHeight="1">
      <c r="A12" s="2629" t="s">
        <v>203</v>
      </c>
      <c r="B12" s="2601"/>
      <c r="C12" s="240">
        <v>21</v>
      </c>
      <c r="D12" s="240">
        <v>1</v>
      </c>
      <c r="E12" s="240">
        <v>20</v>
      </c>
      <c r="F12" s="240">
        <v>0</v>
      </c>
      <c r="G12" s="240">
        <v>242</v>
      </c>
      <c r="H12" s="240">
        <v>14</v>
      </c>
      <c r="I12" s="240">
        <v>228</v>
      </c>
      <c r="J12" s="240">
        <v>0</v>
      </c>
      <c r="K12" s="240">
        <v>3879</v>
      </c>
      <c r="L12" s="240">
        <v>2063</v>
      </c>
      <c r="M12" s="240">
        <v>1816</v>
      </c>
      <c r="N12" s="240">
        <v>2923</v>
      </c>
      <c r="O12" s="240">
        <v>363</v>
      </c>
      <c r="P12" s="240">
        <v>52</v>
      </c>
      <c r="Q12" s="240">
        <v>84</v>
      </c>
      <c r="R12" s="240">
        <v>323</v>
      </c>
      <c r="S12" s="240">
        <v>99</v>
      </c>
    </row>
    <row r="13" spans="1:19" s="13" customFormat="1" ht="17.25" customHeight="1">
      <c r="A13" s="1719"/>
      <c r="B13" s="88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</row>
    <row r="14" spans="1:19" s="13" customFormat="1" ht="12.75" customHeight="1">
      <c r="A14" s="89"/>
      <c r="B14" s="8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</row>
    <row r="15" spans="1:19" s="13" customFormat="1" ht="13.9" customHeight="1">
      <c r="A15" s="97" t="s">
        <v>91</v>
      </c>
      <c r="B15" s="84"/>
      <c r="C15" s="84"/>
      <c r="D15" s="84"/>
      <c r="E15" s="168" t="s">
        <v>92</v>
      </c>
      <c r="F15" s="84"/>
      <c r="G15" s="84"/>
      <c r="H15" s="167"/>
      <c r="I15" s="167" t="s">
        <v>93</v>
      </c>
      <c r="J15" s="167"/>
      <c r="K15" s="84"/>
      <c r="M15" s="166"/>
      <c r="N15" s="84"/>
      <c r="O15" s="166" t="s">
        <v>197</v>
      </c>
      <c r="P15" s="84"/>
      <c r="Q15" s="84"/>
      <c r="R15" s="84"/>
      <c r="S15" s="1607" t="s">
        <v>321</v>
      </c>
    </row>
    <row r="16" spans="1:19" s="13" customFormat="1" ht="13.9" customHeight="1">
      <c r="A16" s="84"/>
      <c r="B16" s="84"/>
      <c r="C16" s="84"/>
      <c r="D16" s="84"/>
      <c r="E16" s="84"/>
      <c r="F16" s="84"/>
      <c r="G16" s="84"/>
      <c r="H16" s="165"/>
      <c r="I16" s="165" t="s">
        <v>94</v>
      </c>
      <c r="J16" s="165"/>
      <c r="K16" s="84"/>
      <c r="M16" s="84"/>
      <c r="N16" s="84"/>
      <c r="O16" s="84"/>
      <c r="P16" s="84"/>
      <c r="Q16" s="84"/>
      <c r="R16" s="84"/>
      <c r="S16" s="84"/>
    </row>
    <row r="17" spans="1:40" s="13" customFormat="1" ht="13.9" customHeight="1">
      <c r="N17" s="1715"/>
      <c r="O17" s="1715"/>
      <c r="P17" s="1715"/>
    </row>
    <row r="18" spans="1:40" s="13" customFormat="1" ht="13.9" customHeight="1">
      <c r="A18" s="957" t="s">
        <v>1101</v>
      </c>
    </row>
    <row r="19" spans="1:40" s="94" customFormat="1" ht="13.9" customHeight="1">
      <c r="A19" s="94" t="s">
        <v>856</v>
      </c>
    </row>
    <row r="20" spans="1:40" s="94" customFormat="1" ht="13.9" customHeight="1">
      <c r="A20" s="157"/>
      <c r="B20" s="157"/>
      <c r="AJ20" s="1469"/>
      <c r="AK20" s="1469"/>
      <c r="AL20" s="1469"/>
      <c r="AM20" s="1469"/>
      <c r="AN20" s="1469"/>
    </row>
  </sheetData>
  <mergeCells count="24">
    <mergeCell ref="A10:B10"/>
    <mergeCell ref="A12:B12"/>
    <mergeCell ref="N6:S6"/>
    <mergeCell ref="G6:G7"/>
    <mergeCell ref="H6:H7"/>
    <mergeCell ref="I6:I7"/>
    <mergeCell ref="J6:J7"/>
    <mergeCell ref="A8:B8"/>
    <mergeCell ref="C6:C7"/>
    <mergeCell ref="D6:D7"/>
    <mergeCell ref="E6:E7"/>
    <mergeCell ref="F6:F7"/>
    <mergeCell ref="K6:K7"/>
    <mergeCell ref="L6:M6"/>
    <mergeCell ref="G5:J5"/>
    <mergeCell ref="D4:Q4"/>
    <mergeCell ref="A1:B1"/>
    <mergeCell ref="R1:S1"/>
    <mergeCell ref="A2:B2"/>
    <mergeCell ref="R2:S2"/>
    <mergeCell ref="A3:S3"/>
    <mergeCell ref="A5:B7"/>
    <mergeCell ref="C5:F5"/>
    <mergeCell ref="K5:S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view="pageBreakPreview" zoomScaleNormal="100" workbookViewId="0">
      <selection activeCell="I10" sqref="I10"/>
    </sheetView>
  </sheetViews>
  <sheetFormatPr defaultColWidth="9" defaultRowHeight="15.75"/>
  <cols>
    <col min="1" max="1" width="13.125" style="631" customWidth="1"/>
    <col min="2" max="21" width="6.875" style="631" customWidth="1"/>
    <col min="22" max="16384" width="9" style="631"/>
  </cols>
  <sheetData>
    <row r="1" spans="1:25" s="617" customFormat="1" ht="21" customHeight="1">
      <c r="A1" s="2228" t="s">
        <v>143</v>
      </c>
      <c r="B1" s="2641"/>
      <c r="D1" s="618"/>
      <c r="E1" s="618"/>
      <c r="F1" s="618"/>
      <c r="H1" s="618"/>
      <c r="Q1" s="2228" t="s">
        <v>1645</v>
      </c>
      <c r="R1" s="2642"/>
      <c r="S1" s="2228" t="s">
        <v>393</v>
      </c>
      <c r="T1" s="2643"/>
      <c r="U1" s="2641"/>
    </row>
    <row r="2" spans="1:25" s="617" customFormat="1" ht="21" customHeight="1">
      <c r="A2" s="2228" t="s">
        <v>1644</v>
      </c>
      <c r="B2" s="2641"/>
      <c r="C2" s="633" t="s">
        <v>1643</v>
      </c>
      <c r="D2" s="1617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1265" t="s">
        <v>1642</v>
      </c>
      <c r="Q2" s="2228" t="s">
        <v>1641</v>
      </c>
      <c r="R2" s="2642"/>
      <c r="S2" s="2228" t="s">
        <v>1640</v>
      </c>
      <c r="T2" s="2643"/>
      <c r="U2" s="2641"/>
    </row>
    <row r="3" spans="1:25" s="1264" customFormat="1" ht="30" customHeight="1">
      <c r="A3" s="2223" t="s">
        <v>1639</v>
      </c>
      <c r="B3" s="2223"/>
      <c r="C3" s="2223"/>
      <c r="D3" s="2223"/>
      <c r="E3" s="2223"/>
      <c r="F3" s="2223"/>
      <c r="G3" s="2223"/>
      <c r="H3" s="2223"/>
      <c r="I3" s="2223"/>
      <c r="J3" s="2223"/>
      <c r="K3" s="2223"/>
      <c r="L3" s="2223"/>
      <c r="M3" s="2223"/>
      <c r="N3" s="2223"/>
      <c r="O3" s="2223"/>
      <c r="P3" s="2223"/>
      <c r="Q3" s="2223"/>
      <c r="R3" s="2223"/>
      <c r="S3" s="2223"/>
      <c r="T3" s="2223"/>
      <c r="U3" s="2644"/>
    </row>
    <row r="4" spans="1:25" s="617" customFormat="1" ht="21" customHeight="1">
      <c r="H4" s="2214" t="s">
        <v>1638</v>
      </c>
      <c r="I4" s="2214"/>
      <c r="J4" s="2214"/>
      <c r="K4" s="2214"/>
      <c r="L4" s="2214"/>
      <c r="M4" s="2214"/>
      <c r="N4" s="2214"/>
      <c r="O4" s="1263"/>
      <c r="P4" s="1263"/>
      <c r="Q4" s="1261"/>
      <c r="U4" s="619" t="s">
        <v>1637</v>
      </c>
    </row>
    <row r="5" spans="1:25" s="1260" customFormat="1" ht="30.75" customHeight="1">
      <c r="A5" s="2234" t="s">
        <v>502</v>
      </c>
      <c r="B5" s="2646" t="s">
        <v>1636</v>
      </c>
      <c r="C5" s="2647"/>
      <c r="D5" s="2647"/>
      <c r="E5" s="2647"/>
      <c r="F5" s="2647"/>
      <c r="G5" s="2647"/>
      <c r="H5" s="2647"/>
      <c r="I5" s="2647"/>
      <c r="J5" s="2647"/>
      <c r="K5" s="2648"/>
      <c r="L5" s="2646" t="s">
        <v>1635</v>
      </c>
      <c r="M5" s="2647"/>
      <c r="N5" s="2647"/>
      <c r="O5" s="2647"/>
      <c r="P5" s="2647"/>
      <c r="Q5" s="2647"/>
      <c r="R5" s="2647"/>
      <c r="S5" s="2647"/>
      <c r="T5" s="2647"/>
      <c r="U5" s="2647"/>
    </row>
    <row r="6" spans="1:25" s="1260" customFormat="1" ht="30.75" customHeight="1">
      <c r="A6" s="2645"/>
      <c r="B6" s="2649" t="s">
        <v>1634</v>
      </c>
      <c r="C6" s="2649"/>
      <c r="D6" s="2649"/>
      <c r="E6" s="2649"/>
      <c r="F6" s="2649"/>
      <c r="G6" s="2649" t="s">
        <v>1633</v>
      </c>
      <c r="H6" s="2649"/>
      <c r="I6" s="2649"/>
      <c r="J6" s="2649"/>
      <c r="K6" s="2649"/>
      <c r="L6" s="2649" t="s">
        <v>1634</v>
      </c>
      <c r="M6" s="2649"/>
      <c r="N6" s="2649"/>
      <c r="O6" s="2649"/>
      <c r="P6" s="2649"/>
      <c r="Q6" s="2650" t="s">
        <v>1633</v>
      </c>
      <c r="R6" s="2651"/>
      <c r="S6" s="2651"/>
      <c r="T6" s="2651"/>
      <c r="U6" s="2651"/>
    </row>
    <row r="7" spans="1:25" s="1260" customFormat="1" ht="30.75" customHeight="1">
      <c r="A7" s="2645"/>
      <c r="B7" s="1722" t="s">
        <v>67</v>
      </c>
      <c r="C7" s="1722" t="s">
        <v>1632</v>
      </c>
      <c r="D7" s="1722" t="s">
        <v>1631</v>
      </c>
      <c r="E7" s="1722" t="s">
        <v>1630</v>
      </c>
      <c r="F7" s="1722" t="s">
        <v>571</v>
      </c>
      <c r="G7" s="1722" t="s">
        <v>67</v>
      </c>
      <c r="H7" s="1722" t="s">
        <v>1632</v>
      </c>
      <c r="I7" s="1722" t="s">
        <v>1631</v>
      </c>
      <c r="J7" s="1722" t="s">
        <v>1630</v>
      </c>
      <c r="K7" s="1722" t="s">
        <v>571</v>
      </c>
      <c r="L7" s="1722" t="s">
        <v>67</v>
      </c>
      <c r="M7" s="1722" t="s">
        <v>1632</v>
      </c>
      <c r="N7" s="1722" t="s">
        <v>1631</v>
      </c>
      <c r="O7" s="1722" t="s">
        <v>1630</v>
      </c>
      <c r="P7" s="1722" t="s">
        <v>571</v>
      </c>
      <c r="Q7" s="1722" t="s">
        <v>67</v>
      </c>
      <c r="R7" s="1262" t="s">
        <v>1632</v>
      </c>
      <c r="S7" s="1262" t="s">
        <v>1631</v>
      </c>
      <c r="T7" s="1722" t="s">
        <v>1630</v>
      </c>
      <c r="U7" s="1723" t="s">
        <v>571</v>
      </c>
      <c r="V7" s="1261"/>
    </row>
    <row r="8" spans="1:25" s="1260" customFormat="1" ht="95.1" customHeight="1">
      <c r="A8" s="1621" t="s">
        <v>82</v>
      </c>
      <c r="B8" s="1259">
        <f t="shared" ref="B8:U8" si="0">SUM(B9:B11)</f>
        <v>934</v>
      </c>
      <c r="C8" s="1259">
        <f t="shared" si="0"/>
        <v>284</v>
      </c>
      <c r="D8" s="1259">
        <f t="shared" si="0"/>
        <v>216</v>
      </c>
      <c r="E8" s="1259">
        <f t="shared" si="0"/>
        <v>223</v>
      </c>
      <c r="F8" s="1259">
        <f t="shared" si="0"/>
        <v>211</v>
      </c>
      <c r="G8" s="1259">
        <f t="shared" si="0"/>
        <v>1495</v>
      </c>
      <c r="H8" s="1259">
        <f t="shared" si="0"/>
        <v>485</v>
      </c>
      <c r="I8" s="1259">
        <f t="shared" si="0"/>
        <v>319</v>
      </c>
      <c r="J8" s="1259">
        <f t="shared" si="0"/>
        <v>340</v>
      </c>
      <c r="K8" s="1259">
        <f t="shared" si="0"/>
        <v>351</v>
      </c>
      <c r="L8" s="1259">
        <f t="shared" si="0"/>
        <v>7530</v>
      </c>
      <c r="M8" s="1259">
        <f t="shared" si="0"/>
        <v>1688</v>
      </c>
      <c r="N8" s="1259">
        <f t="shared" si="0"/>
        <v>1588</v>
      </c>
      <c r="O8" s="1259">
        <f t="shared" si="0"/>
        <v>1751</v>
      </c>
      <c r="P8" s="1259">
        <f t="shared" si="0"/>
        <v>2503</v>
      </c>
      <c r="Q8" s="1259">
        <f t="shared" si="0"/>
        <v>17790</v>
      </c>
      <c r="R8" s="1259">
        <f t="shared" si="0"/>
        <v>4335</v>
      </c>
      <c r="S8" s="1259">
        <f t="shared" si="0"/>
        <v>4532</v>
      </c>
      <c r="T8" s="1259">
        <f t="shared" si="0"/>
        <v>3063</v>
      </c>
      <c r="U8" s="1259">
        <f t="shared" si="0"/>
        <v>5860</v>
      </c>
      <c r="V8" s="1256">
        <f>B8-C8-D8-E8-F8</f>
        <v>0</v>
      </c>
      <c r="W8" s="1256">
        <f>G8-H8-I8-J8-K8</f>
        <v>0</v>
      </c>
      <c r="X8" s="1256">
        <f>L8-M8-N8-O8-P8</f>
        <v>0</v>
      </c>
      <c r="Y8" s="1256">
        <f>Q8-R8-S8-T8-U8</f>
        <v>0</v>
      </c>
    </row>
    <row r="9" spans="1:25" s="1260" customFormat="1" ht="95.1" customHeight="1">
      <c r="A9" s="1721" t="s">
        <v>1629</v>
      </c>
      <c r="B9" s="1259">
        <f>SUM(C9:F9)</f>
        <v>701</v>
      </c>
      <c r="C9" s="1259">
        <v>212</v>
      </c>
      <c r="D9" s="1259">
        <v>156</v>
      </c>
      <c r="E9" s="1259">
        <v>180</v>
      </c>
      <c r="F9" s="1259">
        <v>153</v>
      </c>
      <c r="G9" s="1259">
        <f>SUM(H9:K9)</f>
        <v>961</v>
      </c>
      <c r="H9" s="1259">
        <v>308</v>
      </c>
      <c r="I9" s="1259">
        <v>249</v>
      </c>
      <c r="J9" s="1259">
        <v>194</v>
      </c>
      <c r="K9" s="1259">
        <v>210</v>
      </c>
      <c r="L9" s="1259">
        <f>SUM(M9:P9)</f>
        <v>5370</v>
      </c>
      <c r="M9" s="1259">
        <v>1348</v>
      </c>
      <c r="N9" s="1259">
        <v>1123</v>
      </c>
      <c r="O9" s="1259">
        <v>1058</v>
      </c>
      <c r="P9" s="1259">
        <v>1841</v>
      </c>
      <c r="Q9" s="1259">
        <f>SUM(R9:U9)</f>
        <v>10087</v>
      </c>
      <c r="R9" s="1259">
        <v>2827</v>
      </c>
      <c r="S9" s="1259">
        <v>2240</v>
      </c>
      <c r="T9" s="1259">
        <v>1921</v>
      </c>
      <c r="U9" s="1259">
        <v>3099</v>
      </c>
      <c r="V9" s="1256">
        <f>B9-C9-D9-E9-F9</f>
        <v>0</v>
      </c>
      <c r="W9" s="1256">
        <f>G9-H9-I9-J9-K9</f>
        <v>0</v>
      </c>
      <c r="X9" s="1256">
        <f>L9-M9-N9-O9-P9</f>
        <v>0</v>
      </c>
      <c r="Y9" s="1256">
        <f>Q9-R9-S9-T9-U9</f>
        <v>0</v>
      </c>
    </row>
    <row r="10" spans="1:25" s="617" customFormat="1" ht="95.1" customHeight="1">
      <c r="A10" s="1721" t="s">
        <v>1628</v>
      </c>
      <c r="B10" s="1259">
        <f>SUM(C10:F10)</f>
        <v>126</v>
      </c>
      <c r="C10" s="1259">
        <v>40</v>
      </c>
      <c r="D10" s="1259">
        <v>31</v>
      </c>
      <c r="E10" s="1259">
        <v>22</v>
      </c>
      <c r="F10" s="1259">
        <v>33</v>
      </c>
      <c r="G10" s="1259">
        <f>SUM(H10:K10)</f>
        <v>292</v>
      </c>
      <c r="H10" s="1259">
        <v>79</v>
      </c>
      <c r="I10" s="1259">
        <v>42</v>
      </c>
      <c r="J10" s="1259">
        <v>56</v>
      </c>
      <c r="K10" s="1259">
        <v>115</v>
      </c>
      <c r="L10" s="1259">
        <f>SUM(M10:P10)</f>
        <v>1442</v>
      </c>
      <c r="M10" s="1259">
        <v>230</v>
      </c>
      <c r="N10" s="1259">
        <v>337</v>
      </c>
      <c r="O10" s="1259">
        <v>609</v>
      </c>
      <c r="P10" s="1259">
        <v>266</v>
      </c>
      <c r="Q10" s="1259">
        <f>SUM(R10:U10)</f>
        <v>2111</v>
      </c>
      <c r="R10" s="1259">
        <v>315</v>
      </c>
      <c r="S10" s="1259">
        <v>454</v>
      </c>
      <c r="T10" s="1259">
        <v>806</v>
      </c>
      <c r="U10" s="1259">
        <v>536</v>
      </c>
      <c r="V10" s="1256">
        <f>B10-C10-D10-E10-F10</f>
        <v>0</v>
      </c>
      <c r="W10" s="1256">
        <f>G10-H10-I10-J10-K10</f>
        <v>0</v>
      </c>
      <c r="X10" s="1256">
        <f>L10-M10-N10-O10-P10</f>
        <v>0</v>
      </c>
      <c r="Y10" s="1256">
        <f>Q10-R10-S10-T10-U10</f>
        <v>0</v>
      </c>
    </row>
    <row r="11" spans="1:25" s="617" customFormat="1" ht="95.1" customHeight="1">
      <c r="A11" s="1620" t="s">
        <v>1627</v>
      </c>
      <c r="B11" s="1258">
        <f>SUM(C11:F11)</f>
        <v>107</v>
      </c>
      <c r="C11" s="1257">
        <v>32</v>
      </c>
      <c r="D11" s="1257">
        <v>29</v>
      </c>
      <c r="E11" s="1257">
        <v>21</v>
      </c>
      <c r="F11" s="1257">
        <v>25</v>
      </c>
      <c r="G11" s="1257">
        <f>SUM(H11:K11)</f>
        <v>242</v>
      </c>
      <c r="H11" s="1257">
        <v>98</v>
      </c>
      <c r="I11" s="1257">
        <v>28</v>
      </c>
      <c r="J11" s="1257">
        <v>90</v>
      </c>
      <c r="K11" s="1257">
        <v>26</v>
      </c>
      <c r="L11" s="1257">
        <f>SUM(M11:P11)</f>
        <v>718</v>
      </c>
      <c r="M11" s="1257">
        <v>110</v>
      </c>
      <c r="N11" s="1257">
        <v>128</v>
      </c>
      <c r="O11" s="1257">
        <v>84</v>
      </c>
      <c r="P11" s="1257">
        <v>396</v>
      </c>
      <c r="Q11" s="1257">
        <f>SUM(R11:U11)</f>
        <v>5592</v>
      </c>
      <c r="R11" s="1257">
        <v>1193</v>
      </c>
      <c r="S11" s="1257">
        <v>1838</v>
      </c>
      <c r="T11" s="1257">
        <v>336</v>
      </c>
      <c r="U11" s="1257">
        <v>2225</v>
      </c>
      <c r="V11" s="1256">
        <f>B11-C11-D11-E11-F11</f>
        <v>0</v>
      </c>
      <c r="W11" s="1256">
        <f>G11-H11-I11-J11-K11</f>
        <v>0</v>
      </c>
      <c r="X11" s="1256">
        <f>L11-M11-N11-O11-P11</f>
        <v>0</v>
      </c>
      <c r="Y11" s="1256">
        <f>Q11-R11-S11-T11-U11</f>
        <v>0</v>
      </c>
    </row>
    <row r="12" spans="1:25" s="94" customFormat="1" ht="18" customHeight="1">
      <c r="A12" s="1469" t="s">
        <v>83</v>
      </c>
      <c r="E12" s="157" t="s">
        <v>84</v>
      </c>
      <c r="J12" s="99" t="s">
        <v>85</v>
      </c>
      <c r="N12" s="54" t="s">
        <v>331</v>
      </c>
      <c r="U12" s="99" t="s">
        <v>1626</v>
      </c>
    </row>
    <row r="13" spans="1:25" s="94" customFormat="1" ht="18" customHeight="1">
      <c r="J13" s="99" t="s">
        <v>86</v>
      </c>
      <c r="L13" s="99"/>
      <c r="M13" s="99"/>
      <c r="N13" s="99"/>
      <c r="O13" s="99"/>
      <c r="P13" s="99"/>
    </row>
    <row r="14" spans="1:25" s="94" customFormat="1" ht="18" customHeight="1">
      <c r="G14" s="99"/>
      <c r="L14" s="99"/>
      <c r="M14" s="99"/>
      <c r="N14" s="99"/>
      <c r="O14" s="99"/>
      <c r="P14" s="99"/>
    </row>
    <row r="15" spans="1:25" s="617" customFormat="1" ht="13.9" customHeight="1">
      <c r="A15" s="617" t="s">
        <v>141</v>
      </c>
    </row>
    <row r="16" spans="1:25" s="617" customFormat="1" ht="13.9" customHeight="1">
      <c r="A16" s="617" t="s">
        <v>272</v>
      </c>
    </row>
    <row r="17" spans="2:21" s="617" customFormat="1" ht="13.9" customHeight="1"/>
    <row r="18" spans="2:21">
      <c r="B18" s="1255">
        <f t="shared" ref="B18:U18" si="1">B8-B9-B10-B11</f>
        <v>0</v>
      </c>
      <c r="C18" s="1255">
        <f t="shared" si="1"/>
        <v>0</v>
      </c>
      <c r="D18" s="1255">
        <f t="shared" si="1"/>
        <v>0</v>
      </c>
      <c r="E18" s="1255">
        <f t="shared" si="1"/>
        <v>0</v>
      </c>
      <c r="F18" s="1255">
        <f t="shared" si="1"/>
        <v>0</v>
      </c>
      <c r="G18" s="1255">
        <f t="shared" si="1"/>
        <v>0</v>
      </c>
      <c r="H18" s="1255">
        <f t="shared" si="1"/>
        <v>0</v>
      </c>
      <c r="I18" s="1255">
        <f t="shared" si="1"/>
        <v>0</v>
      </c>
      <c r="J18" s="1255">
        <f t="shared" si="1"/>
        <v>0</v>
      </c>
      <c r="K18" s="1255">
        <f t="shared" si="1"/>
        <v>0</v>
      </c>
      <c r="L18" s="1255">
        <f t="shared" si="1"/>
        <v>0</v>
      </c>
      <c r="M18" s="1255">
        <f t="shared" si="1"/>
        <v>0</v>
      </c>
      <c r="N18" s="1255">
        <f t="shared" si="1"/>
        <v>0</v>
      </c>
      <c r="O18" s="1255">
        <f t="shared" si="1"/>
        <v>0</v>
      </c>
      <c r="P18" s="1255">
        <f t="shared" si="1"/>
        <v>0</v>
      </c>
      <c r="Q18" s="1255">
        <f t="shared" si="1"/>
        <v>0</v>
      </c>
      <c r="R18" s="1255">
        <f t="shared" si="1"/>
        <v>0</v>
      </c>
      <c r="S18" s="1255">
        <f t="shared" si="1"/>
        <v>0</v>
      </c>
      <c r="T18" s="1255">
        <f t="shared" si="1"/>
        <v>0</v>
      </c>
      <c r="U18" s="1255">
        <f t="shared" si="1"/>
        <v>0</v>
      </c>
    </row>
  </sheetData>
  <mergeCells count="15">
    <mergeCell ref="A3:U3"/>
    <mergeCell ref="H4:N4"/>
    <mergeCell ref="A5:A7"/>
    <mergeCell ref="B5:K5"/>
    <mergeCell ref="L5:U5"/>
    <mergeCell ref="B6:F6"/>
    <mergeCell ref="G6:K6"/>
    <mergeCell ref="L6:P6"/>
    <mergeCell ref="Q6:U6"/>
    <mergeCell ref="A1:B1"/>
    <mergeCell ref="Q1:R1"/>
    <mergeCell ref="S1:U1"/>
    <mergeCell ref="A2:B2"/>
    <mergeCell ref="Q2:R2"/>
    <mergeCell ref="S2:U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85" orientation="landscape" r:id="rId1"/>
  <headerFooter alignWithMargins="0">
    <oddFooter>&amp;C&amp;"Times New Roman,標準"&amp;8&amp;A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3.125" style="631" customWidth="1"/>
    <col min="2" max="2" width="28.375" style="631" customWidth="1"/>
    <col min="3" max="14" width="7.625" style="631" customWidth="1"/>
    <col min="15" max="16384" width="9" style="631"/>
  </cols>
  <sheetData>
    <row r="1" spans="1:14" s="617" customFormat="1" ht="21" customHeight="1">
      <c r="A1" s="1622" t="s">
        <v>2663</v>
      </c>
      <c r="B1" s="1261"/>
      <c r="D1" s="618"/>
      <c r="F1" s="618"/>
      <c r="H1" s="618"/>
      <c r="K1" s="2228" t="s">
        <v>2681</v>
      </c>
      <c r="L1" s="2642"/>
      <c r="M1" s="2228" t="s">
        <v>393</v>
      </c>
      <c r="N1" s="2268"/>
    </row>
    <row r="2" spans="1:14" s="617" customFormat="1" ht="21" customHeight="1">
      <c r="A2" s="1622" t="s">
        <v>2682</v>
      </c>
      <c r="B2" s="633" t="s">
        <v>2683</v>
      </c>
      <c r="C2" s="633"/>
      <c r="D2" s="1617"/>
      <c r="E2" s="633"/>
      <c r="F2" s="633"/>
      <c r="G2" s="633"/>
      <c r="H2" s="633"/>
      <c r="I2" s="633"/>
      <c r="J2" s="7" t="s">
        <v>2661</v>
      </c>
      <c r="K2" s="2228" t="s">
        <v>2684</v>
      </c>
      <c r="L2" s="2642"/>
      <c r="M2" s="2228" t="s">
        <v>1647</v>
      </c>
      <c r="N2" s="2268"/>
    </row>
    <row r="3" spans="1:14" s="1264" customFormat="1" ht="39.75" customHeight="1">
      <c r="A3" s="2655" t="s">
        <v>2685</v>
      </c>
      <c r="B3" s="2655"/>
      <c r="C3" s="2655"/>
      <c r="D3" s="2655"/>
      <c r="E3" s="2655"/>
      <c r="F3" s="2655"/>
      <c r="G3" s="2655"/>
      <c r="H3" s="2655"/>
      <c r="I3" s="2655"/>
      <c r="J3" s="2655"/>
      <c r="K3" s="2655"/>
      <c r="L3" s="2655"/>
      <c r="M3" s="2655"/>
      <c r="N3" s="2655"/>
    </row>
    <row r="4" spans="1:14" s="617" customFormat="1" ht="21" customHeight="1">
      <c r="E4" s="2214" t="s">
        <v>2686</v>
      </c>
      <c r="F4" s="2214"/>
      <c r="G4" s="1268"/>
      <c r="H4" s="1268"/>
      <c r="I4" s="1631"/>
      <c r="J4" s="1631"/>
      <c r="K4" s="1631"/>
      <c r="L4" s="1617"/>
      <c r="N4" s="619" t="s">
        <v>2687</v>
      </c>
    </row>
    <row r="5" spans="1:14" s="1260" customFormat="1" ht="100.5" customHeight="1">
      <c r="A5" s="1621" t="s">
        <v>2688</v>
      </c>
      <c r="B5" s="1621" t="s">
        <v>2689</v>
      </c>
      <c r="C5" s="2652" t="s">
        <v>2690</v>
      </c>
      <c r="D5" s="2653"/>
      <c r="E5" s="2653"/>
      <c r="F5" s="2654"/>
      <c r="G5" s="2652" t="s">
        <v>2691</v>
      </c>
      <c r="H5" s="2653"/>
      <c r="I5" s="2653"/>
      <c r="J5" s="2654"/>
      <c r="K5" s="2652" t="s">
        <v>2692</v>
      </c>
      <c r="L5" s="2653"/>
      <c r="M5" s="2653"/>
      <c r="N5" s="2653"/>
    </row>
    <row r="6" spans="1:14" s="1260" customFormat="1" ht="246.75" customHeight="1">
      <c r="A6" s="1632" t="s">
        <v>2693</v>
      </c>
      <c r="B6" s="1267">
        <v>305</v>
      </c>
      <c r="C6" s="1267"/>
      <c r="D6" s="1267"/>
      <c r="E6" s="1267"/>
      <c r="F6" s="1267">
        <v>103</v>
      </c>
      <c r="G6" s="1267"/>
      <c r="H6" s="1267"/>
      <c r="I6" s="1267"/>
      <c r="J6" s="1267">
        <v>86</v>
      </c>
      <c r="K6" s="1267"/>
      <c r="L6" s="1267"/>
      <c r="M6" s="1267"/>
      <c r="N6" s="1267">
        <v>116</v>
      </c>
    </row>
    <row r="7" spans="1:14" s="94" customFormat="1" ht="18" customHeight="1">
      <c r="A7" s="1469" t="s">
        <v>83</v>
      </c>
      <c r="B7" s="1643" t="s">
        <v>84</v>
      </c>
      <c r="E7" s="99" t="s">
        <v>85</v>
      </c>
      <c r="I7" s="54" t="s">
        <v>331</v>
      </c>
      <c r="N7" s="99" t="s">
        <v>1725</v>
      </c>
    </row>
    <row r="8" spans="1:14" s="94" customFormat="1" ht="18" customHeight="1">
      <c r="E8" s="99" t="s">
        <v>86</v>
      </c>
      <c r="J8" s="99"/>
      <c r="K8" s="99"/>
      <c r="L8" s="99"/>
      <c r="M8" s="99"/>
    </row>
    <row r="9" spans="1:14" s="94" customFormat="1" ht="18" customHeight="1">
      <c r="F9" s="99"/>
      <c r="J9" s="99"/>
      <c r="K9" s="99"/>
      <c r="L9" s="99"/>
      <c r="M9" s="99"/>
    </row>
    <row r="10" spans="1:14" s="617" customFormat="1" ht="13.9" customHeight="1">
      <c r="A10" s="1266" t="s">
        <v>1646</v>
      </c>
    </row>
    <row r="11" spans="1:14" s="617" customFormat="1" ht="13.9" customHeight="1">
      <c r="A11" s="94" t="s">
        <v>856</v>
      </c>
    </row>
    <row r="12" spans="1:14" s="617" customFormat="1" ht="13.9" customHeight="1"/>
  </sheetData>
  <mergeCells count="9">
    <mergeCell ref="C5:F5"/>
    <mergeCell ref="G5:J5"/>
    <mergeCell ref="K5:N5"/>
    <mergeCell ref="K1:L1"/>
    <mergeCell ref="M1:N1"/>
    <mergeCell ref="K2:L2"/>
    <mergeCell ref="M2:N2"/>
    <mergeCell ref="A3:N3"/>
    <mergeCell ref="E4:F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1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1" width="24.25" style="97" customWidth="1"/>
    <col min="2" max="4" width="22.625" style="97" customWidth="1"/>
    <col min="5" max="5" width="15.625" style="97" customWidth="1"/>
    <col min="6" max="6" width="15.375" style="97" customWidth="1"/>
    <col min="7" max="7" width="10.625" style="9" customWidth="1"/>
    <col min="8" max="8" width="10.625" style="97" customWidth="1"/>
    <col min="9" max="256" width="8.875" style="97"/>
    <col min="257" max="257" width="24.25" style="97" customWidth="1"/>
    <col min="258" max="260" width="22.625" style="97" customWidth="1"/>
    <col min="261" max="261" width="15.625" style="97" customWidth="1"/>
    <col min="262" max="262" width="15.375" style="97" customWidth="1"/>
    <col min="263" max="264" width="10.625" style="97" customWidth="1"/>
    <col min="265" max="512" width="8.875" style="97"/>
    <col min="513" max="513" width="24.25" style="97" customWidth="1"/>
    <col min="514" max="516" width="22.625" style="97" customWidth="1"/>
    <col min="517" max="517" width="15.625" style="97" customWidth="1"/>
    <col min="518" max="518" width="15.375" style="97" customWidth="1"/>
    <col min="519" max="520" width="10.625" style="97" customWidth="1"/>
    <col min="521" max="768" width="8.875" style="97"/>
    <col min="769" max="769" width="24.25" style="97" customWidth="1"/>
    <col min="770" max="772" width="22.625" style="97" customWidth="1"/>
    <col min="773" max="773" width="15.625" style="97" customWidth="1"/>
    <col min="774" max="774" width="15.375" style="97" customWidth="1"/>
    <col min="775" max="776" width="10.625" style="97" customWidth="1"/>
    <col min="777" max="1024" width="8.875" style="97"/>
    <col min="1025" max="1025" width="24.25" style="97" customWidth="1"/>
    <col min="1026" max="1028" width="22.625" style="97" customWidth="1"/>
    <col min="1029" max="1029" width="15.625" style="97" customWidth="1"/>
    <col min="1030" max="1030" width="15.375" style="97" customWidth="1"/>
    <col min="1031" max="1032" width="10.625" style="97" customWidth="1"/>
    <col min="1033" max="1280" width="8.875" style="97"/>
    <col min="1281" max="1281" width="24.25" style="97" customWidth="1"/>
    <col min="1282" max="1284" width="22.625" style="97" customWidth="1"/>
    <col min="1285" max="1285" width="15.625" style="97" customWidth="1"/>
    <col min="1286" max="1286" width="15.375" style="97" customWidth="1"/>
    <col min="1287" max="1288" width="10.625" style="97" customWidth="1"/>
    <col min="1289" max="1536" width="8.875" style="97"/>
    <col min="1537" max="1537" width="24.25" style="97" customWidth="1"/>
    <col min="1538" max="1540" width="22.625" style="97" customWidth="1"/>
    <col min="1541" max="1541" width="15.625" style="97" customWidth="1"/>
    <col min="1542" max="1542" width="15.375" style="97" customWidth="1"/>
    <col min="1543" max="1544" width="10.625" style="97" customWidth="1"/>
    <col min="1545" max="1792" width="8.875" style="97"/>
    <col min="1793" max="1793" width="24.25" style="97" customWidth="1"/>
    <col min="1794" max="1796" width="22.625" style="97" customWidth="1"/>
    <col min="1797" max="1797" width="15.625" style="97" customWidth="1"/>
    <col min="1798" max="1798" width="15.375" style="97" customWidth="1"/>
    <col min="1799" max="1800" width="10.625" style="97" customWidth="1"/>
    <col min="1801" max="2048" width="8.875" style="97"/>
    <col min="2049" max="2049" width="24.25" style="97" customWidth="1"/>
    <col min="2050" max="2052" width="22.625" style="97" customWidth="1"/>
    <col min="2053" max="2053" width="15.625" style="97" customWidth="1"/>
    <col min="2054" max="2054" width="15.375" style="97" customWidth="1"/>
    <col min="2055" max="2056" width="10.625" style="97" customWidth="1"/>
    <col min="2057" max="2304" width="8.875" style="97"/>
    <col min="2305" max="2305" width="24.25" style="97" customWidth="1"/>
    <col min="2306" max="2308" width="22.625" style="97" customWidth="1"/>
    <col min="2309" max="2309" width="15.625" style="97" customWidth="1"/>
    <col min="2310" max="2310" width="15.375" style="97" customWidth="1"/>
    <col min="2311" max="2312" width="10.625" style="97" customWidth="1"/>
    <col min="2313" max="2560" width="8.875" style="97"/>
    <col min="2561" max="2561" width="24.25" style="97" customWidth="1"/>
    <col min="2562" max="2564" width="22.625" style="97" customWidth="1"/>
    <col min="2565" max="2565" width="15.625" style="97" customWidth="1"/>
    <col min="2566" max="2566" width="15.375" style="97" customWidth="1"/>
    <col min="2567" max="2568" width="10.625" style="97" customWidth="1"/>
    <col min="2569" max="2816" width="8.875" style="97"/>
    <col min="2817" max="2817" width="24.25" style="97" customWidth="1"/>
    <col min="2818" max="2820" width="22.625" style="97" customWidth="1"/>
    <col min="2821" max="2821" width="15.625" style="97" customWidth="1"/>
    <col min="2822" max="2822" width="15.375" style="97" customWidth="1"/>
    <col min="2823" max="2824" width="10.625" style="97" customWidth="1"/>
    <col min="2825" max="3072" width="8.875" style="97"/>
    <col min="3073" max="3073" width="24.25" style="97" customWidth="1"/>
    <col min="3074" max="3076" width="22.625" style="97" customWidth="1"/>
    <col min="3077" max="3077" width="15.625" style="97" customWidth="1"/>
    <col min="3078" max="3078" width="15.375" style="97" customWidth="1"/>
    <col min="3079" max="3080" width="10.625" style="97" customWidth="1"/>
    <col min="3081" max="3328" width="8.875" style="97"/>
    <col min="3329" max="3329" width="24.25" style="97" customWidth="1"/>
    <col min="3330" max="3332" width="22.625" style="97" customWidth="1"/>
    <col min="3333" max="3333" width="15.625" style="97" customWidth="1"/>
    <col min="3334" max="3334" width="15.375" style="97" customWidth="1"/>
    <col min="3335" max="3336" width="10.625" style="97" customWidth="1"/>
    <col min="3337" max="3584" width="8.875" style="97"/>
    <col min="3585" max="3585" width="24.25" style="97" customWidth="1"/>
    <col min="3586" max="3588" width="22.625" style="97" customWidth="1"/>
    <col min="3589" max="3589" width="15.625" style="97" customWidth="1"/>
    <col min="3590" max="3590" width="15.375" style="97" customWidth="1"/>
    <col min="3591" max="3592" width="10.625" style="97" customWidth="1"/>
    <col min="3593" max="3840" width="8.875" style="97"/>
    <col min="3841" max="3841" width="24.25" style="97" customWidth="1"/>
    <col min="3842" max="3844" width="22.625" style="97" customWidth="1"/>
    <col min="3845" max="3845" width="15.625" style="97" customWidth="1"/>
    <col min="3846" max="3846" width="15.375" style="97" customWidth="1"/>
    <col min="3847" max="3848" width="10.625" style="97" customWidth="1"/>
    <col min="3849" max="4096" width="8.875" style="97"/>
    <col min="4097" max="4097" width="24.25" style="97" customWidth="1"/>
    <col min="4098" max="4100" width="22.625" style="97" customWidth="1"/>
    <col min="4101" max="4101" width="15.625" style="97" customWidth="1"/>
    <col min="4102" max="4102" width="15.375" style="97" customWidth="1"/>
    <col min="4103" max="4104" width="10.625" style="97" customWidth="1"/>
    <col min="4105" max="4352" width="8.875" style="97"/>
    <col min="4353" max="4353" width="24.25" style="97" customWidth="1"/>
    <col min="4354" max="4356" width="22.625" style="97" customWidth="1"/>
    <col min="4357" max="4357" width="15.625" style="97" customWidth="1"/>
    <col min="4358" max="4358" width="15.375" style="97" customWidth="1"/>
    <col min="4359" max="4360" width="10.625" style="97" customWidth="1"/>
    <col min="4361" max="4608" width="8.875" style="97"/>
    <col min="4609" max="4609" width="24.25" style="97" customWidth="1"/>
    <col min="4610" max="4612" width="22.625" style="97" customWidth="1"/>
    <col min="4613" max="4613" width="15.625" style="97" customWidth="1"/>
    <col min="4614" max="4614" width="15.375" style="97" customWidth="1"/>
    <col min="4615" max="4616" width="10.625" style="97" customWidth="1"/>
    <col min="4617" max="4864" width="8.875" style="97"/>
    <col min="4865" max="4865" width="24.25" style="97" customWidth="1"/>
    <col min="4866" max="4868" width="22.625" style="97" customWidth="1"/>
    <col min="4869" max="4869" width="15.625" style="97" customWidth="1"/>
    <col min="4870" max="4870" width="15.375" style="97" customWidth="1"/>
    <col min="4871" max="4872" width="10.625" style="97" customWidth="1"/>
    <col min="4873" max="5120" width="8.875" style="97"/>
    <col min="5121" max="5121" width="24.25" style="97" customWidth="1"/>
    <col min="5122" max="5124" width="22.625" style="97" customWidth="1"/>
    <col min="5125" max="5125" width="15.625" style="97" customWidth="1"/>
    <col min="5126" max="5126" width="15.375" style="97" customWidth="1"/>
    <col min="5127" max="5128" width="10.625" style="97" customWidth="1"/>
    <col min="5129" max="5376" width="8.875" style="97"/>
    <col min="5377" max="5377" width="24.25" style="97" customWidth="1"/>
    <col min="5378" max="5380" width="22.625" style="97" customWidth="1"/>
    <col min="5381" max="5381" width="15.625" style="97" customWidth="1"/>
    <col min="5382" max="5382" width="15.375" style="97" customWidth="1"/>
    <col min="5383" max="5384" width="10.625" style="97" customWidth="1"/>
    <col min="5385" max="5632" width="8.875" style="97"/>
    <col min="5633" max="5633" width="24.25" style="97" customWidth="1"/>
    <col min="5634" max="5636" width="22.625" style="97" customWidth="1"/>
    <col min="5637" max="5637" width="15.625" style="97" customWidth="1"/>
    <col min="5638" max="5638" width="15.375" style="97" customWidth="1"/>
    <col min="5639" max="5640" width="10.625" style="97" customWidth="1"/>
    <col min="5641" max="5888" width="8.875" style="97"/>
    <col min="5889" max="5889" width="24.25" style="97" customWidth="1"/>
    <col min="5890" max="5892" width="22.625" style="97" customWidth="1"/>
    <col min="5893" max="5893" width="15.625" style="97" customWidth="1"/>
    <col min="5894" max="5894" width="15.375" style="97" customWidth="1"/>
    <col min="5895" max="5896" width="10.625" style="97" customWidth="1"/>
    <col min="5897" max="6144" width="8.875" style="97"/>
    <col min="6145" max="6145" width="24.25" style="97" customWidth="1"/>
    <col min="6146" max="6148" width="22.625" style="97" customWidth="1"/>
    <col min="6149" max="6149" width="15.625" style="97" customWidth="1"/>
    <col min="6150" max="6150" width="15.375" style="97" customWidth="1"/>
    <col min="6151" max="6152" width="10.625" style="97" customWidth="1"/>
    <col min="6153" max="6400" width="8.875" style="97"/>
    <col min="6401" max="6401" width="24.25" style="97" customWidth="1"/>
    <col min="6402" max="6404" width="22.625" style="97" customWidth="1"/>
    <col min="6405" max="6405" width="15.625" style="97" customWidth="1"/>
    <col min="6406" max="6406" width="15.375" style="97" customWidth="1"/>
    <col min="6407" max="6408" width="10.625" style="97" customWidth="1"/>
    <col min="6409" max="6656" width="8.875" style="97"/>
    <col min="6657" max="6657" width="24.25" style="97" customWidth="1"/>
    <col min="6658" max="6660" width="22.625" style="97" customWidth="1"/>
    <col min="6661" max="6661" width="15.625" style="97" customWidth="1"/>
    <col min="6662" max="6662" width="15.375" style="97" customWidth="1"/>
    <col min="6663" max="6664" width="10.625" style="97" customWidth="1"/>
    <col min="6665" max="6912" width="8.875" style="97"/>
    <col min="6913" max="6913" width="24.25" style="97" customWidth="1"/>
    <col min="6914" max="6916" width="22.625" style="97" customWidth="1"/>
    <col min="6917" max="6917" width="15.625" style="97" customWidth="1"/>
    <col min="6918" max="6918" width="15.375" style="97" customWidth="1"/>
    <col min="6919" max="6920" width="10.625" style="97" customWidth="1"/>
    <col min="6921" max="7168" width="8.875" style="97"/>
    <col min="7169" max="7169" width="24.25" style="97" customWidth="1"/>
    <col min="7170" max="7172" width="22.625" style="97" customWidth="1"/>
    <col min="7173" max="7173" width="15.625" style="97" customWidth="1"/>
    <col min="7174" max="7174" width="15.375" style="97" customWidth="1"/>
    <col min="7175" max="7176" width="10.625" style="97" customWidth="1"/>
    <col min="7177" max="7424" width="8.875" style="97"/>
    <col min="7425" max="7425" width="24.25" style="97" customWidth="1"/>
    <col min="7426" max="7428" width="22.625" style="97" customWidth="1"/>
    <col min="7429" max="7429" width="15.625" style="97" customWidth="1"/>
    <col min="7430" max="7430" width="15.375" style="97" customWidth="1"/>
    <col min="7431" max="7432" width="10.625" style="97" customWidth="1"/>
    <col min="7433" max="7680" width="8.875" style="97"/>
    <col min="7681" max="7681" width="24.25" style="97" customWidth="1"/>
    <col min="7682" max="7684" width="22.625" style="97" customWidth="1"/>
    <col min="7685" max="7685" width="15.625" style="97" customWidth="1"/>
    <col min="7686" max="7686" width="15.375" style="97" customWidth="1"/>
    <col min="7687" max="7688" width="10.625" style="97" customWidth="1"/>
    <col min="7689" max="7936" width="8.875" style="97"/>
    <col min="7937" max="7937" width="24.25" style="97" customWidth="1"/>
    <col min="7938" max="7940" width="22.625" style="97" customWidth="1"/>
    <col min="7941" max="7941" width="15.625" style="97" customWidth="1"/>
    <col min="7942" max="7942" width="15.375" style="97" customWidth="1"/>
    <col min="7943" max="7944" width="10.625" style="97" customWidth="1"/>
    <col min="7945" max="8192" width="8.875" style="97"/>
    <col min="8193" max="8193" width="24.25" style="97" customWidth="1"/>
    <col min="8194" max="8196" width="22.625" style="97" customWidth="1"/>
    <col min="8197" max="8197" width="15.625" style="97" customWidth="1"/>
    <col min="8198" max="8198" width="15.375" style="97" customWidth="1"/>
    <col min="8199" max="8200" width="10.625" style="97" customWidth="1"/>
    <col min="8201" max="8448" width="8.875" style="97"/>
    <col min="8449" max="8449" width="24.25" style="97" customWidth="1"/>
    <col min="8450" max="8452" width="22.625" style="97" customWidth="1"/>
    <col min="8453" max="8453" width="15.625" style="97" customWidth="1"/>
    <col min="8454" max="8454" width="15.375" style="97" customWidth="1"/>
    <col min="8455" max="8456" width="10.625" style="97" customWidth="1"/>
    <col min="8457" max="8704" width="8.875" style="97"/>
    <col min="8705" max="8705" width="24.25" style="97" customWidth="1"/>
    <col min="8706" max="8708" width="22.625" style="97" customWidth="1"/>
    <col min="8709" max="8709" width="15.625" style="97" customWidth="1"/>
    <col min="8710" max="8710" width="15.375" style="97" customWidth="1"/>
    <col min="8711" max="8712" width="10.625" style="97" customWidth="1"/>
    <col min="8713" max="8960" width="8.875" style="97"/>
    <col min="8961" max="8961" width="24.25" style="97" customWidth="1"/>
    <col min="8962" max="8964" width="22.625" style="97" customWidth="1"/>
    <col min="8965" max="8965" width="15.625" style="97" customWidth="1"/>
    <col min="8966" max="8966" width="15.375" style="97" customWidth="1"/>
    <col min="8967" max="8968" width="10.625" style="97" customWidth="1"/>
    <col min="8969" max="9216" width="8.875" style="97"/>
    <col min="9217" max="9217" width="24.25" style="97" customWidth="1"/>
    <col min="9218" max="9220" width="22.625" style="97" customWidth="1"/>
    <col min="9221" max="9221" width="15.625" style="97" customWidth="1"/>
    <col min="9222" max="9222" width="15.375" style="97" customWidth="1"/>
    <col min="9223" max="9224" width="10.625" style="97" customWidth="1"/>
    <col min="9225" max="9472" width="8.875" style="97"/>
    <col min="9473" max="9473" width="24.25" style="97" customWidth="1"/>
    <col min="9474" max="9476" width="22.625" style="97" customWidth="1"/>
    <col min="9477" max="9477" width="15.625" style="97" customWidth="1"/>
    <col min="9478" max="9478" width="15.375" style="97" customWidth="1"/>
    <col min="9479" max="9480" width="10.625" style="97" customWidth="1"/>
    <col min="9481" max="9728" width="8.875" style="97"/>
    <col min="9729" max="9729" width="24.25" style="97" customWidth="1"/>
    <col min="9730" max="9732" width="22.625" style="97" customWidth="1"/>
    <col min="9733" max="9733" width="15.625" style="97" customWidth="1"/>
    <col min="9734" max="9734" width="15.375" style="97" customWidth="1"/>
    <col min="9735" max="9736" width="10.625" style="97" customWidth="1"/>
    <col min="9737" max="9984" width="8.875" style="97"/>
    <col min="9985" max="9985" width="24.25" style="97" customWidth="1"/>
    <col min="9986" max="9988" width="22.625" style="97" customWidth="1"/>
    <col min="9989" max="9989" width="15.625" style="97" customWidth="1"/>
    <col min="9990" max="9990" width="15.375" style="97" customWidth="1"/>
    <col min="9991" max="9992" width="10.625" style="97" customWidth="1"/>
    <col min="9993" max="10240" width="8.875" style="97"/>
    <col min="10241" max="10241" width="24.25" style="97" customWidth="1"/>
    <col min="10242" max="10244" width="22.625" style="97" customWidth="1"/>
    <col min="10245" max="10245" width="15.625" style="97" customWidth="1"/>
    <col min="10246" max="10246" width="15.375" style="97" customWidth="1"/>
    <col min="10247" max="10248" width="10.625" style="97" customWidth="1"/>
    <col min="10249" max="10496" width="8.875" style="97"/>
    <col min="10497" max="10497" width="24.25" style="97" customWidth="1"/>
    <col min="10498" max="10500" width="22.625" style="97" customWidth="1"/>
    <col min="10501" max="10501" width="15.625" style="97" customWidth="1"/>
    <col min="10502" max="10502" width="15.375" style="97" customWidth="1"/>
    <col min="10503" max="10504" width="10.625" style="97" customWidth="1"/>
    <col min="10505" max="10752" width="8.875" style="97"/>
    <col min="10753" max="10753" width="24.25" style="97" customWidth="1"/>
    <col min="10754" max="10756" width="22.625" style="97" customWidth="1"/>
    <col min="10757" max="10757" width="15.625" style="97" customWidth="1"/>
    <col min="10758" max="10758" width="15.375" style="97" customWidth="1"/>
    <col min="10759" max="10760" width="10.625" style="97" customWidth="1"/>
    <col min="10761" max="11008" width="8.875" style="97"/>
    <col min="11009" max="11009" width="24.25" style="97" customWidth="1"/>
    <col min="11010" max="11012" width="22.625" style="97" customWidth="1"/>
    <col min="11013" max="11013" width="15.625" style="97" customWidth="1"/>
    <col min="11014" max="11014" width="15.375" style="97" customWidth="1"/>
    <col min="11015" max="11016" width="10.625" style="97" customWidth="1"/>
    <col min="11017" max="11264" width="8.875" style="97"/>
    <col min="11265" max="11265" width="24.25" style="97" customWidth="1"/>
    <col min="11266" max="11268" width="22.625" style="97" customWidth="1"/>
    <col min="11269" max="11269" width="15.625" style="97" customWidth="1"/>
    <col min="11270" max="11270" width="15.375" style="97" customWidth="1"/>
    <col min="11271" max="11272" width="10.625" style="97" customWidth="1"/>
    <col min="11273" max="11520" width="8.875" style="97"/>
    <col min="11521" max="11521" width="24.25" style="97" customWidth="1"/>
    <col min="11522" max="11524" width="22.625" style="97" customWidth="1"/>
    <col min="11525" max="11525" width="15.625" style="97" customWidth="1"/>
    <col min="11526" max="11526" width="15.375" style="97" customWidth="1"/>
    <col min="11527" max="11528" width="10.625" style="97" customWidth="1"/>
    <col min="11529" max="11776" width="8.875" style="97"/>
    <col min="11777" max="11777" width="24.25" style="97" customWidth="1"/>
    <col min="11778" max="11780" width="22.625" style="97" customWidth="1"/>
    <col min="11781" max="11781" width="15.625" style="97" customWidth="1"/>
    <col min="11782" max="11782" width="15.375" style="97" customWidth="1"/>
    <col min="11783" max="11784" width="10.625" style="97" customWidth="1"/>
    <col min="11785" max="12032" width="8.875" style="97"/>
    <col min="12033" max="12033" width="24.25" style="97" customWidth="1"/>
    <col min="12034" max="12036" width="22.625" style="97" customWidth="1"/>
    <col min="12037" max="12037" width="15.625" style="97" customWidth="1"/>
    <col min="12038" max="12038" width="15.375" style="97" customWidth="1"/>
    <col min="12039" max="12040" width="10.625" style="97" customWidth="1"/>
    <col min="12041" max="12288" width="8.875" style="97"/>
    <col min="12289" max="12289" width="24.25" style="97" customWidth="1"/>
    <col min="12290" max="12292" width="22.625" style="97" customWidth="1"/>
    <col min="12293" max="12293" width="15.625" style="97" customWidth="1"/>
    <col min="12294" max="12294" width="15.375" style="97" customWidth="1"/>
    <col min="12295" max="12296" width="10.625" style="97" customWidth="1"/>
    <col min="12297" max="12544" width="8.875" style="97"/>
    <col min="12545" max="12545" width="24.25" style="97" customWidth="1"/>
    <col min="12546" max="12548" width="22.625" style="97" customWidth="1"/>
    <col min="12549" max="12549" width="15.625" style="97" customWidth="1"/>
    <col min="12550" max="12550" width="15.375" style="97" customWidth="1"/>
    <col min="12551" max="12552" width="10.625" style="97" customWidth="1"/>
    <col min="12553" max="12800" width="8.875" style="97"/>
    <col min="12801" max="12801" width="24.25" style="97" customWidth="1"/>
    <col min="12802" max="12804" width="22.625" style="97" customWidth="1"/>
    <col min="12805" max="12805" width="15.625" style="97" customWidth="1"/>
    <col min="12806" max="12806" width="15.375" style="97" customWidth="1"/>
    <col min="12807" max="12808" width="10.625" style="97" customWidth="1"/>
    <col min="12809" max="13056" width="8.875" style="97"/>
    <col min="13057" max="13057" width="24.25" style="97" customWidth="1"/>
    <col min="13058" max="13060" width="22.625" style="97" customWidth="1"/>
    <col min="13061" max="13061" width="15.625" style="97" customWidth="1"/>
    <col min="13062" max="13062" width="15.375" style="97" customWidth="1"/>
    <col min="13063" max="13064" width="10.625" style="97" customWidth="1"/>
    <col min="13065" max="13312" width="8.875" style="97"/>
    <col min="13313" max="13313" width="24.25" style="97" customWidth="1"/>
    <col min="13314" max="13316" width="22.625" style="97" customWidth="1"/>
    <col min="13317" max="13317" width="15.625" style="97" customWidth="1"/>
    <col min="13318" max="13318" width="15.375" style="97" customWidth="1"/>
    <col min="13319" max="13320" width="10.625" style="97" customWidth="1"/>
    <col min="13321" max="13568" width="8.875" style="97"/>
    <col min="13569" max="13569" width="24.25" style="97" customWidth="1"/>
    <col min="13570" max="13572" width="22.625" style="97" customWidth="1"/>
    <col min="13573" max="13573" width="15.625" style="97" customWidth="1"/>
    <col min="13574" max="13574" width="15.375" style="97" customWidth="1"/>
    <col min="13575" max="13576" width="10.625" style="97" customWidth="1"/>
    <col min="13577" max="13824" width="8.875" style="97"/>
    <col min="13825" max="13825" width="24.25" style="97" customWidth="1"/>
    <col min="13826" max="13828" width="22.625" style="97" customWidth="1"/>
    <col min="13829" max="13829" width="15.625" style="97" customWidth="1"/>
    <col min="13830" max="13830" width="15.375" style="97" customWidth="1"/>
    <col min="13831" max="13832" width="10.625" style="97" customWidth="1"/>
    <col min="13833" max="14080" width="8.875" style="97"/>
    <col min="14081" max="14081" width="24.25" style="97" customWidth="1"/>
    <col min="14082" max="14084" width="22.625" style="97" customWidth="1"/>
    <col min="14085" max="14085" width="15.625" style="97" customWidth="1"/>
    <col min="14086" max="14086" width="15.375" style="97" customWidth="1"/>
    <col min="14087" max="14088" width="10.625" style="97" customWidth="1"/>
    <col min="14089" max="14336" width="8.875" style="97"/>
    <col min="14337" max="14337" width="24.25" style="97" customWidth="1"/>
    <col min="14338" max="14340" width="22.625" style="97" customWidth="1"/>
    <col min="14341" max="14341" width="15.625" style="97" customWidth="1"/>
    <col min="14342" max="14342" width="15.375" style="97" customWidth="1"/>
    <col min="14343" max="14344" width="10.625" style="97" customWidth="1"/>
    <col min="14345" max="14592" width="8.875" style="97"/>
    <col min="14593" max="14593" width="24.25" style="97" customWidth="1"/>
    <col min="14594" max="14596" width="22.625" style="97" customWidth="1"/>
    <col min="14597" max="14597" width="15.625" style="97" customWidth="1"/>
    <col min="14598" max="14598" width="15.375" style="97" customWidth="1"/>
    <col min="14599" max="14600" width="10.625" style="97" customWidth="1"/>
    <col min="14601" max="14848" width="8.875" style="97"/>
    <col min="14849" max="14849" width="24.25" style="97" customWidth="1"/>
    <col min="14850" max="14852" width="22.625" style="97" customWidth="1"/>
    <col min="14853" max="14853" width="15.625" style="97" customWidth="1"/>
    <col min="14854" max="14854" width="15.375" style="97" customWidth="1"/>
    <col min="14855" max="14856" width="10.625" style="97" customWidth="1"/>
    <col min="14857" max="15104" width="8.875" style="97"/>
    <col min="15105" max="15105" width="24.25" style="97" customWidth="1"/>
    <col min="15106" max="15108" width="22.625" style="97" customWidth="1"/>
    <col min="15109" max="15109" width="15.625" style="97" customWidth="1"/>
    <col min="15110" max="15110" width="15.375" style="97" customWidth="1"/>
    <col min="15111" max="15112" width="10.625" style="97" customWidth="1"/>
    <col min="15113" max="15360" width="8.875" style="97"/>
    <col min="15361" max="15361" width="24.25" style="97" customWidth="1"/>
    <col min="15362" max="15364" width="22.625" style="97" customWidth="1"/>
    <col min="15365" max="15365" width="15.625" style="97" customWidth="1"/>
    <col min="15366" max="15366" width="15.375" style="97" customWidth="1"/>
    <col min="15367" max="15368" width="10.625" style="97" customWidth="1"/>
    <col min="15369" max="15616" width="8.875" style="97"/>
    <col min="15617" max="15617" width="24.25" style="97" customWidth="1"/>
    <col min="15618" max="15620" width="22.625" style="97" customWidth="1"/>
    <col min="15621" max="15621" width="15.625" style="97" customWidth="1"/>
    <col min="15622" max="15622" width="15.375" style="97" customWidth="1"/>
    <col min="15623" max="15624" width="10.625" style="97" customWidth="1"/>
    <col min="15625" max="15872" width="8.875" style="97"/>
    <col min="15873" max="15873" width="24.25" style="97" customWidth="1"/>
    <col min="15874" max="15876" width="22.625" style="97" customWidth="1"/>
    <col min="15877" max="15877" width="15.625" style="97" customWidth="1"/>
    <col min="15878" max="15878" width="15.375" style="97" customWidth="1"/>
    <col min="15879" max="15880" width="10.625" style="97" customWidth="1"/>
    <col min="15881" max="16128" width="8.875" style="97"/>
    <col min="16129" max="16129" width="24.25" style="97" customWidth="1"/>
    <col min="16130" max="16132" width="22.625" style="97" customWidth="1"/>
    <col min="16133" max="16133" width="15.625" style="97" customWidth="1"/>
    <col min="16134" max="16134" width="15.375" style="97" customWidth="1"/>
    <col min="16135" max="16136" width="10.625" style="97" customWidth="1"/>
    <col min="16137" max="16384" width="8.875" style="97"/>
  </cols>
  <sheetData>
    <row r="1" spans="1:7" s="94" customFormat="1" ht="18" customHeight="1">
      <c r="A1" s="1439" t="s">
        <v>2663</v>
      </c>
      <c r="D1" s="1449"/>
      <c r="E1" s="1439" t="s">
        <v>2665</v>
      </c>
      <c r="F1" s="1439" t="s">
        <v>2658</v>
      </c>
      <c r="G1" s="9"/>
    </row>
    <row r="2" spans="1:7" s="94" customFormat="1" ht="18" customHeight="1">
      <c r="A2" s="1439" t="s">
        <v>2666</v>
      </c>
      <c r="B2" s="344" t="s">
        <v>2667</v>
      </c>
      <c r="C2" s="1471"/>
      <c r="D2" s="7" t="s">
        <v>2661</v>
      </c>
      <c r="E2" s="1439" t="s">
        <v>2668</v>
      </c>
      <c r="F2" s="1270" t="s">
        <v>1649</v>
      </c>
      <c r="G2" s="9"/>
    </row>
    <row r="3" spans="1:7" s="100" customFormat="1" ht="21.75" customHeight="1">
      <c r="A3" s="1748" t="s">
        <v>2669</v>
      </c>
      <c r="B3" s="1748"/>
      <c r="C3" s="1748"/>
      <c r="D3" s="1811"/>
      <c r="E3" s="1748"/>
      <c r="F3" s="1748"/>
    </row>
    <row r="4" spans="1:7" s="94" customFormat="1" ht="21.75" customHeight="1">
      <c r="B4" s="1763" t="s">
        <v>2670</v>
      </c>
      <c r="C4" s="1763"/>
      <c r="D4" s="1763"/>
      <c r="E4" s="1471"/>
      <c r="F4" s="1607"/>
      <c r="G4" s="1607"/>
    </row>
    <row r="5" spans="1:7" s="1643" customFormat="1" ht="30" customHeight="1">
      <c r="A5" s="1437" t="s">
        <v>2671</v>
      </c>
      <c r="B5" s="1455" t="s">
        <v>2672</v>
      </c>
      <c r="C5" s="1455" t="s">
        <v>2673</v>
      </c>
      <c r="D5" s="1455" t="s">
        <v>2674</v>
      </c>
      <c r="E5" s="1797" t="s">
        <v>2675</v>
      </c>
      <c r="F5" s="1874"/>
      <c r="G5" s="1462"/>
    </row>
    <row r="6" spans="1:7" s="94" customFormat="1" ht="35.1" customHeight="1">
      <c r="A6" s="1664" t="s">
        <v>2676</v>
      </c>
      <c r="B6" s="21">
        <f>B8+B10+B12+B14</f>
        <v>218389</v>
      </c>
      <c r="C6" s="21">
        <v>80072</v>
      </c>
      <c r="D6" s="1186">
        <f>B6/C6</f>
        <v>2.7274078329503446</v>
      </c>
      <c r="E6" s="2657">
        <f>C6/2183.89</f>
        <v>36.664850335868564</v>
      </c>
      <c r="F6" s="2657"/>
      <c r="G6" s="1469"/>
    </row>
    <row r="7" spans="1:7" s="94" customFormat="1" ht="35.1" customHeight="1">
      <c r="A7" s="1664"/>
      <c r="B7" s="21"/>
      <c r="C7" s="21"/>
      <c r="D7" s="1186"/>
      <c r="E7" s="21"/>
      <c r="F7" s="21"/>
      <c r="G7" s="1469"/>
    </row>
    <row r="8" spans="1:7" s="94" customFormat="1" ht="35.1" customHeight="1">
      <c r="A8" s="1664" t="s">
        <v>2677</v>
      </c>
      <c r="B8" s="21">
        <v>51195</v>
      </c>
      <c r="C8" s="21">
        <v>17325</v>
      </c>
      <c r="D8" s="1186">
        <f>B8/C8</f>
        <v>2.9549783549783548</v>
      </c>
      <c r="E8" s="2656">
        <f>C8/511.95</f>
        <v>33.841195429241139</v>
      </c>
      <c r="F8" s="2656"/>
      <c r="G8" s="1469"/>
    </row>
    <row r="9" spans="1:7" s="94" customFormat="1" ht="35.1" customHeight="1">
      <c r="A9" s="1664"/>
      <c r="B9" s="21"/>
      <c r="C9" s="21"/>
      <c r="D9" s="1186"/>
      <c r="E9" s="1187"/>
      <c r="F9" s="1187"/>
      <c r="G9" s="1469"/>
    </row>
    <row r="10" spans="1:7" s="94" customFormat="1" ht="35.1" customHeight="1">
      <c r="A10" s="1664" t="s">
        <v>2678</v>
      </c>
      <c r="B10" s="21">
        <v>15028</v>
      </c>
      <c r="C10" s="21">
        <v>8142</v>
      </c>
      <c r="D10" s="1186">
        <f>B10/C10</f>
        <v>1.8457381478752148</v>
      </c>
      <c r="E10" s="2656">
        <f>C10/150.28</f>
        <v>54.178866116582377</v>
      </c>
      <c r="F10" s="2656"/>
      <c r="G10" s="1469"/>
    </row>
    <row r="11" spans="1:7" s="94" customFormat="1" ht="35.1" customHeight="1">
      <c r="A11" s="1664"/>
      <c r="B11" s="21"/>
      <c r="C11" s="21"/>
      <c r="D11" s="1186"/>
      <c r="E11" s="1187"/>
      <c r="F11" s="1187"/>
      <c r="G11" s="1469"/>
    </row>
    <row r="12" spans="1:7" s="94" customFormat="1" ht="35.1" customHeight="1">
      <c r="A12" s="1664" t="s">
        <v>2679</v>
      </c>
      <c r="B12" s="21">
        <v>45906</v>
      </c>
      <c r="C12" s="21">
        <v>18289</v>
      </c>
      <c r="D12" s="1186">
        <f>B12/C12</f>
        <v>2.510033353381814</v>
      </c>
      <c r="E12" s="2656">
        <f>C12/459.06</f>
        <v>39.840108046878406</v>
      </c>
      <c r="F12" s="2656"/>
      <c r="G12" s="1469"/>
    </row>
    <row r="13" spans="1:7" s="94" customFormat="1" ht="35.1" customHeight="1">
      <c r="A13" s="1664"/>
      <c r="B13" s="21"/>
      <c r="C13" s="21"/>
      <c r="D13" s="1186"/>
      <c r="E13" s="1187"/>
      <c r="F13" s="1187"/>
      <c r="G13" s="1469"/>
    </row>
    <row r="14" spans="1:7" s="94" customFormat="1" ht="35.1" customHeight="1">
      <c r="A14" s="1664" t="s">
        <v>2680</v>
      </c>
      <c r="B14" s="21">
        <v>106260</v>
      </c>
      <c r="C14" s="21">
        <v>36316</v>
      </c>
      <c r="D14" s="1186">
        <f>B14/C14</f>
        <v>2.9259830377794911</v>
      </c>
      <c r="E14" s="2656">
        <f>C14/1062.6</f>
        <v>34.17654808959157</v>
      </c>
      <c r="F14" s="2656"/>
      <c r="G14" s="1469"/>
    </row>
    <row r="15" spans="1:7" s="94" customFormat="1" ht="35.1" customHeight="1">
      <c r="A15" s="1450"/>
      <c r="B15" s="1471"/>
      <c r="C15" s="1471"/>
      <c r="D15" s="1471"/>
      <c r="E15" s="1471"/>
      <c r="F15" s="1471"/>
      <c r="G15" s="1469"/>
    </row>
    <row r="16" spans="1:7" s="13" customFormat="1" ht="13.9" customHeight="1">
      <c r="A16" s="54" t="s">
        <v>83</v>
      </c>
      <c r="B16" s="54" t="s">
        <v>84</v>
      </c>
      <c r="C16" s="54" t="s">
        <v>85</v>
      </c>
      <c r="D16" s="54" t="s">
        <v>1723</v>
      </c>
      <c r="F16" s="99" t="s">
        <v>1724</v>
      </c>
    </row>
    <row r="17" spans="1:32" s="13" customFormat="1" ht="13.9" customHeight="1">
      <c r="C17" s="54" t="s">
        <v>86</v>
      </c>
    </row>
    <row r="18" spans="1:32" s="94" customFormat="1" ht="13.9" customHeight="1">
      <c r="A18" s="1462"/>
      <c r="B18" s="1469"/>
      <c r="C18" s="1469"/>
      <c r="D18" s="1469"/>
      <c r="E18" s="1469"/>
      <c r="F18" s="1469"/>
      <c r="G18" s="1469"/>
    </row>
    <row r="19" spans="1:32" s="94" customFormat="1" ht="13.9" customHeight="1">
      <c r="A19" s="339" t="s">
        <v>1648</v>
      </c>
      <c r="G19" s="1469"/>
    </row>
    <row r="20" spans="1:32" s="94" customFormat="1" ht="13.9" customHeight="1">
      <c r="A20" s="94" t="s">
        <v>856</v>
      </c>
      <c r="G20" s="17"/>
    </row>
    <row r="21" spans="1:32" s="94" customFormat="1" ht="13.9" customHeight="1">
      <c r="A21" s="1269"/>
      <c r="B21" s="157"/>
      <c r="AB21" s="1469"/>
      <c r="AC21" s="1469"/>
      <c r="AD21" s="1469"/>
      <c r="AE21" s="1469"/>
      <c r="AF21" s="1469"/>
    </row>
  </sheetData>
  <mergeCells count="8">
    <mergeCell ref="E12:F12"/>
    <mergeCell ref="E14:F14"/>
    <mergeCell ref="A3:F3"/>
    <mergeCell ref="B4:D4"/>
    <mergeCell ref="E5:F5"/>
    <mergeCell ref="E6:F6"/>
    <mergeCell ref="E8:F8"/>
    <mergeCell ref="E10:F10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view="pageBreakPreview" zoomScaleNormal="100" zoomScaleSheetLayoutView="100" workbookViewId="0">
      <selection activeCell="I10" sqref="I10"/>
    </sheetView>
  </sheetViews>
  <sheetFormatPr defaultRowHeight="12.75"/>
  <cols>
    <col min="1" max="1" width="13.5" style="349" customWidth="1"/>
    <col min="2" max="19" width="6.375" style="349" customWidth="1"/>
    <col min="20" max="256" width="8.875" style="349"/>
    <col min="257" max="257" width="13.5" style="349" customWidth="1"/>
    <col min="258" max="269" width="9.625" style="349" customWidth="1"/>
    <col min="270" max="512" width="8.875" style="349"/>
    <col min="513" max="513" width="13.5" style="349" customWidth="1"/>
    <col min="514" max="525" width="9.625" style="349" customWidth="1"/>
    <col min="526" max="768" width="8.875" style="349"/>
    <col min="769" max="769" width="13.5" style="349" customWidth="1"/>
    <col min="770" max="781" width="9.625" style="349" customWidth="1"/>
    <col min="782" max="1024" width="8.875" style="349"/>
    <col min="1025" max="1025" width="13.5" style="349" customWidth="1"/>
    <col min="1026" max="1037" width="9.625" style="349" customWidth="1"/>
    <col min="1038" max="1280" width="8.875" style="349"/>
    <col min="1281" max="1281" width="13.5" style="349" customWidth="1"/>
    <col min="1282" max="1293" width="9.625" style="349" customWidth="1"/>
    <col min="1294" max="1536" width="8.875" style="349"/>
    <col min="1537" max="1537" width="13.5" style="349" customWidth="1"/>
    <col min="1538" max="1549" width="9.625" style="349" customWidth="1"/>
    <col min="1550" max="1792" width="8.875" style="349"/>
    <col min="1793" max="1793" width="13.5" style="349" customWidth="1"/>
    <col min="1794" max="1805" width="9.625" style="349" customWidth="1"/>
    <col min="1806" max="2048" width="8.875" style="349"/>
    <col min="2049" max="2049" width="13.5" style="349" customWidth="1"/>
    <col min="2050" max="2061" width="9.625" style="349" customWidth="1"/>
    <col min="2062" max="2304" width="8.875" style="349"/>
    <col min="2305" max="2305" width="13.5" style="349" customWidth="1"/>
    <col min="2306" max="2317" width="9.625" style="349" customWidth="1"/>
    <col min="2318" max="2560" width="8.875" style="349"/>
    <col min="2561" max="2561" width="13.5" style="349" customWidth="1"/>
    <col min="2562" max="2573" width="9.625" style="349" customWidth="1"/>
    <col min="2574" max="2816" width="8.875" style="349"/>
    <col min="2817" max="2817" width="13.5" style="349" customWidth="1"/>
    <col min="2818" max="2829" width="9.625" style="349" customWidth="1"/>
    <col min="2830" max="3072" width="8.875" style="349"/>
    <col min="3073" max="3073" width="13.5" style="349" customWidth="1"/>
    <col min="3074" max="3085" width="9.625" style="349" customWidth="1"/>
    <col min="3086" max="3328" width="8.875" style="349"/>
    <col min="3329" max="3329" width="13.5" style="349" customWidth="1"/>
    <col min="3330" max="3341" width="9.625" style="349" customWidth="1"/>
    <col min="3342" max="3584" width="8.875" style="349"/>
    <col min="3585" max="3585" width="13.5" style="349" customWidth="1"/>
    <col min="3586" max="3597" width="9.625" style="349" customWidth="1"/>
    <col min="3598" max="3840" width="8.875" style="349"/>
    <col min="3841" max="3841" width="13.5" style="349" customWidth="1"/>
    <col min="3842" max="3853" width="9.625" style="349" customWidth="1"/>
    <col min="3854" max="4096" width="8.875" style="349"/>
    <col min="4097" max="4097" width="13.5" style="349" customWidth="1"/>
    <col min="4098" max="4109" width="9.625" style="349" customWidth="1"/>
    <col min="4110" max="4352" width="8.875" style="349"/>
    <col min="4353" max="4353" width="13.5" style="349" customWidth="1"/>
    <col min="4354" max="4365" width="9.625" style="349" customWidth="1"/>
    <col min="4366" max="4608" width="8.875" style="349"/>
    <col min="4609" max="4609" width="13.5" style="349" customWidth="1"/>
    <col min="4610" max="4621" width="9.625" style="349" customWidth="1"/>
    <col min="4622" max="4864" width="8.875" style="349"/>
    <col min="4865" max="4865" width="13.5" style="349" customWidth="1"/>
    <col min="4866" max="4877" width="9.625" style="349" customWidth="1"/>
    <col min="4878" max="5120" width="8.875" style="349"/>
    <col min="5121" max="5121" width="13.5" style="349" customWidth="1"/>
    <col min="5122" max="5133" width="9.625" style="349" customWidth="1"/>
    <col min="5134" max="5376" width="8.875" style="349"/>
    <col min="5377" max="5377" width="13.5" style="349" customWidth="1"/>
    <col min="5378" max="5389" width="9.625" style="349" customWidth="1"/>
    <col min="5390" max="5632" width="8.875" style="349"/>
    <col min="5633" max="5633" width="13.5" style="349" customWidth="1"/>
    <col min="5634" max="5645" width="9.625" style="349" customWidth="1"/>
    <col min="5646" max="5888" width="8.875" style="349"/>
    <col min="5889" max="5889" width="13.5" style="349" customWidth="1"/>
    <col min="5890" max="5901" width="9.625" style="349" customWidth="1"/>
    <col min="5902" max="6144" width="8.875" style="349"/>
    <col min="6145" max="6145" width="13.5" style="349" customWidth="1"/>
    <col min="6146" max="6157" width="9.625" style="349" customWidth="1"/>
    <col min="6158" max="6400" width="8.875" style="349"/>
    <col min="6401" max="6401" width="13.5" style="349" customWidth="1"/>
    <col min="6402" max="6413" width="9.625" style="349" customWidth="1"/>
    <col min="6414" max="6656" width="8.875" style="349"/>
    <col min="6657" max="6657" width="13.5" style="349" customWidth="1"/>
    <col min="6658" max="6669" width="9.625" style="349" customWidth="1"/>
    <col min="6670" max="6912" width="8.875" style="349"/>
    <col min="6913" max="6913" width="13.5" style="349" customWidth="1"/>
    <col min="6914" max="6925" width="9.625" style="349" customWidth="1"/>
    <col min="6926" max="7168" width="8.875" style="349"/>
    <col min="7169" max="7169" width="13.5" style="349" customWidth="1"/>
    <col min="7170" max="7181" width="9.625" style="349" customWidth="1"/>
    <col min="7182" max="7424" width="8.875" style="349"/>
    <col min="7425" max="7425" width="13.5" style="349" customWidth="1"/>
    <col min="7426" max="7437" width="9.625" style="349" customWidth="1"/>
    <col min="7438" max="7680" width="8.875" style="349"/>
    <col min="7681" max="7681" width="13.5" style="349" customWidth="1"/>
    <col min="7682" max="7693" width="9.625" style="349" customWidth="1"/>
    <col min="7694" max="7936" width="8.875" style="349"/>
    <col min="7937" max="7937" width="13.5" style="349" customWidth="1"/>
    <col min="7938" max="7949" width="9.625" style="349" customWidth="1"/>
    <col min="7950" max="8192" width="8.875" style="349"/>
    <col min="8193" max="8193" width="13.5" style="349" customWidth="1"/>
    <col min="8194" max="8205" width="9.625" style="349" customWidth="1"/>
    <col min="8206" max="8448" width="8.875" style="349"/>
    <col min="8449" max="8449" width="13.5" style="349" customWidth="1"/>
    <col min="8450" max="8461" width="9.625" style="349" customWidth="1"/>
    <col min="8462" max="8704" width="8.875" style="349"/>
    <col min="8705" max="8705" width="13.5" style="349" customWidth="1"/>
    <col min="8706" max="8717" width="9.625" style="349" customWidth="1"/>
    <col min="8718" max="8960" width="8.875" style="349"/>
    <col min="8961" max="8961" width="13.5" style="349" customWidth="1"/>
    <col min="8962" max="8973" width="9.625" style="349" customWidth="1"/>
    <col min="8974" max="9216" width="8.875" style="349"/>
    <col min="9217" max="9217" width="13.5" style="349" customWidth="1"/>
    <col min="9218" max="9229" width="9.625" style="349" customWidth="1"/>
    <col min="9230" max="9472" width="8.875" style="349"/>
    <col min="9473" max="9473" width="13.5" style="349" customWidth="1"/>
    <col min="9474" max="9485" width="9.625" style="349" customWidth="1"/>
    <col min="9486" max="9728" width="8.875" style="349"/>
    <col min="9729" max="9729" width="13.5" style="349" customWidth="1"/>
    <col min="9730" max="9741" width="9.625" style="349" customWidth="1"/>
    <col min="9742" max="9984" width="8.875" style="349"/>
    <col min="9985" max="9985" width="13.5" style="349" customWidth="1"/>
    <col min="9986" max="9997" width="9.625" style="349" customWidth="1"/>
    <col min="9998" max="10240" width="8.875" style="349"/>
    <col min="10241" max="10241" width="13.5" style="349" customWidth="1"/>
    <col min="10242" max="10253" width="9.625" style="349" customWidth="1"/>
    <col min="10254" max="10496" width="8.875" style="349"/>
    <col min="10497" max="10497" width="13.5" style="349" customWidth="1"/>
    <col min="10498" max="10509" width="9.625" style="349" customWidth="1"/>
    <col min="10510" max="10752" width="8.875" style="349"/>
    <col min="10753" max="10753" width="13.5" style="349" customWidth="1"/>
    <col min="10754" max="10765" width="9.625" style="349" customWidth="1"/>
    <col min="10766" max="11008" width="8.875" style="349"/>
    <col min="11009" max="11009" width="13.5" style="349" customWidth="1"/>
    <col min="11010" max="11021" width="9.625" style="349" customWidth="1"/>
    <col min="11022" max="11264" width="8.875" style="349"/>
    <col min="11265" max="11265" width="13.5" style="349" customWidth="1"/>
    <col min="11266" max="11277" width="9.625" style="349" customWidth="1"/>
    <col min="11278" max="11520" width="8.875" style="349"/>
    <col min="11521" max="11521" width="13.5" style="349" customWidth="1"/>
    <col min="11522" max="11533" width="9.625" style="349" customWidth="1"/>
    <col min="11534" max="11776" width="8.875" style="349"/>
    <col min="11777" max="11777" width="13.5" style="349" customWidth="1"/>
    <col min="11778" max="11789" width="9.625" style="349" customWidth="1"/>
    <col min="11790" max="12032" width="8.875" style="349"/>
    <col min="12033" max="12033" width="13.5" style="349" customWidth="1"/>
    <col min="12034" max="12045" width="9.625" style="349" customWidth="1"/>
    <col min="12046" max="12288" width="8.875" style="349"/>
    <col min="12289" max="12289" width="13.5" style="349" customWidth="1"/>
    <col min="12290" max="12301" width="9.625" style="349" customWidth="1"/>
    <col min="12302" max="12544" width="8.875" style="349"/>
    <col min="12545" max="12545" width="13.5" style="349" customWidth="1"/>
    <col min="12546" max="12557" width="9.625" style="349" customWidth="1"/>
    <col min="12558" max="12800" width="8.875" style="349"/>
    <col min="12801" max="12801" width="13.5" style="349" customWidth="1"/>
    <col min="12802" max="12813" width="9.625" style="349" customWidth="1"/>
    <col min="12814" max="13056" width="8.875" style="349"/>
    <col min="13057" max="13057" width="13.5" style="349" customWidth="1"/>
    <col min="13058" max="13069" width="9.625" style="349" customWidth="1"/>
    <col min="13070" max="13312" width="8.875" style="349"/>
    <col min="13313" max="13313" width="13.5" style="349" customWidth="1"/>
    <col min="13314" max="13325" width="9.625" style="349" customWidth="1"/>
    <col min="13326" max="13568" width="8.875" style="349"/>
    <col min="13569" max="13569" width="13.5" style="349" customWidth="1"/>
    <col min="13570" max="13581" width="9.625" style="349" customWidth="1"/>
    <col min="13582" max="13824" width="8.875" style="349"/>
    <col min="13825" max="13825" width="13.5" style="349" customWidth="1"/>
    <col min="13826" max="13837" width="9.625" style="349" customWidth="1"/>
    <col min="13838" max="14080" width="8.875" style="349"/>
    <col min="14081" max="14081" width="13.5" style="349" customWidth="1"/>
    <col min="14082" max="14093" width="9.625" style="349" customWidth="1"/>
    <col min="14094" max="14336" width="8.875" style="349"/>
    <col min="14337" max="14337" width="13.5" style="349" customWidth="1"/>
    <col min="14338" max="14349" width="9.625" style="349" customWidth="1"/>
    <col min="14350" max="14592" width="8.875" style="349"/>
    <col min="14593" max="14593" width="13.5" style="349" customWidth="1"/>
    <col min="14594" max="14605" width="9.625" style="349" customWidth="1"/>
    <col min="14606" max="14848" width="8.875" style="349"/>
    <col min="14849" max="14849" width="13.5" style="349" customWidth="1"/>
    <col min="14850" max="14861" width="9.625" style="349" customWidth="1"/>
    <col min="14862" max="15104" width="8.875" style="349"/>
    <col min="15105" max="15105" width="13.5" style="349" customWidth="1"/>
    <col min="15106" max="15117" width="9.625" style="349" customWidth="1"/>
    <col min="15118" max="15360" width="8.875" style="349"/>
    <col min="15361" max="15361" width="13.5" style="349" customWidth="1"/>
    <col min="15362" max="15373" width="9.625" style="349" customWidth="1"/>
    <col min="15374" max="15616" width="8.875" style="349"/>
    <col min="15617" max="15617" width="13.5" style="349" customWidth="1"/>
    <col min="15618" max="15629" width="9.625" style="349" customWidth="1"/>
    <col min="15630" max="15872" width="8.875" style="349"/>
    <col min="15873" max="15873" width="13.5" style="349" customWidth="1"/>
    <col min="15874" max="15885" width="9.625" style="349" customWidth="1"/>
    <col min="15886" max="16128" width="8.875" style="349"/>
    <col min="16129" max="16129" width="13.5" style="349" customWidth="1"/>
    <col min="16130" max="16141" width="9.625" style="349" customWidth="1"/>
    <col min="16142" max="16384" width="8.875" style="349"/>
  </cols>
  <sheetData>
    <row r="1" spans="1:19" s="13" customFormat="1" ht="21.75" customHeight="1">
      <c r="A1" s="1512" t="s">
        <v>2663</v>
      </c>
      <c r="B1" s="1121"/>
      <c r="C1" s="1120"/>
      <c r="F1" s="1059"/>
      <c r="G1" s="1509"/>
      <c r="N1" s="1120"/>
      <c r="O1" s="1900" t="s">
        <v>2657</v>
      </c>
      <c r="P1" s="1900"/>
      <c r="Q1" s="1903" t="s">
        <v>2664</v>
      </c>
      <c r="R1" s="1903"/>
      <c r="S1" s="1903"/>
    </row>
    <row r="2" spans="1:19" s="13" customFormat="1" ht="21.75" customHeight="1">
      <c r="A2" s="1512" t="s">
        <v>1025</v>
      </c>
      <c r="B2" s="1014" t="s">
        <v>1559</v>
      </c>
      <c r="C2" s="1116"/>
      <c r="F2" s="1168"/>
      <c r="G2" s="1116"/>
      <c r="I2" s="83"/>
      <c r="L2" s="1116"/>
      <c r="M2" s="1282"/>
      <c r="N2" s="7" t="s">
        <v>288</v>
      </c>
      <c r="O2" s="1900" t="s">
        <v>228</v>
      </c>
      <c r="P2" s="1900"/>
      <c r="Q2" s="1903" t="s">
        <v>1652</v>
      </c>
      <c r="R2" s="1903"/>
      <c r="S2" s="1903"/>
    </row>
    <row r="3" spans="1:19" s="1114" customFormat="1" ht="29.1" customHeight="1">
      <c r="A3" s="1786" t="s">
        <v>1651</v>
      </c>
      <c r="B3" s="1786"/>
      <c r="C3" s="1786"/>
      <c r="D3" s="1786"/>
      <c r="E3" s="1786"/>
      <c r="F3" s="1786"/>
      <c r="G3" s="1786"/>
      <c r="H3" s="1786"/>
      <c r="I3" s="1786"/>
      <c r="J3" s="1786"/>
      <c r="K3" s="1786"/>
      <c r="L3" s="1786"/>
      <c r="M3" s="1786"/>
      <c r="N3" s="1786"/>
      <c r="O3" s="1786"/>
      <c r="P3" s="1786"/>
      <c r="Q3" s="1786"/>
      <c r="R3" s="1786"/>
      <c r="S3" s="1786"/>
    </row>
    <row r="4" spans="1:19" s="13" customFormat="1" ht="24" customHeight="1">
      <c r="E4" s="1891" t="s">
        <v>1711</v>
      </c>
      <c r="F4" s="1891"/>
      <c r="G4" s="1891"/>
      <c r="H4" s="1891"/>
      <c r="I4" s="1891"/>
      <c r="J4" s="1891"/>
      <c r="K4" s="1891"/>
      <c r="L4" s="1891"/>
      <c r="M4" s="1891"/>
      <c r="N4" s="1891"/>
      <c r="P4" s="2481" t="s">
        <v>1712</v>
      </c>
      <c r="Q4" s="2481"/>
      <c r="R4" s="2481"/>
      <c r="S4" s="2481"/>
    </row>
    <row r="5" spans="1:19" s="13" customFormat="1" ht="30.95" customHeight="1">
      <c r="A5" s="1737" t="s">
        <v>651</v>
      </c>
      <c r="B5" s="1894" t="s">
        <v>1713</v>
      </c>
      <c r="C5" s="1894"/>
      <c r="D5" s="1894"/>
      <c r="E5" s="1894"/>
      <c r="F5" s="1894"/>
      <c r="G5" s="1894"/>
      <c r="H5" s="1894" t="s">
        <v>1714</v>
      </c>
      <c r="I5" s="1894"/>
      <c r="J5" s="1894"/>
      <c r="K5" s="1894"/>
      <c r="L5" s="1894"/>
      <c r="M5" s="1894"/>
      <c r="N5" s="1894" t="s">
        <v>1715</v>
      </c>
      <c r="O5" s="1894"/>
      <c r="P5" s="1894"/>
      <c r="Q5" s="1894"/>
      <c r="R5" s="1894"/>
      <c r="S5" s="1905"/>
    </row>
    <row r="6" spans="1:19" ht="30.95" customHeight="1">
      <c r="A6" s="1737"/>
      <c r="B6" s="1796" t="s">
        <v>391</v>
      </c>
      <c r="C6" s="1796"/>
      <c r="D6" s="1796" t="s">
        <v>142</v>
      </c>
      <c r="E6" s="1796"/>
      <c r="F6" s="1796" t="s">
        <v>68</v>
      </c>
      <c r="G6" s="1796"/>
      <c r="H6" s="1796" t="s">
        <v>391</v>
      </c>
      <c r="I6" s="1796"/>
      <c r="J6" s="1796" t="s">
        <v>142</v>
      </c>
      <c r="K6" s="1796"/>
      <c r="L6" s="1796" t="s">
        <v>68</v>
      </c>
      <c r="M6" s="1796"/>
      <c r="N6" s="1796" t="s">
        <v>391</v>
      </c>
      <c r="O6" s="1796"/>
      <c r="P6" s="1796" t="s">
        <v>142</v>
      </c>
      <c r="Q6" s="1796"/>
      <c r="R6" s="1796" t="s">
        <v>68</v>
      </c>
      <c r="S6" s="1797"/>
    </row>
    <row r="7" spans="1:19" ht="30.95" customHeight="1">
      <c r="A7" s="1737"/>
      <c r="B7" s="1439" t="s">
        <v>1716</v>
      </c>
      <c r="C7" s="1439" t="s">
        <v>1717</v>
      </c>
      <c r="D7" s="1463" t="s">
        <v>1716</v>
      </c>
      <c r="E7" s="1439" t="s">
        <v>1717</v>
      </c>
      <c r="F7" s="1439" t="s">
        <v>1716</v>
      </c>
      <c r="G7" s="1439" t="s">
        <v>1717</v>
      </c>
      <c r="H7" s="1439" t="s">
        <v>1716</v>
      </c>
      <c r="I7" s="1439" t="s">
        <v>1717</v>
      </c>
      <c r="J7" s="1463" t="s">
        <v>1716</v>
      </c>
      <c r="K7" s="1439" t="s">
        <v>1717</v>
      </c>
      <c r="L7" s="1439" t="s">
        <v>1716</v>
      </c>
      <c r="M7" s="1439" t="s">
        <v>1717</v>
      </c>
      <c r="N7" s="1439" t="s">
        <v>1718</v>
      </c>
      <c r="O7" s="1439" t="s">
        <v>1719</v>
      </c>
      <c r="P7" s="1439" t="s">
        <v>1718</v>
      </c>
      <c r="Q7" s="1439" t="s">
        <v>1719</v>
      </c>
      <c r="R7" s="1439" t="s">
        <v>1718</v>
      </c>
      <c r="S7" s="1463" t="s">
        <v>1719</v>
      </c>
    </row>
    <row r="8" spans="1:19" ht="27" customHeight="1">
      <c r="A8" s="1462"/>
      <c r="B8" s="298"/>
      <c r="C8" s="1499"/>
      <c r="D8" s="1499"/>
      <c r="E8" s="1500"/>
      <c r="F8" s="1500"/>
      <c r="G8" s="1187"/>
      <c r="H8" s="1280"/>
      <c r="I8" s="1281"/>
      <c r="J8" s="1280"/>
      <c r="K8" s="1280"/>
      <c r="L8" s="1280"/>
      <c r="M8" s="1187"/>
      <c r="N8" s="1279"/>
      <c r="O8" s="1279"/>
      <c r="P8" s="1279"/>
      <c r="Q8" s="1279"/>
      <c r="R8" s="1279"/>
      <c r="S8" s="1279"/>
    </row>
    <row r="9" spans="1:19" ht="27" customHeight="1">
      <c r="A9" s="1462" t="s">
        <v>1720</v>
      </c>
      <c r="B9" s="1277">
        <v>118.9737755372783</v>
      </c>
      <c r="C9" s="1275">
        <v>5.1989460525008635</v>
      </c>
      <c r="D9" s="1275">
        <v>119.53237659033113</v>
      </c>
      <c r="E9" s="1276">
        <v>5.1973952274902837</v>
      </c>
      <c r="F9" s="1276">
        <v>118.36532150776075</v>
      </c>
      <c r="G9" s="1276">
        <v>5.131910219580635</v>
      </c>
      <c r="H9" s="1275">
        <v>22.357712921199202</v>
      </c>
      <c r="I9" s="1275">
        <v>4.4043410134370724</v>
      </c>
      <c r="J9" s="1275">
        <v>22.953516539440145</v>
      </c>
      <c r="K9" s="1275">
        <v>4.6582382739789781</v>
      </c>
      <c r="L9" s="1275">
        <v>21.708736141906822</v>
      </c>
      <c r="M9" s="1275">
        <v>4.0104949845736853</v>
      </c>
      <c r="N9" s="1274">
        <v>70.894653255690841</v>
      </c>
      <c r="O9" s="1274">
        <f>100-N9</f>
        <v>29.105346744309159</v>
      </c>
      <c r="P9" s="1274">
        <v>71.26460132046725</v>
      </c>
      <c r="Q9" s="1274">
        <f>100-P9</f>
        <v>28.73539867953275</v>
      </c>
      <c r="R9" s="1274">
        <v>70.491984521835278</v>
      </c>
      <c r="S9" s="1274">
        <f>100-R9</f>
        <v>29.508015478164722</v>
      </c>
    </row>
    <row r="10" spans="1:19" ht="27" customHeight="1">
      <c r="B10" s="1277"/>
      <c r="C10" s="1275"/>
      <c r="D10" s="1275"/>
      <c r="E10" s="1276"/>
      <c r="F10" s="1276"/>
      <c r="G10" s="1276"/>
      <c r="H10" s="1275"/>
      <c r="I10" s="1275"/>
      <c r="J10" s="1275"/>
      <c r="K10" s="1275"/>
      <c r="L10" s="1275"/>
      <c r="M10" s="1275"/>
      <c r="N10" s="1274"/>
      <c r="O10" s="1274"/>
      <c r="P10" s="1274"/>
      <c r="Q10" s="1274"/>
      <c r="R10" s="1274"/>
      <c r="S10" s="1274"/>
    </row>
    <row r="11" spans="1:19" ht="27" customHeight="1">
      <c r="A11" s="1462" t="s">
        <v>1721</v>
      </c>
      <c r="B11" s="1277">
        <v>137.12925337855117</v>
      </c>
      <c r="C11" s="1275">
        <v>6.3559069259958374</v>
      </c>
      <c r="D11" s="1275">
        <v>137.22210298316412</v>
      </c>
      <c r="E11" s="1276">
        <v>6.0966989349078071</v>
      </c>
      <c r="F11" s="1276">
        <v>137.02789122957947</v>
      </c>
      <c r="G11" s="1276">
        <v>6.6258291084174985</v>
      </c>
      <c r="H11" s="1278">
        <v>33.532634499768669</v>
      </c>
      <c r="I11" s="1275">
        <v>8.3847543699241562</v>
      </c>
      <c r="J11" s="1278">
        <v>34.532214236486993</v>
      </c>
      <c r="K11" s="1278">
        <v>8.8224522682190685</v>
      </c>
      <c r="L11" s="1278">
        <v>32.441412295786677</v>
      </c>
      <c r="M11" s="1276">
        <v>7.7330794251022628</v>
      </c>
      <c r="N11" s="1274">
        <v>77.746421058032738</v>
      </c>
      <c r="O11" s="1274">
        <f>100-N11</f>
        <v>22.253578941967262</v>
      </c>
      <c r="P11" s="1274">
        <v>78.163405761478714</v>
      </c>
      <c r="Q11" s="1274">
        <f>100-P11</f>
        <v>21.836594238521286</v>
      </c>
      <c r="R11" s="1274">
        <v>77.291264219789653</v>
      </c>
      <c r="S11" s="1274">
        <f>100-R11</f>
        <v>22.708735780210347</v>
      </c>
    </row>
    <row r="12" spans="1:19" ht="27" customHeight="1">
      <c r="B12" s="1277"/>
      <c r="C12" s="1275"/>
      <c r="D12" s="1275"/>
      <c r="E12" s="1276"/>
      <c r="F12" s="1276"/>
      <c r="G12" s="1276"/>
      <c r="H12" s="1275"/>
      <c r="I12" s="1275"/>
      <c r="J12" s="1275"/>
      <c r="K12" s="1275"/>
      <c r="L12" s="1275"/>
      <c r="M12" s="1275"/>
      <c r="N12" s="1274"/>
      <c r="O12" s="1274"/>
      <c r="P12" s="1274"/>
      <c r="Q12" s="1274"/>
      <c r="R12" s="1274"/>
      <c r="S12" s="1274"/>
    </row>
    <row r="13" spans="1:19" ht="27" customHeight="1">
      <c r="A13" s="1462" t="s">
        <v>1650</v>
      </c>
      <c r="B13" s="1277">
        <v>156.11521852360445</v>
      </c>
      <c r="C13" s="1275">
        <v>7.3197472099098997</v>
      </c>
      <c r="D13" s="1275">
        <v>157.09662840746029</v>
      </c>
      <c r="E13" s="1276">
        <v>8.1646549307865328</v>
      </c>
      <c r="F13" s="1276">
        <v>155.0171265175083</v>
      </c>
      <c r="G13" s="1276">
        <v>6.0544915819245118</v>
      </c>
      <c r="H13" s="1275">
        <v>48.427610208816994</v>
      </c>
      <c r="I13" s="1275">
        <v>11.779658633467994</v>
      </c>
      <c r="J13" s="1275">
        <v>50.302017575323092</v>
      </c>
      <c r="K13" s="1275">
        <v>12.969059875052661</v>
      </c>
      <c r="L13" s="1275">
        <v>46.330350155513223</v>
      </c>
      <c r="M13" s="1275">
        <v>9.8739479391924192</v>
      </c>
      <c r="N13" s="1274">
        <v>82.006904052584289</v>
      </c>
      <c r="O13" s="1274">
        <f>100-N13</f>
        <v>17.993095947415711</v>
      </c>
      <c r="P13" s="1274">
        <v>83.26468481375359</v>
      </c>
      <c r="Q13" s="1274">
        <f>100-P13</f>
        <v>16.73531518624641</v>
      </c>
      <c r="R13" s="1274">
        <v>80.599258442729734</v>
      </c>
      <c r="S13" s="1274">
        <f>100-R13</f>
        <v>19.400741557270266</v>
      </c>
    </row>
    <row r="14" spans="1:19" ht="27" customHeight="1">
      <c r="B14" s="1277"/>
      <c r="C14" s="1275"/>
      <c r="D14" s="1275"/>
      <c r="E14" s="1276"/>
      <c r="F14" s="1276"/>
      <c r="G14" s="1276"/>
      <c r="H14" s="1275"/>
      <c r="I14" s="1275"/>
      <c r="J14" s="1275"/>
      <c r="K14" s="1275"/>
      <c r="L14" s="1275"/>
      <c r="M14" s="1275"/>
      <c r="N14" s="1274"/>
      <c r="O14" s="1274"/>
      <c r="P14" s="1274"/>
      <c r="Q14" s="1274"/>
      <c r="R14" s="1274"/>
      <c r="S14" s="1274"/>
    </row>
    <row r="15" spans="1:19" ht="27" customHeight="1">
      <c r="A15" s="1462" t="s">
        <v>1722</v>
      </c>
      <c r="B15" s="1277">
        <v>165.44643177273792</v>
      </c>
      <c r="C15" s="1275">
        <v>8.1150272349062096</v>
      </c>
      <c r="D15" s="1275">
        <v>170.81287387917993</v>
      </c>
      <c r="E15" s="1276">
        <v>6.0061903713607512</v>
      </c>
      <c r="F15" s="1276">
        <v>159.47324979966484</v>
      </c>
      <c r="G15" s="1276">
        <v>5.5916259582633314</v>
      </c>
      <c r="H15" s="1275">
        <v>58.424394952768665</v>
      </c>
      <c r="I15" s="1275">
        <v>13.379204398113327</v>
      </c>
      <c r="J15" s="1275">
        <v>63.469212644806731</v>
      </c>
      <c r="K15" s="1275">
        <v>14.076519535279072</v>
      </c>
      <c r="L15" s="1275">
        <v>52.809200845049851</v>
      </c>
      <c r="M15" s="1275">
        <v>9.8911668108236306</v>
      </c>
      <c r="N15" s="1274">
        <v>78.04140017880475</v>
      </c>
      <c r="O15" s="1274">
        <f>100-N15</f>
        <v>21.95859982119525</v>
      </c>
      <c r="P15" s="1274">
        <v>78.539736395667489</v>
      </c>
      <c r="Q15" s="1274">
        <f>100-P15</f>
        <v>21.460263604332511</v>
      </c>
      <c r="R15" s="1274">
        <v>77.48618784530386</v>
      </c>
      <c r="S15" s="1274">
        <f>100-R15</f>
        <v>22.51381215469614</v>
      </c>
    </row>
    <row r="16" spans="1:19" ht="27" customHeight="1">
      <c r="A16" s="1683"/>
      <c r="B16" s="1273"/>
      <c r="C16" s="1272"/>
      <c r="D16" s="1272"/>
      <c r="E16" s="1185"/>
      <c r="F16" s="1185"/>
      <c r="G16" s="1185"/>
      <c r="H16" s="1547"/>
      <c r="I16" s="1547"/>
      <c r="J16" s="1547"/>
      <c r="K16" s="1547"/>
      <c r="L16" s="1547"/>
      <c r="M16" s="1547"/>
      <c r="N16" s="1466"/>
      <c r="O16" s="1466"/>
      <c r="P16" s="1466"/>
      <c r="Q16" s="1466"/>
      <c r="R16" s="1466"/>
      <c r="S16" s="1466"/>
    </row>
    <row r="17" spans="1:26" s="13" customFormat="1" ht="13.9" customHeight="1">
      <c r="A17" s="1467" t="s">
        <v>83</v>
      </c>
      <c r="B17" s="1177"/>
      <c r="C17" s="1271" t="s">
        <v>84</v>
      </c>
      <c r="D17" s="1177"/>
      <c r="E17" s="980"/>
      <c r="G17" s="1179" t="s">
        <v>85</v>
      </c>
      <c r="H17" s="980"/>
      <c r="J17" s="980"/>
      <c r="L17" s="1177" t="s">
        <v>87</v>
      </c>
      <c r="S17" s="99" t="s">
        <v>1553</v>
      </c>
    </row>
    <row r="18" spans="1:26" s="13" customFormat="1" ht="13.9" customHeight="1">
      <c r="D18" s="507"/>
      <c r="G18" s="507" t="s">
        <v>86</v>
      </c>
    </row>
    <row r="19" spans="1:26" s="13" customFormat="1" ht="14.25">
      <c r="A19" s="54" t="s">
        <v>1552</v>
      </c>
      <c r="B19" s="54"/>
    </row>
    <row r="20" spans="1:26" s="13" customFormat="1" ht="13.9" customHeight="1">
      <c r="A20" s="94" t="s">
        <v>272</v>
      </c>
      <c r="B20" s="54"/>
    </row>
    <row r="21" spans="1:26" s="94" customFormat="1" ht="13.9" customHeight="1">
      <c r="A21" s="1269"/>
      <c r="B21" s="157"/>
      <c r="V21" s="1469"/>
      <c r="W21" s="1469"/>
      <c r="X21" s="1469"/>
      <c r="Y21" s="1469"/>
      <c r="Z21" s="1469"/>
    </row>
  </sheetData>
  <mergeCells count="20">
    <mergeCell ref="A5:A7"/>
    <mergeCell ref="B5:G5"/>
    <mergeCell ref="H5:M5"/>
    <mergeCell ref="N5:S5"/>
    <mergeCell ref="B6:C6"/>
    <mergeCell ref="D6:E6"/>
    <mergeCell ref="F6:G6"/>
    <mergeCell ref="H6:I6"/>
    <mergeCell ref="J6:K6"/>
    <mergeCell ref="L6:M6"/>
    <mergeCell ref="O1:P1"/>
    <mergeCell ref="Q1:S1"/>
    <mergeCell ref="O2:P2"/>
    <mergeCell ref="Q2:S2"/>
    <mergeCell ref="A3:S3"/>
    <mergeCell ref="E4:N4"/>
    <mergeCell ref="P4:S4"/>
    <mergeCell ref="N6:O6"/>
    <mergeCell ref="P6:Q6"/>
    <mergeCell ref="R6:S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"/>
  <sheetViews>
    <sheetView view="pageBreakPreview" topLeftCell="A4" zoomScaleNormal="100" zoomScaleSheetLayoutView="100" workbookViewId="0">
      <selection activeCell="I10" sqref="I10"/>
    </sheetView>
  </sheetViews>
  <sheetFormatPr defaultColWidth="10" defaultRowHeight="15.75"/>
  <cols>
    <col min="1" max="2" width="8" style="84" customWidth="1"/>
    <col min="3" max="8" width="17.875" style="84" customWidth="1"/>
    <col min="9" max="256" width="10" style="84"/>
    <col min="257" max="258" width="8" style="84" customWidth="1"/>
    <col min="259" max="264" width="17.875" style="84" customWidth="1"/>
    <col min="265" max="512" width="10" style="84"/>
    <col min="513" max="514" width="8" style="84" customWidth="1"/>
    <col min="515" max="520" width="17.875" style="84" customWidth="1"/>
    <col min="521" max="768" width="10" style="84"/>
    <col min="769" max="770" width="8" style="84" customWidth="1"/>
    <col min="771" max="776" width="17.875" style="84" customWidth="1"/>
    <col min="777" max="1024" width="10" style="84"/>
    <col min="1025" max="1026" width="8" style="84" customWidth="1"/>
    <col min="1027" max="1032" width="17.875" style="84" customWidth="1"/>
    <col min="1033" max="1280" width="10" style="84"/>
    <col min="1281" max="1282" width="8" style="84" customWidth="1"/>
    <col min="1283" max="1288" width="17.875" style="84" customWidth="1"/>
    <col min="1289" max="1536" width="10" style="84"/>
    <col min="1537" max="1538" width="8" style="84" customWidth="1"/>
    <col min="1539" max="1544" width="17.875" style="84" customWidth="1"/>
    <col min="1545" max="1792" width="10" style="84"/>
    <col min="1793" max="1794" width="8" style="84" customWidth="1"/>
    <col min="1795" max="1800" width="17.875" style="84" customWidth="1"/>
    <col min="1801" max="2048" width="10" style="84"/>
    <col min="2049" max="2050" width="8" style="84" customWidth="1"/>
    <col min="2051" max="2056" width="17.875" style="84" customWidth="1"/>
    <col min="2057" max="2304" width="10" style="84"/>
    <col min="2305" max="2306" width="8" style="84" customWidth="1"/>
    <col min="2307" max="2312" width="17.875" style="84" customWidth="1"/>
    <col min="2313" max="2560" width="10" style="84"/>
    <col min="2561" max="2562" width="8" style="84" customWidth="1"/>
    <col min="2563" max="2568" width="17.875" style="84" customWidth="1"/>
    <col min="2569" max="2816" width="10" style="84"/>
    <col min="2817" max="2818" width="8" style="84" customWidth="1"/>
    <col min="2819" max="2824" width="17.875" style="84" customWidth="1"/>
    <col min="2825" max="3072" width="10" style="84"/>
    <col min="3073" max="3074" width="8" style="84" customWidth="1"/>
    <col min="3075" max="3080" width="17.875" style="84" customWidth="1"/>
    <col min="3081" max="3328" width="10" style="84"/>
    <col min="3329" max="3330" width="8" style="84" customWidth="1"/>
    <col min="3331" max="3336" width="17.875" style="84" customWidth="1"/>
    <col min="3337" max="3584" width="10" style="84"/>
    <col min="3585" max="3586" width="8" style="84" customWidth="1"/>
    <col min="3587" max="3592" width="17.875" style="84" customWidth="1"/>
    <col min="3593" max="3840" width="10" style="84"/>
    <col min="3841" max="3842" width="8" style="84" customWidth="1"/>
    <col min="3843" max="3848" width="17.875" style="84" customWidth="1"/>
    <col min="3849" max="4096" width="10" style="84"/>
    <col min="4097" max="4098" width="8" style="84" customWidth="1"/>
    <col min="4099" max="4104" width="17.875" style="84" customWidth="1"/>
    <col min="4105" max="4352" width="10" style="84"/>
    <col min="4353" max="4354" width="8" style="84" customWidth="1"/>
    <col min="4355" max="4360" width="17.875" style="84" customWidth="1"/>
    <col min="4361" max="4608" width="10" style="84"/>
    <col min="4609" max="4610" width="8" style="84" customWidth="1"/>
    <col min="4611" max="4616" width="17.875" style="84" customWidth="1"/>
    <col min="4617" max="4864" width="10" style="84"/>
    <col min="4865" max="4866" width="8" style="84" customWidth="1"/>
    <col min="4867" max="4872" width="17.875" style="84" customWidth="1"/>
    <col min="4873" max="5120" width="10" style="84"/>
    <col min="5121" max="5122" width="8" style="84" customWidth="1"/>
    <col min="5123" max="5128" width="17.875" style="84" customWidth="1"/>
    <col min="5129" max="5376" width="10" style="84"/>
    <col min="5377" max="5378" width="8" style="84" customWidth="1"/>
    <col min="5379" max="5384" width="17.875" style="84" customWidth="1"/>
    <col min="5385" max="5632" width="10" style="84"/>
    <col min="5633" max="5634" width="8" style="84" customWidth="1"/>
    <col min="5635" max="5640" width="17.875" style="84" customWidth="1"/>
    <col min="5641" max="5888" width="10" style="84"/>
    <col min="5889" max="5890" width="8" style="84" customWidth="1"/>
    <col min="5891" max="5896" width="17.875" style="84" customWidth="1"/>
    <col min="5897" max="6144" width="10" style="84"/>
    <col min="6145" max="6146" width="8" style="84" customWidth="1"/>
    <col min="6147" max="6152" width="17.875" style="84" customWidth="1"/>
    <col min="6153" max="6400" width="10" style="84"/>
    <col min="6401" max="6402" width="8" style="84" customWidth="1"/>
    <col min="6403" max="6408" width="17.875" style="84" customWidth="1"/>
    <col min="6409" max="6656" width="10" style="84"/>
    <col min="6657" max="6658" width="8" style="84" customWidth="1"/>
    <col min="6659" max="6664" width="17.875" style="84" customWidth="1"/>
    <col min="6665" max="6912" width="10" style="84"/>
    <col min="6913" max="6914" width="8" style="84" customWidth="1"/>
    <col min="6915" max="6920" width="17.875" style="84" customWidth="1"/>
    <col min="6921" max="7168" width="10" style="84"/>
    <col min="7169" max="7170" width="8" style="84" customWidth="1"/>
    <col min="7171" max="7176" width="17.875" style="84" customWidth="1"/>
    <col min="7177" max="7424" width="10" style="84"/>
    <col min="7425" max="7426" width="8" style="84" customWidth="1"/>
    <col min="7427" max="7432" width="17.875" style="84" customWidth="1"/>
    <col min="7433" max="7680" width="10" style="84"/>
    <col min="7681" max="7682" width="8" style="84" customWidth="1"/>
    <col min="7683" max="7688" width="17.875" style="84" customWidth="1"/>
    <col min="7689" max="7936" width="10" style="84"/>
    <col min="7937" max="7938" width="8" style="84" customWidth="1"/>
    <col min="7939" max="7944" width="17.875" style="84" customWidth="1"/>
    <col min="7945" max="8192" width="10" style="84"/>
    <col min="8193" max="8194" width="8" style="84" customWidth="1"/>
    <col min="8195" max="8200" width="17.875" style="84" customWidth="1"/>
    <col min="8201" max="8448" width="10" style="84"/>
    <col min="8449" max="8450" width="8" style="84" customWidth="1"/>
    <col min="8451" max="8456" width="17.875" style="84" customWidth="1"/>
    <col min="8457" max="8704" width="10" style="84"/>
    <col min="8705" max="8706" width="8" style="84" customWidth="1"/>
    <col min="8707" max="8712" width="17.875" style="84" customWidth="1"/>
    <col min="8713" max="8960" width="10" style="84"/>
    <col min="8961" max="8962" width="8" style="84" customWidth="1"/>
    <col min="8963" max="8968" width="17.875" style="84" customWidth="1"/>
    <col min="8969" max="9216" width="10" style="84"/>
    <col min="9217" max="9218" width="8" style="84" customWidth="1"/>
    <col min="9219" max="9224" width="17.875" style="84" customWidth="1"/>
    <col min="9225" max="9472" width="10" style="84"/>
    <col min="9473" max="9474" width="8" style="84" customWidth="1"/>
    <col min="9475" max="9480" width="17.875" style="84" customWidth="1"/>
    <col min="9481" max="9728" width="10" style="84"/>
    <col min="9729" max="9730" width="8" style="84" customWidth="1"/>
    <col min="9731" max="9736" width="17.875" style="84" customWidth="1"/>
    <col min="9737" max="9984" width="10" style="84"/>
    <col min="9985" max="9986" width="8" style="84" customWidth="1"/>
    <col min="9987" max="9992" width="17.875" style="84" customWidth="1"/>
    <col min="9993" max="10240" width="10" style="84"/>
    <col min="10241" max="10242" width="8" style="84" customWidth="1"/>
    <col min="10243" max="10248" width="17.875" style="84" customWidth="1"/>
    <col min="10249" max="10496" width="10" style="84"/>
    <col min="10497" max="10498" width="8" style="84" customWidth="1"/>
    <col min="10499" max="10504" width="17.875" style="84" customWidth="1"/>
    <col min="10505" max="10752" width="10" style="84"/>
    <col min="10753" max="10754" width="8" style="84" customWidth="1"/>
    <col min="10755" max="10760" width="17.875" style="84" customWidth="1"/>
    <col min="10761" max="11008" width="10" style="84"/>
    <col min="11009" max="11010" width="8" style="84" customWidth="1"/>
    <col min="11011" max="11016" width="17.875" style="84" customWidth="1"/>
    <col min="11017" max="11264" width="10" style="84"/>
    <col min="11265" max="11266" width="8" style="84" customWidth="1"/>
    <col min="11267" max="11272" width="17.875" style="84" customWidth="1"/>
    <col min="11273" max="11520" width="10" style="84"/>
    <col min="11521" max="11522" width="8" style="84" customWidth="1"/>
    <col min="11523" max="11528" width="17.875" style="84" customWidth="1"/>
    <col min="11529" max="11776" width="10" style="84"/>
    <col min="11777" max="11778" width="8" style="84" customWidth="1"/>
    <col min="11779" max="11784" width="17.875" style="84" customWidth="1"/>
    <col min="11785" max="12032" width="10" style="84"/>
    <col min="12033" max="12034" width="8" style="84" customWidth="1"/>
    <col min="12035" max="12040" width="17.875" style="84" customWidth="1"/>
    <col min="12041" max="12288" width="10" style="84"/>
    <col min="12289" max="12290" width="8" style="84" customWidth="1"/>
    <col min="12291" max="12296" width="17.875" style="84" customWidth="1"/>
    <col min="12297" max="12544" width="10" style="84"/>
    <col min="12545" max="12546" width="8" style="84" customWidth="1"/>
    <col min="12547" max="12552" width="17.875" style="84" customWidth="1"/>
    <col min="12553" max="12800" width="10" style="84"/>
    <col min="12801" max="12802" width="8" style="84" customWidth="1"/>
    <col min="12803" max="12808" width="17.875" style="84" customWidth="1"/>
    <col min="12809" max="13056" width="10" style="84"/>
    <col min="13057" max="13058" width="8" style="84" customWidth="1"/>
    <col min="13059" max="13064" width="17.875" style="84" customWidth="1"/>
    <col min="13065" max="13312" width="10" style="84"/>
    <col min="13313" max="13314" width="8" style="84" customWidth="1"/>
    <col min="13315" max="13320" width="17.875" style="84" customWidth="1"/>
    <col min="13321" max="13568" width="10" style="84"/>
    <col min="13569" max="13570" width="8" style="84" customWidth="1"/>
    <col min="13571" max="13576" width="17.875" style="84" customWidth="1"/>
    <col min="13577" max="13824" width="10" style="84"/>
    <col min="13825" max="13826" width="8" style="84" customWidth="1"/>
    <col min="13827" max="13832" width="17.875" style="84" customWidth="1"/>
    <col min="13833" max="14080" width="10" style="84"/>
    <col min="14081" max="14082" width="8" style="84" customWidth="1"/>
    <col min="14083" max="14088" width="17.875" style="84" customWidth="1"/>
    <col min="14089" max="14336" width="10" style="84"/>
    <col min="14337" max="14338" width="8" style="84" customWidth="1"/>
    <col min="14339" max="14344" width="17.875" style="84" customWidth="1"/>
    <col min="14345" max="14592" width="10" style="84"/>
    <col min="14593" max="14594" width="8" style="84" customWidth="1"/>
    <col min="14595" max="14600" width="17.875" style="84" customWidth="1"/>
    <col min="14601" max="14848" width="10" style="84"/>
    <col min="14849" max="14850" width="8" style="84" customWidth="1"/>
    <col min="14851" max="14856" width="17.875" style="84" customWidth="1"/>
    <col min="14857" max="15104" width="10" style="84"/>
    <col min="15105" max="15106" width="8" style="84" customWidth="1"/>
    <col min="15107" max="15112" width="17.875" style="84" customWidth="1"/>
    <col min="15113" max="15360" width="10" style="84"/>
    <col min="15361" max="15362" width="8" style="84" customWidth="1"/>
    <col min="15363" max="15368" width="17.875" style="84" customWidth="1"/>
    <col min="15369" max="15616" width="10" style="84"/>
    <col min="15617" max="15618" width="8" style="84" customWidth="1"/>
    <col min="15619" max="15624" width="17.875" style="84" customWidth="1"/>
    <col min="15625" max="15872" width="10" style="84"/>
    <col min="15873" max="15874" width="8" style="84" customWidth="1"/>
    <col min="15875" max="15880" width="17.875" style="84" customWidth="1"/>
    <col min="15881" max="16128" width="10" style="84"/>
    <col min="16129" max="16130" width="8" style="84" customWidth="1"/>
    <col min="16131" max="16136" width="17.875" style="84" customWidth="1"/>
    <col min="16137" max="16384" width="10" style="84"/>
  </cols>
  <sheetData>
    <row r="1" spans="1:8" s="13" customFormat="1" ht="18" customHeight="1">
      <c r="A1" s="2163" t="s">
        <v>2656</v>
      </c>
      <c r="B1" s="2165"/>
      <c r="G1" s="1510" t="s">
        <v>2657</v>
      </c>
      <c r="H1" s="1439" t="s">
        <v>2658</v>
      </c>
    </row>
    <row r="2" spans="1:8" s="13" customFormat="1" ht="18" customHeight="1">
      <c r="A2" s="2163" t="s">
        <v>1159</v>
      </c>
      <c r="B2" s="2165"/>
      <c r="C2" s="1678" t="s">
        <v>1668</v>
      </c>
      <c r="D2" s="83"/>
      <c r="E2" s="83"/>
      <c r="F2" s="7" t="s">
        <v>344</v>
      </c>
      <c r="G2" s="1510" t="s">
        <v>228</v>
      </c>
      <c r="H2" s="1516" t="s">
        <v>1653</v>
      </c>
    </row>
    <row r="3" spans="1:8" s="159" customFormat="1" ht="30.2" customHeight="1">
      <c r="A3" s="2479" t="s">
        <v>1700</v>
      </c>
      <c r="B3" s="2479"/>
      <c r="C3" s="2479"/>
      <c r="D3" s="2479"/>
      <c r="E3" s="2479"/>
      <c r="F3" s="2479"/>
      <c r="G3" s="2479"/>
      <c r="H3" s="2479"/>
    </row>
    <row r="4" spans="1:8" s="13" customFormat="1" ht="30.2" customHeight="1">
      <c r="C4" s="85"/>
      <c r="D4" s="2480" t="s">
        <v>1701</v>
      </c>
      <c r="E4" s="2480"/>
      <c r="F4" s="2480"/>
      <c r="G4" s="85"/>
      <c r="H4" s="99" t="s">
        <v>1702</v>
      </c>
    </row>
    <row r="5" spans="1:8" s="13" customFormat="1" ht="48.2" customHeight="1">
      <c r="A5" s="2468" t="s">
        <v>1703</v>
      </c>
      <c r="B5" s="2469"/>
      <c r="C5" s="2474" t="s">
        <v>1704</v>
      </c>
      <c r="D5" s="2475"/>
      <c r="E5" s="2476"/>
      <c r="F5" s="2475" t="s">
        <v>1705</v>
      </c>
      <c r="G5" s="2475"/>
      <c r="H5" s="2475"/>
    </row>
    <row r="6" spans="1:8" s="13" customFormat="1" ht="45" customHeight="1">
      <c r="A6" s="1716"/>
      <c r="B6" s="1717"/>
      <c r="C6" s="1712"/>
      <c r="D6" s="1713"/>
      <c r="E6" s="1713"/>
      <c r="F6" s="1684"/>
      <c r="G6" s="1713"/>
      <c r="H6" s="1713"/>
    </row>
    <row r="7" spans="1:8" s="13" customFormat="1" ht="45" customHeight="1">
      <c r="A7" s="2571" t="s">
        <v>798</v>
      </c>
      <c r="B7" s="2611"/>
      <c r="C7" s="1041"/>
      <c r="D7" s="1700"/>
      <c r="E7" s="1037">
        <f>SUM(E8:E10)</f>
        <v>161</v>
      </c>
      <c r="F7" s="986"/>
      <c r="G7" s="1037"/>
      <c r="H7" s="1037">
        <f>SUM(H8:H10)</f>
        <v>2841</v>
      </c>
    </row>
    <row r="8" spans="1:8" s="13" customFormat="1" ht="45" customHeight="1">
      <c r="A8" s="2571" t="s">
        <v>1706</v>
      </c>
      <c r="B8" s="2611"/>
      <c r="C8" s="1041"/>
      <c r="D8" s="1700"/>
      <c r="E8" s="1037">
        <v>77</v>
      </c>
      <c r="F8" s="986"/>
      <c r="G8" s="1037"/>
      <c r="H8" s="1037">
        <v>1690</v>
      </c>
    </row>
    <row r="9" spans="1:8" s="13" customFormat="1" ht="45" customHeight="1">
      <c r="A9" s="2571" t="s">
        <v>1707</v>
      </c>
      <c r="B9" s="2611"/>
      <c r="C9" s="1041"/>
      <c r="D9" s="1700"/>
      <c r="E9" s="1037">
        <v>10</v>
      </c>
      <c r="F9" s="986"/>
      <c r="G9" s="1037"/>
      <c r="H9" s="1037">
        <v>1151</v>
      </c>
    </row>
    <row r="10" spans="1:8" s="13" customFormat="1" ht="45" customHeight="1">
      <c r="A10" s="2571" t="s">
        <v>90</v>
      </c>
      <c r="B10" s="2611"/>
      <c r="C10" s="1041"/>
      <c r="D10" s="1700"/>
      <c r="E10" s="1037">
        <v>74</v>
      </c>
      <c r="F10" s="986"/>
      <c r="G10" s="1037"/>
      <c r="H10" s="1037">
        <v>0</v>
      </c>
    </row>
    <row r="11" spans="1:8" s="13" customFormat="1" ht="45" customHeight="1">
      <c r="A11" s="1019"/>
      <c r="B11" s="1020"/>
      <c r="C11" s="1021"/>
      <c r="D11" s="1021"/>
      <c r="E11" s="1021"/>
      <c r="F11" s="1021"/>
      <c r="G11" s="1021"/>
      <c r="H11" s="1021"/>
    </row>
    <row r="12" spans="1:8" s="13" customFormat="1" ht="24.95" customHeight="1">
      <c r="A12" s="94" t="s">
        <v>328</v>
      </c>
      <c r="C12" s="1684" t="s">
        <v>1708</v>
      </c>
      <c r="D12" s="1068" t="s">
        <v>1709</v>
      </c>
      <c r="F12" s="1067" t="s">
        <v>1710</v>
      </c>
      <c r="H12" s="99" t="s">
        <v>1553</v>
      </c>
    </row>
    <row r="13" spans="1:8" s="13" customFormat="1" ht="24.95" customHeight="1">
      <c r="D13" s="507" t="s">
        <v>86</v>
      </c>
    </row>
    <row r="14" spans="1:8" s="13" customFormat="1" ht="20.100000000000001" customHeight="1">
      <c r="A14" s="89"/>
      <c r="B14" s="1069"/>
      <c r="C14" s="1070"/>
      <c r="D14" s="1070"/>
      <c r="E14" s="1070"/>
      <c r="F14" s="1070"/>
      <c r="G14" s="1070"/>
      <c r="H14" s="1070"/>
    </row>
    <row r="15" spans="1:8" s="13" customFormat="1" ht="13.9" customHeight="1">
      <c r="A15" s="54" t="s">
        <v>1552</v>
      </c>
    </row>
    <row r="16" spans="1:8" s="13" customFormat="1" ht="13.9" customHeight="1">
      <c r="A16" s="54" t="s">
        <v>1699</v>
      </c>
    </row>
    <row r="17" spans="1:29" s="94" customFormat="1" ht="13.9" customHeight="1">
      <c r="A17" s="157"/>
      <c r="B17" s="157"/>
      <c r="Y17" s="1469"/>
      <c r="Z17" s="1469"/>
      <c r="AA17" s="1469"/>
      <c r="AB17" s="1469"/>
      <c r="AC17" s="1469"/>
    </row>
  </sheetData>
  <mergeCells count="11">
    <mergeCell ref="A7:B7"/>
    <mergeCell ref="A8:B8"/>
    <mergeCell ref="A9:B9"/>
    <mergeCell ref="A10:B10"/>
    <mergeCell ref="A1:B1"/>
    <mergeCell ref="A2:B2"/>
    <mergeCell ref="A3:H3"/>
    <mergeCell ref="D4:F4"/>
    <mergeCell ref="A5:B5"/>
    <mergeCell ref="C5:E5"/>
    <mergeCell ref="F5:H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"/>
  <sheetViews>
    <sheetView view="pageBreakPreview" topLeftCell="A4" zoomScale="80" zoomScaleNormal="80" zoomScaleSheetLayoutView="80" workbookViewId="0">
      <selection activeCell="I10" sqref="I10"/>
    </sheetView>
  </sheetViews>
  <sheetFormatPr defaultColWidth="10" defaultRowHeight="15.75"/>
  <cols>
    <col min="1" max="1" width="8" style="84" customWidth="1"/>
    <col min="2" max="2" width="13.375" style="84" customWidth="1"/>
    <col min="3" max="18" width="7.75" style="84" customWidth="1"/>
    <col min="19" max="266" width="10" style="84"/>
    <col min="267" max="268" width="8" style="84" customWidth="1"/>
    <col min="269" max="274" width="17.875" style="84" customWidth="1"/>
    <col min="275" max="522" width="10" style="84"/>
    <col min="523" max="524" width="8" style="84" customWidth="1"/>
    <col min="525" max="530" width="17.875" style="84" customWidth="1"/>
    <col min="531" max="778" width="10" style="84"/>
    <col min="779" max="780" width="8" style="84" customWidth="1"/>
    <col min="781" max="786" width="17.875" style="84" customWidth="1"/>
    <col min="787" max="1034" width="10" style="84"/>
    <col min="1035" max="1036" width="8" style="84" customWidth="1"/>
    <col min="1037" max="1042" width="17.875" style="84" customWidth="1"/>
    <col min="1043" max="1290" width="10" style="84"/>
    <col min="1291" max="1292" width="8" style="84" customWidth="1"/>
    <col min="1293" max="1298" width="17.875" style="84" customWidth="1"/>
    <col min="1299" max="1546" width="10" style="84"/>
    <col min="1547" max="1548" width="8" style="84" customWidth="1"/>
    <col min="1549" max="1554" width="17.875" style="84" customWidth="1"/>
    <col min="1555" max="1802" width="10" style="84"/>
    <col min="1803" max="1804" width="8" style="84" customWidth="1"/>
    <col min="1805" max="1810" width="17.875" style="84" customWidth="1"/>
    <col min="1811" max="2058" width="10" style="84"/>
    <col min="2059" max="2060" width="8" style="84" customWidth="1"/>
    <col min="2061" max="2066" width="17.875" style="84" customWidth="1"/>
    <col min="2067" max="2314" width="10" style="84"/>
    <col min="2315" max="2316" width="8" style="84" customWidth="1"/>
    <col min="2317" max="2322" width="17.875" style="84" customWidth="1"/>
    <col min="2323" max="2570" width="10" style="84"/>
    <col min="2571" max="2572" width="8" style="84" customWidth="1"/>
    <col min="2573" max="2578" width="17.875" style="84" customWidth="1"/>
    <col min="2579" max="2826" width="10" style="84"/>
    <col min="2827" max="2828" width="8" style="84" customWidth="1"/>
    <col min="2829" max="2834" width="17.875" style="84" customWidth="1"/>
    <col min="2835" max="3082" width="10" style="84"/>
    <col min="3083" max="3084" width="8" style="84" customWidth="1"/>
    <col min="3085" max="3090" width="17.875" style="84" customWidth="1"/>
    <col min="3091" max="3338" width="10" style="84"/>
    <col min="3339" max="3340" width="8" style="84" customWidth="1"/>
    <col min="3341" max="3346" width="17.875" style="84" customWidth="1"/>
    <col min="3347" max="3594" width="10" style="84"/>
    <col min="3595" max="3596" width="8" style="84" customWidth="1"/>
    <col min="3597" max="3602" width="17.875" style="84" customWidth="1"/>
    <col min="3603" max="3850" width="10" style="84"/>
    <col min="3851" max="3852" width="8" style="84" customWidth="1"/>
    <col min="3853" max="3858" width="17.875" style="84" customWidth="1"/>
    <col min="3859" max="4106" width="10" style="84"/>
    <col min="4107" max="4108" width="8" style="84" customWidth="1"/>
    <col min="4109" max="4114" width="17.875" style="84" customWidth="1"/>
    <col min="4115" max="4362" width="10" style="84"/>
    <col min="4363" max="4364" width="8" style="84" customWidth="1"/>
    <col min="4365" max="4370" width="17.875" style="84" customWidth="1"/>
    <col min="4371" max="4618" width="10" style="84"/>
    <col min="4619" max="4620" width="8" style="84" customWidth="1"/>
    <col min="4621" max="4626" width="17.875" style="84" customWidth="1"/>
    <col min="4627" max="4874" width="10" style="84"/>
    <col min="4875" max="4876" width="8" style="84" customWidth="1"/>
    <col min="4877" max="4882" width="17.875" style="84" customWidth="1"/>
    <col min="4883" max="5130" width="10" style="84"/>
    <col min="5131" max="5132" width="8" style="84" customWidth="1"/>
    <col min="5133" max="5138" width="17.875" style="84" customWidth="1"/>
    <col min="5139" max="5386" width="10" style="84"/>
    <col min="5387" max="5388" width="8" style="84" customWidth="1"/>
    <col min="5389" max="5394" width="17.875" style="84" customWidth="1"/>
    <col min="5395" max="5642" width="10" style="84"/>
    <col min="5643" max="5644" width="8" style="84" customWidth="1"/>
    <col min="5645" max="5650" width="17.875" style="84" customWidth="1"/>
    <col min="5651" max="5898" width="10" style="84"/>
    <col min="5899" max="5900" width="8" style="84" customWidth="1"/>
    <col min="5901" max="5906" width="17.875" style="84" customWidth="1"/>
    <col min="5907" max="6154" width="10" style="84"/>
    <col min="6155" max="6156" width="8" style="84" customWidth="1"/>
    <col min="6157" max="6162" width="17.875" style="84" customWidth="1"/>
    <col min="6163" max="6410" width="10" style="84"/>
    <col min="6411" max="6412" width="8" style="84" customWidth="1"/>
    <col min="6413" max="6418" width="17.875" style="84" customWidth="1"/>
    <col min="6419" max="6666" width="10" style="84"/>
    <col min="6667" max="6668" width="8" style="84" customWidth="1"/>
    <col min="6669" max="6674" width="17.875" style="84" customWidth="1"/>
    <col min="6675" max="6922" width="10" style="84"/>
    <col min="6923" max="6924" width="8" style="84" customWidth="1"/>
    <col min="6925" max="6930" width="17.875" style="84" customWidth="1"/>
    <col min="6931" max="7178" width="10" style="84"/>
    <col min="7179" max="7180" width="8" style="84" customWidth="1"/>
    <col min="7181" max="7186" width="17.875" style="84" customWidth="1"/>
    <col min="7187" max="7434" width="10" style="84"/>
    <col min="7435" max="7436" width="8" style="84" customWidth="1"/>
    <col min="7437" max="7442" width="17.875" style="84" customWidth="1"/>
    <col min="7443" max="7690" width="10" style="84"/>
    <col min="7691" max="7692" width="8" style="84" customWidth="1"/>
    <col min="7693" max="7698" width="17.875" style="84" customWidth="1"/>
    <col min="7699" max="7946" width="10" style="84"/>
    <col min="7947" max="7948" width="8" style="84" customWidth="1"/>
    <col min="7949" max="7954" width="17.875" style="84" customWidth="1"/>
    <col min="7955" max="8202" width="10" style="84"/>
    <col min="8203" max="8204" width="8" style="84" customWidth="1"/>
    <col min="8205" max="8210" width="17.875" style="84" customWidth="1"/>
    <col min="8211" max="8458" width="10" style="84"/>
    <col min="8459" max="8460" width="8" style="84" customWidth="1"/>
    <col min="8461" max="8466" width="17.875" style="84" customWidth="1"/>
    <col min="8467" max="8714" width="10" style="84"/>
    <col min="8715" max="8716" width="8" style="84" customWidth="1"/>
    <col min="8717" max="8722" width="17.875" style="84" customWidth="1"/>
    <col min="8723" max="8970" width="10" style="84"/>
    <col min="8971" max="8972" width="8" style="84" customWidth="1"/>
    <col min="8973" max="8978" width="17.875" style="84" customWidth="1"/>
    <col min="8979" max="9226" width="10" style="84"/>
    <col min="9227" max="9228" width="8" style="84" customWidth="1"/>
    <col min="9229" max="9234" width="17.875" style="84" customWidth="1"/>
    <col min="9235" max="9482" width="10" style="84"/>
    <col min="9483" max="9484" width="8" style="84" customWidth="1"/>
    <col min="9485" max="9490" width="17.875" style="84" customWidth="1"/>
    <col min="9491" max="9738" width="10" style="84"/>
    <col min="9739" max="9740" width="8" style="84" customWidth="1"/>
    <col min="9741" max="9746" width="17.875" style="84" customWidth="1"/>
    <col min="9747" max="9994" width="10" style="84"/>
    <col min="9995" max="9996" width="8" style="84" customWidth="1"/>
    <col min="9997" max="10002" width="17.875" style="84" customWidth="1"/>
    <col min="10003" max="10250" width="10" style="84"/>
    <col min="10251" max="10252" width="8" style="84" customWidth="1"/>
    <col min="10253" max="10258" width="17.875" style="84" customWidth="1"/>
    <col min="10259" max="10506" width="10" style="84"/>
    <col min="10507" max="10508" width="8" style="84" customWidth="1"/>
    <col min="10509" max="10514" width="17.875" style="84" customWidth="1"/>
    <col min="10515" max="10762" width="10" style="84"/>
    <col min="10763" max="10764" width="8" style="84" customWidth="1"/>
    <col min="10765" max="10770" width="17.875" style="84" customWidth="1"/>
    <col min="10771" max="11018" width="10" style="84"/>
    <col min="11019" max="11020" width="8" style="84" customWidth="1"/>
    <col min="11021" max="11026" width="17.875" style="84" customWidth="1"/>
    <col min="11027" max="11274" width="10" style="84"/>
    <col min="11275" max="11276" width="8" style="84" customWidth="1"/>
    <col min="11277" max="11282" width="17.875" style="84" customWidth="1"/>
    <col min="11283" max="11530" width="10" style="84"/>
    <col min="11531" max="11532" width="8" style="84" customWidth="1"/>
    <col min="11533" max="11538" width="17.875" style="84" customWidth="1"/>
    <col min="11539" max="11786" width="10" style="84"/>
    <col min="11787" max="11788" width="8" style="84" customWidth="1"/>
    <col min="11789" max="11794" width="17.875" style="84" customWidth="1"/>
    <col min="11795" max="12042" width="10" style="84"/>
    <col min="12043" max="12044" width="8" style="84" customWidth="1"/>
    <col min="12045" max="12050" width="17.875" style="84" customWidth="1"/>
    <col min="12051" max="12298" width="10" style="84"/>
    <col min="12299" max="12300" width="8" style="84" customWidth="1"/>
    <col min="12301" max="12306" width="17.875" style="84" customWidth="1"/>
    <col min="12307" max="12554" width="10" style="84"/>
    <col min="12555" max="12556" width="8" style="84" customWidth="1"/>
    <col min="12557" max="12562" width="17.875" style="84" customWidth="1"/>
    <col min="12563" max="12810" width="10" style="84"/>
    <col min="12811" max="12812" width="8" style="84" customWidth="1"/>
    <col min="12813" max="12818" width="17.875" style="84" customWidth="1"/>
    <col min="12819" max="13066" width="10" style="84"/>
    <col min="13067" max="13068" width="8" style="84" customWidth="1"/>
    <col min="13069" max="13074" width="17.875" style="84" customWidth="1"/>
    <col min="13075" max="13322" width="10" style="84"/>
    <col min="13323" max="13324" width="8" style="84" customWidth="1"/>
    <col min="13325" max="13330" width="17.875" style="84" customWidth="1"/>
    <col min="13331" max="13578" width="10" style="84"/>
    <col min="13579" max="13580" width="8" style="84" customWidth="1"/>
    <col min="13581" max="13586" width="17.875" style="84" customWidth="1"/>
    <col min="13587" max="13834" width="10" style="84"/>
    <col min="13835" max="13836" width="8" style="84" customWidth="1"/>
    <col min="13837" max="13842" width="17.875" style="84" customWidth="1"/>
    <col min="13843" max="14090" width="10" style="84"/>
    <col min="14091" max="14092" width="8" style="84" customWidth="1"/>
    <col min="14093" max="14098" width="17.875" style="84" customWidth="1"/>
    <col min="14099" max="14346" width="10" style="84"/>
    <col min="14347" max="14348" width="8" style="84" customWidth="1"/>
    <col min="14349" max="14354" width="17.875" style="84" customWidth="1"/>
    <col min="14355" max="14602" width="10" style="84"/>
    <col min="14603" max="14604" width="8" style="84" customWidth="1"/>
    <col min="14605" max="14610" width="17.875" style="84" customWidth="1"/>
    <col min="14611" max="14858" width="10" style="84"/>
    <col min="14859" max="14860" width="8" style="84" customWidth="1"/>
    <col min="14861" max="14866" width="17.875" style="84" customWidth="1"/>
    <col min="14867" max="15114" width="10" style="84"/>
    <col min="15115" max="15116" width="8" style="84" customWidth="1"/>
    <col min="15117" max="15122" width="17.875" style="84" customWidth="1"/>
    <col min="15123" max="15370" width="10" style="84"/>
    <col min="15371" max="15372" width="8" style="84" customWidth="1"/>
    <col min="15373" max="15378" width="17.875" style="84" customWidth="1"/>
    <col min="15379" max="15626" width="10" style="84"/>
    <col min="15627" max="15628" width="8" style="84" customWidth="1"/>
    <col min="15629" max="15634" width="17.875" style="84" customWidth="1"/>
    <col min="15635" max="15882" width="10" style="84"/>
    <col min="15883" max="15884" width="8" style="84" customWidth="1"/>
    <col min="15885" max="15890" width="17.875" style="84" customWidth="1"/>
    <col min="15891" max="16138" width="10" style="84"/>
    <col min="16139" max="16140" width="8" style="84" customWidth="1"/>
    <col min="16141" max="16146" width="17.875" style="84" customWidth="1"/>
    <col min="16147" max="16384" width="10" style="84"/>
  </cols>
  <sheetData>
    <row r="1" spans="1:18" s="13" customFormat="1" ht="18" customHeight="1">
      <c r="A1" s="2163" t="s">
        <v>1023</v>
      </c>
      <c r="B1" s="2165"/>
      <c r="N1" s="1024"/>
      <c r="O1" s="1900" t="s">
        <v>1157</v>
      </c>
      <c r="P1" s="1900"/>
      <c r="Q1" s="1739" t="s">
        <v>89</v>
      </c>
      <c r="R1" s="1739"/>
    </row>
    <row r="2" spans="1:18" s="13" customFormat="1" ht="18" customHeight="1">
      <c r="A2" s="2163" t="s">
        <v>1159</v>
      </c>
      <c r="B2" s="2165"/>
      <c r="C2" s="1678" t="s">
        <v>1668</v>
      </c>
      <c r="D2" s="83"/>
      <c r="E2" s="83"/>
      <c r="F2" s="83"/>
      <c r="G2" s="83"/>
      <c r="H2" s="1457"/>
      <c r="I2" s="1457"/>
      <c r="J2" s="1457"/>
      <c r="K2" s="1457"/>
      <c r="L2" s="1457"/>
      <c r="M2" s="1457"/>
      <c r="N2" s="7" t="s">
        <v>288</v>
      </c>
      <c r="O2" s="1900" t="s">
        <v>228</v>
      </c>
      <c r="P2" s="1900"/>
      <c r="Q2" s="1908" t="s">
        <v>1667</v>
      </c>
      <c r="R2" s="1908"/>
    </row>
    <row r="3" spans="1:18" s="159" customFormat="1" ht="30.2" customHeight="1">
      <c r="A3" s="2658" t="s">
        <v>1666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  <c r="O3" s="2479"/>
      <c r="P3" s="2479"/>
      <c r="Q3" s="2479"/>
      <c r="R3" s="2479"/>
    </row>
    <row r="4" spans="1:18" s="13" customFormat="1" ht="30.2" customHeight="1">
      <c r="C4" s="1044"/>
      <c r="D4" s="1015"/>
      <c r="E4" s="1015"/>
      <c r="F4" s="1015"/>
      <c r="G4" s="2480" t="s">
        <v>1665</v>
      </c>
      <c r="H4" s="2480"/>
      <c r="I4" s="2480"/>
      <c r="J4" s="2480"/>
      <c r="K4" s="2480"/>
      <c r="L4" s="1069"/>
      <c r="M4" s="1069"/>
      <c r="N4" s="1069"/>
      <c r="O4" s="1069"/>
      <c r="P4" s="1069"/>
      <c r="Q4" s="1044"/>
      <c r="R4" s="99"/>
    </row>
    <row r="5" spans="1:18" s="13" customFormat="1" ht="21.6" customHeight="1">
      <c r="A5" s="2468" t="s">
        <v>1184</v>
      </c>
      <c r="B5" s="2469"/>
      <c r="C5" s="2482" t="s">
        <v>1664</v>
      </c>
      <c r="D5" s="2484"/>
      <c r="E5" s="2484"/>
      <c r="F5" s="2484"/>
      <c r="G5" s="2484"/>
      <c r="H5" s="2553"/>
      <c r="I5" s="2482" t="s">
        <v>1663</v>
      </c>
      <c r="J5" s="2484"/>
      <c r="K5" s="2484"/>
      <c r="L5" s="2484"/>
      <c r="M5" s="2484"/>
      <c r="N5" s="2484"/>
      <c r="O5" s="2484"/>
      <c r="P5" s="2484"/>
      <c r="Q5" s="2484"/>
      <c r="R5" s="2484"/>
    </row>
    <row r="6" spans="1:18" s="13" customFormat="1" ht="48" customHeight="1">
      <c r="A6" s="2466"/>
      <c r="B6" s="2467"/>
      <c r="C6" s="2570" t="s">
        <v>1662</v>
      </c>
      <c r="D6" s="2570"/>
      <c r="E6" s="2570"/>
      <c r="F6" s="2570" t="s">
        <v>1661</v>
      </c>
      <c r="G6" s="2570"/>
      <c r="H6" s="2570"/>
      <c r="I6" s="2570" t="s">
        <v>1660</v>
      </c>
      <c r="J6" s="2570"/>
      <c r="K6" s="2570"/>
      <c r="L6" s="2570" t="s">
        <v>1659</v>
      </c>
      <c r="M6" s="2570"/>
      <c r="N6" s="2570"/>
      <c r="O6" s="2482" t="s">
        <v>1658</v>
      </c>
      <c r="P6" s="2484"/>
      <c r="Q6" s="2484"/>
      <c r="R6" s="2484"/>
    </row>
    <row r="7" spans="1:18" s="13" customFormat="1" ht="17.45" customHeight="1">
      <c r="A7" s="2470"/>
      <c r="B7" s="2471"/>
      <c r="C7" s="2570"/>
      <c r="D7" s="2570"/>
      <c r="E7" s="2570"/>
      <c r="F7" s="2570"/>
      <c r="G7" s="2570"/>
      <c r="H7" s="2570"/>
      <c r="I7" s="2570"/>
      <c r="J7" s="2570"/>
      <c r="K7" s="2570"/>
      <c r="L7" s="2570"/>
      <c r="M7" s="2570"/>
      <c r="N7" s="2570"/>
      <c r="O7" s="2570" t="s">
        <v>1657</v>
      </c>
      <c r="P7" s="2570"/>
      <c r="Q7" s="2482" t="s">
        <v>1656</v>
      </c>
      <c r="R7" s="2484"/>
    </row>
    <row r="8" spans="1:18" s="13" customFormat="1" ht="55.15" customHeight="1">
      <c r="A8" s="2613" t="s">
        <v>1655</v>
      </c>
      <c r="B8" s="2665"/>
      <c r="C8" s="2670">
        <v>0.11</v>
      </c>
      <c r="D8" s="2662"/>
      <c r="E8" s="2662"/>
      <c r="F8" s="2673">
        <v>180549</v>
      </c>
      <c r="G8" s="2662"/>
      <c r="H8" s="2662"/>
      <c r="I8" s="2662">
        <v>24.73</v>
      </c>
      <c r="J8" s="2662"/>
      <c r="K8" s="2662"/>
      <c r="L8" s="2674">
        <v>188</v>
      </c>
      <c r="M8" s="2674"/>
      <c r="N8" s="2674"/>
      <c r="O8" s="2659">
        <v>582.9</v>
      </c>
      <c r="P8" s="2659"/>
      <c r="Q8" s="2662">
        <v>15.84</v>
      </c>
      <c r="R8" s="2662"/>
    </row>
    <row r="9" spans="1:18" s="13" customFormat="1" ht="55.15" customHeight="1">
      <c r="A9" s="2666"/>
      <c r="B9" s="2667"/>
      <c r="C9" s="2671"/>
      <c r="D9" s="2663"/>
      <c r="E9" s="2663"/>
      <c r="F9" s="2663"/>
      <c r="G9" s="2663"/>
      <c r="H9" s="2663"/>
      <c r="I9" s="2663"/>
      <c r="J9" s="2663"/>
      <c r="K9" s="2663"/>
      <c r="L9" s="2675"/>
      <c r="M9" s="2675"/>
      <c r="N9" s="2675"/>
      <c r="O9" s="2660"/>
      <c r="P9" s="2660"/>
      <c r="Q9" s="2663"/>
      <c r="R9" s="2663"/>
    </row>
    <row r="10" spans="1:18" s="13" customFormat="1" ht="55.15" customHeight="1">
      <c r="A10" s="2666"/>
      <c r="B10" s="2667"/>
      <c r="C10" s="2671"/>
      <c r="D10" s="2663"/>
      <c r="E10" s="2663"/>
      <c r="F10" s="2663"/>
      <c r="G10" s="2663"/>
      <c r="H10" s="2663"/>
      <c r="I10" s="2663"/>
      <c r="J10" s="2663"/>
      <c r="K10" s="2663"/>
      <c r="L10" s="2675"/>
      <c r="M10" s="2675"/>
      <c r="N10" s="2675"/>
      <c r="O10" s="2660"/>
      <c r="P10" s="2660"/>
      <c r="Q10" s="2663"/>
      <c r="R10" s="2663"/>
    </row>
    <row r="11" spans="1:18" s="13" customFormat="1" ht="55.15" customHeight="1">
      <c r="A11" s="2666"/>
      <c r="B11" s="2667"/>
      <c r="C11" s="2671"/>
      <c r="D11" s="2663"/>
      <c r="E11" s="2663"/>
      <c r="F11" s="2663"/>
      <c r="G11" s="2663"/>
      <c r="H11" s="2663"/>
      <c r="I11" s="2663"/>
      <c r="J11" s="2663"/>
      <c r="K11" s="2663"/>
      <c r="L11" s="2675"/>
      <c r="M11" s="2675"/>
      <c r="N11" s="2675"/>
      <c r="O11" s="2660"/>
      <c r="P11" s="2660"/>
      <c r="Q11" s="2663"/>
      <c r="R11" s="2663"/>
    </row>
    <row r="12" spans="1:18" s="13" customFormat="1" ht="55.15" customHeight="1">
      <c r="A12" s="2666"/>
      <c r="B12" s="2667"/>
      <c r="C12" s="2671"/>
      <c r="D12" s="2663"/>
      <c r="E12" s="2663"/>
      <c r="F12" s="2663"/>
      <c r="G12" s="2663"/>
      <c r="H12" s="2663"/>
      <c r="I12" s="2663"/>
      <c r="J12" s="2663"/>
      <c r="K12" s="2663"/>
      <c r="L12" s="2675"/>
      <c r="M12" s="2675"/>
      <c r="N12" s="2675"/>
      <c r="O12" s="2660"/>
      <c r="P12" s="2660"/>
      <c r="Q12" s="2663"/>
      <c r="R12" s="2663"/>
    </row>
    <row r="13" spans="1:18" s="13" customFormat="1" ht="55.15" customHeight="1">
      <c r="A13" s="2668"/>
      <c r="B13" s="2669"/>
      <c r="C13" s="2672"/>
      <c r="D13" s="2664"/>
      <c r="E13" s="2664"/>
      <c r="F13" s="2664"/>
      <c r="G13" s="2664"/>
      <c r="H13" s="2664"/>
      <c r="I13" s="2664"/>
      <c r="J13" s="2664"/>
      <c r="K13" s="2664"/>
      <c r="L13" s="2676"/>
      <c r="M13" s="2676"/>
      <c r="N13" s="2676"/>
      <c r="O13" s="2661"/>
      <c r="P13" s="2661"/>
      <c r="Q13" s="2664"/>
      <c r="R13" s="2664"/>
    </row>
    <row r="14" spans="1:18" s="13" customFormat="1" ht="24.95" customHeight="1">
      <c r="A14" s="94" t="s">
        <v>83</v>
      </c>
      <c r="C14" s="1684"/>
      <c r="D14" s="1684" t="s">
        <v>84</v>
      </c>
      <c r="E14" s="1068"/>
      <c r="G14" s="1068"/>
      <c r="H14" s="1068" t="s">
        <v>85</v>
      </c>
      <c r="K14" s="1068"/>
      <c r="L14" s="1068" t="s">
        <v>87</v>
      </c>
      <c r="R14" s="99" t="s">
        <v>1553</v>
      </c>
    </row>
    <row r="15" spans="1:18" s="13" customFormat="1" ht="24.95" customHeight="1">
      <c r="E15" s="507"/>
      <c r="F15" s="507"/>
      <c r="G15" s="507"/>
      <c r="H15" s="507" t="s">
        <v>86</v>
      </c>
    </row>
    <row r="16" spans="1:18" s="13" customFormat="1" ht="20.100000000000001" customHeight="1">
      <c r="A16" s="89"/>
      <c r="B16" s="1069"/>
      <c r="C16" s="1070"/>
      <c r="D16" s="1070"/>
      <c r="E16" s="1070"/>
      <c r="F16" s="1070"/>
      <c r="G16" s="1070"/>
      <c r="H16" s="1070"/>
      <c r="I16" s="1070"/>
      <c r="J16" s="1070"/>
      <c r="K16" s="1070"/>
      <c r="L16" s="1070"/>
      <c r="M16" s="1070"/>
      <c r="N16" s="1070"/>
      <c r="O16" s="1070"/>
      <c r="P16" s="1070"/>
      <c r="Q16" s="1070"/>
      <c r="R16" s="1070"/>
    </row>
    <row r="17" spans="1:39" s="13" customFormat="1" ht="13.9" customHeight="1">
      <c r="A17" s="957" t="s">
        <v>1654</v>
      </c>
    </row>
    <row r="18" spans="1:39" s="13" customFormat="1" ht="13.9" customHeight="1">
      <c r="A18" s="94" t="s">
        <v>856</v>
      </c>
    </row>
    <row r="19" spans="1:39" s="94" customFormat="1" ht="13.9" customHeight="1">
      <c r="A19" s="157"/>
      <c r="B19" s="157"/>
      <c r="AI19" s="1469"/>
      <c r="AJ19" s="1469"/>
      <c r="AK19" s="1469"/>
      <c r="AL19" s="1469"/>
      <c r="AM19" s="1469"/>
    </row>
  </sheetData>
  <mergeCells count="25">
    <mergeCell ref="O8:P13"/>
    <mergeCell ref="Q8:R13"/>
    <mergeCell ref="A8:B13"/>
    <mergeCell ref="C8:E13"/>
    <mergeCell ref="F8:H13"/>
    <mergeCell ref="I8:K13"/>
    <mergeCell ref="L8:N13"/>
    <mergeCell ref="A1:B1"/>
    <mergeCell ref="O1:P1"/>
    <mergeCell ref="Q1:R1"/>
    <mergeCell ref="A2:B2"/>
    <mergeCell ref="O2:P2"/>
    <mergeCell ref="Q2:R2"/>
    <mergeCell ref="A3:R3"/>
    <mergeCell ref="G4:K4"/>
    <mergeCell ref="A5:B7"/>
    <mergeCell ref="C5:H5"/>
    <mergeCell ref="I5:R5"/>
    <mergeCell ref="C6:E7"/>
    <mergeCell ref="F6:H7"/>
    <mergeCell ref="I6:K7"/>
    <mergeCell ref="L6:N7"/>
    <mergeCell ref="O6:R6"/>
    <mergeCell ref="O7:P7"/>
    <mergeCell ref="Q7:R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89" orientation="landscape" r:id="rId1"/>
  <headerFooter alignWithMargins="0">
    <oddFooter>&amp;C&amp;"Times New Roman,標準"&amp;8&amp;A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"/>
  <sheetViews>
    <sheetView view="pageBreakPreview" zoomScaleNormal="80" zoomScaleSheetLayoutView="100" workbookViewId="0">
      <selection activeCell="I10" sqref="I10"/>
    </sheetView>
  </sheetViews>
  <sheetFormatPr defaultColWidth="10" defaultRowHeight="15.75"/>
  <cols>
    <col min="1" max="1" width="9" style="84" customWidth="1"/>
    <col min="2" max="2" width="13.375" style="84" customWidth="1"/>
    <col min="3" max="16" width="7.75" style="84" customWidth="1"/>
    <col min="17" max="264" width="10" style="84"/>
    <col min="265" max="266" width="8" style="84" customWidth="1"/>
    <col min="267" max="272" width="17.875" style="84" customWidth="1"/>
    <col min="273" max="520" width="10" style="84"/>
    <col min="521" max="522" width="8" style="84" customWidth="1"/>
    <col min="523" max="528" width="17.875" style="84" customWidth="1"/>
    <col min="529" max="776" width="10" style="84"/>
    <col min="777" max="778" width="8" style="84" customWidth="1"/>
    <col min="779" max="784" width="17.875" style="84" customWidth="1"/>
    <col min="785" max="1032" width="10" style="84"/>
    <col min="1033" max="1034" width="8" style="84" customWidth="1"/>
    <col min="1035" max="1040" width="17.875" style="84" customWidth="1"/>
    <col min="1041" max="1288" width="10" style="84"/>
    <col min="1289" max="1290" width="8" style="84" customWidth="1"/>
    <col min="1291" max="1296" width="17.875" style="84" customWidth="1"/>
    <col min="1297" max="1544" width="10" style="84"/>
    <col min="1545" max="1546" width="8" style="84" customWidth="1"/>
    <col min="1547" max="1552" width="17.875" style="84" customWidth="1"/>
    <col min="1553" max="1800" width="10" style="84"/>
    <col min="1801" max="1802" width="8" style="84" customWidth="1"/>
    <col min="1803" max="1808" width="17.875" style="84" customWidth="1"/>
    <col min="1809" max="2056" width="10" style="84"/>
    <col min="2057" max="2058" width="8" style="84" customWidth="1"/>
    <col min="2059" max="2064" width="17.875" style="84" customWidth="1"/>
    <col min="2065" max="2312" width="10" style="84"/>
    <col min="2313" max="2314" width="8" style="84" customWidth="1"/>
    <col min="2315" max="2320" width="17.875" style="84" customWidth="1"/>
    <col min="2321" max="2568" width="10" style="84"/>
    <col min="2569" max="2570" width="8" style="84" customWidth="1"/>
    <col min="2571" max="2576" width="17.875" style="84" customWidth="1"/>
    <col min="2577" max="2824" width="10" style="84"/>
    <col min="2825" max="2826" width="8" style="84" customWidth="1"/>
    <col min="2827" max="2832" width="17.875" style="84" customWidth="1"/>
    <col min="2833" max="3080" width="10" style="84"/>
    <col min="3081" max="3082" width="8" style="84" customWidth="1"/>
    <col min="3083" max="3088" width="17.875" style="84" customWidth="1"/>
    <col min="3089" max="3336" width="10" style="84"/>
    <col min="3337" max="3338" width="8" style="84" customWidth="1"/>
    <col min="3339" max="3344" width="17.875" style="84" customWidth="1"/>
    <col min="3345" max="3592" width="10" style="84"/>
    <col min="3593" max="3594" width="8" style="84" customWidth="1"/>
    <col min="3595" max="3600" width="17.875" style="84" customWidth="1"/>
    <col min="3601" max="3848" width="10" style="84"/>
    <col min="3849" max="3850" width="8" style="84" customWidth="1"/>
    <col min="3851" max="3856" width="17.875" style="84" customWidth="1"/>
    <col min="3857" max="4104" width="10" style="84"/>
    <col min="4105" max="4106" width="8" style="84" customWidth="1"/>
    <col min="4107" max="4112" width="17.875" style="84" customWidth="1"/>
    <col min="4113" max="4360" width="10" style="84"/>
    <col min="4361" max="4362" width="8" style="84" customWidth="1"/>
    <col min="4363" max="4368" width="17.875" style="84" customWidth="1"/>
    <col min="4369" max="4616" width="10" style="84"/>
    <col min="4617" max="4618" width="8" style="84" customWidth="1"/>
    <col min="4619" max="4624" width="17.875" style="84" customWidth="1"/>
    <col min="4625" max="4872" width="10" style="84"/>
    <col min="4873" max="4874" width="8" style="84" customWidth="1"/>
    <col min="4875" max="4880" width="17.875" style="84" customWidth="1"/>
    <col min="4881" max="5128" width="10" style="84"/>
    <col min="5129" max="5130" width="8" style="84" customWidth="1"/>
    <col min="5131" max="5136" width="17.875" style="84" customWidth="1"/>
    <col min="5137" max="5384" width="10" style="84"/>
    <col min="5385" max="5386" width="8" style="84" customWidth="1"/>
    <col min="5387" max="5392" width="17.875" style="84" customWidth="1"/>
    <col min="5393" max="5640" width="10" style="84"/>
    <col min="5641" max="5642" width="8" style="84" customWidth="1"/>
    <col min="5643" max="5648" width="17.875" style="84" customWidth="1"/>
    <col min="5649" max="5896" width="10" style="84"/>
    <col min="5897" max="5898" width="8" style="84" customWidth="1"/>
    <col min="5899" max="5904" width="17.875" style="84" customWidth="1"/>
    <col min="5905" max="6152" width="10" style="84"/>
    <col min="6153" max="6154" width="8" style="84" customWidth="1"/>
    <col min="6155" max="6160" width="17.875" style="84" customWidth="1"/>
    <col min="6161" max="6408" width="10" style="84"/>
    <col min="6409" max="6410" width="8" style="84" customWidth="1"/>
    <col min="6411" max="6416" width="17.875" style="84" customWidth="1"/>
    <col min="6417" max="6664" width="10" style="84"/>
    <col min="6665" max="6666" width="8" style="84" customWidth="1"/>
    <col min="6667" max="6672" width="17.875" style="84" customWidth="1"/>
    <col min="6673" max="6920" width="10" style="84"/>
    <col min="6921" max="6922" width="8" style="84" customWidth="1"/>
    <col min="6923" max="6928" width="17.875" style="84" customWidth="1"/>
    <col min="6929" max="7176" width="10" style="84"/>
    <col min="7177" max="7178" width="8" style="84" customWidth="1"/>
    <col min="7179" max="7184" width="17.875" style="84" customWidth="1"/>
    <col min="7185" max="7432" width="10" style="84"/>
    <col min="7433" max="7434" width="8" style="84" customWidth="1"/>
    <col min="7435" max="7440" width="17.875" style="84" customWidth="1"/>
    <col min="7441" max="7688" width="10" style="84"/>
    <col min="7689" max="7690" width="8" style="84" customWidth="1"/>
    <col min="7691" max="7696" width="17.875" style="84" customWidth="1"/>
    <col min="7697" max="7944" width="10" style="84"/>
    <col min="7945" max="7946" width="8" style="84" customWidth="1"/>
    <col min="7947" max="7952" width="17.875" style="84" customWidth="1"/>
    <col min="7953" max="8200" width="10" style="84"/>
    <col min="8201" max="8202" width="8" style="84" customWidth="1"/>
    <col min="8203" max="8208" width="17.875" style="84" customWidth="1"/>
    <col min="8209" max="8456" width="10" style="84"/>
    <col min="8457" max="8458" width="8" style="84" customWidth="1"/>
    <col min="8459" max="8464" width="17.875" style="84" customWidth="1"/>
    <col min="8465" max="8712" width="10" style="84"/>
    <col min="8713" max="8714" width="8" style="84" customWidth="1"/>
    <col min="8715" max="8720" width="17.875" style="84" customWidth="1"/>
    <col min="8721" max="8968" width="10" style="84"/>
    <col min="8969" max="8970" width="8" style="84" customWidth="1"/>
    <col min="8971" max="8976" width="17.875" style="84" customWidth="1"/>
    <col min="8977" max="9224" width="10" style="84"/>
    <col min="9225" max="9226" width="8" style="84" customWidth="1"/>
    <col min="9227" max="9232" width="17.875" style="84" customWidth="1"/>
    <col min="9233" max="9480" width="10" style="84"/>
    <col min="9481" max="9482" width="8" style="84" customWidth="1"/>
    <col min="9483" max="9488" width="17.875" style="84" customWidth="1"/>
    <col min="9489" max="9736" width="10" style="84"/>
    <col min="9737" max="9738" width="8" style="84" customWidth="1"/>
    <col min="9739" max="9744" width="17.875" style="84" customWidth="1"/>
    <col min="9745" max="9992" width="10" style="84"/>
    <col min="9993" max="9994" width="8" style="84" customWidth="1"/>
    <col min="9995" max="10000" width="17.875" style="84" customWidth="1"/>
    <col min="10001" max="10248" width="10" style="84"/>
    <col min="10249" max="10250" width="8" style="84" customWidth="1"/>
    <col min="10251" max="10256" width="17.875" style="84" customWidth="1"/>
    <col min="10257" max="10504" width="10" style="84"/>
    <col min="10505" max="10506" width="8" style="84" customWidth="1"/>
    <col min="10507" max="10512" width="17.875" style="84" customWidth="1"/>
    <col min="10513" max="10760" width="10" style="84"/>
    <col min="10761" max="10762" width="8" style="84" customWidth="1"/>
    <col min="10763" max="10768" width="17.875" style="84" customWidth="1"/>
    <col min="10769" max="11016" width="10" style="84"/>
    <col min="11017" max="11018" width="8" style="84" customWidth="1"/>
    <col min="11019" max="11024" width="17.875" style="84" customWidth="1"/>
    <col min="11025" max="11272" width="10" style="84"/>
    <col min="11273" max="11274" width="8" style="84" customWidth="1"/>
    <col min="11275" max="11280" width="17.875" style="84" customWidth="1"/>
    <col min="11281" max="11528" width="10" style="84"/>
    <col min="11529" max="11530" width="8" style="84" customWidth="1"/>
    <col min="11531" max="11536" width="17.875" style="84" customWidth="1"/>
    <col min="11537" max="11784" width="10" style="84"/>
    <col min="11785" max="11786" width="8" style="84" customWidth="1"/>
    <col min="11787" max="11792" width="17.875" style="84" customWidth="1"/>
    <col min="11793" max="12040" width="10" style="84"/>
    <col min="12041" max="12042" width="8" style="84" customWidth="1"/>
    <col min="12043" max="12048" width="17.875" style="84" customWidth="1"/>
    <col min="12049" max="12296" width="10" style="84"/>
    <col min="12297" max="12298" width="8" style="84" customWidth="1"/>
    <col min="12299" max="12304" width="17.875" style="84" customWidth="1"/>
    <col min="12305" max="12552" width="10" style="84"/>
    <col min="12553" max="12554" width="8" style="84" customWidth="1"/>
    <col min="12555" max="12560" width="17.875" style="84" customWidth="1"/>
    <col min="12561" max="12808" width="10" style="84"/>
    <col min="12809" max="12810" width="8" style="84" customWidth="1"/>
    <col min="12811" max="12816" width="17.875" style="84" customWidth="1"/>
    <col min="12817" max="13064" width="10" style="84"/>
    <col min="13065" max="13066" width="8" style="84" customWidth="1"/>
    <col min="13067" max="13072" width="17.875" style="84" customWidth="1"/>
    <col min="13073" max="13320" width="10" style="84"/>
    <col min="13321" max="13322" width="8" style="84" customWidth="1"/>
    <col min="13323" max="13328" width="17.875" style="84" customWidth="1"/>
    <col min="13329" max="13576" width="10" style="84"/>
    <col min="13577" max="13578" width="8" style="84" customWidth="1"/>
    <col min="13579" max="13584" width="17.875" style="84" customWidth="1"/>
    <col min="13585" max="13832" width="10" style="84"/>
    <col min="13833" max="13834" width="8" style="84" customWidth="1"/>
    <col min="13835" max="13840" width="17.875" style="84" customWidth="1"/>
    <col min="13841" max="14088" width="10" style="84"/>
    <col min="14089" max="14090" width="8" style="84" customWidth="1"/>
    <col min="14091" max="14096" width="17.875" style="84" customWidth="1"/>
    <col min="14097" max="14344" width="10" style="84"/>
    <col min="14345" max="14346" width="8" style="84" customWidth="1"/>
    <col min="14347" max="14352" width="17.875" style="84" customWidth="1"/>
    <col min="14353" max="14600" width="10" style="84"/>
    <col min="14601" max="14602" width="8" style="84" customWidth="1"/>
    <col min="14603" max="14608" width="17.875" style="84" customWidth="1"/>
    <col min="14609" max="14856" width="10" style="84"/>
    <col min="14857" max="14858" width="8" style="84" customWidth="1"/>
    <col min="14859" max="14864" width="17.875" style="84" customWidth="1"/>
    <col min="14865" max="15112" width="10" style="84"/>
    <col min="15113" max="15114" width="8" style="84" customWidth="1"/>
    <col min="15115" max="15120" width="17.875" style="84" customWidth="1"/>
    <col min="15121" max="15368" width="10" style="84"/>
    <col min="15369" max="15370" width="8" style="84" customWidth="1"/>
    <col min="15371" max="15376" width="17.875" style="84" customWidth="1"/>
    <col min="15377" max="15624" width="10" style="84"/>
    <col min="15625" max="15626" width="8" style="84" customWidth="1"/>
    <col min="15627" max="15632" width="17.875" style="84" customWidth="1"/>
    <col min="15633" max="15880" width="10" style="84"/>
    <col min="15881" max="15882" width="8" style="84" customWidth="1"/>
    <col min="15883" max="15888" width="17.875" style="84" customWidth="1"/>
    <col min="15889" max="16136" width="10" style="84"/>
    <col min="16137" max="16138" width="8" style="84" customWidth="1"/>
    <col min="16139" max="16144" width="17.875" style="84" customWidth="1"/>
    <col min="16145" max="16384" width="10" style="84"/>
  </cols>
  <sheetData>
    <row r="1" spans="1:37" s="13" customFormat="1" ht="18" customHeight="1">
      <c r="A1" s="2163" t="s">
        <v>1023</v>
      </c>
      <c r="B1" s="2165"/>
      <c r="L1" s="1024"/>
      <c r="M1" s="1900" t="s">
        <v>1157</v>
      </c>
      <c r="N1" s="1900"/>
      <c r="O1" s="1739" t="s">
        <v>89</v>
      </c>
      <c r="P1" s="1739"/>
    </row>
    <row r="2" spans="1:37" s="13" customFormat="1" ht="18" customHeight="1">
      <c r="A2" s="2163" t="s">
        <v>1159</v>
      </c>
      <c r="B2" s="2165"/>
      <c r="C2" s="1678" t="s">
        <v>1690</v>
      </c>
      <c r="D2" s="83"/>
      <c r="E2" s="83"/>
      <c r="F2" s="83"/>
      <c r="G2" s="1457"/>
      <c r="H2" s="1457"/>
      <c r="I2" s="1457"/>
      <c r="J2" s="1457"/>
      <c r="K2" s="1457"/>
      <c r="L2" s="7" t="s">
        <v>787</v>
      </c>
      <c r="M2" s="1900" t="s">
        <v>228</v>
      </c>
      <c r="N2" s="1900"/>
      <c r="O2" s="1908" t="s">
        <v>1251</v>
      </c>
      <c r="P2" s="1908"/>
    </row>
    <row r="3" spans="1:37" s="159" customFormat="1" ht="30.2" customHeight="1">
      <c r="A3" s="2658" t="s">
        <v>1252</v>
      </c>
      <c r="B3" s="2479"/>
      <c r="C3" s="2479"/>
      <c r="D3" s="2479"/>
      <c r="E3" s="2479"/>
      <c r="F3" s="2479"/>
      <c r="G3" s="2479"/>
      <c r="H3" s="2479"/>
      <c r="I3" s="2479"/>
      <c r="J3" s="2479"/>
      <c r="K3" s="2479"/>
      <c r="L3" s="2479"/>
      <c r="M3" s="2479"/>
      <c r="N3" s="2479"/>
      <c r="O3" s="2479"/>
      <c r="P3" s="2479"/>
    </row>
    <row r="4" spans="1:37" s="13" customFormat="1" ht="21" customHeight="1">
      <c r="C4" s="1044"/>
      <c r="D4" s="1015"/>
      <c r="E4" s="1015"/>
      <c r="F4" s="2480" t="s">
        <v>1680</v>
      </c>
      <c r="G4" s="2480"/>
      <c r="H4" s="2480"/>
      <c r="I4" s="2480"/>
      <c r="J4" s="2480"/>
      <c r="K4" s="1069"/>
      <c r="L4" s="1069"/>
      <c r="M4" s="1069"/>
      <c r="N4" s="2687" t="s">
        <v>1691</v>
      </c>
      <c r="O4" s="2687"/>
      <c r="P4" s="2687"/>
    </row>
    <row r="5" spans="1:37" s="13" customFormat="1" ht="21.6" customHeight="1">
      <c r="A5" s="2688" t="s">
        <v>1253</v>
      </c>
      <c r="B5" s="2212"/>
      <c r="C5" s="2570" t="s">
        <v>1692</v>
      </c>
      <c r="D5" s="2570"/>
      <c r="E5" s="2570"/>
      <c r="F5" s="2570"/>
      <c r="G5" s="2570"/>
      <c r="H5" s="2570"/>
      <c r="I5" s="2570"/>
      <c r="J5" s="2484" t="s">
        <v>1693</v>
      </c>
      <c r="K5" s="2484"/>
      <c r="L5" s="2484"/>
      <c r="M5" s="2484"/>
      <c r="N5" s="2484"/>
      <c r="O5" s="2484"/>
      <c r="P5" s="2484"/>
    </row>
    <row r="6" spans="1:37" s="13" customFormat="1" ht="55.15" customHeight="1">
      <c r="A6" s="2613" t="s">
        <v>1109</v>
      </c>
      <c r="B6" s="2685"/>
      <c r="C6" s="2683">
        <f>C7+C8+C9+C10</f>
        <v>67</v>
      </c>
      <c r="D6" s="2684"/>
      <c r="E6" s="2684"/>
      <c r="F6" s="2684"/>
      <c r="G6" s="2684"/>
      <c r="H6" s="2684"/>
      <c r="I6" s="2684"/>
      <c r="J6" s="2686">
        <f>J7+J8+J9+J10</f>
        <v>101686.28</v>
      </c>
      <c r="K6" s="2686"/>
      <c r="L6" s="2686"/>
      <c r="M6" s="2686"/>
      <c r="N6" s="2686"/>
      <c r="O6" s="2686"/>
      <c r="P6" s="2686"/>
    </row>
    <row r="7" spans="1:37" s="13" customFormat="1" ht="55.15" customHeight="1">
      <c r="A7" s="2681" t="s">
        <v>1694</v>
      </c>
      <c r="B7" s="2682"/>
      <c r="C7" s="2683">
        <v>64</v>
      </c>
      <c r="D7" s="2684"/>
      <c r="E7" s="2684"/>
      <c r="F7" s="2684"/>
      <c r="G7" s="2684"/>
      <c r="H7" s="2684"/>
      <c r="I7" s="2684"/>
      <c r="J7" s="2684">
        <v>61863.71</v>
      </c>
      <c r="K7" s="2684"/>
      <c r="L7" s="2684"/>
      <c r="M7" s="2684"/>
      <c r="N7" s="2684"/>
      <c r="O7" s="2684"/>
      <c r="P7" s="2684"/>
    </row>
    <row r="8" spans="1:37" s="13" customFormat="1" ht="55.15" customHeight="1">
      <c r="A8" s="2681" t="s">
        <v>1695</v>
      </c>
      <c r="B8" s="2682"/>
      <c r="C8" s="2683">
        <v>1</v>
      </c>
      <c r="D8" s="2684"/>
      <c r="E8" s="2684"/>
      <c r="F8" s="2684"/>
      <c r="G8" s="2684"/>
      <c r="H8" s="2684"/>
      <c r="I8" s="2684"/>
      <c r="J8" s="2684">
        <v>5112.2700000000004</v>
      </c>
      <c r="K8" s="2684"/>
      <c r="L8" s="2684"/>
      <c r="M8" s="2684"/>
      <c r="N8" s="2684"/>
      <c r="O8" s="2684"/>
      <c r="P8" s="2684"/>
    </row>
    <row r="9" spans="1:37" s="13" customFormat="1" ht="55.15" customHeight="1">
      <c r="A9" s="2681" t="s">
        <v>1696</v>
      </c>
      <c r="B9" s="2682"/>
      <c r="C9" s="2683">
        <v>1</v>
      </c>
      <c r="D9" s="2684"/>
      <c r="E9" s="2684"/>
      <c r="F9" s="2684"/>
      <c r="G9" s="2684"/>
      <c r="H9" s="2684"/>
      <c r="I9" s="2684"/>
      <c r="J9" s="2684">
        <v>13508.3</v>
      </c>
      <c r="K9" s="2684"/>
      <c r="L9" s="2684"/>
      <c r="M9" s="2684"/>
      <c r="N9" s="2684"/>
      <c r="O9" s="2684"/>
      <c r="P9" s="2684"/>
    </row>
    <row r="10" spans="1:37" s="13" customFormat="1" ht="55.15" customHeight="1">
      <c r="A10" s="2677" t="s">
        <v>1697</v>
      </c>
      <c r="B10" s="2678"/>
      <c r="C10" s="2679">
        <v>1</v>
      </c>
      <c r="D10" s="2680"/>
      <c r="E10" s="2680"/>
      <c r="F10" s="2680"/>
      <c r="G10" s="2680"/>
      <c r="H10" s="2680"/>
      <c r="I10" s="2680"/>
      <c r="J10" s="2680">
        <v>21202</v>
      </c>
      <c r="K10" s="2680"/>
      <c r="L10" s="2680"/>
      <c r="M10" s="2680"/>
      <c r="N10" s="2680"/>
      <c r="O10" s="2680"/>
      <c r="P10" s="2680"/>
    </row>
    <row r="11" spans="1:37" s="13" customFormat="1" ht="24.95" customHeight="1">
      <c r="A11" s="94" t="s">
        <v>83</v>
      </c>
      <c r="C11" s="1684" t="s">
        <v>84</v>
      </c>
      <c r="D11" s="1684"/>
      <c r="F11" s="1068"/>
      <c r="G11" s="1068" t="s">
        <v>85</v>
      </c>
      <c r="J11" s="1068"/>
      <c r="K11" s="1068" t="s">
        <v>87</v>
      </c>
      <c r="P11" s="99" t="s">
        <v>1698</v>
      </c>
    </row>
    <row r="12" spans="1:37" s="13" customFormat="1" ht="24.95" customHeight="1">
      <c r="E12" s="507"/>
      <c r="F12" s="507"/>
      <c r="G12" s="507" t="s">
        <v>86</v>
      </c>
    </row>
    <row r="13" spans="1:37" s="13" customFormat="1" ht="20.100000000000001" customHeight="1">
      <c r="A13" s="89"/>
      <c r="B13" s="1069"/>
      <c r="C13" s="1070"/>
      <c r="D13" s="1070"/>
      <c r="E13" s="1070"/>
      <c r="F13" s="1070"/>
      <c r="G13" s="1070"/>
      <c r="H13" s="1070"/>
      <c r="I13" s="1070"/>
      <c r="J13" s="1070"/>
      <c r="K13" s="1070"/>
      <c r="L13" s="1070"/>
      <c r="M13" s="1070"/>
      <c r="N13" s="1070"/>
      <c r="O13" s="1070"/>
      <c r="P13" s="1070"/>
    </row>
    <row r="14" spans="1:37" s="13" customFormat="1" ht="13.9" customHeight="1">
      <c r="A14" s="54" t="s">
        <v>1552</v>
      </c>
    </row>
    <row r="15" spans="1:37" s="13" customFormat="1" ht="13.9" customHeight="1">
      <c r="A15" s="54" t="s">
        <v>1699</v>
      </c>
    </row>
    <row r="16" spans="1:37" s="94" customFormat="1" ht="13.9" customHeight="1">
      <c r="A16" s="157"/>
      <c r="B16" s="157"/>
      <c r="AG16" s="1469"/>
      <c r="AH16" s="1469"/>
      <c r="AI16" s="1469"/>
      <c r="AJ16" s="1469"/>
      <c r="AK16" s="1469"/>
    </row>
  </sheetData>
  <mergeCells count="27">
    <mergeCell ref="A1:B1"/>
    <mergeCell ref="M1:N1"/>
    <mergeCell ref="O1:P1"/>
    <mergeCell ref="A2:B2"/>
    <mergeCell ref="M2:N2"/>
    <mergeCell ref="O2:P2"/>
    <mergeCell ref="A3:P3"/>
    <mergeCell ref="F4:J4"/>
    <mergeCell ref="N4:P4"/>
    <mergeCell ref="A5:B5"/>
    <mergeCell ref="C5:I5"/>
    <mergeCell ref="J5:P5"/>
    <mergeCell ref="A6:B6"/>
    <mergeCell ref="C6:I6"/>
    <mergeCell ref="J6:P6"/>
    <mergeCell ref="A7:B7"/>
    <mergeCell ref="C7:I7"/>
    <mergeCell ref="J7:P7"/>
    <mergeCell ref="A10:B10"/>
    <mergeCell ref="C10:I10"/>
    <mergeCell ref="J10:P10"/>
    <mergeCell ref="A8:B8"/>
    <mergeCell ref="C8:I8"/>
    <mergeCell ref="J8:P8"/>
    <mergeCell ref="A9:B9"/>
    <mergeCell ref="C9:I9"/>
    <mergeCell ref="J9:P9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20.75" style="96" customWidth="1"/>
    <col min="2" max="2" width="12.75" style="97" bestFit="1" customWidth="1"/>
    <col min="3" max="3" width="10.5" style="97" bestFit="1" customWidth="1"/>
    <col min="4" max="4" width="12.75" style="97" bestFit="1" customWidth="1"/>
    <col min="5" max="5" width="10.5" style="97" bestFit="1" customWidth="1"/>
    <col min="6" max="7" width="9.5" style="97" bestFit="1" customWidth="1"/>
    <col min="8" max="13" width="10.5" style="97" bestFit="1" customWidth="1"/>
    <col min="14" max="14" width="9" style="97"/>
    <col min="15" max="17" width="4.5" style="97" bestFit="1" customWidth="1"/>
    <col min="18" max="256" width="9" style="97"/>
    <col min="257" max="257" width="20.75" style="97" customWidth="1"/>
    <col min="258" max="258" width="12.75" style="97" bestFit="1" customWidth="1"/>
    <col min="259" max="259" width="10.5" style="97" bestFit="1" customWidth="1"/>
    <col min="260" max="260" width="12.75" style="97" bestFit="1" customWidth="1"/>
    <col min="261" max="261" width="10.5" style="97" bestFit="1" customWidth="1"/>
    <col min="262" max="263" width="9.5" style="97" bestFit="1" customWidth="1"/>
    <col min="264" max="269" width="10.5" style="97" bestFit="1" customWidth="1"/>
    <col min="270" max="270" width="9" style="97"/>
    <col min="271" max="273" width="4.5" style="97" bestFit="1" customWidth="1"/>
    <col min="274" max="512" width="9" style="97"/>
    <col min="513" max="513" width="20.75" style="97" customWidth="1"/>
    <col min="514" max="514" width="12.75" style="97" bestFit="1" customWidth="1"/>
    <col min="515" max="515" width="10.5" style="97" bestFit="1" customWidth="1"/>
    <col min="516" max="516" width="12.75" style="97" bestFit="1" customWidth="1"/>
    <col min="517" max="517" width="10.5" style="97" bestFit="1" customWidth="1"/>
    <col min="518" max="519" width="9.5" style="97" bestFit="1" customWidth="1"/>
    <col min="520" max="525" width="10.5" style="97" bestFit="1" customWidth="1"/>
    <col min="526" max="526" width="9" style="97"/>
    <col min="527" max="529" width="4.5" style="97" bestFit="1" customWidth="1"/>
    <col min="530" max="768" width="9" style="97"/>
    <col min="769" max="769" width="20.75" style="97" customWidth="1"/>
    <col min="770" max="770" width="12.75" style="97" bestFit="1" customWidth="1"/>
    <col min="771" max="771" width="10.5" style="97" bestFit="1" customWidth="1"/>
    <col min="772" max="772" width="12.75" style="97" bestFit="1" customWidth="1"/>
    <col min="773" max="773" width="10.5" style="97" bestFit="1" customWidth="1"/>
    <col min="774" max="775" width="9.5" style="97" bestFit="1" customWidth="1"/>
    <col min="776" max="781" width="10.5" style="97" bestFit="1" customWidth="1"/>
    <col min="782" max="782" width="9" style="97"/>
    <col min="783" max="785" width="4.5" style="97" bestFit="1" customWidth="1"/>
    <col min="786" max="1024" width="9" style="97"/>
    <col min="1025" max="1025" width="20.75" style="97" customWidth="1"/>
    <col min="1026" max="1026" width="12.75" style="97" bestFit="1" customWidth="1"/>
    <col min="1027" max="1027" width="10.5" style="97" bestFit="1" customWidth="1"/>
    <col min="1028" max="1028" width="12.75" style="97" bestFit="1" customWidth="1"/>
    <col min="1029" max="1029" width="10.5" style="97" bestFit="1" customWidth="1"/>
    <col min="1030" max="1031" width="9.5" style="97" bestFit="1" customWidth="1"/>
    <col min="1032" max="1037" width="10.5" style="97" bestFit="1" customWidth="1"/>
    <col min="1038" max="1038" width="9" style="97"/>
    <col min="1039" max="1041" width="4.5" style="97" bestFit="1" customWidth="1"/>
    <col min="1042" max="1280" width="9" style="97"/>
    <col min="1281" max="1281" width="20.75" style="97" customWidth="1"/>
    <col min="1282" max="1282" width="12.75" style="97" bestFit="1" customWidth="1"/>
    <col min="1283" max="1283" width="10.5" style="97" bestFit="1" customWidth="1"/>
    <col min="1284" max="1284" width="12.75" style="97" bestFit="1" customWidth="1"/>
    <col min="1285" max="1285" width="10.5" style="97" bestFit="1" customWidth="1"/>
    <col min="1286" max="1287" width="9.5" style="97" bestFit="1" customWidth="1"/>
    <col min="1288" max="1293" width="10.5" style="97" bestFit="1" customWidth="1"/>
    <col min="1294" max="1294" width="9" style="97"/>
    <col min="1295" max="1297" width="4.5" style="97" bestFit="1" customWidth="1"/>
    <col min="1298" max="1536" width="9" style="97"/>
    <col min="1537" max="1537" width="20.75" style="97" customWidth="1"/>
    <col min="1538" max="1538" width="12.75" style="97" bestFit="1" customWidth="1"/>
    <col min="1539" max="1539" width="10.5" style="97" bestFit="1" customWidth="1"/>
    <col min="1540" max="1540" width="12.75" style="97" bestFit="1" customWidth="1"/>
    <col min="1541" max="1541" width="10.5" style="97" bestFit="1" customWidth="1"/>
    <col min="1542" max="1543" width="9.5" style="97" bestFit="1" customWidth="1"/>
    <col min="1544" max="1549" width="10.5" style="97" bestFit="1" customWidth="1"/>
    <col min="1550" max="1550" width="9" style="97"/>
    <col min="1551" max="1553" width="4.5" style="97" bestFit="1" customWidth="1"/>
    <col min="1554" max="1792" width="9" style="97"/>
    <col min="1793" max="1793" width="20.75" style="97" customWidth="1"/>
    <col min="1794" max="1794" width="12.75" style="97" bestFit="1" customWidth="1"/>
    <col min="1795" max="1795" width="10.5" style="97" bestFit="1" customWidth="1"/>
    <col min="1796" max="1796" width="12.75" style="97" bestFit="1" customWidth="1"/>
    <col min="1797" max="1797" width="10.5" style="97" bestFit="1" customWidth="1"/>
    <col min="1798" max="1799" width="9.5" style="97" bestFit="1" customWidth="1"/>
    <col min="1800" max="1805" width="10.5" style="97" bestFit="1" customWidth="1"/>
    <col min="1806" max="1806" width="9" style="97"/>
    <col min="1807" max="1809" width="4.5" style="97" bestFit="1" customWidth="1"/>
    <col min="1810" max="2048" width="9" style="97"/>
    <col min="2049" max="2049" width="20.75" style="97" customWidth="1"/>
    <col min="2050" max="2050" width="12.75" style="97" bestFit="1" customWidth="1"/>
    <col min="2051" max="2051" width="10.5" style="97" bestFit="1" customWidth="1"/>
    <col min="2052" max="2052" width="12.75" style="97" bestFit="1" customWidth="1"/>
    <col min="2053" max="2053" width="10.5" style="97" bestFit="1" customWidth="1"/>
    <col min="2054" max="2055" width="9.5" style="97" bestFit="1" customWidth="1"/>
    <col min="2056" max="2061" width="10.5" style="97" bestFit="1" customWidth="1"/>
    <col min="2062" max="2062" width="9" style="97"/>
    <col min="2063" max="2065" width="4.5" style="97" bestFit="1" customWidth="1"/>
    <col min="2066" max="2304" width="9" style="97"/>
    <col min="2305" max="2305" width="20.75" style="97" customWidth="1"/>
    <col min="2306" max="2306" width="12.75" style="97" bestFit="1" customWidth="1"/>
    <col min="2307" max="2307" width="10.5" style="97" bestFit="1" customWidth="1"/>
    <col min="2308" max="2308" width="12.75" style="97" bestFit="1" customWidth="1"/>
    <col min="2309" max="2309" width="10.5" style="97" bestFit="1" customWidth="1"/>
    <col min="2310" max="2311" width="9.5" style="97" bestFit="1" customWidth="1"/>
    <col min="2312" max="2317" width="10.5" style="97" bestFit="1" customWidth="1"/>
    <col min="2318" max="2318" width="9" style="97"/>
    <col min="2319" max="2321" width="4.5" style="97" bestFit="1" customWidth="1"/>
    <col min="2322" max="2560" width="9" style="97"/>
    <col min="2561" max="2561" width="20.75" style="97" customWidth="1"/>
    <col min="2562" max="2562" width="12.75" style="97" bestFit="1" customWidth="1"/>
    <col min="2563" max="2563" width="10.5" style="97" bestFit="1" customWidth="1"/>
    <col min="2564" max="2564" width="12.75" style="97" bestFit="1" customWidth="1"/>
    <col min="2565" max="2565" width="10.5" style="97" bestFit="1" customWidth="1"/>
    <col min="2566" max="2567" width="9.5" style="97" bestFit="1" customWidth="1"/>
    <col min="2568" max="2573" width="10.5" style="97" bestFit="1" customWidth="1"/>
    <col min="2574" max="2574" width="9" style="97"/>
    <col min="2575" max="2577" width="4.5" style="97" bestFit="1" customWidth="1"/>
    <col min="2578" max="2816" width="9" style="97"/>
    <col min="2817" max="2817" width="20.75" style="97" customWidth="1"/>
    <col min="2818" max="2818" width="12.75" style="97" bestFit="1" customWidth="1"/>
    <col min="2819" max="2819" width="10.5" style="97" bestFit="1" customWidth="1"/>
    <col min="2820" max="2820" width="12.75" style="97" bestFit="1" customWidth="1"/>
    <col min="2821" max="2821" width="10.5" style="97" bestFit="1" customWidth="1"/>
    <col min="2822" max="2823" width="9.5" style="97" bestFit="1" customWidth="1"/>
    <col min="2824" max="2829" width="10.5" style="97" bestFit="1" customWidth="1"/>
    <col min="2830" max="2830" width="9" style="97"/>
    <col min="2831" max="2833" width="4.5" style="97" bestFit="1" customWidth="1"/>
    <col min="2834" max="3072" width="9" style="97"/>
    <col min="3073" max="3073" width="20.75" style="97" customWidth="1"/>
    <col min="3074" max="3074" width="12.75" style="97" bestFit="1" customWidth="1"/>
    <col min="3075" max="3075" width="10.5" style="97" bestFit="1" customWidth="1"/>
    <col min="3076" max="3076" width="12.75" style="97" bestFit="1" customWidth="1"/>
    <col min="3077" max="3077" width="10.5" style="97" bestFit="1" customWidth="1"/>
    <col min="3078" max="3079" width="9.5" style="97" bestFit="1" customWidth="1"/>
    <col min="3080" max="3085" width="10.5" style="97" bestFit="1" customWidth="1"/>
    <col min="3086" max="3086" width="9" style="97"/>
    <col min="3087" max="3089" width="4.5" style="97" bestFit="1" customWidth="1"/>
    <col min="3090" max="3328" width="9" style="97"/>
    <col min="3329" max="3329" width="20.75" style="97" customWidth="1"/>
    <col min="3330" max="3330" width="12.75" style="97" bestFit="1" customWidth="1"/>
    <col min="3331" max="3331" width="10.5" style="97" bestFit="1" customWidth="1"/>
    <col min="3332" max="3332" width="12.75" style="97" bestFit="1" customWidth="1"/>
    <col min="3333" max="3333" width="10.5" style="97" bestFit="1" customWidth="1"/>
    <col min="3334" max="3335" width="9.5" style="97" bestFit="1" customWidth="1"/>
    <col min="3336" max="3341" width="10.5" style="97" bestFit="1" customWidth="1"/>
    <col min="3342" max="3342" width="9" style="97"/>
    <col min="3343" max="3345" width="4.5" style="97" bestFit="1" customWidth="1"/>
    <col min="3346" max="3584" width="9" style="97"/>
    <col min="3585" max="3585" width="20.75" style="97" customWidth="1"/>
    <col min="3586" max="3586" width="12.75" style="97" bestFit="1" customWidth="1"/>
    <col min="3587" max="3587" width="10.5" style="97" bestFit="1" customWidth="1"/>
    <col min="3588" max="3588" width="12.75" style="97" bestFit="1" customWidth="1"/>
    <col min="3589" max="3589" width="10.5" style="97" bestFit="1" customWidth="1"/>
    <col min="3590" max="3591" width="9.5" style="97" bestFit="1" customWidth="1"/>
    <col min="3592" max="3597" width="10.5" style="97" bestFit="1" customWidth="1"/>
    <col min="3598" max="3598" width="9" style="97"/>
    <col min="3599" max="3601" width="4.5" style="97" bestFit="1" customWidth="1"/>
    <col min="3602" max="3840" width="9" style="97"/>
    <col min="3841" max="3841" width="20.75" style="97" customWidth="1"/>
    <col min="3842" max="3842" width="12.75" style="97" bestFit="1" customWidth="1"/>
    <col min="3843" max="3843" width="10.5" style="97" bestFit="1" customWidth="1"/>
    <col min="3844" max="3844" width="12.75" style="97" bestFit="1" customWidth="1"/>
    <col min="3845" max="3845" width="10.5" style="97" bestFit="1" customWidth="1"/>
    <col min="3846" max="3847" width="9.5" style="97" bestFit="1" customWidth="1"/>
    <col min="3848" max="3853" width="10.5" style="97" bestFit="1" customWidth="1"/>
    <col min="3854" max="3854" width="9" style="97"/>
    <col min="3855" max="3857" width="4.5" style="97" bestFit="1" customWidth="1"/>
    <col min="3858" max="4096" width="9" style="97"/>
    <col min="4097" max="4097" width="20.75" style="97" customWidth="1"/>
    <col min="4098" max="4098" width="12.75" style="97" bestFit="1" customWidth="1"/>
    <col min="4099" max="4099" width="10.5" style="97" bestFit="1" customWidth="1"/>
    <col min="4100" max="4100" width="12.75" style="97" bestFit="1" customWidth="1"/>
    <col min="4101" max="4101" width="10.5" style="97" bestFit="1" customWidth="1"/>
    <col min="4102" max="4103" width="9.5" style="97" bestFit="1" customWidth="1"/>
    <col min="4104" max="4109" width="10.5" style="97" bestFit="1" customWidth="1"/>
    <col min="4110" max="4110" width="9" style="97"/>
    <col min="4111" max="4113" width="4.5" style="97" bestFit="1" customWidth="1"/>
    <col min="4114" max="4352" width="9" style="97"/>
    <col min="4353" max="4353" width="20.75" style="97" customWidth="1"/>
    <col min="4354" max="4354" width="12.75" style="97" bestFit="1" customWidth="1"/>
    <col min="4355" max="4355" width="10.5" style="97" bestFit="1" customWidth="1"/>
    <col min="4356" max="4356" width="12.75" style="97" bestFit="1" customWidth="1"/>
    <col min="4357" max="4357" width="10.5" style="97" bestFit="1" customWidth="1"/>
    <col min="4358" max="4359" width="9.5" style="97" bestFit="1" customWidth="1"/>
    <col min="4360" max="4365" width="10.5" style="97" bestFit="1" customWidth="1"/>
    <col min="4366" max="4366" width="9" style="97"/>
    <col min="4367" max="4369" width="4.5" style="97" bestFit="1" customWidth="1"/>
    <col min="4370" max="4608" width="9" style="97"/>
    <col min="4609" max="4609" width="20.75" style="97" customWidth="1"/>
    <col min="4610" max="4610" width="12.75" style="97" bestFit="1" customWidth="1"/>
    <col min="4611" max="4611" width="10.5" style="97" bestFit="1" customWidth="1"/>
    <col min="4612" max="4612" width="12.75" style="97" bestFit="1" customWidth="1"/>
    <col min="4613" max="4613" width="10.5" style="97" bestFit="1" customWidth="1"/>
    <col min="4614" max="4615" width="9.5" style="97" bestFit="1" customWidth="1"/>
    <col min="4616" max="4621" width="10.5" style="97" bestFit="1" customWidth="1"/>
    <col min="4622" max="4622" width="9" style="97"/>
    <col min="4623" max="4625" width="4.5" style="97" bestFit="1" customWidth="1"/>
    <col min="4626" max="4864" width="9" style="97"/>
    <col min="4865" max="4865" width="20.75" style="97" customWidth="1"/>
    <col min="4866" max="4866" width="12.75" style="97" bestFit="1" customWidth="1"/>
    <col min="4867" max="4867" width="10.5" style="97" bestFit="1" customWidth="1"/>
    <col min="4868" max="4868" width="12.75" style="97" bestFit="1" customWidth="1"/>
    <col min="4869" max="4869" width="10.5" style="97" bestFit="1" customWidth="1"/>
    <col min="4870" max="4871" width="9.5" style="97" bestFit="1" customWidth="1"/>
    <col min="4872" max="4877" width="10.5" style="97" bestFit="1" customWidth="1"/>
    <col min="4878" max="4878" width="9" style="97"/>
    <col min="4879" max="4881" width="4.5" style="97" bestFit="1" customWidth="1"/>
    <col min="4882" max="5120" width="9" style="97"/>
    <col min="5121" max="5121" width="20.75" style="97" customWidth="1"/>
    <col min="5122" max="5122" width="12.75" style="97" bestFit="1" customWidth="1"/>
    <col min="5123" max="5123" width="10.5" style="97" bestFit="1" customWidth="1"/>
    <col min="5124" max="5124" width="12.75" style="97" bestFit="1" customWidth="1"/>
    <col min="5125" max="5125" width="10.5" style="97" bestFit="1" customWidth="1"/>
    <col min="5126" max="5127" width="9.5" style="97" bestFit="1" customWidth="1"/>
    <col min="5128" max="5133" width="10.5" style="97" bestFit="1" customWidth="1"/>
    <col min="5134" max="5134" width="9" style="97"/>
    <col min="5135" max="5137" width="4.5" style="97" bestFit="1" customWidth="1"/>
    <col min="5138" max="5376" width="9" style="97"/>
    <col min="5377" max="5377" width="20.75" style="97" customWidth="1"/>
    <col min="5378" max="5378" width="12.75" style="97" bestFit="1" customWidth="1"/>
    <col min="5379" max="5379" width="10.5" style="97" bestFit="1" customWidth="1"/>
    <col min="5380" max="5380" width="12.75" style="97" bestFit="1" customWidth="1"/>
    <col min="5381" max="5381" width="10.5" style="97" bestFit="1" customWidth="1"/>
    <col min="5382" max="5383" width="9.5" style="97" bestFit="1" customWidth="1"/>
    <col min="5384" max="5389" width="10.5" style="97" bestFit="1" customWidth="1"/>
    <col min="5390" max="5390" width="9" style="97"/>
    <col min="5391" max="5393" width="4.5" style="97" bestFit="1" customWidth="1"/>
    <col min="5394" max="5632" width="9" style="97"/>
    <col min="5633" max="5633" width="20.75" style="97" customWidth="1"/>
    <col min="5634" max="5634" width="12.75" style="97" bestFit="1" customWidth="1"/>
    <col min="5635" max="5635" width="10.5" style="97" bestFit="1" customWidth="1"/>
    <col min="5636" max="5636" width="12.75" style="97" bestFit="1" customWidth="1"/>
    <col min="5637" max="5637" width="10.5" style="97" bestFit="1" customWidth="1"/>
    <col min="5638" max="5639" width="9.5" style="97" bestFit="1" customWidth="1"/>
    <col min="5640" max="5645" width="10.5" style="97" bestFit="1" customWidth="1"/>
    <col min="5646" max="5646" width="9" style="97"/>
    <col min="5647" max="5649" width="4.5" style="97" bestFit="1" customWidth="1"/>
    <col min="5650" max="5888" width="9" style="97"/>
    <col min="5889" max="5889" width="20.75" style="97" customWidth="1"/>
    <col min="5890" max="5890" width="12.75" style="97" bestFit="1" customWidth="1"/>
    <col min="5891" max="5891" width="10.5" style="97" bestFit="1" customWidth="1"/>
    <col min="5892" max="5892" width="12.75" style="97" bestFit="1" customWidth="1"/>
    <col min="5893" max="5893" width="10.5" style="97" bestFit="1" customWidth="1"/>
    <col min="5894" max="5895" width="9.5" style="97" bestFit="1" customWidth="1"/>
    <col min="5896" max="5901" width="10.5" style="97" bestFit="1" customWidth="1"/>
    <col min="5902" max="5902" width="9" style="97"/>
    <col min="5903" max="5905" width="4.5" style="97" bestFit="1" customWidth="1"/>
    <col min="5906" max="6144" width="9" style="97"/>
    <col min="6145" max="6145" width="20.75" style="97" customWidth="1"/>
    <col min="6146" max="6146" width="12.75" style="97" bestFit="1" customWidth="1"/>
    <col min="6147" max="6147" width="10.5" style="97" bestFit="1" customWidth="1"/>
    <col min="6148" max="6148" width="12.75" style="97" bestFit="1" customWidth="1"/>
    <col min="6149" max="6149" width="10.5" style="97" bestFit="1" customWidth="1"/>
    <col min="6150" max="6151" width="9.5" style="97" bestFit="1" customWidth="1"/>
    <col min="6152" max="6157" width="10.5" style="97" bestFit="1" customWidth="1"/>
    <col min="6158" max="6158" width="9" style="97"/>
    <col min="6159" max="6161" width="4.5" style="97" bestFit="1" customWidth="1"/>
    <col min="6162" max="6400" width="9" style="97"/>
    <col min="6401" max="6401" width="20.75" style="97" customWidth="1"/>
    <col min="6402" max="6402" width="12.75" style="97" bestFit="1" customWidth="1"/>
    <col min="6403" max="6403" width="10.5" style="97" bestFit="1" customWidth="1"/>
    <col min="6404" max="6404" width="12.75" style="97" bestFit="1" customWidth="1"/>
    <col min="6405" max="6405" width="10.5" style="97" bestFit="1" customWidth="1"/>
    <col min="6406" max="6407" width="9.5" style="97" bestFit="1" customWidth="1"/>
    <col min="6408" max="6413" width="10.5" style="97" bestFit="1" customWidth="1"/>
    <col min="6414" max="6414" width="9" style="97"/>
    <col min="6415" max="6417" width="4.5" style="97" bestFit="1" customWidth="1"/>
    <col min="6418" max="6656" width="9" style="97"/>
    <col min="6657" max="6657" width="20.75" style="97" customWidth="1"/>
    <col min="6658" max="6658" width="12.75" style="97" bestFit="1" customWidth="1"/>
    <col min="6659" max="6659" width="10.5" style="97" bestFit="1" customWidth="1"/>
    <col min="6660" max="6660" width="12.75" style="97" bestFit="1" customWidth="1"/>
    <col min="6661" max="6661" width="10.5" style="97" bestFit="1" customWidth="1"/>
    <col min="6662" max="6663" width="9.5" style="97" bestFit="1" customWidth="1"/>
    <col min="6664" max="6669" width="10.5" style="97" bestFit="1" customWidth="1"/>
    <col min="6670" max="6670" width="9" style="97"/>
    <col min="6671" max="6673" width="4.5" style="97" bestFit="1" customWidth="1"/>
    <col min="6674" max="6912" width="9" style="97"/>
    <col min="6913" max="6913" width="20.75" style="97" customWidth="1"/>
    <col min="6914" max="6914" width="12.75" style="97" bestFit="1" customWidth="1"/>
    <col min="6915" max="6915" width="10.5" style="97" bestFit="1" customWidth="1"/>
    <col min="6916" max="6916" width="12.75" style="97" bestFit="1" customWidth="1"/>
    <col min="6917" max="6917" width="10.5" style="97" bestFit="1" customWidth="1"/>
    <col min="6918" max="6919" width="9.5" style="97" bestFit="1" customWidth="1"/>
    <col min="6920" max="6925" width="10.5" style="97" bestFit="1" customWidth="1"/>
    <col min="6926" max="6926" width="9" style="97"/>
    <col min="6927" max="6929" width="4.5" style="97" bestFit="1" customWidth="1"/>
    <col min="6930" max="7168" width="9" style="97"/>
    <col min="7169" max="7169" width="20.75" style="97" customWidth="1"/>
    <col min="7170" max="7170" width="12.75" style="97" bestFit="1" customWidth="1"/>
    <col min="7171" max="7171" width="10.5" style="97" bestFit="1" customWidth="1"/>
    <col min="7172" max="7172" width="12.75" style="97" bestFit="1" customWidth="1"/>
    <col min="7173" max="7173" width="10.5" style="97" bestFit="1" customWidth="1"/>
    <col min="7174" max="7175" width="9.5" style="97" bestFit="1" customWidth="1"/>
    <col min="7176" max="7181" width="10.5" style="97" bestFit="1" customWidth="1"/>
    <col min="7182" max="7182" width="9" style="97"/>
    <col min="7183" max="7185" width="4.5" style="97" bestFit="1" customWidth="1"/>
    <col min="7186" max="7424" width="9" style="97"/>
    <col min="7425" max="7425" width="20.75" style="97" customWidth="1"/>
    <col min="7426" max="7426" width="12.75" style="97" bestFit="1" customWidth="1"/>
    <col min="7427" max="7427" width="10.5" style="97" bestFit="1" customWidth="1"/>
    <col min="7428" max="7428" width="12.75" style="97" bestFit="1" customWidth="1"/>
    <col min="7429" max="7429" width="10.5" style="97" bestFit="1" customWidth="1"/>
    <col min="7430" max="7431" width="9.5" style="97" bestFit="1" customWidth="1"/>
    <col min="7432" max="7437" width="10.5" style="97" bestFit="1" customWidth="1"/>
    <col min="7438" max="7438" width="9" style="97"/>
    <col min="7439" max="7441" width="4.5" style="97" bestFit="1" customWidth="1"/>
    <col min="7442" max="7680" width="9" style="97"/>
    <col min="7681" max="7681" width="20.75" style="97" customWidth="1"/>
    <col min="7682" max="7682" width="12.75" style="97" bestFit="1" customWidth="1"/>
    <col min="7683" max="7683" width="10.5" style="97" bestFit="1" customWidth="1"/>
    <col min="7684" max="7684" width="12.75" style="97" bestFit="1" customWidth="1"/>
    <col min="7685" max="7685" width="10.5" style="97" bestFit="1" customWidth="1"/>
    <col min="7686" max="7687" width="9.5" style="97" bestFit="1" customWidth="1"/>
    <col min="7688" max="7693" width="10.5" style="97" bestFit="1" customWidth="1"/>
    <col min="7694" max="7694" width="9" style="97"/>
    <col min="7695" max="7697" width="4.5" style="97" bestFit="1" customWidth="1"/>
    <col min="7698" max="7936" width="9" style="97"/>
    <col min="7937" max="7937" width="20.75" style="97" customWidth="1"/>
    <col min="7938" max="7938" width="12.75" style="97" bestFit="1" customWidth="1"/>
    <col min="7939" max="7939" width="10.5" style="97" bestFit="1" customWidth="1"/>
    <col min="7940" max="7940" width="12.75" style="97" bestFit="1" customWidth="1"/>
    <col min="7941" max="7941" width="10.5" style="97" bestFit="1" customWidth="1"/>
    <col min="7942" max="7943" width="9.5" style="97" bestFit="1" customWidth="1"/>
    <col min="7944" max="7949" width="10.5" style="97" bestFit="1" customWidth="1"/>
    <col min="7950" max="7950" width="9" style="97"/>
    <col min="7951" max="7953" width="4.5" style="97" bestFit="1" customWidth="1"/>
    <col min="7954" max="8192" width="9" style="97"/>
    <col min="8193" max="8193" width="20.75" style="97" customWidth="1"/>
    <col min="8194" max="8194" width="12.75" style="97" bestFit="1" customWidth="1"/>
    <col min="8195" max="8195" width="10.5" style="97" bestFit="1" customWidth="1"/>
    <col min="8196" max="8196" width="12.75" style="97" bestFit="1" customWidth="1"/>
    <col min="8197" max="8197" width="10.5" style="97" bestFit="1" customWidth="1"/>
    <col min="8198" max="8199" width="9.5" style="97" bestFit="1" customWidth="1"/>
    <col min="8200" max="8205" width="10.5" style="97" bestFit="1" customWidth="1"/>
    <col min="8206" max="8206" width="9" style="97"/>
    <col min="8207" max="8209" width="4.5" style="97" bestFit="1" customWidth="1"/>
    <col min="8210" max="8448" width="9" style="97"/>
    <col min="8449" max="8449" width="20.75" style="97" customWidth="1"/>
    <col min="8450" max="8450" width="12.75" style="97" bestFit="1" customWidth="1"/>
    <col min="8451" max="8451" width="10.5" style="97" bestFit="1" customWidth="1"/>
    <col min="8452" max="8452" width="12.75" style="97" bestFit="1" customWidth="1"/>
    <col min="8453" max="8453" width="10.5" style="97" bestFit="1" customWidth="1"/>
    <col min="8454" max="8455" width="9.5" style="97" bestFit="1" customWidth="1"/>
    <col min="8456" max="8461" width="10.5" style="97" bestFit="1" customWidth="1"/>
    <col min="8462" max="8462" width="9" style="97"/>
    <col min="8463" max="8465" width="4.5" style="97" bestFit="1" customWidth="1"/>
    <col min="8466" max="8704" width="9" style="97"/>
    <col min="8705" max="8705" width="20.75" style="97" customWidth="1"/>
    <col min="8706" max="8706" width="12.75" style="97" bestFit="1" customWidth="1"/>
    <col min="8707" max="8707" width="10.5" style="97" bestFit="1" customWidth="1"/>
    <col min="8708" max="8708" width="12.75" style="97" bestFit="1" customWidth="1"/>
    <col min="8709" max="8709" width="10.5" style="97" bestFit="1" customWidth="1"/>
    <col min="8710" max="8711" width="9.5" style="97" bestFit="1" customWidth="1"/>
    <col min="8712" max="8717" width="10.5" style="97" bestFit="1" customWidth="1"/>
    <col min="8718" max="8718" width="9" style="97"/>
    <col min="8719" max="8721" width="4.5" style="97" bestFit="1" customWidth="1"/>
    <col min="8722" max="8960" width="9" style="97"/>
    <col min="8961" max="8961" width="20.75" style="97" customWidth="1"/>
    <col min="8962" max="8962" width="12.75" style="97" bestFit="1" customWidth="1"/>
    <col min="8963" max="8963" width="10.5" style="97" bestFit="1" customWidth="1"/>
    <col min="8964" max="8964" width="12.75" style="97" bestFit="1" customWidth="1"/>
    <col min="8965" max="8965" width="10.5" style="97" bestFit="1" customWidth="1"/>
    <col min="8966" max="8967" width="9.5" style="97" bestFit="1" customWidth="1"/>
    <col min="8968" max="8973" width="10.5" style="97" bestFit="1" customWidth="1"/>
    <col min="8974" max="8974" width="9" style="97"/>
    <col min="8975" max="8977" width="4.5" style="97" bestFit="1" customWidth="1"/>
    <col min="8978" max="9216" width="9" style="97"/>
    <col min="9217" max="9217" width="20.75" style="97" customWidth="1"/>
    <col min="9218" max="9218" width="12.75" style="97" bestFit="1" customWidth="1"/>
    <col min="9219" max="9219" width="10.5" style="97" bestFit="1" customWidth="1"/>
    <col min="9220" max="9220" width="12.75" style="97" bestFit="1" customWidth="1"/>
    <col min="9221" max="9221" width="10.5" style="97" bestFit="1" customWidth="1"/>
    <col min="9222" max="9223" width="9.5" style="97" bestFit="1" customWidth="1"/>
    <col min="9224" max="9229" width="10.5" style="97" bestFit="1" customWidth="1"/>
    <col min="9230" max="9230" width="9" style="97"/>
    <col min="9231" max="9233" width="4.5" style="97" bestFit="1" customWidth="1"/>
    <col min="9234" max="9472" width="9" style="97"/>
    <col min="9473" max="9473" width="20.75" style="97" customWidth="1"/>
    <col min="9474" max="9474" width="12.75" style="97" bestFit="1" customWidth="1"/>
    <col min="9475" max="9475" width="10.5" style="97" bestFit="1" customWidth="1"/>
    <col min="9476" max="9476" width="12.75" style="97" bestFit="1" customWidth="1"/>
    <col min="9477" max="9477" width="10.5" style="97" bestFit="1" customWidth="1"/>
    <col min="9478" max="9479" width="9.5" style="97" bestFit="1" customWidth="1"/>
    <col min="9480" max="9485" width="10.5" style="97" bestFit="1" customWidth="1"/>
    <col min="9486" max="9486" width="9" style="97"/>
    <col min="9487" max="9489" width="4.5" style="97" bestFit="1" customWidth="1"/>
    <col min="9490" max="9728" width="9" style="97"/>
    <col min="9729" max="9729" width="20.75" style="97" customWidth="1"/>
    <col min="9730" max="9730" width="12.75" style="97" bestFit="1" customWidth="1"/>
    <col min="9731" max="9731" width="10.5" style="97" bestFit="1" customWidth="1"/>
    <col min="9732" max="9732" width="12.75" style="97" bestFit="1" customWidth="1"/>
    <col min="9733" max="9733" width="10.5" style="97" bestFit="1" customWidth="1"/>
    <col min="9734" max="9735" width="9.5" style="97" bestFit="1" customWidth="1"/>
    <col min="9736" max="9741" width="10.5" style="97" bestFit="1" customWidth="1"/>
    <col min="9742" max="9742" width="9" style="97"/>
    <col min="9743" max="9745" width="4.5" style="97" bestFit="1" customWidth="1"/>
    <col min="9746" max="9984" width="9" style="97"/>
    <col min="9985" max="9985" width="20.75" style="97" customWidth="1"/>
    <col min="9986" max="9986" width="12.75" style="97" bestFit="1" customWidth="1"/>
    <col min="9987" max="9987" width="10.5" style="97" bestFit="1" customWidth="1"/>
    <col min="9988" max="9988" width="12.75" style="97" bestFit="1" customWidth="1"/>
    <col min="9989" max="9989" width="10.5" style="97" bestFit="1" customWidth="1"/>
    <col min="9990" max="9991" width="9.5" style="97" bestFit="1" customWidth="1"/>
    <col min="9992" max="9997" width="10.5" style="97" bestFit="1" customWidth="1"/>
    <col min="9998" max="9998" width="9" style="97"/>
    <col min="9999" max="10001" width="4.5" style="97" bestFit="1" customWidth="1"/>
    <col min="10002" max="10240" width="9" style="97"/>
    <col min="10241" max="10241" width="20.75" style="97" customWidth="1"/>
    <col min="10242" max="10242" width="12.75" style="97" bestFit="1" customWidth="1"/>
    <col min="10243" max="10243" width="10.5" style="97" bestFit="1" customWidth="1"/>
    <col min="10244" max="10244" width="12.75" style="97" bestFit="1" customWidth="1"/>
    <col min="10245" max="10245" width="10.5" style="97" bestFit="1" customWidth="1"/>
    <col min="10246" max="10247" width="9.5" style="97" bestFit="1" customWidth="1"/>
    <col min="10248" max="10253" width="10.5" style="97" bestFit="1" customWidth="1"/>
    <col min="10254" max="10254" width="9" style="97"/>
    <col min="10255" max="10257" width="4.5" style="97" bestFit="1" customWidth="1"/>
    <col min="10258" max="10496" width="9" style="97"/>
    <col min="10497" max="10497" width="20.75" style="97" customWidth="1"/>
    <col min="10498" max="10498" width="12.75" style="97" bestFit="1" customWidth="1"/>
    <col min="10499" max="10499" width="10.5" style="97" bestFit="1" customWidth="1"/>
    <col min="10500" max="10500" width="12.75" style="97" bestFit="1" customWidth="1"/>
    <col min="10501" max="10501" width="10.5" style="97" bestFit="1" customWidth="1"/>
    <col min="10502" max="10503" width="9.5" style="97" bestFit="1" customWidth="1"/>
    <col min="10504" max="10509" width="10.5" style="97" bestFit="1" customWidth="1"/>
    <col min="10510" max="10510" width="9" style="97"/>
    <col min="10511" max="10513" width="4.5" style="97" bestFit="1" customWidth="1"/>
    <col min="10514" max="10752" width="9" style="97"/>
    <col min="10753" max="10753" width="20.75" style="97" customWidth="1"/>
    <col min="10754" max="10754" width="12.75" style="97" bestFit="1" customWidth="1"/>
    <col min="10755" max="10755" width="10.5" style="97" bestFit="1" customWidth="1"/>
    <col min="10756" max="10756" width="12.75" style="97" bestFit="1" customWidth="1"/>
    <col min="10757" max="10757" width="10.5" style="97" bestFit="1" customWidth="1"/>
    <col min="10758" max="10759" width="9.5" style="97" bestFit="1" customWidth="1"/>
    <col min="10760" max="10765" width="10.5" style="97" bestFit="1" customWidth="1"/>
    <col min="10766" max="10766" width="9" style="97"/>
    <col min="10767" max="10769" width="4.5" style="97" bestFit="1" customWidth="1"/>
    <col min="10770" max="11008" width="9" style="97"/>
    <col min="11009" max="11009" width="20.75" style="97" customWidth="1"/>
    <col min="11010" max="11010" width="12.75" style="97" bestFit="1" customWidth="1"/>
    <col min="11011" max="11011" width="10.5" style="97" bestFit="1" customWidth="1"/>
    <col min="11012" max="11012" width="12.75" style="97" bestFit="1" customWidth="1"/>
    <col min="11013" max="11013" width="10.5" style="97" bestFit="1" customWidth="1"/>
    <col min="11014" max="11015" width="9.5" style="97" bestFit="1" customWidth="1"/>
    <col min="11016" max="11021" width="10.5" style="97" bestFit="1" customWidth="1"/>
    <col min="11022" max="11022" width="9" style="97"/>
    <col min="11023" max="11025" width="4.5" style="97" bestFit="1" customWidth="1"/>
    <col min="11026" max="11264" width="9" style="97"/>
    <col min="11265" max="11265" width="20.75" style="97" customWidth="1"/>
    <col min="11266" max="11266" width="12.75" style="97" bestFit="1" customWidth="1"/>
    <col min="11267" max="11267" width="10.5" style="97" bestFit="1" customWidth="1"/>
    <col min="11268" max="11268" width="12.75" style="97" bestFit="1" customWidth="1"/>
    <col min="11269" max="11269" width="10.5" style="97" bestFit="1" customWidth="1"/>
    <col min="11270" max="11271" width="9.5" style="97" bestFit="1" customWidth="1"/>
    <col min="11272" max="11277" width="10.5" style="97" bestFit="1" customWidth="1"/>
    <col min="11278" max="11278" width="9" style="97"/>
    <col min="11279" max="11281" width="4.5" style="97" bestFit="1" customWidth="1"/>
    <col min="11282" max="11520" width="9" style="97"/>
    <col min="11521" max="11521" width="20.75" style="97" customWidth="1"/>
    <col min="11522" max="11522" width="12.75" style="97" bestFit="1" customWidth="1"/>
    <col min="11523" max="11523" width="10.5" style="97" bestFit="1" customWidth="1"/>
    <col min="11524" max="11524" width="12.75" style="97" bestFit="1" customWidth="1"/>
    <col min="11525" max="11525" width="10.5" style="97" bestFit="1" customWidth="1"/>
    <col min="11526" max="11527" width="9.5" style="97" bestFit="1" customWidth="1"/>
    <col min="11528" max="11533" width="10.5" style="97" bestFit="1" customWidth="1"/>
    <col min="11534" max="11534" width="9" style="97"/>
    <col min="11535" max="11537" width="4.5" style="97" bestFit="1" customWidth="1"/>
    <col min="11538" max="11776" width="9" style="97"/>
    <col min="11777" max="11777" width="20.75" style="97" customWidth="1"/>
    <col min="11778" max="11778" width="12.75" style="97" bestFit="1" customWidth="1"/>
    <col min="11779" max="11779" width="10.5" style="97" bestFit="1" customWidth="1"/>
    <col min="11780" max="11780" width="12.75" style="97" bestFit="1" customWidth="1"/>
    <col min="11781" max="11781" width="10.5" style="97" bestFit="1" customWidth="1"/>
    <col min="11782" max="11783" width="9.5" style="97" bestFit="1" customWidth="1"/>
    <col min="11784" max="11789" width="10.5" style="97" bestFit="1" customWidth="1"/>
    <col min="11790" max="11790" width="9" style="97"/>
    <col min="11791" max="11793" width="4.5" style="97" bestFit="1" customWidth="1"/>
    <col min="11794" max="12032" width="9" style="97"/>
    <col min="12033" max="12033" width="20.75" style="97" customWidth="1"/>
    <col min="12034" max="12034" width="12.75" style="97" bestFit="1" customWidth="1"/>
    <col min="12035" max="12035" width="10.5" style="97" bestFit="1" customWidth="1"/>
    <col min="12036" max="12036" width="12.75" style="97" bestFit="1" customWidth="1"/>
    <col min="12037" max="12037" width="10.5" style="97" bestFit="1" customWidth="1"/>
    <col min="12038" max="12039" width="9.5" style="97" bestFit="1" customWidth="1"/>
    <col min="12040" max="12045" width="10.5" style="97" bestFit="1" customWidth="1"/>
    <col min="12046" max="12046" width="9" style="97"/>
    <col min="12047" max="12049" width="4.5" style="97" bestFit="1" customWidth="1"/>
    <col min="12050" max="12288" width="9" style="97"/>
    <col min="12289" max="12289" width="20.75" style="97" customWidth="1"/>
    <col min="12290" max="12290" width="12.75" style="97" bestFit="1" customWidth="1"/>
    <col min="12291" max="12291" width="10.5" style="97" bestFit="1" customWidth="1"/>
    <col min="12292" max="12292" width="12.75" style="97" bestFit="1" customWidth="1"/>
    <col min="12293" max="12293" width="10.5" style="97" bestFit="1" customWidth="1"/>
    <col min="12294" max="12295" width="9.5" style="97" bestFit="1" customWidth="1"/>
    <col min="12296" max="12301" width="10.5" style="97" bestFit="1" customWidth="1"/>
    <col min="12302" max="12302" width="9" style="97"/>
    <col min="12303" max="12305" width="4.5" style="97" bestFit="1" customWidth="1"/>
    <col min="12306" max="12544" width="9" style="97"/>
    <col min="12545" max="12545" width="20.75" style="97" customWidth="1"/>
    <col min="12546" max="12546" width="12.75" style="97" bestFit="1" customWidth="1"/>
    <col min="12547" max="12547" width="10.5" style="97" bestFit="1" customWidth="1"/>
    <col min="12548" max="12548" width="12.75" style="97" bestFit="1" customWidth="1"/>
    <col min="12549" max="12549" width="10.5" style="97" bestFit="1" customWidth="1"/>
    <col min="12550" max="12551" width="9.5" style="97" bestFit="1" customWidth="1"/>
    <col min="12552" max="12557" width="10.5" style="97" bestFit="1" customWidth="1"/>
    <col min="12558" max="12558" width="9" style="97"/>
    <col min="12559" max="12561" width="4.5" style="97" bestFit="1" customWidth="1"/>
    <col min="12562" max="12800" width="9" style="97"/>
    <col min="12801" max="12801" width="20.75" style="97" customWidth="1"/>
    <col min="12802" max="12802" width="12.75" style="97" bestFit="1" customWidth="1"/>
    <col min="12803" max="12803" width="10.5" style="97" bestFit="1" customWidth="1"/>
    <col min="12804" max="12804" width="12.75" style="97" bestFit="1" customWidth="1"/>
    <col min="12805" max="12805" width="10.5" style="97" bestFit="1" customWidth="1"/>
    <col min="12806" max="12807" width="9.5" style="97" bestFit="1" customWidth="1"/>
    <col min="12808" max="12813" width="10.5" style="97" bestFit="1" customWidth="1"/>
    <col min="12814" max="12814" width="9" style="97"/>
    <col min="12815" max="12817" width="4.5" style="97" bestFit="1" customWidth="1"/>
    <col min="12818" max="13056" width="9" style="97"/>
    <col min="13057" max="13057" width="20.75" style="97" customWidth="1"/>
    <col min="13058" max="13058" width="12.75" style="97" bestFit="1" customWidth="1"/>
    <col min="13059" max="13059" width="10.5" style="97" bestFit="1" customWidth="1"/>
    <col min="13060" max="13060" width="12.75" style="97" bestFit="1" customWidth="1"/>
    <col min="13061" max="13061" width="10.5" style="97" bestFit="1" customWidth="1"/>
    <col min="13062" max="13063" width="9.5" style="97" bestFit="1" customWidth="1"/>
    <col min="13064" max="13069" width="10.5" style="97" bestFit="1" customWidth="1"/>
    <col min="13070" max="13070" width="9" style="97"/>
    <col min="13071" max="13073" width="4.5" style="97" bestFit="1" customWidth="1"/>
    <col min="13074" max="13312" width="9" style="97"/>
    <col min="13313" max="13313" width="20.75" style="97" customWidth="1"/>
    <col min="13314" max="13314" width="12.75" style="97" bestFit="1" customWidth="1"/>
    <col min="13315" max="13315" width="10.5" style="97" bestFit="1" customWidth="1"/>
    <col min="13316" max="13316" width="12.75" style="97" bestFit="1" customWidth="1"/>
    <col min="13317" max="13317" width="10.5" style="97" bestFit="1" customWidth="1"/>
    <col min="13318" max="13319" width="9.5" style="97" bestFit="1" customWidth="1"/>
    <col min="13320" max="13325" width="10.5" style="97" bestFit="1" customWidth="1"/>
    <col min="13326" max="13326" width="9" style="97"/>
    <col min="13327" max="13329" width="4.5" style="97" bestFit="1" customWidth="1"/>
    <col min="13330" max="13568" width="9" style="97"/>
    <col min="13569" max="13569" width="20.75" style="97" customWidth="1"/>
    <col min="13570" max="13570" width="12.75" style="97" bestFit="1" customWidth="1"/>
    <col min="13571" max="13571" width="10.5" style="97" bestFit="1" customWidth="1"/>
    <col min="13572" max="13572" width="12.75" style="97" bestFit="1" customWidth="1"/>
    <col min="13573" max="13573" width="10.5" style="97" bestFit="1" customWidth="1"/>
    <col min="13574" max="13575" width="9.5" style="97" bestFit="1" customWidth="1"/>
    <col min="13576" max="13581" width="10.5" style="97" bestFit="1" customWidth="1"/>
    <col min="13582" max="13582" width="9" style="97"/>
    <col min="13583" max="13585" width="4.5" style="97" bestFit="1" customWidth="1"/>
    <col min="13586" max="13824" width="9" style="97"/>
    <col min="13825" max="13825" width="20.75" style="97" customWidth="1"/>
    <col min="13826" max="13826" width="12.75" style="97" bestFit="1" customWidth="1"/>
    <col min="13827" max="13827" width="10.5" style="97" bestFit="1" customWidth="1"/>
    <col min="13828" max="13828" width="12.75" style="97" bestFit="1" customWidth="1"/>
    <col min="13829" max="13829" width="10.5" style="97" bestFit="1" customWidth="1"/>
    <col min="13830" max="13831" width="9.5" style="97" bestFit="1" customWidth="1"/>
    <col min="13832" max="13837" width="10.5" style="97" bestFit="1" customWidth="1"/>
    <col min="13838" max="13838" width="9" style="97"/>
    <col min="13839" max="13841" width="4.5" style="97" bestFit="1" customWidth="1"/>
    <col min="13842" max="14080" width="9" style="97"/>
    <col min="14081" max="14081" width="20.75" style="97" customWidth="1"/>
    <col min="14082" max="14082" width="12.75" style="97" bestFit="1" customWidth="1"/>
    <col min="14083" max="14083" width="10.5" style="97" bestFit="1" customWidth="1"/>
    <col min="14084" max="14084" width="12.75" style="97" bestFit="1" customWidth="1"/>
    <col min="14085" max="14085" width="10.5" style="97" bestFit="1" customWidth="1"/>
    <col min="14086" max="14087" width="9.5" style="97" bestFit="1" customWidth="1"/>
    <col min="14088" max="14093" width="10.5" style="97" bestFit="1" customWidth="1"/>
    <col min="14094" max="14094" width="9" style="97"/>
    <col min="14095" max="14097" width="4.5" style="97" bestFit="1" customWidth="1"/>
    <col min="14098" max="14336" width="9" style="97"/>
    <col min="14337" max="14337" width="20.75" style="97" customWidth="1"/>
    <col min="14338" max="14338" width="12.75" style="97" bestFit="1" customWidth="1"/>
    <col min="14339" max="14339" width="10.5" style="97" bestFit="1" customWidth="1"/>
    <col min="14340" max="14340" width="12.75" style="97" bestFit="1" customWidth="1"/>
    <col min="14341" max="14341" width="10.5" style="97" bestFit="1" customWidth="1"/>
    <col min="14342" max="14343" width="9.5" style="97" bestFit="1" customWidth="1"/>
    <col min="14344" max="14349" width="10.5" style="97" bestFit="1" customWidth="1"/>
    <col min="14350" max="14350" width="9" style="97"/>
    <col min="14351" max="14353" width="4.5" style="97" bestFit="1" customWidth="1"/>
    <col min="14354" max="14592" width="9" style="97"/>
    <col min="14593" max="14593" width="20.75" style="97" customWidth="1"/>
    <col min="14594" max="14594" width="12.75" style="97" bestFit="1" customWidth="1"/>
    <col min="14595" max="14595" width="10.5" style="97" bestFit="1" customWidth="1"/>
    <col min="14596" max="14596" width="12.75" style="97" bestFit="1" customWidth="1"/>
    <col min="14597" max="14597" width="10.5" style="97" bestFit="1" customWidth="1"/>
    <col min="14598" max="14599" width="9.5" style="97" bestFit="1" customWidth="1"/>
    <col min="14600" max="14605" width="10.5" style="97" bestFit="1" customWidth="1"/>
    <col min="14606" max="14606" width="9" style="97"/>
    <col min="14607" max="14609" width="4.5" style="97" bestFit="1" customWidth="1"/>
    <col min="14610" max="14848" width="9" style="97"/>
    <col min="14849" max="14849" width="20.75" style="97" customWidth="1"/>
    <col min="14850" max="14850" width="12.75" style="97" bestFit="1" customWidth="1"/>
    <col min="14851" max="14851" width="10.5" style="97" bestFit="1" customWidth="1"/>
    <col min="14852" max="14852" width="12.75" style="97" bestFit="1" customWidth="1"/>
    <col min="14853" max="14853" width="10.5" style="97" bestFit="1" customWidth="1"/>
    <col min="14854" max="14855" width="9.5" style="97" bestFit="1" customWidth="1"/>
    <col min="14856" max="14861" width="10.5" style="97" bestFit="1" customWidth="1"/>
    <col min="14862" max="14862" width="9" style="97"/>
    <col min="14863" max="14865" width="4.5" style="97" bestFit="1" customWidth="1"/>
    <col min="14866" max="15104" width="9" style="97"/>
    <col min="15105" max="15105" width="20.75" style="97" customWidth="1"/>
    <col min="15106" max="15106" width="12.75" style="97" bestFit="1" customWidth="1"/>
    <col min="15107" max="15107" width="10.5" style="97" bestFit="1" customWidth="1"/>
    <col min="15108" max="15108" width="12.75" style="97" bestFit="1" customWidth="1"/>
    <col min="15109" max="15109" width="10.5" style="97" bestFit="1" customWidth="1"/>
    <col min="15110" max="15111" width="9.5" style="97" bestFit="1" customWidth="1"/>
    <col min="15112" max="15117" width="10.5" style="97" bestFit="1" customWidth="1"/>
    <col min="15118" max="15118" width="9" style="97"/>
    <col min="15119" max="15121" width="4.5" style="97" bestFit="1" customWidth="1"/>
    <col min="15122" max="15360" width="9" style="97"/>
    <col min="15361" max="15361" width="20.75" style="97" customWidth="1"/>
    <col min="15362" max="15362" width="12.75" style="97" bestFit="1" customWidth="1"/>
    <col min="15363" max="15363" width="10.5" style="97" bestFit="1" customWidth="1"/>
    <col min="15364" max="15364" width="12.75" style="97" bestFit="1" customWidth="1"/>
    <col min="15365" max="15365" width="10.5" style="97" bestFit="1" customWidth="1"/>
    <col min="15366" max="15367" width="9.5" style="97" bestFit="1" customWidth="1"/>
    <col min="15368" max="15373" width="10.5" style="97" bestFit="1" customWidth="1"/>
    <col min="15374" max="15374" width="9" style="97"/>
    <col min="15375" max="15377" width="4.5" style="97" bestFit="1" customWidth="1"/>
    <col min="15378" max="15616" width="9" style="97"/>
    <col min="15617" max="15617" width="20.75" style="97" customWidth="1"/>
    <col min="15618" max="15618" width="12.75" style="97" bestFit="1" customWidth="1"/>
    <col min="15619" max="15619" width="10.5" style="97" bestFit="1" customWidth="1"/>
    <col min="15620" max="15620" width="12.75" style="97" bestFit="1" customWidth="1"/>
    <col min="15621" max="15621" width="10.5" style="97" bestFit="1" customWidth="1"/>
    <col min="15622" max="15623" width="9.5" style="97" bestFit="1" customWidth="1"/>
    <col min="15624" max="15629" width="10.5" style="97" bestFit="1" customWidth="1"/>
    <col min="15630" max="15630" width="9" style="97"/>
    <col min="15631" max="15633" width="4.5" style="97" bestFit="1" customWidth="1"/>
    <col min="15634" max="15872" width="9" style="97"/>
    <col min="15873" max="15873" width="20.75" style="97" customWidth="1"/>
    <col min="15874" max="15874" width="12.75" style="97" bestFit="1" customWidth="1"/>
    <col min="15875" max="15875" width="10.5" style="97" bestFit="1" customWidth="1"/>
    <col min="15876" max="15876" width="12.75" style="97" bestFit="1" customWidth="1"/>
    <col min="15877" max="15877" width="10.5" style="97" bestFit="1" customWidth="1"/>
    <col min="15878" max="15879" width="9.5" style="97" bestFit="1" customWidth="1"/>
    <col min="15880" max="15885" width="10.5" style="97" bestFit="1" customWidth="1"/>
    <col min="15886" max="15886" width="9" style="97"/>
    <col min="15887" max="15889" width="4.5" style="97" bestFit="1" customWidth="1"/>
    <col min="15890" max="16128" width="9" style="97"/>
    <col min="16129" max="16129" width="20.75" style="97" customWidth="1"/>
    <col min="16130" max="16130" width="12.75" style="97" bestFit="1" customWidth="1"/>
    <col min="16131" max="16131" width="10.5" style="97" bestFit="1" customWidth="1"/>
    <col min="16132" max="16132" width="12.75" style="97" bestFit="1" customWidth="1"/>
    <col min="16133" max="16133" width="10.5" style="97" bestFit="1" customWidth="1"/>
    <col min="16134" max="16135" width="9.5" style="97" bestFit="1" customWidth="1"/>
    <col min="16136" max="16141" width="10.5" style="97" bestFit="1" customWidth="1"/>
    <col min="16142" max="16142" width="9" style="97"/>
    <col min="16143" max="16145" width="4.5" style="97" bestFit="1" customWidth="1"/>
    <col min="16146" max="16384" width="9" style="97"/>
  </cols>
  <sheetData>
    <row r="1" spans="1:17" s="94" customFormat="1" ht="15.75" customHeight="1">
      <c r="A1" s="1439" t="s">
        <v>3108</v>
      </c>
      <c r="K1" s="1439" t="s">
        <v>3124</v>
      </c>
      <c r="L1" s="1810" t="s">
        <v>4080</v>
      </c>
      <c r="M1" s="1760"/>
    </row>
    <row r="2" spans="1:17" s="94" customFormat="1" ht="16.5" customHeight="1">
      <c r="A2" s="1439" t="s">
        <v>4081</v>
      </c>
      <c r="B2" s="11" t="s">
        <v>479</v>
      </c>
      <c r="C2" s="1471"/>
      <c r="D2" s="1471"/>
      <c r="E2" s="1471"/>
      <c r="F2" s="1471"/>
      <c r="G2" s="1471"/>
      <c r="H2" s="1471"/>
      <c r="I2" s="1471"/>
      <c r="J2" s="7" t="s">
        <v>3593</v>
      </c>
      <c r="K2" s="1439" t="s">
        <v>3111</v>
      </c>
      <c r="L2" s="1810" t="s">
        <v>494</v>
      </c>
      <c r="M2" s="1760"/>
    </row>
    <row r="3" spans="1:17" s="100" customFormat="1" ht="28.5" customHeight="1">
      <c r="A3" s="1762" t="s">
        <v>4082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</row>
    <row r="4" spans="1:17" s="94" customFormat="1" ht="13.5" customHeight="1">
      <c r="D4" s="1763" t="s">
        <v>4083</v>
      </c>
      <c r="E4" s="1763"/>
      <c r="F4" s="1763"/>
      <c r="G4" s="1763"/>
      <c r="H4" s="1763"/>
      <c r="I4" s="1763"/>
      <c r="L4" s="1813" t="s">
        <v>4084</v>
      </c>
      <c r="M4" s="1813"/>
    </row>
    <row r="5" spans="1:17" s="94" customFormat="1" ht="19.5" customHeight="1">
      <c r="A5" s="1795" t="s">
        <v>3596</v>
      </c>
      <c r="B5" s="1739" t="s">
        <v>4085</v>
      </c>
      <c r="C5" s="1739"/>
      <c r="D5" s="1739"/>
      <c r="E5" s="1739" t="s">
        <v>4086</v>
      </c>
      <c r="F5" s="1739"/>
      <c r="G5" s="1739"/>
      <c r="H5" s="1739" t="s">
        <v>4087</v>
      </c>
      <c r="I5" s="1739"/>
      <c r="J5" s="1739"/>
      <c r="K5" s="1739" t="s">
        <v>4088</v>
      </c>
      <c r="L5" s="1739"/>
      <c r="M5" s="1810"/>
    </row>
    <row r="6" spans="1:17" s="94" customFormat="1" ht="19.5" customHeight="1">
      <c r="A6" s="1766"/>
      <c r="B6" s="1849" t="s">
        <v>4089</v>
      </c>
      <c r="C6" s="1463" t="s">
        <v>4090</v>
      </c>
      <c r="D6" s="1437" t="s">
        <v>500</v>
      </c>
      <c r="E6" s="1849" t="s">
        <v>2758</v>
      </c>
      <c r="F6" s="1463" t="s">
        <v>2759</v>
      </c>
      <c r="G6" s="1437" t="s">
        <v>500</v>
      </c>
      <c r="H6" s="1849" t="s">
        <v>2758</v>
      </c>
      <c r="I6" s="1463" t="s">
        <v>2759</v>
      </c>
      <c r="J6" s="1437" t="s">
        <v>500</v>
      </c>
      <c r="K6" s="1849" t="s">
        <v>2758</v>
      </c>
      <c r="L6" s="1463" t="s">
        <v>2759</v>
      </c>
      <c r="M6" s="1442" t="s">
        <v>500</v>
      </c>
    </row>
    <row r="7" spans="1:17" s="94" customFormat="1" ht="19.5" customHeight="1">
      <c r="A7" s="1767"/>
      <c r="B7" s="1744"/>
      <c r="C7" s="1441" t="s">
        <v>2760</v>
      </c>
      <c r="D7" s="1441" t="s">
        <v>2917</v>
      </c>
      <c r="E7" s="1744"/>
      <c r="F7" s="1441" t="s">
        <v>2760</v>
      </c>
      <c r="G7" s="1441" t="s">
        <v>2917</v>
      </c>
      <c r="H7" s="1744"/>
      <c r="I7" s="1441" t="s">
        <v>2760</v>
      </c>
      <c r="J7" s="1441" t="s">
        <v>2917</v>
      </c>
      <c r="K7" s="1744"/>
      <c r="L7" s="1441" t="s">
        <v>2760</v>
      </c>
      <c r="M7" s="1476" t="s">
        <v>2917</v>
      </c>
    </row>
    <row r="8" spans="1:17" s="94" customFormat="1" ht="24.95" customHeight="1">
      <c r="A8" s="1449" t="s">
        <v>2888</v>
      </c>
      <c r="B8" s="21">
        <f>SUM(B9:B20)</f>
        <v>1499745</v>
      </c>
      <c r="C8" s="21">
        <f>SUM(C9:C20)</f>
        <v>367338</v>
      </c>
      <c r="D8" s="21">
        <f t="shared" ref="D8:M8" si="0">SUM(D9:D20)</f>
        <v>1187866</v>
      </c>
      <c r="E8" s="21">
        <f t="shared" si="0"/>
        <v>104886</v>
      </c>
      <c r="F8" s="21">
        <f t="shared" si="0"/>
        <v>22112</v>
      </c>
      <c r="G8" s="21">
        <f>SUM(G9:G20)</f>
        <v>81778</v>
      </c>
      <c r="H8" s="21">
        <f t="shared" si="0"/>
        <v>964734</v>
      </c>
      <c r="I8" s="21">
        <f t="shared" si="0"/>
        <v>237207</v>
      </c>
      <c r="J8" s="21">
        <f t="shared" si="0"/>
        <v>802480</v>
      </c>
      <c r="K8" s="21">
        <f t="shared" si="0"/>
        <v>430125</v>
      </c>
      <c r="L8" s="21">
        <f t="shared" si="0"/>
        <v>108019</v>
      </c>
      <c r="M8" s="21">
        <f t="shared" si="0"/>
        <v>303608</v>
      </c>
      <c r="O8" s="21">
        <f>B8-E8-H8-K8</f>
        <v>0</v>
      </c>
      <c r="P8" s="21">
        <f>C8-F8-I8-L8</f>
        <v>0</v>
      </c>
      <c r="Q8" s="21">
        <f>D8-G8-J8-M8</f>
        <v>0</v>
      </c>
    </row>
    <row r="9" spans="1:17" s="94" customFormat="1" ht="24.95" customHeight="1">
      <c r="A9" s="1449" t="s">
        <v>2891</v>
      </c>
      <c r="B9" s="21">
        <f>E9+H9+K9</f>
        <v>38360</v>
      </c>
      <c r="C9" s="21">
        <f>F9+I9+L9</f>
        <v>15420</v>
      </c>
      <c r="D9" s="21">
        <f>G9+J9+M9</f>
        <v>81666</v>
      </c>
      <c r="E9" s="424">
        <v>0</v>
      </c>
      <c r="F9" s="424">
        <v>0</v>
      </c>
      <c r="G9" s="424">
        <v>0</v>
      </c>
      <c r="H9" s="424">
        <v>38360</v>
      </c>
      <c r="I9" s="424">
        <v>15420</v>
      </c>
      <c r="J9" s="424">
        <v>81666</v>
      </c>
      <c r="K9" s="424">
        <v>0</v>
      </c>
      <c r="L9" s="424">
        <v>0</v>
      </c>
      <c r="M9" s="424">
        <v>0</v>
      </c>
      <c r="O9" s="21">
        <f t="shared" ref="O9:Q20" si="1">B9-E9-H9-K9</f>
        <v>0</v>
      </c>
      <c r="P9" s="21">
        <f t="shared" si="1"/>
        <v>0</v>
      </c>
      <c r="Q9" s="21">
        <f t="shared" si="1"/>
        <v>0</v>
      </c>
    </row>
    <row r="10" spans="1:17" s="94" customFormat="1" ht="24.95" customHeight="1">
      <c r="A10" s="1449" t="s">
        <v>2892</v>
      </c>
      <c r="B10" s="21">
        <f t="shared" ref="B10:D20" si="2">E10+H10+K10</f>
        <v>99992</v>
      </c>
      <c r="C10" s="21">
        <f t="shared" si="2"/>
        <v>31444</v>
      </c>
      <c r="D10" s="21">
        <f t="shared" si="2"/>
        <v>70386</v>
      </c>
      <c r="E10" s="424">
        <v>0</v>
      </c>
      <c r="F10" s="424">
        <v>0</v>
      </c>
      <c r="G10" s="424">
        <v>0</v>
      </c>
      <c r="H10" s="424">
        <v>83520</v>
      </c>
      <c r="I10" s="424">
        <v>21887</v>
      </c>
      <c r="J10" s="424">
        <v>56082</v>
      </c>
      <c r="K10" s="424">
        <v>16472</v>
      </c>
      <c r="L10" s="424">
        <v>9557</v>
      </c>
      <c r="M10" s="424">
        <v>14304</v>
      </c>
      <c r="O10" s="21">
        <f t="shared" si="1"/>
        <v>0</v>
      </c>
      <c r="P10" s="21">
        <f t="shared" si="1"/>
        <v>0</v>
      </c>
      <c r="Q10" s="21">
        <f t="shared" si="1"/>
        <v>0</v>
      </c>
    </row>
    <row r="11" spans="1:17" s="94" customFormat="1" ht="24.95" customHeight="1">
      <c r="A11" s="1449" t="s">
        <v>2893</v>
      </c>
      <c r="B11" s="21">
        <f t="shared" si="2"/>
        <v>142058</v>
      </c>
      <c r="C11" s="21">
        <f t="shared" si="2"/>
        <v>36382</v>
      </c>
      <c r="D11" s="21">
        <f t="shared" si="2"/>
        <v>97200</v>
      </c>
      <c r="E11" s="424">
        <v>84251</v>
      </c>
      <c r="F11" s="424">
        <v>14799</v>
      </c>
      <c r="G11" s="424">
        <v>48103</v>
      </c>
      <c r="H11" s="424">
        <v>39709</v>
      </c>
      <c r="I11" s="424">
        <v>6952</v>
      </c>
      <c r="J11" s="424">
        <v>20432</v>
      </c>
      <c r="K11" s="424">
        <v>18098</v>
      </c>
      <c r="L11" s="424">
        <v>14631</v>
      </c>
      <c r="M11" s="424">
        <v>28665</v>
      </c>
      <c r="O11" s="21">
        <f t="shared" si="1"/>
        <v>0</v>
      </c>
      <c r="P11" s="21">
        <f t="shared" si="1"/>
        <v>0</v>
      </c>
      <c r="Q11" s="21">
        <f t="shared" si="1"/>
        <v>0</v>
      </c>
    </row>
    <row r="12" spans="1:17" s="94" customFormat="1" ht="24.95" customHeight="1">
      <c r="A12" s="1449" t="s">
        <v>2894</v>
      </c>
      <c r="B12" s="21">
        <f t="shared" si="2"/>
        <v>152151</v>
      </c>
      <c r="C12" s="21">
        <f t="shared" si="2"/>
        <v>28377</v>
      </c>
      <c r="D12" s="21">
        <f t="shared" si="2"/>
        <v>100164</v>
      </c>
      <c r="E12" s="424">
        <v>0</v>
      </c>
      <c r="F12" s="424">
        <v>0</v>
      </c>
      <c r="G12" s="424">
        <v>0</v>
      </c>
      <c r="H12" s="424">
        <v>136243</v>
      </c>
      <c r="I12" s="424">
        <v>22625</v>
      </c>
      <c r="J12" s="424">
        <v>90381</v>
      </c>
      <c r="K12" s="424">
        <v>15908</v>
      </c>
      <c r="L12" s="424">
        <v>5752</v>
      </c>
      <c r="M12" s="424">
        <v>9783</v>
      </c>
      <c r="O12" s="21">
        <f t="shared" si="1"/>
        <v>0</v>
      </c>
      <c r="P12" s="21">
        <f t="shared" si="1"/>
        <v>0</v>
      </c>
      <c r="Q12" s="21">
        <f t="shared" si="1"/>
        <v>0</v>
      </c>
    </row>
    <row r="13" spans="1:17" s="94" customFormat="1" ht="24.95" customHeight="1">
      <c r="A13" s="1449" t="s">
        <v>2895</v>
      </c>
      <c r="B13" s="21">
        <f t="shared" si="2"/>
        <v>121167</v>
      </c>
      <c r="C13" s="21">
        <f t="shared" si="2"/>
        <v>41061</v>
      </c>
      <c r="D13" s="21">
        <f t="shared" si="2"/>
        <v>125536</v>
      </c>
      <c r="E13" s="424">
        <v>0</v>
      </c>
      <c r="F13" s="424">
        <v>0</v>
      </c>
      <c r="G13" s="424">
        <v>0</v>
      </c>
      <c r="H13" s="424">
        <v>112970</v>
      </c>
      <c r="I13" s="424">
        <v>36614</v>
      </c>
      <c r="J13" s="424">
        <v>117367</v>
      </c>
      <c r="K13" s="424">
        <v>8197</v>
      </c>
      <c r="L13" s="424">
        <v>4447</v>
      </c>
      <c r="M13" s="424">
        <v>8169</v>
      </c>
      <c r="O13" s="21">
        <f t="shared" si="1"/>
        <v>0</v>
      </c>
      <c r="P13" s="21">
        <f t="shared" si="1"/>
        <v>0</v>
      </c>
      <c r="Q13" s="21">
        <f t="shared" si="1"/>
        <v>0</v>
      </c>
    </row>
    <row r="14" spans="1:17" s="94" customFormat="1" ht="24.95" customHeight="1">
      <c r="A14" s="1449" t="s">
        <v>2896</v>
      </c>
      <c r="B14" s="21">
        <f t="shared" si="2"/>
        <v>61810</v>
      </c>
      <c r="C14" s="21">
        <f t="shared" si="2"/>
        <v>24727</v>
      </c>
      <c r="D14" s="21">
        <f t="shared" si="2"/>
        <v>83287</v>
      </c>
      <c r="E14" s="424">
        <v>0</v>
      </c>
      <c r="F14" s="424">
        <v>0</v>
      </c>
      <c r="G14" s="424">
        <v>0</v>
      </c>
      <c r="H14" s="424">
        <v>49524</v>
      </c>
      <c r="I14" s="424">
        <v>18700</v>
      </c>
      <c r="J14" s="424">
        <v>47287</v>
      </c>
      <c r="K14" s="424">
        <v>12286</v>
      </c>
      <c r="L14" s="424">
        <v>6027</v>
      </c>
      <c r="M14" s="424">
        <v>36000</v>
      </c>
      <c r="O14" s="21">
        <f t="shared" si="1"/>
        <v>0</v>
      </c>
      <c r="P14" s="21">
        <f t="shared" si="1"/>
        <v>0</v>
      </c>
      <c r="Q14" s="21">
        <f t="shared" si="1"/>
        <v>0</v>
      </c>
    </row>
    <row r="15" spans="1:17" s="94" customFormat="1" ht="24.95" customHeight="1">
      <c r="A15" s="1449" t="s">
        <v>2897</v>
      </c>
      <c r="B15" s="21">
        <f t="shared" si="2"/>
        <v>63047</v>
      </c>
      <c r="C15" s="21">
        <f t="shared" si="2"/>
        <v>12303</v>
      </c>
      <c r="D15" s="21">
        <f t="shared" si="2"/>
        <v>38385</v>
      </c>
      <c r="E15" s="424">
        <v>0</v>
      </c>
      <c r="F15" s="424">
        <v>0</v>
      </c>
      <c r="G15" s="424">
        <v>0</v>
      </c>
      <c r="H15" s="424">
        <v>62113</v>
      </c>
      <c r="I15" s="424">
        <v>10872</v>
      </c>
      <c r="J15" s="424">
        <v>36216</v>
      </c>
      <c r="K15" s="424">
        <v>934</v>
      </c>
      <c r="L15" s="424">
        <v>1431</v>
      </c>
      <c r="M15" s="424">
        <v>2169</v>
      </c>
      <c r="O15" s="21">
        <f t="shared" si="1"/>
        <v>0</v>
      </c>
      <c r="P15" s="21">
        <f t="shared" si="1"/>
        <v>0</v>
      </c>
      <c r="Q15" s="21">
        <f t="shared" si="1"/>
        <v>0</v>
      </c>
    </row>
    <row r="16" spans="1:17" s="94" customFormat="1" ht="24.95" customHeight="1">
      <c r="A16" s="1449" t="s">
        <v>2898</v>
      </c>
      <c r="B16" s="21">
        <f t="shared" si="2"/>
        <v>257686</v>
      </c>
      <c r="C16" s="21">
        <f t="shared" si="2"/>
        <v>52388</v>
      </c>
      <c r="D16" s="21">
        <f t="shared" si="2"/>
        <v>143757</v>
      </c>
      <c r="E16" s="424">
        <v>20635</v>
      </c>
      <c r="F16" s="424">
        <v>7313</v>
      </c>
      <c r="G16" s="424">
        <v>33675</v>
      </c>
      <c r="H16" s="424">
        <v>79562</v>
      </c>
      <c r="I16" s="424">
        <v>16485</v>
      </c>
      <c r="J16" s="424">
        <v>46866</v>
      </c>
      <c r="K16" s="424">
        <v>157489</v>
      </c>
      <c r="L16" s="424">
        <v>28590</v>
      </c>
      <c r="M16" s="424">
        <v>63216</v>
      </c>
      <c r="O16" s="21">
        <f t="shared" si="1"/>
        <v>0</v>
      </c>
      <c r="P16" s="21">
        <f t="shared" si="1"/>
        <v>0</v>
      </c>
      <c r="Q16" s="21">
        <f t="shared" si="1"/>
        <v>0</v>
      </c>
    </row>
    <row r="17" spans="1:32" s="94" customFormat="1" ht="24.95" customHeight="1">
      <c r="A17" s="1449" t="s">
        <v>2899</v>
      </c>
      <c r="B17" s="21">
        <f t="shared" si="2"/>
        <v>57508</v>
      </c>
      <c r="C17" s="21">
        <f t="shared" si="2"/>
        <v>19286</v>
      </c>
      <c r="D17" s="21">
        <f t="shared" si="2"/>
        <v>66096</v>
      </c>
      <c r="E17" s="424">
        <v>0</v>
      </c>
      <c r="F17" s="424">
        <v>0</v>
      </c>
      <c r="G17" s="424">
        <v>0</v>
      </c>
      <c r="H17" s="424">
        <v>57508</v>
      </c>
      <c r="I17" s="424">
        <v>19286</v>
      </c>
      <c r="J17" s="424">
        <v>66096</v>
      </c>
      <c r="K17" s="424">
        <v>0</v>
      </c>
      <c r="L17" s="424">
        <v>0</v>
      </c>
      <c r="M17" s="424">
        <v>0</v>
      </c>
      <c r="O17" s="21">
        <f t="shared" si="1"/>
        <v>0</v>
      </c>
      <c r="P17" s="21">
        <f t="shared" si="1"/>
        <v>0</v>
      </c>
      <c r="Q17" s="21">
        <f t="shared" si="1"/>
        <v>0</v>
      </c>
    </row>
    <row r="18" spans="1:32" s="94" customFormat="1" ht="24.95" customHeight="1">
      <c r="A18" s="1449" t="s">
        <v>2900</v>
      </c>
      <c r="B18" s="21">
        <f t="shared" si="2"/>
        <v>180915</v>
      </c>
      <c r="C18" s="21">
        <f t="shared" si="2"/>
        <v>37612</v>
      </c>
      <c r="D18" s="21">
        <f t="shared" si="2"/>
        <v>152659</v>
      </c>
      <c r="E18" s="424">
        <v>0</v>
      </c>
      <c r="F18" s="424">
        <v>0</v>
      </c>
      <c r="G18" s="424">
        <v>0</v>
      </c>
      <c r="H18" s="424">
        <v>115346</v>
      </c>
      <c r="I18" s="424">
        <v>28063</v>
      </c>
      <c r="J18" s="424">
        <v>126759</v>
      </c>
      <c r="K18" s="424">
        <v>65569</v>
      </c>
      <c r="L18" s="424">
        <v>9549</v>
      </c>
      <c r="M18" s="424">
        <v>25900</v>
      </c>
      <c r="O18" s="21">
        <f t="shared" si="1"/>
        <v>0</v>
      </c>
      <c r="P18" s="21">
        <f t="shared" si="1"/>
        <v>0</v>
      </c>
      <c r="Q18" s="21">
        <f t="shared" si="1"/>
        <v>0</v>
      </c>
    </row>
    <row r="19" spans="1:32" s="94" customFormat="1" ht="24.95" customHeight="1">
      <c r="A19" s="1449" t="s">
        <v>2901</v>
      </c>
      <c r="B19" s="21">
        <f t="shared" si="2"/>
        <v>164009</v>
      </c>
      <c r="C19" s="21">
        <f t="shared" si="2"/>
        <v>33959</v>
      </c>
      <c r="D19" s="21">
        <f t="shared" si="2"/>
        <v>136887</v>
      </c>
      <c r="E19" s="424">
        <v>0</v>
      </c>
      <c r="F19" s="424">
        <v>0</v>
      </c>
      <c r="G19" s="424">
        <v>0</v>
      </c>
      <c r="H19" s="424">
        <v>70652</v>
      </c>
      <c r="I19" s="424">
        <v>17851</v>
      </c>
      <c r="J19" s="424">
        <v>50313</v>
      </c>
      <c r="K19" s="424">
        <v>93357</v>
      </c>
      <c r="L19" s="424">
        <v>16108</v>
      </c>
      <c r="M19" s="424">
        <v>86574</v>
      </c>
      <c r="N19" s="1469"/>
      <c r="O19" s="21">
        <f t="shared" si="1"/>
        <v>0</v>
      </c>
      <c r="P19" s="21">
        <f t="shared" si="1"/>
        <v>0</v>
      </c>
      <c r="Q19" s="21">
        <f t="shared" si="1"/>
        <v>0</v>
      </c>
    </row>
    <row r="20" spans="1:32" s="94" customFormat="1" ht="24.95" customHeight="1">
      <c r="A20" s="1450" t="s">
        <v>2902</v>
      </c>
      <c r="B20" s="1505">
        <f t="shared" si="2"/>
        <v>161042</v>
      </c>
      <c r="C20" s="1505">
        <f t="shared" si="2"/>
        <v>34379</v>
      </c>
      <c r="D20" s="1505">
        <f t="shared" si="2"/>
        <v>91843</v>
      </c>
      <c r="E20" s="314">
        <v>0</v>
      </c>
      <c r="F20" s="314">
        <v>0</v>
      </c>
      <c r="G20" s="314">
        <v>0</v>
      </c>
      <c r="H20" s="314">
        <v>119227</v>
      </c>
      <c r="I20" s="314">
        <v>22452</v>
      </c>
      <c r="J20" s="314">
        <v>63015</v>
      </c>
      <c r="K20" s="314">
        <v>41815</v>
      </c>
      <c r="L20" s="314">
        <v>11927</v>
      </c>
      <c r="M20" s="314">
        <v>28828</v>
      </c>
      <c r="N20" s="1469"/>
      <c r="O20" s="21">
        <f t="shared" si="1"/>
        <v>0</v>
      </c>
      <c r="P20" s="21">
        <f t="shared" si="1"/>
        <v>0</v>
      </c>
      <c r="Q20" s="21">
        <f t="shared" si="1"/>
        <v>0</v>
      </c>
    </row>
    <row r="21" spans="1:32" s="94" customFormat="1" ht="13.9" customHeight="1">
      <c r="A21" s="94" t="s">
        <v>4091</v>
      </c>
      <c r="B21" s="1643" t="s">
        <v>84</v>
      </c>
      <c r="E21" s="1490" t="s">
        <v>330</v>
      </c>
      <c r="G21" s="1467"/>
      <c r="H21" s="1643" t="s">
        <v>332</v>
      </c>
      <c r="K21" s="1469"/>
      <c r="M21" s="99" t="s">
        <v>333</v>
      </c>
    </row>
    <row r="22" spans="1:32" s="94" customFormat="1" ht="13.9" customHeight="1">
      <c r="A22" s="1538"/>
      <c r="B22" s="1546"/>
      <c r="C22" s="1546"/>
      <c r="E22" s="1469" t="s">
        <v>334</v>
      </c>
      <c r="G22" s="1469"/>
      <c r="H22" s="1546"/>
      <c r="I22" s="1546"/>
      <c r="J22" s="1469"/>
      <c r="K22" s="1469"/>
    </row>
    <row r="23" spans="1:32" s="94" customFormat="1" ht="13.9" customHeight="1">
      <c r="A23" s="1462"/>
      <c r="B23" s="1469"/>
      <c r="C23" s="1469"/>
      <c r="D23" s="1469"/>
      <c r="E23" s="1469"/>
      <c r="F23" s="1469"/>
      <c r="G23" s="1469"/>
      <c r="H23" s="1469"/>
      <c r="I23" s="1469"/>
      <c r="J23" s="1469"/>
      <c r="K23" s="1469"/>
      <c r="L23" s="1469"/>
      <c r="M23" s="1469"/>
      <c r="N23" s="1469"/>
    </row>
    <row r="24" spans="1:32" s="94" customFormat="1" ht="13.9" customHeight="1">
      <c r="A24" s="94" t="s">
        <v>141</v>
      </c>
      <c r="N24" s="1469"/>
    </row>
    <row r="25" spans="1:32" s="94" customFormat="1" ht="13.9" customHeight="1">
      <c r="A25" s="94" t="s">
        <v>917</v>
      </c>
      <c r="N25" s="1469"/>
    </row>
    <row r="26" spans="1:32" s="1469" customFormat="1" ht="13.9" customHeight="1">
      <c r="A26" s="438"/>
    </row>
    <row r="27" spans="1:32" s="94" customFormat="1" ht="13.9" customHeight="1">
      <c r="A27" s="157"/>
      <c r="B27" s="367">
        <f>B8-SUM(B9:B20)</f>
        <v>0</v>
      </c>
      <c r="C27" s="367">
        <f t="shared" ref="C27:M27" si="3">C8-SUM(C9:C20)</f>
        <v>0</v>
      </c>
      <c r="D27" s="367">
        <f t="shared" si="3"/>
        <v>0</v>
      </c>
      <c r="E27" s="367">
        <f t="shared" si="3"/>
        <v>0</v>
      </c>
      <c r="F27" s="367">
        <f t="shared" si="3"/>
        <v>0</v>
      </c>
      <c r="G27" s="367">
        <f t="shared" si="3"/>
        <v>0</v>
      </c>
      <c r="H27" s="367">
        <f t="shared" si="3"/>
        <v>0</v>
      </c>
      <c r="I27" s="367">
        <f t="shared" si="3"/>
        <v>0</v>
      </c>
      <c r="J27" s="367">
        <f t="shared" si="3"/>
        <v>0</v>
      </c>
      <c r="K27" s="367">
        <f t="shared" si="3"/>
        <v>0</v>
      </c>
      <c r="L27" s="367">
        <f t="shared" si="3"/>
        <v>0</v>
      </c>
      <c r="M27" s="367">
        <f t="shared" si="3"/>
        <v>0</v>
      </c>
      <c r="AB27" s="1469"/>
      <c r="AC27" s="1469"/>
      <c r="AD27" s="1469"/>
      <c r="AE27" s="1469"/>
      <c r="AF27" s="1469"/>
    </row>
    <row r="28" spans="1:32" ht="27" customHeight="1"/>
    <row r="31" spans="1:32" ht="13.5" customHeight="1"/>
  </sheetData>
  <mergeCells count="14">
    <mergeCell ref="B6:B7"/>
    <mergeCell ref="E6:E7"/>
    <mergeCell ref="H6:H7"/>
    <mergeCell ref="K6:K7"/>
    <mergeCell ref="L1:M1"/>
    <mergeCell ref="L2:M2"/>
    <mergeCell ref="A3:M3"/>
    <mergeCell ref="D4:I4"/>
    <mergeCell ref="L4:M4"/>
    <mergeCell ref="A5:A7"/>
    <mergeCell ref="B5:D5"/>
    <mergeCell ref="E5:G5"/>
    <mergeCell ref="H5:J5"/>
    <mergeCell ref="K5:M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87" orientation="landscape" r:id="rId1"/>
  <headerFooter alignWithMargins="0">
    <oddFooter>&amp;C&amp;8&amp;A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"/>
  <sheetViews>
    <sheetView view="pageBreakPreview" zoomScaleNormal="80" zoomScaleSheetLayoutView="100" workbookViewId="0">
      <selection activeCell="I10" sqref="I10"/>
    </sheetView>
  </sheetViews>
  <sheetFormatPr defaultColWidth="10" defaultRowHeight="15.75"/>
  <cols>
    <col min="1" max="1" width="9" style="84" customWidth="1"/>
    <col min="2" max="2" width="13.375" style="84" customWidth="1"/>
    <col min="3" max="8" width="18.125" style="84" customWidth="1"/>
    <col min="9" max="255" width="10" style="84"/>
    <col min="256" max="257" width="8" style="84" customWidth="1"/>
    <col min="258" max="263" width="17.875" style="84" customWidth="1"/>
    <col min="264" max="511" width="10" style="84"/>
    <col min="512" max="513" width="8" style="84" customWidth="1"/>
    <col min="514" max="519" width="17.875" style="84" customWidth="1"/>
    <col min="520" max="767" width="10" style="84"/>
    <col min="768" max="769" width="8" style="84" customWidth="1"/>
    <col min="770" max="775" width="17.875" style="84" customWidth="1"/>
    <col min="776" max="1023" width="10" style="84"/>
    <col min="1024" max="1025" width="8" style="84" customWidth="1"/>
    <col min="1026" max="1031" width="17.875" style="84" customWidth="1"/>
    <col min="1032" max="1279" width="10" style="84"/>
    <col min="1280" max="1281" width="8" style="84" customWidth="1"/>
    <col min="1282" max="1287" width="17.875" style="84" customWidth="1"/>
    <col min="1288" max="1535" width="10" style="84"/>
    <col min="1536" max="1537" width="8" style="84" customWidth="1"/>
    <col min="1538" max="1543" width="17.875" style="84" customWidth="1"/>
    <col min="1544" max="1791" width="10" style="84"/>
    <col min="1792" max="1793" width="8" style="84" customWidth="1"/>
    <col min="1794" max="1799" width="17.875" style="84" customWidth="1"/>
    <col min="1800" max="2047" width="10" style="84"/>
    <col min="2048" max="2049" width="8" style="84" customWidth="1"/>
    <col min="2050" max="2055" width="17.875" style="84" customWidth="1"/>
    <col min="2056" max="2303" width="10" style="84"/>
    <col min="2304" max="2305" width="8" style="84" customWidth="1"/>
    <col min="2306" max="2311" width="17.875" style="84" customWidth="1"/>
    <col min="2312" max="2559" width="10" style="84"/>
    <col min="2560" max="2561" width="8" style="84" customWidth="1"/>
    <col min="2562" max="2567" width="17.875" style="84" customWidth="1"/>
    <col min="2568" max="2815" width="10" style="84"/>
    <col min="2816" max="2817" width="8" style="84" customWidth="1"/>
    <col min="2818" max="2823" width="17.875" style="84" customWidth="1"/>
    <col min="2824" max="3071" width="10" style="84"/>
    <col min="3072" max="3073" width="8" style="84" customWidth="1"/>
    <col min="3074" max="3079" width="17.875" style="84" customWidth="1"/>
    <col min="3080" max="3327" width="10" style="84"/>
    <col min="3328" max="3329" width="8" style="84" customWidth="1"/>
    <col min="3330" max="3335" width="17.875" style="84" customWidth="1"/>
    <col min="3336" max="3583" width="10" style="84"/>
    <col min="3584" max="3585" width="8" style="84" customWidth="1"/>
    <col min="3586" max="3591" width="17.875" style="84" customWidth="1"/>
    <col min="3592" max="3839" width="10" style="84"/>
    <col min="3840" max="3841" width="8" style="84" customWidth="1"/>
    <col min="3842" max="3847" width="17.875" style="84" customWidth="1"/>
    <col min="3848" max="4095" width="10" style="84"/>
    <col min="4096" max="4097" width="8" style="84" customWidth="1"/>
    <col min="4098" max="4103" width="17.875" style="84" customWidth="1"/>
    <col min="4104" max="4351" width="10" style="84"/>
    <col min="4352" max="4353" width="8" style="84" customWidth="1"/>
    <col min="4354" max="4359" width="17.875" style="84" customWidth="1"/>
    <col min="4360" max="4607" width="10" style="84"/>
    <col min="4608" max="4609" width="8" style="84" customWidth="1"/>
    <col min="4610" max="4615" width="17.875" style="84" customWidth="1"/>
    <col min="4616" max="4863" width="10" style="84"/>
    <col min="4864" max="4865" width="8" style="84" customWidth="1"/>
    <col min="4866" max="4871" width="17.875" style="84" customWidth="1"/>
    <col min="4872" max="5119" width="10" style="84"/>
    <col min="5120" max="5121" width="8" style="84" customWidth="1"/>
    <col min="5122" max="5127" width="17.875" style="84" customWidth="1"/>
    <col min="5128" max="5375" width="10" style="84"/>
    <col min="5376" max="5377" width="8" style="84" customWidth="1"/>
    <col min="5378" max="5383" width="17.875" style="84" customWidth="1"/>
    <col min="5384" max="5631" width="10" style="84"/>
    <col min="5632" max="5633" width="8" style="84" customWidth="1"/>
    <col min="5634" max="5639" width="17.875" style="84" customWidth="1"/>
    <col min="5640" max="5887" width="10" style="84"/>
    <col min="5888" max="5889" width="8" style="84" customWidth="1"/>
    <col min="5890" max="5895" width="17.875" style="84" customWidth="1"/>
    <col min="5896" max="6143" width="10" style="84"/>
    <col min="6144" max="6145" width="8" style="84" customWidth="1"/>
    <col min="6146" max="6151" width="17.875" style="84" customWidth="1"/>
    <col min="6152" max="6399" width="10" style="84"/>
    <col min="6400" max="6401" width="8" style="84" customWidth="1"/>
    <col min="6402" max="6407" width="17.875" style="84" customWidth="1"/>
    <col min="6408" max="6655" width="10" style="84"/>
    <col min="6656" max="6657" width="8" style="84" customWidth="1"/>
    <col min="6658" max="6663" width="17.875" style="84" customWidth="1"/>
    <col min="6664" max="6911" width="10" style="84"/>
    <col min="6912" max="6913" width="8" style="84" customWidth="1"/>
    <col min="6914" max="6919" width="17.875" style="84" customWidth="1"/>
    <col min="6920" max="7167" width="10" style="84"/>
    <col min="7168" max="7169" width="8" style="84" customWidth="1"/>
    <col min="7170" max="7175" width="17.875" style="84" customWidth="1"/>
    <col min="7176" max="7423" width="10" style="84"/>
    <col min="7424" max="7425" width="8" style="84" customWidth="1"/>
    <col min="7426" max="7431" width="17.875" style="84" customWidth="1"/>
    <col min="7432" max="7679" width="10" style="84"/>
    <col min="7680" max="7681" width="8" style="84" customWidth="1"/>
    <col min="7682" max="7687" width="17.875" style="84" customWidth="1"/>
    <col min="7688" max="7935" width="10" style="84"/>
    <col min="7936" max="7937" width="8" style="84" customWidth="1"/>
    <col min="7938" max="7943" width="17.875" style="84" customWidth="1"/>
    <col min="7944" max="8191" width="10" style="84"/>
    <col min="8192" max="8193" width="8" style="84" customWidth="1"/>
    <col min="8194" max="8199" width="17.875" style="84" customWidth="1"/>
    <col min="8200" max="8447" width="10" style="84"/>
    <col min="8448" max="8449" width="8" style="84" customWidth="1"/>
    <col min="8450" max="8455" width="17.875" style="84" customWidth="1"/>
    <col min="8456" max="8703" width="10" style="84"/>
    <col min="8704" max="8705" width="8" style="84" customWidth="1"/>
    <col min="8706" max="8711" width="17.875" style="84" customWidth="1"/>
    <col min="8712" max="8959" width="10" style="84"/>
    <col min="8960" max="8961" width="8" style="84" customWidth="1"/>
    <col min="8962" max="8967" width="17.875" style="84" customWidth="1"/>
    <col min="8968" max="9215" width="10" style="84"/>
    <col min="9216" max="9217" width="8" style="84" customWidth="1"/>
    <col min="9218" max="9223" width="17.875" style="84" customWidth="1"/>
    <col min="9224" max="9471" width="10" style="84"/>
    <col min="9472" max="9473" width="8" style="84" customWidth="1"/>
    <col min="9474" max="9479" width="17.875" style="84" customWidth="1"/>
    <col min="9480" max="9727" width="10" style="84"/>
    <col min="9728" max="9729" width="8" style="84" customWidth="1"/>
    <col min="9730" max="9735" width="17.875" style="84" customWidth="1"/>
    <col min="9736" max="9983" width="10" style="84"/>
    <col min="9984" max="9985" width="8" style="84" customWidth="1"/>
    <col min="9986" max="9991" width="17.875" style="84" customWidth="1"/>
    <col min="9992" max="10239" width="10" style="84"/>
    <col min="10240" max="10241" width="8" style="84" customWidth="1"/>
    <col min="10242" max="10247" width="17.875" style="84" customWidth="1"/>
    <col min="10248" max="10495" width="10" style="84"/>
    <col min="10496" max="10497" width="8" style="84" customWidth="1"/>
    <col min="10498" max="10503" width="17.875" style="84" customWidth="1"/>
    <col min="10504" max="10751" width="10" style="84"/>
    <col min="10752" max="10753" width="8" style="84" customWidth="1"/>
    <col min="10754" max="10759" width="17.875" style="84" customWidth="1"/>
    <col min="10760" max="11007" width="10" style="84"/>
    <col min="11008" max="11009" width="8" style="84" customWidth="1"/>
    <col min="11010" max="11015" width="17.875" style="84" customWidth="1"/>
    <col min="11016" max="11263" width="10" style="84"/>
    <col min="11264" max="11265" width="8" style="84" customWidth="1"/>
    <col min="11266" max="11271" width="17.875" style="84" customWidth="1"/>
    <col min="11272" max="11519" width="10" style="84"/>
    <col min="11520" max="11521" width="8" style="84" customWidth="1"/>
    <col min="11522" max="11527" width="17.875" style="84" customWidth="1"/>
    <col min="11528" max="11775" width="10" style="84"/>
    <col min="11776" max="11777" width="8" style="84" customWidth="1"/>
    <col min="11778" max="11783" width="17.875" style="84" customWidth="1"/>
    <col min="11784" max="12031" width="10" style="84"/>
    <col min="12032" max="12033" width="8" style="84" customWidth="1"/>
    <col min="12034" max="12039" width="17.875" style="84" customWidth="1"/>
    <col min="12040" max="12287" width="10" style="84"/>
    <col min="12288" max="12289" width="8" style="84" customWidth="1"/>
    <col min="12290" max="12295" width="17.875" style="84" customWidth="1"/>
    <col min="12296" max="12543" width="10" style="84"/>
    <col min="12544" max="12545" width="8" style="84" customWidth="1"/>
    <col min="12546" max="12551" width="17.875" style="84" customWidth="1"/>
    <col min="12552" max="12799" width="10" style="84"/>
    <col min="12800" max="12801" width="8" style="84" customWidth="1"/>
    <col min="12802" max="12807" width="17.875" style="84" customWidth="1"/>
    <col min="12808" max="13055" width="10" style="84"/>
    <col min="13056" max="13057" width="8" style="84" customWidth="1"/>
    <col min="13058" max="13063" width="17.875" style="84" customWidth="1"/>
    <col min="13064" max="13311" width="10" style="84"/>
    <col min="13312" max="13313" width="8" style="84" customWidth="1"/>
    <col min="13314" max="13319" width="17.875" style="84" customWidth="1"/>
    <col min="13320" max="13567" width="10" style="84"/>
    <col min="13568" max="13569" width="8" style="84" customWidth="1"/>
    <col min="13570" max="13575" width="17.875" style="84" customWidth="1"/>
    <col min="13576" max="13823" width="10" style="84"/>
    <col min="13824" max="13825" width="8" style="84" customWidth="1"/>
    <col min="13826" max="13831" width="17.875" style="84" customWidth="1"/>
    <col min="13832" max="14079" width="10" style="84"/>
    <col min="14080" max="14081" width="8" style="84" customWidth="1"/>
    <col min="14082" max="14087" width="17.875" style="84" customWidth="1"/>
    <col min="14088" max="14335" width="10" style="84"/>
    <col min="14336" max="14337" width="8" style="84" customWidth="1"/>
    <col min="14338" max="14343" width="17.875" style="84" customWidth="1"/>
    <col min="14344" max="14591" width="10" style="84"/>
    <col min="14592" max="14593" width="8" style="84" customWidth="1"/>
    <col min="14594" max="14599" width="17.875" style="84" customWidth="1"/>
    <col min="14600" max="14847" width="10" style="84"/>
    <col min="14848" max="14849" width="8" style="84" customWidth="1"/>
    <col min="14850" max="14855" width="17.875" style="84" customWidth="1"/>
    <col min="14856" max="15103" width="10" style="84"/>
    <col min="15104" max="15105" width="8" style="84" customWidth="1"/>
    <col min="15106" max="15111" width="17.875" style="84" customWidth="1"/>
    <col min="15112" max="15359" width="10" style="84"/>
    <col min="15360" max="15361" width="8" style="84" customWidth="1"/>
    <col min="15362" max="15367" width="17.875" style="84" customWidth="1"/>
    <col min="15368" max="15615" width="10" style="84"/>
    <col min="15616" max="15617" width="8" style="84" customWidth="1"/>
    <col min="15618" max="15623" width="17.875" style="84" customWidth="1"/>
    <col min="15624" max="15871" width="10" style="84"/>
    <col min="15872" max="15873" width="8" style="84" customWidth="1"/>
    <col min="15874" max="15879" width="17.875" style="84" customWidth="1"/>
    <col min="15880" max="16127" width="10" style="84"/>
    <col min="16128" max="16129" width="8" style="84" customWidth="1"/>
    <col min="16130" max="16135" width="17.875" style="84" customWidth="1"/>
    <col min="16136" max="16384" width="10" style="84"/>
  </cols>
  <sheetData>
    <row r="1" spans="1:10" s="13" customFormat="1" ht="18" customHeight="1">
      <c r="A1" s="2163" t="s">
        <v>2656</v>
      </c>
      <c r="B1" s="2165"/>
      <c r="C1" s="1507"/>
      <c r="D1" s="1507"/>
      <c r="F1" s="984"/>
      <c r="G1" s="1510" t="s">
        <v>2657</v>
      </c>
      <c r="H1" s="1439" t="s">
        <v>2658</v>
      </c>
    </row>
    <row r="2" spans="1:10" s="13" customFormat="1" ht="18" customHeight="1">
      <c r="A2" s="2163" t="s">
        <v>2659</v>
      </c>
      <c r="B2" s="2165"/>
      <c r="C2" s="1678" t="s">
        <v>2660</v>
      </c>
      <c r="D2" s="1506"/>
      <c r="E2" s="1457"/>
      <c r="F2" s="7" t="s">
        <v>2661</v>
      </c>
      <c r="G2" s="1510" t="s">
        <v>2662</v>
      </c>
      <c r="H2" s="1516" t="s">
        <v>1669</v>
      </c>
    </row>
    <row r="3" spans="1:10" s="159" customFormat="1" ht="30.2" customHeight="1">
      <c r="A3" s="2694" t="s">
        <v>1679</v>
      </c>
      <c r="B3" s="2479"/>
      <c r="C3" s="2479"/>
      <c r="D3" s="2479"/>
      <c r="E3" s="2479"/>
      <c r="F3" s="2695"/>
      <c r="G3" s="2479"/>
      <c r="H3" s="2479"/>
    </row>
    <row r="4" spans="1:10" s="13" customFormat="1" ht="21" customHeight="1">
      <c r="D4" s="2480" t="s">
        <v>1680</v>
      </c>
      <c r="E4" s="2480"/>
      <c r="F4" s="2480"/>
      <c r="G4" s="1015"/>
      <c r="H4" s="1069"/>
    </row>
    <row r="5" spans="1:10" s="13" customFormat="1" ht="31.15" customHeight="1">
      <c r="A5" s="2468" t="s">
        <v>1681</v>
      </c>
      <c r="B5" s="2469"/>
      <c r="C5" s="2612" t="s">
        <v>1682</v>
      </c>
      <c r="D5" s="2570" t="s">
        <v>1683</v>
      </c>
      <c r="E5" s="2612" t="s">
        <v>1684</v>
      </c>
      <c r="F5" s="2482" t="s">
        <v>1685</v>
      </c>
      <c r="G5" s="2484"/>
      <c r="H5" s="2484"/>
    </row>
    <row r="6" spans="1:10" s="13" customFormat="1" ht="31.15" customHeight="1">
      <c r="A6" s="2470"/>
      <c r="B6" s="2471"/>
      <c r="C6" s="2614"/>
      <c r="D6" s="2570"/>
      <c r="E6" s="2614"/>
      <c r="F6" s="1699" t="s">
        <v>1109</v>
      </c>
      <c r="G6" s="1699" t="s">
        <v>1686</v>
      </c>
      <c r="H6" s="1690" t="s">
        <v>1687</v>
      </c>
    </row>
    <row r="7" spans="1:10" s="13" customFormat="1" ht="31.15" customHeight="1">
      <c r="A7" s="2571" t="s">
        <v>1109</v>
      </c>
      <c r="B7" s="2611"/>
      <c r="C7" s="1725">
        <f>SUM(C8:C14)</f>
        <v>321</v>
      </c>
      <c r="D7" s="1725">
        <f t="shared" ref="D7:H7" si="0">SUM(D8:D14)</f>
        <v>100</v>
      </c>
      <c r="E7" s="1724">
        <f t="shared" si="0"/>
        <v>96827</v>
      </c>
      <c r="F7" s="1283">
        <f t="shared" si="0"/>
        <v>60474.85</v>
      </c>
      <c r="G7" s="1283">
        <f t="shared" si="0"/>
        <v>45821.35</v>
      </c>
      <c r="H7" s="1283">
        <f t="shared" si="0"/>
        <v>14653.5</v>
      </c>
      <c r="J7" s="508">
        <f>F7-G7-H7</f>
        <v>0</v>
      </c>
    </row>
    <row r="8" spans="1:10" s="13" customFormat="1" ht="31.15" customHeight="1">
      <c r="A8" s="2689" t="s">
        <v>1688</v>
      </c>
      <c r="B8" s="2690"/>
      <c r="C8" s="1284">
        <v>48</v>
      </c>
      <c r="D8" s="1284">
        <v>13</v>
      </c>
      <c r="E8" s="1725">
        <v>8764</v>
      </c>
      <c r="F8" s="1285">
        <v>12832</v>
      </c>
      <c r="G8" s="1285">
        <v>8277</v>
      </c>
      <c r="H8" s="1285">
        <v>4555</v>
      </c>
      <c r="J8" s="508">
        <f>F8-G8-H8</f>
        <v>0</v>
      </c>
    </row>
    <row r="9" spans="1:10" s="13" customFormat="1" ht="31.15" customHeight="1">
      <c r="A9" s="2689" t="s">
        <v>1689</v>
      </c>
      <c r="B9" s="2690"/>
      <c r="C9" s="1284">
        <v>16</v>
      </c>
      <c r="D9" s="1284">
        <v>3</v>
      </c>
      <c r="E9" s="1725">
        <v>3050</v>
      </c>
      <c r="F9" s="1285">
        <v>2324</v>
      </c>
      <c r="G9" s="1285">
        <v>1583</v>
      </c>
      <c r="H9" s="1285">
        <v>741</v>
      </c>
      <c r="J9" s="508">
        <f t="shared" ref="J9:J14" si="1">F9-G9-H9</f>
        <v>0</v>
      </c>
    </row>
    <row r="10" spans="1:10" s="13" customFormat="1" ht="31.15" customHeight="1">
      <c r="A10" s="2689" t="s">
        <v>1670</v>
      </c>
      <c r="B10" s="2690"/>
      <c r="C10" s="1284">
        <v>61</v>
      </c>
      <c r="D10" s="1284">
        <v>29</v>
      </c>
      <c r="E10" s="1725">
        <v>21338</v>
      </c>
      <c r="F10" s="1285">
        <v>10126</v>
      </c>
      <c r="G10" s="1285">
        <v>7335</v>
      </c>
      <c r="H10" s="1285">
        <v>2791</v>
      </c>
      <c r="J10" s="508">
        <f t="shared" si="1"/>
        <v>0</v>
      </c>
    </row>
    <row r="11" spans="1:10" s="13" customFormat="1" ht="31.15" customHeight="1">
      <c r="A11" s="2689" t="s">
        <v>1671</v>
      </c>
      <c r="B11" s="2690"/>
      <c r="C11" s="1284">
        <v>152</v>
      </c>
      <c r="D11" s="1284">
        <v>53</v>
      </c>
      <c r="E11" s="1725">
        <v>52752</v>
      </c>
      <c r="F11" s="1285">
        <v>29391</v>
      </c>
      <c r="G11" s="1285">
        <v>23484</v>
      </c>
      <c r="H11" s="1285">
        <v>5907</v>
      </c>
      <c r="J11" s="508">
        <f t="shared" si="1"/>
        <v>0</v>
      </c>
    </row>
    <row r="12" spans="1:10" s="13" customFormat="1" ht="31.15" customHeight="1">
      <c r="A12" s="2689" t="s">
        <v>1672</v>
      </c>
      <c r="B12" s="2690"/>
      <c r="C12" s="1284">
        <v>4</v>
      </c>
      <c r="D12" s="1284">
        <v>1</v>
      </c>
      <c r="E12" s="1725">
        <v>1253</v>
      </c>
      <c r="F12" s="1285">
        <v>1189</v>
      </c>
      <c r="G12" s="1285">
        <v>604</v>
      </c>
      <c r="H12" s="1285">
        <v>585</v>
      </c>
      <c r="J12" s="508">
        <f t="shared" si="1"/>
        <v>0</v>
      </c>
    </row>
    <row r="13" spans="1:10" s="13" customFormat="1" ht="31.15" customHeight="1">
      <c r="A13" s="2689" t="s">
        <v>1673</v>
      </c>
      <c r="B13" s="2690"/>
      <c r="C13" s="1284">
        <v>28</v>
      </c>
      <c r="D13" s="1284">
        <v>1</v>
      </c>
      <c r="E13" s="1725">
        <v>1828</v>
      </c>
      <c r="F13" s="1285">
        <v>1319.5</v>
      </c>
      <c r="G13" s="1285">
        <v>1245</v>
      </c>
      <c r="H13" s="1285">
        <v>74.5</v>
      </c>
      <c r="J13" s="508">
        <f t="shared" si="1"/>
        <v>0</v>
      </c>
    </row>
    <row r="14" spans="1:10" s="13" customFormat="1" ht="31.15" customHeight="1">
      <c r="A14" s="2615" t="s">
        <v>1674</v>
      </c>
      <c r="B14" s="2691"/>
      <c r="C14" s="1286">
        <v>12</v>
      </c>
      <c r="D14" s="1286">
        <v>0</v>
      </c>
      <c r="E14" s="1286">
        <v>7842</v>
      </c>
      <c r="F14" s="1287">
        <v>3293.35</v>
      </c>
      <c r="G14" s="1287">
        <v>3293.35</v>
      </c>
      <c r="H14" s="1288">
        <v>0</v>
      </c>
      <c r="J14" s="508">
        <f t="shared" si="1"/>
        <v>0</v>
      </c>
    </row>
    <row r="15" spans="1:10" s="13" customFormat="1" ht="24.95" customHeight="1">
      <c r="A15" s="94" t="s">
        <v>83</v>
      </c>
      <c r="C15" s="1248" t="s">
        <v>84</v>
      </c>
      <c r="D15" s="2692" t="s">
        <v>85</v>
      </c>
      <c r="E15" s="2692"/>
      <c r="F15" s="1254" t="s">
        <v>87</v>
      </c>
      <c r="G15" s="1067"/>
      <c r="H15" s="99" t="s">
        <v>1675</v>
      </c>
      <c r="I15" s="99"/>
    </row>
    <row r="16" spans="1:10" s="13" customFormat="1" ht="24.95" customHeight="1">
      <c r="D16" s="2693" t="s">
        <v>86</v>
      </c>
      <c r="E16" s="2693"/>
      <c r="F16" s="1254"/>
    </row>
    <row r="17" spans="1:28" s="13" customFormat="1" ht="20.100000000000001" customHeight="1">
      <c r="A17" s="89"/>
      <c r="B17" s="1069"/>
      <c r="C17" s="1069"/>
      <c r="D17" s="1069"/>
      <c r="E17" s="987"/>
      <c r="F17" s="987"/>
      <c r="G17" s="1070"/>
      <c r="H17" s="1070"/>
    </row>
    <row r="18" spans="1:28" s="13" customFormat="1" ht="13.9" customHeight="1">
      <c r="A18" s="957" t="s">
        <v>1654</v>
      </c>
    </row>
    <row r="19" spans="1:28" s="13" customFormat="1" ht="13.9" customHeight="1">
      <c r="A19" s="94" t="s">
        <v>856</v>
      </c>
    </row>
    <row r="20" spans="1:28" s="94" customFormat="1" ht="13.9" customHeight="1">
      <c r="A20" s="157"/>
      <c r="B20" s="157"/>
      <c r="C20" s="157"/>
      <c r="D20" s="157"/>
      <c r="X20" s="1469"/>
      <c r="Y20" s="1469"/>
      <c r="Z20" s="1469"/>
      <c r="AA20" s="1469"/>
      <c r="AB20" s="1469"/>
    </row>
  </sheetData>
  <mergeCells count="19">
    <mergeCell ref="A1:B1"/>
    <mergeCell ref="A2:B2"/>
    <mergeCell ref="A3:H3"/>
    <mergeCell ref="D4:F4"/>
    <mergeCell ref="A5:B6"/>
    <mergeCell ref="C5:C6"/>
    <mergeCell ref="D5:D6"/>
    <mergeCell ref="E5:E6"/>
    <mergeCell ref="F5:H5"/>
    <mergeCell ref="A13:B13"/>
    <mergeCell ref="A14:B14"/>
    <mergeCell ref="D15:E15"/>
    <mergeCell ref="D16:E16"/>
    <mergeCell ref="A7:B7"/>
    <mergeCell ref="A8:B8"/>
    <mergeCell ref="A9:B9"/>
    <mergeCell ref="A10:B10"/>
    <mergeCell ref="A11:B11"/>
    <mergeCell ref="A12:B1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view="pageBreakPreview" zoomScale="70" zoomScaleNormal="90" zoomScaleSheetLayoutView="70" workbookViewId="0">
      <selection activeCell="I10" sqref="I10"/>
    </sheetView>
  </sheetViews>
  <sheetFormatPr defaultColWidth="9" defaultRowHeight="15.75"/>
  <cols>
    <col min="1" max="1" width="23.625" style="457" bestFit="1" customWidth="1"/>
    <col min="2" max="8" width="13.125" style="457" customWidth="1"/>
    <col min="9" max="9" width="14.125" style="457" customWidth="1"/>
    <col min="10" max="10" width="9" style="457"/>
    <col min="11" max="11" width="9.25" style="457" bestFit="1" customWidth="1"/>
    <col min="12" max="13" width="10.75" style="457" bestFit="1" customWidth="1"/>
    <col min="14" max="256" width="9" style="457"/>
    <col min="257" max="257" width="23.625" style="457" bestFit="1" customWidth="1"/>
    <col min="258" max="264" width="13.125" style="457" customWidth="1"/>
    <col min="265" max="265" width="14.125" style="457" customWidth="1"/>
    <col min="266" max="266" width="9" style="457"/>
    <col min="267" max="267" width="9.25" style="457" bestFit="1" customWidth="1"/>
    <col min="268" max="269" width="10.75" style="457" bestFit="1" customWidth="1"/>
    <col min="270" max="512" width="9" style="457"/>
    <col min="513" max="513" width="23.625" style="457" bestFit="1" customWidth="1"/>
    <col min="514" max="520" width="13.125" style="457" customWidth="1"/>
    <col min="521" max="521" width="14.125" style="457" customWidth="1"/>
    <col min="522" max="522" width="9" style="457"/>
    <col min="523" max="523" width="9.25" style="457" bestFit="1" customWidth="1"/>
    <col min="524" max="525" width="10.75" style="457" bestFit="1" customWidth="1"/>
    <col min="526" max="768" width="9" style="457"/>
    <col min="769" max="769" width="23.625" style="457" bestFit="1" customWidth="1"/>
    <col min="770" max="776" width="13.125" style="457" customWidth="1"/>
    <col min="777" max="777" width="14.125" style="457" customWidth="1"/>
    <col min="778" max="778" width="9" style="457"/>
    <col min="779" max="779" width="9.25" style="457" bestFit="1" customWidth="1"/>
    <col min="780" max="781" width="10.75" style="457" bestFit="1" customWidth="1"/>
    <col min="782" max="1024" width="9" style="457"/>
    <col min="1025" max="1025" width="23.625" style="457" bestFit="1" customWidth="1"/>
    <col min="1026" max="1032" width="13.125" style="457" customWidth="1"/>
    <col min="1033" max="1033" width="14.125" style="457" customWidth="1"/>
    <col min="1034" max="1034" width="9" style="457"/>
    <col min="1035" max="1035" width="9.25" style="457" bestFit="1" customWidth="1"/>
    <col min="1036" max="1037" width="10.75" style="457" bestFit="1" customWidth="1"/>
    <col min="1038" max="1280" width="9" style="457"/>
    <col min="1281" max="1281" width="23.625" style="457" bestFit="1" customWidth="1"/>
    <col min="1282" max="1288" width="13.125" style="457" customWidth="1"/>
    <col min="1289" max="1289" width="14.125" style="457" customWidth="1"/>
    <col min="1290" max="1290" width="9" style="457"/>
    <col min="1291" max="1291" width="9.25" style="457" bestFit="1" customWidth="1"/>
    <col min="1292" max="1293" width="10.75" style="457" bestFit="1" customWidth="1"/>
    <col min="1294" max="1536" width="9" style="457"/>
    <col min="1537" max="1537" width="23.625" style="457" bestFit="1" customWidth="1"/>
    <col min="1538" max="1544" width="13.125" style="457" customWidth="1"/>
    <col min="1545" max="1545" width="14.125" style="457" customWidth="1"/>
    <col min="1546" max="1546" width="9" style="457"/>
    <col min="1547" max="1547" width="9.25" style="457" bestFit="1" customWidth="1"/>
    <col min="1548" max="1549" width="10.75" style="457" bestFit="1" customWidth="1"/>
    <col min="1550" max="1792" width="9" style="457"/>
    <col min="1793" max="1793" width="23.625" style="457" bestFit="1" customWidth="1"/>
    <col min="1794" max="1800" width="13.125" style="457" customWidth="1"/>
    <col min="1801" max="1801" width="14.125" style="457" customWidth="1"/>
    <col min="1802" max="1802" width="9" style="457"/>
    <col min="1803" max="1803" width="9.25" style="457" bestFit="1" customWidth="1"/>
    <col min="1804" max="1805" width="10.75" style="457" bestFit="1" customWidth="1"/>
    <col min="1806" max="2048" width="9" style="457"/>
    <col min="2049" max="2049" width="23.625" style="457" bestFit="1" customWidth="1"/>
    <col min="2050" max="2056" width="13.125" style="457" customWidth="1"/>
    <col min="2057" max="2057" width="14.125" style="457" customWidth="1"/>
    <col min="2058" max="2058" width="9" style="457"/>
    <col min="2059" max="2059" width="9.25" style="457" bestFit="1" customWidth="1"/>
    <col min="2060" max="2061" width="10.75" style="457" bestFit="1" customWidth="1"/>
    <col min="2062" max="2304" width="9" style="457"/>
    <col min="2305" max="2305" width="23.625" style="457" bestFit="1" customWidth="1"/>
    <col min="2306" max="2312" width="13.125" style="457" customWidth="1"/>
    <col min="2313" max="2313" width="14.125" style="457" customWidth="1"/>
    <col min="2314" max="2314" width="9" style="457"/>
    <col min="2315" max="2315" width="9.25" style="457" bestFit="1" customWidth="1"/>
    <col min="2316" max="2317" width="10.75" style="457" bestFit="1" customWidth="1"/>
    <col min="2318" max="2560" width="9" style="457"/>
    <col min="2561" max="2561" width="23.625" style="457" bestFit="1" customWidth="1"/>
    <col min="2562" max="2568" width="13.125" style="457" customWidth="1"/>
    <col min="2569" max="2569" width="14.125" style="457" customWidth="1"/>
    <col min="2570" max="2570" width="9" style="457"/>
    <col min="2571" max="2571" width="9.25" style="457" bestFit="1" customWidth="1"/>
    <col min="2572" max="2573" width="10.75" style="457" bestFit="1" customWidth="1"/>
    <col min="2574" max="2816" width="9" style="457"/>
    <col min="2817" max="2817" width="23.625" style="457" bestFit="1" customWidth="1"/>
    <col min="2818" max="2824" width="13.125" style="457" customWidth="1"/>
    <col min="2825" max="2825" width="14.125" style="457" customWidth="1"/>
    <col min="2826" max="2826" width="9" style="457"/>
    <col min="2827" max="2827" width="9.25" style="457" bestFit="1" customWidth="1"/>
    <col min="2828" max="2829" width="10.75" style="457" bestFit="1" customWidth="1"/>
    <col min="2830" max="3072" width="9" style="457"/>
    <col min="3073" max="3073" width="23.625" style="457" bestFit="1" customWidth="1"/>
    <col min="3074" max="3080" width="13.125" style="457" customWidth="1"/>
    <col min="3081" max="3081" width="14.125" style="457" customWidth="1"/>
    <col min="3082" max="3082" width="9" style="457"/>
    <col min="3083" max="3083" width="9.25" style="457" bestFit="1" customWidth="1"/>
    <col min="3084" max="3085" width="10.75" style="457" bestFit="1" customWidth="1"/>
    <col min="3086" max="3328" width="9" style="457"/>
    <col min="3329" max="3329" width="23.625" style="457" bestFit="1" customWidth="1"/>
    <col min="3330" max="3336" width="13.125" style="457" customWidth="1"/>
    <col min="3337" max="3337" width="14.125" style="457" customWidth="1"/>
    <col min="3338" max="3338" width="9" style="457"/>
    <col min="3339" max="3339" width="9.25" style="457" bestFit="1" customWidth="1"/>
    <col min="3340" max="3341" width="10.75" style="457" bestFit="1" customWidth="1"/>
    <col min="3342" max="3584" width="9" style="457"/>
    <col min="3585" max="3585" width="23.625" style="457" bestFit="1" customWidth="1"/>
    <col min="3586" max="3592" width="13.125" style="457" customWidth="1"/>
    <col min="3593" max="3593" width="14.125" style="457" customWidth="1"/>
    <col min="3594" max="3594" width="9" style="457"/>
    <col min="3595" max="3595" width="9.25" style="457" bestFit="1" customWidth="1"/>
    <col min="3596" max="3597" width="10.75" style="457" bestFit="1" customWidth="1"/>
    <col min="3598" max="3840" width="9" style="457"/>
    <col min="3841" max="3841" width="23.625" style="457" bestFit="1" customWidth="1"/>
    <col min="3842" max="3848" width="13.125" style="457" customWidth="1"/>
    <col min="3849" max="3849" width="14.125" style="457" customWidth="1"/>
    <col min="3850" max="3850" width="9" style="457"/>
    <col min="3851" max="3851" width="9.25" style="457" bestFit="1" customWidth="1"/>
    <col min="3852" max="3853" width="10.75" style="457" bestFit="1" customWidth="1"/>
    <col min="3854" max="4096" width="9" style="457"/>
    <col min="4097" max="4097" width="23.625" style="457" bestFit="1" customWidth="1"/>
    <col min="4098" max="4104" width="13.125" style="457" customWidth="1"/>
    <col min="4105" max="4105" width="14.125" style="457" customWidth="1"/>
    <col min="4106" max="4106" width="9" style="457"/>
    <col min="4107" max="4107" width="9.25" style="457" bestFit="1" customWidth="1"/>
    <col min="4108" max="4109" width="10.75" style="457" bestFit="1" customWidth="1"/>
    <col min="4110" max="4352" width="9" style="457"/>
    <col min="4353" max="4353" width="23.625" style="457" bestFit="1" customWidth="1"/>
    <col min="4354" max="4360" width="13.125" style="457" customWidth="1"/>
    <col min="4361" max="4361" width="14.125" style="457" customWidth="1"/>
    <col min="4362" max="4362" width="9" style="457"/>
    <col min="4363" max="4363" width="9.25" style="457" bestFit="1" customWidth="1"/>
    <col min="4364" max="4365" width="10.75" style="457" bestFit="1" customWidth="1"/>
    <col min="4366" max="4608" width="9" style="457"/>
    <col min="4609" max="4609" width="23.625" style="457" bestFit="1" customWidth="1"/>
    <col min="4610" max="4616" width="13.125" style="457" customWidth="1"/>
    <col min="4617" max="4617" width="14.125" style="457" customWidth="1"/>
    <col min="4618" max="4618" width="9" style="457"/>
    <col min="4619" max="4619" width="9.25" style="457" bestFit="1" customWidth="1"/>
    <col min="4620" max="4621" width="10.75" style="457" bestFit="1" customWidth="1"/>
    <col min="4622" max="4864" width="9" style="457"/>
    <col min="4865" max="4865" width="23.625" style="457" bestFit="1" customWidth="1"/>
    <col min="4866" max="4872" width="13.125" style="457" customWidth="1"/>
    <col min="4873" max="4873" width="14.125" style="457" customWidth="1"/>
    <col min="4874" max="4874" width="9" style="457"/>
    <col min="4875" max="4875" width="9.25" style="457" bestFit="1" customWidth="1"/>
    <col min="4876" max="4877" width="10.75" style="457" bestFit="1" customWidth="1"/>
    <col min="4878" max="5120" width="9" style="457"/>
    <col min="5121" max="5121" width="23.625" style="457" bestFit="1" customWidth="1"/>
    <col min="5122" max="5128" width="13.125" style="457" customWidth="1"/>
    <col min="5129" max="5129" width="14.125" style="457" customWidth="1"/>
    <col min="5130" max="5130" width="9" style="457"/>
    <col min="5131" max="5131" width="9.25" style="457" bestFit="1" customWidth="1"/>
    <col min="5132" max="5133" width="10.75" style="457" bestFit="1" customWidth="1"/>
    <col min="5134" max="5376" width="9" style="457"/>
    <col min="5377" max="5377" width="23.625" style="457" bestFit="1" customWidth="1"/>
    <col min="5378" max="5384" width="13.125" style="457" customWidth="1"/>
    <col min="5385" max="5385" width="14.125" style="457" customWidth="1"/>
    <col min="5386" max="5386" width="9" style="457"/>
    <col min="5387" max="5387" width="9.25" style="457" bestFit="1" customWidth="1"/>
    <col min="5388" max="5389" width="10.75" style="457" bestFit="1" customWidth="1"/>
    <col min="5390" max="5632" width="9" style="457"/>
    <col min="5633" max="5633" width="23.625" style="457" bestFit="1" customWidth="1"/>
    <col min="5634" max="5640" width="13.125" style="457" customWidth="1"/>
    <col min="5641" max="5641" width="14.125" style="457" customWidth="1"/>
    <col min="5642" max="5642" width="9" style="457"/>
    <col min="5643" max="5643" width="9.25" style="457" bestFit="1" customWidth="1"/>
    <col min="5644" max="5645" width="10.75" style="457" bestFit="1" customWidth="1"/>
    <col min="5646" max="5888" width="9" style="457"/>
    <col min="5889" max="5889" width="23.625" style="457" bestFit="1" customWidth="1"/>
    <col min="5890" max="5896" width="13.125" style="457" customWidth="1"/>
    <col min="5897" max="5897" width="14.125" style="457" customWidth="1"/>
    <col min="5898" max="5898" width="9" style="457"/>
    <col min="5899" max="5899" width="9.25" style="457" bestFit="1" customWidth="1"/>
    <col min="5900" max="5901" width="10.75" style="457" bestFit="1" customWidth="1"/>
    <col min="5902" max="6144" width="9" style="457"/>
    <col min="6145" max="6145" width="23.625" style="457" bestFit="1" customWidth="1"/>
    <col min="6146" max="6152" width="13.125" style="457" customWidth="1"/>
    <col min="6153" max="6153" width="14.125" style="457" customWidth="1"/>
    <col min="6154" max="6154" width="9" style="457"/>
    <col min="6155" max="6155" width="9.25" style="457" bestFit="1" customWidth="1"/>
    <col min="6156" max="6157" width="10.75" style="457" bestFit="1" customWidth="1"/>
    <col min="6158" max="6400" width="9" style="457"/>
    <col min="6401" max="6401" width="23.625" style="457" bestFit="1" customWidth="1"/>
    <col min="6402" max="6408" width="13.125" style="457" customWidth="1"/>
    <col min="6409" max="6409" width="14.125" style="457" customWidth="1"/>
    <col min="6410" max="6410" width="9" style="457"/>
    <col min="6411" max="6411" width="9.25" style="457" bestFit="1" customWidth="1"/>
    <col min="6412" max="6413" width="10.75" style="457" bestFit="1" customWidth="1"/>
    <col min="6414" max="6656" width="9" style="457"/>
    <col min="6657" max="6657" width="23.625" style="457" bestFit="1" customWidth="1"/>
    <col min="6658" max="6664" width="13.125" style="457" customWidth="1"/>
    <col min="6665" max="6665" width="14.125" style="457" customWidth="1"/>
    <col min="6666" max="6666" width="9" style="457"/>
    <col min="6667" max="6667" width="9.25" style="457" bestFit="1" customWidth="1"/>
    <col min="6668" max="6669" width="10.75" style="457" bestFit="1" customWidth="1"/>
    <col min="6670" max="6912" width="9" style="457"/>
    <col min="6913" max="6913" width="23.625" style="457" bestFit="1" customWidth="1"/>
    <col min="6914" max="6920" width="13.125" style="457" customWidth="1"/>
    <col min="6921" max="6921" width="14.125" style="457" customWidth="1"/>
    <col min="6922" max="6922" width="9" style="457"/>
    <col min="6923" max="6923" width="9.25" style="457" bestFit="1" customWidth="1"/>
    <col min="6924" max="6925" width="10.75" style="457" bestFit="1" customWidth="1"/>
    <col min="6926" max="7168" width="9" style="457"/>
    <col min="7169" max="7169" width="23.625" style="457" bestFit="1" customWidth="1"/>
    <col min="7170" max="7176" width="13.125" style="457" customWidth="1"/>
    <col min="7177" max="7177" width="14.125" style="457" customWidth="1"/>
    <col min="7178" max="7178" width="9" style="457"/>
    <col min="7179" max="7179" width="9.25" style="457" bestFit="1" customWidth="1"/>
    <col min="7180" max="7181" width="10.75" style="457" bestFit="1" customWidth="1"/>
    <col min="7182" max="7424" width="9" style="457"/>
    <col min="7425" max="7425" width="23.625" style="457" bestFit="1" customWidth="1"/>
    <col min="7426" max="7432" width="13.125" style="457" customWidth="1"/>
    <col min="7433" max="7433" width="14.125" style="457" customWidth="1"/>
    <col min="7434" max="7434" width="9" style="457"/>
    <col min="7435" max="7435" width="9.25" style="457" bestFit="1" customWidth="1"/>
    <col min="7436" max="7437" width="10.75" style="457" bestFit="1" customWidth="1"/>
    <col min="7438" max="7680" width="9" style="457"/>
    <col min="7681" max="7681" width="23.625" style="457" bestFit="1" customWidth="1"/>
    <col min="7682" max="7688" width="13.125" style="457" customWidth="1"/>
    <col min="7689" max="7689" width="14.125" style="457" customWidth="1"/>
    <col min="7690" max="7690" width="9" style="457"/>
    <col min="7691" max="7691" width="9.25" style="457" bestFit="1" customWidth="1"/>
    <col min="7692" max="7693" width="10.75" style="457" bestFit="1" customWidth="1"/>
    <col min="7694" max="7936" width="9" style="457"/>
    <col min="7937" max="7937" width="23.625" style="457" bestFit="1" customWidth="1"/>
    <col min="7938" max="7944" width="13.125" style="457" customWidth="1"/>
    <col min="7945" max="7945" width="14.125" style="457" customWidth="1"/>
    <col min="7946" max="7946" width="9" style="457"/>
    <col min="7947" max="7947" width="9.25" style="457" bestFit="1" customWidth="1"/>
    <col min="7948" max="7949" width="10.75" style="457" bestFit="1" customWidth="1"/>
    <col min="7950" max="8192" width="9" style="457"/>
    <col min="8193" max="8193" width="23.625" style="457" bestFit="1" customWidth="1"/>
    <col min="8194" max="8200" width="13.125" style="457" customWidth="1"/>
    <col min="8201" max="8201" width="14.125" style="457" customWidth="1"/>
    <col min="8202" max="8202" width="9" style="457"/>
    <col min="8203" max="8203" width="9.25" style="457" bestFit="1" customWidth="1"/>
    <col min="8204" max="8205" width="10.75" style="457" bestFit="1" customWidth="1"/>
    <col min="8206" max="8448" width="9" style="457"/>
    <col min="8449" max="8449" width="23.625" style="457" bestFit="1" customWidth="1"/>
    <col min="8450" max="8456" width="13.125" style="457" customWidth="1"/>
    <col min="8457" max="8457" width="14.125" style="457" customWidth="1"/>
    <col min="8458" max="8458" width="9" style="457"/>
    <col min="8459" max="8459" width="9.25" style="457" bestFit="1" customWidth="1"/>
    <col min="8460" max="8461" width="10.75" style="457" bestFit="1" customWidth="1"/>
    <col min="8462" max="8704" width="9" style="457"/>
    <col min="8705" max="8705" width="23.625" style="457" bestFit="1" customWidth="1"/>
    <col min="8706" max="8712" width="13.125" style="457" customWidth="1"/>
    <col min="8713" max="8713" width="14.125" style="457" customWidth="1"/>
    <col min="8714" max="8714" width="9" style="457"/>
    <col min="8715" max="8715" width="9.25" style="457" bestFit="1" customWidth="1"/>
    <col min="8716" max="8717" width="10.75" style="457" bestFit="1" customWidth="1"/>
    <col min="8718" max="8960" width="9" style="457"/>
    <col min="8961" max="8961" width="23.625" style="457" bestFit="1" customWidth="1"/>
    <col min="8962" max="8968" width="13.125" style="457" customWidth="1"/>
    <col min="8969" max="8969" width="14.125" style="457" customWidth="1"/>
    <col min="8970" max="8970" width="9" style="457"/>
    <col min="8971" max="8971" width="9.25" style="457" bestFit="1" customWidth="1"/>
    <col min="8972" max="8973" width="10.75" style="457" bestFit="1" customWidth="1"/>
    <col min="8974" max="9216" width="9" style="457"/>
    <col min="9217" max="9217" width="23.625" style="457" bestFit="1" customWidth="1"/>
    <col min="9218" max="9224" width="13.125" style="457" customWidth="1"/>
    <col min="9225" max="9225" width="14.125" style="457" customWidth="1"/>
    <col min="9226" max="9226" width="9" style="457"/>
    <col min="9227" max="9227" width="9.25" style="457" bestFit="1" customWidth="1"/>
    <col min="9228" max="9229" width="10.75" style="457" bestFit="1" customWidth="1"/>
    <col min="9230" max="9472" width="9" style="457"/>
    <col min="9473" max="9473" width="23.625" style="457" bestFit="1" customWidth="1"/>
    <col min="9474" max="9480" width="13.125" style="457" customWidth="1"/>
    <col min="9481" max="9481" width="14.125" style="457" customWidth="1"/>
    <col min="9482" max="9482" width="9" style="457"/>
    <col min="9483" max="9483" width="9.25" style="457" bestFit="1" customWidth="1"/>
    <col min="9484" max="9485" width="10.75" style="457" bestFit="1" customWidth="1"/>
    <col min="9486" max="9728" width="9" style="457"/>
    <col min="9729" max="9729" width="23.625" style="457" bestFit="1" customWidth="1"/>
    <col min="9730" max="9736" width="13.125" style="457" customWidth="1"/>
    <col min="9737" max="9737" width="14.125" style="457" customWidth="1"/>
    <col min="9738" max="9738" width="9" style="457"/>
    <col min="9739" max="9739" width="9.25" style="457" bestFit="1" customWidth="1"/>
    <col min="9740" max="9741" width="10.75" style="457" bestFit="1" customWidth="1"/>
    <col min="9742" max="9984" width="9" style="457"/>
    <col min="9985" max="9985" width="23.625" style="457" bestFit="1" customWidth="1"/>
    <col min="9986" max="9992" width="13.125" style="457" customWidth="1"/>
    <col min="9993" max="9993" width="14.125" style="457" customWidth="1"/>
    <col min="9994" max="9994" width="9" style="457"/>
    <col min="9995" max="9995" width="9.25" style="457" bestFit="1" customWidth="1"/>
    <col min="9996" max="9997" width="10.75" style="457" bestFit="1" customWidth="1"/>
    <col min="9998" max="10240" width="9" style="457"/>
    <col min="10241" max="10241" width="23.625" style="457" bestFit="1" customWidth="1"/>
    <col min="10242" max="10248" width="13.125" style="457" customWidth="1"/>
    <col min="10249" max="10249" width="14.125" style="457" customWidth="1"/>
    <col min="10250" max="10250" width="9" style="457"/>
    <col min="10251" max="10251" width="9.25" style="457" bestFit="1" customWidth="1"/>
    <col min="10252" max="10253" width="10.75" style="457" bestFit="1" customWidth="1"/>
    <col min="10254" max="10496" width="9" style="457"/>
    <col min="10497" max="10497" width="23.625" style="457" bestFit="1" customWidth="1"/>
    <col min="10498" max="10504" width="13.125" style="457" customWidth="1"/>
    <col min="10505" max="10505" width="14.125" style="457" customWidth="1"/>
    <col min="10506" max="10506" width="9" style="457"/>
    <col min="10507" max="10507" width="9.25" style="457" bestFit="1" customWidth="1"/>
    <col min="10508" max="10509" width="10.75" style="457" bestFit="1" customWidth="1"/>
    <col min="10510" max="10752" width="9" style="457"/>
    <col min="10753" max="10753" width="23.625" style="457" bestFit="1" customWidth="1"/>
    <col min="10754" max="10760" width="13.125" style="457" customWidth="1"/>
    <col min="10761" max="10761" width="14.125" style="457" customWidth="1"/>
    <col min="10762" max="10762" width="9" style="457"/>
    <col min="10763" max="10763" width="9.25" style="457" bestFit="1" customWidth="1"/>
    <col min="10764" max="10765" width="10.75" style="457" bestFit="1" customWidth="1"/>
    <col min="10766" max="11008" width="9" style="457"/>
    <col min="11009" max="11009" width="23.625" style="457" bestFit="1" customWidth="1"/>
    <col min="11010" max="11016" width="13.125" style="457" customWidth="1"/>
    <col min="11017" max="11017" width="14.125" style="457" customWidth="1"/>
    <col min="11018" max="11018" width="9" style="457"/>
    <col min="11019" max="11019" width="9.25" style="457" bestFit="1" customWidth="1"/>
    <col min="11020" max="11021" width="10.75" style="457" bestFit="1" customWidth="1"/>
    <col min="11022" max="11264" width="9" style="457"/>
    <col min="11265" max="11265" width="23.625" style="457" bestFit="1" customWidth="1"/>
    <col min="11266" max="11272" width="13.125" style="457" customWidth="1"/>
    <col min="11273" max="11273" width="14.125" style="457" customWidth="1"/>
    <col min="11274" max="11274" width="9" style="457"/>
    <col min="11275" max="11275" width="9.25" style="457" bestFit="1" customWidth="1"/>
    <col min="11276" max="11277" width="10.75" style="457" bestFit="1" customWidth="1"/>
    <col min="11278" max="11520" width="9" style="457"/>
    <col min="11521" max="11521" width="23.625" style="457" bestFit="1" customWidth="1"/>
    <col min="11522" max="11528" width="13.125" style="457" customWidth="1"/>
    <col min="11529" max="11529" width="14.125" style="457" customWidth="1"/>
    <col min="11530" max="11530" width="9" style="457"/>
    <col min="11531" max="11531" width="9.25" style="457" bestFit="1" customWidth="1"/>
    <col min="11532" max="11533" width="10.75" style="457" bestFit="1" customWidth="1"/>
    <col min="11534" max="11776" width="9" style="457"/>
    <col min="11777" max="11777" width="23.625" style="457" bestFit="1" customWidth="1"/>
    <col min="11778" max="11784" width="13.125" style="457" customWidth="1"/>
    <col min="11785" max="11785" width="14.125" style="457" customWidth="1"/>
    <col min="11786" max="11786" width="9" style="457"/>
    <col min="11787" max="11787" width="9.25" style="457" bestFit="1" customWidth="1"/>
    <col min="11788" max="11789" width="10.75" style="457" bestFit="1" customWidth="1"/>
    <col min="11790" max="12032" width="9" style="457"/>
    <col min="12033" max="12033" width="23.625" style="457" bestFit="1" customWidth="1"/>
    <col min="12034" max="12040" width="13.125" style="457" customWidth="1"/>
    <col min="12041" max="12041" width="14.125" style="457" customWidth="1"/>
    <col min="12042" max="12042" width="9" style="457"/>
    <col min="12043" max="12043" width="9.25" style="457" bestFit="1" customWidth="1"/>
    <col min="12044" max="12045" width="10.75" style="457" bestFit="1" customWidth="1"/>
    <col min="12046" max="12288" width="9" style="457"/>
    <col min="12289" max="12289" width="23.625" style="457" bestFit="1" customWidth="1"/>
    <col min="12290" max="12296" width="13.125" style="457" customWidth="1"/>
    <col min="12297" max="12297" width="14.125" style="457" customWidth="1"/>
    <col min="12298" max="12298" width="9" style="457"/>
    <col min="12299" max="12299" width="9.25" style="457" bestFit="1" customWidth="1"/>
    <col min="12300" max="12301" width="10.75" style="457" bestFit="1" customWidth="1"/>
    <col min="12302" max="12544" width="9" style="457"/>
    <col min="12545" max="12545" width="23.625" style="457" bestFit="1" customWidth="1"/>
    <col min="12546" max="12552" width="13.125" style="457" customWidth="1"/>
    <col min="12553" max="12553" width="14.125" style="457" customWidth="1"/>
    <col min="12554" max="12554" width="9" style="457"/>
    <col min="12555" max="12555" width="9.25" style="457" bestFit="1" customWidth="1"/>
    <col min="12556" max="12557" width="10.75" style="457" bestFit="1" customWidth="1"/>
    <col min="12558" max="12800" width="9" style="457"/>
    <col min="12801" max="12801" width="23.625" style="457" bestFit="1" customWidth="1"/>
    <col min="12802" max="12808" width="13.125" style="457" customWidth="1"/>
    <col min="12809" max="12809" width="14.125" style="457" customWidth="1"/>
    <col min="12810" max="12810" width="9" style="457"/>
    <col min="12811" max="12811" width="9.25" style="457" bestFit="1" customWidth="1"/>
    <col min="12812" max="12813" width="10.75" style="457" bestFit="1" customWidth="1"/>
    <col min="12814" max="13056" width="9" style="457"/>
    <col min="13057" max="13057" width="23.625" style="457" bestFit="1" customWidth="1"/>
    <col min="13058" max="13064" width="13.125" style="457" customWidth="1"/>
    <col min="13065" max="13065" width="14.125" style="457" customWidth="1"/>
    <col min="13066" max="13066" width="9" style="457"/>
    <col min="13067" max="13067" width="9.25" style="457" bestFit="1" customWidth="1"/>
    <col min="13068" max="13069" width="10.75" style="457" bestFit="1" customWidth="1"/>
    <col min="13070" max="13312" width="9" style="457"/>
    <col min="13313" max="13313" width="23.625" style="457" bestFit="1" customWidth="1"/>
    <col min="13314" max="13320" width="13.125" style="457" customWidth="1"/>
    <col min="13321" max="13321" width="14.125" style="457" customWidth="1"/>
    <col min="13322" max="13322" width="9" style="457"/>
    <col min="13323" max="13323" width="9.25" style="457" bestFit="1" customWidth="1"/>
    <col min="13324" max="13325" width="10.75" style="457" bestFit="1" customWidth="1"/>
    <col min="13326" max="13568" width="9" style="457"/>
    <col min="13569" max="13569" width="23.625" style="457" bestFit="1" customWidth="1"/>
    <col min="13570" max="13576" width="13.125" style="457" customWidth="1"/>
    <col min="13577" max="13577" width="14.125" style="457" customWidth="1"/>
    <col min="13578" max="13578" width="9" style="457"/>
    <col min="13579" max="13579" width="9.25" style="457" bestFit="1" customWidth="1"/>
    <col min="13580" max="13581" width="10.75" style="457" bestFit="1" customWidth="1"/>
    <col min="13582" max="13824" width="9" style="457"/>
    <col min="13825" max="13825" width="23.625" style="457" bestFit="1" customWidth="1"/>
    <col min="13826" max="13832" width="13.125" style="457" customWidth="1"/>
    <col min="13833" max="13833" width="14.125" style="457" customWidth="1"/>
    <col min="13834" max="13834" width="9" style="457"/>
    <col min="13835" max="13835" width="9.25" style="457" bestFit="1" customWidth="1"/>
    <col min="13836" max="13837" width="10.75" style="457" bestFit="1" customWidth="1"/>
    <col min="13838" max="14080" width="9" style="457"/>
    <col min="14081" max="14081" width="23.625" style="457" bestFit="1" customWidth="1"/>
    <col min="14082" max="14088" width="13.125" style="457" customWidth="1"/>
    <col min="14089" max="14089" width="14.125" style="457" customWidth="1"/>
    <col min="14090" max="14090" width="9" style="457"/>
    <col min="14091" max="14091" width="9.25" style="457" bestFit="1" customWidth="1"/>
    <col min="14092" max="14093" width="10.75" style="457" bestFit="1" customWidth="1"/>
    <col min="14094" max="14336" width="9" style="457"/>
    <col min="14337" max="14337" width="23.625" style="457" bestFit="1" customWidth="1"/>
    <col min="14338" max="14344" width="13.125" style="457" customWidth="1"/>
    <col min="14345" max="14345" width="14.125" style="457" customWidth="1"/>
    <col min="14346" max="14346" width="9" style="457"/>
    <col min="14347" max="14347" width="9.25" style="457" bestFit="1" customWidth="1"/>
    <col min="14348" max="14349" width="10.75" style="457" bestFit="1" customWidth="1"/>
    <col min="14350" max="14592" width="9" style="457"/>
    <col min="14593" max="14593" width="23.625" style="457" bestFit="1" customWidth="1"/>
    <col min="14594" max="14600" width="13.125" style="457" customWidth="1"/>
    <col min="14601" max="14601" width="14.125" style="457" customWidth="1"/>
    <col min="14602" max="14602" width="9" style="457"/>
    <col min="14603" max="14603" width="9.25" style="457" bestFit="1" customWidth="1"/>
    <col min="14604" max="14605" width="10.75" style="457" bestFit="1" customWidth="1"/>
    <col min="14606" max="14848" width="9" style="457"/>
    <col min="14849" max="14849" width="23.625" style="457" bestFit="1" customWidth="1"/>
    <col min="14850" max="14856" width="13.125" style="457" customWidth="1"/>
    <col min="14857" max="14857" width="14.125" style="457" customWidth="1"/>
    <col min="14858" max="14858" width="9" style="457"/>
    <col min="14859" max="14859" width="9.25" style="457" bestFit="1" customWidth="1"/>
    <col min="14860" max="14861" width="10.75" style="457" bestFit="1" customWidth="1"/>
    <col min="14862" max="15104" width="9" style="457"/>
    <col min="15105" max="15105" width="23.625" style="457" bestFit="1" customWidth="1"/>
    <col min="15106" max="15112" width="13.125" style="457" customWidth="1"/>
    <col min="15113" max="15113" width="14.125" style="457" customWidth="1"/>
    <col min="15114" max="15114" width="9" style="457"/>
    <col min="15115" max="15115" width="9.25" style="457" bestFit="1" customWidth="1"/>
    <col min="15116" max="15117" width="10.75" style="457" bestFit="1" customWidth="1"/>
    <col min="15118" max="15360" width="9" style="457"/>
    <col min="15361" max="15361" width="23.625" style="457" bestFit="1" customWidth="1"/>
    <col min="15362" max="15368" width="13.125" style="457" customWidth="1"/>
    <col min="15369" max="15369" width="14.125" style="457" customWidth="1"/>
    <col min="15370" max="15370" width="9" style="457"/>
    <col min="15371" max="15371" width="9.25" style="457" bestFit="1" customWidth="1"/>
    <col min="15372" max="15373" width="10.75" style="457" bestFit="1" customWidth="1"/>
    <col min="15374" max="15616" width="9" style="457"/>
    <col min="15617" max="15617" width="23.625" style="457" bestFit="1" customWidth="1"/>
    <col min="15618" max="15624" width="13.125" style="457" customWidth="1"/>
    <col min="15625" max="15625" width="14.125" style="457" customWidth="1"/>
    <col min="15626" max="15626" width="9" style="457"/>
    <col min="15627" max="15627" width="9.25" style="457" bestFit="1" customWidth="1"/>
    <col min="15628" max="15629" width="10.75" style="457" bestFit="1" customWidth="1"/>
    <col min="15630" max="15872" width="9" style="457"/>
    <col min="15873" max="15873" width="23.625" style="457" bestFit="1" customWidth="1"/>
    <col min="15874" max="15880" width="13.125" style="457" customWidth="1"/>
    <col min="15881" max="15881" width="14.125" style="457" customWidth="1"/>
    <col min="15882" max="15882" width="9" style="457"/>
    <col min="15883" max="15883" width="9.25" style="457" bestFit="1" customWidth="1"/>
    <col min="15884" max="15885" width="10.75" style="457" bestFit="1" customWidth="1"/>
    <col min="15886" max="16128" width="9" style="457"/>
    <col min="16129" max="16129" width="23.625" style="457" bestFit="1" customWidth="1"/>
    <col min="16130" max="16136" width="13.125" style="457" customWidth="1"/>
    <col min="16137" max="16137" width="14.125" style="457" customWidth="1"/>
    <col min="16138" max="16138" width="9" style="457"/>
    <col min="16139" max="16139" width="9.25" style="457" bestFit="1" customWidth="1"/>
    <col min="16140" max="16141" width="10.75" style="457" bestFit="1" customWidth="1"/>
    <col min="16142" max="16384" width="9" style="457"/>
  </cols>
  <sheetData>
    <row r="1" spans="1:13" s="439" customFormat="1" ht="14.25">
      <c r="A1" s="1492" t="s">
        <v>3108</v>
      </c>
      <c r="F1" s="440"/>
      <c r="G1" s="441"/>
      <c r="H1" s="1492" t="s">
        <v>3124</v>
      </c>
      <c r="I1" s="442" t="s">
        <v>3125</v>
      </c>
    </row>
    <row r="2" spans="1:13" s="439" customFormat="1" ht="14.25">
      <c r="A2" s="1492" t="s">
        <v>3034</v>
      </c>
      <c r="B2" s="443" t="s">
        <v>3836</v>
      </c>
      <c r="C2" s="444"/>
      <c r="D2" s="444"/>
      <c r="E2" s="444"/>
      <c r="F2" s="444"/>
      <c r="G2" s="7" t="s">
        <v>3593</v>
      </c>
      <c r="H2" s="1492" t="s">
        <v>3111</v>
      </c>
      <c r="I2" s="369" t="s">
        <v>501</v>
      </c>
    </row>
    <row r="3" spans="1:13" s="445" customFormat="1" ht="21" customHeight="1">
      <c r="A3" s="1859" t="s">
        <v>4042</v>
      </c>
      <c r="B3" s="1859"/>
      <c r="C3" s="1859"/>
      <c r="D3" s="1859"/>
      <c r="E3" s="1859"/>
      <c r="F3" s="1859"/>
      <c r="G3" s="1859"/>
      <c r="H3" s="1859"/>
      <c r="I3" s="1859"/>
    </row>
    <row r="4" spans="1:13" s="439" customFormat="1" ht="18.75" customHeight="1">
      <c r="A4" s="1860" t="s">
        <v>4043</v>
      </c>
      <c r="B4" s="1860"/>
      <c r="C4" s="1860"/>
      <c r="D4" s="1860"/>
      <c r="E4" s="1860"/>
      <c r="F4" s="1860"/>
      <c r="G4" s="1861"/>
      <c r="H4" s="1861"/>
      <c r="I4" s="1861"/>
    </row>
    <row r="5" spans="1:13" s="439" customFormat="1" ht="18.75" customHeight="1">
      <c r="A5" s="1493" t="s">
        <v>4044</v>
      </c>
      <c r="B5" s="1862" t="s">
        <v>4045</v>
      </c>
      <c r="C5" s="1862"/>
      <c r="D5" s="1863" t="s">
        <v>4046</v>
      </c>
      <c r="E5" s="1864"/>
      <c r="F5" s="1862" t="s">
        <v>4047</v>
      </c>
      <c r="G5" s="1862"/>
      <c r="H5" s="1862" t="s">
        <v>4048</v>
      </c>
      <c r="I5" s="1863"/>
    </row>
    <row r="6" spans="1:13" s="439" customFormat="1" ht="16.5" customHeight="1">
      <c r="A6" s="446" t="s">
        <v>4049</v>
      </c>
      <c r="B6" s="1867">
        <f t="shared" ref="B6:B28" si="0">E6+G6+I6</f>
        <v>1798892</v>
      </c>
      <c r="C6" s="1868"/>
      <c r="E6" s="447">
        <f>E7+E17</f>
        <v>115461</v>
      </c>
      <c r="G6" s="447">
        <f>G7+G17</f>
        <v>1080632</v>
      </c>
      <c r="I6" s="447">
        <f>I7+I17</f>
        <v>602799</v>
      </c>
      <c r="K6" s="448">
        <f>B6-E6-G6-I6</f>
        <v>0</v>
      </c>
      <c r="L6" s="448"/>
      <c r="M6" s="448"/>
    </row>
    <row r="7" spans="1:13" s="439" customFormat="1" ht="16.5" customHeight="1">
      <c r="A7" s="449" t="s">
        <v>4050</v>
      </c>
      <c r="B7" s="1865">
        <f t="shared" si="0"/>
        <v>1695837</v>
      </c>
      <c r="C7" s="1866"/>
      <c r="E7" s="450">
        <f>SUM(E8:E16)</f>
        <v>108755</v>
      </c>
      <c r="G7" s="450">
        <f>SUM(G8:G16)</f>
        <v>1038620</v>
      </c>
      <c r="I7" s="450">
        <f>SUM(I8:I16)</f>
        <v>548462</v>
      </c>
      <c r="K7" s="448">
        <f t="shared" ref="K7:K29" si="1">B7-E7-G7-I7</f>
        <v>0</v>
      </c>
      <c r="L7" s="448"/>
      <c r="M7" s="448"/>
    </row>
    <row r="8" spans="1:13" s="439" customFormat="1" ht="16.5" customHeight="1">
      <c r="A8" s="451" t="s">
        <v>4051</v>
      </c>
      <c r="B8" s="1865">
        <f t="shared" si="0"/>
        <v>116169</v>
      </c>
      <c r="C8" s="1866"/>
      <c r="E8" s="450">
        <v>7053</v>
      </c>
      <c r="G8" s="450">
        <v>66011</v>
      </c>
      <c r="I8" s="450">
        <v>43105</v>
      </c>
      <c r="K8" s="448">
        <f t="shared" si="1"/>
        <v>0</v>
      </c>
      <c r="L8" s="448"/>
      <c r="M8" s="448"/>
    </row>
    <row r="9" spans="1:13" s="439" customFormat="1" ht="16.5" customHeight="1">
      <c r="A9" s="451" t="s">
        <v>4052</v>
      </c>
      <c r="B9" s="1865">
        <f t="shared" si="0"/>
        <v>102739</v>
      </c>
      <c r="C9" s="1866"/>
      <c r="E9" s="450">
        <v>6882</v>
      </c>
      <c r="G9" s="450">
        <v>60670</v>
      </c>
      <c r="I9" s="450">
        <v>35187</v>
      </c>
      <c r="K9" s="448">
        <f t="shared" si="1"/>
        <v>0</v>
      </c>
      <c r="L9" s="448"/>
      <c r="M9" s="448"/>
    </row>
    <row r="10" spans="1:13" s="439" customFormat="1" ht="16.5" customHeight="1">
      <c r="A10" s="451" t="s">
        <v>4053</v>
      </c>
      <c r="B10" s="1865">
        <f t="shared" si="0"/>
        <v>37867</v>
      </c>
      <c r="C10" s="1866"/>
      <c r="E10" s="450">
        <v>2067</v>
      </c>
      <c r="G10" s="450">
        <v>15771</v>
      </c>
      <c r="I10" s="450">
        <v>20029</v>
      </c>
      <c r="K10" s="448">
        <f t="shared" si="1"/>
        <v>0</v>
      </c>
      <c r="L10" s="448"/>
      <c r="M10" s="448"/>
    </row>
    <row r="11" spans="1:13" s="439" customFormat="1" ht="16.5" customHeight="1">
      <c r="A11" s="451" t="s">
        <v>4054</v>
      </c>
      <c r="B11" s="1865">
        <f t="shared" si="0"/>
        <v>162388</v>
      </c>
      <c r="C11" s="1866"/>
      <c r="E11" s="450">
        <v>12554</v>
      </c>
      <c r="G11" s="450">
        <v>106673</v>
      </c>
      <c r="I11" s="450">
        <v>43161</v>
      </c>
      <c r="K11" s="448">
        <f t="shared" si="1"/>
        <v>0</v>
      </c>
      <c r="L11" s="448"/>
      <c r="M11" s="448"/>
    </row>
    <row r="12" spans="1:13" s="439" customFormat="1" ht="16.5" customHeight="1">
      <c r="A12" s="451" t="s">
        <v>4055</v>
      </c>
      <c r="B12" s="1865">
        <f t="shared" si="0"/>
        <v>131627</v>
      </c>
      <c r="C12" s="1866"/>
      <c r="E12" s="450">
        <v>9295</v>
      </c>
      <c r="G12" s="450">
        <v>78992</v>
      </c>
      <c r="I12" s="450">
        <v>43340</v>
      </c>
      <c r="K12" s="448">
        <f t="shared" si="1"/>
        <v>0</v>
      </c>
      <c r="L12" s="448"/>
      <c r="M12" s="448"/>
    </row>
    <row r="13" spans="1:13" s="439" customFormat="1" ht="16.5" customHeight="1">
      <c r="A13" s="451" t="s">
        <v>4056</v>
      </c>
      <c r="B13" s="1865">
        <f t="shared" si="0"/>
        <v>220236</v>
      </c>
      <c r="C13" s="1866"/>
      <c r="E13" s="450">
        <v>15506</v>
      </c>
      <c r="G13" s="450">
        <v>133611</v>
      </c>
      <c r="I13" s="450">
        <v>71119</v>
      </c>
      <c r="K13" s="448">
        <f t="shared" si="1"/>
        <v>0</v>
      </c>
      <c r="L13" s="448"/>
      <c r="M13" s="448"/>
    </row>
    <row r="14" spans="1:13" s="439" customFormat="1" ht="16.5" customHeight="1">
      <c r="A14" s="451" t="s">
        <v>4057</v>
      </c>
      <c r="B14" s="1865">
        <f t="shared" si="0"/>
        <v>211624</v>
      </c>
      <c r="C14" s="1866"/>
      <c r="E14" s="450">
        <v>12721</v>
      </c>
      <c r="G14" s="450">
        <v>133447</v>
      </c>
      <c r="I14" s="450">
        <v>65456</v>
      </c>
      <c r="K14" s="448">
        <f t="shared" si="1"/>
        <v>0</v>
      </c>
      <c r="L14" s="448"/>
      <c r="M14" s="448"/>
    </row>
    <row r="15" spans="1:13" s="439" customFormat="1" ht="16.5" customHeight="1">
      <c r="A15" s="451" t="s">
        <v>4058</v>
      </c>
      <c r="B15" s="1865">
        <f t="shared" si="0"/>
        <v>563006</v>
      </c>
      <c r="C15" s="1866"/>
      <c r="E15" s="450">
        <v>31324</v>
      </c>
      <c r="G15" s="450">
        <v>344400</v>
      </c>
      <c r="I15" s="450">
        <v>187282</v>
      </c>
      <c r="K15" s="448">
        <f t="shared" si="1"/>
        <v>0</v>
      </c>
      <c r="L15" s="448"/>
      <c r="M15" s="448"/>
    </row>
    <row r="16" spans="1:13" s="439" customFormat="1" ht="16.5" customHeight="1">
      <c r="A16" s="451" t="s">
        <v>4059</v>
      </c>
      <c r="B16" s="1865">
        <f t="shared" si="0"/>
        <v>150181</v>
      </c>
      <c r="C16" s="1866"/>
      <c r="E16" s="450">
        <v>11353</v>
      </c>
      <c r="G16" s="450">
        <v>99045</v>
      </c>
      <c r="I16" s="450">
        <v>39783</v>
      </c>
      <c r="K16" s="448">
        <f t="shared" si="1"/>
        <v>0</v>
      </c>
      <c r="L16" s="448"/>
      <c r="M16" s="448"/>
    </row>
    <row r="17" spans="1:13" s="439" customFormat="1" ht="16.5" customHeight="1">
      <c r="A17" s="449" t="s">
        <v>4060</v>
      </c>
      <c r="B17" s="1865">
        <f t="shared" si="0"/>
        <v>103055</v>
      </c>
      <c r="C17" s="1866"/>
      <c r="E17" s="450">
        <v>6706</v>
      </c>
      <c r="G17" s="450">
        <v>42012</v>
      </c>
      <c r="I17" s="450">
        <v>54337</v>
      </c>
      <c r="K17" s="448">
        <f t="shared" si="1"/>
        <v>0</v>
      </c>
      <c r="L17" s="448"/>
      <c r="M17" s="448"/>
    </row>
    <row r="18" spans="1:13" s="439" customFormat="1" ht="16.5" customHeight="1">
      <c r="A18" s="441" t="s">
        <v>4061</v>
      </c>
      <c r="B18" s="1865">
        <f t="shared" si="0"/>
        <v>3797</v>
      </c>
      <c r="C18" s="1866"/>
      <c r="E18" s="450">
        <v>228</v>
      </c>
      <c r="G18" s="450">
        <v>2197</v>
      </c>
      <c r="I18" s="450">
        <v>1372</v>
      </c>
      <c r="K18" s="448">
        <f t="shared" si="1"/>
        <v>0</v>
      </c>
      <c r="L18" s="448"/>
      <c r="M18" s="448"/>
    </row>
    <row r="19" spans="1:13" s="439" customFormat="1" ht="16.5" customHeight="1">
      <c r="A19" s="441" t="s">
        <v>4062</v>
      </c>
      <c r="B19" s="1865">
        <f t="shared" si="0"/>
        <v>121809</v>
      </c>
      <c r="C19" s="1866"/>
      <c r="E19" s="450">
        <v>6653</v>
      </c>
      <c r="G19" s="450">
        <v>66260</v>
      </c>
      <c r="I19" s="450">
        <v>48896</v>
      </c>
      <c r="K19" s="448">
        <f t="shared" si="1"/>
        <v>0</v>
      </c>
      <c r="L19" s="448"/>
      <c r="M19" s="448"/>
    </row>
    <row r="20" spans="1:13" s="439" customFormat="1" ht="16.5" customHeight="1">
      <c r="A20" s="441" t="s">
        <v>4063</v>
      </c>
      <c r="B20" s="1865">
        <f t="shared" si="0"/>
        <v>163412</v>
      </c>
      <c r="C20" s="1866"/>
      <c r="E20" s="450">
        <v>7383</v>
      </c>
      <c r="G20" s="450">
        <v>111087</v>
      </c>
      <c r="I20" s="450">
        <v>44942</v>
      </c>
      <c r="K20" s="448">
        <f t="shared" si="1"/>
        <v>0</v>
      </c>
      <c r="L20" s="448"/>
      <c r="M20" s="448"/>
    </row>
    <row r="21" spans="1:13" s="439" customFormat="1" ht="16.5" customHeight="1">
      <c r="A21" s="441" t="s">
        <v>4064</v>
      </c>
      <c r="B21" s="1865">
        <f t="shared" si="0"/>
        <v>286799</v>
      </c>
      <c r="C21" s="1866"/>
      <c r="E21" s="450">
        <v>11972</v>
      </c>
      <c r="G21" s="450">
        <v>171393</v>
      </c>
      <c r="I21" s="450">
        <v>103434</v>
      </c>
      <c r="K21" s="448">
        <f t="shared" si="1"/>
        <v>0</v>
      </c>
      <c r="L21" s="448"/>
      <c r="M21" s="448"/>
    </row>
    <row r="22" spans="1:13" s="439" customFormat="1" ht="16.5" customHeight="1">
      <c r="A22" s="441" t="s">
        <v>4065</v>
      </c>
      <c r="B22" s="1865">
        <f t="shared" si="0"/>
        <v>8688</v>
      </c>
      <c r="C22" s="1866"/>
      <c r="E22" s="450">
        <v>685</v>
      </c>
      <c r="G22" s="450">
        <v>5113</v>
      </c>
      <c r="I22" s="450">
        <v>2890</v>
      </c>
      <c r="K22" s="448">
        <f t="shared" si="1"/>
        <v>0</v>
      </c>
      <c r="L22" s="448"/>
      <c r="M22" s="448"/>
    </row>
    <row r="23" spans="1:13" s="439" customFormat="1" ht="16.5" customHeight="1">
      <c r="A23" s="441" t="s">
        <v>4066</v>
      </c>
      <c r="B23" s="1865">
        <f t="shared" si="0"/>
        <v>149</v>
      </c>
      <c r="C23" s="1866"/>
      <c r="E23" s="450">
        <v>7</v>
      </c>
      <c r="G23" s="450">
        <v>105</v>
      </c>
      <c r="I23" s="450">
        <v>37</v>
      </c>
      <c r="K23" s="448">
        <f t="shared" si="1"/>
        <v>0</v>
      </c>
      <c r="L23" s="448"/>
      <c r="M23" s="448"/>
    </row>
    <row r="24" spans="1:13" s="439" customFormat="1" ht="16.5" customHeight="1">
      <c r="A24" s="441" t="s">
        <v>4067</v>
      </c>
      <c r="B24" s="1865">
        <f t="shared" si="0"/>
        <v>7981033</v>
      </c>
      <c r="C24" s="1866"/>
      <c r="E24" s="450">
        <v>239022</v>
      </c>
      <c r="G24" s="450">
        <v>5044859</v>
      </c>
      <c r="I24" s="450">
        <v>2697152</v>
      </c>
      <c r="K24" s="448">
        <f t="shared" si="1"/>
        <v>0</v>
      </c>
      <c r="L24" s="448"/>
      <c r="M24" s="448"/>
    </row>
    <row r="25" spans="1:13" s="439" customFormat="1" ht="16.5" customHeight="1">
      <c r="A25" s="441" t="s">
        <v>4068</v>
      </c>
      <c r="B25" s="1865">
        <f t="shared" si="0"/>
        <v>28176</v>
      </c>
      <c r="C25" s="1866"/>
      <c r="E25" s="450">
        <f>E26+E27</f>
        <v>1060</v>
      </c>
      <c r="F25" s="450"/>
      <c r="G25" s="450">
        <f>G26+G27</f>
        <v>18411</v>
      </c>
      <c r="H25" s="450"/>
      <c r="I25" s="450">
        <f>I26+I27</f>
        <v>8705</v>
      </c>
      <c r="K25" s="448">
        <f t="shared" si="1"/>
        <v>0</v>
      </c>
      <c r="L25" s="448"/>
      <c r="M25" s="448"/>
    </row>
    <row r="26" spans="1:13" s="439" customFormat="1" ht="16.5" customHeight="1">
      <c r="A26" s="449" t="s">
        <v>4069</v>
      </c>
      <c r="B26" s="1865">
        <f>E26+G26+I26</f>
        <v>24814</v>
      </c>
      <c r="C26" s="1866"/>
      <c r="D26" s="1494"/>
      <c r="E26" s="1494">
        <v>1060</v>
      </c>
      <c r="F26" s="1494"/>
      <c r="G26" s="1494">
        <v>16894</v>
      </c>
      <c r="H26" s="1494"/>
      <c r="I26" s="1494">
        <v>6860</v>
      </c>
      <c r="K26" s="448">
        <f t="shared" si="1"/>
        <v>0</v>
      </c>
      <c r="L26" s="448"/>
      <c r="M26" s="448"/>
    </row>
    <row r="27" spans="1:13" s="439" customFormat="1" ht="16.5" customHeight="1">
      <c r="A27" s="449" t="s">
        <v>4070</v>
      </c>
      <c r="B27" s="1865">
        <f>E27+G27+I27</f>
        <v>3362</v>
      </c>
      <c r="C27" s="1866"/>
      <c r="D27" s="1494"/>
      <c r="E27" s="1494">
        <v>0</v>
      </c>
      <c r="F27" s="1494"/>
      <c r="G27" s="1494">
        <v>1517</v>
      </c>
      <c r="H27" s="1494"/>
      <c r="I27" s="1494">
        <v>1845</v>
      </c>
      <c r="K27" s="448">
        <f t="shared" si="1"/>
        <v>0</v>
      </c>
      <c r="L27" s="448"/>
      <c r="M27" s="448"/>
    </row>
    <row r="28" spans="1:13" s="453" customFormat="1" ht="13.9" customHeight="1">
      <c r="A28" s="452" t="s">
        <v>4071</v>
      </c>
      <c r="B28" s="1865">
        <f t="shared" si="0"/>
        <v>15361</v>
      </c>
      <c r="C28" s="1866"/>
      <c r="D28" s="439"/>
      <c r="E28" s="450">
        <v>484</v>
      </c>
      <c r="F28" s="439"/>
      <c r="G28" s="450">
        <v>3775</v>
      </c>
      <c r="H28" s="439"/>
      <c r="I28" s="450">
        <v>11102</v>
      </c>
      <c r="K28" s="448">
        <f t="shared" si="1"/>
        <v>0</v>
      </c>
    </row>
    <row r="29" spans="1:13" s="453" customFormat="1" ht="13.9" customHeight="1">
      <c r="A29" s="454" t="s">
        <v>4072</v>
      </c>
      <c r="B29" s="1869" t="s">
        <v>508</v>
      </c>
      <c r="C29" s="1870"/>
      <c r="D29" s="444"/>
      <c r="E29" s="455" t="s">
        <v>508</v>
      </c>
      <c r="F29" s="444"/>
      <c r="G29" s="455" t="s">
        <v>508</v>
      </c>
      <c r="H29" s="444"/>
      <c r="I29" s="455" t="s">
        <v>508</v>
      </c>
      <c r="K29" s="448" t="e">
        <f t="shared" si="1"/>
        <v>#VALUE!</v>
      </c>
    </row>
    <row r="30" spans="1:13" s="439" customFormat="1" ht="13.9" customHeight="1">
      <c r="A30" s="439" t="s">
        <v>4073</v>
      </c>
      <c r="B30" s="456" t="s">
        <v>4074</v>
      </c>
      <c r="C30" s="453"/>
      <c r="D30" s="1490" t="s">
        <v>4075</v>
      </c>
      <c r="E30" s="453"/>
      <c r="F30" s="440" t="s">
        <v>4076</v>
      </c>
      <c r="G30" s="453"/>
      <c r="H30" s="453"/>
      <c r="I30" s="99" t="s">
        <v>333</v>
      </c>
    </row>
    <row r="31" spans="1:13" s="439" customFormat="1" ht="13.9" customHeight="1">
      <c r="A31" s="440"/>
      <c r="B31" s="440"/>
      <c r="C31" s="440"/>
      <c r="D31" s="439" t="s">
        <v>4077</v>
      </c>
      <c r="E31" s="440"/>
      <c r="F31" s="453"/>
      <c r="G31" s="440"/>
      <c r="H31" s="453"/>
      <c r="I31" s="440"/>
    </row>
    <row r="32" spans="1:13" s="439" customFormat="1" ht="13.9" customHeight="1">
      <c r="A32" s="439" t="s">
        <v>4078</v>
      </c>
      <c r="J32" s="453"/>
      <c r="K32" s="453"/>
      <c r="L32" s="453"/>
      <c r="M32" s="453"/>
    </row>
    <row r="33" spans="1:9">
      <c r="A33" s="439" t="s">
        <v>4079</v>
      </c>
      <c r="B33" s="439"/>
      <c r="C33" s="439"/>
      <c r="D33" s="439"/>
      <c r="E33" s="439"/>
      <c r="F33" s="439"/>
      <c r="G33" s="439"/>
      <c r="H33" s="439"/>
      <c r="I33" s="439"/>
    </row>
    <row r="34" spans="1:9">
      <c r="A34" s="456"/>
      <c r="B34" s="456"/>
      <c r="C34" s="439"/>
      <c r="D34" s="439"/>
      <c r="E34" s="439"/>
      <c r="F34" s="439"/>
      <c r="G34" s="439"/>
      <c r="H34" s="439"/>
      <c r="I34" s="439"/>
    </row>
    <row r="37" spans="1:9">
      <c r="C37" s="458">
        <f>B6-B7-B17</f>
        <v>0</v>
      </c>
      <c r="E37" s="458">
        <f>E6-E7-E17</f>
        <v>0</v>
      </c>
      <c r="G37" s="458">
        <f>G6-G7-G17</f>
        <v>0</v>
      </c>
      <c r="I37" s="458">
        <f>I6-I7-I17</f>
        <v>0</v>
      </c>
    </row>
    <row r="38" spans="1:9">
      <c r="C38" s="458">
        <f>B7-SUM(B8:C16)</f>
        <v>0</v>
      </c>
      <c r="E38" s="458">
        <f>E7-SUM(D8:E16)</f>
        <v>0</v>
      </c>
      <c r="G38" s="458">
        <f>G7-SUM(F8:G16)</f>
        <v>0</v>
      </c>
      <c r="I38" s="458">
        <f>I7-SUM(H8:I16)</f>
        <v>0</v>
      </c>
    </row>
    <row r="39" spans="1:9">
      <c r="C39" s="458">
        <f>B25-B26-B27</f>
        <v>0</v>
      </c>
      <c r="E39" s="458">
        <f>E25-E26-E27</f>
        <v>0</v>
      </c>
      <c r="G39" s="458">
        <f>G25-G26-G27</f>
        <v>0</v>
      </c>
      <c r="I39" s="458">
        <f>I25-I26-I27</f>
        <v>0</v>
      </c>
    </row>
  </sheetData>
  <mergeCells count="31">
    <mergeCell ref="B29:C29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:I3"/>
    <mergeCell ref="A4:F4"/>
    <mergeCell ref="G4:I4"/>
    <mergeCell ref="B5:C5"/>
    <mergeCell ref="D5:E5"/>
    <mergeCell ref="F5:G5"/>
    <mergeCell ref="H5:I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7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7.875" style="97" customWidth="1"/>
    <col min="2" max="2" width="8.375" style="475" customWidth="1"/>
    <col min="3" max="5" width="6.625" style="475" customWidth="1"/>
    <col min="6" max="6" width="8.375" style="475" customWidth="1"/>
    <col min="7" max="15" width="6.625" style="475" customWidth="1"/>
    <col min="16" max="16" width="7.375" style="475" customWidth="1"/>
    <col min="17" max="20" width="6.625" style="475" customWidth="1"/>
    <col min="21" max="21" width="7.375" style="475" customWidth="1"/>
    <col min="22" max="22" width="4.875" style="97" customWidth="1"/>
    <col min="23" max="27" width="4.5" style="97" bestFit="1" customWidth="1"/>
    <col min="28" max="28" width="7.5" style="97" bestFit="1" customWidth="1"/>
    <col min="29" max="29" width="4.625" style="97" bestFit="1" customWidth="1"/>
    <col min="30" max="31" width="6.5" style="97" bestFit="1" customWidth="1"/>
    <col min="32" max="32" width="8.375" style="97" bestFit="1" customWidth="1"/>
    <col min="33" max="33" width="7.5" style="97" bestFit="1" customWidth="1"/>
    <col min="34" max="34" width="4.625" style="97" bestFit="1" customWidth="1"/>
    <col min="35" max="36" width="6.5" style="97" bestFit="1" customWidth="1"/>
    <col min="37" max="37" width="7.5" style="97" bestFit="1" customWidth="1"/>
    <col min="38" max="256" width="9" style="97"/>
    <col min="257" max="257" width="7.875" style="97" customWidth="1"/>
    <col min="258" max="258" width="8.375" style="97" customWidth="1"/>
    <col min="259" max="261" width="6.625" style="97" customWidth="1"/>
    <col min="262" max="262" width="8.375" style="97" customWidth="1"/>
    <col min="263" max="271" width="6.625" style="97" customWidth="1"/>
    <col min="272" max="272" width="7.375" style="97" customWidth="1"/>
    <col min="273" max="276" width="6.625" style="97" customWidth="1"/>
    <col min="277" max="277" width="7.375" style="97" customWidth="1"/>
    <col min="278" max="278" width="4.875" style="97" customWidth="1"/>
    <col min="279" max="283" width="4.5" style="97" bestFit="1" customWidth="1"/>
    <col min="284" max="284" width="7.5" style="97" bestFit="1" customWidth="1"/>
    <col min="285" max="285" width="4.625" style="97" bestFit="1" customWidth="1"/>
    <col min="286" max="287" width="6.5" style="97" bestFit="1" customWidth="1"/>
    <col min="288" max="288" width="8.375" style="97" bestFit="1" customWidth="1"/>
    <col min="289" max="289" width="7.5" style="97" bestFit="1" customWidth="1"/>
    <col min="290" max="290" width="4.625" style="97" bestFit="1" customWidth="1"/>
    <col min="291" max="292" width="6.5" style="97" bestFit="1" customWidth="1"/>
    <col min="293" max="293" width="7.5" style="97" bestFit="1" customWidth="1"/>
    <col min="294" max="512" width="9" style="97"/>
    <col min="513" max="513" width="7.875" style="97" customWidth="1"/>
    <col min="514" max="514" width="8.375" style="97" customWidth="1"/>
    <col min="515" max="517" width="6.625" style="97" customWidth="1"/>
    <col min="518" max="518" width="8.375" style="97" customWidth="1"/>
    <col min="519" max="527" width="6.625" style="97" customWidth="1"/>
    <col min="528" max="528" width="7.375" style="97" customWidth="1"/>
    <col min="529" max="532" width="6.625" style="97" customWidth="1"/>
    <col min="533" max="533" width="7.375" style="97" customWidth="1"/>
    <col min="534" max="534" width="4.875" style="97" customWidth="1"/>
    <col min="535" max="539" width="4.5" style="97" bestFit="1" customWidth="1"/>
    <col min="540" max="540" width="7.5" style="97" bestFit="1" customWidth="1"/>
    <col min="541" max="541" width="4.625" style="97" bestFit="1" customWidth="1"/>
    <col min="542" max="543" width="6.5" style="97" bestFit="1" customWidth="1"/>
    <col min="544" max="544" width="8.375" style="97" bestFit="1" customWidth="1"/>
    <col min="545" max="545" width="7.5" style="97" bestFit="1" customWidth="1"/>
    <col min="546" max="546" width="4.625" style="97" bestFit="1" customWidth="1"/>
    <col min="547" max="548" width="6.5" style="97" bestFit="1" customWidth="1"/>
    <col min="549" max="549" width="7.5" style="97" bestFit="1" customWidth="1"/>
    <col min="550" max="768" width="9" style="97"/>
    <col min="769" max="769" width="7.875" style="97" customWidth="1"/>
    <col min="770" max="770" width="8.375" style="97" customWidth="1"/>
    <col min="771" max="773" width="6.625" style="97" customWidth="1"/>
    <col min="774" max="774" width="8.375" style="97" customWidth="1"/>
    <col min="775" max="783" width="6.625" style="97" customWidth="1"/>
    <col min="784" max="784" width="7.375" style="97" customWidth="1"/>
    <col min="785" max="788" width="6.625" style="97" customWidth="1"/>
    <col min="789" max="789" width="7.375" style="97" customWidth="1"/>
    <col min="790" max="790" width="4.875" style="97" customWidth="1"/>
    <col min="791" max="795" width="4.5" style="97" bestFit="1" customWidth="1"/>
    <col min="796" max="796" width="7.5" style="97" bestFit="1" customWidth="1"/>
    <col min="797" max="797" width="4.625" style="97" bestFit="1" customWidth="1"/>
    <col min="798" max="799" width="6.5" style="97" bestFit="1" customWidth="1"/>
    <col min="800" max="800" width="8.375" style="97" bestFit="1" customWidth="1"/>
    <col min="801" max="801" width="7.5" style="97" bestFit="1" customWidth="1"/>
    <col min="802" max="802" width="4.625" style="97" bestFit="1" customWidth="1"/>
    <col min="803" max="804" width="6.5" style="97" bestFit="1" customWidth="1"/>
    <col min="805" max="805" width="7.5" style="97" bestFit="1" customWidth="1"/>
    <col min="806" max="1024" width="9" style="97"/>
    <col min="1025" max="1025" width="7.875" style="97" customWidth="1"/>
    <col min="1026" max="1026" width="8.375" style="97" customWidth="1"/>
    <col min="1027" max="1029" width="6.625" style="97" customWidth="1"/>
    <col min="1030" max="1030" width="8.375" style="97" customWidth="1"/>
    <col min="1031" max="1039" width="6.625" style="97" customWidth="1"/>
    <col min="1040" max="1040" width="7.375" style="97" customWidth="1"/>
    <col min="1041" max="1044" width="6.625" style="97" customWidth="1"/>
    <col min="1045" max="1045" width="7.375" style="97" customWidth="1"/>
    <col min="1046" max="1046" width="4.875" style="97" customWidth="1"/>
    <col min="1047" max="1051" width="4.5" style="97" bestFit="1" customWidth="1"/>
    <col min="1052" max="1052" width="7.5" style="97" bestFit="1" customWidth="1"/>
    <col min="1053" max="1053" width="4.625" style="97" bestFit="1" customWidth="1"/>
    <col min="1054" max="1055" width="6.5" style="97" bestFit="1" customWidth="1"/>
    <col min="1056" max="1056" width="8.375" style="97" bestFit="1" customWidth="1"/>
    <col min="1057" max="1057" width="7.5" style="97" bestFit="1" customWidth="1"/>
    <col min="1058" max="1058" width="4.625" style="97" bestFit="1" customWidth="1"/>
    <col min="1059" max="1060" width="6.5" style="97" bestFit="1" customWidth="1"/>
    <col min="1061" max="1061" width="7.5" style="97" bestFit="1" customWidth="1"/>
    <col min="1062" max="1280" width="9" style="97"/>
    <col min="1281" max="1281" width="7.875" style="97" customWidth="1"/>
    <col min="1282" max="1282" width="8.375" style="97" customWidth="1"/>
    <col min="1283" max="1285" width="6.625" style="97" customWidth="1"/>
    <col min="1286" max="1286" width="8.375" style="97" customWidth="1"/>
    <col min="1287" max="1295" width="6.625" style="97" customWidth="1"/>
    <col min="1296" max="1296" width="7.375" style="97" customWidth="1"/>
    <col min="1297" max="1300" width="6.625" style="97" customWidth="1"/>
    <col min="1301" max="1301" width="7.375" style="97" customWidth="1"/>
    <col min="1302" max="1302" width="4.875" style="97" customWidth="1"/>
    <col min="1303" max="1307" width="4.5" style="97" bestFit="1" customWidth="1"/>
    <col min="1308" max="1308" width="7.5" style="97" bestFit="1" customWidth="1"/>
    <col min="1309" max="1309" width="4.625" style="97" bestFit="1" customWidth="1"/>
    <col min="1310" max="1311" width="6.5" style="97" bestFit="1" customWidth="1"/>
    <col min="1312" max="1312" width="8.375" style="97" bestFit="1" customWidth="1"/>
    <col min="1313" max="1313" width="7.5" style="97" bestFit="1" customWidth="1"/>
    <col min="1314" max="1314" width="4.625" style="97" bestFit="1" customWidth="1"/>
    <col min="1315" max="1316" width="6.5" style="97" bestFit="1" customWidth="1"/>
    <col min="1317" max="1317" width="7.5" style="97" bestFit="1" customWidth="1"/>
    <col min="1318" max="1536" width="9" style="97"/>
    <col min="1537" max="1537" width="7.875" style="97" customWidth="1"/>
    <col min="1538" max="1538" width="8.375" style="97" customWidth="1"/>
    <col min="1539" max="1541" width="6.625" style="97" customWidth="1"/>
    <col min="1542" max="1542" width="8.375" style="97" customWidth="1"/>
    <col min="1543" max="1551" width="6.625" style="97" customWidth="1"/>
    <col min="1552" max="1552" width="7.375" style="97" customWidth="1"/>
    <col min="1553" max="1556" width="6.625" style="97" customWidth="1"/>
    <col min="1557" max="1557" width="7.375" style="97" customWidth="1"/>
    <col min="1558" max="1558" width="4.875" style="97" customWidth="1"/>
    <col min="1559" max="1563" width="4.5" style="97" bestFit="1" customWidth="1"/>
    <col min="1564" max="1564" width="7.5" style="97" bestFit="1" customWidth="1"/>
    <col min="1565" max="1565" width="4.625" style="97" bestFit="1" customWidth="1"/>
    <col min="1566" max="1567" width="6.5" style="97" bestFit="1" customWidth="1"/>
    <col min="1568" max="1568" width="8.375" style="97" bestFit="1" customWidth="1"/>
    <col min="1569" max="1569" width="7.5" style="97" bestFit="1" customWidth="1"/>
    <col min="1570" max="1570" width="4.625" style="97" bestFit="1" customWidth="1"/>
    <col min="1571" max="1572" width="6.5" style="97" bestFit="1" customWidth="1"/>
    <col min="1573" max="1573" width="7.5" style="97" bestFit="1" customWidth="1"/>
    <col min="1574" max="1792" width="9" style="97"/>
    <col min="1793" max="1793" width="7.875" style="97" customWidth="1"/>
    <col min="1794" max="1794" width="8.375" style="97" customWidth="1"/>
    <col min="1795" max="1797" width="6.625" style="97" customWidth="1"/>
    <col min="1798" max="1798" width="8.375" style="97" customWidth="1"/>
    <col min="1799" max="1807" width="6.625" style="97" customWidth="1"/>
    <col min="1808" max="1808" width="7.375" style="97" customWidth="1"/>
    <col min="1809" max="1812" width="6.625" style="97" customWidth="1"/>
    <col min="1813" max="1813" width="7.375" style="97" customWidth="1"/>
    <col min="1814" max="1814" width="4.875" style="97" customWidth="1"/>
    <col min="1815" max="1819" width="4.5" style="97" bestFit="1" customWidth="1"/>
    <col min="1820" max="1820" width="7.5" style="97" bestFit="1" customWidth="1"/>
    <col min="1821" max="1821" width="4.625" style="97" bestFit="1" customWidth="1"/>
    <col min="1822" max="1823" width="6.5" style="97" bestFit="1" customWidth="1"/>
    <col min="1824" max="1824" width="8.375" style="97" bestFit="1" customWidth="1"/>
    <col min="1825" max="1825" width="7.5" style="97" bestFit="1" customWidth="1"/>
    <col min="1826" max="1826" width="4.625" style="97" bestFit="1" customWidth="1"/>
    <col min="1827" max="1828" width="6.5" style="97" bestFit="1" customWidth="1"/>
    <col min="1829" max="1829" width="7.5" style="97" bestFit="1" customWidth="1"/>
    <col min="1830" max="2048" width="9" style="97"/>
    <col min="2049" max="2049" width="7.875" style="97" customWidth="1"/>
    <col min="2050" max="2050" width="8.375" style="97" customWidth="1"/>
    <col min="2051" max="2053" width="6.625" style="97" customWidth="1"/>
    <col min="2054" max="2054" width="8.375" style="97" customWidth="1"/>
    <col min="2055" max="2063" width="6.625" style="97" customWidth="1"/>
    <col min="2064" max="2064" width="7.375" style="97" customWidth="1"/>
    <col min="2065" max="2068" width="6.625" style="97" customWidth="1"/>
    <col min="2069" max="2069" width="7.375" style="97" customWidth="1"/>
    <col min="2070" max="2070" width="4.875" style="97" customWidth="1"/>
    <col min="2071" max="2075" width="4.5" style="97" bestFit="1" customWidth="1"/>
    <col min="2076" max="2076" width="7.5" style="97" bestFit="1" customWidth="1"/>
    <col min="2077" max="2077" width="4.625" style="97" bestFit="1" customWidth="1"/>
    <col min="2078" max="2079" width="6.5" style="97" bestFit="1" customWidth="1"/>
    <col min="2080" max="2080" width="8.375" style="97" bestFit="1" customWidth="1"/>
    <col min="2081" max="2081" width="7.5" style="97" bestFit="1" customWidth="1"/>
    <col min="2082" max="2082" width="4.625" style="97" bestFit="1" customWidth="1"/>
    <col min="2083" max="2084" width="6.5" style="97" bestFit="1" customWidth="1"/>
    <col min="2085" max="2085" width="7.5" style="97" bestFit="1" customWidth="1"/>
    <col min="2086" max="2304" width="9" style="97"/>
    <col min="2305" max="2305" width="7.875" style="97" customWidth="1"/>
    <col min="2306" max="2306" width="8.375" style="97" customWidth="1"/>
    <col min="2307" max="2309" width="6.625" style="97" customWidth="1"/>
    <col min="2310" max="2310" width="8.375" style="97" customWidth="1"/>
    <col min="2311" max="2319" width="6.625" style="97" customWidth="1"/>
    <col min="2320" max="2320" width="7.375" style="97" customWidth="1"/>
    <col min="2321" max="2324" width="6.625" style="97" customWidth="1"/>
    <col min="2325" max="2325" width="7.375" style="97" customWidth="1"/>
    <col min="2326" max="2326" width="4.875" style="97" customWidth="1"/>
    <col min="2327" max="2331" width="4.5" style="97" bestFit="1" customWidth="1"/>
    <col min="2332" max="2332" width="7.5" style="97" bestFit="1" customWidth="1"/>
    <col min="2333" max="2333" width="4.625" style="97" bestFit="1" customWidth="1"/>
    <col min="2334" max="2335" width="6.5" style="97" bestFit="1" customWidth="1"/>
    <col min="2336" max="2336" width="8.375" style="97" bestFit="1" customWidth="1"/>
    <col min="2337" max="2337" width="7.5" style="97" bestFit="1" customWidth="1"/>
    <col min="2338" max="2338" width="4.625" style="97" bestFit="1" customWidth="1"/>
    <col min="2339" max="2340" width="6.5" style="97" bestFit="1" customWidth="1"/>
    <col min="2341" max="2341" width="7.5" style="97" bestFit="1" customWidth="1"/>
    <col min="2342" max="2560" width="9" style="97"/>
    <col min="2561" max="2561" width="7.875" style="97" customWidth="1"/>
    <col min="2562" max="2562" width="8.375" style="97" customWidth="1"/>
    <col min="2563" max="2565" width="6.625" style="97" customWidth="1"/>
    <col min="2566" max="2566" width="8.375" style="97" customWidth="1"/>
    <col min="2567" max="2575" width="6.625" style="97" customWidth="1"/>
    <col min="2576" max="2576" width="7.375" style="97" customWidth="1"/>
    <col min="2577" max="2580" width="6.625" style="97" customWidth="1"/>
    <col min="2581" max="2581" width="7.375" style="97" customWidth="1"/>
    <col min="2582" max="2582" width="4.875" style="97" customWidth="1"/>
    <col min="2583" max="2587" width="4.5" style="97" bestFit="1" customWidth="1"/>
    <col min="2588" max="2588" width="7.5" style="97" bestFit="1" customWidth="1"/>
    <col min="2589" max="2589" width="4.625" style="97" bestFit="1" customWidth="1"/>
    <col min="2590" max="2591" width="6.5" style="97" bestFit="1" customWidth="1"/>
    <col min="2592" max="2592" width="8.375" style="97" bestFit="1" customWidth="1"/>
    <col min="2593" max="2593" width="7.5" style="97" bestFit="1" customWidth="1"/>
    <col min="2594" max="2594" width="4.625" style="97" bestFit="1" customWidth="1"/>
    <col min="2595" max="2596" width="6.5" style="97" bestFit="1" customWidth="1"/>
    <col min="2597" max="2597" width="7.5" style="97" bestFit="1" customWidth="1"/>
    <col min="2598" max="2816" width="9" style="97"/>
    <col min="2817" max="2817" width="7.875" style="97" customWidth="1"/>
    <col min="2818" max="2818" width="8.375" style="97" customWidth="1"/>
    <col min="2819" max="2821" width="6.625" style="97" customWidth="1"/>
    <col min="2822" max="2822" width="8.375" style="97" customWidth="1"/>
    <col min="2823" max="2831" width="6.625" style="97" customWidth="1"/>
    <col min="2832" max="2832" width="7.375" style="97" customWidth="1"/>
    <col min="2833" max="2836" width="6.625" style="97" customWidth="1"/>
    <col min="2837" max="2837" width="7.375" style="97" customWidth="1"/>
    <col min="2838" max="2838" width="4.875" style="97" customWidth="1"/>
    <col min="2839" max="2843" width="4.5" style="97" bestFit="1" customWidth="1"/>
    <col min="2844" max="2844" width="7.5" style="97" bestFit="1" customWidth="1"/>
    <col min="2845" max="2845" width="4.625" style="97" bestFit="1" customWidth="1"/>
    <col min="2846" max="2847" width="6.5" style="97" bestFit="1" customWidth="1"/>
    <col min="2848" max="2848" width="8.375" style="97" bestFit="1" customWidth="1"/>
    <col min="2849" max="2849" width="7.5" style="97" bestFit="1" customWidth="1"/>
    <col min="2850" max="2850" width="4.625" style="97" bestFit="1" customWidth="1"/>
    <col min="2851" max="2852" width="6.5" style="97" bestFit="1" customWidth="1"/>
    <col min="2853" max="2853" width="7.5" style="97" bestFit="1" customWidth="1"/>
    <col min="2854" max="3072" width="9" style="97"/>
    <col min="3073" max="3073" width="7.875" style="97" customWidth="1"/>
    <col min="3074" max="3074" width="8.375" style="97" customWidth="1"/>
    <col min="3075" max="3077" width="6.625" style="97" customWidth="1"/>
    <col min="3078" max="3078" width="8.375" style="97" customWidth="1"/>
    <col min="3079" max="3087" width="6.625" style="97" customWidth="1"/>
    <col min="3088" max="3088" width="7.375" style="97" customWidth="1"/>
    <col min="3089" max="3092" width="6.625" style="97" customWidth="1"/>
    <col min="3093" max="3093" width="7.375" style="97" customWidth="1"/>
    <col min="3094" max="3094" width="4.875" style="97" customWidth="1"/>
    <col min="3095" max="3099" width="4.5" style="97" bestFit="1" customWidth="1"/>
    <col min="3100" max="3100" width="7.5" style="97" bestFit="1" customWidth="1"/>
    <col min="3101" max="3101" width="4.625" style="97" bestFit="1" customWidth="1"/>
    <col min="3102" max="3103" width="6.5" style="97" bestFit="1" customWidth="1"/>
    <col min="3104" max="3104" width="8.375" style="97" bestFit="1" customWidth="1"/>
    <col min="3105" max="3105" width="7.5" style="97" bestFit="1" customWidth="1"/>
    <col min="3106" max="3106" width="4.625" style="97" bestFit="1" customWidth="1"/>
    <col min="3107" max="3108" width="6.5" style="97" bestFit="1" customWidth="1"/>
    <col min="3109" max="3109" width="7.5" style="97" bestFit="1" customWidth="1"/>
    <col min="3110" max="3328" width="9" style="97"/>
    <col min="3329" max="3329" width="7.875" style="97" customWidth="1"/>
    <col min="3330" max="3330" width="8.375" style="97" customWidth="1"/>
    <col min="3331" max="3333" width="6.625" style="97" customWidth="1"/>
    <col min="3334" max="3334" width="8.375" style="97" customWidth="1"/>
    <col min="3335" max="3343" width="6.625" style="97" customWidth="1"/>
    <col min="3344" max="3344" width="7.375" style="97" customWidth="1"/>
    <col min="3345" max="3348" width="6.625" style="97" customWidth="1"/>
    <col min="3349" max="3349" width="7.375" style="97" customWidth="1"/>
    <col min="3350" max="3350" width="4.875" style="97" customWidth="1"/>
    <col min="3351" max="3355" width="4.5" style="97" bestFit="1" customWidth="1"/>
    <col min="3356" max="3356" width="7.5" style="97" bestFit="1" customWidth="1"/>
    <col min="3357" max="3357" width="4.625" style="97" bestFit="1" customWidth="1"/>
    <col min="3358" max="3359" width="6.5" style="97" bestFit="1" customWidth="1"/>
    <col min="3360" max="3360" width="8.375" style="97" bestFit="1" customWidth="1"/>
    <col min="3361" max="3361" width="7.5" style="97" bestFit="1" customWidth="1"/>
    <col min="3362" max="3362" width="4.625" style="97" bestFit="1" customWidth="1"/>
    <col min="3363" max="3364" width="6.5" style="97" bestFit="1" customWidth="1"/>
    <col min="3365" max="3365" width="7.5" style="97" bestFit="1" customWidth="1"/>
    <col min="3366" max="3584" width="9" style="97"/>
    <col min="3585" max="3585" width="7.875" style="97" customWidth="1"/>
    <col min="3586" max="3586" width="8.375" style="97" customWidth="1"/>
    <col min="3587" max="3589" width="6.625" style="97" customWidth="1"/>
    <col min="3590" max="3590" width="8.375" style="97" customWidth="1"/>
    <col min="3591" max="3599" width="6.625" style="97" customWidth="1"/>
    <col min="3600" max="3600" width="7.375" style="97" customWidth="1"/>
    <col min="3601" max="3604" width="6.625" style="97" customWidth="1"/>
    <col min="3605" max="3605" width="7.375" style="97" customWidth="1"/>
    <col min="3606" max="3606" width="4.875" style="97" customWidth="1"/>
    <col min="3607" max="3611" width="4.5" style="97" bestFit="1" customWidth="1"/>
    <col min="3612" max="3612" width="7.5" style="97" bestFit="1" customWidth="1"/>
    <col min="3613" max="3613" width="4.625" style="97" bestFit="1" customWidth="1"/>
    <col min="3614" max="3615" width="6.5" style="97" bestFit="1" customWidth="1"/>
    <col min="3616" max="3616" width="8.375" style="97" bestFit="1" customWidth="1"/>
    <col min="3617" max="3617" width="7.5" style="97" bestFit="1" customWidth="1"/>
    <col min="3618" max="3618" width="4.625" style="97" bestFit="1" customWidth="1"/>
    <col min="3619" max="3620" width="6.5" style="97" bestFit="1" customWidth="1"/>
    <col min="3621" max="3621" width="7.5" style="97" bestFit="1" customWidth="1"/>
    <col min="3622" max="3840" width="9" style="97"/>
    <col min="3841" max="3841" width="7.875" style="97" customWidth="1"/>
    <col min="3842" max="3842" width="8.375" style="97" customWidth="1"/>
    <col min="3843" max="3845" width="6.625" style="97" customWidth="1"/>
    <col min="3846" max="3846" width="8.375" style="97" customWidth="1"/>
    <col min="3847" max="3855" width="6.625" style="97" customWidth="1"/>
    <col min="3856" max="3856" width="7.375" style="97" customWidth="1"/>
    <col min="3857" max="3860" width="6.625" style="97" customWidth="1"/>
    <col min="3861" max="3861" width="7.375" style="97" customWidth="1"/>
    <col min="3862" max="3862" width="4.875" style="97" customWidth="1"/>
    <col min="3863" max="3867" width="4.5" style="97" bestFit="1" customWidth="1"/>
    <col min="3868" max="3868" width="7.5" style="97" bestFit="1" customWidth="1"/>
    <col min="3869" max="3869" width="4.625" style="97" bestFit="1" customWidth="1"/>
    <col min="3870" max="3871" width="6.5" style="97" bestFit="1" customWidth="1"/>
    <col min="3872" max="3872" width="8.375" style="97" bestFit="1" customWidth="1"/>
    <col min="3873" max="3873" width="7.5" style="97" bestFit="1" customWidth="1"/>
    <col min="3874" max="3874" width="4.625" style="97" bestFit="1" customWidth="1"/>
    <col min="3875" max="3876" width="6.5" style="97" bestFit="1" customWidth="1"/>
    <col min="3877" max="3877" width="7.5" style="97" bestFit="1" customWidth="1"/>
    <col min="3878" max="4096" width="9" style="97"/>
    <col min="4097" max="4097" width="7.875" style="97" customWidth="1"/>
    <col min="4098" max="4098" width="8.375" style="97" customWidth="1"/>
    <col min="4099" max="4101" width="6.625" style="97" customWidth="1"/>
    <col min="4102" max="4102" width="8.375" style="97" customWidth="1"/>
    <col min="4103" max="4111" width="6.625" style="97" customWidth="1"/>
    <col min="4112" max="4112" width="7.375" style="97" customWidth="1"/>
    <col min="4113" max="4116" width="6.625" style="97" customWidth="1"/>
    <col min="4117" max="4117" width="7.375" style="97" customWidth="1"/>
    <col min="4118" max="4118" width="4.875" style="97" customWidth="1"/>
    <col min="4119" max="4123" width="4.5" style="97" bestFit="1" customWidth="1"/>
    <col min="4124" max="4124" width="7.5" style="97" bestFit="1" customWidth="1"/>
    <col min="4125" max="4125" width="4.625" style="97" bestFit="1" customWidth="1"/>
    <col min="4126" max="4127" width="6.5" style="97" bestFit="1" customWidth="1"/>
    <col min="4128" max="4128" width="8.375" style="97" bestFit="1" customWidth="1"/>
    <col min="4129" max="4129" width="7.5" style="97" bestFit="1" customWidth="1"/>
    <col min="4130" max="4130" width="4.625" style="97" bestFit="1" customWidth="1"/>
    <col min="4131" max="4132" width="6.5" style="97" bestFit="1" customWidth="1"/>
    <col min="4133" max="4133" width="7.5" style="97" bestFit="1" customWidth="1"/>
    <col min="4134" max="4352" width="9" style="97"/>
    <col min="4353" max="4353" width="7.875" style="97" customWidth="1"/>
    <col min="4354" max="4354" width="8.375" style="97" customWidth="1"/>
    <col min="4355" max="4357" width="6.625" style="97" customWidth="1"/>
    <col min="4358" max="4358" width="8.375" style="97" customWidth="1"/>
    <col min="4359" max="4367" width="6.625" style="97" customWidth="1"/>
    <col min="4368" max="4368" width="7.375" style="97" customWidth="1"/>
    <col min="4369" max="4372" width="6.625" style="97" customWidth="1"/>
    <col min="4373" max="4373" width="7.375" style="97" customWidth="1"/>
    <col min="4374" max="4374" width="4.875" style="97" customWidth="1"/>
    <col min="4375" max="4379" width="4.5" style="97" bestFit="1" customWidth="1"/>
    <col min="4380" max="4380" width="7.5" style="97" bestFit="1" customWidth="1"/>
    <col min="4381" max="4381" width="4.625" style="97" bestFit="1" customWidth="1"/>
    <col min="4382" max="4383" width="6.5" style="97" bestFit="1" customWidth="1"/>
    <col min="4384" max="4384" width="8.375" style="97" bestFit="1" customWidth="1"/>
    <col min="4385" max="4385" width="7.5" style="97" bestFit="1" customWidth="1"/>
    <col min="4386" max="4386" width="4.625" style="97" bestFit="1" customWidth="1"/>
    <col min="4387" max="4388" width="6.5" style="97" bestFit="1" customWidth="1"/>
    <col min="4389" max="4389" width="7.5" style="97" bestFit="1" customWidth="1"/>
    <col min="4390" max="4608" width="9" style="97"/>
    <col min="4609" max="4609" width="7.875" style="97" customWidth="1"/>
    <col min="4610" max="4610" width="8.375" style="97" customWidth="1"/>
    <col min="4611" max="4613" width="6.625" style="97" customWidth="1"/>
    <col min="4614" max="4614" width="8.375" style="97" customWidth="1"/>
    <col min="4615" max="4623" width="6.625" style="97" customWidth="1"/>
    <col min="4624" max="4624" width="7.375" style="97" customWidth="1"/>
    <col min="4625" max="4628" width="6.625" style="97" customWidth="1"/>
    <col min="4629" max="4629" width="7.375" style="97" customWidth="1"/>
    <col min="4630" max="4630" width="4.875" style="97" customWidth="1"/>
    <col min="4631" max="4635" width="4.5" style="97" bestFit="1" customWidth="1"/>
    <col min="4636" max="4636" width="7.5" style="97" bestFit="1" customWidth="1"/>
    <col min="4637" max="4637" width="4.625" style="97" bestFit="1" customWidth="1"/>
    <col min="4638" max="4639" width="6.5" style="97" bestFit="1" customWidth="1"/>
    <col min="4640" max="4640" width="8.375" style="97" bestFit="1" customWidth="1"/>
    <col min="4641" max="4641" width="7.5" style="97" bestFit="1" customWidth="1"/>
    <col min="4642" max="4642" width="4.625" style="97" bestFit="1" customWidth="1"/>
    <col min="4643" max="4644" width="6.5" style="97" bestFit="1" customWidth="1"/>
    <col min="4645" max="4645" width="7.5" style="97" bestFit="1" customWidth="1"/>
    <col min="4646" max="4864" width="9" style="97"/>
    <col min="4865" max="4865" width="7.875" style="97" customWidth="1"/>
    <col min="4866" max="4866" width="8.375" style="97" customWidth="1"/>
    <col min="4867" max="4869" width="6.625" style="97" customWidth="1"/>
    <col min="4870" max="4870" width="8.375" style="97" customWidth="1"/>
    <col min="4871" max="4879" width="6.625" style="97" customWidth="1"/>
    <col min="4880" max="4880" width="7.375" style="97" customWidth="1"/>
    <col min="4881" max="4884" width="6.625" style="97" customWidth="1"/>
    <col min="4885" max="4885" width="7.375" style="97" customWidth="1"/>
    <col min="4886" max="4886" width="4.875" style="97" customWidth="1"/>
    <col min="4887" max="4891" width="4.5" style="97" bestFit="1" customWidth="1"/>
    <col min="4892" max="4892" width="7.5" style="97" bestFit="1" customWidth="1"/>
    <col min="4893" max="4893" width="4.625" style="97" bestFit="1" customWidth="1"/>
    <col min="4894" max="4895" width="6.5" style="97" bestFit="1" customWidth="1"/>
    <col min="4896" max="4896" width="8.375" style="97" bestFit="1" customWidth="1"/>
    <col min="4897" max="4897" width="7.5" style="97" bestFit="1" customWidth="1"/>
    <col min="4898" max="4898" width="4.625" style="97" bestFit="1" customWidth="1"/>
    <col min="4899" max="4900" width="6.5" style="97" bestFit="1" customWidth="1"/>
    <col min="4901" max="4901" width="7.5" style="97" bestFit="1" customWidth="1"/>
    <col min="4902" max="5120" width="9" style="97"/>
    <col min="5121" max="5121" width="7.875" style="97" customWidth="1"/>
    <col min="5122" max="5122" width="8.375" style="97" customWidth="1"/>
    <col min="5123" max="5125" width="6.625" style="97" customWidth="1"/>
    <col min="5126" max="5126" width="8.375" style="97" customWidth="1"/>
    <col min="5127" max="5135" width="6.625" style="97" customWidth="1"/>
    <col min="5136" max="5136" width="7.375" style="97" customWidth="1"/>
    <col min="5137" max="5140" width="6.625" style="97" customWidth="1"/>
    <col min="5141" max="5141" width="7.375" style="97" customWidth="1"/>
    <col min="5142" max="5142" width="4.875" style="97" customWidth="1"/>
    <col min="5143" max="5147" width="4.5" style="97" bestFit="1" customWidth="1"/>
    <col min="5148" max="5148" width="7.5" style="97" bestFit="1" customWidth="1"/>
    <col min="5149" max="5149" width="4.625" style="97" bestFit="1" customWidth="1"/>
    <col min="5150" max="5151" width="6.5" style="97" bestFit="1" customWidth="1"/>
    <col min="5152" max="5152" width="8.375" style="97" bestFit="1" customWidth="1"/>
    <col min="5153" max="5153" width="7.5" style="97" bestFit="1" customWidth="1"/>
    <col min="5154" max="5154" width="4.625" style="97" bestFit="1" customWidth="1"/>
    <col min="5155" max="5156" width="6.5" style="97" bestFit="1" customWidth="1"/>
    <col min="5157" max="5157" width="7.5" style="97" bestFit="1" customWidth="1"/>
    <col min="5158" max="5376" width="9" style="97"/>
    <col min="5377" max="5377" width="7.875" style="97" customWidth="1"/>
    <col min="5378" max="5378" width="8.375" style="97" customWidth="1"/>
    <col min="5379" max="5381" width="6.625" style="97" customWidth="1"/>
    <col min="5382" max="5382" width="8.375" style="97" customWidth="1"/>
    <col min="5383" max="5391" width="6.625" style="97" customWidth="1"/>
    <col min="5392" max="5392" width="7.375" style="97" customWidth="1"/>
    <col min="5393" max="5396" width="6.625" style="97" customWidth="1"/>
    <col min="5397" max="5397" width="7.375" style="97" customWidth="1"/>
    <col min="5398" max="5398" width="4.875" style="97" customWidth="1"/>
    <col min="5399" max="5403" width="4.5" style="97" bestFit="1" customWidth="1"/>
    <col min="5404" max="5404" width="7.5" style="97" bestFit="1" customWidth="1"/>
    <col min="5405" max="5405" width="4.625" style="97" bestFit="1" customWidth="1"/>
    <col min="5406" max="5407" width="6.5" style="97" bestFit="1" customWidth="1"/>
    <col min="5408" max="5408" width="8.375" style="97" bestFit="1" customWidth="1"/>
    <col min="5409" max="5409" width="7.5" style="97" bestFit="1" customWidth="1"/>
    <col min="5410" max="5410" width="4.625" style="97" bestFit="1" customWidth="1"/>
    <col min="5411" max="5412" width="6.5" style="97" bestFit="1" customWidth="1"/>
    <col min="5413" max="5413" width="7.5" style="97" bestFit="1" customWidth="1"/>
    <col min="5414" max="5632" width="9" style="97"/>
    <col min="5633" max="5633" width="7.875" style="97" customWidth="1"/>
    <col min="5634" max="5634" width="8.375" style="97" customWidth="1"/>
    <col min="5635" max="5637" width="6.625" style="97" customWidth="1"/>
    <col min="5638" max="5638" width="8.375" style="97" customWidth="1"/>
    <col min="5639" max="5647" width="6.625" style="97" customWidth="1"/>
    <col min="5648" max="5648" width="7.375" style="97" customWidth="1"/>
    <col min="5649" max="5652" width="6.625" style="97" customWidth="1"/>
    <col min="5653" max="5653" width="7.375" style="97" customWidth="1"/>
    <col min="5654" max="5654" width="4.875" style="97" customWidth="1"/>
    <col min="5655" max="5659" width="4.5" style="97" bestFit="1" customWidth="1"/>
    <col min="5660" max="5660" width="7.5" style="97" bestFit="1" customWidth="1"/>
    <col min="5661" max="5661" width="4.625" style="97" bestFit="1" customWidth="1"/>
    <col min="5662" max="5663" width="6.5" style="97" bestFit="1" customWidth="1"/>
    <col min="5664" max="5664" width="8.375" style="97" bestFit="1" customWidth="1"/>
    <col min="5665" max="5665" width="7.5" style="97" bestFit="1" customWidth="1"/>
    <col min="5666" max="5666" width="4.625" style="97" bestFit="1" customWidth="1"/>
    <col min="5667" max="5668" width="6.5" style="97" bestFit="1" customWidth="1"/>
    <col min="5669" max="5669" width="7.5" style="97" bestFit="1" customWidth="1"/>
    <col min="5670" max="5888" width="9" style="97"/>
    <col min="5889" max="5889" width="7.875" style="97" customWidth="1"/>
    <col min="5890" max="5890" width="8.375" style="97" customWidth="1"/>
    <col min="5891" max="5893" width="6.625" style="97" customWidth="1"/>
    <col min="5894" max="5894" width="8.375" style="97" customWidth="1"/>
    <col min="5895" max="5903" width="6.625" style="97" customWidth="1"/>
    <col min="5904" max="5904" width="7.375" style="97" customWidth="1"/>
    <col min="5905" max="5908" width="6.625" style="97" customWidth="1"/>
    <col min="5909" max="5909" width="7.375" style="97" customWidth="1"/>
    <col min="5910" max="5910" width="4.875" style="97" customWidth="1"/>
    <col min="5911" max="5915" width="4.5" style="97" bestFit="1" customWidth="1"/>
    <col min="5916" max="5916" width="7.5" style="97" bestFit="1" customWidth="1"/>
    <col min="5917" max="5917" width="4.625" style="97" bestFit="1" customWidth="1"/>
    <col min="5918" max="5919" width="6.5" style="97" bestFit="1" customWidth="1"/>
    <col min="5920" max="5920" width="8.375" style="97" bestFit="1" customWidth="1"/>
    <col min="5921" max="5921" width="7.5" style="97" bestFit="1" customWidth="1"/>
    <col min="5922" max="5922" width="4.625" style="97" bestFit="1" customWidth="1"/>
    <col min="5923" max="5924" width="6.5" style="97" bestFit="1" customWidth="1"/>
    <col min="5925" max="5925" width="7.5" style="97" bestFit="1" customWidth="1"/>
    <col min="5926" max="6144" width="9" style="97"/>
    <col min="6145" max="6145" width="7.875" style="97" customWidth="1"/>
    <col min="6146" max="6146" width="8.375" style="97" customWidth="1"/>
    <col min="6147" max="6149" width="6.625" style="97" customWidth="1"/>
    <col min="6150" max="6150" width="8.375" style="97" customWidth="1"/>
    <col min="6151" max="6159" width="6.625" style="97" customWidth="1"/>
    <col min="6160" max="6160" width="7.375" style="97" customWidth="1"/>
    <col min="6161" max="6164" width="6.625" style="97" customWidth="1"/>
    <col min="6165" max="6165" width="7.375" style="97" customWidth="1"/>
    <col min="6166" max="6166" width="4.875" style="97" customWidth="1"/>
    <col min="6167" max="6171" width="4.5" style="97" bestFit="1" customWidth="1"/>
    <col min="6172" max="6172" width="7.5" style="97" bestFit="1" customWidth="1"/>
    <col min="6173" max="6173" width="4.625" style="97" bestFit="1" customWidth="1"/>
    <col min="6174" max="6175" width="6.5" style="97" bestFit="1" customWidth="1"/>
    <col min="6176" max="6176" width="8.375" style="97" bestFit="1" customWidth="1"/>
    <col min="6177" max="6177" width="7.5" style="97" bestFit="1" customWidth="1"/>
    <col min="6178" max="6178" width="4.625" style="97" bestFit="1" customWidth="1"/>
    <col min="6179" max="6180" width="6.5" style="97" bestFit="1" customWidth="1"/>
    <col min="6181" max="6181" width="7.5" style="97" bestFit="1" customWidth="1"/>
    <col min="6182" max="6400" width="9" style="97"/>
    <col min="6401" max="6401" width="7.875" style="97" customWidth="1"/>
    <col min="6402" max="6402" width="8.375" style="97" customWidth="1"/>
    <col min="6403" max="6405" width="6.625" style="97" customWidth="1"/>
    <col min="6406" max="6406" width="8.375" style="97" customWidth="1"/>
    <col min="6407" max="6415" width="6.625" style="97" customWidth="1"/>
    <col min="6416" max="6416" width="7.375" style="97" customWidth="1"/>
    <col min="6417" max="6420" width="6.625" style="97" customWidth="1"/>
    <col min="6421" max="6421" width="7.375" style="97" customWidth="1"/>
    <col min="6422" max="6422" width="4.875" style="97" customWidth="1"/>
    <col min="6423" max="6427" width="4.5" style="97" bestFit="1" customWidth="1"/>
    <col min="6428" max="6428" width="7.5" style="97" bestFit="1" customWidth="1"/>
    <col min="6429" max="6429" width="4.625" style="97" bestFit="1" customWidth="1"/>
    <col min="6430" max="6431" width="6.5" style="97" bestFit="1" customWidth="1"/>
    <col min="6432" max="6432" width="8.375" style="97" bestFit="1" customWidth="1"/>
    <col min="6433" max="6433" width="7.5" style="97" bestFit="1" customWidth="1"/>
    <col min="6434" max="6434" width="4.625" style="97" bestFit="1" customWidth="1"/>
    <col min="6435" max="6436" width="6.5" style="97" bestFit="1" customWidth="1"/>
    <col min="6437" max="6437" width="7.5" style="97" bestFit="1" customWidth="1"/>
    <col min="6438" max="6656" width="9" style="97"/>
    <col min="6657" max="6657" width="7.875" style="97" customWidth="1"/>
    <col min="6658" max="6658" width="8.375" style="97" customWidth="1"/>
    <col min="6659" max="6661" width="6.625" style="97" customWidth="1"/>
    <col min="6662" max="6662" width="8.375" style="97" customWidth="1"/>
    <col min="6663" max="6671" width="6.625" style="97" customWidth="1"/>
    <col min="6672" max="6672" width="7.375" style="97" customWidth="1"/>
    <col min="6673" max="6676" width="6.625" style="97" customWidth="1"/>
    <col min="6677" max="6677" width="7.375" style="97" customWidth="1"/>
    <col min="6678" max="6678" width="4.875" style="97" customWidth="1"/>
    <col min="6679" max="6683" width="4.5" style="97" bestFit="1" customWidth="1"/>
    <col min="6684" max="6684" width="7.5" style="97" bestFit="1" customWidth="1"/>
    <col min="6685" max="6685" width="4.625" style="97" bestFit="1" customWidth="1"/>
    <col min="6686" max="6687" width="6.5" style="97" bestFit="1" customWidth="1"/>
    <col min="6688" max="6688" width="8.375" style="97" bestFit="1" customWidth="1"/>
    <col min="6689" max="6689" width="7.5" style="97" bestFit="1" customWidth="1"/>
    <col min="6690" max="6690" width="4.625" style="97" bestFit="1" customWidth="1"/>
    <col min="6691" max="6692" width="6.5" style="97" bestFit="1" customWidth="1"/>
    <col min="6693" max="6693" width="7.5" style="97" bestFit="1" customWidth="1"/>
    <col min="6694" max="6912" width="9" style="97"/>
    <col min="6913" max="6913" width="7.875" style="97" customWidth="1"/>
    <col min="6914" max="6914" width="8.375" style="97" customWidth="1"/>
    <col min="6915" max="6917" width="6.625" style="97" customWidth="1"/>
    <col min="6918" max="6918" width="8.375" style="97" customWidth="1"/>
    <col min="6919" max="6927" width="6.625" style="97" customWidth="1"/>
    <col min="6928" max="6928" width="7.375" style="97" customWidth="1"/>
    <col min="6929" max="6932" width="6.625" style="97" customWidth="1"/>
    <col min="6933" max="6933" width="7.375" style="97" customWidth="1"/>
    <col min="6934" max="6934" width="4.875" style="97" customWidth="1"/>
    <col min="6935" max="6939" width="4.5" style="97" bestFit="1" customWidth="1"/>
    <col min="6940" max="6940" width="7.5" style="97" bestFit="1" customWidth="1"/>
    <col min="6941" max="6941" width="4.625" style="97" bestFit="1" customWidth="1"/>
    <col min="6942" max="6943" width="6.5" style="97" bestFit="1" customWidth="1"/>
    <col min="6944" max="6944" width="8.375" style="97" bestFit="1" customWidth="1"/>
    <col min="6945" max="6945" width="7.5" style="97" bestFit="1" customWidth="1"/>
    <col min="6946" max="6946" width="4.625" style="97" bestFit="1" customWidth="1"/>
    <col min="6947" max="6948" width="6.5" style="97" bestFit="1" customWidth="1"/>
    <col min="6949" max="6949" width="7.5" style="97" bestFit="1" customWidth="1"/>
    <col min="6950" max="7168" width="9" style="97"/>
    <col min="7169" max="7169" width="7.875" style="97" customWidth="1"/>
    <col min="7170" max="7170" width="8.375" style="97" customWidth="1"/>
    <col min="7171" max="7173" width="6.625" style="97" customWidth="1"/>
    <col min="7174" max="7174" width="8.375" style="97" customWidth="1"/>
    <col min="7175" max="7183" width="6.625" style="97" customWidth="1"/>
    <col min="7184" max="7184" width="7.375" style="97" customWidth="1"/>
    <col min="7185" max="7188" width="6.625" style="97" customWidth="1"/>
    <col min="7189" max="7189" width="7.375" style="97" customWidth="1"/>
    <col min="7190" max="7190" width="4.875" style="97" customWidth="1"/>
    <col min="7191" max="7195" width="4.5" style="97" bestFit="1" customWidth="1"/>
    <col min="7196" max="7196" width="7.5" style="97" bestFit="1" customWidth="1"/>
    <col min="7197" max="7197" width="4.625" style="97" bestFit="1" customWidth="1"/>
    <col min="7198" max="7199" width="6.5" style="97" bestFit="1" customWidth="1"/>
    <col min="7200" max="7200" width="8.375" style="97" bestFit="1" customWidth="1"/>
    <col min="7201" max="7201" width="7.5" style="97" bestFit="1" customWidth="1"/>
    <col min="7202" max="7202" width="4.625" style="97" bestFit="1" customWidth="1"/>
    <col min="7203" max="7204" width="6.5" style="97" bestFit="1" customWidth="1"/>
    <col min="7205" max="7205" width="7.5" style="97" bestFit="1" customWidth="1"/>
    <col min="7206" max="7424" width="9" style="97"/>
    <col min="7425" max="7425" width="7.875" style="97" customWidth="1"/>
    <col min="7426" max="7426" width="8.375" style="97" customWidth="1"/>
    <col min="7427" max="7429" width="6.625" style="97" customWidth="1"/>
    <col min="7430" max="7430" width="8.375" style="97" customWidth="1"/>
    <col min="7431" max="7439" width="6.625" style="97" customWidth="1"/>
    <col min="7440" max="7440" width="7.375" style="97" customWidth="1"/>
    <col min="7441" max="7444" width="6.625" style="97" customWidth="1"/>
    <col min="7445" max="7445" width="7.375" style="97" customWidth="1"/>
    <col min="7446" max="7446" width="4.875" style="97" customWidth="1"/>
    <col min="7447" max="7451" width="4.5" style="97" bestFit="1" customWidth="1"/>
    <col min="7452" max="7452" width="7.5" style="97" bestFit="1" customWidth="1"/>
    <col min="7453" max="7453" width="4.625" style="97" bestFit="1" customWidth="1"/>
    <col min="7454" max="7455" width="6.5" style="97" bestFit="1" customWidth="1"/>
    <col min="7456" max="7456" width="8.375" style="97" bestFit="1" customWidth="1"/>
    <col min="7457" max="7457" width="7.5" style="97" bestFit="1" customWidth="1"/>
    <col min="7458" max="7458" width="4.625" style="97" bestFit="1" customWidth="1"/>
    <col min="7459" max="7460" width="6.5" style="97" bestFit="1" customWidth="1"/>
    <col min="7461" max="7461" width="7.5" style="97" bestFit="1" customWidth="1"/>
    <col min="7462" max="7680" width="9" style="97"/>
    <col min="7681" max="7681" width="7.875" style="97" customWidth="1"/>
    <col min="7682" max="7682" width="8.375" style="97" customWidth="1"/>
    <col min="7683" max="7685" width="6.625" style="97" customWidth="1"/>
    <col min="7686" max="7686" width="8.375" style="97" customWidth="1"/>
    <col min="7687" max="7695" width="6.625" style="97" customWidth="1"/>
    <col min="7696" max="7696" width="7.375" style="97" customWidth="1"/>
    <col min="7697" max="7700" width="6.625" style="97" customWidth="1"/>
    <col min="7701" max="7701" width="7.375" style="97" customWidth="1"/>
    <col min="7702" max="7702" width="4.875" style="97" customWidth="1"/>
    <col min="7703" max="7707" width="4.5" style="97" bestFit="1" customWidth="1"/>
    <col min="7708" max="7708" width="7.5" style="97" bestFit="1" customWidth="1"/>
    <col min="7709" max="7709" width="4.625" style="97" bestFit="1" customWidth="1"/>
    <col min="7710" max="7711" width="6.5" style="97" bestFit="1" customWidth="1"/>
    <col min="7712" max="7712" width="8.375" style="97" bestFit="1" customWidth="1"/>
    <col min="7713" max="7713" width="7.5" style="97" bestFit="1" customWidth="1"/>
    <col min="7714" max="7714" width="4.625" style="97" bestFit="1" customWidth="1"/>
    <col min="7715" max="7716" width="6.5" style="97" bestFit="1" customWidth="1"/>
    <col min="7717" max="7717" width="7.5" style="97" bestFit="1" customWidth="1"/>
    <col min="7718" max="7936" width="9" style="97"/>
    <col min="7937" max="7937" width="7.875" style="97" customWidth="1"/>
    <col min="7938" max="7938" width="8.375" style="97" customWidth="1"/>
    <col min="7939" max="7941" width="6.625" style="97" customWidth="1"/>
    <col min="7942" max="7942" width="8.375" style="97" customWidth="1"/>
    <col min="7943" max="7951" width="6.625" style="97" customWidth="1"/>
    <col min="7952" max="7952" width="7.375" style="97" customWidth="1"/>
    <col min="7953" max="7956" width="6.625" style="97" customWidth="1"/>
    <col min="7957" max="7957" width="7.375" style="97" customWidth="1"/>
    <col min="7958" max="7958" width="4.875" style="97" customWidth="1"/>
    <col min="7959" max="7963" width="4.5" style="97" bestFit="1" customWidth="1"/>
    <col min="7964" max="7964" width="7.5" style="97" bestFit="1" customWidth="1"/>
    <col min="7965" max="7965" width="4.625" style="97" bestFit="1" customWidth="1"/>
    <col min="7966" max="7967" width="6.5" style="97" bestFit="1" customWidth="1"/>
    <col min="7968" max="7968" width="8.375" style="97" bestFit="1" customWidth="1"/>
    <col min="7969" max="7969" width="7.5" style="97" bestFit="1" customWidth="1"/>
    <col min="7970" max="7970" width="4.625" style="97" bestFit="1" customWidth="1"/>
    <col min="7971" max="7972" width="6.5" style="97" bestFit="1" customWidth="1"/>
    <col min="7973" max="7973" width="7.5" style="97" bestFit="1" customWidth="1"/>
    <col min="7974" max="8192" width="9" style="97"/>
    <col min="8193" max="8193" width="7.875" style="97" customWidth="1"/>
    <col min="8194" max="8194" width="8.375" style="97" customWidth="1"/>
    <col min="8195" max="8197" width="6.625" style="97" customWidth="1"/>
    <col min="8198" max="8198" width="8.375" style="97" customWidth="1"/>
    <col min="8199" max="8207" width="6.625" style="97" customWidth="1"/>
    <col min="8208" max="8208" width="7.375" style="97" customWidth="1"/>
    <col min="8209" max="8212" width="6.625" style="97" customWidth="1"/>
    <col min="8213" max="8213" width="7.375" style="97" customWidth="1"/>
    <col min="8214" max="8214" width="4.875" style="97" customWidth="1"/>
    <col min="8215" max="8219" width="4.5" style="97" bestFit="1" customWidth="1"/>
    <col min="8220" max="8220" width="7.5" style="97" bestFit="1" customWidth="1"/>
    <col min="8221" max="8221" width="4.625" style="97" bestFit="1" customWidth="1"/>
    <col min="8222" max="8223" width="6.5" style="97" bestFit="1" customWidth="1"/>
    <col min="8224" max="8224" width="8.375" style="97" bestFit="1" customWidth="1"/>
    <col min="8225" max="8225" width="7.5" style="97" bestFit="1" customWidth="1"/>
    <col min="8226" max="8226" width="4.625" style="97" bestFit="1" customWidth="1"/>
    <col min="8227" max="8228" width="6.5" style="97" bestFit="1" customWidth="1"/>
    <col min="8229" max="8229" width="7.5" style="97" bestFit="1" customWidth="1"/>
    <col min="8230" max="8448" width="9" style="97"/>
    <col min="8449" max="8449" width="7.875" style="97" customWidth="1"/>
    <col min="8450" max="8450" width="8.375" style="97" customWidth="1"/>
    <col min="8451" max="8453" width="6.625" style="97" customWidth="1"/>
    <col min="8454" max="8454" width="8.375" style="97" customWidth="1"/>
    <col min="8455" max="8463" width="6.625" style="97" customWidth="1"/>
    <col min="8464" max="8464" width="7.375" style="97" customWidth="1"/>
    <col min="8465" max="8468" width="6.625" style="97" customWidth="1"/>
    <col min="8469" max="8469" width="7.375" style="97" customWidth="1"/>
    <col min="8470" max="8470" width="4.875" style="97" customWidth="1"/>
    <col min="8471" max="8475" width="4.5" style="97" bestFit="1" customWidth="1"/>
    <col min="8476" max="8476" width="7.5" style="97" bestFit="1" customWidth="1"/>
    <col min="8477" max="8477" width="4.625" style="97" bestFit="1" customWidth="1"/>
    <col min="8478" max="8479" width="6.5" style="97" bestFit="1" customWidth="1"/>
    <col min="8480" max="8480" width="8.375" style="97" bestFit="1" customWidth="1"/>
    <col min="8481" max="8481" width="7.5" style="97" bestFit="1" customWidth="1"/>
    <col min="8482" max="8482" width="4.625" style="97" bestFit="1" customWidth="1"/>
    <col min="8483" max="8484" width="6.5" style="97" bestFit="1" customWidth="1"/>
    <col min="8485" max="8485" width="7.5" style="97" bestFit="1" customWidth="1"/>
    <col min="8486" max="8704" width="9" style="97"/>
    <col min="8705" max="8705" width="7.875" style="97" customWidth="1"/>
    <col min="8706" max="8706" width="8.375" style="97" customWidth="1"/>
    <col min="8707" max="8709" width="6.625" style="97" customWidth="1"/>
    <col min="8710" max="8710" width="8.375" style="97" customWidth="1"/>
    <col min="8711" max="8719" width="6.625" style="97" customWidth="1"/>
    <col min="8720" max="8720" width="7.375" style="97" customWidth="1"/>
    <col min="8721" max="8724" width="6.625" style="97" customWidth="1"/>
    <col min="8725" max="8725" width="7.375" style="97" customWidth="1"/>
    <col min="8726" max="8726" width="4.875" style="97" customWidth="1"/>
    <col min="8727" max="8731" width="4.5" style="97" bestFit="1" customWidth="1"/>
    <col min="8732" max="8732" width="7.5" style="97" bestFit="1" customWidth="1"/>
    <col min="8733" max="8733" width="4.625" style="97" bestFit="1" customWidth="1"/>
    <col min="8734" max="8735" width="6.5" style="97" bestFit="1" customWidth="1"/>
    <col min="8736" max="8736" width="8.375" style="97" bestFit="1" customWidth="1"/>
    <col min="8737" max="8737" width="7.5" style="97" bestFit="1" customWidth="1"/>
    <col min="8738" max="8738" width="4.625" style="97" bestFit="1" customWidth="1"/>
    <col min="8739" max="8740" width="6.5" style="97" bestFit="1" customWidth="1"/>
    <col min="8741" max="8741" width="7.5" style="97" bestFit="1" customWidth="1"/>
    <col min="8742" max="8960" width="9" style="97"/>
    <col min="8961" max="8961" width="7.875" style="97" customWidth="1"/>
    <col min="8962" max="8962" width="8.375" style="97" customWidth="1"/>
    <col min="8963" max="8965" width="6.625" style="97" customWidth="1"/>
    <col min="8966" max="8966" width="8.375" style="97" customWidth="1"/>
    <col min="8967" max="8975" width="6.625" style="97" customWidth="1"/>
    <col min="8976" max="8976" width="7.375" style="97" customWidth="1"/>
    <col min="8977" max="8980" width="6.625" style="97" customWidth="1"/>
    <col min="8981" max="8981" width="7.375" style="97" customWidth="1"/>
    <col min="8982" max="8982" width="4.875" style="97" customWidth="1"/>
    <col min="8983" max="8987" width="4.5" style="97" bestFit="1" customWidth="1"/>
    <col min="8988" max="8988" width="7.5" style="97" bestFit="1" customWidth="1"/>
    <col min="8989" max="8989" width="4.625" style="97" bestFit="1" customWidth="1"/>
    <col min="8990" max="8991" width="6.5" style="97" bestFit="1" customWidth="1"/>
    <col min="8992" max="8992" width="8.375" style="97" bestFit="1" customWidth="1"/>
    <col min="8993" max="8993" width="7.5" style="97" bestFit="1" customWidth="1"/>
    <col min="8994" max="8994" width="4.625" style="97" bestFit="1" customWidth="1"/>
    <col min="8995" max="8996" width="6.5" style="97" bestFit="1" customWidth="1"/>
    <col min="8997" max="8997" width="7.5" style="97" bestFit="1" customWidth="1"/>
    <col min="8998" max="9216" width="9" style="97"/>
    <col min="9217" max="9217" width="7.875" style="97" customWidth="1"/>
    <col min="9218" max="9218" width="8.375" style="97" customWidth="1"/>
    <col min="9219" max="9221" width="6.625" style="97" customWidth="1"/>
    <col min="9222" max="9222" width="8.375" style="97" customWidth="1"/>
    <col min="9223" max="9231" width="6.625" style="97" customWidth="1"/>
    <col min="9232" max="9232" width="7.375" style="97" customWidth="1"/>
    <col min="9233" max="9236" width="6.625" style="97" customWidth="1"/>
    <col min="9237" max="9237" width="7.375" style="97" customWidth="1"/>
    <col min="9238" max="9238" width="4.875" style="97" customWidth="1"/>
    <col min="9239" max="9243" width="4.5" style="97" bestFit="1" customWidth="1"/>
    <col min="9244" max="9244" width="7.5" style="97" bestFit="1" customWidth="1"/>
    <col min="9245" max="9245" width="4.625" style="97" bestFit="1" customWidth="1"/>
    <col min="9246" max="9247" width="6.5" style="97" bestFit="1" customWidth="1"/>
    <col min="9248" max="9248" width="8.375" style="97" bestFit="1" customWidth="1"/>
    <col min="9249" max="9249" width="7.5" style="97" bestFit="1" customWidth="1"/>
    <col min="9250" max="9250" width="4.625" style="97" bestFit="1" customWidth="1"/>
    <col min="9251" max="9252" width="6.5" style="97" bestFit="1" customWidth="1"/>
    <col min="9253" max="9253" width="7.5" style="97" bestFit="1" customWidth="1"/>
    <col min="9254" max="9472" width="9" style="97"/>
    <col min="9473" max="9473" width="7.875" style="97" customWidth="1"/>
    <col min="9474" max="9474" width="8.375" style="97" customWidth="1"/>
    <col min="9475" max="9477" width="6.625" style="97" customWidth="1"/>
    <col min="9478" max="9478" width="8.375" style="97" customWidth="1"/>
    <col min="9479" max="9487" width="6.625" style="97" customWidth="1"/>
    <col min="9488" max="9488" width="7.375" style="97" customWidth="1"/>
    <col min="9489" max="9492" width="6.625" style="97" customWidth="1"/>
    <col min="9493" max="9493" width="7.375" style="97" customWidth="1"/>
    <col min="9494" max="9494" width="4.875" style="97" customWidth="1"/>
    <col min="9495" max="9499" width="4.5" style="97" bestFit="1" customWidth="1"/>
    <col min="9500" max="9500" width="7.5" style="97" bestFit="1" customWidth="1"/>
    <col min="9501" max="9501" width="4.625" style="97" bestFit="1" customWidth="1"/>
    <col min="9502" max="9503" width="6.5" style="97" bestFit="1" customWidth="1"/>
    <col min="9504" max="9504" width="8.375" style="97" bestFit="1" customWidth="1"/>
    <col min="9505" max="9505" width="7.5" style="97" bestFit="1" customWidth="1"/>
    <col min="9506" max="9506" width="4.625" style="97" bestFit="1" customWidth="1"/>
    <col min="9507" max="9508" width="6.5" style="97" bestFit="1" customWidth="1"/>
    <col min="9509" max="9509" width="7.5" style="97" bestFit="1" customWidth="1"/>
    <col min="9510" max="9728" width="9" style="97"/>
    <col min="9729" max="9729" width="7.875" style="97" customWidth="1"/>
    <col min="9730" max="9730" width="8.375" style="97" customWidth="1"/>
    <col min="9731" max="9733" width="6.625" style="97" customWidth="1"/>
    <col min="9734" max="9734" width="8.375" style="97" customWidth="1"/>
    <col min="9735" max="9743" width="6.625" style="97" customWidth="1"/>
    <col min="9744" max="9744" width="7.375" style="97" customWidth="1"/>
    <col min="9745" max="9748" width="6.625" style="97" customWidth="1"/>
    <col min="9749" max="9749" width="7.375" style="97" customWidth="1"/>
    <col min="9750" max="9750" width="4.875" style="97" customWidth="1"/>
    <col min="9751" max="9755" width="4.5" style="97" bestFit="1" customWidth="1"/>
    <col min="9756" max="9756" width="7.5" style="97" bestFit="1" customWidth="1"/>
    <col min="9757" max="9757" width="4.625" style="97" bestFit="1" customWidth="1"/>
    <col min="9758" max="9759" width="6.5" style="97" bestFit="1" customWidth="1"/>
    <col min="9760" max="9760" width="8.375" style="97" bestFit="1" customWidth="1"/>
    <col min="9761" max="9761" width="7.5" style="97" bestFit="1" customWidth="1"/>
    <col min="9762" max="9762" width="4.625" style="97" bestFit="1" customWidth="1"/>
    <col min="9763" max="9764" width="6.5" style="97" bestFit="1" customWidth="1"/>
    <col min="9765" max="9765" width="7.5" style="97" bestFit="1" customWidth="1"/>
    <col min="9766" max="9984" width="9" style="97"/>
    <col min="9985" max="9985" width="7.875" style="97" customWidth="1"/>
    <col min="9986" max="9986" width="8.375" style="97" customWidth="1"/>
    <col min="9987" max="9989" width="6.625" style="97" customWidth="1"/>
    <col min="9990" max="9990" width="8.375" style="97" customWidth="1"/>
    <col min="9991" max="9999" width="6.625" style="97" customWidth="1"/>
    <col min="10000" max="10000" width="7.375" style="97" customWidth="1"/>
    <col min="10001" max="10004" width="6.625" style="97" customWidth="1"/>
    <col min="10005" max="10005" width="7.375" style="97" customWidth="1"/>
    <col min="10006" max="10006" width="4.875" style="97" customWidth="1"/>
    <col min="10007" max="10011" width="4.5" style="97" bestFit="1" customWidth="1"/>
    <col min="10012" max="10012" width="7.5" style="97" bestFit="1" customWidth="1"/>
    <col min="10013" max="10013" width="4.625" style="97" bestFit="1" customWidth="1"/>
    <col min="10014" max="10015" width="6.5" style="97" bestFit="1" customWidth="1"/>
    <col min="10016" max="10016" width="8.375" style="97" bestFit="1" customWidth="1"/>
    <col min="10017" max="10017" width="7.5" style="97" bestFit="1" customWidth="1"/>
    <col min="10018" max="10018" width="4.625" style="97" bestFit="1" customWidth="1"/>
    <col min="10019" max="10020" width="6.5" style="97" bestFit="1" customWidth="1"/>
    <col min="10021" max="10021" width="7.5" style="97" bestFit="1" customWidth="1"/>
    <col min="10022" max="10240" width="9" style="97"/>
    <col min="10241" max="10241" width="7.875" style="97" customWidth="1"/>
    <col min="10242" max="10242" width="8.375" style="97" customWidth="1"/>
    <col min="10243" max="10245" width="6.625" style="97" customWidth="1"/>
    <col min="10246" max="10246" width="8.375" style="97" customWidth="1"/>
    <col min="10247" max="10255" width="6.625" style="97" customWidth="1"/>
    <col min="10256" max="10256" width="7.375" style="97" customWidth="1"/>
    <col min="10257" max="10260" width="6.625" style="97" customWidth="1"/>
    <col min="10261" max="10261" width="7.375" style="97" customWidth="1"/>
    <col min="10262" max="10262" width="4.875" style="97" customWidth="1"/>
    <col min="10263" max="10267" width="4.5" style="97" bestFit="1" customWidth="1"/>
    <col min="10268" max="10268" width="7.5" style="97" bestFit="1" customWidth="1"/>
    <col min="10269" max="10269" width="4.625" style="97" bestFit="1" customWidth="1"/>
    <col min="10270" max="10271" width="6.5" style="97" bestFit="1" customWidth="1"/>
    <col min="10272" max="10272" width="8.375" style="97" bestFit="1" customWidth="1"/>
    <col min="10273" max="10273" width="7.5" style="97" bestFit="1" customWidth="1"/>
    <col min="10274" max="10274" width="4.625" style="97" bestFit="1" customWidth="1"/>
    <col min="10275" max="10276" width="6.5" style="97" bestFit="1" customWidth="1"/>
    <col min="10277" max="10277" width="7.5" style="97" bestFit="1" customWidth="1"/>
    <col min="10278" max="10496" width="9" style="97"/>
    <col min="10497" max="10497" width="7.875" style="97" customWidth="1"/>
    <col min="10498" max="10498" width="8.375" style="97" customWidth="1"/>
    <col min="10499" max="10501" width="6.625" style="97" customWidth="1"/>
    <col min="10502" max="10502" width="8.375" style="97" customWidth="1"/>
    <col min="10503" max="10511" width="6.625" style="97" customWidth="1"/>
    <col min="10512" max="10512" width="7.375" style="97" customWidth="1"/>
    <col min="10513" max="10516" width="6.625" style="97" customWidth="1"/>
    <col min="10517" max="10517" width="7.375" style="97" customWidth="1"/>
    <col min="10518" max="10518" width="4.875" style="97" customWidth="1"/>
    <col min="10519" max="10523" width="4.5" style="97" bestFit="1" customWidth="1"/>
    <col min="10524" max="10524" width="7.5" style="97" bestFit="1" customWidth="1"/>
    <col min="10525" max="10525" width="4.625" style="97" bestFit="1" customWidth="1"/>
    <col min="10526" max="10527" width="6.5" style="97" bestFit="1" customWidth="1"/>
    <col min="10528" max="10528" width="8.375" style="97" bestFit="1" customWidth="1"/>
    <col min="10529" max="10529" width="7.5" style="97" bestFit="1" customWidth="1"/>
    <col min="10530" max="10530" width="4.625" style="97" bestFit="1" customWidth="1"/>
    <col min="10531" max="10532" width="6.5" style="97" bestFit="1" customWidth="1"/>
    <col min="10533" max="10533" width="7.5" style="97" bestFit="1" customWidth="1"/>
    <col min="10534" max="10752" width="9" style="97"/>
    <col min="10753" max="10753" width="7.875" style="97" customWidth="1"/>
    <col min="10754" max="10754" width="8.375" style="97" customWidth="1"/>
    <col min="10755" max="10757" width="6.625" style="97" customWidth="1"/>
    <col min="10758" max="10758" width="8.375" style="97" customWidth="1"/>
    <col min="10759" max="10767" width="6.625" style="97" customWidth="1"/>
    <col min="10768" max="10768" width="7.375" style="97" customWidth="1"/>
    <col min="10769" max="10772" width="6.625" style="97" customWidth="1"/>
    <col min="10773" max="10773" width="7.375" style="97" customWidth="1"/>
    <col min="10774" max="10774" width="4.875" style="97" customWidth="1"/>
    <col min="10775" max="10779" width="4.5" style="97" bestFit="1" customWidth="1"/>
    <col min="10780" max="10780" width="7.5" style="97" bestFit="1" customWidth="1"/>
    <col min="10781" max="10781" width="4.625" style="97" bestFit="1" customWidth="1"/>
    <col min="10782" max="10783" width="6.5" style="97" bestFit="1" customWidth="1"/>
    <col min="10784" max="10784" width="8.375" style="97" bestFit="1" customWidth="1"/>
    <col min="10785" max="10785" width="7.5" style="97" bestFit="1" customWidth="1"/>
    <col min="10786" max="10786" width="4.625" style="97" bestFit="1" customWidth="1"/>
    <col min="10787" max="10788" width="6.5" style="97" bestFit="1" customWidth="1"/>
    <col min="10789" max="10789" width="7.5" style="97" bestFit="1" customWidth="1"/>
    <col min="10790" max="11008" width="9" style="97"/>
    <col min="11009" max="11009" width="7.875" style="97" customWidth="1"/>
    <col min="11010" max="11010" width="8.375" style="97" customWidth="1"/>
    <col min="11011" max="11013" width="6.625" style="97" customWidth="1"/>
    <col min="11014" max="11014" width="8.375" style="97" customWidth="1"/>
    <col min="11015" max="11023" width="6.625" style="97" customWidth="1"/>
    <col min="11024" max="11024" width="7.375" style="97" customWidth="1"/>
    <col min="11025" max="11028" width="6.625" style="97" customWidth="1"/>
    <col min="11029" max="11029" width="7.375" style="97" customWidth="1"/>
    <col min="11030" max="11030" width="4.875" style="97" customWidth="1"/>
    <col min="11031" max="11035" width="4.5" style="97" bestFit="1" customWidth="1"/>
    <col min="11036" max="11036" width="7.5" style="97" bestFit="1" customWidth="1"/>
    <col min="11037" max="11037" width="4.625" style="97" bestFit="1" customWidth="1"/>
    <col min="11038" max="11039" width="6.5" style="97" bestFit="1" customWidth="1"/>
    <col min="11040" max="11040" width="8.375" style="97" bestFit="1" customWidth="1"/>
    <col min="11041" max="11041" width="7.5" style="97" bestFit="1" customWidth="1"/>
    <col min="11042" max="11042" width="4.625" style="97" bestFit="1" customWidth="1"/>
    <col min="11043" max="11044" width="6.5" style="97" bestFit="1" customWidth="1"/>
    <col min="11045" max="11045" width="7.5" style="97" bestFit="1" customWidth="1"/>
    <col min="11046" max="11264" width="9" style="97"/>
    <col min="11265" max="11265" width="7.875" style="97" customWidth="1"/>
    <col min="11266" max="11266" width="8.375" style="97" customWidth="1"/>
    <col min="11267" max="11269" width="6.625" style="97" customWidth="1"/>
    <col min="11270" max="11270" width="8.375" style="97" customWidth="1"/>
    <col min="11271" max="11279" width="6.625" style="97" customWidth="1"/>
    <col min="11280" max="11280" width="7.375" style="97" customWidth="1"/>
    <col min="11281" max="11284" width="6.625" style="97" customWidth="1"/>
    <col min="11285" max="11285" width="7.375" style="97" customWidth="1"/>
    <col min="11286" max="11286" width="4.875" style="97" customWidth="1"/>
    <col min="11287" max="11291" width="4.5" style="97" bestFit="1" customWidth="1"/>
    <col min="11292" max="11292" width="7.5" style="97" bestFit="1" customWidth="1"/>
    <col min="11293" max="11293" width="4.625" style="97" bestFit="1" customWidth="1"/>
    <col min="11294" max="11295" width="6.5" style="97" bestFit="1" customWidth="1"/>
    <col min="11296" max="11296" width="8.375" style="97" bestFit="1" customWidth="1"/>
    <col min="11297" max="11297" width="7.5" style="97" bestFit="1" customWidth="1"/>
    <col min="11298" max="11298" width="4.625" style="97" bestFit="1" customWidth="1"/>
    <col min="11299" max="11300" width="6.5" style="97" bestFit="1" customWidth="1"/>
    <col min="11301" max="11301" width="7.5" style="97" bestFit="1" customWidth="1"/>
    <col min="11302" max="11520" width="9" style="97"/>
    <col min="11521" max="11521" width="7.875" style="97" customWidth="1"/>
    <col min="11522" max="11522" width="8.375" style="97" customWidth="1"/>
    <col min="11523" max="11525" width="6.625" style="97" customWidth="1"/>
    <col min="11526" max="11526" width="8.375" style="97" customWidth="1"/>
    <col min="11527" max="11535" width="6.625" style="97" customWidth="1"/>
    <col min="11536" max="11536" width="7.375" style="97" customWidth="1"/>
    <col min="11537" max="11540" width="6.625" style="97" customWidth="1"/>
    <col min="11541" max="11541" width="7.375" style="97" customWidth="1"/>
    <col min="11542" max="11542" width="4.875" style="97" customWidth="1"/>
    <col min="11543" max="11547" width="4.5" style="97" bestFit="1" customWidth="1"/>
    <col min="11548" max="11548" width="7.5" style="97" bestFit="1" customWidth="1"/>
    <col min="11549" max="11549" width="4.625" style="97" bestFit="1" customWidth="1"/>
    <col min="11550" max="11551" width="6.5" style="97" bestFit="1" customWidth="1"/>
    <col min="11552" max="11552" width="8.375" style="97" bestFit="1" customWidth="1"/>
    <col min="11553" max="11553" width="7.5" style="97" bestFit="1" customWidth="1"/>
    <col min="11554" max="11554" width="4.625" style="97" bestFit="1" customWidth="1"/>
    <col min="11555" max="11556" width="6.5" style="97" bestFit="1" customWidth="1"/>
    <col min="11557" max="11557" width="7.5" style="97" bestFit="1" customWidth="1"/>
    <col min="11558" max="11776" width="9" style="97"/>
    <col min="11777" max="11777" width="7.875" style="97" customWidth="1"/>
    <col min="11778" max="11778" width="8.375" style="97" customWidth="1"/>
    <col min="11779" max="11781" width="6.625" style="97" customWidth="1"/>
    <col min="11782" max="11782" width="8.375" style="97" customWidth="1"/>
    <col min="11783" max="11791" width="6.625" style="97" customWidth="1"/>
    <col min="11792" max="11792" width="7.375" style="97" customWidth="1"/>
    <col min="11793" max="11796" width="6.625" style="97" customWidth="1"/>
    <col min="11797" max="11797" width="7.375" style="97" customWidth="1"/>
    <col min="11798" max="11798" width="4.875" style="97" customWidth="1"/>
    <col min="11799" max="11803" width="4.5" style="97" bestFit="1" customWidth="1"/>
    <col min="11804" max="11804" width="7.5" style="97" bestFit="1" customWidth="1"/>
    <col min="11805" max="11805" width="4.625" style="97" bestFit="1" customWidth="1"/>
    <col min="11806" max="11807" width="6.5" style="97" bestFit="1" customWidth="1"/>
    <col min="11808" max="11808" width="8.375" style="97" bestFit="1" customWidth="1"/>
    <col min="11809" max="11809" width="7.5" style="97" bestFit="1" customWidth="1"/>
    <col min="11810" max="11810" width="4.625" style="97" bestFit="1" customWidth="1"/>
    <col min="11811" max="11812" width="6.5" style="97" bestFit="1" customWidth="1"/>
    <col min="11813" max="11813" width="7.5" style="97" bestFit="1" customWidth="1"/>
    <col min="11814" max="12032" width="9" style="97"/>
    <col min="12033" max="12033" width="7.875" style="97" customWidth="1"/>
    <col min="12034" max="12034" width="8.375" style="97" customWidth="1"/>
    <col min="12035" max="12037" width="6.625" style="97" customWidth="1"/>
    <col min="12038" max="12038" width="8.375" style="97" customWidth="1"/>
    <col min="12039" max="12047" width="6.625" style="97" customWidth="1"/>
    <col min="12048" max="12048" width="7.375" style="97" customWidth="1"/>
    <col min="12049" max="12052" width="6.625" style="97" customWidth="1"/>
    <col min="12053" max="12053" width="7.375" style="97" customWidth="1"/>
    <col min="12054" max="12054" width="4.875" style="97" customWidth="1"/>
    <col min="12055" max="12059" width="4.5" style="97" bestFit="1" customWidth="1"/>
    <col min="12060" max="12060" width="7.5" style="97" bestFit="1" customWidth="1"/>
    <col min="12061" max="12061" width="4.625" style="97" bestFit="1" customWidth="1"/>
    <col min="12062" max="12063" width="6.5" style="97" bestFit="1" customWidth="1"/>
    <col min="12064" max="12064" width="8.375" style="97" bestFit="1" customWidth="1"/>
    <col min="12065" max="12065" width="7.5" style="97" bestFit="1" customWidth="1"/>
    <col min="12066" max="12066" width="4.625" style="97" bestFit="1" customWidth="1"/>
    <col min="12067" max="12068" width="6.5" style="97" bestFit="1" customWidth="1"/>
    <col min="12069" max="12069" width="7.5" style="97" bestFit="1" customWidth="1"/>
    <col min="12070" max="12288" width="9" style="97"/>
    <col min="12289" max="12289" width="7.875" style="97" customWidth="1"/>
    <col min="12290" max="12290" width="8.375" style="97" customWidth="1"/>
    <col min="12291" max="12293" width="6.625" style="97" customWidth="1"/>
    <col min="12294" max="12294" width="8.375" style="97" customWidth="1"/>
    <col min="12295" max="12303" width="6.625" style="97" customWidth="1"/>
    <col min="12304" max="12304" width="7.375" style="97" customWidth="1"/>
    <col min="12305" max="12308" width="6.625" style="97" customWidth="1"/>
    <col min="12309" max="12309" width="7.375" style="97" customWidth="1"/>
    <col min="12310" max="12310" width="4.875" style="97" customWidth="1"/>
    <col min="12311" max="12315" width="4.5" style="97" bestFit="1" customWidth="1"/>
    <col min="12316" max="12316" width="7.5" style="97" bestFit="1" customWidth="1"/>
    <col min="12317" max="12317" width="4.625" style="97" bestFit="1" customWidth="1"/>
    <col min="12318" max="12319" width="6.5" style="97" bestFit="1" customWidth="1"/>
    <col min="12320" max="12320" width="8.375" style="97" bestFit="1" customWidth="1"/>
    <col min="12321" max="12321" width="7.5" style="97" bestFit="1" customWidth="1"/>
    <col min="12322" max="12322" width="4.625" style="97" bestFit="1" customWidth="1"/>
    <col min="12323" max="12324" width="6.5" style="97" bestFit="1" customWidth="1"/>
    <col min="12325" max="12325" width="7.5" style="97" bestFit="1" customWidth="1"/>
    <col min="12326" max="12544" width="9" style="97"/>
    <col min="12545" max="12545" width="7.875" style="97" customWidth="1"/>
    <col min="12546" max="12546" width="8.375" style="97" customWidth="1"/>
    <col min="12547" max="12549" width="6.625" style="97" customWidth="1"/>
    <col min="12550" max="12550" width="8.375" style="97" customWidth="1"/>
    <col min="12551" max="12559" width="6.625" style="97" customWidth="1"/>
    <col min="12560" max="12560" width="7.375" style="97" customWidth="1"/>
    <col min="12561" max="12564" width="6.625" style="97" customWidth="1"/>
    <col min="12565" max="12565" width="7.375" style="97" customWidth="1"/>
    <col min="12566" max="12566" width="4.875" style="97" customWidth="1"/>
    <col min="12567" max="12571" width="4.5" style="97" bestFit="1" customWidth="1"/>
    <col min="12572" max="12572" width="7.5" style="97" bestFit="1" customWidth="1"/>
    <col min="12573" max="12573" width="4.625" style="97" bestFit="1" customWidth="1"/>
    <col min="12574" max="12575" width="6.5" style="97" bestFit="1" customWidth="1"/>
    <col min="12576" max="12576" width="8.375" style="97" bestFit="1" customWidth="1"/>
    <col min="12577" max="12577" width="7.5" style="97" bestFit="1" customWidth="1"/>
    <col min="12578" max="12578" width="4.625" style="97" bestFit="1" customWidth="1"/>
    <col min="12579" max="12580" width="6.5" style="97" bestFit="1" customWidth="1"/>
    <col min="12581" max="12581" width="7.5" style="97" bestFit="1" customWidth="1"/>
    <col min="12582" max="12800" width="9" style="97"/>
    <col min="12801" max="12801" width="7.875" style="97" customWidth="1"/>
    <col min="12802" max="12802" width="8.375" style="97" customWidth="1"/>
    <col min="12803" max="12805" width="6.625" style="97" customWidth="1"/>
    <col min="12806" max="12806" width="8.375" style="97" customWidth="1"/>
    <col min="12807" max="12815" width="6.625" style="97" customWidth="1"/>
    <col min="12816" max="12816" width="7.375" style="97" customWidth="1"/>
    <col min="12817" max="12820" width="6.625" style="97" customWidth="1"/>
    <col min="12821" max="12821" width="7.375" style="97" customWidth="1"/>
    <col min="12822" max="12822" width="4.875" style="97" customWidth="1"/>
    <col min="12823" max="12827" width="4.5" style="97" bestFit="1" customWidth="1"/>
    <col min="12828" max="12828" width="7.5" style="97" bestFit="1" customWidth="1"/>
    <col min="12829" max="12829" width="4.625" style="97" bestFit="1" customWidth="1"/>
    <col min="12830" max="12831" width="6.5" style="97" bestFit="1" customWidth="1"/>
    <col min="12832" max="12832" width="8.375" style="97" bestFit="1" customWidth="1"/>
    <col min="12833" max="12833" width="7.5" style="97" bestFit="1" customWidth="1"/>
    <col min="12834" max="12834" width="4.625" style="97" bestFit="1" customWidth="1"/>
    <col min="12835" max="12836" width="6.5" style="97" bestFit="1" customWidth="1"/>
    <col min="12837" max="12837" width="7.5" style="97" bestFit="1" customWidth="1"/>
    <col min="12838" max="13056" width="9" style="97"/>
    <col min="13057" max="13057" width="7.875" style="97" customWidth="1"/>
    <col min="13058" max="13058" width="8.375" style="97" customWidth="1"/>
    <col min="13059" max="13061" width="6.625" style="97" customWidth="1"/>
    <col min="13062" max="13062" width="8.375" style="97" customWidth="1"/>
    <col min="13063" max="13071" width="6.625" style="97" customWidth="1"/>
    <col min="13072" max="13072" width="7.375" style="97" customWidth="1"/>
    <col min="13073" max="13076" width="6.625" style="97" customWidth="1"/>
    <col min="13077" max="13077" width="7.375" style="97" customWidth="1"/>
    <col min="13078" max="13078" width="4.875" style="97" customWidth="1"/>
    <col min="13079" max="13083" width="4.5" style="97" bestFit="1" customWidth="1"/>
    <col min="13084" max="13084" width="7.5" style="97" bestFit="1" customWidth="1"/>
    <col min="13085" max="13085" width="4.625" style="97" bestFit="1" customWidth="1"/>
    <col min="13086" max="13087" width="6.5" style="97" bestFit="1" customWidth="1"/>
    <col min="13088" max="13088" width="8.375" style="97" bestFit="1" customWidth="1"/>
    <col min="13089" max="13089" width="7.5" style="97" bestFit="1" customWidth="1"/>
    <col min="13090" max="13090" width="4.625" style="97" bestFit="1" customWidth="1"/>
    <col min="13091" max="13092" width="6.5" style="97" bestFit="1" customWidth="1"/>
    <col min="13093" max="13093" width="7.5" style="97" bestFit="1" customWidth="1"/>
    <col min="13094" max="13312" width="9" style="97"/>
    <col min="13313" max="13313" width="7.875" style="97" customWidth="1"/>
    <col min="13314" max="13314" width="8.375" style="97" customWidth="1"/>
    <col min="13315" max="13317" width="6.625" style="97" customWidth="1"/>
    <col min="13318" max="13318" width="8.375" style="97" customWidth="1"/>
    <col min="13319" max="13327" width="6.625" style="97" customWidth="1"/>
    <col min="13328" max="13328" width="7.375" style="97" customWidth="1"/>
    <col min="13329" max="13332" width="6.625" style="97" customWidth="1"/>
    <col min="13333" max="13333" width="7.375" style="97" customWidth="1"/>
    <col min="13334" max="13334" width="4.875" style="97" customWidth="1"/>
    <col min="13335" max="13339" width="4.5" style="97" bestFit="1" customWidth="1"/>
    <col min="13340" max="13340" width="7.5" style="97" bestFit="1" customWidth="1"/>
    <col min="13341" max="13341" width="4.625" style="97" bestFit="1" customWidth="1"/>
    <col min="13342" max="13343" width="6.5" style="97" bestFit="1" customWidth="1"/>
    <col min="13344" max="13344" width="8.375" style="97" bestFit="1" customWidth="1"/>
    <col min="13345" max="13345" width="7.5" style="97" bestFit="1" customWidth="1"/>
    <col min="13346" max="13346" width="4.625" style="97" bestFit="1" customWidth="1"/>
    <col min="13347" max="13348" width="6.5" style="97" bestFit="1" customWidth="1"/>
    <col min="13349" max="13349" width="7.5" style="97" bestFit="1" customWidth="1"/>
    <col min="13350" max="13568" width="9" style="97"/>
    <col min="13569" max="13569" width="7.875" style="97" customWidth="1"/>
    <col min="13570" max="13570" width="8.375" style="97" customWidth="1"/>
    <col min="13571" max="13573" width="6.625" style="97" customWidth="1"/>
    <col min="13574" max="13574" width="8.375" style="97" customWidth="1"/>
    <col min="13575" max="13583" width="6.625" style="97" customWidth="1"/>
    <col min="13584" max="13584" width="7.375" style="97" customWidth="1"/>
    <col min="13585" max="13588" width="6.625" style="97" customWidth="1"/>
    <col min="13589" max="13589" width="7.375" style="97" customWidth="1"/>
    <col min="13590" max="13590" width="4.875" style="97" customWidth="1"/>
    <col min="13591" max="13595" width="4.5" style="97" bestFit="1" customWidth="1"/>
    <col min="13596" max="13596" width="7.5" style="97" bestFit="1" customWidth="1"/>
    <col min="13597" max="13597" width="4.625" style="97" bestFit="1" customWidth="1"/>
    <col min="13598" max="13599" width="6.5" style="97" bestFit="1" customWidth="1"/>
    <col min="13600" max="13600" width="8.375" style="97" bestFit="1" customWidth="1"/>
    <col min="13601" max="13601" width="7.5" style="97" bestFit="1" customWidth="1"/>
    <col min="13602" max="13602" width="4.625" style="97" bestFit="1" customWidth="1"/>
    <col min="13603" max="13604" width="6.5" style="97" bestFit="1" customWidth="1"/>
    <col min="13605" max="13605" width="7.5" style="97" bestFit="1" customWidth="1"/>
    <col min="13606" max="13824" width="9" style="97"/>
    <col min="13825" max="13825" width="7.875" style="97" customWidth="1"/>
    <col min="13826" max="13826" width="8.375" style="97" customWidth="1"/>
    <col min="13827" max="13829" width="6.625" style="97" customWidth="1"/>
    <col min="13830" max="13830" width="8.375" style="97" customWidth="1"/>
    <col min="13831" max="13839" width="6.625" style="97" customWidth="1"/>
    <col min="13840" max="13840" width="7.375" style="97" customWidth="1"/>
    <col min="13841" max="13844" width="6.625" style="97" customWidth="1"/>
    <col min="13845" max="13845" width="7.375" style="97" customWidth="1"/>
    <col min="13846" max="13846" width="4.875" style="97" customWidth="1"/>
    <col min="13847" max="13851" width="4.5" style="97" bestFit="1" customWidth="1"/>
    <col min="13852" max="13852" width="7.5" style="97" bestFit="1" customWidth="1"/>
    <col min="13853" max="13853" width="4.625" style="97" bestFit="1" customWidth="1"/>
    <col min="13854" max="13855" width="6.5" style="97" bestFit="1" customWidth="1"/>
    <col min="13856" max="13856" width="8.375" style="97" bestFit="1" customWidth="1"/>
    <col min="13857" max="13857" width="7.5" style="97" bestFit="1" customWidth="1"/>
    <col min="13858" max="13858" width="4.625" style="97" bestFit="1" customWidth="1"/>
    <col min="13859" max="13860" width="6.5" style="97" bestFit="1" customWidth="1"/>
    <col min="13861" max="13861" width="7.5" style="97" bestFit="1" customWidth="1"/>
    <col min="13862" max="14080" width="9" style="97"/>
    <col min="14081" max="14081" width="7.875" style="97" customWidth="1"/>
    <col min="14082" max="14082" width="8.375" style="97" customWidth="1"/>
    <col min="14083" max="14085" width="6.625" style="97" customWidth="1"/>
    <col min="14086" max="14086" width="8.375" style="97" customWidth="1"/>
    <col min="14087" max="14095" width="6.625" style="97" customWidth="1"/>
    <col min="14096" max="14096" width="7.375" style="97" customWidth="1"/>
    <col min="14097" max="14100" width="6.625" style="97" customWidth="1"/>
    <col min="14101" max="14101" width="7.375" style="97" customWidth="1"/>
    <col min="14102" max="14102" width="4.875" style="97" customWidth="1"/>
    <col min="14103" max="14107" width="4.5" style="97" bestFit="1" customWidth="1"/>
    <col min="14108" max="14108" width="7.5" style="97" bestFit="1" customWidth="1"/>
    <col min="14109" max="14109" width="4.625" style="97" bestFit="1" customWidth="1"/>
    <col min="14110" max="14111" width="6.5" style="97" bestFit="1" customWidth="1"/>
    <col min="14112" max="14112" width="8.375" style="97" bestFit="1" customWidth="1"/>
    <col min="14113" max="14113" width="7.5" style="97" bestFit="1" customWidth="1"/>
    <col min="14114" max="14114" width="4.625" style="97" bestFit="1" customWidth="1"/>
    <col min="14115" max="14116" width="6.5" style="97" bestFit="1" customWidth="1"/>
    <col min="14117" max="14117" width="7.5" style="97" bestFit="1" customWidth="1"/>
    <col min="14118" max="14336" width="9" style="97"/>
    <col min="14337" max="14337" width="7.875" style="97" customWidth="1"/>
    <col min="14338" max="14338" width="8.375" style="97" customWidth="1"/>
    <col min="14339" max="14341" width="6.625" style="97" customWidth="1"/>
    <col min="14342" max="14342" width="8.375" style="97" customWidth="1"/>
    <col min="14343" max="14351" width="6.625" style="97" customWidth="1"/>
    <col min="14352" max="14352" width="7.375" style="97" customWidth="1"/>
    <col min="14353" max="14356" width="6.625" style="97" customWidth="1"/>
    <col min="14357" max="14357" width="7.375" style="97" customWidth="1"/>
    <col min="14358" max="14358" width="4.875" style="97" customWidth="1"/>
    <col min="14359" max="14363" width="4.5" style="97" bestFit="1" customWidth="1"/>
    <col min="14364" max="14364" width="7.5" style="97" bestFit="1" customWidth="1"/>
    <col min="14365" max="14365" width="4.625" style="97" bestFit="1" customWidth="1"/>
    <col min="14366" max="14367" width="6.5" style="97" bestFit="1" customWidth="1"/>
    <col min="14368" max="14368" width="8.375" style="97" bestFit="1" customWidth="1"/>
    <col min="14369" max="14369" width="7.5" style="97" bestFit="1" customWidth="1"/>
    <col min="14370" max="14370" width="4.625" style="97" bestFit="1" customWidth="1"/>
    <col min="14371" max="14372" width="6.5" style="97" bestFit="1" customWidth="1"/>
    <col min="14373" max="14373" width="7.5" style="97" bestFit="1" customWidth="1"/>
    <col min="14374" max="14592" width="9" style="97"/>
    <col min="14593" max="14593" width="7.875" style="97" customWidth="1"/>
    <col min="14594" max="14594" width="8.375" style="97" customWidth="1"/>
    <col min="14595" max="14597" width="6.625" style="97" customWidth="1"/>
    <col min="14598" max="14598" width="8.375" style="97" customWidth="1"/>
    <col min="14599" max="14607" width="6.625" style="97" customWidth="1"/>
    <col min="14608" max="14608" width="7.375" style="97" customWidth="1"/>
    <col min="14609" max="14612" width="6.625" style="97" customWidth="1"/>
    <col min="14613" max="14613" width="7.375" style="97" customWidth="1"/>
    <col min="14614" max="14614" width="4.875" style="97" customWidth="1"/>
    <col min="14615" max="14619" width="4.5" style="97" bestFit="1" customWidth="1"/>
    <col min="14620" max="14620" width="7.5" style="97" bestFit="1" customWidth="1"/>
    <col min="14621" max="14621" width="4.625" style="97" bestFit="1" customWidth="1"/>
    <col min="14622" max="14623" width="6.5" style="97" bestFit="1" customWidth="1"/>
    <col min="14624" max="14624" width="8.375" style="97" bestFit="1" customWidth="1"/>
    <col min="14625" max="14625" width="7.5" style="97" bestFit="1" customWidth="1"/>
    <col min="14626" max="14626" width="4.625" style="97" bestFit="1" customWidth="1"/>
    <col min="14627" max="14628" width="6.5" style="97" bestFit="1" customWidth="1"/>
    <col min="14629" max="14629" width="7.5" style="97" bestFit="1" customWidth="1"/>
    <col min="14630" max="14848" width="9" style="97"/>
    <col min="14849" max="14849" width="7.875" style="97" customWidth="1"/>
    <col min="14850" max="14850" width="8.375" style="97" customWidth="1"/>
    <col min="14851" max="14853" width="6.625" style="97" customWidth="1"/>
    <col min="14854" max="14854" width="8.375" style="97" customWidth="1"/>
    <col min="14855" max="14863" width="6.625" style="97" customWidth="1"/>
    <col min="14864" max="14864" width="7.375" style="97" customWidth="1"/>
    <col min="14865" max="14868" width="6.625" style="97" customWidth="1"/>
    <col min="14869" max="14869" width="7.375" style="97" customWidth="1"/>
    <col min="14870" max="14870" width="4.875" style="97" customWidth="1"/>
    <col min="14871" max="14875" width="4.5" style="97" bestFit="1" customWidth="1"/>
    <col min="14876" max="14876" width="7.5" style="97" bestFit="1" customWidth="1"/>
    <col min="14877" max="14877" width="4.625" style="97" bestFit="1" customWidth="1"/>
    <col min="14878" max="14879" width="6.5" style="97" bestFit="1" customWidth="1"/>
    <col min="14880" max="14880" width="8.375" style="97" bestFit="1" customWidth="1"/>
    <col min="14881" max="14881" width="7.5" style="97" bestFit="1" customWidth="1"/>
    <col min="14882" max="14882" width="4.625" style="97" bestFit="1" customWidth="1"/>
    <col min="14883" max="14884" width="6.5" style="97" bestFit="1" customWidth="1"/>
    <col min="14885" max="14885" width="7.5" style="97" bestFit="1" customWidth="1"/>
    <col min="14886" max="15104" width="9" style="97"/>
    <col min="15105" max="15105" width="7.875" style="97" customWidth="1"/>
    <col min="15106" max="15106" width="8.375" style="97" customWidth="1"/>
    <col min="15107" max="15109" width="6.625" style="97" customWidth="1"/>
    <col min="15110" max="15110" width="8.375" style="97" customWidth="1"/>
    <col min="15111" max="15119" width="6.625" style="97" customWidth="1"/>
    <col min="15120" max="15120" width="7.375" style="97" customWidth="1"/>
    <col min="15121" max="15124" width="6.625" style="97" customWidth="1"/>
    <col min="15125" max="15125" width="7.375" style="97" customWidth="1"/>
    <col min="15126" max="15126" width="4.875" style="97" customWidth="1"/>
    <col min="15127" max="15131" width="4.5" style="97" bestFit="1" customWidth="1"/>
    <col min="15132" max="15132" width="7.5" style="97" bestFit="1" customWidth="1"/>
    <col min="15133" max="15133" width="4.625" style="97" bestFit="1" customWidth="1"/>
    <col min="15134" max="15135" width="6.5" style="97" bestFit="1" customWidth="1"/>
    <col min="15136" max="15136" width="8.375" style="97" bestFit="1" customWidth="1"/>
    <col min="15137" max="15137" width="7.5" style="97" bestFit="1" customWidth="1"/>
    <col min="15138" max="15138" width="4.625" style="97" bestFit="1" customWidth="1"/>
    <col min="15139" max="15140" width="6.5" style="97" bestFit="1" customWidth="1"/>
    <col min="15141" max="15141" width="7.5" style="97" bestFit="1" customWidth="1"/>
    <col min="15142" max="15360" width="9" style="97"/>
    <col min="15361" max="15361" width="7.875" style="97" customWidth="1"/>
    <col min="15362" max="15362" width="8.375" style="97" customWidth="1"/>
    <col min="15363" max="15365" width="6.625" style="97" customWidth="1"/>
    <col min="15366" max="15366" width="8.375" style="97" customWidth="1"/>
    <col min="15367" max="15375" width="6.625" style="97" customWidth="1"/>
    <col min="15376" max="15376" width="7.375" style="97" customWidth="1"/>
    <col min="15377" max="15380" width="6.625" style="97" customWidth="1"/>
    <col min="15381" max="15381" width="7.375" style="97" customWidth="1"/>
    <col min="15382" max="15382" width="4.875" style="97" customWidth="1"/>
    <col min="15383" max="15387" width="4.5" style="97" bestFit="1" customWidth="1"/>
    <col min="15388" max="15388" width="7.5" style="97" bestFit="1" customWidth="1"/>
    <col min="15389" max="15389" width="4.625" style="97" bestFit="1" customWidth="1"/>
    <col min="15390" max="15391" width="6.5" style="97" bestFit="1" customWidth="1"/>
    <col min="15392" max="15392" width="8.375" style="97" bestFit="1" customWidth="1"/>
    <col min="15393" max="15393" width="7.5" style="97" bestFit="1" customWidth="1"/>
    <col min="15394" max="15394" width="4.625" style="97" bestFit="1" customWidth="1"/>
    <col min="15395" max="15396" width="6.5" style="97" bestFit="1" customWidth="1"/>
    <col min="15397" max="15397" width="7.5" style="97" bestFit="1" customWidth="1"/>
    <col min="15398" max="15616" width="9" style="97"/>
    <col min="15617" max="15617" width="7.875" style="97" customWidth="1"/>
    <col min="15618" max="15618" width="8.375" style="97" customWidth="1"/>
    <col min="15619" max="15621" width="6.625" style="97" customWidth="1"/>
    <col min="15622" max="15622" width="8.375" style="97" customWidth="1"/>
    <col min="15623" max="15631" width="6.625" style="97" customWidth="1"/>
    <col min="15632" max="15632" width="7.375" style="97" customWidth="1"/>
    <col min="15633" max="15636" width="6.625" style="97" customWidth="1"/>
    <col min="15637" max="15637" width="7.375" style="97" customWidth="1"/>
    <col min="15638" max="15638" width="4.875" style="97" customWidth="1"/>
    <col min="15639" max="15643" width="4.5" style="97" bestFit="1" customWidth="1"/>
    <col min="15644" max="15644" width="7.5" style="97" bestFit="1" customWidth="1"/>
    <col min="15645" max="15645" width="4.625" style="97" bestFit="1" customWidth="1"/>
    <col min="15646" max="15647" width="6.5" style="97" bestFit="1" customWidth="1"/>
    <col min="15648" max="15648" width="8.375" style="97" bestFit="1" customWidth="1"/>
    <col min="15649" max="15649" width="7.5" style="97" bestFit="1" customWidth="1"/>
    <col min="15650" max="15650" width="4.625" style="97" bestFit="1" customWidth="1"/>
    <col min="15651" max="15652" width="6.5" style="97" bestFit="1" customWidth="1"/>
    <col min="15653" max="15653" width="7.5" style="97" bestFit="1" customWidth="1"/>
    <col min="15654" max="15872" width="9" style="97"/>
    <col min="15873" max="15873" width="7.875" style="97" customWidth="1"/>
    <col min="15874" max="15874" width="8.375" style="97" customWidth="1"/>
    <col min="15875" max="15877" width="6.625" style="97" customWidth="1"/>
    <col min="15878" max="15878" width="8.375" style="97" customWidth="1"/>
    <col min="15879" max="15887" width="6.625" style="97" customWidth="1"/>
    <col min="15888" max="15888" width="7.375" style="97" customWidth="1"/>
    <col min="15889" max="15892" width="6.625" style="97" customWidth="1"/>
    <col min="15893" max="15893" width="7.375" style="97" customWidth="1"/>
    <col min="15894" max="15894" width="4.875" style="97" customWidth="1"/>
    <col min="15895" max="15899" width="4.5" style="97" bestFit="1" customWidth="1"/>
    <col min="15900" max="15900" width="7.5" style="97" bestFit="1" customWidth="1"/>
    <col min="15901" max="15901" width="4.625" style="97" bestFit="1" customWidth="1"/>
    <col min="15902" max="15903" width="6.5" style="97" bestFit="1" customWidth="1"/>
    <col min="15904" max="15904" width="8.375" style="97" bestFit="1" customWidth="1"/>
    <col min="15905" max="15905" width="7.5" style="97" bestFit="1" customWidth="1"/>
    <col min="15906" max="15906" width="4.625" style="97" bestFit="1" customWidth="1"/>
    <col min="15907" max="15908" width="6.5" style="97" bestFit="1" customWidth="1"/>
    <col min="15909" max="15909" width="7.5" style="97" bestFit="1" customWidth="1"/>
    <col min="15910" max="16128" width="9" style="97"/>
    <col min="16129" max="16129" width="7.875" style="97" customWidth="1"/>
    <col min="16130" max="16130" width="8.375" style="97" customWidth="1"/>
    <col min="16131" max="16133" width="6.625" style="97" customWidth="1"/>
    <col min="16134" max="16134" width="8.375" style="97" customWidth="1"/>
    <col min="16135" max="16143" width="6.625" style="97" customWidth="1"/>
    <col min="16144" max="16144" width="7.375" style="97" customWidth="1"/>
    <col min="16145" max="16148" width="6.625" style="97" customWidth="1"/>
    <col min="16149" max="16149" width="7.375" style="97" customWidth="1"/>
    <col min="16150" max="16150" width="4.875" style="97" customWidth="1"/>
    <col min="16151" max="16155" width="4.5" style="97" bestFit="1" customWidth="1"/>
    <col min="16156" max="16156" width="7.5" style="97" bestFit="1" customWidth="1"/>
    <col min="16157" max="16157" width="4.625" style="97" bestFit="1" customWidth="1"/>
    <col min="16158" max="16159" width="6.5" style="97" bestFit="1" customWidth="1"/>
    <col min="16160" max="16160" width="8.375" style="97" bestFit="1" customWidth="1"/>
    <col min="16161" max="16161" width="7.5" style="97" bestFit="1" customWidth="1"/>
    <col min="16162" max="16162" width="4.625" style="97" bestFit="1" customWidth="1"/>
    <col min="16163" max="16164" width="6.5" style="97" bestFit="1" customWidth="1"/>
    <col min="16165" max="16165" width="7.5" style="97" bestFit="1" customWidth="1"/>
    <col min="16166" max="16384" width="9" style="97"/>
  </cols>
  <sheetData>
    <row r="1" spans="1:27" s="94" customFormat="1" ht="14.25">
      <c r="A1" s="1810" t="s">
        <v>3092</v>
      </c>
      <c r="B1" s="1737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1796" t="s">
        <v>3093</v>
      </c>
      <c r="Q1" s="1796"/>
      <c r="R1" s="1796"/>
      <c r="S1" s="1796" t="s">
        <v>3367</v>
      </c>
      <c r="T1" s="1796"/>
      <c r="U1" s="1796"/>
    </row>
    <row r="2" spans="1:27" s="94" customFormat="1" ht="14.25" customHeight="1">
      <c r="A2" s="1810" t="s">
        <v>34</v>
      </c>
      <c r="B2" s="1737"/>
      <c r="C2" s="1871" t="s">
        <v>509</v>
      </c>
      <c r="D2" s="1872"/>
      <c r="E2" s="1872"/>
      <c r="F2" s="1872"/>
      <c r="G2" s="1872"/>
      <c r="H2" s="1872"/>
      <c r="I2" s="460"/>
      <c r="J2" s="460"/>
      <c r="K2" s="460"/>
      <c r="L2" s="460"/>
      <c r="M2" s="460"/>
      <c r="N2" s="460"/>
      <c r="O2" s="7" t="s">
        <v>345</v>
      </c>
      <c r="P2" s="1796" t="s">
        <v>208</v>
      </c>
      <c r="Q2" s="1796"/>
      <c r="R2" s="1796"/>
      <c r="S2" s="1796" t="s">
        <v>510</v>
      </c>
      <c r="T2" s="1796"/>
      <c r="U2" s="1796"/>
    </row>
    <row r="3" spans="1:27" s="462" customFormat="1" ht="24.75" customHeight="1">
      <c r="A3" s="1762" t="s">
        <v>511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62"/>
      <c r="R3" s="1762"/>
      <c r="S3" s="1762"/>
      <c r="T3" s="1762"/>
      <c r="U3" s="1762"/>
      <c r="V3" s="461"/>
    </row>
    <row r="4" spans="1:27" s="94" customFormat="1" ht="19.5" customHeight="1">
      <c r="A4" s="1447"/>
      <c r="B4" s="1447"/>
      <c r="C4" s="1447"/>
      <c r="D4" s="1447"/>
      <c r="E4" s="1763" t="s">
        <v>512</v>
      </c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873" t="s">
        <v>513</v>
      </c>
      <c r="R4" s="1873"/>
      <c r="S4" s="1873"/>
      <c r="T4" s="1873"/>
      <c r="U4" s="1873"/>
      <c r="V4" s="1469"/>
    </row>
    <row r="5" spans="1:27" s="94" customFormat="1" ht="22.5" customHeight="1">
      <c r="A5" s="1795" t="s">
        <v>349</v>
      </c>
      <c r="B5" s="1797" t="s">
        <v>350</v>
      </c>
      <c r="C5" s="1874"/>
      <c r="D5" s="1874"/>
      <c r="E5" s="1874"/>
      <c r="F5" s="1875"/>
      <c r="G5" s="1797" t="s">
        <v>195</v>
      </c>
      <c r="H5" s="1874"/>
      <c r="I5" s="1874"/>
      <c r="J5" s="1874"/>
      <c r="K5" s="1875"/>
      <c r="L5" s="1797" t="s">
        <v>194</v>
      </c>
      <c r="M5" s="1874"/>
      <c r="N5" s="1874"/>
      <c r="O5" s="1874"/>
      <c r="P5" s="1875"/>
      <c r="Q5" s="1797" t="s">
        <v>193</v>
      </c>
      <c r="R5" s="1874"/>
      <c r="S5" s="1874"/>
      <c r="T5" s="1874"/>
      <c r="U5" s="1874"/>
      <c r="V5" s="1469"/>
    </row>
    <row r="6" spans="1:27" s="94" customFormat="1" ht="54" customHeight="1">
      <c r="A6" s="1767"/>
      <c r="B6" s="1455" t="s">
        <v>514</v>
      </c>
      <c r="C6" s="1455" t="s">
        <v>515</v>
      </c>
      <c r="D6" s="1455" t="s">
        <v>516</v>
      </c>
      <c r="E6" s="1455" t="s">
        <v>517</v>
      </c>
      <c r="F6" s="1455" t="s">
        <v>518</v>
      </c>
      <c r="G6" s="1455" t="s">
        <v>514</v>
      </c>
      <c r="H6" s="1455" t="s">
        <v>515</v>
      </c>
      <c r="I6" s="1455" t="s">
        <v>516</v>
      </c>
      <c r="J6" s="1455" t="s">
        <v>517</v>
      </c>
      <c r="K6" s="1455" t="s">
        <v>519</v>
      </c>
      <c r="L6" s="1455" t="s">
        <v>514</v>
      </c>
      <c r="M6" s="1455" t="s">
        <v>515</v>
      </c>
      <c r="N6" s="1455" t="s">
        <v>516</v>
      </c>
      <c r="O6" s="1455" t="s">
        <v>517</v>
      </c>
      <c r="P6" s="1455" t="s">
        <v>518</v>
      </c>
      <c r="Q6" s="1455" t="s">
        <v>514</v>
      </c>
      <c r="R6" s="1455" t="s">
        <v>515</v>
      </c>
      <c r="S6" s="1455" t="s">
        <v>516</v>
      </c>
      <c r="T6" s="1455" t="s">
        <v>517</v>
      </c>
      <c r="U6" s="1456" t="s">
        <v>518</v>
      </c>
      <c r="V6" s="1469"/>
    </row>
    <row r="7" spans="1:27" s="94" customFormat="1" ht="27" customHeight="1">
      <c r="A7" s="1454" t="s">
        <v>82</v>
      </c>
      <c r="B7" s="463">
        <f t="shared" ref="B7:F19" si="0">G7+L7+Q7</f>
        <v>1798892</v>
      </c>
      <c r="C7" s="464">
        <f t="shared" si="0"/>
        <v>8688</v>
      </c>
      <c r="D7" s="464">
        <f t="shared" si="0"/>
        <v>163412</v>
      </c>
      <c r="E7" s="464">
        <f t="shared" si="0"/>
        <v>286799</v>
      </c>
      <c r="F7" s="464">
        <f t="shared" si="0"/>
        <v>7981033</v>
      </c>
      <c r="G7" s="464">
        <f t="shared" ref="G7:U7" si="1">SUM(G8:G19)</f>
        <v>115461</v>
      </c>
      <c r="H7" s="464">
        <f t="shared" si="1"/>
        <v>685</v>
      </c>
      <c r="I7" s="464">
        <f t="shared" si="1"/>
        <v>7383</v>
      </c>
      <c r="J7" s="464">
        <f t="shared" si="1"/>
        <v>11972</v>
      </c>
      <c r="K7" s="464">
        <f t="shared" si="1"/>
        <v>239022</v>
      </c>
      <c r="L7" s="464">
        <f t="shared" si="1"/>
        <v>1080632</v>
      </c>
      <c r="M7" s="464">
        <f t="shared" si="1"/>
        <v>5113</v>
      </c>
      <c r="N7" s="464">
        <f t="shared" si="1"/>
        <v>111087</v>
      </c>
      <c r="O7" s="464">
        <f t="shared" si="1"/>
        <v>171393</v>
      </c>
      <c r="P7" s="464">
        <f t="shared" si="1"/>
        <v>5044859</v>
      </c>
      <c r="Q7" s="464">
        <f t="shared" si="1"/>
        <v>602799</v>
      </c>
      <c r="R7" s="464">
        <f t="shared" si="1"/>
        <v>2890</v>
      </c>
      <c r="S7" s="464">
        <f t="shared" si="1"/>
        <v>44942</v>
      </c>
      <c r="T7" s="464">
        <f t="shared" si="1"/>
        <v>103434</v>
      </c>
      <c r="U7" s="464">
        <f t="shared" si="1"/>
        <v>2697152</v>
      </c>
      <c r="V7" s="1469"/>
      <c r="W7" s="21">
        <f>B7-G7-L7-Q7</f>
        <v>0</v>
      </c>
      <c r="X7" s="21">
        <f>C7-H7-M7-R7</f>
        <v>0</v>
      </c>
      <c r="Y7" s="21">
        <f>D7-I7-N7-S7</f>
        <v>0</v>
      </c>
      <c r="Z7" s="21">
        <f>E7-J7-O7-T7</f>
        <v>0</v>
      </c>
      <c r="AA7" s="21">
        <f>F7-K7-P7-U7</f>
        <v>0</v>
      </c>
    </row>
    <row r="8" spans="1:27" s="94" customFormat="1" ht="27" customHeight="1">
      <c r="A8" s="1449" t="s">
        <v>392</v>
      </c>
      <c r="B8" s="465">
        <f t="shared" si="0"/>
        <v>52048</v>
      </c>
      <c r="C8" s="466">
        <f t="shared" si="0"/>
        <v>310</v>
      </c>
      <c r="D8" s="466">
        <f t="shared" si="0"/>
        <v>6248</v>
      </c>
      <c r="E8" s="466">
        <f t="shared" si="0"/>
        <v>12454</v>
      </c>
      <c r="F8" s="466">
        <f t="shared" si="0"/>
        <v>281730</v>
      </c>
      <c r="G8" s="467">
        <v>0</v>
      </c>
      <c r="H8" s="467">
        <v>0</v>
      </c>
      <c r="I8" s="467">
        <v>0</v>
      </c>
      <c r="J8" s="467">
        <v>0</v>
      </c>
      <c r="K8" s="467">
        <v>0</v>
      </c>
      <c r="L8" s="467">
        <v>52048</v>
      </c>
      <c r="M8" s="467">
        <v>310</v>
      </c>
      <c r="N8" s="467">
        <v>6248</v>
      </c>
      <c r="O8" s="467">
        <v>12454</v>
      </c>
      <c r="P8" s="467">
        <v>281730</v>
      </c>
      <c r="Q8" s="467">
        <v>0</v>
      </c>
      <c r="R8" s="467">
        <v>0</v>
      </c>
      <c r="S8" s="467">
        <v>0</v>
      </c>
      <c r="T8" s="467">
        <v>0</v>
      </c>
      <c r="U8" s="467">
        <v>0</v>
      </c>
      <c r="V8" s="1469"/>
      <c r="W8" s="21">
        <f t="shared" ref="W8:AA19" si="2">B8-G8-L8-Q8</f>
        <v>0</v>
      </c>
      <c r="X8" s="21">
        <f t="shared" si="2"/>
        <v>0</v>
      </c>
      <c r="Y8" s="21">
        <f t="shared" si="2"/>
        <v>0</v>
      </c>
      <c r="Z8" s="21">
        <f t="shared" si="2"/>
        <v>0</v>
      </c>
      <c r="AA8" s="21">
        <f t="shared" si="2"/>
        <v>0</v>
      </c>
    </row>
    <row r="9" spans="1:27" s="94" customFormat="1" ht="27" customHeight="1">
      <c r="A9" s="1449" t="s">
        <v>353</v>
      </c>
      <c r="B9" s="465">
        <f t="shared" si="0"/>
        <v>96279</v>
      </c>
      <c r="C9" s="466">
        <f t="shared" si="0"/>
        <v>542</v>
      </c>
      <c r="D9" s="466">
        <f t="shared" si="0"/>
        <v>4918</v>
      </c>
      <c r="E9" s="466">
        <f t="shared" si="0"/>
        <v>8782</v>
      </c>
      <c r="F9" s="466">
        <f t="shared" si="0"/>
        <v>219702</v>
      </c>
      <c r="G9" s="467">
        <v>0</v>
      </c>
      <c r="H9" s="467">
        <v>0</v>
      </c>
      <c r="I9" s="467">
        <v>0</v>
      </c>
      <c r="J9" s="467">
        <v>0</v>
      </c>
      <c r="K9" s="467">
        <v>0</v>
      </c>
      <c r="L9" s="467">
        <v>64647</v>
      </c>
      <c r="M9" s="467">
        <v>482</v>
      </c>
      <c r="N9" s="467">
        <v>3419</v>
      </c>
      <c r="O9" s="467">
        <v>5585</v>
      </c>
      <c r="P9" s="467">
        <v>205302</v>
      </c>
      <c r="Q9" s="467">
        <v>31632</v>
      </c>
      <c r="R9" s="467">
        <v>60</v>
      </c>
      <c r="S9" s="467">
        <v>1499</v>
      </c>
      <c r="T9" s="467">
        <v>3197</v>
      </c>
      <c r="U9" s="467">
        <v>14400</v>
      </c>
      <c r="V9" s="1469"/>
      <c r="W9" s="21">
        <f t="shared" si="2"/>
        <v>0</v>
      </c>
      <c r="X9" s="21">
        <f t="shared" si="2"/>
        <v>0</v>
      </c>
      <c r="Y9" s="21">
        <f t="shared" si="2"/>
        <v>0</v>
      </c>
      <c r="Z9" s="21">
        <f t="shared" si="2"/>
        <v>0</v>
      </c>
      <c r="AA9" s="21">
        <f t="shared" si="2"/>
        <v>0</v>
      </c>
    </row>
    <row r="10" spans="1:27" s="94" customFormat="1" ht="27" customHeight="1">
      <c r="A10" s="1449" t="s">
        <v>354</v>
      </c>
      <c r="B10" s="465">
        <f t="shared" si="0"/>
        <v>203750</v>
      </c>
      <c r="C10" s="466">
        <f t="shared" si="0"/>
        <v>964</v>
      </c>
      <c r="D10" s="466">
        <f t="shared" si="0"/>
        <v>13804</v>
      </c>
      <c r="E10" s="466">
        <f t="shared" si="0"/>
        <v>21580</v>
      </c>
      <c r="F10" s="466">
        <f t="shared" si="0"/>
        <v>748518</v>
      </c>
      <c r="G10" s="467">
        <v>85757</v>
      </c>
      <c r="H10" s="467">
        <v>421</v>
      </c>
      <c r="I10" s="467">
        <v>4233</v>
      </c>
      <c r="J10" s="467">
        <v>5601</v>
      </c>
      <c r="K10" s="467">
        <v>179022</v>
      </c>
      <c r="L10" s="467">
        <v>32132</v>
      </c>
      <c r="M10" s="467">
        <v>80</v>
      </c>
      <c r="N10" s="467">
        <v>3349</v>
      </c>
      <c r="O10" s="467">
        <v>4398</v>
      </c>
      <c r="P10" s="467">
        <v>159698</v>
      </c>
      <c r="Q10" s="467">
        <v>85861</v>
      </c>
      <c r="R10" s="467">
        <v>463</v>
      </c>
      <c r="S10" s="467">
        <v>6222</v>
      </c>
      <c r="T10" s="467">
        <v>11581</v>
      </c>
      <c r="U10" s="467">
        <v>409798</v>
      </c>
      <c r="V10" s="1469"/>
      <c r="W10" s="21">
        <f t="shared" si="2"/>
        <v>0</v>
      </c>
      <c r="X10" s="21">
        <f t="shared" si="2"/>
        <v>0</v>
      </c>
      <c r="Y10" s="21">
        <f t="shared" si="2"/>
        <v>0</v>
      </c>
      <c r="Z10" s="21">
        <f t="shared" si="2"/>
        <v>0</v>
      </c>
      <c r="AA10" s="21">
        <f t="shared" si="2"/>
        <v>0</v>
      </c>
    </row>
    <row r="11" spans="1:27" s="94" customFormat="1" ht="27" customHeight="1">
      <c r="A11" s="1449" t="s">
        <v>355</v>
      </c>
      <c r="B11" s="465">
        <f t="shared" si="0"/>
        <v>172300</v>
      </c>
      <c r="C11" s="466">
        <f t="shared" si="0"/>
        <v>1252</v>
      </c>
      <c r="D11" s="466">
        <f t="shared" si="0"/>
        <v>26981</v>
      </c>
      <c r="E11" s="466">
        <f t="shared" si="0"/>
        <v>35279</v>
      </c>
      <c r="F11" s="466">
        <f t="shared" si="0"/>
        <v>570682</v>
      </c>
      <c r="G11" s="467">
        <v>0</v>
      </c>
      <c r="H11" s="467">
        <v>0</v>
      </c>
      <c r="I11" s="467">
        <v>0</v>
      </c>
      <c r="J11" s="467">
        <v>0</v>
      </c>
      <c r="K11" s="467">
        <v>0</v>
      </c>
      <c r="L11" s="467">
        <v>134828</v>
      </c>
      <c r="M11" s="467">
        <v>586</v>
      </c>
      <c r="N11" s="467">
        <v>26102</v>
      </c>
      <c r="O11" s="467">
        <v>34375</v>
      </c>
      <c r="P11" s="467">
        <v>566389</v>
      </c>
      <c r="Q11" s="467">
        <v>37472</v>
      </c>
      <c r="R11" s="467">
        <v>666</v>
      </c>
      <c r="S11" s="467">
        <v>879</v>
      </c>
      <c r="T11" s="467">
        <v>904</v>
      </c>
      <c r="U11" s="467">
        <v>4293</v>
      </c>
      <c r="V11" s="1469"/>
      <c r="W11" s="21">
        <f t="shared" si="2"/>
        <v>0</v>
      </c>
      <c r="X11" s="21">
        <f t="shared" si="2"/>
        <v>0</v>
      </c>
      <c r="Y11" s="21">
        <f t="shared" si="2"/>
        <v>0</v>
      </c>
      <c r="Z11" s="21">
        <f t="shared" si="2"/>
        <v>0</v>
      </c>
      <c r="AA11" s="21">
        <f t="shared" si="2"/>
        <v>0</v>
      </c>
    </row>
    <row r="12" spans="1:27" s="94" customFormat="1" ht="27" customHeight="1">
      <c r="A12" s="1449" t="s">
        <v>356</v>
      </c>
      <c r="B12" s="465">
        <f t="shared" si="0"/>
        <v>210381</v>
      </c>
      <c r="C12" s="466">
        <f t="shared" si="0"/>
        <v>710</v>
      </c>
      <c r="D12" s="466">
        <f t="shared" si="0"/>
        <v>14736</v>
      </c>
      <c r="E12" s="466">
        <f t="shared" si="0"/>
        <v>26623</v>
      </c>
      <c r="F12" s="466">
        <f t="shared" si="0"/>
        <v>857714</v>
      </c>
      <c r="G12" s="467">
        <v>0</v>
      </c>
      <c r="H12" s="467">
        <v>0</v>
      </c>
      <c r="I12" s="467">
        <v>0</v>
      </c>
      <c r="J12" s="467">
        <v>0</v>
      </c>
      <c r="K12" s="467">
        <v>0</v>
      </c>
      <c r="L12" s="467">
        <v>195963</v>
      </c>
      <c r="M12" s="467">
        <v>675</v>
      </c>
      <c r="N12" s="467">
        <v>13487</v>
      </c>
      <c r="O12" s="467">
        <v>19238</v>
      </c>
      <c r="P12" s="467">
        <v>840739</v>
      </c>
      <c r="Q12" s="467">
        <v>14418</v>
      </c>
      <c r="R12" s="467">
        <v>35</v>
      </c>
      <c r="S12" s="467">
        <v>1249</v>
      </c>
      <c r="T12" s="467">
        <v>7385</v>
      </c>
      <c r="U12" s="467">
        <v>16975</v>
      </c>
      <c r="V12" s="1469"/>
      <c r="W12" s="21">
        <f t="shared" si="2"/>
        <v>0</v>
      </c>
      <c r="X12" s="21">
        <f t="shared" si="2"/>
        <v>0</v>
      </c>
      <c r="Y12" s="21">
        <f t="shared" si="2"/>
        <v>0</v>
      </c>
      <c r="Z12" s="21">
        <f t="shared" si="2"/>
        <v>0</v>
      </c>
      <c r="AA12" s="21">
        <f t="shared" si="2"/>
        <v>0</v>
      </c>
    </row>
    <row r="13" spans="1:27" s="94" customFormat="1" ht="27" customHeight="1">
      <c r="A13" s="1449" t="s">
        <v>357</v>
      </c>
      <c r="B13" s="465">
        <f t="shared" si="0"/>
        <v>109353</v>
      </c>
      <c r="C13" s="466">
        <f t="shared" si="0"/>
        <v>698</v>
      </c>
      <c r="D13" s="466">
        <f t="shared" si="0"/>
        <v>16244</v>
      </c>
      <c r="E13" s="466">
        <f t="shared" si="0"/>
        <v>27382</v>
      </c>
      <c r="F13" s="466">
        <f t="shared" si="0"/>
        <v>584060</v>
      </c>
      <c r="G13" s="467">
        <v>0</v>
      </c>
      <c r="H13" s="467">
        <v>0</v>
      </c>
      <c r="I13" s="467">
        <v>0</v>
      </c>
      <c r="J13" s="467">
        <v>0</v>
      </c>
      <c r="K13" s="467">
        <v>0</v>
      </c>
      <c r="L13" s="467">
        <v>82578</v>
      </c>
      <c r="M13" s="467">
        <v>610</v>
      </c>
      <c r="N13" s="467">
        <v>10605</v>
      </c>
      <c r="O13" s="467">
        <v>17128</v>
      </c>
      <c r="P13" s="467">
        <v>558060</v>
      </c>
      <c r="Q13" s="467">
        <v>26775</v>
      </c>
      <c r="R13" s="467">
        <v>88</v>
      </c>
      <c r="S13" s="467">
        <v>5639</v>
      </c>
      <c r="T13" s="467">
        <v>10254</v>
      </c>
      <c r="U13" s="467">
        <v>26000</v>
      </c>
      <c r="V13" s="1469"/>
      <c r="W13" s="21">
        <f t="shared" si="2"/>
        <v>0</v>
      </c>
      <c r="X13" s="21">
        <f t="shared" si="2"/>
        <v>0</v>
      </c>
      <c r="Y13" s="21">
        <f t="shared" si="2"/>
        <v>0</v>
      </c>
      <c r="Z13" s="21">
        <f t="shared" si="2"/>
        <v>0</v>
      </c>
      <c r="AA13" s="21">
        <f t="shared" si="2"/>
        <v>0</v>
      </c>
    </row>
    <row r="14" spans="1:27" s="94" customFormat="1" ht="27" customHeight="1">
      <c r="A14" s="1449" t="s">
        <v>358</v>
      </c>
      <c r="B14" s="465">
        <f t="shared" si="0"/>
        <v>78495</v>
      </c>
      <c r="C14" s="466">
        <f t="shared" si="0"/>
        <v>262</v>
      </c>
      <c r="D14" s="466">
        <f t="shared" si="0"/>
        <v>3937</v>
      </c>
      <c r="E14" s="466">
        <f t="shared" si="0"/>
        <v>5941</v>
      </c>
      <c r="F14" s="466">
        <f t="shared" si="0"/>
        <v>403303</v>
      </c>
      <c r="G14" s="467">
        <v>0</v>
      </c>
      <c r="H14" s="467">
        <v>0</v>
      </c>
      <c r="I14" s="467">
        <v>0</v>
      </c>
      <c r="J14" s="467">
        <v>0</v>
      </c>
      <c r="K14" s="467">
        <v>0</v>
      </c>
      <c r="L14" s="467">
        <v>72635</v>
      </c>
      <c r="M14" s="467">
        <v>234</v>
      </c>
      <c r="N14" s="467">
        <v>3897</v>
      </c>
      <c r="O14" s="467">
        <v>5891</v>
      </c>
      <c r="P14" s="467">
        <v>403303</v>
      </c>
      <c r="Q14" s="467">
        <v>5860</v>
      </c>
      <c r="R14" s="467">
        <v>28</v>
      </c>
      <c r="S14" s="467">
        <v>40</v>
      </c>
      <c r="T14" s="467">
        <v>50</v>
      </c>
      <c r="U14" s="467">
        <v>0</v>
      </c>
      <c r="V14" s="1469"/>
      <c r="W14" s="21">
        <f t="shared" si="2"/>
        <v>0</v>
      </c>
      <c r="X14" s="21">
        <f t="shared" si="2"/>
        <v>0</v>
      </c>
      <c r="Y14" s="21">
        <f t="shared" si="2"/>
        <v>0</v>
      </c>
      <c r="Z14" s="21">
        <f t="shared" si="2"/>
        <v>0</v>
      </c>
      <c r="AA14" s="21">
        <f t="shared" si="2"/>
        <v>0</v>
      </c>
    </row>
    <row r="15" spans="1:27" s="94" customFormat="1" ht="27" customHeight="1">
      <c r="A15" s="1449" t="s">
        <v>359</v>
      </c>
      <c r="B15" s="465">
        <f t="shared" si="0"/>
        <v>254189</v>
      </c>
      <c r="C15" s="466">
        <f t="shared" si="0"/>
        <v>855</v>
      </c>
      <c r="D15" s="466">
        <f t="shared" si="0"/>
        <v>22826</v>
      </c>
      <c r="E15" s="466">
        <f t="shared" si="0"/>
        <v>67126</v>
      </c>
      <c r="F15" s="466">
        <f t="shared" si="0"/>
        <v>1424320</v>
      </c>
      <c r="G15" s="467">
        <v>29704</v>
      </c>
      <c r="H15" s="467">
        <v>264</v>
      </c>
      <c r="I15" s="467">
        <v>3150</v>
      </c>
      <c r="J15" s="467">
        <v>6371</v>
      </c>
      <c r="K15" s="467">
        <v>60000</v>
      </c>
      <c r="L15" s="467">
        <v>97879</v>
      </c>
      <c r="M15" s="467">
        <v>191</v>
      </c>
      <c r="N15" s="467">
        <v>7167</v>
      </c>
      <c r="O15" s="467">
        <v>19422</v>
      </c>
      <c r="P15" s="467">
        <v>526000</v>
      </c>
      <c r="Q15" s="467">
        <v>126606</v>
      </c>
      <c r="R15" s="467">
        <v>400</v>
      </c>
      <c r="S15" s="467">
        <v>12509</v>
      </c>
      <c r="T15" s="467">
        <v>41333</v>
      </c>
      <c r="U15" s="467">
        <v>838320</v>
      </c>
      <c r="V15" s="1469"/>
      <c r="W15" s="21">
        <f t="shared" si="2"/>
        <v>0</v>
      </c>
      <c r="X15" s="21">
        <f t="shared" si="2"/>
        <v>0</v>
      </c>
      <c r="Y15" s="21">
        <f t="shared" si="2"/>
        <v>0</v>
      </c>
      <c r="Z15" s="21">
        <f t="shared" si="2"/>
        <v>0</v>
      </c>
      <c r="AA15" s="21">
        <f t="shared" si="2"/>
        <v>0</v>
      </c>
    </row>
    <row r="16" spans="1:27" s="94" customFormat="1" ht="27" customHeight="1">
      <c r="A16" s="1449" t="s">
        <v>360</v>
      </c>
      <c r="B16" s="465">
        <f t="shared" si="0"/>
        <v>54027</v>
      </c>
      <c r="C16" s="466">
        <f t="shared" si="0"/>
        <v>449</v>
      </c>
      <c r="D16" s="466">
        <f t="shared" si="0"/>
        <v>6194</v>
      </c>
      <c r="E16" s="466">
        <f t="shared" si="0"/>
        <v>9930</v>
      </c>
      <c r="F16" s="466">
        <f t="shared" si="0"/>
        <v>487555</v>
      </c>
      <c r="G16" s="467">
        <v>0</v>
      </c>
      <c r="H16" s="467">
        <v>0</v>
      </c>
      <c r="I16" s="467">
        <v>0</v>
      </c>
      <c r="J16" s="467">
        <v>0</v>
      </c>
      <c r="K16" s="467">
        <v>0</v>
      </c>
      <c r="L16" s="467">
        <v>54027</v>
      </c>
      <c r="M16" s="467">
        <v>449</v>
      </c>
      <c r="N16" s="467">
        <v>6194</v>
      </c>
      <c r="O16" s="467">
        <v>9930</v>
      </c>
      <c r="P16" s="467">
        <v>487555</v>
      </c>
      <c r="Q16" s="467">
        <v>0</v>
      </c>
      <c r="R16" s="467">
        <v>0</v>
      </c>
      <c r="S16" s="467">
        <v>0</v>
      </c>
      <c r="T16" s="467">
        <v>0</v>
      </c>
      <c r="U16" s="467">
        <v>0</v>
      </c>
      <c r="V16" s="1469"/>
      <c r="W16" s="21">
        <f t="shared" si="2"/>
        <v>0</v>
      </c>
      <c r="X16" s="21">
        <f t="shared" si="2"/>
        <v>0</v>
      </c>
      <c r="Y16" s="21">
        <f t="shared" si="2"/>
        <v>0</v>
      </c>
      <c r="Z16" s="21">
        <f t="shared" si="2"/>
        <v>0</v>
      </c>
      <c r="AA16" s="21">
        <f t="shared" si="2"/>
        <v>0</v>
      </c>
    </row>
    <row r="17" spans="1:51" s="94" customFormat="1" ht="27" customHeight="1">
      <c r="A17" s="1449" t="s">
        <v>361</v>
      </c>
      <c r="B17" s="465">
        <f t="shared" si="0"/>
        <v>215055</v>
      </c>
      <c r="C17" s="466">
        <f t="shared" si="0"/>
        <v>1064</v>
      </c>
      <c r="D17" s="466">
        <f t="shared" si="0"/>
        <v>12958</v>
      </c>
      <c r="E17" s="466">
        <f t="shared" si="0"/>
        <v>23045</v>
      </c>
      <c r="F17" s="466">
        <f t="shared" si="0"/>
        <v>884314</v>
      </c>
      <c r="G17" s="467">
        <v>0</v>
      </c>
      <c r="H17" s="467">
        <v>0</v>
      </c>
      <c r="I17" s="467">
        <v>0</v>
      </c>
      <c r="J17" s="467">
        <v>0</v>
      </c>
      <c r="K17" s="467">
        <v>0</v>
      </c>
      <c r="L17" s="467">
        <v>129621</v>
      </c>
      <c r="M17" s="467">
        <v>826</v>
      </c>
      <c r="N17" s="467">
        <v>9410</v>
      </c>
      <c r="O17" s="467">
        <v>15360</v>
      </c>
      <c r="P17" s="467">
        <v>564022</v>
      </c>
      <c r="Q17" s="467">
        <v>85434</v>
      </c>
      <c r="R17" s="467">
        <v>238</v>
      </c>
      <c r="S17" s="467">
        <v>3548</v>
      </c>
      <c r="T17" s="467">
        <v>7685</v>
      </c>
      <c r="U17" s="467">
        <v>320292</v>
      </c>
      <c r="V17" s="1469"/>
      <c r="W17" s="21">
        <f t="shared" si="2"/>
        <v>0</v>
      </c>
      <c r="X17" s="21">
        <f t="shared" si="2"/>
        <v>0</v>
      </c>
      <c r="Y17" s="21">
        <f t="shared" si="2"/>
        <v>0</v>
      </c>
      <c r="Z17" s="21">
        <f t="shared" si="2"/>
        <v>0</v>
      </c>
      <c r="AA17" s="21">
        <f t="shared" si="2"/>
        <v>0</v>
      </c>
    </row>
    <row r="18" spans="1:51" s="94" customFormat="1" ht="27" customHeight="1">
      <c r="A18" s="1449" t="s">
        <v>362</v>
      </c>
      <c r="B18" s="465">
        <f t="shared" si="0"/>
        <v>189896</v>
      </c>
      <c r="C18" s="466">
        <f t="shared" si="0"/>
        <v>723</v>
      </c>
      <c r="D18" s="466">
        <f t="shared" si="0"/>
        <v>24797</v>
      </c>
      <c r="E18" s="466">
        <f t="shared" si="0"/>
        <v>33619</v>
      </c>
      <c r="F18" s="466">
        <f t="shared" si="0"/>
        <v>790231</v>
      </c>
      <c r="G18" s="467">
        <v>0</v>
      </c>
      <c r="H18" s="467">
        <v>0</v>
      </c>
      <c r="I18" s="467">
        <v>0</v>
      </c>
      <c r="J18" s="467">
        <v>0</v>
      </c>
      <c r="K18" s="467">
        <v>0</v>
      </c>
      <c r="L18" s="467">
        <v>77154</v>
      </c>
      <c r="M18" s="467">
        <v>205</v>
      </c>
      <c r="N18" s="467">
        <v>15006</v>
      </c>
      <c r="O18" s="467">
        <v>19191</v>
      </c>
      <c r="P18" s="467">
        <v>230231</v>
      </c>
      <c r="Q18" s="467">
        <v>112742</v>
      </c>
      <c r="R18" s="467">
        <v>518</v>
      </c>
      <c r="S18" s="467">
        <v>9791</v>
      </c>
      <c r="T18" s="467">
        <v>14428</v>
      </c>
      <c r="U18" s="467">
        <v>560000</v>
      </c>
      <c r="V18" s="1469"/>
      <c r="W18" s="21">
        <f t="shared" si="2"/>
        <v>0</v>
      </c>
      <c r="X18" s="21">
        <f t="shared" si="2"/>
        <v>0</v>
      </c>
      <c r="Y18" s="21">
        <f t="shared" si="2"/>
        <v>0</v>
      </c>
      <c r="Z18" s="21">
        <f t="shared" si="2"/>
        <v>0</v>
      </c>
      <c r="AA18" s="21">
        <f t="shared" si="2"/>
        <v>0</v>
      </c>
    </row>
    <row r="19" spans="1:51" s="94" customFormat="1" ht="27" customHeight="1">
      <c r="A19" s="1450" t="s">
        <v>363</v>
      </c>
      <c r="B19" s="468">
        <f t="shared" si="0"/>
        <v>163119</v>
      </c>
      <c r="C19" s="469">
        <f t="shared" si="0"/>
        <v>859</v>
      </c>
      <c r="D19" s="469">
        <f t="shared" si="0"/>
        <v>9769</v>
      </c>
      <c r="E19" s="469">
        <f t="shared" si="0"/>
        <v>15038</v>
      </c>
      <c r="F19" s="469">
        <f t="shared" si="0"/>
        <v>728904</v>
      </c>
      <c r="G19" s="470">
        <v>0</v>
      </c>
      <c r="H19" s="470">
        <v>0</v>
      </c>
      <c r="I19" s="470">
        <v>0</v>
      </c>
      <c r="J19" s="470">
        <v>0</v>
      </c>
      <c r="K19" s="470">
        <v>0</v>
      </c>
      <c r="L19" s="470">
        <v>87120</v>
      </c>
      <c r="M19" s="470">
        <v>465</v>
      </c>
      <c r="N19" s="470">
        <v>6203</v>
      </c>
      <c r="O19" s="470">
        <v>8421</v>
      </c>
      <c r="P19" s="470">
        <v>221830</v>
      </c>
      <c r="Q19" s="470">
        <v>75999</v>
      </c>
      <c r="R19" s="470">
        <v>394</v>
      </c>
      <c r="S19" s="470">
        <v>3566</v>
      </c>
      <c r="T19" s="470">
        <v>6617</v>
      </c>
      <c r="U19" s="470">
        <v>507074</v>
      </c>
      <c r="V19" s="1469"/>
      <c r="W19" s="21">
        <f t="shared" si="2"/>
        <v>0</v>
      </c>
      <c r="X19" s="21">
        <f t="shared" si="2"/>
        <v>0</v>
      </c>
      <c r="Y19" s="21">
        <f t="shared" si="2"/>
        <v>0</v>
      </c>
      <c r="Z19" s="21">
        <f t="shared" si="2"/>
        <v>0</v>
      </c>
      <c r="AA19" s="21">
        <f t="shared" si="2"/>
        <v>0</v>
      </c>
    </row>
    <row r="20" spans="1:51" s="1469" customFormat="1" ht="13.9" customHeight="1">
      <c r="A20" s="94" t="s">
        <v>328</v>
      </c>
      <c r="D20" s="157" t="s">
        <v>329</v>
      </c>
      <c r="H20" s="1490" t="s">
        <v>330</v>
      </c>
      <c r="M20" s="1462"/>
      <c r="N20" s="1469" t="s">
        <v>332</v>
      </c>
      <c r="Q20" s="1462"/>
      <c r="S20" s="1462"/>
      <c r="T20" s="1462"/>
      <c r="U20" s="99" t="s">
        <v>333</v>
      </c>
      <c r="V20" s="1462"/>
      <c r="W20" s="1462"/>
      <c r="X20" s="1462"/>
      <c r="Y20" s="1462"/>
    </row>
    <row r="21" spans="1:51" s="1469" customFormat="1" ht="13.9" customHeight="1">
      <c r="A21" s="1462"/>
      <c r="B21" s="1462"/>
      <c r="C21" s="1462"/>
      <c r="E21" s="1462"/>
      <c r="G21" s="1462"/>
      <c r="H21" s="94" t="s">
        <v>334</v>
      </c>
      <c r="M21" s="1462"/>
      <c r="N21" s="1462"/>
      <c r="O21" s="1462"/>
      <c r="P21" s="1462"/>
      <c r="Q21" s="1462"/>
      <c r="R21" s="1462"/>
      <c r="S21" s="1462"/>
      <c r="T21" s="1462"/>
      <c r="U21" s="1462"/>
      <c r="V21" s="1462"/>
      <c r="W21" s="1462"/>
      <c r="X21" s="1462"/>
      <c r="Y21" s="1462"/>
    </row>
    <row r="22" spans="1:51" s="1643" customFormat="1" ht="13.9" customHeight="1">
      <c r="A22" s="1462"/>
      <c r="B22" s="471"/>
      <c r="C22" s="471"/>
      <c r="D22" s="472"/>
      <c r="E22" s="471"/>
      <c r="F22" s="471"/>
      <c r="G22" s="472"/>
      <c r="H22" s="471"/>
      <c r="I22" s="471"/>
      <c r="J22" s="472"/>
      <c r="K22" s="471"/>
      <c r="L22" s="471"/>
      <c r="M22" s="472"/>
      <c r="N22" s="471"/>
      <c r="O22" s="471"/>
      <c r="P22" s="471"/>
      <c r="Q22" s="471"/>
      <c r="R22" s="471"/>
      <c r="S22" s="471"/>
      <c r="T22" s="1469"/>
      <c r="U22" s="1469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</row>
    <row r="23" spans="1:51" s="94" customFormat="1" ht="13.9" customHeight="1">
      <c r="A23" s="94" t="s">
        <v>520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73"/>
      <c r="Q23" s="459"/>
      <c r="R23" s="459"/>
      <c r="S23" s="459"/>
      <c r="T23" s="459"/>
      <c r="U23" s="459"/>
      <c r="V23" s="1469"/>
    </row>
    <row r="24" spans="1:51" s="94" customFormat="1" ht="13.9" customHeight="1">
      <c r="A24" s="94" t="s">
        <v>272</v>
      </c>
    </row>
    <row r="25" spans="1:51" s="94" customFormat="1" ht="13.9" customHeight="1">
      <c r="A25" s="157"/>
      <c r="B25" s="157"/>
      <c r="AB25" s="1469"/>
      <c r="AC25" s="1469"/>
      <c r="AD25" s="1469"/>
      <c r="AE25" s="1469"/>
      <c r="AF25" s="1469"/>
    </row>
    <row r="27" spans="1:51">
      <c r="B27" s="474">
        <f>B7-SUM(B8:B19)</f>
        <v>0</v>
      </c>
      <c r="C27" s="474">
        <f t="shared" ref="C27:U27" si="3">C7-SUM(C8:C19)</f>
        <v>0</v>
      </c>
      <c r="D27" s="474">
        <f t="shared" si="3"/>
        <v>0</v>
      </c>
      <c r="E27" s="474">
        <f t="shared" si="3"/>
        <v>0</v>
      </c>
      <c r="F27" s="474">
        <f t="shared" si="3"/>
        <v>0</v>
      </c>
      <c r="G27" s="474">
        <f t="shared" si="3"/>
        <v>0</v>
      </c>
      <c r="H27" s="474">
        <f t="shared" si="3"/>
        <v>0</v>
      </c>
      <c r="I27" s="474">
        <f t="shared" si="3"/>
        <v>0</v>
      </c>
      <c r="J27" s="474">
        <f t="shared" si="3"/>
        <v>0</v>
      </c>
      <c r="K27" s="474">
        <f t="shared" si="3"/>
        <v>0</v>
      </c>
      <c r="L27" s="474">
        <f t="shared" si="3"/>
        <v>0</v>
      </c>
      <c r="M27" s="474">
        <f t="shared" si="3"/>
        <v>0</v>
      </c>
      <c r="N27" s="474">
        <f t="shared" si="3"/>
        <v>0</v>
      </c>
      <c r="O27" s="474">
        <f t="shared" si="3"/>
        <v>0</v>
      </c>
      <c r="P27" s="474">
        <f t="shared" si="3"/>
        <v>0</v>
      </c>
      <c r="Q27" s="474">
        <f t="shared" si="3"/>
        <v>0</v>
      </c>
      <c r="R27" s="474">
        <f t="shared" si="3"/>
        <v>0</v>
      </c>
      <c r="S27" s="474">
        <f t="shared" si="3"/>
        <v>0</v>
      </c>
      <c r="T27" s="474">
        <f t="shared" si="3"/>
        <v>0</v>
      </c>
      <c r="U27" s="474">
        <f t="shared" si="3"/>
        <v>0</v>
      </c>
    </row>
  </sheetData>
  <mergeCells count="15">
    <mergeCell ref="A3:U3"/>
    <mergeCell ref="E4:P4"/>
    <mergeCell ref="Q4:U4"/>
    <mergeCell ref="A5:A6"/>
    <mergeCell ref="B5:F5"/>
    <mergeCell ref="G5:K5"/>
    <mergeCell ref="L5:P5"/>
    <mergeCell ref="Q5:U5"/>
    <mergeCell ref="A1:B1"/>
    <mergeCell ref="P1:R1"/>
    <mergeCell ref="S1:U1"/>
    <mergeCell ref="A2:B2"/>
    <mergeCell ref="C2:H2"/>
    <mergeCell ref="P2:R2"/>
    <mergeCell ref="S2:U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89" orientation="landscape" r:id="rId1"/>
  <headerFooter alignWithMargins="0">
    <oddFooter>&amp;C&amp;8&amp;A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9.625" style="97" customWidth="1"/>
    <col min="2" max="7" width="13.625" style="1071" customWidth="1"/>
    <col min="8" max="9" width="14.625" style="1071" customWidth="1"/>
    <col min="10" max="10" width="9" style="1071"/>
    <col min="11" max="11" width="4.125" style="1071" bestFit="1" customWidth="1"/>
    <col min="12" max="16384" width="9" style="1071"/>
  </cols>
  <sheetData>
    <row r="1" spans="1:11" s="94" customFormat="1" ht="18" customHeight="1">
      <c r="A1" s="1438" t="s">
        <v>1442</v>
      </c>
      <c r="H1" s="1438" t="s">
        <v>1441</v>
      </c>
      <c r="I1" s="1438" t="s">
        <v>1440</v>
      </c>
    </row>
    <row r="2" spans="1:11" s="94" customFormat="1" ht="18" customHeight="1">
      <c r="A2" s="1438" t="s">
        <v>1439</v>
      </c>
      <c r="B2" s="1136" t="s">
        <v>4037</v>
      </c>
      <c r="C2" s="1471"/>
      <c r="D2" s="1471"/>
      <c r="E2" s="1471"/>
      <c r="F2" s="1471"/>
      <c r="G2" s="7" t="s">
        <v>220</v>
      </c>
      <c r="H2" s="1438" t="s">
        <v>1438</v>
      </c>
      <c r="I2" s="1516" t="s">
        <v>1437</v>
      </c>
    </row>
    <row r="3" spans="1:11" ht="26.25" customHeight="1">
      <c r="A3" s="1747" t="s">
        <v>1436</v>
      </c>
      <c r="B3" s="1748"/>
      <c r="C3" s="1748"/>
      <c r="D3" s="1748"/>
      <c r="E3" s="1748"/>
      <c r="F3" s="1748"/>
      <c r="G3" s="1748"/>
      <c r="H3" s="1748"/>
      <c r="I3" s="1748"/>
    </row>
    <row r="4" spans="1:11" ht="18" customHeight="1">
      <c r="A4" s="1447"/>
      <c r="C4" s="1876" t="s">
        <v>4038</v>
      </c>
      <c r="D4" s="1876"/>
      <c r="E4" s="1876"/>
      <c r="F4" s="1876"/>
      <c r="G4" s="1876"/>
      <c r="I4" s="1135" t="s">
        <v>1435</v>
      </c>
    </row>
    <row r="5" spans="1:11" ht="27.75" customHeight="1">
      <c r="A5" s="1445" t="s">
        <v>1434</v>
      </c>
      <c r="B5" s="1877" t="s">
        <v>1433</v>
      </c>
      <c r="C5" s="1796"/>
      <c r="D5" s="1877" t="s">
        <v>1432</v>
      </c>
      <c r="E5" s="1796"/>
      <c r="F5" s="1877" t="s">
        <v>1431</v>
      </c>
      <c r="G5" s="1796"/>
      <c r="H5" s="1877" t="s">
        <v>1430</v>
      </c>
      <c r="I5" s="1797"/>
    </row>
    <row r="6" spans="1:11" ht="27.75" customHeight="1">
      <c r="A6" s="1449"/>
      <c r="B6" s="1534"/>
      <c r="C6" s="1534"/>
      <c r="D6" s="1534"/>
      <c r="E6" s="1534"/>
      <c r="F6" s="1534"/>
      <c r="G6" s="1534"/>
      <c r="H6" s="1534"/>
      <c r="I6" s="1534"/>
    </row>
    <row r="7" spans="1:11" ht="24.95" customHeight="1">
      <c r="A7" s="1105" t="s">
        <v>1429</v>
      </c>
      <c r="B7" s="1497"/>
      <c r="C7" s="1497"/>
      <c r="D7" s="1497"/>
      <c r="E7" s="1497"/>
      <c r="F7" s="1497"/>
      <c r="G7" s="1497"/>
      <c r="H7" s="1497"/>
      <c r="I7" s="1497"/>
    </row>
    <row r="8" spans="1:11" ht="24.95" customHeight="1">
      <c r="A8" s="1134" t="s">
        <v>1427</v>
      </c>
      <c r="B8" s="1878">
        <f>B9+B10</f>
        <v>15064038</v>
      </c>
      <c r="C8" s="1879"/>
      <c r="D8" s="1879">
        <f>D9+D10</f>
        <v>598333</v>
      </c>
      <c r="E8" s="1879"/>
      <c r="F8" s="1879">
        <f>F9+F10</f>
        <v>9688630</v>
      </c>
      <c r="G8" s="1879"/>
      <c r="H8" s="1879">
        <f>H9+H10</f>
        <v>4777075</v>
      </c>
      <c r="I8" s="1879"/>
      <c r="K8" s="1072">
        <f>B8-D8-F8-H8</f>
        <v>0</v>
      </c>
    </row>
    <row r="9" spans="1:11" ht="24.95" customHeight="1">
      <c r="A9" s="1134" t="s">
        <v>1426</v>
      </c>
      <c r="B9" s="1878">
        <f>SUM(D9:I9)</f>
        <v>12913530</v>
      </c>
      <c r="C9" s="1879"/>
      <c r="D9" s="1879">
        <v>561938</v>
      </c>
      <c r="E9" s="1879"/>
      <c r="F9" s="1879">
        <v>8326332</v>
      </c>
      <c r="G9" s="1879"/>
      <c r="H9" s="1879">
        <v>4025260</v>
      </c>
      <c r="I9" s="1879"/>
      <c r="K9" s="1072">
        <f>B9-D9-F9-H9</f>
        <v>0</v>
      </c>
    </row>
    <row r="10" spans="1:11" ht="24.95" customHeight="1">
      <c r="A10" s="1134" t="s">
        <v>1425</v>
      </c>
      <c r="B10" s="1878">
        <f>SUM(D10:I10)</f>
        <v>2150508</v>
      </c>
      <c r="C10" s="1879"/>
      <c r="D10" s="1879">
        <v>36395</v>
      </c>
      <c r="E10" s="1879"/>
      <c r="F10" s="1879">
        <v>1362298</v>
      </c>
      <c r="G10" s="1879"/>
      <c r="H10" s="1879">
        <v>751815</v>
      </c>
      <c r="I10" s="1879"/>
      <c r="K10" s="1072">
        <f>B10-D10-F10-H10</f>
        <v>0</v>
      </c>
    </row>
    <row r="11" spans="1:11" ht="24.95" customHeight="1">
      <c r="A11" s="1134" t="s">
        <v>1424</v>
      </c>
      <c r="B11" s="1878">
        <f>SUM(D11:I11)</f>
        <v>2999699</v>
      </c>
      <c r="C11" s="1879"/>
      <c r="D11" s="1879">
        <v>54985</v>
      </c>
      <c r="E11" s="1879"/>
      <c r="F11" s="1879">
        <v>2944714</v>
      </c>
      <c r="G11" s="1879"/>
      <c r="H11" s="1879">
        <v>0</v>
      </c>
      <c r="I11" s="1879"/>
      <c r="K11" s="1072">
        <f>B11-D11-F11-H11</f>
        <v>0</v>
      </c>
    </row>
    <row r="12" spans="1:11" ht="24.95" customHeight="1">
      <c r="A12" s="8"/>
      <c r="B12" s="1497"/>
      <c r="C12" s="1497"/>
      <c r="D12" s="1497"/>
      <c r="E12" s="1497"/>
      <c r="F12" s="1497"/>
      <c r="G12" s="1497"/>
      <c r="H12" s="1497"/>
      <c r="I12" s="1497"/>
    </row>
    <row r="13" spans="1:11" ht="24.95" customHeight="1">
      <c r="A13" s="1105" t="s">
        <v>1428</v>
      </c>
      <c r="B13" s="1497"/>
      <c r="C13" s="1497"/>
      <c r="D13" s="1497"/>
      <c r="E13" s="1497"/>
      <c r="F13" s="1497"/>
      <c r="G13" s="1497"/>
      <c r="H13" s="1497"/>
      <c r="I13" s="1497"/>
    </row>
    <row r="14" spans="1:11" ht="24.95" customHeight="1">
      <c r="A14" s="1134" t="s">
        <v>1427</v>
      </c>
      <c r="B14" s="1878">
        <f>B15+B16</f>
        <v>14475037</v>
      </c>
      <c r="C14" s="1879"/>
      <c r="D14" s="1879">
        <f>D15+D16</f>
        <v>642388</v>
      </c>
      <c r="E14" s="1879"/>
      <c r="F14" s="1879">
        <f>F15+F16</f>
        <v>9626076</v>
      </c>
      <c r="G14" s="1879"/>
      <c r="H14" s="1879">
        <f>H15+H16</f>
        <v>4206573</v>
      </c>
      <c r="I14" s="1879"/>
      <c r="K14" s="1072">
        <f>B14-D14-F14-H14</f>
        <v>0</v>
      </c>
    </row>
    <row r="15" spans="1:11" ht="24.95" customHeight="1">
      <c r="A15" s="1134" t="s">
        <v>1426</v>
      </c>
      <c r="B15" s="1878">
        <f>SUM(D15:I15)</f>
        <v>12445022</v>
      </c>
      <c r="C15" s="1879"/>
      <c r="D15" s="1879">
        <v>606281</v>
      </c>
      <c r="E15" s="1879"/>
      <c r="F15" s="1879">
        <v>8263778</v>
      </c>
      <c r="G15" s="1879"/>
      <c r="H15" s="1879">
        <v>3574963</v>
      </c>
      <c r="I15" s="1879"/>
      <c r="K15" s="1072">
        <f>B15-D15-F15-H15</f>
        <v>0</v>
      </c>
    </row>
    <row r="16" spans="1:11" ht="24.95" customHeight="1">
      <c r="A16" s="1134" t="s">
        <v>1425</v>
      </c>
      <c r="B16" s="1878">
        <f>SUM(D16:I16)</f>
        <v>2030015</v>
      </c>
      <c r="C16" s="1879"/>
      <c r="D16" s="1879">
        <v>36107</v>
      </c>
      <c r="E16" s="1879"/>
      <c r="F16" s="1879">
        <v>1362298</v>
      </c>
      <c r="G16" s="1879"/>
      <c r="H16" s="1879">
        <v>631610</v>
      </c>
      <c r="I16" s="1879"/>
      <c r="K16" s="1072">
        <f>B16-D16-F16-H16</f>
        <v>0</v>
      </c>
    </row>
    <row r="17" spans="1:32" ht="24.95" customHeight="1">
      <c r="A17" s="1134" t="s">
        <v>1424</v>
      </c>
      <c r="B17" s="1878">
        <f>SUM(D17:I17)</f>
        <v>3063641</v>
      </c>
      <c r="C17" s="1879"/>
      <c r="D17" s="1879">
        <v>58372</v>
      </c>
      <c r="E17" s="1879"/>
      <c r="F17" s="1879">
        <v>2944714</v>
      </c>
      <c r="G17" s="1879"/>
      <c r="H17" s="1879">
        <v>60555</v>
      </c>
      <c r="I17" s="1879"/>
      <c r="K17" s="1072">
        <f>B17-D17-F17-H17</f>
        <v>0</v>
      </c>
    </row>
    <row r="18" spans="1:32" ht="24.95" customHeight="1">
      <c r="A18" s="1450"/>
      <c r="B18" s="326"/>
      <c r="C18" s="326"/>
      <c r="D18" s="326"/>
      <c r="E18" s="326"/>
      <c r="F18" s="326"/>
      <c r="G18" s="326"/>
      <c r="H18" s="326"/>
      <c r="I18" s="326"/>
    </row>
    <row r="19" spans="1:32" s="94" customFormat="1" ht="13.9" customHeight="1">
      <c r="A19" s="339" t="s">
        <v>4039</v>
      </c>
      <c r="B19" s="1133" t="s">
        <v>1377</v>
      </c>
      <c r="D19" s="1108" t="s">
        <v>1423</v>
      </c>
      <c r="E19" s="1467"/>
      <c r="F19" s="1467"/>
      <c r="G19" s="339" t="s">
        <v>1422</v>
      </c>
      <c r="I19" s="99" t="s">
        <v>4040</v>
      </c>
    </row>
    <row r="20" spans="1:32" s="94" customFormat="1" ht="13.9" customHeight="1">
      <c r="A20" s="1538"/>
      <c r="B20" s="1546"/>
      <c r="C20" s="1546"/>
      <c r="D20" s="1108" t="s">
        <v>1421</v>
      </c>
      <c r="E20" s="1469"/>
      <c r="F20" s="1469"/>
      <c r="H20" s="1462"/>
      <c r="I20" s="1546"/>
    </row>
    <row r="21" spans="1:32" s="94" customFormat="1" ht="13.9" customHeight="1">
      <c r="A21" s="1538"/>
      <c r="B21" s="1546"/>
      <c r="C21" s="1546"/>
      <c r="D21" s="1462"/>
      <c r="E21" s="1462"/>
      <c r="F21" s="1462"/>
      <c r="H21" s="1462"/>
      <c r="I21" s="1546"/>
    </row>
    <row r="22" spans="1:32" s="349" customFormat="1" ht="13.9" customHeight="1">
      <c r="A22" s="339" t="s">
        <v>1420</v>
      </c>
    </row>
    <row r="23" spans="1:32" s="349" customFormat="1" ht="13.9" customHeight="1">
      <c r="A23" s="339" t="s">
        <v>4041</v>
      </c>
    </row>
    <row r="24" spans="1:32" s="94" customFormat="1" ht="13.9" customHeight="1">
      <c r="A24" s="1073"/>
      <c r="B24" s="157"/>
      <c r="AB24" s="1469"/>
      <c r="AC24" s="1469"/>
      <c r="AD24" s="1469"/>
      <c r="AE24" s="1469"/>
      <c r="AF24" s="1469"/>
    </row>
    <row r="26" spans="1:32">
      <c r="C26" s="1072">
        <f>B8-B9-B10</f>
        <v>0</v>
      </c>
      <c r="E26" s="1072">
        <f>D8-D9-D10</f>
        <v>0</v>
      </c>
      <c r="G26" s="1072">
        <f>F8-F9-F10</f>
        <v>0</v>
      </c>
      <c r="I26" s="1072">
        <f>H8-H9-H10</f>
        <v>0</v>
      </c>
    </row>
    <row r="27" spans="1:32">
      <c r="C27" s="1072">
        <f>B14-B15-B16</f>
        <v>0</v>
      </c>
      <c r="E27" s="1072">
        <f>D14-D15-D16</f>
        <v>0</v>
      </c>
      <c r="G27" s="1072">
        <f>F14-F15-F16</f>
        <v>0</v>
      </c>
      <c r="I27" s="1072">
        <f>H14-H15-H16</f>
        <v>0</v>
      </c>
    </row>
  </sheetData>
  <mergeCells count="38"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A3:I3"/>
    <mergeCell ref="C4:G4"/>
    <mergeCell ref="B5:C5"/>
    <mergeCell ref="D5:E5"/>
    <mergeCell ref="F5:G5"/>
    <mergeCell ref="H5:I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&amp;C&amp;10&amp;A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F32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7" style="97" customWidth="1"/>
    <col min="2" max="2" width="10.625" style="383" customWidth="1"/>
    <col min="3" max="4" width="25.375" style="97" customWidth="1"/>
    <col min="5" max="5" width="25" style="97" customWidth="1"/>
    <col min="6" max="6" width="24.875" style="97" customWidth="1"/>
    <col min="7" max="256" width="9" style="97"/>
    <col min="257" max="257" width="17" style="97" customWidth="1"/>
    <col min="258" max="258" width="10.625" style="97" customWidth="1"/>
    <col min="259" max="260" width="25.375" style="97" customWidth="1"/>
    <col min="261" max="261" width="25" style="97" customWidth="1"/>
    <col min="262" max="262" width="24.875" style="97" customWidth="1"/>
    <col min="263" max="512" width="9" style="97"/>
    <col min="513" max="513" width="17" style="97" customWidth="1"/>
    <col min="514" max="514" width="10.625" style="97" customWidth="1"/>
    <col min="515" max="516" width="25.375" style="97" customWidth="1"/>
    <col min="517" max="517" width="25" style="97" customWidth="1"/>
    <col min="518" max="518" width="24.875" style="97" customWidth="1"/>
    <col min="519" max="768" width="9" style="97"/>
    <col min="769" max="769" width="17" style="97" customWidth="1"/>
    <col min="770" max="770" width="10.625" style="97" customWidth="1"/>
    <col min="771" max="772" width="25.375" style="97" customWidth="1"/>
    <col min="773" max="773" width="25" style="97" customWidth="1"/>
    <col min="774" max="774" width="24.875" style="97" customWidth="1"/>
    <col min="775" max="1024" width="9" style="97"/>
    <col min="1025" max="1025" width="17" style="97" customWidth="1"/>
    <col min="1026" max="1026" width="10.625" style="97" customWidth="1"/>
    <col min="1027" max="1028" width="25.375" style="97" customWidth="1"/>
    <col min="1029" max="1029" width="25" style="97" customWidth="1"/>
    <col min="1030" max="1030" width="24.875" style="97" customWidth="1"/>
    <col min="1031" max="1280" width="9" style="97"/>
    <col min="1281" max="1281" width="17" style="97" customWidth="1"/>
    <col min="1282" max="1282" width="10.625" style="97" customWidth="1"/>
    <col min="1283" max="1284" width="25.375" style="97" customWidth="1"/>
    <col min="1285" max="1285" width="25" style="97" customWidth="1"/>
    <col min="1286" max="1286" width="24.875" style="97" customWidth="1"/>
    <col min="1287" max="1536" width="9" style="97"/>
    <col min="1537" max="1537" width="17" style="97" customWidth="1"/>
    <col min="1538" max="1538" width="10.625" style="97" customWidth="1"/>
    <col min="1539" max="1540" width="25.375" style="97" customWidth="1"/>
    <col min="1541" max="1541" width="25" style="97" customWidth="1"/>
    <col min="1542" max="1542" width="24.875" style="97" customWidth="1"/>
    <col min="1543" max="1792" width="9" style="97"/>
    <col min="1793" max="1793" width="17" style="97" customWidth="1"/>
    <col min="1794" max="1794" width="10.625" style="97" customWidth="1"/>
    <col min="1795" max="1796" width="25.375" style="97" customWidth="1"/>
    <col min="1797" max="1797" width="25" style="97" customWidth="1"/>
    <col min="1798" max="1798" width="24.875" style="97" customWidth="1"/>
    <col min="1799" max="2048" width="9" style="97"/>
    <col min="2049" max="2049" width="17" style="97" customWidth="1"/>
    <col min="2050" max="2050" width="10.625" style="97" customWidth="1"/>
    <col min="2051" max="2052" width="25.375" style="97" customWidth="1"/>
    <col min="2053" max="2053" width="25" style="97" customWidth="1"/>
    <col min="2054" max="2054" width="24.875" style="97" customWidth="1"/>
    <col min="2055" max="2304" width="9" style="97"/>
    <col min="2305" max="2305" width="17" style="97" customWidth="1"/>
    <col min="2306" max="2306" width="10.625" style="97" customWidth="1"/>
    <col min="2307" max="2308" width="25.375" style="97" customWidth="1"/>
    <col min="2309" max="2309" width="25" style="97" customWidth="1"/>
    <col min="2310" max="2310" width="24.875" style="97" customWidth="1"/>
    <col min="2311" max="2560" width="9" style="97"/>
    <col min="2561" max="2561" width="17" style="97" customWidth="1"/>
    <col min="2562" max="2562" width="10.625" style="97" customWidth="1"/>
    <col min="2563" max="2564" width="25.375" style="97" customWidth="1"/>
    <col min="2565" max="2565" width="25" style="97" customWidth="1"/>
    <col min="2566" max="2566" width="24.875" style="97" customWidth="1"/>
    <col min="2567" max="2816" width="9" style="97"/>
    <col min="2817" max="2817" width="17" style="97" customWidth="1"/>
    <col min="2818" max="2818" width="10.625" style="97" customWidth="1"/>
    <col min="2819" max="2820" width="25.375" style="97" customWidth="1"/>
    <col min="2821" max="2821" width="25" style="97" customWidth="1"/>
    <col min="2822" max="2822" width="24.875" style="97" customWidth="1"/>
    <col min="2823" max="3072" width="9" style="97"/>
    <col min="3073" max="3073" width="17" style="97" customWidth="1"/>
    <col min="3074" max="3074" width="10.625" style="97" customWidth="1"/>
    <col min="3075" max="3076" width="25.375" style="97" customWidth="1"/>
    <col min="3077" max="3077" width="25" style="97" customWidth="1"/>
    <col min="3078" max="3078" width="24.875" style="97" customWidth="1"/>
    <col min="3079" max="3328" width="9" style="97"/>
    <col min="3329" max="3329" width="17" style="97" customWidth="1"/>
    <col min="3330" max="3330" width="10.625" style="97" customWidth="1"/>
    <col min="3331" max="3332" width="25.375" style="97" customWidth="1"/>
    <col min="3333" max="3333" width="25" style="97" customWidth="1"/>
    <col min="3334" max="3334" width="24.875" style="97" customWidth="1"/>
    <col min="3335" max="3584" width="9" style="97"/>
    <col min="3585" max="3585" width="17" style="97" customWidth="1"/>
    <col min="3586" max="3586" width="10.625" style="97" customWidth="1"/>
    <col min="3587" max="3588" width="25.375" style="97" customWidth="1"/>
    <col min="3589" max="3589" width="25" style="97" customWidth="1"/>
    <col min="3590" max="3590" width="24.875" style="97" customWidth="1"/>
    <col min="3591" max="3840" width="9" style="97"/>
    <col min="3841" max="3841" width="17" style="97" customWidth="1"/>
    <col min="3842" max="3842" width="10.625" style="97" customWidth="1"/>
    <col min="3843" max="3844" width="25.375" style="97" customWidth="1"/>
    <col min="3845" max="3845" width="25" style="97" customWidth="1"/>
    <col min="3846" max="3846" width="24.875" style="97" customWidth="1"/>
    <col min="3847" max="4096" width="9" style="97"/>
    <col min="4097" max="4097" width="17" style="97" customWidth="1"/>
    <col min="4098" max="4098" width="10.625" style="97" customWidth="1"/>
    <col min="4099" max="4100" width="25.375" style="97" customWidth="1"/>
    <col min="4101" max="4101" width="25" style="97" customWidth="1"/>
    <col min="4102" max="4102" width="24.875" style="97" customWidth="1"/>
    <col min="4103" max="4352" width="9" style="97"/>
    <col min="4353" max="4353" width="17" style="97" customWidth="1"/>
    <col min="4354" max="4354" width="10.625" style="97" customWidth="1"/>
    <col min="4355" max="4356" width="25.375" style="97" customWidth="1"/>
    <col min="4357" max="4357" width="25" style="97" customWidth="1"/>
    <col min="4358" max="4358" width="24.875" style="97" customWidth="1"/>
    <col min="4359" max="4608" width="9" style="97"/>
    <col min="4609" max="4609" width="17" style="97" customWidth="1"/>
    <col min="4610" max="4610" width="10.625" style="97" customWidth="1"/>
    <col min="4611" max="4612" width="25.375" style="97" customWidth="1"/>
    <col min="4613" max="4613" width="25" style="97" customWidth="1"/>
    <col min="4614" max="4614" width="24.875" style="97" customWidth="1"/>
    <col min="4615" max="4864" width="9" style="97"/>
    <col min="4865" max="4865" width="17" style="97" customWidth="1"/>
    <col min="4866" max="4866" width="10.625" style="97" customWidth="1"/>
    <col min="4867" max="4868" width="25.375" style="97" customWidth="1"/>
    <col min="4869" max="4869" width="25" style="97" customWidth="1"/>
    <col min="4870" max="4870" width="24.875" style="97" customWidth="1"/>
    <col min="4871" max="5120" width="9" style="97"/>
    <col min="5121" max="5121" width="17" style="97" customWidth="1"/>
    <col min="5122" max="5122" width="10.625" style="97" customWidth="1"/>
    <col min="5123" max="5124" width="25.375" style="97" customWidth="1"/>
    <col min="5125" max="5125" width="25" style="97" customWidth="1"/>
    <col min="5126" max="5126" width="24.875" style="97" customWidth="1"/>
    <col min="5127" max="5376" width="9" style="97"/>
    <col min="5377" max="5377" width="17" style="97" customWidth="1"/>
    <col min="5378" max="5378" width="10.625" style="97" customWidth="1"/>
    <col min="5379" max="5380" width="25.375" style="97" customWidth="1"/>
    <col min="5381" max="5381" width="25" style="97" customWidth="1"/>
    <col min="5382" max="5382" width="24.875" style="97" customWidth="1"/>
    <col min="5383" max="5632" width="9" style="97"/>
    <col min="5633" max="5633" width="17" style="97" customWidth="1"/>
    <col min="5634" max="5634" width="10.625" style="97" customWidth="1"/>
    <col min="5635" max="5636" width="25.375" style="97" customWidth="1"/>
    <col min="5637" max="5637" width="25" style="97" customWidth="1"/>
    <col min="5638" max="5638" width="24.875" style="97" customWidth="1"/>
    <col min="5639" max="5888" width="9" style="97"/>
    <col min="5889" max="5889" width="17" style="97" customWidth="1"/>
    <col min="5890" max="5890" width="10.625" style="97" customWidth="1"/>
    <col min="5891" max="5892" width="25.375" style="97" customWidth="1"/>
    <col min="5893" max="5893" width="25" style="97" customWidth="1"/>
    <col min="5894" max="5894" width="24.875" style="97" customWidth="1"/>
    <col min="5895" max="6144" width="9" style="97"/>
    <col min="6145" max="6145" width="17" style="97" customWidth="1"/>
    <col min="6146" max="6146" width="10.625" style="97" customWidth="1"/>
    <col min="6147" max="6148" width="25.375" style="97" customWidth="1"/>
    <col min="6149" max="6149" width="25" style="97" customWidth="1"/>
    <col min="6150" max="6150" width="24.875" style="97" customWidth="1"/>
    <col min="6151" max="6400" width="9" style="97"/>
    <col min="6401" max="6401" width="17" style="97" customWidth="1"/>
    <col min="6402" max="6402" width="10.625" style="97" customWidth="1"/>
    <col min="6403" max="6404" width="25.375" style="97" customWidth="1"/>
    <col min="6405" max="6405" width="25" style="97" customWidth="1"/>
    <col min="6406" max="6406" width="24.875" style="97" customWidth="1"/>
    <col min="6407" max="6656" width="9" style="97"/>
    <col min="6657" max="6657" width="17" style="97" customWidth="1"/>
    <col min="6658" max="6658" width="10.625" style="97" customWidth="1"/>
    <col min="6659" max="6660" width="25.375" style="97" customWidth="1"/>
    <col min="6661" max="6661" width="25" style="97" customWidth="1"/>
    <col min="6662" max="6662" width="24.875" style="97" customWidth="1"/>
    <col min="6663" max="6912" width="9" style="97"/>
    <col min="6913" max="6913" width="17" style="97" customWidth="1"/>
    <col min="6914" max="6914" width="10.625" style="97" customWidth="1"/>
    <col min="6915" max="6916" width="25.375" style="97" customWidth="1"/>
    <col min="6917" max="6917" width="25" style="97" customWidth="1"/>
    <col min="6918" max="6918" width="24.875" style="97" customWidth="1"/>
    <col min="6919" max="7168" width="9" style="97"/>
    <col min="7169" max="7169" width="17" style="97" customWidth="1"/>
    <col min="7170" max="7170" width="10.625" style="97" customWidth="1"/>
    <col min="7171" max="7172" width="25.375" style="97" customWidth="1"/>
    <col min="7173" max="7173" width="25" style="97" customWidth="1"/>
    <col min="7174" max="7174" width="24.875" style="97" customWidth="1"/>
    <col min="7175" max="7424" width="9" style="97"/>
    <col min="7425" max="7425" width="17" style="97" customWidth="1"/>
    <col min="7426" max="7426" width="10.625" style="97" customWidth="1"/>
    <col min="7427" max="7428" width="25.375" style="97" customWidth="1"/>
    <col min="7429" max="7429" width="25" style="97" customWidth="1"/>
    <col min="7430" max="7430" width="24.875" style="97" customWidth="1"/>
    <col min="7431" max="7680" width="9" style="97"/>
    <col min="7681" max="7681" width="17" style="97" customWidth="1"/>
    <col min="7682" max="7682" width="10.625" style="97" customWidth="1"/>
    <col min="7683" max="7684" width="25.375" style="97" customWidth="1"/>
    <col min="7685" max="7685" width="25" style="97" customWidth="1"/>
    <col min="7686" max="7686" width="24.875" style="97" customWidth="1"/>
    <col min="7687" max="7936" width="9" style="97"/>
    <col min="7937" max="7937" width="17" style="97" customWidth="1"/>
    <col min="7938" max="7938" width="10.625" style="97" customWidth="1"/>
    <col min="7939" max="7940" width="25.375" style="97" customWidth="1"/>
    <col min="7941" max="7941" width="25" style="97" customWidth="1"/>
    <col min="7942" max="7942" width="24.875" style="97" customWidth="1"/>
    <col min="7943" max="8192" width="9" style="97"/>
    <col min="8193" max="8193" width="17" style="97" customWidth="1"/>
    <col min="8194" max="8194" width="10.625" style="97" customWidth="1"/>
    <col min="8195" max="8196" width="25.375" style="97" customWidth="1"/>
    <col min="8197" max="8197" width="25" style="97" customWidth="1"/>
    <col min="8198" max="8198" width="24.875" style="97" customWidth="1"/>
    <col min="8199" max="8448" width="9" style="97"/>
    <col min="8449" max="8449" width="17" style="97" customWidth="1"/>
    <col min="8450" max="8450" width="10.625" style="97" customWidth="1"/>
    <col min="8451" max="8452" width="25.375" style="97" customWidth="1"/>
    <col min="8453" max="8453" width="25" style="97" customWidth="1"/>
    <col min="8454" max="8454" width="24.875" style="97" customWidth="1"/>
    <col min="8455" max="8704" width="9" style="97"/>
    <col min="8705" max="8705" width="17" style="97" customWidth="1"/>
    <col min="8706" max="8706" width="10.625" style="97" customWidth="1"/>
    <col min="8707" max="8708" width="25.375" style="97" customWidth="1"/>
    <col min="8709" max="8709" width="25" style="97" customWidth="1"/>
    <col min="8710" max="8710" width="24.875" style="97" customWidth="1"/>
    <col min="8711" max="8960" width="9" style="97"/>
    <col min="8961" max="8961" width="17" style="97" customWidth="1"/>
    <col min="8962" max="8962" width="10.625" style="97" customWidth="1"/>
    <col min="8963" max="8964" width="25.375" style="97" customWidth="1"/>
    <col min="8965" max="8965" width="25" style="97" customWidth="1"/>
    <col min="8966" max="8966" width="24.875" style="97" customWidth="1"/>
    <col min="8967" max="9216" width="9" style="97"/>
    <col min="9217" max="9217" width="17" style="97" customWidth="1"/>
    <col min="9218" max="9218" width="10.625" style="97" customWidth="1"/>
    <col min="9219" max="9220" width="25.375" style="97" customWidth="1"/>
    <col min="9221" max="9221" width="25" style="97" customWidth="1"/>
    <col min="9222" max="9222" width="24.875" style="97" customWidth="1"/>
    <col min="9223" max="9472" width="9" style="97"/>
    <col min="9473" max="9473" width="17" style="97" customWidth="1"/>
    <col min="9474" max="9474" width="10.625" style="97" customWidth="1"/>
    <col min="9475" max="9476" width="25.375" style="97" customWidth="1"/>
    <col min="9477" max="9477" width="25" style="97" customWidth="1"/>
    <col min="9478" max="9478" width="24.875" style="97" customWidth="1"/>
    <col min="9479" max="9728" width="9" style="97"/>
    <col min="9729" max="9729" width="17" style="97" customWidth="1"/>
    <col min="9730" max="9730" width="10.625" style="97" customWidth="1"/>
    <col min="9731" max="9732" width="25.375" style="97" customWidth="1"/>
    <col min="9733" max="9733" width="25" style="97" customWidth="1"/>
    <col min="9734" max="9734" width="24.875" style="97" customWidth="1"/>
    <col min="9735" max="9984" width="9" style="97"/>
    <col min="9985" max="9985" width="17" style="97" customWidth="1"/>
    <col min="9986" max="9986" width="10.625" style="97" customWidth="1"/>
    <col min="9987" max="9988" width="25.375" style="97" customWidth="1"/>
    <col min="9989" max="9989" width="25" style="97" customWidth="1"/>
    <col min="9990" max="9990" width="24.875" style="97" customWidth="1"/>
    <col min="9991" max="10240" width="9" style="97"/>
    <col min="10241" max="10241" width="17" style="97" customWidth="1"/>
    <col min="10242" max="10242" width="10.625" style="97" customWidth="1"/>
    <col min="10243" max="10244" width="25.375" style="97" customWidth="1"/>
    <col min="10245" max="10245" width="25" style="97" customWidth="1"/>
    <col min="10246" max="10246" width="24.875" style="97" customWidth="1"/>
    <col min="10247" max="10496" width="9" style="97"/>
    <col min="10497" max="10497" width="17" style="97" customWidth="1"/>
    <col min="10498" max="10498" width="10.625" style="97" customWidth="1"/>
    <col min="10499" max="10500" width="25.375" style="97" customWidth="1"/>
    <col min="10501" max="10501" width="25" style="97" customWidth="1"/>
    <col min="10502" max="10502" width="24.875" style="97" customWidth="1"/>
    <col min="10503" max="10752" width="9" style="97"/>
    <col min="10753" max="10753" width="17" style="97" customWidth="1"/>
    <col min="10754" max="10754" width="10.625" style="97" customWidth="1"/>
    <col min="10755" max="10756" width="25.375" style="97" customWidth="1"/>
    <col min="10757" max="10757" width="25" style="97" customWidth="1"/>
    <col min="10758" max="10758" width="24.875" style="97" customWidth="1"/>
    <col min="10759" max="11008" width="9" style="97"/>
    <col min="11009" max="11009" width="17" style="97" customWidth="1"/>
    <col min="11010" max="11010" width="10.625" style="97" customWidth="1"/>
    <col min="11011" max="11012" width="25.375" style="97" customWidth="1"/>
    <col min="11013" max="11013" width="25" style="97" customWidth="1"/>
    <col min="11014" max="11014" width="24.875" style="97" customWidth="1"/>
    <col min="11015" max="11264" width="9" style="97"/>
    <col min="11265" max="11265" width="17" style="97" customWidth="1"/>
    <col min="11266" max="11266" width="10.625" style="97" customWidth="1"/>
    <col min="11267" max="11268" width="25.375" style="97" customWidth="1"/>
    <col min="11269" max="11269" width="25" style="97" customWidth="1"/>
    <col min="11270" max="11270" width="24.875" style="97" customWidth="1"/>
    <col min="11271" max="11520" width="9" style="97"/>
    <col min="11521" max="11521" width="17" style="97" customWidth="1"/>
    <col min="11522" max="11522" width="10.625" style="97" customWidth="1"/>
    <col min="11523" max="11524" width="25.375" style="97" customWidth="1"/>
    <col min="11525" max="11525" width="25" style="97" customWidth="1"/>
    <col min="11526" max="11526" width="24.875" style="97" customWidth="1"/>
    <col min="11527" max="11776" width="9" style="97"/>
    <col min="11777" max="11777" width="17" style="97" customWidth="1"/>
    <col min="11778" max="11778" width="10.625" style="97" customWidth="1"/>
    <col min="11779" max="11780" width="25.375" style="97" customWidth="1"/>
    <col min="11781" max="11781" width="25" style="97" customWidth="1"/>
    <col min="11782" max="11782" width="24.875" style="97" customWidth="1"/>
    <col min="11783" max="12032" width="9" style="97"/>
    <col min="12033" max="12033" width="17" style="97" customWidth="1"/>
    <col min="12034" max="12034" width="10.625" style="97" customWidth="1"/>
    <col min="12035" max="12036" width="25.375" style="97" customWidth="1"/>
    <col min="12037" max="12037" width="25" style="97" customWidth="1"/>
    <col min="12038" max="12038" width="24.875" style="97" customWidth="1"/>
    <col min="12039" max="12288" width="9" style="97"/>
    <col min="12289" max="12289" width="17" style="97" customWidth="1"/>
    <col min="12290" max="12290" width="10.625" style="97" customWidth="1"/>
    <col min="12291" max="12292" width="25.375" style="97" customWidth="1"/>
    <col min="12293" max="12293" width="25" style="97" customWidth="1"/>
    <col min="12294" max="12294" width="24.875" style="97" customWidth="1"/>
    <col min="12295" max="12544" width="9" style="97"/>
    <col min="12545" max="12545" width="17" style="97" customWidth="1"/>
    <col min="12546" max="12546" width="10.625" style="97" customWidth="1"/>
    <col min="12547" max="12548" width="25.375" style="97" customWidth="1"/>
    <col min="12549" max="12549" width="25" style="97" customWidth="1"/>
    <col min="12550" max="12550" width="24.875" style="97" customWidth="1"/>
    <col min="12551" max="12800" width="9" style="97"/>
    <col min="12801" max="12801" width="17" style="97" customWidth="1"/>
    <col min="12802" max="12802" width="10.625" style="97" customWidth="1"/>
    <col min="12803" max="12804" width="25.375" style="97" customWidth="1"/>
    <col min="12805" max="12805" width="25" style="97" customWidth="1"/>
    <col min="12806" max="12806" width="24.875" style="97" customWidth="1"/>
    <col min="12807" max="13056" width="9" style="97"/>
    <col min="13057" max="13057" width="17" style="97" customWidth="1"/>
    <col min="13058" max="13058" width="10.625" style="97" customWidth="1"/>
    <col min="13059" max="13060" width="25.375" style="97" customWidth="1"/>
    <col min="13061" max="13061" width="25" style="97" customWidth="1"/>
    <col min="13062" max="13062" width="24.875" style="97" customWidth="1"/>
    <col min="13063" max="13312" width="9" style="97"/>
    <col min="13313" max="13313" width="17" style="97" customWidth="1"/>
    <col min="13314" max="13314" width="10.625" style="97" customWidth="1"/>
    <col min="13315" max="13316" width="25.375" style="97" customWidth="1"/>
    <col min="13317" max="13317" width="25" style="97" customWidth="1"/>
    <col min="13318" max="13318" width="24.875" style="97" customWidth="1"/>
    <col min="13319" max="13568" width="9" style="97"/>
    <col min="13569" max="13569" width="17" style="97" customWidth="1"/>
    <col min="13570" max="13570" width="10.625" style="97" customWidth="1"/>
    <col min="13571" max="13572" width="25.375" style="97" customWidth="1"/>
    <col min="13573" max="13573" width="25" style="97" customWidth="1"/>
    <col min="13574" max="13574" width="24.875" style="97" customWidth="1"/>
    <col min="13575" max="13824" width="9" style="97"/>
    <col min="13825" max="13825" width="17" style="97" customWidth="1"/>
    <col min="13826" max="13826" width="10.625" style="97" customWidth="1"/>
    <col min="13827" max="13828" width="25.375" style="97" customWidth="1"/>
    <col min="13829" max="13829" width="25" style="97" customWidth="1"/>
    <col min="13830" max="13830" width="24.875" style="97" customWidth="1"/>
    <col min="13831" max="14080" width="9" style="97"/>
    <col min="14081" max="14081" width="17" style="97" customWidth="1"/>
    <col min="14082" max="14082" width="10.625" style="97" customWidth="1"/>
    <col min="14083" max="14084" width="25.375" style="97" customWidth="1"/>
    <col min="14085" max="14085" width="25" style="97" customWidth="1"/>
    <col min="14086" max="14086" width="24.875" style="97" customWidth="1"/>
    <col min="14087" max="14336" width="9" style="97"/>
    <col min="14337" max="14337" width="17" style="97" customWidth="1"/>
    <col min="14338" max="14338" width="10.625" style="97" customWidth="1"/>
    <col min="14339" max="14340" width="25.375" style="97" customWidth="1"/>
    <col min="14341" max="14341" width="25" style="97" customWidth="1"/>
    <col min="14342" max="14342" width="24.875" style="97" customWidth="1"/>
    <col min="14343" max="14592" width="9" style="97"/>
    <col min="14593" max="14593" width="17" style="97" customWidth="1"/>
    <col min="14594" max="14594" width="10.625" style="97" customWidth="1"/>
    <col min="14595" max="14596" width="25.375" style="97" customWidth="1"/>
    <col min="14597" max="14597" width="25" style="97" customWidth="1"/>
    <col min="14598" max="14598" width="24.875" style="97" customWidth="1"/>
    <col min="14599" max="14848" width="9" style="97"/>
    <col min="14849" max="14849" width="17" style="97" customWidth="1"/>
    <col min="14850" max="14850" width="10.625" style="97" customWidth="1"/>
    <col min="14851" max="14852" width="25.375" style="97" customWidth="1"/>
    <col min="14853" max="14853" width="25" style="97" customWidth="1"/>
    <col min="14854" max="14854" width="24.875" style="97" customWidth="1"/>
    <col min="14855" max="15104" width="9" style="97"/>
    <col min="15105" max="15105" width="17" style="97" customWidth="1"/>
    <col min="15106" max="15106" width="10.625" style="97" customWidth="1"/>
    <col min="15107" max="15108" width="25.375" style="97" customWidth="1"/>
    <col min="15109" max="15109" width="25" style="97" customWidth="1"/>
    <col min="15110" max="15110" width="24.875" style="97" customWidth="1"/>
    <col min="15111" max="15360" width="9" style="97"/>
    <col min="15361" max="15361" width="17" style="97" customWidth="1"/>
    <col min="15362" max="15362" width="10.625" style="97" customWidth="1"/>
    <col min="15363" max="15364" width="25.375" style="97" customWidth="1"/>
    <col min="15365" max="15365" width="25" style="97" customWidth="1"/>
    <col min="15366" max="15366" width="24.875" style="97" customWidth="1"/>
    <col min="15367" max="15616" width="9" style="97"/>
    <col min="15617" max="15617" width="17" style="97" customWidth="1"/>
    <col min="15618" max="15618" width="10.625" style="97" customWidth="1"/>
    <col min="15619" max="15620" width="25.375" style="97" customWidth="1"/>
    <col min="15621" max="15621" width="25" style="97" customWidth="1"/>
    <col min="15622" max="15622" width="24.875" style="97" customWidth="1"/>
    <col min="15623" max="15872" width="9" style="97"/>
    <col min="15873" max="15873" width="17" style="97" customWidth="1"/>
    <col min="15874" max="15874" width="10.625" style="97" customWidth="1"/>
    <col min="15875" max="15876" width="25.375" style="97" customWidth="1"/>
    <col min="15877" max="15877" width="25" style="97" customWidth="1"/>
    <col min="15878" max="15878" width="24.875" style="97" customWidth="1"/>
    <col min="15879" max="16128" width="9" style="97"/>
    <col min="16129" max="16129" width="17" style="97" customWidth="1"/>
    <col min="16130" max="16130" width="10.625" style="97" customWidth="1"/>
    <col min="16131" max="16132" width="25.375" style="97" customWidth="1"/>
    <col min="16133" max="16133" width="25" style="97" customWidth="1"/>
    <col min="16134" max="16134" width="24.875" style="97" customWidth="1"/>
    <col min="16135" max="16384" width="9" style="97"/>
  </cols>
  <sheetData>
    <row r="1" spans="1:8" s="94" customFormat="1" ht="15" customHeight="1">
      <c r="A1" s="1439" t="s">
        <v>3092</v>
      </c>
      <c r="B1" s="340" t="s">
        <v>4026</v>
      </c>
      <c r="C1" s="1469"/>
      <c r="D1" s="1470"/>
      <c r="E1" s="1439" t="s">
        <v>3093</v>
      </c>
      <c r="F1" s="1439" t="s">
        <v>3367</v>
      </c>
    </row>
    <row r="2" spans="1:8" s="94" customFormat="1" ht="15" customHeight="1">
      <c r="A2" s="1439" t="s">
        <v>4027</v>
      </c>
      <c r="B2" s="344" t="s">
        <v>4028</v>
      </c>
      <c r="C2" s="1471"/>
      <c r="D2" s="7" t="s">
        <v>3482</v>
      </c>
      <c r="E2" s="1439" t="s">
        <v>3242</v>
      </c>
      <c r="F2" s="369" t="s">
        <v>521</v>
      </c>
    </row>
    <row r="3" spans="1:8" s="100" customFormat="1" ht="27.75" customHeight="1">
      <c r="A3" s="1762" t="s">
        <v>4029</v>
      </c>
      <c r="B3" s="1762"/>
      <c r="C3" s="1762"/>
      <c r="D3" s="1762"/>
      <c r="E3" s="1762"/>
      <c r="F3" s="1762"/>
    </row>
    <row r="4" spans="1:8" s="94" customFormat="1" ht="18.75" customHeight="1">
      <c r="A4" s="1763" t="s">
        <v>4030</v>
      </c>
      <c r="B4" s="1763"/>
      <c r="C4" s="1763"/>
      <c r="D4" s="1763"/>
      <c r="E4" s="1763"/>
      <c r="F4" s="1466" t="s">
        <v>4031</v>
      </c>
    </row>
    <row r="5" spans="1:8" s="1710" customFormat="1" ht="24.95" customHeight="1">
      <c r="A5" s="1874" t="s">
        <v>4032</v>
      </c>
      <c r="B5" s="1875"/>
      <c r="C5" s="1566" t="s">
        <v>4033</v>
      </c>
      <c r="D5" s="1566" t="s">
        <v>4034</v>
      </c>
      <c r="E5" s="1566" t="s">
        <v>4035</v>
      </c>
      <c r="F5" s="1566" t="s">
        <v>4036</v>
      </c>
    </row>
    <row r="6" spans="1:8" s="94" customFormat="1" ht="20.100000000000001" customHeight="1">
      <c r="A6" s="1467" t="s">
        <v>525</v>
      </c>
      <c r="B6" s="1449" t="s">
        <v>526</v>
      </c>
      <c r="C6" s="297">
        <f>C8+C10+C12</f>
        <v>198052</v>
      </c>
      <c r="D6" s="193">
        <f>D8+D10+D12</f>
        <v>11298</v>
      </c>
      <c r="E6" s="193">
        <f>E8+E10+E12</f>
        <v>146841</v>
      </c>
      <c r="F6" s="193">
        <f>F8+F10+F12</f>
        <v>39913</v>
      </c>
      <c r="H6" s="21">
        <f>C6-D6-E6-F6</f>
        <v>0</v>
      </c>
    </row>
    <row r="7" spans="1:8" s="94" customFormat="1" ht="20.100000000000001" customHeight="1">
      <c r="A7" s="1453" t="s">
        <v>527</v>
      </c>
      <c r="B7" s="1449" t="s">
        <v>528</v>
      </c>
      <c r="C7" s="476">
        <f>SUM(D7:F7)</f>
        <v>45650</v>
      </c>
      <c r="D7" s="1502">
        <v>2756</v>
      </c>
      <c r="E7" s="1502">
        <v>34585</v>
      </c>
      <c r="F7" s="1502">
        <v>8309</v>
      </c>
      <c r="H7" s="21">
        <f t="shared" ref="H7:H22" si="0">C7-D7-E7-F7</f>
        <v>0</v>
      </c>
    </row>
    <row r="8" spans="1:8" s="94" customFormat="1" ht="20.100000000000001" customHeight="1">
      <c r="A8" s="1453"/>
      <c r="B8" s="1449" t="s">
        <v>526</v>
      </c>
      <c r="C8" s="476">
        <f t="shared" ref="C8:C22" si="1">SUM(D8:F8)</f>
        <v>163532</v>
      </c>
      <c r="D8" s="1502">
        <v>9330</v>
      </c>
      <c r="E8" s="1502">
        <v>122601</v>
      </c>
      <c r="F8" s="1502">
        <v>31601</v>
      </c>
      <c r="H8" s="21">
        <f t="shared" si="0"/>
        <v>0</v>
      </c>
    </row>
    <row r="9" spans="1:8" s="94" customFormat="1" ht="20.100000000000001" customHeight="1">
      <c r="A9" s="1453" t="s">
        <v>529</v>
      </c>
      <c r="B9" s="1449" t="s">
        <v>528</v>
      </c>
      <c r="C9" s="476">
        <f t="shared" si="1"/>
        <v>19872</v>
      </c>
      <c r="D9" s="1502">
        <v>1343</v>
      </c>
      <c r="E9" s="1502">
        <v>14328</v>
      </c>
      <c r="F9" s="1502">
        <v>4201</v>
      </c>
      <c r="H9" s="21">
        <f t="shared" si="0"/>
        <v>0</v>
      </c>
    </row>
    <row r="10" spans="1:8" s="94" customFormat="1" ht="20.100000000000001" customHeight="1">
      <c r="A10" s="1453"/>
      <c r="B10" s="1449" t="s">
        <v>530</v>
      </c>
      <c r="C10" s="476">
        <f t="shared" si="1"/>
        <v>33396</v>
      </c>
      <c r="D10" s="1502">
        <v>1912</v>
      </c>
      <c r="E10" s="1502">
        <v>23317</v>
      </c>
      <c r="F10" s="1502">
        <v>8167</v>
      </c>
      <c r="H10" s="21">
        <f t="shared" si="0"/>
        <v>0</v>
      </c>
    </row>
    <row r="11" spans="1:8" s="94" customFormat="1" ht="20.100000000000001" customHeight="1">
      <c r="A11" s="1453" t="s">
        <v>2374</v>
      </c>
      <c r="B11" s="1449" t="s">
        <v>528</v>
      </c>
      <c r="C11" s="476">
        <f t="shared" si="1"/>
        <v>897</v>
      </c>
      <c r="D11" s="1502">
        <v>48</v>
      </c>
      <c r="E11" s="1502">
        <v>719</v>
      </c>
      <c r="F11" s="1502">
        <v>130</v>
      </c>
      <c r="H11" s="21">
        <f t="shared" si="0"/>
        <v>0</v>
      </c>
    </row>
    <row r="12" spans="1:8" s="94" customFormat="1" ht="20.100000000000001" customHeight="1">
      <c r="A12" s="1490"/>
      <c r="B12" s="1449" t="s">
        <v>526</v>
      </c>
      <c r="C12" s="476">
        <f t="shared" si="1"/>
        <v>1124</v>
      </c>
      <c r="D12" s="1502">
        <v>56</v>
      </c>
      <c r="E12" s="1502">
        <v>923</v>
      </c>
      <c r="F12" s="1502">
        <v>145</v>
      </c>
      <c r="H12" s="21">
        <f t="shared" si="0"/>
        <v>0</v>
      </c>
    </row>
    <row r="13" spans="1:8" s="94" customFormat="1" ht="9.9499999999999993" customHeight="1">
      <c r="A13" s="1462"/>
      <c r="B13" s="1449"/>
      <c r="C13" s="476"/>
      <c r="D13" s="21"/>
      <c r="E13" s="21"/>
      <c r="F13" s="21"/>
      <c r="H13" s="21"/>
    </row>
    <row r="14" spans="1:8" s="94" customFormat="1" ht="20.100000000000001" customHeight="1">
      <c r="A14" s="1469" t="s">
        <v>531</v>
      </c>
      <c r="B14" s="1449" t="s">
        <v>526</v>
      </c>
      <c r="C14" s="476">
        <f>C16+C18+C20+C22</f>
        <v>71037</v>
      </c>
      <c r="D14" s="21">
        <f>D16+D18+D20+D22</f>
        <v>1511</v>
      </c>
      <c r="E14" s="21">
        <f>E16+E18+E20+E22</f>
        <v>56095</v>
      </c>
      <c r="F14" s="21">
        <f>F16+F18+F20+F22</f>
        <v>13431</v>
      </c>
      <c r="H14" s="21">
        <f t="shared" si="0"/>
        <v>0</v>
      </c>
    </row>
    <row r="15" spans="1:8" s="94" customFormat="1" ht="20.100000000000001" customHeight="1">
      <c r="A15" s="1453" t="s">
        <v>532</v>
      </c>
      <c r="B15" s="1449" t="s">
        <v>528</v>
      </c>
      <c r="C15" s="476">
        <f t="shared" si="1"/>
        <v>15639</v>
      </c>
      <c r="D15" s="1501">
        <v>429</v>
      </c>
      <c r="E15" s="1501">
        <v>12797</v>
      </c>
      <c r="F15" s="1501">
        <v>2413</v>
      </c>
      <c r="H15" s="21">
        <f t="shared" si="0"/>
        <v>0</v>
      </c>
    </row>
    <row r="16" spans="1:8" s="94" customFormat="1" ht="20.100000000000001" customHeight="1">
      <c r="A16" s="1453"/>
      <c r="B16" s="1449" t="s">
        <v>526</v>
      </c>
      <c r="C16" s="476">
        <f t="shared" si="1"/>
        <v>68133</v>
      </c>
      <c r="D16" s="1502">
        <v>1408</v>
      </c>
      <c r="E16" s="1502">
        <v>54369</v>
      </c>
      <c r="F16" s="1502">
        <v>12356</v>
      </c>
      <c r="H16" s="21">
        <f t="shared" si="0"/>
        <v>0</v>
      </c>
    </row>
    <row r="17" spans="1:32" s="94" customFormat="1" ht="20.100000000000001" customHeight="1">
      <c r="A17" s="1453" t="s">
        <v>2375</v>
      </c>
      <c r="B17" s="1449" t="s">
        <v>528</v>
      </c>
      <c r="C17" s="476">
        <f t="shared" si="1"/>
        <v>1509</v>
      </c>
      <c r="D17" s="1502">
        <v>48</v>
      </c>
      <c r="E17" s="1502">
        <v>923</v>
      </c>
      <c r="F17" s="1502">
        <v>538</v>
      </c>
      <c r="H17" s="21">
        <f t="shared" si="0"/>
        <v>0</v>
      </c>
    </row>
    <row r="18" spans="1:32" s="94" customFormat="1" ht="20.100000000000001" customHeight="1">
      <c r="A18" s="1453"/>
      <c r="B18" s="1449" t="s">
        <v>526</v>
      </c>
      <c r="C18" s="476">
        <f t="shared" si="1"/>
        <v>2244</v>
      </c>
      <c r="D18" s="1502">
        <v>62</v>
      </c>
      <c r="E18" s="1502">
        <v>1327</v>
      </c>
      <c r="F18" s="1502">
        <v>855</v>
      </c>
      <c r="H18" s="21">
        <f t="shared" si="0"/>
        <v>0</v>
      </c>
    </row>
    <row r="19" spans="1:32" s="94" customFormat="1" ht="20.100000000000001" customHeight="1">
      <c r="A19" s="1453" t="s">
        <v>533</v>
      </c>
      <c r="B19" s="1449" t="s">
        <v>528</v>
      </c>
      <c r="C19" s="476">
        <f t="shared" si="1"/>
        <v>339</v>
      </c>
      <c r="D19" s="1502">
        <v>40</v>
      </c>
      <c r="E19" s="1502">
        <v>168</v>
      </c>
      <c r="F19" s="1502">
        <v>131</v>
      </c>
      <c r="H19" s="21">
        <f t="shared" si="0"/>
        <v>0</v>
      </c>
    </row>
    <row r="20" spans="1:32" s="94" customFormat="1" ht="20.100000000000001" customHeight="1">
      <c r="A20" s="1453"/>
      <c r="B20" s="1449" t="s">
        <v>526</v>
      </c>
      <c r="C20" s="476">
        <f t="shared" si="1"/>
        <v>398</v>
      </c>
      <c r="D20" s="1502">
        <v>41</v>
      </c>
      <c r="E20" s="1502">
        <v>190</v>
      </c>
      <c r="F20" s="1502">
        <v>167</v>
      </c>
      <c r="H20" s="21">
        <f t="shared" si="0"/>
        <v>0</v>
      </c>
    </row>
    <row r="21" spans="1:32" s="157" customFormat="1" ht="20.100000000000001" customHeight="1">
      <c r="A21" s="1453" t="s">
        <v>534</v>
      </c>
      <c r="B21" s="1449" t="s">
        <v>528</v>
      </c>
      <c r="C21" s="476">
        <f t="shared" si="1"/>
        <v>260</v>
      </c>
      <c r="D21" s="1502">
        <v>0</v>
      </c>
      <c r="E21" s="1502">
        <v>207</v>
      </c>
      <c r="F21" s="1502">
        <v>53</v>
      </c>
      <c r="H21" s="21">
        <f t="shared" si="0"/>
        <v>0</v>
      </c>
    </row>
    <row r="22" spans="1:32" s="94" customFormat="1" ht="20.100000000000001" customHeight="1">
      <c r="A22" s="1462"/>
      <c r="B22" s="1449" t="s">
        <v>526</v>
      </c>
      <c r="C22" s="476">
        <f t="shared" si="1"/>
        <v>262</v>
      </c>
      <c r="D22" s="1502">
        <v>0</v>
      </c>
      <c r="E22" s="1502">
        <v>209</v>
      </c>
      <c r="F22" s="1502">
        <v>53</v>
      </c>
      <c r="H22" s="21">
        <f t="shared" si="0"/>
        <v>0</v>
      </c>
    </row>
    <row r="23" spans="1:32" s="94" customFormat="1" ht="9.9499999999999993" customHeight="1">
      <c r="A23" s="1462"/>
      <c r="B23" s="1449"/>
      <c r="C23" s="298"/>
      <c r="D23" s="1499"/>
      <c r="E23" s="1499"/>
      <c r="F23" s="1499"/>
    </row>
    <row r="24" spans="1:32" s="94" customFormat="1" ht="20.100000000000001" customHeight="1">
      <c r="A24" s="1475"/>
      <c r="B24" s="1450"/>
      <c r="C24" s="192"/>
      <c r="D24" s="1505"/>
      <c r="E24" s="1505"/>
      <c r="F24" s="1505"/>
    </row>
    <row r="25" spans="1:32" s="1469" customFormat="1" ht="13.9" customHeight="1">
      <c r="A25" s="94" t="s">
        <v>328</v>
      </c>
      <c r="C25" s="157" t="s">
        <v>329</v>
      </c>
      <c r="D25" s="1490" t="s">
        <v>330</v>
      </c>
      <c r="E25" s="1490" t="s">
        <v>535</v>
      </c>
      <c r="F25" s="99" t="s">
        <v>333</v>
      </c>
      <c r="M25" s="1462"/>
      <c r="N25" s="1462"/>
      <c r="O25" s="1462"/>
      <c r="Q25" s="1462"/>
      <c r="S25" s="1462"/>
      <c r="T25" s="1462"/>
      <c r="U25" s="1462"/>
      <c r="V25" s="1462"/>
      <c r="W25" s="1462"/>
      <c r="X25" s="1462"/>
      <c r="Y25" s="1462"/>
    </row>
    <row r="26" spans="1:32" s="1469" customFormat="1" ht="13.9" customHeight="1">
      <c r="A26" s="1462"/>
      <c r="B26" s="1462"/>
      <c r="C26" s="1462"/>
      <c r="D26" s="157" t="s">
        <v>334</v>
      </c>
      <c r="E26" s="1462"/>
      <c r="G26" s="1462"/>
      <c r="M26" s="1462"/>
      <c r="N26" s="1462"/>
      <c r="O26" s="1462"/>
      <c r="P26" s="1462"/>
      <c r="Q26" s="1462"/>
      <c r="R26" s="1462"/>
      <c r="S26" s="1462"/>
      <c r="T26" s="1462"/>
      <c r="U26" s="1462"/>
      <c r="V26" s="1462"/>
      <c r="W26" s="1462"/>
      <c r="X26" s="1462"/>
      <c r="Y26" s="1462"/>
    </row>
    <row r="27" spans="1:32" s="94" customFormat="1" ht="13.9" customHeight="1">
      <c r="A27" s="1453"/>
      <c r="B27" s="1462"/>
      <c r="C27" s="1500"/>
      <c r="D27" s="1500"/>
      <c r="E27" s="1500"/>
      <c r="F27" s="1500"/>
    </row>
    <row r="28" spans="1:32" s="94" customFormat="1" ht="13.9" customHeight="1">
      <c r="A28" s="94" t="s">
        <v>141</v>
      </c>
      <c r="B28" s="1643"/>
    </row>
    <row r="29" spans="1:32" s="94" customFormat="1" ht="13.9" customHeight="1">
      <c r="A29" s="94" t="s">
        <v>272</v>
      </c>
    </row>
    <row r="30" spans="1:32" s="94" customFormat="1" ht="13.9" customHeight="1">
      <c r="A30" s="157"/>
      <c r="B30" s="157"/>
      <c r="AB30" s="1469"/>
      <c r="AC30" s="1469"/>
      <c r="AD30" s="1469"/>
      <c r="AE30" s="1469"/>
      <c r="AF30" s="1469"/>
    </row>
    <row r="31" spans="1:32">
      <c r="C31" s="372">
        <f>C6-C8-C10-C12</f>
        <v>0</v>
      </c>
      <c r="D31" s="372">
        <f>D6-D8-D10-D12</f>
        <v>0</v>
      </c>
      <c r="E31" s="372">
        <f>E6-E8-E10-E12</f>
        <v>0</v>
      </c>
      <c r="F31" s="372">
        <f>F6-F8-F10-F12</f>
        <v>0</v>
      </c>
    </row>
    <row r="32" spans="1:32">
      <c r="C32" s="372">
        <f>C14-C16-C18-C20-C22</f>
        <v>0</v>
      </c>
      <c r="D32" s="372">
        <f>D14-D16-D18-D20-D22</f>
        <v>0</v>
      </c>
      <c r="E32" s="372">
        <f>E14-E16-E18-E20-E22</f>
        <v>0</v>
      </c>
      <c r="F32" s="372">
        <f>F14-F16-F18-F20-F22</f>
        <v>0</v>
      </c>
    </row>
  </sheetData>
  <mergeCells count="3">
    <mergeCell ref="A3:F3"/>
    <mergeCell ref="A4:E4"/>
    <mergeCell ref="A5:B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3"/>
  <sheetViews>
    <sheetView view="pageBreakPreview" zoomScale="80" zoomScaleNormal="80" zoomScaleSheetLayoutView="80" workbookViewId="0">
      <selection activeCell="E17" sqref="E17"/>
    </sheetView>
  </sheetViews>
  <sheetFormatPr defaultColWidth="9" defaultRowHeight="15.75"/>
  <cols>
    <col min="1" max="1" width="17" style="97" customWidth="1"/>
    <col min="2" max="2" width="10.625" style="383" customWidth="1"/>
    <col min="3" max="4" width="25.375" style="97" customWidth="1"/>
    <col min="5" max="5" width="25" style="97" customWidth="1"/>
    <col min="6" max="6" width="24.875" style="97" customWidth="1"/>
    <col min="7" max="16384" width="9" style="97"/>
  </cols>
  <sheetData>
    <row r="1" spans="1:8" s="94" customFormat="1" ht="15" customHeight="1">
      <c r="A1" s="1438" t="s">
        <v>1442</v>
      </c>
      <c r="B1" s="1142" t="s">
        <v>4006</v>
      </c>
      <c r="C1" s="1032"/>
      <c r="D1" s="1141"/>
      <c r="E1" s="1438" t="s">
        <v>1292</v>
      </c>
      <c r="F1" s="1438" t="s">
        <v>1291</v>
      </c>
    </row>
    <row r="2" spans="1:8" s="94" customFormat="1" ht="15" customHeight="1">
      <c r="A2" s="1438" t="s">
        <v>1447</v>
      </c>
      <c r="B2" s="1106" t="s">
        <v>4007</v>
      </c>
      <c r="C2" s="1471"/>
      <c r="D2" s="7" t="s">
        <v>220</v>
      </c>
      <c r="E2" s="1438" t="s">
        <v>1290</v>
      </c>
      <c r="F2" s="1516" t="s">
        <v>521</v>
      </c>
    </row>
    <row r="3" spans="1:8" s="100" customFormat="1" ht="27.75" customHeight="1">
      <c r="A3" s="1761" t="s">
        <v>2581</v>
      </c>
      <c r="B3" s="1762"/>
      <c r="C3" s="1762"/>
      <c r="D3" s="1762"/>
      <c r="E3" s="1762"/>
      <c r="F3" s="1762"/>
    </row>
    <row r="4" spans="1:8" s="94" customFormat="1" ht="18.75" customHeight="1">
      <c r="A4" s="1763" t="s">
        <v>4008</v>
      </c>
      <c r="B4" s="1763"/>
      <c r="C4" s="1763"/>
      <c r="D4" s="1763"/>
      <c r="E4" s="1763"/>
      <c r="F4" s="1444" t="s">
        <v>1446</v>
      </c>
    </row>
    <row r="5" spans="1:8" s="1710" customFormat="1" ht="24.95" customHeight="1">
      <c r="A5" s="1880" t="s">
        <v>2582</v>
      </c>
      <c r="B5" s="1875"/>
      <c r="C5" s="1140" t="s">
        <v>4009</v>
      </c>
      <c r="D5" s="1140" t="s">
        <v>4010</v>
      </c>
      <c r="E5" s="1140" t="s">
        <v>4011</v>
      </c>
      <c r="F5" s="1140" t="s">
        <v>4012</v>
      </c>
    </row>
    <row r="6" spans="1:8" s="94" customFormat="1" ht="20.100000000000001" customHeight="1">
      <c r="A6" s="1139" t="s">
        <v>4013</v>
      </c>
      <c r="B6" s="729" t="s">
        <v>4014</v>
      </c>
      <c r="C6" s="297">
        <f>C8+C10+C12</f>
        <v>195181</v>
      </c>
      <c r="D6" s="193">
        <f>D8+D10+D12</f>
        <v>11984</v>
      </c>
      <c r="E6" s="193">
        <f>E8+E10+E12</f>
        <v>142970</v>
      </c>
      <c r="F6" s="193">
        <f>F8+F10+F12</f>
        <v>40227</v>
      </c>
      <c r="H6" s="21">
        <f t="shared" ref="H6:H12" si="0">C6-D6-E6-F6</f>
        <v>0</v>
      </c>
    </row>
    <row r="7" spans="1:8" s="94" customFormat="1" ht="20.100000000000001" customHeight="1">
      <c r="A7" s="1138" t="s">
        <v>4015</v>
      </c>
      <c r="B7" s="729" t="s">
        <v>4016</v>
      </c>
      <c r="C7" s="191">
        <f t="shared" ref="C7:C12" si="1">SUM(D7:F7)</f>
        <v>46831</v>
      </c>
      <c r="D7" s="1500">
        <v>2939</v>
      </c>
      <c r="E7" s="1500">
        <v>35835</v>
      </c>
      <c r="F7" s="1500">
        <v>8057</v>
      </c>
      <c r="H7" s="21">
        <f t="shared" si="0"/>
        <v>0</v>
      </c>
    </row>
    <row r="8" spans="1:8" s="94" customFormat="1" ht="20.100000000000001" customHeight="1">
      <c r="A8" s="1453"/>
      <c r="B8" s="729" t="s">
        <v>4014</v>
      </c>
      <c r="C8" s="191">
        <f t="shared" si="1"/>
        <v>164010</v>
      </c>
      <c r="D8" s="1500">
        <v>9960</v>
      </c>
      <c r="E8" s="1500">
        <v>121790</v>
      </c>
      <c r="F8" s="1500">
        <v>32260</v>
      </c>
      <c r="H8" s="21">
        <f t="shared" si="0"/>
        <v>0</v>
      </c>
    </row>
    <row r="9" spans="1:8" s="94" customFormat="1" ht="20.100000000000001" customHeight="1">
      <c r="A9" s="1138" t="s">
        <v>4017</v>
      </c>
      <c r="B9" s="729" t="s">
        <v>4016</v>
      </c>
      <c r="C9" s="191">
        <f t="shared" si="1"/>
        <v>19154</v>
      </c>
      <c r="D9" s="1500">
        <v>1322</v>
      </c>
      <c r="E9" s="1500">
        <v>13725</v>
      </c>
      <c r="F9" s="1500">
        <v>4107</v>
      </c>
      <c r="H9" s="21">
        <f t="shared" si="0"/>
        <v>0</v>
      </c>
    </row>
    <row r="10" spans="1:8" s="94" customFormat="1" ht="20.100000000000001" customHeight="1">
      <c r="A10" s="1453"/>
      <c r="B10" s="729" t="s">
        <v>4018</v>
      </c>
      <c r="C10" s="191">
        <f t="shared" si="1"/>
        <v>30668</v>
      </c>
      <c r="D10" s="1500">
        <v>2020</v>
      </c>
      <c r="E10" s="1500">
        <v>20817</v>
      </c>
      <c r="F10" s="1500">
        <v>7831</v>
      </c>
      <c r="H10" s="21">
        <f t="shared" si="0"/>
        <v>0</v>
      </c>
    </row>
    <row r="11" spans="1:8" s="94" customFormat="1" ht="20.100000000000001" customHeight="1">
      <c r="A11" s="1138" t="s">
        <v>4019</v>
      </c>
      <c r="B11" s="729" t="s">
        <v>4016</v>
      </c>
      <c r="C11" s="191">
        <f t="shared" si="1"/>
        <v>416</v>
      </c>
      <c r="D11" s="1500">
        <v>2</v>
      </c>
      <c r="E11" s="1500">
        <v>302</v>
      </c>
      <c r="F11" s="1500">
        <v>112</v>
      </c>
      <c r="H11" s="21">
        <f t="shared" si="0"/>
        <v>0</v>
      </c>
    </row>
    <row r="12" spans="1:8" s="94" customFormat="1" ht="20.100000000000001" customHeight="1">
      <c r="A12" s="1490"/>
      <c r="B12" s="729" t="s">
        <v>4014</v>
      </c>
      <c r="C12" s="191">
        <f t="shared" si="1"/>
        <v>503</v>
      </c>
      <c r="D12" s="1500">
        <v>4</v>
      </c>
      <c r="E12" s="1500">
        <v>363</v>
      </c>
      <c r="F12" s="1500">
        <v>136</v>
      </c>
      <c r="H12" s="21">
        <f t="shared" si="0"/>
        <v>0</v>
      </c>
    </row>
    <row r="13" spans="1:8" s="94" customFormat="1" ht="9.9499999999999993" customHeight="1">
      <c r="A13" s="1462"/>
      <c r="B13" s="1449"/>
      <c r="C13" s="191"/>
      <c r="D13" s="21"/>
      <c r="E13" s="21"/>
      <c r="F13" s="21"/>
      <c r="H13" s="21"/>
    </row>
    <row r="14" spans="1:8" s="94" customFormat="1" ht="20.100000000000001" customHeight="1">
      <c r="A14" s="1032" t="s">
        <v>4020</v>
      </c>
      <c r="B14" s="729" t="s">
        <v>4014</v>
      </c>
      <c r="C14" s="191">
        <f>C16+C18+C20+C23</f>
        <v>71475</v>
      </c>
      <c r="D14" s="21">
        <f>D16+D18+D20+D23</f>
        <v>924</v>
      </c>
      <c r="E14" s="21">
        <f>E16+E18+E20+E23</f>
        <v>56848</v>
      </c>
      <c r="F14" s="21">
        <f>F16+F18+F20+F23</f>
        <v>13703</v>
      </c>
      <c r="H14" s="21">
        <f t="shared" ref="H14:H20" si="2">C14-D14-E14-F14</f>
        <v>0</v>
      </c>
    </row>
    <row r="15" spans="1:8" s="94" customFormat="1" ht="20.100000000000001" customHeight="1">
      <c r="A15" s="1138" t="s">
        <v>4021</v>
      </c>
      <c r="B15" s="729" t="s">
        <v>4016</v>
      </c>
      <c r="C15" s="191">
        <f t="shared" ref="C15:C20" si="3">SUM(D15:F15)</f>
        <v>15121</v>
      </c>
      <c r="D15" s="1499">
        <v>494</v>
      </c>
      <c r="E15" s="1499">
        <v>12300</v>
      </c>
      <c r="F15" s="1499">
        <v>2327</v>
      </c>
      <c r="H15" s="21">
        <f t="shared" si="2"/>
        <v>0</v>
      </c>
    </row>
    <row r="16" spans="1:8" s="94" customFormat="1" ht="20.100000000000001" customHeight="1">
      <c r="A16" s="1453"/>
      <c r="B16" s="729" t="s">
        <v>4014</v>
      </c>
      <c r="C16" s="191">
        <f t="shared" si="3"/>
        <v>68650</v>
      </c>
      <c r="D16" s="1500">
        <v>881</v>
      </c>
      <c r="E16" s="1500">
        <v>55414</v>
      </c>
      <c r="F16" s="1500">
        <v>12355</v>
      </c>
      <c r="H16" s="21">
        <f t="shared" si="2"/>
        <v>0</v>
      </c>
    </row>
    <row r="17" spans="1:32" s="94" customFormat="1" ht="20.100000000000001" customHeight="1">
      <c r="A17" s="1138" t="s">
        <v>4022</v>
      </c>
      <c r="B17" s="729" t="s">
        <v>4016</v>
      </c>
      <c r="C17" s="191">
        <f t="shared" si="3"/>
        <v>1391</v>
      </c>
      <c r="D17" s="1500">
        <v>36</v>
      </c>
      <c r="E17" s="1500">
        <v>790</v>
      </c>
      <c r="F17" s="1500">
        <v>565</v>
      </c>
      <c r="H17" s="21">
        <f t="shared" si="2"/>
        <v>0</v>
      </c>
    </row>
    <row r="18" spans="1:32" s="94" customFormat="1" ht="20.100000000000001" customHeight="1">
      <c r="A18" s="1453"/>
      <c r="B18" s="729" t="s">
        <v>4014</v>
      </c>
      <c r="C18" s="191">
        <f t="shared" si="3"/>
        <v>2175</v>
      </c>
      <c r="D18" s="1500">
        <v>41</v>
      </c>
      <c r="E18" s="1500">
        <v>1149</v>
      </c>
      <c r="F18" s="1500">
        <v>985</v>
      </c>
      <c r="H18" s="21">
        <f t="shared" si="2"/>
        <v>0</v>
      </c>
    </row>
    <row r="19" spans="1:32" s="94" customFormat="1" ht="20.100000000000001" customHeight="1">
      <c r="A19" s="1138" t="s">
        <v>4023</v>
      </c>
      <c r="B19" s="729" t="s">
        <v>4016</v>
      </c>
      <c r="C19" s="191">
        <f t="shared" si="3"/>
        <v>213</v>
      </c>
      <c r="D19" s="1500">
        <v>2</v>
      </c>
      <c r="E19" s="1500">
        <v>84</v>
      </c>
      <c r="F19" s="1500">
        <v>127</v>
      </c>
      <c r="H19" s="21">
        <f t="shared" si="2"/>
        <v>0</v>
      </c>
    </row>
    <row r="20" spans="1:32" s="94" customFormat="1" ht="20.100000000000001" customHeight="1">
      <c r="A20" s="1453"/>
      <c r="B20" s="729" t="s">
        <v>4014</v>
      </c>
      <c r="C20" s="191">
        <f t="shared" si="3"/>
        <v>332</v>
      </c>
      <c r="D20" s="1500">
        <v>2</v>
      </c>
      <c r="E20" s="1500">
        <v>107</v>
      </c>
      <c r="F20" s="1500">
        <v>223</v>
      </c>
      <c r="H20" s="21">
        <f t="shared" si="2"/>
        <v>0</v>
      </c>
    </row>
    <row r="21" spans="1:32" s="94" customFormat="1" ht="9.9499999999999993" customHeight="1">
      <c r="A21" s="1453"/>
      <c r="B21" s="1449"/>
      <c r="C21" s="191"/>
      <c r="D21" s="21">
        <v>0</v>
      </c>
      <c r="E21" s="21"/>
      <c r="F21" s="21"/>
      <c r="H21" s="21"/>
    </row>
    <row r="22" spans="1:32" s="157" customFormat="1" ht="20.100000000000001" customHeight="1">
      <c r="A22" s="1138" t="s">
        <v>1445</v>
      </c>
      <c r="B22" s="729" t="s">
        <v>4016</v>
      </c>
      <c r="C22" s="191">
        <f>SUM(D22:F22)</f>
        <v>316</v>
      </c>
      <c r="D22" s="1500">
        <v>0</v>
      </c>
      <c r="E22" s="1500">
        <v>176</v>
      </c>
      <c r="F22" s="1500">
        <v>140</v>
      </c>
      <c r="H22" s="21">
        <f>C22-D22-E22-F22</f>
        <v>0</v>
      </c>
    </row>
    <row r="23" spans="1:32" s="94" customFormat="1" ht="20.100000000000001" customHeight="1">
      <c r="A23" s="1462"/>
      <c r="B23" s="729" t="s">
        <v>4014</v>
      </c>
      <c r="C23" s="191">
        <f>SUM(D23:F23)</f>
        <v>318</v>
      </c>
      <c r="D23" s="1500">
        <v>0</v>
      </c>
      <c r="E23" s="1500">
        <v>178</v>
      </c>
      <c r="F23" s="1500">
        <v>140</v>
      </c>
      <c r="H23" s="21">
        <f>C23-D23-E23-F23</f>
        <v>0</v>
      </c>
    </row>
    <row r="24" spans="1:32" s="94" customFormat="1" ht="9.9499999999999993" customHeight="1">
      <c r="A24" s="1462"/>
      <c r="B24" s="1449"/>
      <c r="C24" s="298"/>
      <c r="D24" s="1499"/>
      <c r="E24" s="1499"/>
      <c r="F24" s="1499"/>
    </row>
    <row r="25" spans="1:32" s="94" customFormat="1" ht="20.100000000000001" customHeight="1">
      <c r="A25" s="1137"/>
      <c r="B25" s="318"/>
      <c r="C25" s="192"/>
      <c r="D25" s="1505"/>
      <c r="E25" s="1505"/>
      <c r="F25" s="1505"/>
    </row>
    <row r="26" spans="1:32" s="1469" customFormat="1" ht="13.9" customHeight="1">
      <c r="A26" s="339" t="s">
        <v>1341</v>
      </c>
      <c r="C26" s="1073" t="s">
        <v>1444</v>
      </c>
      <c r="D26" s="1101" t="s">
        <v>1339</v>
      </c>
      <c r="E26" s="1101" t="s">
        <v>2583</v>
      </c>
      <c r="F26" s="99" t="s">
        <v>4024</v>
      </c>
      <c r="M26" s="1462"/>
      <c r="N26" s="1462"/>
      <c r="O26" s="1462"/>
      <c r="Q26" s="1462"/>
      <c r="S26" s="1462"/>
      <c r="T26" s="1462"/>
      <c r="U26" s="1462"/>
      <c r="V26" s="1462"/>
      <c r="W26" s="1462"/>
      <c r="X26" s="1462"/>
      <c r="Y26" s="1462"/>
    </row>
    <row r="27" spans="1:32" s="1469" customFormat="1" ht="13.9" customHeight="1">
      <c r="A27" s="1462"/>
      <c r="B27" s="1462"/>
      <c r="C27" s="1462"/>
      <c r="D27" s="1073" t="s">
        <v>2584</v>
      </c>
      <c r="E27" s="1462"/>
      <c r="G27" s="1462"/>
      <c r="M27" s="1462"/>
      <c r="N27" s="1462"/>
      <c r="O27" s="1462"/>
      <c r="P27" s="1462"/>
      <c r="Q27" s="1462"/>
      <c r="R27" s="1462"/>
      <c r="S27" s="1462"/>
      <c r="T27" s="1462"/>
      <c r="U27" s="1462"/>
      <c r="V27" s="1462"/>
      <c r="W27" s="1462"/>
      <c r="X27" s="1462"/>
      <c r="Y27" s="1462"/>
    </row>
    <row r="28" spans="1:32" s="94" customFormat="1" ht="13.9" customHeight="1">
      <c r="A28" s="1453"/>
      <c r="B28" s="1462"/>
      <c r="C28" s="1500"/>
      <c r="D28" s="1500"/>
      <c r="E28" s="1500"/>
      <c r="F28" s="1500"/>
    </row>
    <row r="29" spans="1:32" s="94" customFormat="1" ht="13.9" customHeight="1">
      <c r="A29" s="339" t="s">
        <v>2585</v>
      </c>
      <c r="B29" s="1643"/>
    </row>
    <row r="30" spans="1:32" s="94" customFormat="1" ht="13.9" customHeight="1">
      <c r="A30" s="339" t="s">
        <v>4025</v>
      </c>
    </row>
    <row r="31" spans="1:32" s="94" customFormat="1" ht="13.9" customHeight="1">
      <c r="A31" s="1073"/>
      <c r="B31" s="157"/>
      <c r="AB31" s="1469"/>
      <c r="AC31" s="1469"/>
      <c r="AD31" s="1469"/>
      <c r="AE31" s="1469"/>
      <c r="AF31" s="1469"/>
    </row>
    <row r="32" spans="1:32">
      <c r="C32" s="372">
        <f>C6-C8-C10-C12</f>
        <v>0</v>
      </c>
      <c r="D32" s="372">
        <f>D6-D8-D10-D12</f>
        <v>0</v>
      </c>
      <c r="E32" s="372">
        <f>E6-E8-E10-E12</f>
        <v>0</v>
      </c>
      <c r="F32" s="372">
        <f>F6-F8-F10-F12</f>
        <v>0</v>
      </c>
    </row>
    <row r="33" spans="3:6">
      <c r="C33" s="372">
        <f>C14-C16-C18-C20-C23</f>
        <v>0</v>
      </c>
      <c r="D33" s="372">
        <f>D14-D16-D18-D20-D23</f>
        <v>0</v>
      </c>
      <c r="E33" s="372">
        <f>E14-E16-E18-E20-E23</f>
        <v>0</v>
      </c>
      <c r="F33" s="372">
        <f>F14-F16-F18-F20-F23</f>
        <v>0</v>
      </c>
    </row>
  </sheetData>
  <mergeCells count="3">
    <mergeCell ref="A3:F3"/>
    <mergeCell ref="A4:E4"/>
    <mergeCell ref="A5:B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&amp;C&amp;10&amp;A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49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22.125" style="97" customWidth="1"/>
    <col min="2" max="2" width="5.625" style="97" bestFit="1" customWidth="1"/>
    <col min="3" max="3" width="23.625" style="97" customWidth="1"/>
    <col min="4" max="7" width="6.125" style="97" customWidth="1"/>
    <col min="8" max="10" width="6.5" style="97" customWidth="1"/>
    <col min="11" max="11" width="6.625" style="97" customWidth="1"/>
    <col min="12" max="12" width="5.375" style="97" customWidth="1"/>
    <col min="13" max="13" width="5" style="97" customWidth="1"/>
    <col min="14" max="14" width="6.5" style="97" customWidth="1"/>
    <col min="15" max="15" width="9.25" style="97" customWidth="1"/>
    <col min="16" max="256" width="9" style="97"/>
    <col min="257" max="257" width="22.125" style="97" customWidth="1"/>
    <col min="258" max="258" width="5.625" style="97" bestFit="1" customWidth="1"/>
    <col min="259" max="259" width="23.625" style="97" customWidth="1"/>
    <col min="260" max="263" width="6.125" style="97" customWidth="1"/>
    <col min="264" max="266" width="6.5" style="97" customWidth="1"/>
    <col min="267" max="267" width="6.625" style="97" customWidth="1"/>
    <col min="268" max="268" width="5.375" style="97" customWidth="1"/>
    <col min="269" max="269" width="5" style="97" customWidth="1"/>
    <col min="270" max="270" width="6.5" style="97" customWidth="1"/>
    <col min="271" max="271" width="9.25" style="97" customWidth="1"/>
    <col min="272" max="512" width="9" style="97"/>
    <col min="513" max="513" width="22.125" style="97" customWidth="1"/>
    <col min="514" max="514" width="5.625" style="97" bestFit="1" customWidth="1"/>
    <col min="515" max="515" width="23.625" style="97" customWidth="1"/>
    <col min="516" max="519" width="6.125" style="97" customWidth="1"/>
    <col min="520" max="522" width="6.5" style="97" customWidth="1"/>
    <col min="523" max="523" width="6.625" style="97" customWidth="1"/>
    <col min="524" max="524" width="5.375" style="97" customWidth="1"/>
    <col min="525" max="525" width="5" style="97" customWidth="1"/>
    <col min="526" max="526" width="6.5" style="97" customWidth="1"/>
    <col min="527" max="527" width="9.25" style="97" customWidth="1"/>
    <col min="528" max="768" width="9" style="97"/>
    <col min="769" max="769" width="22.125" style="97" customWidth="1"/>
    <col min="770" max="770" width="5.625" style="97" bestFit="1" customWidth="1"/>
    <col min="771" max="771" width="23.625" style="97" customWidth="1"/>
    <col min="772" max="775" width="6.125" style="97" customWidth="1"/>
    <col min="776" max="778" width="6.5" style="97" customWidth="1"/>
    <col min="779" max="779" width="6.625" style="97" customWidth="1"/>
    <col min="780" max="780" width="5.375" style="97" customWidth="1"/>
    <col min="781" max="781" width="5" style="97" customWidth="1"/>
    <col min="782" max="782" width="6.5" style="97" customWidth="1"/>
    <col min="783" max="783" width="9.25" style="97" customWidth="1"/>
    <col min="784" max="1024" width="9" style="97"/>
    <col min="1025" max="1025" width="22.125" style="97" customWidth="1"/>
    <col min="1026" max="1026" width="5.625" style="97" bestFit="1" customWidth="1"/>
    <col min="1027" max="1027" width="23.625" style="97" customWidth="1"/>
    <col min="1028" max="1031" width="6.125" style="97" customWidth="1"/>
    <col min="1032" max="1034" width="6.5" style="97" customWidth="1"/>
    <col min="1035" max="1035" width="6.625" style="97" customWidth="1"/>
    <col min="1036" max="1036" width="5.375" style="97" customWidth="1"/>
    <col min="1037" max="1037" width="5" style="97" customWidth="1"/>
    <col min="1038" max="1038" width="6.5" style="97" customWidth="1"/>
    <col min="1039" max="1039" width="9.25" style="97" customWidth="1"/>
    <col min="1040" max="1280" width="9" style="97"/>
    <col min="1281" max="1281" width="22.125" style="97" customWidth="1"/>
    <col min="1282" max="1282" width="5.625" style="97" bestFit="1" customWidth="1"/>
    <col min="1283" max="1283" width="23.625" style="97" customWidth="1"/>
    <col min="1284" max="1287" width="6.125" style="97" customWidth="1"/>
    <col min="1288" max="1290" width="6.5" style="97" customWidth="1"/>
    <col min="1291" max="1291" width="6.625" style="97" customWidth="1"/>
    <col min="1292" max="1292" width="5.375" style="97" customWidth="1"/>
    <col min="1293" max="1293" width="5" style="97" customWidth="1"/>
    <col min="1294" max="1294" width="6.5" style="97" customWidth="1"/>
    <col min="1295" max="1295" width="9.25" style="97" customWidth="1"/>
    <col min="1296" max="1536" width="9" style="97"/>
    <col min="1537" max="1537" width="22.125" style="97" customWidth="1"/>
    <col min="1538" max="1538" width="5.625" style="97" bestFit="1" customWidth="1"/>
    <col min="1539" max="1539" width="23.625" style="97" customWidth="1"/>
    <col min="1540" max="1543" width="6.125" style="97" customWidth="1"/>
    <col min="1544" max="1546" width="6.5" style="97" customWidth="1"/>
    <col min="1547" max="1547" width="6.625" style="97" customWidth="1"/>
    <col min="1548" max="1548" width="5.375" style="97" customWidth="1"/>
    <col min="1549" max="1549" width="5" style="97" customWidth="1"/>
    <col min="1550" max="1550" width="6.5" style="97" customWidth="1"/>
    <col min="1551" max="1551" width="9.25" style="97" customWidth="1"/>
    <col min="1552" max="1792" width="9" style="97"/>
    <col min="1793" max="1793" width="22.125" style="97" customWidth="1"/>
    <col min="1794" max="1794" width="5.625" style="97" bestFit="1" customWidth="1"/>
    <col min="1795" max="1795" width="23.625" style="97" customWidth="1"/>
    <col min="1796" max="1799" width="6.125" style="97" customWidth="1"/>
    <col min="1800" max="1802" width="6.5" style="97" customWidth="1"/>
    <col min="1803" max="1803" width="6.625" style="97" customWidth="1"/>
    <col min="1804" max="1804" width="5.375" style="97" customWidth="1"/>
    <col min="1805" max="1805" width="5" style="97" customWidth="1"/>
    <col min="1806" max="1806" width="6.5" style="97" customWidth="1"/>
    <col min="1807" max="1807" width="9.25" style="97" customWidth="1"/>
    <col min="1808" max="2048" width="9" style="97"/>
    <col min="2049" max="2049" width="22.125" style="97" customWidth="1"/>
    <col min="2050" max="2050" width="5.625" style="97" bestFit="1" customWidth="1"/>
    <col min="2051" max="2051" width="23.625" style="97" customWidth="1"/>
    <col min="2052" max="2055" width="6.125" style="97" customWidth="1"/>
    <col min="2056" max="2058" width="6.5" style="97" customWidth="1"/>
    <col min="2059" max="2059" width="6.625" style="97" customWidth="1"/>
    <col min="2060" max="2060" width="5.375" style="97" customWidth="1"/>
    <col min="2061" max="2061" width="5" style="97" customWidth="1"/>
    <col min="2062" max="2062" width="6.5" style="97" customWidth="1"/>
    <col min="2063" max="2063" width="9.25" style="97" customWidth="1"/>
    <col min="2064" max="2304" width="9" style="97"/>
    <col min="2305" max="2305" width="22.125" style="97" customWidth="1"/>
    <col min="2306" max="2306" width="5.625" style="97" bestFit="1" customWidth="1"/>
    <col min="2307" max="2307" width="23.625" style="97" customWidth="1"/>
    <col min="2308" max="2311" width="6.125" style="97" customWidth="1"/>
    <col min="2312" max="2314" width="6.5" style="97" customWidth="1"/>
    <col min="2315" max="2315" width="6.625" style="97" customWidth="1"/>
    <col min="2316" max="2316" width="5.375" style="97" customWidth="1"/>
    <col min="2317" max="2317" width="5" style="97" customWidth="1"/>
    <col min="2318" max="2318" width="6.5" style="97" customWidth="1"/>
    <col min="2319" max="2319" width="9.25" style="97" customWidth="1"/>
    <col min="2320" max="2560" width="9" style="97"/>
    <col min="2561" max="2561" width="22.125" style="97" customWidth="1"/>
    <col min="2562" max="2562" width="5.625" style="97" bestFit="1" customWidth="1"/>
    <col min="2563" max="2563" width="23.625" style="97" customWidth="1"/>
    <col min="2564" max="2567" width="6.125" style="97" customWidth="1"/>
    <col min="2568" max="2570" width="6.5" style="97" customWidth="1"/>
    <col min="2571" max="2571" width="6.625" style="97" customWidth="1"/>
    <col min="2572" max="2572" width="5.375" style="97" customWidth="1"/>
    <col min="2573" max="2573" width="5" style="97" customWidth="1"/>
    <col min="2574" max="2574" width="6.5" style="97" customWidth="1"/>
    <col min="2575" max="2575" width="9.25" style="97" customWidth="1"/>
    <col min="2576" max="2816" width="9" style="97"/>
    <col min="2817" max="2817" width="22.125" style="97" customWidth="1"/>
    <col min="2818" max="2818" width="5.625" style="97" bestFit="1" customWidth="1"/>
    <col min="2819" max="2819" width="23.625" style="97" customWidth="1"/>
    <col min="2820" max="2823" width="6.125" style="97" customWidth="1"/>
    <col min="2824" max="2826" width="6.5" style="97" customWidth="1"/>
    <col min="2827" max="2827" width="6.625" style="97" customWidth="1"/>
    <col min="2828" max="2828" width="5.375" style="97" customWidth="1"/>
    <col min="2829" max="2829" width="5" style="97" customWidth="1"/>
    <col min="2830" max="2830" width="6.5" style="97" customWidth="1"/>
    <col min="2831" max="2831" width="9.25" style="97" customWidth="1"/>
    <col min="2832" max="3072" width="9" style="97"/>
    <col min="3073" max="3073" width="22.125" style="97" customWidth="1"/>
    <col min="3074" max="3074" width="5.625" style="97" bestFit="1" customWidth="1"/>
    <col min="3075" max="3075" width="23.625" style="97" customWidth="1"/>
    <col min="3076" max="3079" width="6.125" style="97" customWidth="1"/>
    <col min="3080" max="3082" width="6.5" style="97" customWidth="1"/>
    <col min="3083" max="3083" width="6.625" style="97" customWidth="1"/>
    <col min="3084" max="3084" width="5.375" style="97" customWidth="1"/>
    <col min="3085" max="3085" width="5" style="97" customWidth="1"/>
    <col min="3086" max="3086" width="6.5" style="97" customWidth="1"/>
    <col min="3087" max="3087" width="9.25" style="97" customWidth="1"/>
    <col min="3088" max="3328" width="9" style="97"/>
    <col min="3329" max="3329" width="22.125" style="97" customWidth="1"/>
    <col min="3330" max="3330" width="5.625" style="97" bestFit="1" customWidth="1"/>
    <col min="3331" max="3331" width="23.625" style="97" customWidth="1"/>
    <col min="3332" max="3335" width="6.125" style="97" customWidth="1"/>
    <col min="3336" max="3338" width="6.5" style="97" customWidth="1"/>
    <col min="3339" max="3339" width="6.625" style="97" customWidth="1"/>
    <col min="3340" max="3340" width="5.375" style="97" customWidth="1"/>
    <col min="3341" max="3341" width="5" style="97" customWidth="1"/>
    <col min="3342" max="3342" width="6.5" style="97" customWidth="1"/>
    <col min="3343" max="3343" width="9.25" style="97" customWidth="1"/>
    <col min="3344" max="3584" width="9" style="97"/>
    <col min="3585" max="3585" width="22.125" style="97" customWidth="1"/>
    <col min="3586" max="3586" width="5.625" style="97" bestFit="1" customWidth="1"/>
    <col min="3587" max="3587" width="23.625" style="97" customWidth="1"/>
    <col min="3588" max="3591" width="6.125" style="97" customWidth="1"/>
    <col min="3592" max="3594" width="6.5" style="97" customWidth="1"/>
    <col min="3595" max="3595" width="6.625" style="97" customWidth="1"/>
    <col min="3596" max="3596" width="5.375" style="97" customWidth="1"/>
    <col min="3597" max="3597" width="5" style="97" customWidth="1"/>
    <col min="3598" max="3598" width="6.5" style="97" customWidth="1"/>
    <col min="3599" max="3599" width="9.25" style="97" customWidth="1"/>
    <col min="3600" max="3840" width="9" style="97"/>
    <col min="3841" max="3841" width="22.125" style="97" customWidth="1"/>
    <col min="3842" max="3842" width="5.625" style="97" bestFit="1" customWidth="1"/>
    <col min="3843" max="3843" width="23.625" style="97" customWidth="1"/>
    <col min="3844" max="3847" width="6.125" style="97" customWidth="1"/>
    <col min="3848" max="3850" width="6.5" style="97" customWidth="1"/>
    <col min="3851" max="3851" width="6.625" style="97" customWidth="1"/>
    <col min="3852" max="3852" width="5.375" style="97" customWidth="1"/>
    <col min="3853" max="3853" width="5" style="97" customWidth="1"/>
    <col min="3854" max="3854" width="6.5" style="97" customWidth="1"/>
    <col min="3855" max="3855" width="9.25" style="97" customWidth="1"/>
    <col min="3856" max="4096" width="9" style="97"/>
    <col min="4097" max="4097" width="22.125" style="97" customWidth="1"/>
    <col min="4098" max="4098" width="5.625" style="97" bestFit="1" customWidth="1"/>
    <col min="4099" max="4099" width="23.625" style="97" customWidth="1"/>
    <col min="4100" max="4103" width="6.125" style="97" customWidth="1"/>
    <col min="4104" max="4106" width="6.5" style="97" customWidth="1"/>
    <col min="4107" max="4107" width="6.625" style="97" customWidth="1"/>
    <col min="4108" max="4108" width="5.375" style="97" customWidth="1"/>
    <col min="4109" max="4109" width="5" style="97" customWidth="1"/>
    <col min="4110" max="4110" width="6.5" style="97" customWidth="1"/>
    <col min="4111" max="4111" width="9.25" style="97" customWidth="1"/>
    <col min="4112" max="4352" width="9" style="97"/>
    <col min="4353" max="4353" width="22.125" style="97" customWidth="1"/>
    <col min="4354" max="4354" width="5.625" style="97" bestFit="1" customWidth="1"/>
    <col min="4355" max="4355" width="23.625" style="97" customWidth="1"/>
    <col min="4356" max="4359" width="6.125" style="97" customWidth="1"/>
    <col min="4360" max="4362" width="6.5" style="97" customWidth="1"/>
    <col min="4363" max="4363" width="6.625" style="97" customWidth="1"/>
    <col min="4364" max="4364" width="5.375" style="97" customWidth="1"/>
    <col min="4365" max="4365" width="5" style="97" customWidth="1"/>
    <col min="4366" max="4366" width="6.5" style="97" customWidth="1"/>
    <col min="4367" max="4367" width="9.25" style="97" customWidth="1"/>
    <col min="4368" max="4608" width="9" style="97"/>
    <col min="4609" max="4609" width="22.125" style="97" customWidth="1"/>
    <col min="4610" max="4610" width="5.625" style="97" bestFit="1" customWidth="1"/>
    <col min="4611" max="4611" width="23.625" style="97" customWidth="1"/>
    <col min="4612" max="4615" width="6.125" style="97" customWidth="1"/>
    <col min="4616" max="4618" width="6.5" style="97" customWidth="1"/>
    <col min="4619" max="4619" width="6.625" style="97" customWidth="1"/>
    <col min="4620" max="4620" width="5.375" style="97" customWidth="1"/>
    <col min="4621" max="4621" width="5" style="97" customWidth="1"/>
    <col min="4622" max="4622" width="6.5" style="97" customWidth="1"/>
    <col min="4623" max="4623" width="9.25" style="97" customWidth="1"/>
    <col min="4624" max="4864" width="9" style="97"/>
    <col min="4865" max="4865" width="22.125" style="97" customWidth="1"/>
    <col min="4866" max="4866" width="5.625" style="97" bestFit="1" customWidth="1"/>
    <col min="4867" max="4867" width="23.625" style="97" customWidth="1"/>
    <col min="4868" max="4871" width="6.125" style="97" customWidth="1"/>
    <col min="4872" max="4874" width="6.5" style="97" customWidth="1"/>
    <col min="4875" max="4875" width="6.625" style="97" customWidth="1"/>
    <col min="4876" max="4876" width="5.375" style="97" customWidth="1"/>
    <col min="4877" max="4877" width="5" style="97" customWidth="1"/>
    <col min="4878" max="4878" width="6.5" style="97" customWidth="1"/>
    <col min="4879" max="4879" width="9.25" style="97" customWidth="1"/>
    <col min="4880" max="5120" width="9" style="97"/>
    <col min="5121" max="5121" width="22.125" style="97" customWidth="1"/>
    <col min="5122" max="5122" width="5.625" style="97" bestFit="1" customWidth="1"/>
    <col min="5123" max="5123" width="23.625" style="97" customWidth="1"/>
    <col min="5124" max="5127" width="6.125" style="97" customWidth="1"/>
    <col min="5128" max="5130" width="6.5" style="97" customWidth="1"/>
    <col min="5131" max="5131" width="6.625" style="97" customWidth="1"/>
    <col min="5132" max="5132" width="5.375" style="97" customWidth="1"/>
    <col min="5133" max="5133" width="5" style="97" customWidth="1"/>
    <col min="5134" max="5134" width="6.5" style="97" customWidth="1"/>
    <col min="5135" max="5135" width="9.25" style="97" customWidth="1"/>
    <col min="5136" max="5376" width="9" style="97"/>
    <col min="5377" max="5377" width="22.125" style="97" customWidth="1"/>
    <col min="5378" max="5378" width="5.625" style="97" bestFit="1" customWidth="1"/>
    <col min="5379" max="5379" width="23.625" style="97" customWidth="1"/>
    <col min="5380" max="5383" width="6.125" style="97" customWidth="1"/>
    <col min="5384" max="5386" width="6.5" style="97" customWidth="1"/>
    <col min="5387" max="5387" width="6.625" style="97" customWidth="1"/>
    <col min="5388" max="5388" width="5.375" style="97" customWidth="1"/>
    <col min="5389" max="5389" width="5" style="97" customWidth="1"/>
    <col min="5390" max="5390" width="6.5" style="97" customWidth="1"/>
    <col min="5391" max="5391" width="9.25" style="97" customWidth="1"/>
    <col min="5392" max="5632" width="9" style="97"/>
    <col min="5633" max="5633" width="22.125" style="97" customWidth="1"/>
    <col min="5634" max="5634" width="5.625" style="97" bestFit="1" customWidth="1"/>
    <col min="5635" max="5635" width="23.625" style="97" customWidth="1"/>
    <col min="5636" max="5639" width="6.125" style="97" customWidth="1"/>
    <col min="5640" max="5642" width="6.5" style="97" customWidth="1"/>
    <col min="5643" max="5643" width="6.625" style="97" customWidth="1"/>
    <col min="5644" max="5644" width="5.375" style="97" customWidth="1"/>
    <col min="5645" max="5645" width="5" style="97" customWidth="1"/>
    <col min="5646" max="5646" width="6.5" style="97" customWidth="1"/>
    <col min="5647" max="5647" width="9.25" style="97" customWidth="1"/>
    <col min="5648" max="5888" width="9" style="97"/>
    <col min="5889" max="5889" width="22.125" style="97" customWidth="1"/>
    <col min="5890" max="5890" width="5.625" style="97" bestFit="1" customWidth="1"/>
    <col min="5891" max="5891" width="23.625" style="97" customWidth="1"/>
    <col min="5892" max="5895" width="6.125" style="97" customWidth="1"/>
    <col min="5896" max="5898" width="6.5" style="97" customWidth="1"/>
    <col min="5899" max="5899" width="6.625" style="97" customWidth="1"/>
    <col min="5900" max="5900" width="5.375" style="97" customWidth="1"/>
    <col min="5901" max="5901" width="5" style="97" customWidth="1"/>
    <col min="5902" max="5902" width="6.5" style="97" customWidth="1"/>
    <col min="5903" max="5903" width="9.25" style="97" customWidth="1"/>
    <col min="5904" max="6144" width="9" style="97"/>
    <col min="6145" max="6145" width="22.125" style="97" customWidth="1"/>
    <col min="6146" max="6146" width="5.625" style="97" bestFit="1" customWidth="1"/>
    <col min="6147" max="6147" width="23.625" style="97" customWidth="1"/>
    <col min="6148" max="6151" width="6.125" style="97" customWidth="1"/>
    <col min="6152" max="6154" width="6.5" style="97" customWidth="1"/>
    <col min="6155" max="6155" width="6.625" style="97" customWidth="1"/>
    <col min="6156" max="6156" width="5.375" style="97" customWidth="1"/>
    <col min="6157" max="6157" width="5" style="97" customWidth="1"/>
    <col min="6158" max="6158" width="6.5" style="97" customWidth="1"/>
    <col min="6159" max="6159" width="9.25" style="97" customWidth="1"/>
    <col min="6160" max="6400" width="9" style="97"/>
    <col min="6401" max="6401" width="22.125" style="97" customWidth="1"/>
    <col min="6402" max="6402" width="5.625" style="97" bestFit="1" customWidth="1"/>
    <col min="6403" max="6403" width="23.625" style="97" customWidth="1"/>
    <col min="6404" max="6407" width="6.125" style="97" customWidth="1"/>
    <col min="6408" max="6410" width="6.5" style="97" customWidth="1"/>
    <col min="6411" max="6411" width="6.625" style="97" customWidth="1"/>
    <col min="6412" max="6412" width="5.375" style="97" customWidth="1"/>
    <col min="6413" max="6413" width="5" style="97" customWidth="1"/>
    <col min="6414" max="6414" width="6.5" style="97" customWidth="1"/>
    <col min="6415" max="6415" width="9.25" style="97" customWidth="1"/>
    <col min="6416" max="6656" width="9" style="97"/>
    <col min="6657" max="6657" width="22.125" style="97" customWidth="1"/>
    <col min="6658" max="6658" width="5.625" style="97" bestFit="1" customWidth="1"/>
    <col min="6659" max="6659" width="23.625" style="97" customWidth="1"/>
    <col min="6660" max="6663" width="6.125" style="97" customWidth="1"/>
    <col min="6664" max="6666" width="6.5" style="97" customWidth="1"/>
    <col min="6667" max="6667" width="6.625" style="97" customWidth="1"/>
    <col min="6668" max="6668" width="5.375" style="97" customWidth="1"/>
    <col min="6669" max="6669" width="5" style="97" customWidth="1"/>
    <col min="6670" max="6670" width="6.5" style="97" customWidth="1"/>
    <col min="6671" max="6671" width="9.25" style="97" customWidth="1"/>
    <col min="6672" max="6912" width="9" style="97"/>
    <col min="6913" max="6913" width="22.125" style="97" customWidth="1"/>
    <col min="6914" max="6914" width="5.625" style="97" bestFit="1" customWidth="1"/>
    <col min="6915" max="6915" width="23.625" style="97" customWidth="1"/>
    <col min="6916" max="6919" width="6.125" style="97" customWidth="1"/>
    <col min="6920" max="6922" width="6.5" style="97" customWidth="1"/>
    <col min="6923" max="6923" width="6.625" style="97" customWidth="1"/>
    <col min="6924" max="6924" width="5.375" style="97" customWidth="1"/>
    <col min="6925" max="6925" width="5" style="97" customWidth="1"/>
    <col min="6926" max="6926" width="6.5" style="97" customWidth="1"/>
    <col min="6927" max="6927" width="9.25" style="97" customWidth="1"/>
    <col min="6928" max="7168" width="9" style="97"/>
    <col min="7169" max="7169" width="22.125" style="97" customWidth="1"/>
    <col min="7170" max="7170" width="5.625" style="97" bestFit="1" customWidth="1"/>
    <col min="7171" max="7171" width="23.625" style="97" customWidth="1"/>
    <col min="7172" max="7175" width="6.125" style="97" customWidth="1"/>
    <col min="7176" max="7178" width="6.5" style="97" customWidth="1"/>
    <col min="7179" max="7179" width="6.625" style="97" customWidth="1"/>
    <col min="7180" max="7180" width="5.375" style="97" customWidth="1"/>
    <col min="7181" max="7181" width="5" style="97" customWidth="1"/>
    <col min="7182" max="7182" width="6.5" style="97" customWidth="1"/>
    <col min="7183" max="7183" width="9.25" style="97" customWidth="1"/>
    <col min="7184" max="7424" width="9" style="97"/>
    <col min="7425" max="7425" width="22.125" style="97" customWidth="1"/>
    <col min="7426" max="7426" width="5.625" style="97" bestFit="1" customWidth="1"/>
    <col min="7427" max="7427" width="23.625" style="97" customWidth="1"/>
    <col min="7428" max="7431" width="6.125" style="97" customWidth="1"/>
    <col min="7432" max="7434" width="6.5" style="97" customWidth="1"/>
    <col min="7435" max="7435" width="6.625" style="97" customWidth="1"/>
    <col min="7436" max="7436" width="5.375" style="97" customWidth="1"/>
    <col min="7437" max="7437" width="5" style="97" customWidth="1"/>
    <col min="7438" max="7438" width="6.5" style="97" customWidth="1"/>
    <col min="7439" max="7439" width="9.25" style="97" customWidth="1"/>
    <col min="7440" max="7680" width="9" style="97"/>
    <col min="7681" max="7681" width="22.125" style="97" customWidth="1"/>
    <col min="7682" max="7682" width="5.625" style="97" bestFit="1" customWidth="1"/>
    <col min="7683" max="7683" width="23.625" style="97" customWidth="1"/>
    <col min="7684" max="7687" width="6.125" style="97" customWidth="1"/>
    <col min="7688" max="7690" width="6.5" style="97" customWidth="1"/>
    <col min="7691" max="7691" width="6.625" style="97" customWidth="1"/>
    <col min="7692" max="7692" width="5.375" style="97" customWidth="1"/>
    <col min="7693" max="7693" width="5" style="97" customWidth="1"/>
    <col min="7694" max="7694" width="6.5" style="97" customWidth="1"/>
    <col min="7695" max="7695" width="9.25" style="97" customWidth="1"/>
    <col min="7696" max="7936" width="9" style="97"/>
    <col min="7937" max="7937" width="22.125" style="97" customWidth="1"/>
    <col min="7938" max="7938" width="5.625" style="97" bestFit="1" customWidth="1"/>
    <col min="7939" max="7939" width="23.625" style="97" customWidth="1"/>
    <col min="7940" max="7943" width="6.125" style="97" customWidth="1"/>
    <col min="7944" max="7946" width="6.5" style="97" customWidth="1"/>
    <col min="7947" max="7947" width="6.625" style="97" customWidth="1"/>
    <col min="7948" max="7948" width="5.375" style="97" customWidth="1"/>
    <col min="7949" max="7949" width="5" style="97" customWidth="1"/>
    <col min="7950" max="7950" width="6.5" style="97" customWidth="1"/>
    <col min="7951" max="7951" width="9.25" style="97" customWidth="1"/>
    <col min="7952" max="8192" width="9" style="97"/>
    <col min="8193" max="8193" width="22.125" style="97" customWidth="1"/>
    <col min="8194" max="8194" width="5.625" style="97" bestFit="1" customWidth="1"/>
    <col min="8195" max="8195" width="23.625" style="97" customWidth="1"/>
    <col min="8196" max="8199" width="6.125" style="97" customWidth="1"/>
    <col min="8200" max="8202" width="6.5" style="97" customWidth="1"/>
    <col min="8203" max="8203" width="6.625" style="97" customWidth="1"/>
    <col min="8204" max="8204" width="5.375" style="97" customWidth="1"/>
    <col min="8205" max="8205" width="5" style="97" customWidth="1"/>
    <col min="8206" max="8206" width="6.5" style="97" customWidth="1"/>
    <col min="8207" max="8207" width="9.25" style="97" customWidth="1"/>
    <col min="8208" max="8448" width="9" style="97"/>
    <col min="8449" max="8449" width="22.125" style="97" customWidth="1"/>
    <col min="8450" max="8450" width="5.625" style="97" bestFit="1" customWidth="1"/>
    <col min="8451" max="8451" width="23.625" style="97" customWidth="1"/>
    <col min="8452" max="8455" width="6.125" style="97" customWidth="1"/>
    <col min="8456" max="8458" width="6.5" style="97" customWidth="1"/>
    <col min="8459" max="8459" width="6.625" style="97" customWidth="1"/>
    <col min="8460" max="8460" width="5.375" style="97" customWidth="1"/>
    <col min="8461" max="8461" width="5" style="97" customWidth="1"/>
    <col min="8462" max="8462" width="6.5" style="97" customWidth="1"/>
    <col min="8463" max="8463" width="9.25" style="97" customWidth="1"/>
    <col min="8464" max="8704" width="9" style="97"/>
    <col min="8705" max="8705" width="22.125" style="97" customWidth="1"/>
    <col min="8706" max="8706" width="5.625" style="97" bestFit="1" customWidth="1"/>
    <col min="8707" max="8707" width="23.625" style="97" customWidth="1"/>
    <col min="8708" max="8711" width="6.125" style="97" customWidth="1"/>
    <col min="8712" max="8714" width="6.5" style="97" customWidth="1"/>
    <col min="8715" max="8715" width="6.625" style="97" customWidth="1"/>
    <col min="8716" max="8716" width="5.375" style="97" customWidth="1"/>
    <col min="8717" max="8717" width="5" style="97" customWidth="1"/>
    <col min="8718" max="8718" width="6.5" style="97" customWidth="1"/>
    <col min="8719" max="8719" width="9.25" style="97" customWidth="1"/>
    <col min="8720" max="8960" width="9" style="97"/>
    <col min="8961" max="8961" width="22.125" style="97" customWidth="1"/>
    <col min="8962" max="8962" width="5.625" style="97" bestFit="1" customWidth="1"/>
    <col min="8963" max="8963" width="23.625" style="97" customWidth="1"/>
    <col min="8964" max="8967" width="6.125" style="97" customWidth="1"/>
    <col min="8968" max="8970" width="6.5" style="97" customWidth="1"/>
    <col min="8971" max="8971" width="6.625" style="97" customWidth="1"/>
    <col min="8972" max="8972" width="5.375" style="97" customWidth="1"/>
    <col min="8973" max="8973" width="5" style="97" customWidth="1"/>
    <col min="8974" max="8974" width="6.5" style="97" customWidth="1"/>
    <col min="8975" max="8975" width="9.25" style="97" customWidth="1"/>
    <col min="8976" max="9216" width="9" style="97"/>
    <col min="9217" max="9217" width="22.125" style="97" customWidth="1"/>
    <col min="9218" max="9218" width="5.625" style="97" bestFit="1" customWidth="1"/>
    <col min="9219" max="9219" width="23.625" style="97" customWidth="1"/>
    <col min="9220" max="9223" width="6.125" style="97" customWidth="1"/>
    <col min="9224" max="9226" width="6.5" style="97" customWidth="1"/>
    <col min="9227" max="9227" width="6.625" style="97" customWidth="1"/>
    <col min="9228" max="9228" width="5.375" style="97" customWidth="1"/>
    <col min="9229" max="9229" width="5" style="97" customWidth="1"/>
    <col min="9230" max="9230" width="6.5" style="97" customWidth="1"/>
    <col min="9231" max="9231" width="9.25" style="97" customWidth="1"/>
    <col min="9232" max="9472" width="9" style="97"/>
    <col min="9473" max="9473" width="22.125" style="97" customWidth="1"/>
    <col min="9474" max="9474" width="5.625" style="97" bestFit="1" customWidth="1"/>
    <col min="9475" max="9475" width="23.625" style="97" customWidth="1"/>
    <col min="9476" max="9479" width="6.125" style="97" customWidth="1"/>
    <col min="9480" max="9482" width="6.5" style="97" customWidth="1"/>
    <col min="9483" max="9483" width="6.625" style="97" customWidth="1"/>
    <col min="9484" max="9484" width="5.375" style="97" customWidth="1"/>
    <col min="9485" max="9485" width="5" style="97" customWidth="1"/>
    <col min="9486" max="9486" width="6.5" style="97" customWidth="1"/>
    <col min="9487" max="9487" width="9.25" style="97" customWidth="1"/>
    <col min="9488" max="9728" width="9" style="97"/>
    <col min="9729" max="9729" width="22.125" style="97" customWidth="1"/>
    <col min="9730" max="9730" width="5.625" style="97" bestFit="1" customWidth="1"/>
    <col min="9731" max="9731" width="23.625" style="97" customWidth="1"/>
    <col min="9732" max="9735" width="6.125" style="97" customWidth="1"/>
    <col min="9736" max="9738" width="6.5" style="97" customWidth="1"/>
    <col min="9739" max="9739" width="6.625" style="97" customWidth="1"/>
    <col min="9740" max="9740" width="5.375" style="97" customWidth="1"/>
    <col min="9741" max="9741" width="5" style="97" customWidth="1"/>
    <col min="9742" max="9742" width="6.5" style="97" customWidth="1"/>
    <col min="9743" max="9743" width="9.25" style="97" customWidth="1"/>
    <col min="9744" max="9984" width="9" style="97"/>
    <col min="9985" max="9985" width="22.125" style="97" customWidth="1"/>
    <col min="9986" max="9986" width="5.625" style="97" bestFit="1" customWidth="1"/>
    <col min="9987" max="9987" width="23.625" style="97" customWidth="1"/>
    <col min="9988" max="9991" width="6.125" style="97" customWidth="1"/>
    <col min="9992" max="9994" width="6.5" style="97" customWidth="1"/>
    <col min="9995" max="9995" width="6.625" style="97" customWidth="1"/>
    <col min="9996" max="9996" width="5.375" style="97" customWidth="1"/>
    <col min="9997" max="9997" width="5" style="97" customWidth="1"/>
    <col min="9998" max="9998" width="6.5" style="97" customWidth="1"/>
    <col min="9999" max="9999" width="9.25" style="97" customWidth="1"/>
    <col min="10000" max="10240" width="9" style="97"/>
    <col min="10241" max="10241" width="22.125" style="97" customWidth="1"/>
    <col min="10242" max="10242" width="5.625" style="97" bestFit="1" customWidth="1"/>
    <col min="10243" max="10243" width="23.625" style="97" customWidth="1"/>
    <col min="10244" max="10247" width="6.125" style="97" customWidth="1"/>
    <col min="10248" max="10250" width="6.5" style="97" customWidth="1"/>
    <col min="10251" max="10251" width="6.625" style="97" customWidth="1"/>
    <col min="10252" max="10252" width="5.375" style="97" customWidth="1"/>
    <col min="10253" max="10253" width="5" style="97" customWidth="1"/>
    <col min="10254" max="10254" width="6.5" style="97" customWidth="1"/>
    <col min="10255" max="10255" width="9.25" style="97" customWidth="1"/>
    <col min="10256" max="10496" width="9" style="97"/>
    <col min="10497" max="10497" width="22.125" style="97" customWidth="1"/>
    <col min="10498" max="10498" width="5.625" style="97" bestFit="1" customWidth="1"/>
    <col min="10499" max="10499" width="23.625" style="97" customWidth="1"/>
    <col min="10500" max="10503" width="6.125" style="97" customWidth="1"/>
    <col min="10504" max="10506" width="6.5" style="97" customWidth="1"/>
    <col min="10507" max="10507" width="6.625" style="97" customWidth="1"/>
    <col min="10508" max="10508" width="5.375" style="97" customWidth="1"/>
    <col min="10509" max="10509" width="5" style="97" customWidth="1"/>
    <col min="10510" max="10510" width="6.5" style="97" customWidth="1"/>
    <col min="10511" max="10511" width="9.25" style="97" customWidth="1"/>
    <col min="10512" max="10752" width="9" style="97"/>
    <col min="10753" max="10753" width="22.125" style="97" customWidth="1"/>
    <col min="10754" max="10754" width="5.625" style="97" bestFit="1" customWidth="1"/>
    <col min="10755" max="10755" width="23.625" style="97" customWidth="1"/>
    <col min="10756" max="10759" width="6.125" style="97" customWidth="1"/>
    <col min="10760" max="10762" width="6.5" style="97" customWidth="1"/>
    <col min="10763" max="10763" width="6.625" style="97" customWidth="1"/>
    <col min="10764" max="10764" width="5.375" style="97" customWidth="1"/>
    <col min="10765" max="10765" width="5" style="97" customWidth="1"/>
    <col min="10766" max="10766" width="6.5" style="97" customWidth="1"/>
    <col min="10767" max="10767" width="9.25" style="97" customWidth="1"/>
    <col min="10768" max="11008" width="9" style="97"/>
    <col min="11009" max="11009" width="22.125" style="97" customWidth="1"/>
    <col min="11010" max="11010" width="5.625" style="97" bestFit="1" customWidth="1"/>
    <col min="11011" max="11011" width="23.625" style="97" customWidth="1"/>
    <col min="11012" max="11015" width="6.125" style="97" customWidth="1"/>
    <col min="11016" max="11018" width="6.5" style="97" customWidth="1"/>
    <col min="11019" max="11019" width="6.625" style="97" customWidth="1"/>
    <col min="11020" max="11020" width="5.375" style="97" customWidth="1"/>
    <col min="11021" max="11021" width="5" style="97" customWidth="1"/>
    <col min="11022" max="11022" width="6.5" style="97" customWidth="1"/>
    <col min="11023" max="11023" width="9.25" style="97" customWidth="1"/>
    <col min="11024" max="11264" width="9" style="97"/>
    <col min="11265" max="11265" width="22.125" style="97" customWidth="1"/>
    <col min="11266" max="11266" width="5.625" style="97" bestFit="1" customWidth="1"/>
    <col min="11267" max="11267" width="23.625" style="97" customWidth="1"/>
    <col min="11268" max="11271" width="6.125" style="97" customWidth="1"/>
    <col min="11272" max="11274" width="6.5" style="97" customWidth="1"/>
    <col min="11275" max="11275" width="6.625" style="97" customWidth="1"/>
    <col min="11276" max="11276" width="5.375" style="97" customWidth="1"/>
    <col min="11277" max="11277" width="5" style="97" customWidth="1"/>
    <col min="11278" max="11278" width="6.5" style="97" customWidth="1"/>
    <col min="11279" max="11279" width="9.25" style="97" customWidth="1"/>
    <col min="11280" max="11520" width="9" style="97"/>
    <col min="11521" max="11521" width="22.125" style="97" customWidth="1"/>
    <col min="11522" max="11522" width="5.625" style="97" bestFit="1" customWidth="1"/>
    <col min="11523" max="11523" width="23.625" style="97" customWidth="1"/>
    <col min="11524" max="11527" width="6.125" style="97" customWidth="1"/>
    <col min="11528" max="11530" width="6.5" style="97" customWidth="1"/>
    <col min="11531" max="11531" width="6.625" style="97" customWidth="1"/>
    <col min="11532" max="11532" width="5.375" style="97" customWidth="1"/>
    <col min="11533" max="11533" width="5" style="97" customWidth="1"/>
    <col min="11534" max="11534" width="6.5" style="97" customWidth="1"/>
    <col min="11535" max="11535" width="9.25" style="97" customWidth="1"/>
    <col min="11536" max="11776" width="9" style="97"/>
    <col min="11777" max="11777" width="22.125" style="97" customWidth="1"/>
    <col min="11778" max="11778" width="5.625" style="97" bestFit="1" customWidth="1"/>
    <col min="11779" max="11779" width="23.625" style="97" customWidth="1"/>
    <col min="11780" max="11783" width="6.125" style="97" customWidth="1"/>
    <col min="11784" max="11786" width="6.5" style="97" customWidth="1"/>
    <col min="11787" max="11787" width="6.625" style="97" customWidth="1"/>
    <col min="11788" max="11788" width="5.375" style="97" customWidth="1"/>
    <col min="11789" max="11789" width="5" style="97" customWidth="1"/>
    <col min="11790" max="11790" width="6.5" style="97" customWidth="1"/>
    <col min="11791" max="11791" width="9.25" style="97" customWidth="1"/>
    <col min="11792" max="12032" width="9" style="97"/>
    <col min="12033" max="12033" width="22.125" style="97" customWidth="1"/>
    <col min="12034" max="12034" width="5.625" style="97" bestFit="1" customWidth="1"/>
    <col min="12035" max="12035" width="23.625" style="97" customWidth="1"/>
    <col min="12036" max="12039" width="6.125" style="97" customWidth="1"/>
    <col min="12040" max="12042" width="6.5" style="97" customWidth="1"/>
    <col min="12043" max="12043" width="6.625" style="97" customWidth="1"/>
    <col min="12044" max="12044" width="5.375" style="97" customWidth="1"/>
    <col min="12045" max="12045" width="5" style="97" customWidth="1"/>
    <col min="12046" max="12046" width="6.5" style="97" customWidth="1"/>
    <col min="12047" max="12047" width="9.25" style="97" customWidth="1"/>
    <col min="12048" max="12288" width="9" style="97"/>
    <col min="12289" max="12289" width="22.125" style="97" customWidth="1"/>
    <col min="12290" max="12290" width="5.625" style="97" bestFit="1" customWidth="1"/>
    <col min="12291" max="12291" width="23.625" style="97" customWidth="1"/>
    <col min="12292" max="12295" width="6.125" style="97" customWidth="1"/>
    <col min="12296" max="12298" width="6.5" style="97" customWidth="1"/>
    <col min="12299" max="12299" width="6.625" style="97" customWidth="1"/>
    <col min="12300" max="12300" width="5.375" style="97" customWidth="1"/>
    <col min="12301" max="12301" width="5" style="97" customWidth="1"/>
    <col min="12302" max="12302" width="6.5" style="97" customWidth="1"/>
    <col min="12303" max="12303" width="9.25" style="97" customWidth="1"/>
    <col min="12304" max="12544" width="9" style="97"/>
    <col min="12545" max="12545" width="22.125" style="97" customWidth="1"/>
    <col min="12546" max="12546" width="5.625" style="97" bestFit="1" customWidth="1"/>
    <col min="12547" max="12547" width="23.625" style="97" customWidth="1"/>
    <col min="12548" max="12551" width="6.125" style="97" customWidth="1"/>
    <col min="12552" max="12554" width="6.5" style="97" customWidth="1"/>
    <col min="12555" max="12555" width="6.625" style="97" customWidth="1"/>
    <col min="12556" max="12556" width="5.375" style="97" customWidth="1"/>
    <col min="12557" max="12557" width="5" style="97" customWidth="1"/>
    <col min="12558" max="12558" width="6.5" style="97" customWidth="1"/>
    <col min="12559" max="12559" width="9.25" style="97" customWidth="1"/>
    <col min="12560" max="12800" width="9" style="97"/>
    <col min="12801" max="12801" width="22.125" style="97" customWidth="1"/>
    <col min="12802" max="12802" width="5.625" style="97" bestFit="1" customWidth="1"/>
    <col min="12803" max="12803" width="23.625" style="97" customWidth="1"/>
    <col min="12804" max="12807" width="6.125" style="97" customWidth="1"/>
    <col min="12808" max="12810" width="6.5" style="97" customWidth="1"/>
    <col min="12811" max="12811" width="6.625" style="97" customWidth="1"/>
    <col min="12812" max="12812" width="5.375" style="97" customWidth="1"/>
    <col min="12813" max="12813" width="5" style="97" customWidth="1"/>
    <col min="12814" max="12814" width="6.5" style="97" customWidth="1"/>
    <col min="12815" max="12815" width="9.25" style="97" customWidth="1"/>
    <col min="12816" max="13056" width="9" style="97"/>
    <col min="13057" max="13057" width="22.125" style="97" customWidth="1"/>
    <col min="13058" max="13058" width="5.625" style="97" bestFit="1" customWidth="1"/>
    <col min="13059" max="13059" width="23.625" style="97" customWidth="1"/>
    <col min="13060" max="13063" width="6.125" style="97" customWidth="1"/>
    <col min="13064" max="13066" width="6.5" style="97" customWidth="1"/>
    <col min="13067" max="13067" width="6.625" style="97" customWidth="1"/>
    <col min="13068" max="13068" width="5.375" style="97" customWidth="1"/>
    <col min="13069" max="13069" width="5" style="97" customWidth="1"/>
    <col min="13070" max="13070" width="6.5" style="97" customWidth="1"/>
    <col min="13071" max="13071" width="9.25" style="97" customWidth="1"/>
    <col min="13072" max="13312" width="9" style="97"/>
    <col min="13313" max="13313" width="22.125" style="97" customWidth="1"/>
    <col min="13314" max="13314" width="5.625" style="97" bestFit="1" customWidth="1"/>
    <col min="13315" max="13315" width="23.625" style="97" customWidth="1"/>
    <col min="13316" max="13319" width="6.125" style="97" customWidth="1"/>
    <col min="13320" max="13322" width="6.5" style="97" customWidth="1"/>
    <col min="13323" max="13323" width="6.625" style="97" customWidth="1"/>
    <col min="13324" max="13324" width="5.375" style="97" customWidth="1"/>
    <col min="13325" max="13325" width="5" style="97" customWidth="1"/>
    <col min="13326" max="13326" width="6.5" style="97" customWidth="1"/>
    <col min="13327" max="13327" width="9.25" style="97" customWidth="1"/>
    <col min="13328" max="13568" width="9" style="97"/>
    <col min="13569" max="13569" width="22.125" style="97" customWidth="1"/>
    <col min="13570" max="13570" width="5.625" style="97" bestFit="1" customWidth="1"/>
    <col min="13571" max="13571" width="23.625" style="97" customWidth="1"/>
    <col min="13572" max="13575" width="6.125" style="97" customWidth="1"/>
    <col min="13576" max="13578" width="6.5" style="97" customWidth="1"/>
    <col min="13579" max="13579" width="6.625" style="97" customWidth="1"/>
    <col min="13580" max="13580" width="5.375" style="97" customWidth="1"/>
    <col min="13581" max="13581" width="5" style="97" customWidth="1"/>
    <col min="13582" max="13582" width="6.5" style="97" customWidth="1"/>
    <col min="13583" max="13583" width="9.25" style="97" customWidth="1"/>
    <col min="13584" max="13824" width="9" style="97"/>
    <col min="13825" max="13825" width="22.125" style="97" customWidth="1"/>
    <col min="13826" max="13826" width="5.625" style="97" bestFit="1" customWidth="1"/>
    <col min="13827" max="13827" width="23.625" style="97" customWidth="1"/>
    <col min="13828" max="13831" width="6.125" style="97" customWidth="1"/>
    <col min="13832" max="13834" width="6.5" style="97" customWidth="1"/>
    <col min="13835" max="13835" width="6.625" style="97" customWidth="1"/>
    <col min="13836" max="13836" width="5.375" style="97" customWidth="1"/>
    <col min="13837" max="13837" width="5" style="97" customWidth="1"/>
    <col min="13838" max="13838" width="6.5" style="97" customWidth="1"/>
    <col min="13839" max="13839" width="9.25" style="97" customWidth="1"/>
    <col min="13840" max="14080" width="9" style="97"/>
    <col min="14081" max="14081" width="22.125" style="97" customWidth="1"/>
    <col min="14082" max="14082" width="5.625" style="97" bestFit="1" customWidth="1"/>
    <col min="14083" max="14083" width="23.625" style="97" customWidth="1"/>
    <col min="14084" max="14087" width="6.125" style="97" customWidth="1"/>
    <col min="14088" max="14090" width="6.5" style="97" customWidth="1"/>
    <col min="14091" max="14091" width="6.625" style="97" customWidth="1"/>
    <col min="14092" max="14092" width="5.375" style="97" customWidth="1"/>
    <col min="14093" max="14093" width="5" style="97" customWidth="1"/>
    <col min="14094" max="14094" width="6.5" style="97" customWidth="1"/>
    <col min="14095" max="14095" width="9.25" style="97" customWidth="1"/>
    <col min="14096" max="14336" width="9" style="97"/>
    <col min="14337" max="14337" width="22.125" style="97" customWidth="1"/>
    <col min="14338" max="14338" width="5.625" style="97" bestFit="1" customWidth="1"/>
    <col min="14339" max="14339" width="23.625" style="97" customWidth="1"/>
    <col min="14340" max="14343" width="6.125" style="97" customWidth="1"/>
    <col min="14344" max="14346" width="6.5" style="97" customWidth="1"/>
    <col min="14347" max="14347" width="6.625" style="97" customWidth="1"/>
    <col min="14348" max="14348" width="5.375" style="97" customWidth="1"/>
    <col min="14349" max="14349" width="5" style="97" customWidth="1"/>
    <col min="14350" max="14350" width="6.5" style="97" customWidth="1"/>
    <col min="14351" max="14351" width="9.25" style="97" customWidth="1"/>
    <col min="14352" max="14592" width="9" style="97"/>
    <col min="14593" max="14593" width="22.125" style="97" customWidth="1"/>
    <col min="14594" max="14594" width="5.625" style="97" bestFit="1" customWidth="1"/>
    <col min="14595" max="14595" width="23.625" style="97" customWidth="1"/>
    <col min="14596" max="14599" width="6.125" style="97" customWidth="1"/>
    <col min="14600" max="14602" width="6.5" style="97" customWidth="1"/>
    <col min="14603" max="14603" width="6.625" style="97" customWidth="1"/>
    <col min="14604" max="14604" width="5.375" style="97" customWidth="1"/>
    <col min="14605" max="14605" width="5" style="97" customWidth="1"/>
    <col min="14606" max="14606" width="6.5" style="97" customWidth="1"/>
    <col min="14607" max="14607" width="9.25" style="97" customWidth="1"/>
    <col min="14608" max="14848" width="9" style="97"/>
    <col min="14849" max="14849" width="22.125" style="97" customWidth="1"/>
    <col min="14850" max="14850" width="5.625" style="97" bestFit="1" customWidth="1"/>
    <col min="14851" max="14851" width="23.625" style="97" customWidth="1"/>
    <col min="14852" max="14855" width="6.125" style="97" customWidth="1"/>
    <col min="14856" max="14858" width="6.5" style="97" customWidth="1"/>
    <col min="14859" max="14859" width="6.625" style="97" customWidth="1"/>
    <col min="14860" max="14860" width="5.375" style="97" customWidth="1"/>
    <col min="14861" max="14861" width="5" style="97" customWidth="1"/>
    <col min="14862" max="14862" width="6.5" style="97" customWidth="1"/>
    <col min="14863" max="14863" width="9.25" style="97" customWidth="1"/>
    <col min="14864" max="15104" width="9" style="97"/>
    <col min="15105" max="15105" width="22.125" style="97" customWidth="1"/>
    <col min="15106" max="15106" width="5.625" style="97" bestFit="1" customWidth="1"/>
    <col min="15107" max="15107" width="23.625" style="97" customWidth="1"/>
    <col min="15108" max="15111" width="6.125" style="97" customWidth="1"/>
    <col min="15112" max="15114" width="6.5" style="97" customWidth="1"/>
    <col min="15115" max="15115" width="6.625" style="97" customWidth="1"/>
    <col min="15116" max="15116" width="5.375" style="97" customWidth="1"/>
    <col min="15117" max="15117" width="5" style="97" customWidth="1"/>
    <col min="15118" max="15118" width="6.5" style="97" customWidth="1"/>
    <col min="15119" max="15119" width="9.25" style="97" customWidth="1"/>
    <col min="15120" max="15360" width="9" style="97"/>
    <col min="15361" max="15361" width="22.125" style="97" customWidth="1"/>
    <col min="15362" max="15362" width="5.625" style="97" bestFit="1" customWidth="1"/>
    <col min="15363" max="15363" width="23.625" style="97" customWidth="1"/>
    <col min="15364" max="15367" width="6.125" style="97" customWidth="1"/>
    <col min="15368" max="15370" width="6.5" style="97" customWidth="1"/>
    <col min="15371" max="15371" width="6.625" style="97" customWidth="1"/>
    <col min="15372" max="15372" width="5.375" style="97" customWidth="1"/>
    <col min="15373" max="15373" width="5" style="97" customWidth="1"/>
    <col min="15374" max="15374" width="6.5" style="97" customWidth="1"/>
    <col min="15375" max="15375" width="9.25" style="97" customWidth="1"/>
    <col min="15376" max="15616" width="9" style="97"/>
    <col min="15617" max="15617" width="22.125" style="97" customWidth="1"/>
    <col min="15618" max="15618" width="5.625" style="97" bestFit="1" customWidth="1"/>
    <col min="15619" max="15619" width="23.625" style="97" customWidth="1"/>
    <col min="15620" max="15623" width="6.125" style="97" customWidth="1"/>
    <col min="15624" max="15626" width="6.5" style="97" customWidth="1"/>
    <col min="15627" max="15627" width="6.625" style="97" customWidth="1"/>
    <col min="15628" max="15628" width="5.375" style="97" customWidth="1"/>
    <col min="15629" max="15629" width="5" style="97" customWidth="1"/>
    <col min="15630" max="15630" width="6.5" style="97" customWidth="1"/>
    <col min="15631" max="15631" width="9.25" style="97" customWidth="1"/>
    <col min="15632" max="15872" width="9" style="97"/>
    <col min="15873" max="15873" width="22.125" style="97" customWidth="1"/>
    <col min="15874" max="15874" width="5.625" style="97" bestFit="1" customWidth="1"/>
    <col min="15875" max="15875" width="23.625" style="97" customWidth="1"/>
    <col min="15876" max="15879" width="6.125" style="97" customWidth="1"/>
    <col min="15880" max="15882" width="6.5" style="97" customWidth="1"/>
    <col min="15883" max="15883" width="6.625" style="97" customWidth="1"/>
    <col min="15884" max="15884" width="5.375" style="97" customWidth="1"/>
    <col min="15885" max="15885" width="5" style="97" customWidth="1"/>
    <col min="15886" max="15886" width="6.5" style="97" customWidth="1"/>
    <col min="15887" max="15887" width="9.25" style="97" customWidth="1"/>
    <col min="15888" max="16128" width="9" style="97"/>
    <col min="16129" max="16129" width="22.125" style="97" customWidth="1"/>
    <col min="16130" max="16130" width="5.625" style="97" bestFit="1" customWidth="1"/>
    <col min="16131" max="16131" width="23.625" style="97" customWidth="1"/>
    <col min="16132" max="16135" width="6.125" style="97" customWidth="1"/>
    <col min="16136" max="16138" width="6.5" style="97" customWidth="1"/>
    <col min="16139" max="16139" width="6.625" style="97" customWidth="1"/>
    <col min="16140" max="16140" width="5.375" style="97" customWidth="1"/>
    <col min="16141" max="16141" width="5" style="97" customWidth="1"/>
    <col min="16142" max="16142" width="6.5" style="97" customWidth="1"/>
    <col min="16143" max="16143" width="9.25" style="97" customWidth="1"/>
    <col min="16144" max="16384" width="9" style="97"/>
  </cols>
  <sheetData>
    <row r="1" spans="1:17" s="94" customFormat="1" ht="16.5" customHeight="1">
      <c r="A1" s="1439" t="s">
        <v>3737</v>
      </c>
      <c r="B1" s="1545" t="s">
        <v>3994</v>
      </c>
      <c r="C1" s="1469"/>
      <c r="D1" s="1469"/>
      <c r="E1" s="1469"/>
      <c r="F1" s="1469"/>
      <c r="J1" s="1469"/>
      <c r="K1" s="1470"/>
      <c r="L1" s="1739" t="s">
        <v>3738</v>
      </c>
      <c r="M1" s="1739"/>
      <c r="N1" s="1848" t="s">
        <v>3995</v>
      </c>
      <c r="O1" s="1848"/>
    </row>
    <row r="2" spans="1:17" s="94" customFormat="1" ht="16.5" customHeight="1">
      <c r="A2" s="1439" t="s">
        <v>3996</v>
      </c>
      <c r="B2" s="1474" t="s">
        <v>3997</v>
      </c>
      <c r="C2" s="1471"/>
      <c r="D2" s="1471"/>
      <c r="E2" s="1471"/>
      <c r="F2" s="1471"/>
      <c r="G2" s="1471"/>
      <c r="H2" s="1471"/>
      <c r="I2" s="1471"/>
      <c r="J2" s="1471"/>
      <c r="K2" s="7" t="s">
        <v>3741</v>
      </c>
      <c r="L2" s="1739" t="s">
        <v>3742</v>
      </c>
      <c r="M2" s="1739"/>
      <c r="N2" s="1739" t="s">
        <v>537</v>
      </c>
      <c r="O2" s="1739"/>
    </row>
    <row r="3" spans="1:17" s="100" customFormat="1" ht="25.5" customHeight="1">
      <c r="A3" s="1748" t="s">
        <v>3998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</row>
    <row r="4" spans="1:17" s="94" customFormat="1" ht="14.25" customHeight="1">
      <c r="A4" s="1763" t="s">
        <v>3999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813" t="s">
        <v>3875</v>
      </c>
      <c r="O4" s="1813"/>
    </row>
    <row r="5" spans="1:17" s="94" customFormat="1" ht="17.25" customHeight="1">
      <c r="A5" s="1442" t="s">
        <v>4000</v>
      </c>
      <c r="B5" s="1437"/>
      <c r="C5" s="1439" t="s">
        <v>4001</v>
      </c>
      <c r="D5" s="1810" t="s">
        <v>4002</v>
      </c>
      <c r="E5" s="1746"/>
      <c r="F5" s="1746"/>
      <c r="G5" s="1737"/>
      <c r="H5" s="1810" t="s">
        <v>4003</v>
      </c>
      <c r="I5" s="1746"/>
      <c r="J5" s="1746"/>
      <c r="K5" s="1737"/>
      <c r="L5" s="1739" t="s">
        <v>4004</v>
      </c>
      <c r="M5" s="1739"/>
      <c r="N5" s="1739"/>
      <c r="O5" s="1810"/>
    </row>
    <row r="6" spans="1:17" s="94" customFormat="1" ht="13.5" customHeight="1">
      <c r="A6" s="1489" t="s">
        <v>4005</v>
      </c>
      <c r="B6" s="1454" t="s">
        <v>53</v>
      </c>
      <c r="C6" s="477">
        <f>C7+C8</f>
        <v>87</v>
      </c>
      <c r="D6" s="1881">
        <f>D7+D8</f>
        <v>1</v>
      </c>
      <c r="E6" s="1881">
        <f t="shared" ref="E6:O6" si="0">E7+E8</f>
        <v>0</v>
      </c>
      <c r="F6" s="1881">
        <f t="shared" si="0"/>
        <v>0</v>
      </c>
      <c r="G6" s="1881">
        <f t="shared" si="0"/>
        <v>0</v>
      </c>
      <c r="H6" s="1881">
        <f>H7+H8</f>
        <v>42</v>
      </c>
      <c r="I6" s="1881">
        <f t="shared" si="0"/>
        <v>0</v>
      </c>
      <c r="J6" s="1881">
        <f t="shared" si="0"/>
        <v>0</v>
      </c>
      <c r="K6" s="1881">
        <f t="shared" si="0"/>
        <v>0</v>
      </c>
      <c r="L6" s="1881">
        <f>L7+L8</f>
        <v>44</v>
      </c>
      <c r="M6" s="1881">
        <f t="shared" si="0"/>
        <v>0</v>
      </c>
      <c r="N6" s="1881">
        <f t="shared" si="0"/>
        <v>0</v>
      </c>
      <c r="O6" s="1881">
        <f t="shared" si="0"/>
        <v>0</v>
      </c>
      <c r="Q6" s="21">
        <f>C6-D6-H6-L6</f>
        <v>0</v>
      </c>
    </row>
    <row r="7" spans="1:17" s="94" customFormat="1" ht="13.5" customHeight="1">
      <c r="A7" s="1607"/>
      <c r="B7" s="1449" t="s">
        <v>142</v>
      </c>
      <c r="C7" s="191">
        <f>D7+H7+L7</f>
        <v>49</v>
      </c>
      <c r="D7" s="1882">
        <f>D10+D12+D14</f>
        <v>1</v>
      </c>
      <c r="E7" s="1882">
        <f t="shared" ref="E7:G8" si="1">E10+E12+E31+E14</f>
        <v>0</v>
      </c>
      <c r="F7" s="1882">
        <f t="shared" si="1"/>
        <v>0</v>
      </c>
      <c r="G7" s="1882">
        <f t="shared" si="1"/>
        <v>0</v>
      </c>
      <c r="H7" s="1882">
        <f>H10+H12+H14</f>
        <v>24</v>
      </c>
      <c r="I7" s="1882">
        <f t="shared" ref="I7:K8" si="2">I10+I12+I31+I14</f>
        <v>0</v>
      </c>
      <c r="J7" s="1882">
        <f t="shared" si="2"/>
        <v>0</v>
      </c>
      <c r="K7" s="1882">
        <f t="shared" si="2"/>
        <v>0</v>
      </c>
      <c r="L7" s="1882">
        <f>L10+L12+L14</f>
        <v>24</v>
      </c>
      <c r="M7" s="1882">
        <f t="shared" ref="M7:O8" si="3">M10+M12+M31+M14</f>
        <v>0</v>
      </c>
      <c r="N7" s="1882">
        <f t="shared" si="3"/>
        <v>0</v>
      </c>
      <c r="O7" s="1882">
        <f t="shared" si="3"/>
        <v>0</v>
      </c>
      <c r="Q7" s="21">
        <f t="shared" ref="Q7:Q34" si="4">C7-D7-H7-L7</f>
        <v>0</v>
      </c>
    </row>
    <row r="8" spans="1:17" s="94" customFormat="1" ht="13.5" customHeight="1">
      <c r="A8" s="1607"/>
      <c r="B8" s="1449" t="s">
        <v>68</v>
      </c>
      <c r="C8" s="191">
        <f t="shared" ref="C8:C34" si="5">D8+H8+L8</f>
        <v>38</v>
      </c>
      <c r="D8" s="1882">
        <f>D11+D13+D15</f>
        <v>0</v>
      </c>
      <c r="E8" s="1882">
        <f t="shared" si="1"/>
        <v>0</v>
      </c>
      <c r="F8" s="1882">
        <f t="shared" si="1"/>
        <v>0</v>
      </c>
      <c r="G8" s="1882">
        <f t="shared" si="1"/>
        <v>0</v>
      </c>
      <c r="H8" s="1882">
        <f>H11+H13+H15</f>
        <v>18</v>
      </c>
      <c r="I8" s="1882">
        <f t="shared" si="2"/>
        <v>0</v>
      </c>
      <c r="J8" s="1882">
        <f t="shared" si="2"/>
        <v>0</v>
      </c>
      <c r="K8" s="1882">
        <f t="shared" si="2"/>
        <v>0</v>
      </c>
      <c r="L8" s="1882">
        <f>L11+L13+L15</f>
        <v>20</v>
      </c>
      <c r="M8" s="1882">
        <f t="shared" si="3"/>
        <v>0</v>
      </c>
      <c r="N8" s="1882">
        <f t="shared" si="3"/>
        <v>0</v>
      </c>
      <c r="O8" s="1882">
        <f t="shared" si="3"/>
        <v>0</v>
      </c>
      <c r="Q8" s="21">
        <f t="shared" si="4"/>
        <v>0</v>
      </c>
    </row>
    <row r="9" spans="1:17" s="94" customFormat="1" ht="13.5" customHeight="1">
      <c r="A9" s="1462"/>
      <c r="B9" s="1449"/>
      <c r="C9" s="298"/>
      <c r="D9" s="1882"/>
      <c r="E9" s="1882"/>
      <c r="F9" s="1882"/>
      <c r="G9" s="1882"/>
      <c r="H9" s="1882"/>
      <c r="I9" s="1883"/>
      <c r="J9" s="1883"/>
      <c r="K9" s="1883"/>
      <c r="L9" s="1882"/>
      <c r="M9" s="1882"/>
      <c r="N9" s="1882"/>
      <c r="O9" s="1882"/>
    </row>
    <row r="10" spans="1:17" s="94" customFormat="1" ht="13.5" customHeight="1">
      <c r="A10" s="1662" t="s">
        <v>752</v>
      </c>
      <c r="B10" s="1449" t="s">
        <v>142</v>
      </c>
      <c r="C10" s="191">
        <f t="shared" si="5"/>
        <v>26</v>
      </c>
      <c r="D10" s="1884">
        <v>0</v>
      </c>
      <c r="E10" s="1884"/>
      <c r="F10" s="1884"/>
      <c r="G10" s="1884"/>
      <c r="H10" s="1884">
        <v>18</v>
      </c>
      <c r="I10" s="1884"/>
      <c r="J10" s="1884"/>
      <c r="K10" s="1884"/>
      <c r="L10" s="1884">
        <v>8</v>
      </c>
      <c r="M10" s="1884"/>
      <c r="N10" s="1884"/>
      <c r="O10" s="1884"/>
      <c r="Q10" s="21">
        <f t="shared" si="4"/>
        <v>0</v>
      </c>
    </row>
    <row r="11" spans="1:17" s="94" customFormat="1" ht="13.5" customHeight="1">
      <c r="A11" s="1662"/>
      <c r="B11" s="1449" t="s">
        <v>68</v>
      </c>
      <c r="C11" s="191">
        <f t="shared" si="5"/>
        <v>17</v>
      </c>
      <c r="D11" s="1884">
        <v>0</v>
      </c>
      <c r="E11" s="1884"/>
      <c r="F11" s="1884"/>
      <c r="G11" s="1884"/>
      <c r="H11" s="1884">
        <v>11</v>
      </c>
      <c r="I11" s="1884"/>
      <c r="J11" s="1884"/>
      <c r="K11" s="1884"/>
      <c r="L11" s="1884">
        <v>6</v>
      </c>
      <c r="M11" s="1884"/>
      <c r="N11" s="1884"/>
      <c r="O11" s="1884"/>
      <c r="Q11" s="21">
        <f t="shared" si="4"/>
        <v>0</v>
      </c>
    </row>
    <row r="12" spans="1:17" s="94" customFormat="1" ht="13.5" customHeight="1">
      <c r="A12" s="478" t="s">
        <v>753</v>
      </c>
      <c r="B12" s="1449" t="s">
        <v>142</v>
      </c>
      <c r="C12" s="191">
        <f t="shared" si="5"/>
        <v>21</v>
      </c>
      <c r="D12" s="1884">
        <v>1</v>
      </c>
      <c r="E12" s="1884"/>
      <c r="F12" s="1884"/>
      <c r="G12" s="1884"/>
      <c r="H12" s="1884">
        <v>6</v>
      </c>
      <c r="I12" s="1884"/>
      <c r="J12" s="1884"/>
      <c r="K12" s="1884"/>
      <c r="L12" s="1884">
        <v>14</v>
      </c>
      <c r="M12" s="1884"/>
      <c r="N12" s="1884"/>
      <c r="O12" s="1884"/>
      <c r="Q12" s="21">
        <f t="shared" si="4"/>
        <v>0</v>
      </c>
    </row>
    <row r="13" spans="1:17" s="94" customFormat="1" ht="13.5" customHeight="1">
      <c r="A13" s="1662"/>
      <c r="B13" s="1449" t="s">
        <v>68</v>
      </c>
      <c r="C13" s="191">
        <f t="shared" si="5"/>
        <v>21</v>
      </c>
      <c r="D13" s="1884">
        <v>0</v>
      </c>
      <c r="E13" s="1884"/>
      <c r="F13" s="1884"/>
      <c r="G13" s="1884"/>
      <c r="H13" s="1884">
        <v>7</v>
      </c>
      <c r="I13" s="1884"/>
      <c r="J13" s="1884"/>
      <c r="K13" s="1884"/>
      <c r="L13" s="1884">
        <v>14</v>
      </c>
      <c r="M13" s="1884"/>
      <c r="N13" s="1884"/>
      <c r="O13" s="1884"/>
      <c r="Q13" s="21">
        <f t="shared" si="4"/>
        <v>0</v>
      </c>
    </row>
    <row r="14" spans="1:17" s="94" customFormat="1" ht="13.5" customHeight="1">
      <c r="A14" s="1662" t="s">
        <v>538</v>
      </c>
      <c r="B14" s="1449" t="s">
        <v>142</v>
      </c>
      <c r="C14" s="191">
        <f t="shared" si="5"/>
        <v>2</v>
      </c>
      <c r="D14" s="1884">
        <v>0</v>
      </c>
      <c r="E14" s="1884"/>
      <c r="F14" s="1884"/>
      <c r="G14" s="1884"/>
      <c r="H14" s="1884">
        <v>0</v>
      </c>
      <c r="I14" s="1884"/>
      <c r="J14" s="1884"/>
      <c r="K14" s="1884"/>
      <c r="L14" s="1884">
        <v>2</v>
      </c>
      <c r="M14" s="1884"/>
      <c r="N14" s="1884"/>
      <c r="O14" s="1884"/>
      <c r="Q14" s="21">
        <f t="shared" si="4"/>
        <v>0</v>
      </c>
    </row>
    <row r="15" spans="1:17" s="94" customFormat="1" ht="13.5" customHeight="1">
      <c r="A15" s="1607"/>
      <c r="B15" s="1449" t="s">
        <v>68</v>
      </c>
      <c r="C15" s="191">
        <f t="shared" si="5"/>
        <v>0</v>
      </c>
      <c r="D15" s="1884">
        <v>0</v>
      </c>
      <c r="E15" s="1884"/>
      <c r="F15" s="1884"/>
      <c r="G15" s="1884"/>
      <c r="H15" s="1884">
        <v>0</v>
      </c>
      <c r="I15" s="1884"/>
      <c r="J15" s="1884"/>
      <c r="K15" s="1884"/>
      <c r="L15" s="1884">
        <v>0</v>
      </c>
      <c r="M15" s="1884"/>
      <c r="N15" s="1884"/>
      <c r="O15" s="1884"/>
      <c r="Q15" s="21">
        <f t="shared" si="4"/>
        <v>0</v>
      </c>
    </row>
    <row r="16" spans="1:17" s="94" customFormat="1" ht="13.5" customHeight="1">
      <c r="A16" s="1462"/>
      <c r="B16" s="1449"/>
      <c r="C16" s="191"/>
      <c r="D16" s="1882"/>
      <c r="E16" s="1882"/>
      <c r="F16" s="1882"/>
      <c r="G16" s="1882"/>
      <c r="H16" s="1882"/>
      <c r="I16" s="1883"/>
      <c r="J16" s="1883"/>
      <c r="K16" s="1883"/>
      <c r="L16" s="1882"/>
      <c r="M16" s="1882"/>
      <c r="N16" s="1882"/>
      <c r="O16" s="1882"/>
    </row>
    <row r="17" spans="1:17" s="94" customFormat="1" ht="13.5" customHeight="1">
      <c r="A17" s="1490" t="s">
        <v>539</v>
      </c>
      <c r="B17" s="1449" t="s">
        <v>53</v>
      </c>
      <c r="C17" s="191">
        <f t="shared" si="5"/>
        <v>190</v>
      </c>
      <c r="D17" s="1882">
        <f>D18+D19</f>
        <v>6</v>
      </c>
      <c r="E17" s="1882">
        <f t="shared" ref="E17:O17" si="6">E18+E19</f>
        <v>0</v>
      </c>
      <c r="F17" s="1882">
        <f t="shared" si="6"/>
        <v>0</v>
      </c>
      <c r="G17" s="1882">
        <f t="shared" si="6"/>
        <v>0</v>
      </c>
      <c r="H17" s="1882">
        <f t="shared" si="6"/>
        <v>122</v>
      </c>
      <c r="I17" s="1882">
        <f t="shared" si="6"/>
        <v>0</v>
      </c>
      <c r="J17" s="1882">
        <f t="shared" si="6"/>
        <v>0</v>
      </c>
      <c r="K17" s="1882">
        <f t="shared" si="6"/>
        <v>0</v>
      </c>
      <c r="L17" s="1882">
        <f t="shared" si="6"/>
        <v>62</v>
      </c>
      <c r="M17" s="1882">
        <f t="shared" si="6"/>
        <v>0</v>
      </c>
      <c r="N17" s="1882">
        <f t="shared" si="6"/>
        <v>0</v>
      </c>
      <c r="O17" s="1882">
        <f t="shared" si="6"/>
        <v>0</v>
      </c>
      <c r="Q17" s="21">
        <f t="shared" si="4"/>
        <v>0</v>
      </c>
    </row>
    <row r="18" spans="1:17" s="94" customFormat="1" ht="13.5" customHeight="1">
      <c r="A18" s="1607"/>
      <c r="B18" s="1449" t="s">
        <v>142</v>
      </c>
      <c r="C18" s="191">
        <f t="shared" si="5"/>
        <v>90</v>
      </c>
      <c r="D18" s="1882">
        <f>D21+D23+D25+D27+D29+D31+D33</f>
        <v>4</v>
      </c>
      <c r="E18" s="1882">
        <f t="shared" ref="E18:G19" si="7">E21+E23+E25+E27+E29+E33</f>
        <v>0</v>
      </c>
      <c r="F18" s="1882">
        <f t="shared" si="7"/>
        <v>0</v>
      </c>
      <c r="G18" s="1882">
        <f t="shared" si="7"/>
        <v>0</v>
      </c>
      <c r="H18" s="1882">
        <f>H21+H23+H25+H27+H29+H31+H33</f>
        <v>54</v>
      </c>
      <c r="I18" s="1882">
        <f t="shared" ref="I18:K19" si="8">I21+I23+I25+I27+I29+I33</f>
        <v>0</v>
      </c>
      <c r="J18" s="1882">
        <f t="shared" si="8"/>
        <v>0</v>
      </c>
      <c r="K18" s="1882">
        <f t="shared" si="8"/>
        <v>0</v>
      </c>
      <c r="L18" s="1882">
        <f>L21+L23+L25+L27+L29+L31+L33</f>
        <v>32</v>
      </c>
      <c r="M18" s="1882">
        <f t="shared" ref="M18:O19" si="9">M21+M23+M25+M27+M29+M33</f>
        <v>0</v>
      </c>
      <c r="N18" s="1882">
        <f t="shared" si="9"/>
        <v>0</v>
      </c>
      <c r="O18" s="1882">
        <f t="shared" si="9"/>
        <v>0</v>
      </c>
      <c r="Q18" s="21">
        <f t="shared" si="4"/>
        <v>0</v>
      </c>
    </row>
    <row r="19" spans="1:17" s="94" customFormat="1" ht="13.5" customHeight="1">
      <c r="A19" s="1607"/>
      <c r="B19" s="1449" t="s">
        <v>68</v>
      </c>
      <c r="C19" s="191">
        <f t="shared" si="5"/>
        <v>100</v>
      </c>
      <c r="D19" s="1882">
        <f>D22+D24+D26+D28+D30+D32+D34</f>
        <v>2</v>
      </c>
      <c r="E19" s="1882">
        <f t="shared" si="7"/>
        <v>0</v>
      </c>
      <c r="F19" s="1882">
        <f t="shared" si="7"/>
        <v>0</v>
      </c>
      <c r="G19" s="1882">
        <f t="shared" si="7"/>
        <v>0</v>
      </c>
      <c r="H19" s="1882">
        <f>H22+H24+H26+H28+H30+H32+H34</f>
        <v>68</v>
      </c>
      <c r="I19" s="1882">
        <f t="shared" si="8"/>
        <v>0</v>
      </c>
      <c r="J19" s="1882">
        <f t="shared" si="8"/>
        <v>0</v>
      </c>
      <c r="K19" s="1882">
        <f t="shared" si="8"/>
        <v>0</v>
      </c>
      <c r="L19" s="1882">
        <f>L22+L24+L26+L28+L30+L32+L34</f>
        <v>30</v>
      </c>
      <c r="M19" s="1882">
        <f t="shared" si="9"/>
        <v>0</v>
      </c>
      <c r="N19" s="1882">
        <f t="shared" si="9"/>
        <v>0</v>
      </c>
      <c r="O19" s="1882">
        <f t="shared" si="9"/>
        <v>0</v>
      </c>
      <c r="Q19" s="21">
        <f t="shared" si="4"/>
        <v>0</v>
      </c>
    </row>
    <row r="20" spans="1:17" s="94" customFormat="1" ht="13.5" customHeight="1">
      <c r="A20" s="1462"/>
      <c r="B20" s="1449"/>
      <c r="C20" s="191"/>
      <c r="D20" s="1882"/>
      <c r="E20" s="1882"/>
      <c r="F20" s="1882"/>
      <c r="G20" s="1882"/>
      <c r="H20" s="1882"/>
      <c r="I20" s="1883"/>
      <c r="J20" s="1883"/>
      <c r="K20" s="1883"/>
      <c r="L20" s="1882"/>
      <c r="M20" s="1882"/>
      <c r="N20" s="1882"/>
      <c r="O20" s="1882"/>
    </row>
    <row r="21" spans="1:17" s="94" customFormat="1" ht="13.5" customHeight="1">
      <c r="A21" s="1662" t="s">
        <v>540</v>
      </c>
      <c r="B21" s="1449" t="s">
        <v>142</v>
      </c>
      <c r="C21" s="191">
        <f t="shared" si="5"/>
        <v>10</v>
      </c>
      <c r="D21" s="1884">
        <v>0</v>
      </c>
      <c r="E21" s="1884"/>
      <c r="F21" s="1884"/>
      <c r="G21" s="1884"/>
      <c r="H21" s="1884">
        <v>5</v>
      </c>
      <c r="I21" s="1885"/>
      <c r="J21" s="1885"/>
      <c r="K21" s="1885"/>
      <c r="L21" s="1884">
        <v>5</v>
      </c>
      <c r="M21" s="1884"/>
      <c r="N21" s="1884"/>
      <c r="O21" s="1884"/>
      <c r="Q21" s="21">
        <f t="shared" si="4"/>
        <v>0</v>
      </c>
    </row>
    <row r="22" spans="1:17" s="94" customFormat="1" ht="13.5" customHeight="1">
      <c r="A22" s="1662"/>
      <c r="B22" s="1449" t="s">
        <v>68</v>
      </c>
      <c r="C22" s="191">
        <f t="shared" si="5"/>
        <v>29</v>
      </c>
      <c r="D22" s="1884">
        <v>1</v>
      </c>
      <c r="E22" s="1884"/>
      <c r="F22" s="1884"/>
      <c r="G22" s="1884"/>
      <c r="H22" s="1884">
        <v>24</v>
      </c>
      <c r="I22" s="1884"/>
      <c r="J22" s="1884"/>
      <c r="K22" s="1884"/>
      <c r="L22" s="1884">
        <v>4</v>
      </c>
      <c r="M22" s="1884"/>
      <c r="N22" s="1884"/>
      <c r="O22" s="1884"/>
      <c r="Q22" s="21">
        <f t="shared" si="4"/>
        <v>0</v>
      </c>
    </row>
    <row r="23" spans="1:17" s="94" customFormat="1" ht="13.5" customHeight="1">
      <c r="A23" s="1662" t="s">
        <v>541</v>
      </c>
      <c r="B23" s="1449" t="s">
        <v>142</v>
      </c>
      <c r="C23" s="191">
        <f t="shared" si="5"/>
        <v>39</v>
      </c>
      <c r="D23" s="1884">
        <v>0</v>
      </c>
      <c r="E23" s="1884"/>
      <c r="F23" s="1884"/>
      <c r="G23" s="1884"/>
      <c r="H23" s="1884">
        <v>25</v>
      </c>
      <c r="I23" s="1884"/>
      <c r="J23" s="1884"/>
      <c r="K23" s="1884"/>
      <c r="L23" s="1884">
        <v>14</v>
      </c>
      <c r="M23" s="1884"/>
      <c r="N23" s="1884"/>
      <c r="O23" s="1884"/>
      <c r="Q23" s="21">
        <f t="shared" si="4"/>
        <v>0</v>
      </c>
    </row>
    <row r="24" spans="1:17" s="94" customFormat="1" ht="13.5" customHeight="1">
      <c r="A24" s="1662"/>
      <c r="B24" s="1449" t="s">
        <v>68</v>
      </c>
      <c r="C24" s="191">
        <f t="shared" si="5"/>
        <v>21</v>
      </c>
      <c r="D24" s="1884">
        <v>0</v>
      </c>
      <c r="E24" s="1884"/>
      <c r="F24" s="1884"/>
      <c r="G24" s="1884"/>
      <c r="H24" s="1884">
        <v>20</v>
      </c>
      <c r="I24" s="1884"/>
      <c r="J24" s="1884"/>
      <c r="K24" s="1884"/>
      <c r="L24" s="1884">
        <v>1</v>
      </c>
      <c r="M24" s="1884"/>
      <c r="N24" s="1884"/>
      <c r="O24" s="1884"/>
      <c r="Q24" s="21">
        <f t="shared" si="4"/>
        <v>0</v>
      </c>
    </row>
    <row r="25" spans="1:17" s="94" customFormat="1" ht="13.5" customHeight="1">
      <c r="A25" s="1662" t="s">
        <v>542</v>
      </c>
      <c r="B25" s="1449" t="s">
        <v>142</v>
      </c>
      <c r="C25" s="191">
        <f t="shared" si="5"/>
        <v>1</v>
      </c>
      <c r="D25" s="1884">
        <v>0</v>
      </c>
      <c r="E25" s="1884"/>
      <c r="F25" s="1884"/>
      <c r="G25" s="1884"/>
      <c r="H25" s="1884">
        <v>1</v>
      </c>
      <c r="I25" s="1884"/>
      <c r="J25" s="1884"/>
      <c r="K25" s="1884"/>
      <c r="L25" s="1884">
        <v>0</v>
      </c>
      <c r="M25" s="1884"/>
      <c r="N25" s="1884"/>
      <c r="O25" s="1884"/>
      <c r="Q25" s="21">
        <f t="shared" si="4"/>
        <v>0</v>
      </c>
    </row>
    <row r="26" spans="1:17" s="94" customFormat="1" ht="13.5" customHeight="1">
      <c r="A26" s="1662"/>
      <c r="B26" s="1449" t="s">
        <v>68</v>
      </c>
      <c r="C26" s="191">
        <f t="shared" si="5"/>
        <v>0</v>
      </c>
      <c r="D26" s="1884">
        <v>0</v>
      </c>
      <c r="E26" s="1884"/>
      <c r="F26" s="1884"/>
      <c r="G26" s="1884"/>
      <c r="H26" s="1884">
        <v>0</v>
      </c>
      <c r="I26" s="1884"/>
      <c r="J26" s="1884"/>
      <c r="K26" s="1884"/>
      <c r="L26" s="1884">
        <v>0</v>
      </c>
      <c r="M26" s="1884"/>
      <c r="N26" s="1884"/>
      <c r="O26" s="1884"/>
      <c r="Q26" s="21">
        <f t="shared" si="4"/>
        <v>0</v>
      </c>
    </row>
    <row r="27" spans="1:17" s="94" customFormat="1" ht="13.5" customHeight="1">
      <c r="A27" s="1662" t="s">
        <v>543</v>
      </c>
      <c r="B27" s="1449" t="s">
        <v>142</v>
      </c>
      <c r="C27" s="191">
        <f t="shared" si="5"/>
        <v>1</v>
      </c>
      <c r="D27" s="1884">
        <v>0</v>
      </c>
      <c r="E27" s="1884"/>
      <c r="F27" s="1884"/>
      <c r="G27" s="1884"/>
      <c r="H27" s="1884">
        <v>0</v>
      </c>
      <c r="I27" s="1884"/>
      <c r="J27" s="1884"/>
      <c r="K27" s="1884"/>
      <c r="L27" s="1884">
        <v>1</v>
      </c>
      <c r="M27" s="1884"/>
      <c r="N27" s="1884"/>
      <c r="O27" s="1884"/>
      <c r="Q27" s="21">
        <f t="shared" si="4"/>
        <v>0</v>
      </c>
    </row>
    <row r="28" spans="1:17" s="94" customFormat="1" ht="13.5" customHeight="1">
      <c r="A28" s="1662"/>
      <c r="B28" s="1449" t="s">
        <v>68</v>
      </c>
      <c r="C28" s="191">
        <f t="shared" si="5"/>
        <v>0</v>
      </c>
      <c r="D28" s="1884">
        <v>0</v>
      </c>
      <c r="E28" s="1884"/>
      <c r="F28" s="1884"/>
      <c r="G28" s="1884"/>
      <c r="H28" s="1884">
        <v>0</v>
      </c>
      <c r="I28" s="1884"/>
      <c r="J28" s="1884"/>
      <c r="K28" s="1884"/>
      <c r="L28" s="1884">
        <v>0</v>
      </c>
      <c r="M28" s="1884"/>
      <c r="N28" s="1884"/>
      <c r="O28" s="1884"/>
      <c r="Q28" s="21">
        <f t="shared" si="4"/>
        <v>0</v>
      </c>
    </row>
    <row r="29" spans="1:17" s="94" customFormat="1" ht="13.5" customHeight="1">
      <c r="A29" s="1662" t="s">
        <v>544</v>
      </c>
      <c r="B29" s="1449" t="s">
        <v>142</v>
      </c>
      <c r="C29" s="191">
        <f>D29+H29+L29</f>
        <v>20</v>
      </c>
      <c r="D29" s="1884">
        <v>1</v>
      </c>
      <c r="E29" s="1884"/>
      <c r="F29" s="1884"/>
      <c r="G29" s="1884"/>
      <c r="H29" s="1884">
        <v>11</v>
      </c>
      <c r="I29" s="1884"/>
      <c r="J29" s="1884"/>
      <c r="K29" s="1884"/>
      <c r="L29" s="1884">
        <v>8</v>
      </c>
      <c r="M29" s="1884"/>
      <c r="N29" s="1884"/>
      <c r="O29" s="1884"/>
      <c r="Q29" s="21">
        <f t="shared" si="4"/>
        <v>0</v>
      </c>
    </row>
    <row r="30" spans="1:17" s="94" customFormat="1" ht="13.5" customHeight="1">
      <c r="A30" s="1662"/>
      <c r="B30" s="1449" t="s">
        <v>68</v>
      </c>
      <c r="C30" s="191">
        <f t="shared" si="5"/>
        <v>31</v>
      </c>
      <c r="D30" s="1884">
        <v>1</v>
      </c>
      <c r="E30" s="1884"/>
      <c r="F30" s="1884"/>
      <c r="G30" s="1884"/>
      <c r="H30" s="1884">
        <v>12</v>
      </c>
      <c r="I30" s="1884"/>
      <c r="J30" s="1884"/>
      <c r="K30" s="1884"/>
      <c r="L30" s="1884">
        <v>18</v>
      </c>
      <c r="M30" s="1884"/>
      <c r="N30" s="1884"/>
      <c r="O30" s="1884"/>
      <c r="Q30" s="21">
        <f t="shared" si="4"/>
        <v>0</v>
      </c>
    </row>
    <row r="31" spans="1:17" s="94" customFormat="1" ht="13.5" customHeight="1">
      <c r="A31" s="1662" t="s">
        <v>545</v>
      </c>
      <c r="B31" s="1449" t="s">
        <v>142</v>
      </c>
      <c r="C31" s="191">
        <f t="shared" si="5"/>
        <v>1</v>
      </c>
      <c r="D31" s="1884">
        <v>0</v>
      </c>
      <c r="E31" s="1884"/>
      <c r="F31" s="1884"/>
      <c r="G31" s="1884"/>
      <c r="H31" s="1884">
        <v>1</v>
      </c>
      <c r="I31" s="1885"/>
      <c r="J31" s="1885"/>
      <c r="K31" s="1885"/>
      <c r="L31" s="1884">
        <v>0</v>
      </c>
      <c r="M31" s="1884"/>
      <c r="N31" s="1884"/>
      <c r="O31" s="1884"/>
      <c r="Q31" s="21">
        <f t="shared" si="4"/>
        <v>0</v>
      </c>
    </row>
    <row r="32" spans="1:17" s="94" customFormat="1" ht="13.5" customHeight="1">
      <c r="A32" s="1662"/>
      <c r="B32" s="1449" t="s">
        <v>68</v>
      </c>
      <c r="C32" s="191">
        <f t="shared" si="5"/>
        <v>3</v>
      </c>
      <c r="D32" s="1884">
        <v>0</v>
      </c>
      <c r="E32" s="1884"/>
      <c r="F32" s="1884"/>
      <c r="G32" s="1884"/>
      <c r="H32" s="1884">
        <v>0</v>
      </c>
      <c r="I32" s="1885"/>
      <c r="J32" s="1885"/>
      <c r="K32" s="1885"/>
      <c r="L32" s="1884">
        <v>3</v>
      </c>
      <c r="M32" s="1884"/>
      <c r="N32" s="1884"/>
      <c r="O32" s="1884"/>
      <c r="Q32" s="21">
        <f t="shared" si="4"/>
        <v>0</v>
      </c>
    </row>
    <row r="33" spans="1:17" s="94" customFormat="1" ht="13.5" customHeight="1">
      <c r="A33" s="1662" t="s">
        <v>538</v>
      </c>
      <c r="B33" s="1449" t="s">
        <v>142</v>
      </c>
      <c r="C33" s="191">
        <f t="shared" si="5"/>
        <v>18</v>
      </c>
      <c r="D33" s="1884">
        <v>3</v>
      </c>
      <c r="E33" s="1884"/>
      <c r="F33" s="1884"/>
      <c r="G33" s="1884"/>
      <c r="H33" s="1884">
        <v>11</v>
      </c>
      <c r="I33" s="1884"/>
      <c r="J33" s="1884"/>
      <c r="K33" s="1884"/>
      <c r="L33" s="1884">
        <v>4</v>
      </c>
      <c r="M33" s="1884"/>
      <c r="N33" s="1884"/>
      <c r="O33" s="1884"/>
      <c r="Q33" s="21">
        <f t="shared" si="4"/>
        <v>0</v>
      </c>
    </row>
    <row r="34" spans="1:17" s="94" customFormat="1" ht="13.5" customHeight="1">
      <c r="A34" s="1466"/>
      <c r="B34" s="1450" t="s">
        <v>68</v>
      </c>
      <c r="C34" s="192">
        <f t="shared" si="5"/>
        <v>16</v>
      </c>
      <c r="D34" s="1886">
        <v>0</v>
      </c>
      <c r="E34" s="1886"/>
      <c r="F34" s="1886"/>
      <c r="G34" s="1886"/>
      <c r="H34" s="1886">
        <v>12</v>
      </c>
      <c r="I34" s="1886"/>
      <c r="J34" s="1886"/>
      <c r="K34" s="1886"/>
      <c r="L34" s="1886">
        <v>4</v>
      </c>
      <c r="M34" s="1886"/>
      <c r="N34" s="1886"/>
      <c r="O34" s="1886"/>
      <c r="Q34" s="21">
        <f t="shared" si="4"/>
        <v>0</v>
      </c>
    </row>
    <row r="35" spans="1:17" s="1469" customFormat="1" ht="13.9" customHeight="1">
      <c r="A35" s="94" t="s">
        <v>328</v>
      </c>
      <c r="B35" s="94"/>
      <c r="C35" s="157" t="s">
        <v>329</v>
      </c>
      <c r="E35" s="1462" t="s">
        <v>330</v>
      </c>
      <c r="I35" s="1490" t="s">
        <v>332</v>
      </c>
      <c r="N35" s="1462"/>
      <c r="O35" s="99" t="s">
        <v>333</v>
      </c>
    </row>
    <row r="36" spans="1:17" s="1469" customFormat="1" ht="13.9" customHeight="1">
      <c r="A36" s="1462"/>
      <c r="B36" s="1462"/>
      <c r="C36" s="1462"/>
      <c r="D36" s="1462"/>
      <c r="E36" s="1643" t="s">
        <v>334</v>
      </c>
      <c r="H36" s="1462"/>
      <c r="N36" s="1462"/>
      <c r="O36" s="1462"/>
    </row>
    <row r="37" spans="1:17" s="94" customFormat="1" ht="6" customHeight="1">
      <c r="A37" s="1607"/>
      <c r="B37" s="1607"/>
      <c r="C37" s="1462"/>
      <c r="D37" s="408"/>
      <c r="E37" s="1546"/>
      <c r="F37" s="1546"/>
      <c r="G37" s="408"/>
    </row>
    <row r="38" spans="1:17" s="94" customFormat="1" ht="13.9" customHeight="1">
      <c r="A38" s="1469" t="s">
        <v>141</v>
      </c>
      <c r="B38" s="1469"/>
      <c r="C38" s="1643"/>
      <c r="D38" s="1643"/>
      <c r="E38" s="1643"/>
    </row>
    <row r="39" spans="1:17" s="94" customFormat="1" ht="13.9" customHeight="1">
      <c r="A39" s="94" t="s">
        <v>272</v>
      </c>
    </row>
    <row r="40" spans="1:17" s="94" customFormat="1" ht="13.9" customHeight="1">
      <c r="A40" s="157"/>
      <c r="B40" s="157"/>
      <c r="C40" s="157"/>
    </row>
    <row r="41" spans="1:17">
      <c r="C41" s="372">
        <f>C6-C7-C8</f>
        <v>0</v>
      </c>
      <c r="G41" s="372">
        <f>G6-G7-G8</f>
        <v>0</v>
      </c>
      <c r="K41" s="372">
        <f>K6-K7-K8</f>
        <v>0</v>
      </c>
      <c r="O41" s="372">
        <f>O6-O7-O8</f>
        <v>0</v>
      </c>
    </row>
    <row r="42" spans="1:17">
      <c r="C42" s="372">
        <f>C6-C10-C11-C12-C13-C14-C15</f>
        <v>0</v>
      </c>
      <c r="G42" s="372">
        <f>G6-G10-G11-G12-G13-G14-G15</f>
        <v>0</v>
      </c>
      <c r="K42" s="372">
        <f>K6-K10-K11-K12-K13-K14-K15</f>
        <v>0</v>
      </c>
      <c r="O42" s="372">
        <f>O6-O10-O11-O12-O13-O14-O15</f>
        <v>0</v>
      </c>
    </row>
    <row r="43" spans="1:17">
      <c r="C43" s="372">
        <f>C7-C10-C12-C14</f>
        <v>0</v>
      </c>
      <c r="G43" s="372">
        <f>G7-G10-G12-G14</f>
        <v>0</v>
      </c>
      <c r="K43" s="372">
        <f>K7-K10-K12-K14</f>
        <v>0</v>
      </c>
      <c r="O43" s="372">
        <f>O7-O10-O12-O14</f>
        <v>0</v>
      </c>
    </row>
    <row r="44" spans="1:17">
      <c r="C44" s="372">
        <f>C8-C11-C13-C15</f>
        <v>0</v>
      </c>
      <c r="G44" s="372">
        <f>G8-G11-G13-G15</f>
        <v>0</v>
      </c>
      <c r="K44" s="372">
        <f>K8-K11-K13-K15</f>
        <v>0</v>
      </c>
      <c r="O44" s="372">
        <f>O8-O11-O13-O15</f>
        <v>0</v>
      </c>
    </row>
    <row r="45" spans="1:17">
      <c r="C45" s="372">
        <f>C17-C18-C19</f>
        <v>0</v>
      </c>
      <c r="G45" s="372">
        <f>G17-G18-G19</f>
        <v>0</v>
      </c>
      <c r="K45" s="372">
        <f>K17-K18-K19</f>
        <v>0</v>
      </c>
      <c r="O45" s="372">
        <f>O17-O18-O19</f>
        <v>0</v>
      </c>
    </row>
    <row r="46" spans="1:17">
      <c r="C46" s="372">
        <f>C17-C21-C22-C23-C24-C25-C26-C27-C28-C29-C30-C31-C32-C33-C34</f>
        <v>0</v>
      </c>
      <c r="G46" s="372">
        <f>G17-G21-G22-G23-G24-G25-G26-G27-G28-G29-G30-G31-G32-G33-G34</f>
        <v>0</v>
      </c>
      <c r="K46" s="372">
        <f>K17-K21-K22-K23-K24-K25-K26-K27-K28-K29-K30-K31-K32-K33-K34</f>
        <v>0</v>
      </c>
      <c r="O46" s="372">
        <f>O17-O21-O22-O23-O24-O25-O26-O27-O28-O29-O30-O31-O32-O33-O34</f>
        <v>0</v>
      </c>
    </row>
    <row r="47" spans="1:17">
      <c r="C47" s="372">
        <f>C18-C21-C23-C25-C27-C29-C31-C33</f>
        <v>0</v>
      </c>
      <c r="G47" s="372">
        <f>G18-G21-G23-G25-G27-G29-G31-G33</f>
        <v>0</v>
      </c>
      <c r="K47" s="372">
        <f>K18-K21-K23-K25-K27-K29-K31-K33</f>
        <v>0</v>
      </c>
      <c r="O47" s="372">
        <f>O18-O21-O23-O25-O27-O29-O31-O33</f>
        <v>0</v>
      </c>
    </row>
    <row r="48" spans="1:17">
      <c r="C48" s="372">
        <f>C19-C22-C24-C26-C28-C30-C32-C34</f>
        <v>0</v>
      </c>
      <c r="G48" s="372">
        <f>G19-G22-G24-G26-G28-G30-G32-G34</f>
        <v>0</v>
      </c>
      <c r="K48" s="372">
        <f>K19-K22-K24-K26-K28-K30-K32-K34</f>
        <v>0</v>
      </c>
      <c r="O48" s="372">
        <f>O19-O22-O24-O26-O28-O30-O32-O34</f>
        <v>0</v>
      </c>
    </row>
    <row r="49" spans="3:3">
      <c r="C49" s="372"/>
    </row>
  </sheetData>
  <mergeCells count="97">
    <mergeCell ref="D33:G33"/>
    <mergeCell ref="H33:K33"/>
    <mergeCell ref="L33:O33"/>
    <mergeCell ref="D34:G34"/>
    <mergeCell ref="H34:K34"/>
    <mergeCell ref="L34:O34"/>
    <mergeCell ref="D31:G31"/>
    <mergeCell ref="H31:K31"/>
    <mergeCell ref="L31:O31"/>
    <mergeCell ref="D32:G32"/>
    <mergeCell ref="H32:K32"/>
    <mergeCell ref="L32:O32"/>
    <mergeCell ref="D29:G29"/>
    <mergeCell ref="H29:K29"/>
    <mergeCell ref="L29:O29"/>
    <mergeCell ref="D30:G30"/>
    <mergeCell ref="H30:K30"/>
    <mergeCell ref="L30:O30"/>
    <mergeCell ref="D27:G27"/>
    <mergeCell ref="H27:K27"/>
    <mergeCell ref="L27:O27"/>
    <mergeCell ref="D28:G28"/>
    <mergeCell ref="H28:K28"/>
    <mergeCell ref="L28:O28"/>
    <mergeCell ref="D25:G25"/>
    <mergeCell ref="H25:K25"/>
    <mergeCell ref="L25:O25"/>
    <mergeCell ref="D26:G26"/>
    <mergeCell ref="H26:K26"/>
    <mergeCell ref="L26:O26"/>
    <mergeCell ref="D23:G23"/>
    <mergeCell ref="H23:K23"/>
    <mergeCell ref="L23:O23"/>
    <mergeCell ref="D24:G24"/>
    <mergeCell ref="H24:K24"/>
    <mergeCell ref="L24:O24"/>
    <mergeCell ref="D21:G21"/>
    <mergeCell ref="H21:K21"/>
    <mergeCell ref="L21:O21"/>
    <mergeCell ref="D22:G22"/>
    <mergeCell ref="H22:K22"/>
    <mergeCell ref="L22:O22"/>
    <mergeCell ref="D19:G19"/>
    <mergeCell ref="H19:K19"/>
    <mergeCell ref="L19:O19"/>
    <mergeCell ref="D20:G20"/>
    <mergeCell ref="H20:K20"/>
    <mergeCell ref="L20:O20"/>
    <mergeCell ref="D17:G17"/>
    <mergeCell ref="H17:K17"/>
    <mergeCell ref="L17:O17"/>
    <mergeCell ref="D18:G18"/>
    <mergeCell ref="H18:K18"/>
    <mergeCell ref="L18:O18"/>
    <mergeCell ref="D15:G15"/>
    <mergeCell ref="H15:K15"/>
    <mergeCell ref="L15:O15"/>
    <mergeCell ref="D16:G16"/>
    <mergeCell ref="H16:K16"/>
    <mergeCell ref="L16:O16"/>
    <mergeCell ref="D13:G13"/>
    <mergeCell ref="H13:K13"/>
    <mergeCell ref="L13:O13"/>
    <mergeCell ref="D14:G14"/>
    <mergeCell ref="H14:K14"/>
    <mergeCell ref="L14:O14"/>
    <mergeCell ref="D11:G11"/>
    <mergeCell ref="H11:K11"/>
    <mergeCell ref="L11:O11"/>
    <mergeCell ref="D12:G12"/>
    <mergeCell ref="H12:K12"/>
    <mergeCell ref="L12:O12"/>
    <mergeCell ref="D9:G9"/>
    <mergeCell ref="H9:K9"/>
    <mergeCell ref="L9:O9"/>
    <mergeCell ref="D10:G10"/>
    <mergeCell ref="H10:K10"/>
    <mergeCell ref="L10:O10"/>
    <mergeCell ref="D7:G7"/>
    <mergeCell ref="H7:K7"/>
    <mergeCell ref="L7:O7"/>
    <mergeCell ref="D8:G8"/>
    <mergeCell ref="H8:K8"/>
    <mergeCell ref="L8:O8"/>
    <mergeCell ref="D5:G5"/>
    <mergeCell ref="H5:K5"/>
    <mergeCell ref="L5:O5"/>
    <mergeCell ref="D6:G6"/>
    <mergeCell ref="H6:K6"/>
    <mergeCell ref="L6:O6"/>
    <mergeCell ref="A4:M4"/>
    <mergeCell ref="N4:O4"/>
    <mergeCell ref="L1:M1"/>
    <mergeCell ref="N1:O1"/>
    <mergeCell ref="L2:M2"/>
    <mergeCell ref="N2:O2"/>
    <mergeCell ref="A3:O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46"/>
  <sheetViews>
    <sheetView view="pageBreakPreview" zoomScaleNormal="80" zoomScaleSheetLayoutView="100" workbookViewId="0">
      <selection activeCell="I10" sqref="I10"/>
    </sheetView>
  </sheetViews>
  <sheetFormatPr defaultColWidth="9" defaultRowHeight="15.75"/>
  <cols>
    <col min="1" max="1" width="22.125" style="97" customWidth="1"/>
    <col min="2" max="2" width="5" style="97" bestFit="1" customWidth="1"/>
    <col min="3" max="3" width="23.625" style="97" customWidth="1"/>
    <col min="4" max="7" width="6.125" style="97" customWidth="1"/>
    <col min="8" max="10" width="6.5" style="97" customWidth="1"/>
    <col min="11" max="11" width="6.625" style="97" customWidth="1"/>
    <col min="12" max="12" width="5.25" style="97" customWidth="1"/>
    <col min="13" max="13" width="5" style="97" customWidth="1"/>
    <col min="14" max="14" width="6.5" style="97" customWidth="1"/>
    <col min="15" max="15" width="9.25" style="97" customWidth="1"/>
    <col min="16" max="16384" width="9" style="97"/>
  </cols>
  <sheetData>
    <row r="1" spans="1:17" s="94" customFormat="1" ht="16.5" customHeight="1">
      <c r="A1" s="1438" t="s">
        <v>2586</v>
      </c>
      <c r="B1" s="1545" t="s">
        <v>536</v>
      </c>
      <c r="C1" s="1469"/>
      <c r="D1" s="1469"/>
      <c r="E1" s="1469"/>
      <c r="F1" s="1469"/>
      <c r="J1" s="1469"/>
      <c r="K1" s="1470"/>
      <c r="L1" s="1738" t="s">
        <v>2587</v>
      </c>
      <c r="M1" s="1739"/>
      <c r="N1" s="1887" t="s">
        <v>2588</v>
      </c>
      <c r="O1" s="1848"/>
    </row>
    <row r="2" spans="1:17" s="94" customFormat="1" ht="16.5" customHeight="1">
      <c r="A2" s="1438" t="s">
        <v>2589</v>
      </c>
      <c r="B2" s="1474" t="s">
        <v>750</v>
      </c>
      <c r="C2" s="1471"/>
      <c r="D2" s="1471"/>
      <c r="E2" s="1471"/>
      <c r="F2" s="1471"/>
      <c r="G2" s="346"/>
      <c r="H2" s="346"/>
      <c r="I2" s="346"/>
      <c r="J2" s="346"/>
      <c r="K2" s="1457" t="s">
        <v>220</v>
      </c>
      <c r="L2" s="1738" t="s">
        <v>2590</v>
      </c>
      <c r="M2" s="1739"/>
      <c r="N2" s="1739" t="s">
        <v>537</v>
      </c>
      <c r="O2" s="1739"/>
    </row>
    <row r="3" spans="1:17" s="100" customFormat="1" ht="25.5" customHeight="1">
      <c r="A3" s="1747" t="s">
        <v>2591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</row>
    <row r="4" spans="1:17" s="94" customFormat="1" ht="14.25" customHeight="1">
      <c r="A4" s="1763" t="s">
        <v>2592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50" t="s">
        <v>2593</v>
      </c>
      <c r="O4" s="1813"/>
    </row>
    <row r="5" spans="1:17" s="94" customFormat="1" ht="17.25" customHeight="1">
      <c r="A5" s="1440" t="s">
        <v>2594</v>
      </c>
      <c r="B5" s="1437"/>
      <c r="C5" s="1438" t="s">
        <v>2595</v>
      </c>
      <c r="D5" s="1736" t="s">
        <v>2596</v>
      </c>
      <c r="E5" s="1746"/>
      <c r="F5" s="1746"/>
      <c r="G5" s="1737"/>
      <c r="H5" s="1736" t="s">
        <v>2597</v>
      </c>
      <c r="I5" s="1746"/>
      <c r="J5" s="1746"/>
      <c r="K5" s="1737"/>
      <c r="L5" s="1738" t="s">
        <v>2598</v>
      </c>
      <c r="M5" s="1739"/>
      <c r="N5" s="1739"/>
      <c r="O5" s="1810"/>
      <c r="P5" s="1469"/>
    </row>
    <row r="6" spans="1:17" s="94" customFormat="1" ht="13.5" customHeight="1">
      <c r="A6" s="1144" t="s">
        <v>2599</v>
      </c>
      <c r="B6" s="1448" t="s">
        <v>1279</v>
      </c>
      <c r="C6" s="477">
        <f>SUM(D6:O6)</f>
        <v>232</v>
      </c>
      <c r="D6" s="1881">
        <f>SUM(D7:G8)</f>
        <v>18</v>
      </c>
      <c r="E6" s="1881"/>
      <c r="F6" s="1881"/>
      <c r="G6" s="1881"/>
      <c r="H6" s="1881">
        <f>SUM(H7:K8)</f>
        <v>162</v>
      </c>
      <c r="I6" s="1881"/>
      <c r="J6" s="1881"/>
      <c r="K6" s="1881"/>
      <c r="L6" s="1881">
        <f>SUM(L7:O8)</f>
        <v>52</v>
      </c>
      <c r="M6" s="1881"/>
      <c r="N6" s="1881"/>
      <c r="O6" s="1881"/>
      <c r="P6" s="1469"/>
      <c r="Q6" s="21">
        <f>C6-D6-H6-L6</f>
        <v>0</v>
      </c>
    </row>
    <row r="7" spans="1:17" s="94" customFormat="1" ht="13.5" customHeight="1">
      <c r="A7" s="1607"/>
      <c r="B7" s="729" t="s">
        <v>2600</v>
      </c>
      <c r="C7" s="191">
        <f>SUM(D7:O7)</f>
        <v>117</v>
      </c>
      <c r="D7" s="1882">
        <f>D10+D12+D14</f>
        <v>9</v>
      </c>
      <c r="E7" s="1882"/>
      <c r="F7" s="1882"/>
      <c r="G7" s="1882"/>
      <c r="H7" s="1882">
        <f>H10+H12+H14</f>
        <v>80</v>
      </c>
      <c r="I7" s="1882"/>
      <c r="J7" s="1882"/>
      <c r="K7" s="1882"/>
      <c r="L7" s="1882">
        <f>L10+L12+L14</f>
        <v>28</v>
      </c>
      <c r="M7" s="1882"/>
      <c r="N7" s="1882"/>
      <c r="O7" s="1882"/>
      <c r="P7" s="1469"/>
      <c r="Q7" s="21">
        <f>C7-D7-H7-L7</f>
        <v>0</v>
      </c>
    </row>
    <row r="8" spans="1:17" s="94" customFormat="1" ht="13.5" customHeight="1">
      <c r="A8" s="1607"/>
      <c r="B8" s="729" t="s">
        <v>2601</v>
      </c>
      <c r="C8" s="191">
        <f>SUM(D8:O8)</f>
        <v>115</v>
      </c>
      <c r="D8" s="1882">
        <f>D11+D13+D15</f>
        <v>9</v>
      </c>
      <c r="E8" s="1882"/>
      <c r="F8" s="1882"/>
      <c r="G8" s="1882"/>
      <c r="H8" s="1882">
        <f>H11+H13+H15</f>
        <v>82</v>
      </c>
      <c r="I8" s="1882"/>
      <c r="J8" s="1882"/>
      <c r="K8" s="1882"/>
      <c r="L8" s="1882">
        <f>L11+L13+L15</f>
        <v>24</v>
      </c>
      <c r="M8" s="1882"/>
      <c r="N8" s="1882"/>
      <c r="O8" s="1882"/>
      <c r="P8" s="1469"/>
      <c r="Q8" s="21">
        <f>C8-D8-H8-L8</f>
        <v>0</v>
      </c>
    </row>
    <row r="9" spans="1:17" s="94" customFormat="1" ht="13.5" customHeight="1">
      <c r="A9" s="1462"/>
      <c r="B9" s="1449"/>
      <c r="C9" s="298"/>
      <c r="D9" s="1882"/>
      <c r="E9" s="1882"/>
      <c r="F9" s="1882"/>
      <c r="G9" s="1882"/>
      <c r="H9" s="1882"/>
      <c r="I9" s="1883"/>
      <c r="J9" s="1883"/>
      <c r="K9" s="1883"/>
      <c r="L9" s="1882"/>
      <c r="M9" s="1882"/>
      <c r="N9" s="1882"/>
      <c r="O9" s="1882"/>
      <c r="P9" s="1469"/>
      <c r="Q9" s="21"/>
    </row>
    <row r="10" spans="1:17" s="94" customFormat="1" ht="13.5" customHeight="1">
      <c r="A10" s="1127" t="s">
        <v>2602</v>
      </c>
      <c r="B10" s="729" t="s">
        <v>2603</v>
      </c>
      <c r="C10" s="191">
        <f t="shared" ref="C10:C15" si="0">SUM(D10:O10)</f>
        <v>29</v>
      </c>
      <c r="D10" s="1882">
        <v>2</v>
      </c>
      <c r="E10" s="1882"/>
      <c r="F10" s="1882"/>
      <c r="G10" s="1882"/>
      <c r="H10" s="1882">
        <v>16</v>
      </c>
      <c r="I10" s="1883"/>
      <c r="J10" s="1883"/>
      <c r="K10" s="1883"/>
      <c r="L10" s="1882">
        <v>11</v>
      </c>
      <c r="M10" s="1882"/>
      <c r="N10" s="1882"/>
      <c r="O10" s="1882"/>
      <c r="P10" s="1469"/>
      <c r="Q10" s="21">
        <f t="shared" ref="Q10:Q15" si="1">C10-D10-H10-L10</f>
        <v>0</v>
      </c>
    </row>
    <row r="11" spans="1:17" s="94" customFormat="1" ht="13.5" customHeight="1">
      <c r="A11" s="1662"/>
      <c r="B11" s="729" t="s">
        <v>2601</v>
      </c>
      <c r="C11" s="191">
        <f t="shared" si="0"/>
        <v>45</v>
      </c>
      <c r="D11" s="1882">
        <v>0</v>
      </c>
      <c r="E11" s="1882"/>
      <c r="F11" s="1882"/>
      <c r="G11" s="1882"/>
      <c r="H11" s="1882">
        <v>34</v>
      </c>
      <c r="I11" s="1883"/>
      <c r="J11" s="1883"/>
      <c r="K11" s="1883"/>
      <c r="L11" s="1882">
        <v>11</v>
      </c>
      <c r="M11" s="1882"/>
      <c r="N11" s="1882"/>
      <c r="O11" s="1882"/>
      <c r="P11" s="1469"/>
      <c r="Q11" s="21">
        <f t="shared" si="1"/>
        <v>0</v>
      </c>
    </row>
    <row r="12" spans="1:17" s="94" customFormat="1" ht="13.5" customHeight="1">
      <c r="A12" s="1143" t="s">
        <v>2604</v>
      </c>
      <c r="B12" s="729" t="s">
        <v>2603</v>
      </c>
      <c r="C12" s="191">
        <f t="shared" si="0"/>
        <v>75</v>
      </c>
      <c r="D12" s="1882">
        <v>7</v>
      </c>
      <c r="E12" s="1882"/>
      <c r="F12" s="1882"/>
      <c r="G12" s="1882"/>
      <c r="H12" s="1882">
        <v>57</v>
      </c>
      <c r="I12" s="1883"/>
      <c r="J12" s="1883"/>
      <c r="K12" s="1883"/>
      <c r="L12" s="1882">
        <v>11</v>
      </c>
      <c r="M12" s="1882"/>
      <c r="N12" s="1882"/>
      <c r="O12" s="1882"/>
      <c r="P12" s="1469"/>
      <c r="Q12" s="21">
        <f t="shared" si="1"/>
        <v>0</v>
      </c>
    </row>
    <row r="13" spans="1:17" s="94" customFormat="1" ht="13.5" customHeight="1">
      <c r="A13" s="1662"/>
      <c r="B13" s="729" t="s">
        <v>2601</v>
      </c>
      <c r="C13" s="191">
        <f t="shared" si="0"/>
        <v>67</v>
      </c>
      <c r="D13" s="1882">
        <v>9</v>
      </c>
      <c r="E13" s="1882"/>
      <c r="F13" s="1882"/>
      <c r="G13" s="1882"/>
      <c r="H13" s="1882">
        <v>46</v>
      </c>
      <c r="I13" s="1883"/>
      <c r="J13" s="1883"/>
      <c r="K13" s="1883"/>
      <c r="L13" s="1882">
        <v>12</v>
      </c>
      <c r="M13" s="1882"/>
      <c r="N13" s="1882"/>
      <c r="O13" s="1882"/>
      <c r="P13" s="1469"/>
      <c r="Q13" s="21">
        <f t="shared" si="1"/>
        <v>0</v>
      </c>
    </row>
    <row r="14" spans="1:17" s="94" customFormat="1" ht="13.5" customHeight="1">
      <c r="A14" s="1127" t="s">
        <v>2482</v>
      </c>
      <c r="B14" s="729" t="s">
        <v>2603</v>
      </c>
      <c r="C14" s="191">
        <f t="shared" si="0"/>
        <v>13</v>
      </c>
      <c r="D14" s="1882">
        <v>0</v>
      </c>
      <c r="E14" s="1882"/>
      <c r="F14" s="1882"/>
      <c r="G14" s="1882"/>
      <c r="H14" s="1882">
        <v>7</v>
      </c>
      <c r="I14" s="1883"/>
      <c r="J14" s="1883"/>
      <c r="K14" s="1883"/>
      <c r="L14" s="1882">
        <v>6</v>
      </c>
      <c r="M14" s="1882"/>
      <c r="N14" s="1882"/>
      <c r="O14" s="1882"/>
      <c r="P14" s="1469"/>
      <c r="Q14" s="21">
        <f t="shared" si="1"/>
        <v>0</v>
      </c>
    </row>
    <row r="15" spans="1:17" s="94" customFormat="1" ht="13.5" customHeight="1">
      <c r="A15" s="1607"/>
      <c r="B15" s="729" t="s">
        <v>2601</v>
      </c>
      <c r="C15" s="191">
        <f t="shared" si="0"/>
        <v>3</v>
      </c>
      <c r="D15" s="1882">
        <v>0</v>
      </c>
      <c r="E15" s="1882"/>
      <c r="F15" s="1882"/>
      <c r="G15" s="1882"/>
      <c r="H15" s="1882">
        <v>2</v>
      </c>
      <c r="I15" s="1883"/>
      <c r="J15" s="1883"/>
      <c r="K15" s="1883"/>
      <c r="L15" s="1882">
        <v>1</v>
      </c>
      <c r="M15" s="1882"/>
      <c r="N15" s="1882"/>
      <c r="O15" s="1882"/>
      <c r="P15" s="1469"/>
      <c r="Q15" s="21">
        <f t="shared" si="1"/>
        <v>0</v>
      </c>
    </row>
    <row r="16" spans="1:17" s="94" customFormat="1" ht="13.5" customHeight="1">
      <c r="A16" s="1462"/>
      <c r="B16" s="1449"/>
      <c r="C16" s="191"/>
      <c r="D16" s="1882"/>
      <c r="E16" s="1882"/>
      <c r="F16" s="1882"/>
      <c r="G16" s="1882"/>
      <c r="H16" s="1882"/>
      <c r="I16" s="1883"/>
      <c r="J16" s="1883"/>
      <c r="K16" s="1883"/>
      <c r="L16" s="1882"/>
      <c r="M16" s="1882"/>
      <c r="N16" s="1882"/>
      <c r="O16" s="1882"/>
      <c r="P16" s="1469"/>
      <c r="Q16" s="21"/>
    </row>
    <row r="17" spans="1:17" s="94" customFormat="1" ht="13.5" customHeight="1">
      <c r="A17" s="1101" t="s">
        <v>2605</v>
      </c>
      <c r="B17" s="729" t="s">
        <v>1279</v>
      </c>
      <c r="C17" s="191">
        <f>SUM(D17:O17)</f>
        <v>608</v>
      </c>
      <c r="D17" s="1882">
        <f>SUM(D18:G19)</f>
        <v>50</v>
      </c>
      <c r="E17" s="1882"/>
      <c r="F17" s="1882"/>
      <c r="G17" s="1882"/>
      <c r="H17" s="1882">
        <f>SUM(H18:K19)</f>
        <v>431</v>
      </c>
      <c r="I17" s="1882"/>
      <c r="J17" s="1882"/>
      <c r="K17" s="1882"/>
      <c r="L17" s="1882">
        <f>SUM(L18:O19)</f>
        <v>127</v>
      </c>
      <c r="M17" s="1882"/>
      <c r="N17" s="1882"/>
      <c r="O17" s="1882"/>
      <c r="P17" s="1469"/>
      <c r="Q17" s="21">
        <f>C17-D17-H17-L17</f>
        <v>0</v>
      </c>
    </row>
    <row r="18" spans="1:17" s="94" customFormat="1" ht="13.5" customHeight="1">
      <c r="A18" s="1607"/>
      <c r="B18" s="729" t="s">
        <v>2606</v>
      </c>
      <c r="C18" s="191">
        <f>SUM(D18:O18)</f>
        <v>292</v>
      </c>
      <c r="D18" s="1882">
        <f>D21+D23+D25+D27+D29+D31+D33</f>
        <v>26</v>
      </c>
      <c r="E18" s="1882"/>
      <c r="F18" s="1882"/>
      <c r="G18" s="1882"/>
      <c r="H18" s="1882">
        <f>H21+H23+H25+H27+H29+H31+H33</f>
        <v>204</v>
      </c>
      <c r="I18" s="1882"/>
      <c r="J18" s="1882"/>
      <c r="K18" s="1882"/>
      <c r="L18" s="1882">
        <f>L21+L23+L25+L27+L29+L31+L33</f>
        <v>62</v>
      </c>
      <c r="M18" s="1882"/>
      <c r="N18" s="1882"/>
      <c r="O18" s="1882"/>
      <c r="P18" s="1469"/>
      <c r="Q18" s="21">
        <f>C18-D18-H18-L18</f>
        <v>0</v>
      </c>
    </row>
    <row r="19" spans="1:17" s="94" customFormat="1" ht="13.5" customHeight="1">
      <c r="A19" s="1607"/>
      <c r="B19" s="729" t="s">
        <v>2607</v>
      </c>
      <c r="C19" s="191">
        <f>SUM(D19:O19)</f>
        <v>316</v>
      </c>
      <c r="D19" s="1882">
        <f>D22+D24+D26+D28+D30+D32+D34</f>
        <v>24</v>
      </c>
      <c r="E19" s="1882"/>
      <c r="F19" s="1882"/>
      <c r="G19" s="1882"/>
      <c r="H19" s="1882">
        <f>H22+H24+H26+H28+H30+H32+H34</f>
        <v>227</v>
      </c>
      <c r="I19" s="1882"/>
      <c r="J19" s="1882"/>
      <c r="K19" s="1882"/>
      <c r="L19" s="1882">
        <f>L22+L24+L26+L28+L30+L32+L34</f>
        <v>65</v>
      </c>
      <c r="M19" s="1882"/>
      <c r="N19" s="1882"/>
      <c r="O19" s="1882"/>
      <c r="P19" s="1469"/>
      <c r="Q19" s="21">
        <f>C19-D19-H19-L19</f>
        <v>0</v>
      </c>
    </row>
    <row r="20" spans="1:17" s="94" customFormat="1" ht="13.5" customHeight="1">
      <c r="A20" s="1462"/>
      <c r="B20" s="1449"/>
      <c r="C20" s="191"/>
      <c r="D20" s="1882"/>
      <c r="E20" s="1882"/>
      <c r="F20" s="1882"/>
      <c r="G20" s="1882"/>
      <c r="H20" s="1882"/>
      <c r="I20" s="1883"/>
      <c r="J20" s="1883"/>
      <c r="K20" s="1883"/>
      <c r="L20" s="1882"/>
      <c r="M20" s="1882"/>
      <c r="N20" s="1882"/>
      <c r="O20" s="1882"/>
      <c r="P20" s="1469"/>
      <c r="Q20" s="21"/>
    </row>
    <row r="21" spans="1:17" s="94" customFormat="1" ht="13.5" customHeight="1">
      <c r="A21" s="1127" t="s">
        <v>2608</v>
      </c>
      <c r="B21" s="729" t="s">
        <v>2606</v>
      </c>
      <c r="C21" s="191">
        <f t="shared" ref="C21:C34" si="2">SUM(D21:O21)</f>
        <v>27</v>
      </c>
      <c r="D21" s="1882">
        <v>3</v>
      </c>
      <c r="E21" s="1882"/>
      <c r="F21" s="1882"/>
      <c r="G21" s="1882"/>
      <c r="H21" s="1882">
        <v>14</v>
      </c>
      <c r="I21" s="1883"/>
      <c r="J21" s="1883"/>
      <c r="K21" s="1883"/>
      <c r="L21" s="1882">
        <v>10</v>
      </c>
      <c r="M21" s="1882"/>
      <c r="N21" s="1882"/>
      <c r="O21" s="1882"/>
      <c r="P21" s="1469"/>
      <c r="Q21" s="21">
        <f t="shared" ref="Q21:Q34" si="3">C21-D21-H21-L21</f>
        <v>0</v>
      </c>
    </row>
    <row r="22" spans="1:17" s="94" customFormat="1" ht="13.5" customHeight="1">
      <c r="A22" s="1662"/>
      <c r="B22" s="729" t="s">
        <v>2607</v>
      </c>
      <c r="C22" s="191">
        <f t="shared" si="2"/>
        <v>50</v>
      </c>
      <c r="D22" s="1882">
        <v>3</v>
      </c>
      <c r="E22" s="1882"/>
      <c r="F22" s="1882"/>
      <c r="G22" s="1882"/>
      <c r="H22" s="1882">
        <v>39</v>
      </c>
      <c r="I22" s="1883"/>
      <c r="J22" s="1883"/>
      <c r="K22" s="1883"/>
      <c r="L22" s="1882">
        <v>8</v>
      </c>
      <c r="M22" s="1882"/>
      <c r="N22" s="1882"/>
      <c r="O22" s="1882"/>
      <c r="P22" s="1469"/>
      <c r="Q22" s="21">
        <f t="shared" si="3"/>
        <v>0</v>
      </c>
    </row>
    <row r="23" spans="1:17" s="94" customFormat="1" ht="13.5" customHeight="1">
      <c r="A23" s="1127" t="s">
        <v>2609</v>
      </c>
      <c r="B23" s="729" t="s">
        <v>2606</v>
      </c>
      <c r="C23" s="191">
        <f t="shared" si="2"/>
        <v>68</v>
      </c>
      <c r="D23" s="1882">
        <v>0</v>
      </c>
      <c r="E23" s="1882"/>
      <c r="F23" s="1882"/>
      <c r="G23" s="1882"/>
      <c r="H23" s="1882">
        <v>45</v>
      </c>
      <c r="I23" s="1883"/>
      <c r="J23" s="1883"/>
      <c r="K23" s="1883"/>
      <c r="L23" s="1882">
        <v>23</v>
      </c>
      <c r="M23" s="1882"/>
      <c r="N23" s="1882"/>
      <c r="O23" s="1882"/>
      <c r="P23" s="1469"/>
      <c r="Q23" s="21">
        <f t="shared" si="3"/>
        <v>0</v>
      </c>
    </row>
    <row r="24" spans="1:17" s="94" customFormat="1" ht="13.5" customHeight="1">
      <c r="A24" s="1662"/>
      <c r="B24" s="729" t="s">
        <v>2607</v>
      </c>
      <c r="C24" s="191">
        <f t="shared" si="2"/>
        <v>44</v>
      </c>
      <c r="D24" s="1882">
        <v>3</v>
      </c>
      <c r="E24" s="1882"/>
      <c r="F24" s="1882"/>
      <c r="G24" s="1882"/>
      <c r="H24" s="1882">
        <v>26</v>
      </c>
      <c r="I24" s="1883"/>
      <c r="J24" s="1883"/>
      <c r="K24" s="1883"/>
      <c r="L24" s="1882">
        <v>15</v>
      </c>
      <c r="M24" s="1882"/>
      <c r="N24" s="1882"/>
      <c r="O24" s="1882"/>
      <c r="P24" s="1469"/>
      <c r="Q24" s="21">
        <f t="shared" si="3"/>
        <v>0</v>
      </c>
    </row>
    <row r="25" spans="1:17" s="94" customFormat="1" ht="13.5" customHeight="1">
      <c r="A25" s="1127" t="s">
        <v>2610</v>
      </c>
      <c r="B25" s="729" t="s">
        <v>2606</v>
      </c>
      <c r="C25" s="191">
        <f t="shared" si="2"/>
        <v>2</v>
      </c>
      <c r="D25" s="1882">
        <v>0</v>
      </c>
      <c r="E25" s="1882"/>
      <c r="F25" s="1882"/>
      <c r="G25" s="1882"/>
      <c r="H25" s="1882">
        <v>2</v>
      </c>
      <c r="I25" s="1883"/>
      <c r="J25" s="1883"/>
      <c r="K25" s="1883"/>
      <c r="L25" s="1882">
        <v>0</v>
      </c>
      <c r="M25" s="1882"/>
      <c r="N25" s="1882"/>
      <c r="O25" s="1882"/>
      <c r="P25" s="1469"/>
      <c r="Q25" s="21">
        <f t="shared" si="3"/>
        <v>0</v>
      </c>
    </row>
    <row r="26" spans="1:17" s="94" customFormat="1" ht="13.5" customHeight="1">
      <c r="A26" s="1662"/>
      <c r="B26" s="729" t="s">
        <v>2607</v>
      </c>
      <c r="C26" s="191">
        <f t="shared" si="2"/>
        <v>1</v>
      </c>
      <c r="D26" s="1882">
        <v>0</v>
      </c>
      <c r="E26" s="1882"/>
      <c r="F26" s="1882"/>
      <c r="G26" s="1882"/>
      <c r="H26" s="1882">
        <v>0</v>
      </c>
      <c r="I26" s="1883"/>
      <c r="J26" s="1883"/>
      <c r="K26" s="1883"/>
      <c r="L26" s="1882">
        <v>1</v>
      </c>
      <c r="M26" s="1882"/>
      <c r="N26" s="1882"/>
      <c r="O26" s="1882"/>
      <c r="P26" s="1469"/>
      <c r="Q26" s="21">
        <f t="shared" si="3"/>
        <v>0</v>
      </c>
    </row>
    <row r="27" spans="1:17" s="94" customFormat="1" ht="13.5" customHeight="1">
      <c r="A27" s="1127" t="s">
        <v>2611</v>
      </c>
      <c r="B27" s="729" t="s">
        <v>2606</v>
      </c>
      <c r="C27" s="191">
        <f t="shared" si="2"/>
        <v>1</v>
      </c>
      <c r="D27" s="1882">
        <v>0</v>
      </c>
      <c r="E27" s="1882"/>
      <c r="F27" s="1882"/>
      <c r="G27" s="1882"/>
      <c r="H27" s="1882">
        <v>1</v>
      </c>
      <c r="I27" s="1883"/>
      <c r="J27" s="1883"/>
      <c r="K27" s="1883"/>
      <c r="L27" s="1882">
        <v>0</v>
      </c>
      <c r="M27" s="1882"/>
      <c r="N27" s="1882"/>
      <c r="O27" s="1882"/>
      <c r="P27" s="1469"/>
      <c r="Q27" s="21">
        <f t="shared" si="3"/>
        <v>0</v>
      </c>
    </row>
    <row r="28" spans="1:17" s="94" customFormat="1" ht="13.5" customHeight="1">
      <c r="A28" s="1662"/>
      <c r="B28" s="729" t="s">
        <v>2607</v>
      </c>
      <c r="C28" s="191">
        <f t="shared" si="2"/>
        <v>0</v>
      </c>
      <c r="D28" s="1882">
        <v>0</v>
      </c>
      <c r="E28" s="1882"/>
      <c r="F28" s="1882"/>
      <c r="G28" s="1882"/>
      <c r="H28" s="1882">
        <v>0</v>
      </c>
      <c r="I28" s="1883"/>
      <c r="J28" s="1883"/>
      <c r="K28" s="1883"/>
      <c r="L28" s="1882">
        <v>0</v>
      </c>
      <c r="M28" s="1882"/>
      <c r="N28" s="1882"/>
      <c r="O28" s="1882"/>
      <c r="P28" s="1469"/>
      <c r="Q28" s="21">
        <f t="shared" si="3"/>
        <v>0</v>
      </c>
    </row>
    <row r="29" spans="1:17" s="94" customFormat="1" ht="13.5" customHeight="1">
      <c r="A29" s="1127" t="s">
        <v>2612</v>
      </c>
      <c r="B29" s="729" t="s">
        <v>2606</v>
      </c>
      <c r="C29" s="191">
        <f t="shared" si="2"/>
        <v>152</v>
      </c>
      <c r="D29" s="1882">
        <v>20</v>
      </c>
      <c r="E29" s="1882"/>
      <c r="F29" s="1882"/>
      <c r="G29" s="1882"/>
      <c r="H29" s="1882">
        <v>119</v>
      </c>
      <c r="I29" s="1883"/>
      <c r="J29" s="1883"/>
      <c r="K29" s="1883"/>
      <c r="L29" s="1882">
        <v>13</v>
      </c>
      <c r="M29" s="1882"/>
      <c r="N29" s="1882"/>
      <c r="O29" s="1882"/>
      <c r="P29" s="1469"/>
      <c r="Q29" s="21">
        <f t="shared" si="3"/>
        <v>0</v>
      </c>
    </row>
    <row r="30" spans="1:17" s="94" customFormat="1" ht="13.5" customHeight="1">
      <c r="A30" s="1662"/>
      <c r="B30" s="729" t="s">
        <v>2607</v>
      </c>
      <c r="C30" s="191">
        <f t="shared" si="2"/>
        <v>180</v>
      </c>
      <c r="D30" s="1882">
        <v>18</v>
      </c>
      <c r="E30" s="1882"/>
      <c r="F30" s="1882"/>
      <c r="G30" s="1882"/>
      <c r="H30" s="1882">
        <v>127</v>
      </c>
      <c r="I30" s="1883"/>
      <c r="J30" s="1883"/>
      <c r="K30" s="1883"/>
      <c r="L30" s="1882">
        <v>35</v>
      </c>
      <c r="M30" s="1882"/>
      <c r="N30" s="1882"/>
      <c r="O30" s="1882"/>
      <c r="P30" s="1469"/>
      <c r="Q30" s="21">
        <f t="shared" si="3"/>
        <v>0</v>
      </c>
    </row>
    <row r="31" spans="1:17" s="94" customFormat="1" ht="13.5" customHeight="1">
      <c r="A31" s="1127" t="s">
        <v>2613</v>
      </c>
      <c r="B31" s="729" t="s">
        <v>2606</v>
      </c>
      <c r="C31" s="191">
        <f t="shared" si="2"/>
        <v>10</v>
      </c>
      <c r="D31" s="1882">
        <v>0</v>
      </c>
      <c r="E31" s="1882"/>
      <c r="F31" s="1882"/>
      <c r="G31" s="1882"/>
      <c r="H31" s="1882">
        <v>4</v>
      </c>
      <c r="I31" s="1883"/>
      <c r="J31" s="1883"/>
      <c r="K31" s="1883"/>
      <c r="L31" s="1882">
        <v>6</v>
      </c>
      <c r="M31" s="1882"/>
      <c r="N31" s="1882"/>
      <c r="O31" s="1882"/>
      <c r="P31" s="1469"/>
      <c r="Q31" s="21">
        <f t="shared" si="3"/>
        <v>0</v>
      </c>
    </row>
    <row r="32" spans="1:17" s="94" customFormat="1" ht="13.5" customHeight="1">
      <c r="A32" s="1662"/>
      <c r="B32" s="729" t="s">
        <v>2607</v>
      </c>
      <c r="C32" s="191">
        <f t="shared" si="2"/>
        <v>10</v>
      </c>
      <c r="D32" s="1882">
        <v>0</v>
      </c>
      <c r="E32" s="1882"/>
      <c r="F32" s="1882"/>
      <c r="G32" s="1882"/>
      <c r="H32" s="1882">
        <v>8</v>
      </c>
      <c r="I32" s="1883"/>
      <c r="J32" s="1883"/>
      <c r="K32" s="1883"/>
      <c r="L32" s="1882">
        <v>2</v>
      </c>
      <c r="M32" s="1882"/>
      <c r="N32" s="1882"/>
      <c r="O32" s="1882"/>
      <c r="P32" s="1469"/>
      <c r="Q32" s="21">
        <f t="shared" si="3"/>
        <v>0</v>
      </c>
    </row>
    <row r="33" spans="1:29" s="94" customFormat="1" ht="13.5" customHeight="1">
      <c r="A33" s="1127" t="s">
        <v>2482</v>
      </c>
      <c r="B33" s="729" t="s">
        <v>2606</v>
      </c>
      <c r="C33" s="191">
        <f t="shared" si="2"/>
        <v>32</v>
      </c>
      <c r="D33" s="1882">
        <v>3</v>
      </c>
      <c r="E33" s="1882"/>
      <c r="F33" s="1882"/>
      <c r="G33" s="1882"/>
      <c r="H33" s="1882">
        <v>19</v>
      </c>
      <c r="I33" s="1883"/>
      <c r="J33" s="1883"/>
      <c r="K33" s="1883"/>
      <c r="L33" s="1882">
        <v>10</v>
      </c>
      <c r="M33" s="1882"/>
      <c r="N33" s="1882"/>
      <c r="O33" s="1882"/>
      <c r="P33" s="1469"/>
      <c r="Q33" s="21">
        <f t="shared" si="3"/>
        <v>0</v>
      </c>
    </row>
    <row r="34" spans="1:29" s="94" customFormat="1" ht="13.5" customHeight="1">
      <c r="A34" s="1466"/>
      <c r="B34" s="318" t="s">
        <v>2607</v>
      </c>
      <c r="C34" s="192">
        <f t="shared" si="2"/>
        <v>31</v>
      </c>
      <c r="D34" s="1888">
        <v>0</v>
      </c>
      <c r="E34" s="1888"/>
      <c r="F34" s="1888"/>
      <c r="G34" s="1888"/>
      <c r="H34" s="1888">
        <v>27</v>
      </c>
      <c r="I34" s="1889"/>
      <c r="J34" s="1889"/>
      <c r="K34" s="1889"/>
      <c r="L34" s="1888">
        <v>4</v>
      </c>
      <c r="M34" s="1888"/>
      <c r="N34" s="1888"/>
      <c r="O34" s="1888"/>
      <c r="P34" s="1469"/>
      <c r="Q34" s="21">
        <f t="shared" si="3"/>
        <v>0</v>
      </c>
    </row>
    <row r="35" spans="1:29" s="1469" customFormat="1" ht="13.9" customHeight="1">
      <c r="A35" s="339" t="s">
        <v>2614</v>
      </c>
      <c r="B35" s="94"/>
      <c r="C35" s="1073" t="s">
        <v>2615</v>
      </c>
      <c r="E35" s="1111" t="s">
        <v>2616</v>
      </c>
      <c r="I35" s="1101" t="s">
        <v>2617</v>
      </c>
      <c r="N35" s="1462"/>
      <c r="O35" s="99" t="s">
        <v>3397</v>
      </c>
      <c r="P35" s="1462"/>
      <c r="R35" s="1462"/>
      <c r="T35" s="1462"/>
      <c r="U35" s="1462"/>
      <c r="V35" s="1462"/>
      <c r="W35" s="1462"/>
      <c r="X35" s="1462"/>
      <c r="Y35" s="1462"/>
      <c r="Z35" s="1462"/>
    </row>
    <row r="36" spans="1:29" s="1469" customFormat="1" ht="13.9" customHeight="1">
      <c r="A36" s="1462"/>
      <c r="B36" s="1462"/>
      <c r="C36" s="1462"/>
      <c r="D36" s="1462"/>
      <c r="E36" s="1133" t="s">
        <v>2618</v>
      </c>
      <c r="H36" s="1462"/>
      <c r="N36" s="1462"/>
      <c r="O36" s="1462"/>
      <c r="P36" s="1462"/>
      <c r="Q36" s="1462"/>
      <c r="R36" s="1462"/>
      <c r="S36" s="1462"/>
      <c r="T36" s="1462"/>
      <c r="U36" s="1462"/>
      <c r="V36" s="1462"/>
      <c r="W36" s="1462"/>
      <c r="X36" s="1462"/>
      <c r="Y36" s="1462"/>
      <c r="Z36" s="1462"/>
    </row>
    <row r="37" spans="1:29" s="94" customFormat="1" ht="6" customHeight="1">
      <c r="A37" s="1607"/>
      <c r="B37" s="1607"/>
      <c r="C37" s="1462"/>
      <c r="D37" s="408"/>
      <c r="E37" s="1546"/>
      <c r="F37" s="1546"/>
      <c r="G37" s="408"/>
    </row>
    <row r="38" spans="1:29" s="94" customFormat="1" ht="13.9" customHeight="1">
      <c r="A38" s="1032" t="s">
        <v>2619</v>
      </c>
      <c r="B38" s="1469"/>
      <c r="C38" s="1643"/>
      <c r="D38" s="1643"/>
      <c r="E38" s="1643"/>
    </row>
    <row r="39" spans="1:29" s="94" customFormat="1" ht="13.9" customHeight="1">
      <c r="A39" s="339" t="s">
        <v>2483</v>
      </c>
    </row>
    <row r="40" spans="1:29" s="94" customFormat="1" ht="13.9" customHeight="1">
      <c r="A40" s="1073"/>
      <c r="B40" s="157"/>
      <c r="C40" s="157"/>
      <c r="Y40" s="1469"/>
      <c r="Z40" s="1469"/>
      <c r="AA40" s="1469"/>
      <c r="AB40" s="1469"/>
      <c r="AC40" s="1469"/>
    </row>
    <row r="41" spans="1:29">
      <c r="C41" s="372">
        <f>C6-C7-C8</f>
        <v>0</v>
      </c>
      <c r="G41" s="372">
        <f>G6-G7-G8</f>
        <v>0</v>
      </c>
      <c r="K41" s="372">
        <f>K6-K7-K8</f>
        <v>0</v>
      </c>
      <c r="O41" s="372">
        <f>O6-O7-O8</f>
        <v>0</v>
      </c>
    </row>
    <row r="42" spans="1:29">
      <c r="C42" s="372">
        <f>C7-C10-C12-C14</f>
        <v>0</v>
      </c>
      <c r="G42" s="372">
        <f>G7-G10-G12-G14</f>
        <v>0</v>
      </c>
      <c r="K42" s="372">
        <f>K7-K10-K12-K14</f>
        <v>0</v>
      </c>
      <c r="O42" s="372">
        <f>O7-O10-O12-O14</f>
        <v>0</v>
      </c>
    </row>
    <row r="43" spans="1:29">
      <c r="C43" s="372">
        <f>C8-C11-C13-C15</f>
        <v>0</v>
      </c>
      <c r="G43" s="372">
        <f>G8-G11-G13-G15</f>
        <v>0</v>
      </c>
      <c r="K43" s="372">
        <f>K8-K11-K13-K15</f>
        <v>0</v>
      </c>
      <c r="O43" s="372">
        <f>O8-O11-O13-O15</f>
        <v>0</v>
      </c>
    </row>
    <row r="44" spans="1:29">
      <c r="C44" s="372">
        <f>C17-C18-C19</f>
        <v>0</v>
      </c>
      <c r="G44" s="372">
        <f>G17-G18-G19</f>
        <v>0</v>
      </c>
      <c r="K44" s="372">
        <f>K17-K18-K19</f>
        <v>0</v>
      </c>
      <c r="O44" s="372">
        <f>O17-O18-O19</f>
        <v>0</v>
      </c>
    </row>
    <row r="45" spans="1:29">
      <c r="C45" s="372">
        <f>C18-C21-C23-C25-C27-C29-C31-C33</f>
        <v>0</v>
      </c>
      <c r="G45" s="372">
        <f>G18-G21-G23-G25-G27-G29-G31-G33</f>
        <v>0</v>
      </c>
      <c r="K45" s="372">
        <f>K18-K21-K23-K25-K27-K29-K31-K33</f>
        <v>0</v>
      </c>
      <c r="O45" s="372">
        <f>O18-O21-O23-O25-O27-O29-O31-O33</f>
        <v>0</v>
      </c>
    </row>
    <row r="46" spans="1:29">
      <c r="C46" s="372">
        <f>C19-C22-C24-C26-C28-C30-C32-C34</f>
        <v>0</v>
      </c>
      <c r="G46" s="372">
        <f>G19-G22-G24-G26-G28-G30-G32-G34</f>
        <v>0</v>
      </c>
      <c r="K46" s="372">
        <f>K19-K22-K24-K26-K28-K30-K32-K34</f>
        <v>0</v>
      </c>
      <c r="O46" s="372">
        <f>O19-O22-O24-O26-O28-O30-O32-O34</f>
        <v>0</v>
      </c>
    </row>
  </sheetData>
  <mergeCells count="97">
    <mergeCell ref="D33:G33"/>
    <mergeCell ref="H33:K33"/>
    <mergeCell ref="L33:O33"/>
    <mergeCell ref="D34:G34"/>
    <mergeCell ref="H34:K34"/>
    <mergeCell ref="L34:O34"/>
    <mergeCell ref="D31:G31"/>
    <mergeCell ref="H31:K31"/>
    <mergeCell ref="L31:O31"/>
    <mergeCell ref="D32:G32"/>
    <mergeCell ref="H32:K32"/>
    <mergeCell ref="L32:O32"/>
    <mergeCell ref="D29:G29"/>
    <mergeCell ref="H29:K29"/>
    <mergeCell ref="L29:O29"/>
    <mergeCell ref="D30:G30"/>
    <mergeCell ref="H30:K30"/>
    <mergeCell ref="L30:O30"/>
    <mergeCell ref="D27:G27"/>
    <mergeCell ref="H27:K27"/>
    <mergeCell ref="L27:O27"/>
    <mergeCell ref="D28:G28"/>
    <mergeCell ref="H28:K28"/>
    <mergeCell ref="L28:O28"/>
    <mergeCell ref="D25:G25"/>
    <mergeCell ref="H25:K25"/>
    <mergeCell ref="L25:O25"/>
    <mergeCell ref="D26:G26"/>
    <mergeCell ref="H26:K26"/>
    <mergeCell ref="L26:O26"/>
    <mergeCell ref="D23:G23"/>
    <mergeCell ref="H23:K23"/>
    <mergeCell ref="L23:O23"/>
    <mergeCell ref="D24:G24"/>
    <mergeCell ref="H24:K24"/>
    <mergeCell ref="L24:O24"/>
    <mergeCell ref="D21:G21"/>
    <mergeCell ref="H21:K21"/>
    <mergeCell ref="L21:O21"/>
    <mergeCell ref="D22:G22"/>
    <mergeCell ref="H22:K22"/>
    <mergeCell ref="L22:O22"/>
    <mergeCell ref="D19:G19"/>
    <mergeCell ref="H19:K19"/>
    <mergeCell ref="L19:O19"/>
    <mergeCell ref="D20:G20"/>
    <mergeCell ref="H20:K20"/>
    <mergeCell ref="L20:O20"/>
    <mergeCell ref="D17:G17"/>
    <mergeCell ref="H17:K17"/>
    <mergeCell ref="L17:O17"/>
    <mergeCell ref="D18:G18"/>
    <mergeCell ref="H18:K18"/>
    <mergeCell ref="L18:O18"/>
    <mergeCell ref="D15:G15"/>
    <mergeCell ref="H15:K15"/>
    <mergeCell ref="L15:O15"/>
    <mergeCell ref="D16:G16"/>
    <mergeCell ref="H16:K16"/>
    <mergeCell ref="L16:O16"/>
    <mergeCell ref="D13:G13"/>
    <mergeCell ref="H13:K13"/>
    <mergeCell ref="L13:O13"/>
    <mergeCell ref="D14:G14"/>
    <mergeCell ref="H14:K14"/>
    <mergeCell ref="L14:O14"/>
    <mergeCell ref="D11:G11"/>
    <mergeCell ref="H11:K11"/>
    <mergeCell ref="L11:O11"/>
    <mergeCell ref="D12:G12"/>
    <mergeCell ref="H12:K12"/>
    <mergeCell ref="L12:O12"/>
    <mergeCell ref="D9:G9"/>
    <mergeCell ref="H9:K9"/>
    <mergeCell ref="L9:O9"/>
    <mergeCell ref="D10:G10"/>
    <mergeCell ref="H10:K10"/>
    <mergeCell ref="L10:O10"/>
    <mergeCell ref="D7:G7"/>
    <mergeCell ref="H7:K7"/>
    <mergeCell ref="L7:O7"/>
    <mergeCell ref="D8:G8"/>
    <mergeCell ref="H8:K8"/>
    <mergeCell ref="L8:O8"/>
    <mergeCell ref="D5:G5"/>
    <mergeCell ref="H5:K5"/>
    <mergeCell ref="L5:O5"/>
    <mergeCell ref="D6:G6"/>
    <mergeCell ref="H6:K6"/>
    <mergeCell ref="L6:O6"/>
    <mergeCell ref="A4:M4"/>
    <mergeCell ref="N4:O4"/>
    <mergeCell ref="L1:M1"/>
    <mergeCell ref="N1:O1"/>
    <mergeCell ref="L2:M2"/>
    <mergeCell ref="N2:O2"/>
    <mergeCell ref="A3:O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&amp;C&amp;10&amp;A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"/>
  <sheetViews>
    <sheetView showGridLines="0"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7.625" style="383" customWidth="1"/>
    <col min="2" max="2" width="3.875" style="383" customWidth="1"/>
    <col min="3" max="14" width="9.625" style="383" customWidth="1"/>
    <col min="15" max="16384" width="9" style="383"/>
  </cols>
  <sheetData>
    <row r="1" spans="1:17" s="1643" customFormat="1" ht="14.25">
      <c r="A1" s="1810" t="s">
        <v>143</v>
      </c>
      <c r="B1" s="1746"/>
      <c r="C1" s="1737"/>
      <c r="F1" s="1462"/>
      <c r="K1" s="1739" t="s">
        <v>139</v>
      </c>
      <c r="L1" s="1739"/>
      <c r="M1" s="1739" t="s">
        <v>89</v>
      </c>
      <c r="N1" s="1739"/>
    </row>
    <row r="2" spans="1:17" s="1643" customFormat="1" ht="14.25">
      <c r="A2" s="1810" t="s">
        <v>34</v>
      </c>
      <c r="B2" s="1746"/>
      <c r="C2" s="1737"/>
      <c r="D2" s="1474" t="s">
        <v>1460</v>
      </c>
      <c r="E2" s="1475"/>
      <c r="F2" s="1475"/>
      <c r="G2" s="1475"/>
      <c r="H2" s="1475"/>
      <c r="I2" s="1475"/>
      <c r="J2" s="7" t="s">
        <v>311</v>
      </c>
      <c r="K2" s="1739" t="s">
        <v>208</v>
      </c>
      <c r="L2" s="1739"/>
      <c r="M2" s="1739" t="s">
        <v>1459</v>
      </c>
      <c r="N2" s="1739"/>
    </row>
    <row r="3" spans="1:17" s="1446" customFormat="1" ht="21" customHeight="1">
      <c r="A3" s="1762" t="s">
        <v>1458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464"/>
    </row>
    <row r="4" spans="1:17" s="373" customFormat="1" ht="21" customHeight="1">
      <c r="A4" s="1763" t="s">
        <v>1457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813" t="s">
        <v>1104</v>
      </c>
      <c r="N4" s="1813"/>
      <c r="O4" s="1153"/>
    </row>
    <row r="5" spans="1:17" s="1643" customFormat="1" ht="21" customHeight="1">
      <c r="A5" s="1875" t="s">
        <v>1456</v>
      </c>
      <c r="B5" s="1739"/>
      <c r="C5" s="1739" t="s">
        <v>350</v>
      </c>
      <c r="D5" s="1739"/>
      <c r="E5" s="1739"/>
      <c r="F5" s="1810" t="s">
        <v>195</v>
      </c>
      <c r="G5" s="1746"/>
      <c r="H5" s="1737"/>
      <c r="I5" s="1739" t="s">
        <v>194</v>
      </c>
      <c r="J5" s="1739"/>
      <c r="K5" s="1739"/>
      <c r="L5" s="1739" t="s">
        <v>193</v>
      </c>
      <c r="M5" s="1739"/>
      <c r="N5" s="1810"/>
      <c r="O5" s="1462"/>
    </row>
    <row r="6" spans="1:17" s="1643" customFormat="1" ht="39.75" customHeight="1">
      <c r="A6" s="1737"/>
      <c r="B6" s="1739"/>
      <c r="C6" s="1439" t="s">
        <v>1455</v>
      </c>
      <c r="D6" s="1455" t="s">
        <v>1454</v>
      </c>
      <c r="E6" s="1455" t="s">
        <v>1453</v>
      </c>
      <c r="F6" s="1439" t="s">
        <v>1455</v>
      </c>
      <c r="G6" s="1455" t="s">
        <v>1454</v>
      </c>
      <c r="H6" s="1455" t="s">
        <v>1453</v>
      </c>
      <c r="I6" s="1439" t="s">
        <v>1455</v>
      </c>
      <c r="J6" s="1455" t="s">
        <v>1454</v>
      </c>
      <c r="K6" s="1455" t="s">
        <v>1453</v>
      </c>
      <c r="L6" s="1439" t="s">
        <v>1455</v>
      </c>
      <c r="M6" s="1455" t="s">
        <v>1454</v>
      </c>
      <c r="N6" s="1456" t="s">
        <v>1453</v>
      </c>
      <c r="O6" s="1462"/>
    </row>
    <row r="7" spans="1:17" s="1643" customFormat="1" ht="18.95" customHeight="1">
      <c r="A7" s="1461" t="s">
        <v>67</v>
      </c>
      <c r="B7" s="1666" t="s">
        <v>979</v>
      </c>
      <c r="C7" s="1152">
        <f t="shared" ref="C7:C21" si="0">F7+I7+L7</f>
        <v>60385</v>
      </c>
      <c r="D7" s="1151">
        <f t="shared" ref="D7:D21" si="1">G7+J7+M7</f>
        <v>52270</v>
      </c>
      <c r="E7" s="1150">
        <f t="shared" ref="E7:E18" si="2">D7/C7*100</f>
        <v>86.561232094063087</v>
      </c>
      <c r="F7" s="1151">
        <f>F10+F13+F16+F19</f>
        <v>3636</v>
      </c>
      <c r="G7" s="1151">
        <f>G10+G13+G16+G19</f>
        <v>3127</v>
      </c>
      <c r="H7" s="1150">
        <f t="shared" ref="H7:H18" si="3">G7/F7*100</f>
        <v>86.001100110010995</v>
      </c>
      <c r="I7" s="1151">
        <f>I10+I13+I16+I19</f>
        <v>46272</v>
      </c>
      <c r="J7" s="1151">
        <f>J10+J13+J16+J19</f>
        <v>40149</v>
      </c>
      <c r="K7" s="1150">
        <f t="shared" ref="K7:K18" si="4">J7/I7*100</f>
        <v>86.767375518672196</v>
      </c>
      <c r="L7" s="1151">
        <f>L10+L13+L16+L19</f>
        <v>10477</v>
      </c>
      <c r="M7" s="1151">
        <f>M10+M13+M16+M19</f>
        <v>8994</v>
      </c>
      <c r="N7" s="1150">
        <f t="shared" ref="N7:N18" si="5">M7/L7*100</f>
        <v>85.845184690273939</v>
      </c>
      <c r="O7" s="1462"/>
      <c r="P7" s="1146">
        <f t="shared" ref="P7:P21" si="6">C7-F7-I7-L7</f>
        <v>0</v>
      </c>
      <c r="Q7" s="1146">
        <f t="shared" ref="Q7:Q21" si="7">D7-G7-J7-M7</f>
        <v>0</v>
      </c>
    </row>
    <row r="8" spans="1:17" s="1643" customFormat="1" ht="18.95" customHeight="1">
      <c r="A8" s="1462"/>
      <c r="B8" s="1449" t="s">
        <v>142</v>
      </c>
      <c r="C8" s="1149">
        <f t="shared" si="0"/>
        <v>30124</v>
      </c>
      <c r="D8" s="1147">
        <f t="shared" si="1"/>
        <v>25416</v>
      </c>
      <c r="E8" s="429">
        <f t="shared" si="2"/>
        <v>84.371265436197049</v>
      </c>
      <c r="F8" s="1147">
        <f>F11+F14+F17+F20</f>
        <v>2348</v>
      </c>
      <c r="G8" s="1147">
        <f>G11+G14+G17+G20</f>
        <v>2015</v>
      </c>
      <c r="H8" s="429">
        <f t="shared" si="3"/>
        <v>85.817717206132883</v>
      </c>
      <c r="I8" s="1147">
        <f>I11+I14+I17+I20</f>
        <v>22800</v>
      </c>
      <c r="J8" s="1147">
        <f>J11+J14+J17+J20</f>
        <v>19198</v>
      </c>
      <c r="K8" s="429">
        <f t="shared" si="4"/>
        <v>84.201754385964904</v>
      </c>
      <c r="L8" s="1147">
        <f>L11+L14+L17+L20</f>
        <v>4976</v>
      </c>
      <c r="M8" s="1147">
        <f>M11+M14+M17+M20</f>
        <v>4203</v>
      </c>
      <c r="N8" s="429">
        <f t="shared" si="5"/>
        <v>84.465434083601281</v>
      </c>
      <c r="O8" s="1462"/>
      <c r="P8" s="1146">
        <f t="shared" si="6"/>
        <v>0</v>
      </c>
      <c r="Q8" s="1146">
        <f t="shared" si="7"/>
        <v>0</v>
      </c>
    </row>
    <row r="9" spans="1:17" s="1643" customFormat="1" ht="18.95" customHeight="1">
      <c r="A9" s="1462"/>
      <c r="B9" s="1449" t="s">
        <v>68</v>
      </c>
      <c r="C9" s="1149">
        <f t="shared" si="0"/>
        <v>30261</v>
      </c>
      <c r="D9" s="1147">
        <f t="shared" si="1"/>
        <v>26854</v>
      </c>
      <c r="E9" s="429">
        <f t="shared" si="2"/>
        <v>88.741284161131489</v>
      </c>
      <c r="F9" s="1147">
        <f>F12+F15+F18+F21+F24</f>
        <v>1288</v>
      </c>
      <c r="G9" s="1147">
        <f>G12+G15+G18+G21+G24</f>
        <v>1112</v>
      </c>
      <c r="H9" s="429">
        <f t="shared" si="3"/>
        <v>86.335403726708066</v>
      </c>
      <c r="I9" s="1147">
        <f>I12+I15+I18+I21+I24</f>
        <v>23472</v>
      </c>
      <c r="J9" s="1147">
        <f>J12+J15+J18+J21+J24</f>
        <v>20951</v>
      </c>
      <c r="K9" s="429">
        <f t="shared" si="4"/>
        <v>89.2595432856169</v>
      </c>
      <c r="L9" s="1147">
        <f>L12+L15+L18+L21+L24</f>
        <v>5501</v>
      </c>
      <c r="M9" s="1147">
        <f>M12+M15+M18+M21+M24</f>
        <v>4791</v>
      </c>
      <c r="N9" s="429">
        <f t="shared" si="5"/>
        <v>87.093255771677875</v>
      </c>
      <c r="O9" s="1462"/>
      <c r="P9" s="1146">
        <f t="shared" si="6"/>
        <v>0</v>
      </c>
      <c r="Q9" s="1146">
        <f t="shared" si="7"/>
        <v>0</v>
      </c>
    </row>
    <row r="10" spans="1:17" s="1643" customFormat="1" ht="18.95" customHeight="1">
      <c r="A10" s="1462" t="s">
        <v>180</v>
      </c>
      <c r="B10" s="786" t="s">
        <v>979</v>
      </c>
      <c r="C10" s="1149">
        <f t="shared" si="0"/>
        <v>19797</v>
      </c>
      <c r="D10" s="1147">
        <f t="shared" si="1"/>
        <v>17055</v>
      </c>
      <c r="E10" s="429">
        <f t="shared" si="2"/>
        <v>86.149416578269438</v>
      </c>
      <c r="F10" s="1147">
        <f>SUM(F11:F12)</f>
        <v>1134</v>
      </c>
      <c r="G10" s="1147">
        <f>SUM(G11:G12)</f>
        <v>975</v>
      </c>
      <c r="H10" s="429">
        <f t="shared" si="3"/>
        <v>85.978835978835974</v>
      </c>
      <c r="I10" s="1147">
        <f>SUM(I11:I12)</f>
        <v>15461</v>
      </c>
      <c r="J10" s="1147">
        <f>SUM(J11:J12)</f>
        <v>13345</v>
      </c>
      <c r="K10" s="429">
        <f t="shared" si="4"/>
        <v>86.313951232132453</v>
      </c>
      <c r="L10" s="1147">
        <f>SUM(L11:L12)</f>
        <v>3202</v>
      </c>
      <c r="M10" s="1147">
        <f>SUM(M11:M12)</f>
        <v>2735</v>
      </c>
      <c r="N10" s="429">
        <f t="shared" si="5"/>
        <v>85.415365396627109</v>
      </c>
      <c r="O10" s="1462"/>
      <c r="P10" s="1146">
        <f t="shared" si="6"/>
        <v>0</v>
      </c>
      <c r="Q10" s="1146">
        <f t="shared" si="7"/>
        <v>0</v>
      </c>
    </row>
    <row r="11" spans="1:17" s="1643" customFormat="1" ht="18.95" customHeight="1">
      <c r="A11" s="1462"/>
      <c r="B11" s="1449" t="s">
        <v>142</v>
      </c>
      <c r="C11" s="1149">
        <f t="shared" si="0"/>
        <v>10015</v>
      </c>
      <c r="D11" s="1147">
        <f t="shared" si="1"/>
        <v>8404</v>
      </c>
      <c r="E11" s="429">
        <f t="shared" si="2"/>
        <v>83.914128806789819</v>
      </c>
      <c r="F11" s="1148">
        <v>759</v>
      </c>
      <c r="G11" s="1148">
        <v>648</v>
      </c>
      <c r="H11" s="429">
        <f t="shared" si="3"/>
        <v>85.375494071146235</v>
      </c>
      <c r="I11" s="1147">
        <v>7674</v>
      </c>
      <c r="J11" s="1147">
        <v>6418</v>
      </c>
      <c r="K11" s="429">
        <f t="shared" si="4"/>
        <v>83.633046651029446</v>
      </c>
      <c r="L11" s="1147">
        <v>1582</v>
      </c>
      <c r="M11" s="1147">
        <v>1338</v>
      </c>
      <c r="N11" s="429">
        <f t="shared" si="5"/>
        <v>84.576485461441209</v>
      </c>
      <c r="O11" s="1462"/>
      <c r="P11" s="1146">
        <f t="shared" si="6"/>
        <v>0</v>
      </c>
      <c r="Q11" s="1146">
        <f t="shared" si="7"/>
        <v>0</v>
      </c>
    </row>
    <row r="12" spans="1:17" s="1643" customFormat="1" ht="18.95" customHeight="1">
      <c r="A12" s="1462"/>
      <c r="B12" s="1449" t="s">
        <v>68</v>
      </c>
      <c r="C12" s="1149">
        <f t="shared" si="0"/>
        <v>9782</v>
      </c>
      <c r="D12" s="1147">
        <f t="shared" si="1"/>
        <v>8651</v>
      </c>
      <c r="E12" s="429">
        <f t="shared" si="2"/>
        <v>88.437947250051124</v>
      </c>
      <c r="F12" s="1148">
        <v>375</v>
      </c>
      <c r="G12" s="1148">
        <v>327</v>
      </c>
      <c r="H12" s="429">
        <f t="shared" si="3"/>
        <v>87.2</v>
      </c>
      <c r="I12" s="1147">
        <v>7787</v>
      </c>
      <c r="J12" s="1147">
        <v>6927</v>
      </c>
      <c r="K12" s="429">
        <f t="shared" si="4"/>
        <v>88.955952228072434</v>
      </c>
      <c r="L12" s="1147">
        <v>1620</v>
      </c>
      <c r="M12" s="1147">
        <v>1397</v>
      </c>
      <c r="N12" s="429">
        <f t="shared" si="5"/>
        <v>86.23456790123457</v>
      </c>
      <c r="O12" s="1462"/>
      <c r="P12" s="1146">
        <f t="shared" si="6"/>
        <v>0</v>
      </c>
      <c r="Q12" s="1146">
        <f t="shared" si="7"/>
        <v>0</v>
      </c>
    </row>
    <row r="13" spans="1:17" s="1643" customFormat="1" ht="18.95" customHeight="1">
      <c r="A13" s="1462" t="s">
        <v>179</v>
      </c>
      <c r="B13" s="786" t="s">
        <v>979</v>
      </c>
      <c r="C13" s="1149">
        <f t="shared" si="0"/>
        <v>19946</v>
      </c>
      <c r="D13" s="1147">
        <f t="shared" si="1"/>
        <v>17120</v>
      </c>
      <c r="E13" s="429">
        <f t="shared" si="2"/>
        <v>85.831745713426258</v>
      </c>
      <c r="F13" s="1147">
        <f>SUM(F14:F15)</f>
        <v>1239</v>
      </c>
      <c r="G13" s="1147">
        <f>SUM(G14:G15)</f>
        <v>1054</v>
      </c>
      <c r="H13" s="429">
        <f t="shared" si="3"/>
        <v>85.068603712671504</v>
      </c>
      <c r="I13" s="1147">
        <f>SUM(I14:I15)</f>
        <v>15455</v>
      </c>
      <c r="J13" s="1147">
        <f>SUM(J14:J15)</f>
        <v>13310</v>
      </c>
      <c r="K13" s="429">
        <f t="shared" si="4"/>
        <v>86.120996441281136</v>
      </c>
      <c r="L13" s="1147">
        <f>SUM(L14:L15)</f>
        <v>3252</v>
      </c>
      <c r="M13" s="1147">
        <f>SUM(M14:M15)</f>
        <v>2756</v>
      </c>
      <c r="N13" s="429">
        <f t="shared" si="5"/>
        <v>84.747847478474782</v>
      </c>
      <c r="O13" s="1462"/>
      <c r="P13" s="1146">
        <f t="shared" si="6"/>
        <v>0</v>
      </c>
      <c r="Q13" s="1146">
        <f t="shared" si="7"/>
        <v>0</v>
      </c>
    </row>
    <row r="14" spans="1:17" s="1643" customFormat="1" ht="18.95" customHeight="1">
      <c r="A14" s="1462"/>
      <c r="B14" s="1449" t="s">
        <v>142</v>
      </c>
      <c r="C14" s="1149">
        <f t="shared" si="0"/>
        <v>10102</v>
      </c>
      <c r="D14" s="1147">
        <f t="shared" si="1"/>
        <v>8447</v>
      </c>
      <c r="E14" s="429">
        <f t="shared" si="2"/>
        <v>83.61710552365868</v>
      </c>
      <c r="F14" s="1148">
        <v>801</v>
      </c>
      <c r="G14" s="1148">
        <v>684</v>
      </c>
      <c r="H14" s="429">
        <f t="shared" si="3"/>
        <v>85.393258426966284</v>
      </c>
      <c r="I14" s="1147">
        <v>7729</v>
      </c>
      <c r="J14" s="1147">
        <v>6472</v>
      </c>
      <c r="K14" s="429">
        <f t="shared" si="4"/>
        <v>83.736576529952131</v>
      </c>
      <c r="L14" s="1147">
        <v>1572</v>
      </c>
      <c r="M14" s="1147">
        <v>1291</v>
      </c>
      <c r="N14" s="429">
        <f t="shared" si="5"/>
        <v>82.12468193384224</v>
      </c>
      <c r="O14" s="1462"/>
      <c r="P14" s="1146">
        <f t="shared" si="6"/>
        <v>0</v>
      </c>
      <c r="Q14" s="1146">
        <f t="shared" si="7"/>
        <v>0</v>
      </c>
    </row>
    <row r="15" spans="1:17" s="1643" customFormat="1" ht="18.95" customHeight="1">
      <c r="A15" s="1462"/>
      <c r="B15" s="1449" t="s">
        <v>68</v>
      </c>
      <c r="C15" s="1149">
        <f t="shared" si="0"/>
        <v>9844</v>
      </c>
      <c r="D15" s="1147">
        <f t="shared" si="1"/>
        <v>8673</v>
      </c>
      <c r="E15" s="429">
        <f t="shared" si="2"/>
        <v>88.104429093864283</v>
      </c>
      <c r="F15" s="1148">
        <v>438</v>
      </c>
      <c r="G15" s="1148">
        <v>370</v>
      </c>
      <c r="H15" s="429">
        <f t="shared" si="3"/>
        <v>84.474885844748854</v>
      </c>
      <c r="I15" s="1147">
        <v>7726</v>
      </c>
      <c r="J15" s="1147">
        <v>6838</v>
      </c>
      <c r="K15" s="429">
        <f t="shared" si="4"/>
        <v>88.506342221071705</v>
      </c>
      <c r="L15" s="1147">
        <v>1680</v>
      </c>
      <c r="M15" s="1147">
        <v>1465</v>
      </c>
      <c r="N15" s="429">
        <f t="shared" si="5"/>
        <v>87.202380952380949</v>
      </c>
      <c r="O15" s="1462"/>
      <c r="P15" s="1146">
        <f t="shared" si="6"/>
        <v>0</v>
      </c>
      <c r="Q15" s="1146">
        <f t="shared" si="7"/>
        <v>0</v>
      </c>
    </row>
    <row r="16" spans="1:17" s="1643" customFormat="1" ht="18.95" customHeight="1">
      <c r="A16" s="1462" t="s">
        <v>178</v>
      </c>
      <c r="B16" s="786" t="s">
        <v>979</v>
      </c>
      <c r="C16" s="1149">
        <f t="shared" si="0"/>
        <v>20642</v>
      </c>
      <c r="D16" s="1147">
        <f t="shared" si="1"/>
        <v>18095</v>
      </c>
      <c r="E16" s="429">
        <f t="shared" si="2"/>
        <v>87.6610793527759</v>
      </c>
      <c r="F16" s="1147">
        <f>SUM(F17:F18)</f>
        <v>1263</v>
      </c>
      <c r="G16" s="1147">
        <f>SUM(G17:G18)</f>
        <v>1098</v>
      </c>
      <c r="H16" s="429">
        <f t="shared" si="3"/>
        <v>86.935866983372918</v>
      </c>
      <c r="I16" s="1147">
        <f>SUM(I17:I18)</f>
        <v>15356</v>
      </c>
      <c r="J16" s="1147">
        <f>SUM(J17:J18)</f>
        <v>13494</v>
      </c>
      <c r="K16" s="429">
        <f t="shared" si="4"/>
        <v>87.874446470435004</v>
      </c>
      <c r="L16" s="1147">
        <f>SUM(L17:L18)</f>
        <v>4023</v>
      </c>
      <c r="M16" s="1147">
        <f>SUM(M17:M18)</f>
        <v>3503</v>
      </c>
      <c r="N16" s="429">
        <f t="shared" si="5"/>
        <v>87.074322644792446</v>
      </c>
      <c r="O16" s="1462"/>
      <c r="P16" s="1146">
        <f t="shared" si="6"/>
        <v>0</v>
      </c>
      <c r="Q16" s="1146">
        <f t="shared" si="7"/>
        <v>0</v>
      </c>
    </row>
    <row r="17" spans="1:32" s="1643" customFormat="1" ht="18.95" customHeight="1">
      <c r="A17" s="1462"/>
      <c r="B17" s="1449" t="s">
        <v>142</v>
      </c>
      <c r="C17" s="1149">
        <f t="shared" si="0"/>
        <v>10007</v>
      </c>
      <c r="D17" s="1147">
        <f t="shared" si="1"/>
        <v>8565</v>
      </c>
      <c r="E17" s="429">
        <f t="shared" si="2"/>
        <v>85.590086939142594</v>
      </c>
      <c r="F17" s="1148">
        <v>788</v>
      </c>
      <c r="G17" s="1148">
        <v>683</v>
      </c>
      <c r="H17" s="429">
        <f t="shared" si="3"/>
        <v>86.675126903553306</v>
      </c>
      <c r="I17" s="1147">
        <v>7397</v>
      </c>
      <c r="J17" s="1147">
        <v>6308</v>
      </c>
      <c r="K17" s="429">
        <f t="shared" si="4"/>
        <v>85.277815330539411</v>
      </c>
      <c r="L17" s="1147">
        <v>1822</v>
      </c>
      <c r="M17" s="1147">
        <v>1574</v>
      </c>
      <c r="N17" s="429">
        <f t="shared" si="5"/>
        <v>86.388583973655315</v>
      </c>
      <c r="O17" s="1462"/>
      <c r="P17" s="1146">
        <f t="shared" si="6"/>
        <v>0</v>
      </c>
      <c r="Q17" s="1146">
        <f t="shared" si="7"/>
        <v>0</v>
      </c>
    </row>
    <row r="18" spans="1:32" s="1643" customFormat="1" ht="18.95" customHeight="1">
      <c r="A18" s="1462"/>
      <c r="B18" s="1449" t="s">
        <v>68</v>
      </c>
      <c r="C18" s="1149">
        <f t="shared" si="0"/>
        <v>10635</v>
      </c>
      <c r="D18" s="1147">
        <f t="shared" si="1"/>
        <v>9530</v>
      </c>
      <c r="E18" s="429">
        <f t="shared" si="2"/>
        <v>89.60977903149977</v>
      </c>
      <c r="F18" s="1148">
        <v>475</v>
      </c>
      <c r="G18" s="1148">
        <v>415</v>
      </c>
      <c r="H18" s="429">
        <f t="shared" si="3"/>
        <v>87.368421052631589</v>
      </c>
      <c r="I18" s="1147">
        <v>7959</v>
      </c>
      <c r="J18" s="1147">
        <v>7186</v>
      </c>
      <c r="K18" s="429">
        <f t="shared" si="4"/>
        <v>90.287724588516156</v>
      </c>
      <c r="L18" s="1147">
        <v>2201</v>
      </c>
      <c r="M18" s="1147">
        <v>1929</v>
      </c>
      <c r="N18" s="429">
        <f t="shared" si="5"/>
        <v>87.641980917764656</v>
      </c>
      <c r="O18" s="1462"/>
      <c r="P18" s="1146">
        <f t="shared" si="6"/>
        <v>0</v>
      </c>
      <c r="Q18" s="1146">
        <f t="shared" si="7"/>
        <v>0</v>
      </c>
    </row>
    <row r="19" spans="1:32" s="1643" customFormat="1" ht="18.95" customHeight="1">
      <c r="A19" s="1462" t="s">
        <v>407</v>
      </c>
      <c r="B19" s="786" t="s">
        <v>979</v>
      </c>
      <c r="C19" s="434">
        <f t="shared" si="0"/>
        <v>0</v>
      </c>
      <c r="D19" s="1546">
        <f t="shared" si="1"/>
        <v>0</v>
      </c>
      <c r="E19" s="1546">
        <f t="shared" ref="E19:N19" si="8">SUM(E20:E21)</f>
        <v>0</v>
      </c>
      <c r="F19" s="1546">
        <f t="shared" si="8"/>
        <v>0</v>
      </c>
      <c r="G19" s="1546">
        <f t="shared" si="8"/>
        <v>0</v>
      </c>
      <c r="H19" s="1546">
        <f t="shared" si="8"/>
        <v>0</v>
      </c>
      <c r="I19" s="1546">
        <f t="shared" si="8"/>
        <v>0</v>
      </c>
      <c r="J19" s="1546">
        <f t="shared" si="8"/>
        <v>0</v>
      </c>
      <c r="K19" s="1546">
        <f t="shared" si="8"/>
        <v>0</v>
      </c>
      <c r="L19" s="1546">
        <f t="shared" si="8"/>
        <v>0</v>
      </c>
      <c r="M19" s="1546">
        <f t="shared" si="8"/>
        <v>0</v>
      </c>
      <c r="N19" s="1546">
        <f t="shared" si="8"/>
        <v>0</v>
      </c>
      <c r="O19" s="1462"/>
      <c r="P19" s="1146">
        <f t="shared" si="6"/>
        <v>0</v>
      </c>
      <c r="Q19" s="1146">
        <f t="shared" si="7"/>
        <v>0</v>
      </c>
    </row>
    <row r="20" spans="1:32" s="1643" customFormat="1" ht="18.95" customHeight="1">
      <c r="A20" s="1462"/>
      <c r="B20" s="1449" t="s">
        <v>142</v>
      </c>
      <c r="C20" s="434">
        <f t="shared" si="0"/>
        <v>0</v>
      </c>
      <c r="D20" s="1546">
        <f t="shared" si="1"/>
        <v>0</v>
      </c>
      <c r="E20" s="1546">
        <v>0</v>
      </c>
      <c r="F20" s="1546">
        <v>0</v>
      </c>
      <c r="G20" s="1546">
        <v>0</v>
      </c>
      <c r="H20" s="1546">
        <v>0</v>
      </c>
      <c r="I20" s="1546">
        <v>0</v>
      </c>
      <c r="J20" s="1546">
        <v>0</v>
      </c>
      <c r="K20" s="1546">
        <v>0</v>
      </c>
      <c r="L20" s="1546">
        <v>0</v>
      </c>
      <c r="M20" s="1546">
        <v>0</v>
      </c>
      <c r="N20" s="1546">
        <v>0</v>
      </c>
      <c r="P20" s="1146">
        <f t="shared" si="6"/>
        <v>0</v>
      </c>
      <c r="Q20" s="1146">
        <f t="shared" si="7"/>
        <v>0</v>
      </c>
    </row>
    <row r="21" spans="1:32" s="1643" customFormat="1" ht="18.95" customHeight="1">
      <c r="A21" s="1447"/>
      <c r="B21" s="1450" t="s">
        <v>68</v>
      </c>
      <c r="C21" s="482">
        <f t="shared" si="0"/>
        <v>0</v>
      </c>
      <c r="D21" s="1547">
        <f t="shared" si="1"/>
        <v>0</v>
      </c>
      <c r="E21" s="1547">
        <v>0</v>
      </c>
      <c r="F21" s="1547">
        <v>0</v>
      </c>
      <c r="G21" s="1547">
        <v>0</v>
      </c>
      <c r="H21" s="1547">
        <v>0</v>
      </c>
      <c r="I21" s="1547">
        <v>0</v>
      </c>
      <c r="J21" s="1547">
        <v>0</v>
      </c>
      <c r="K21" s="1547">
        <v>0</v>
      </c>
      <c r="L21" s="1547">
        <v>0</v>
      </c>
      <c r="M21" s="1547">
        <v>0</v>
      </c>
      <c r="N21" s="1547">
        <v>0</v>
      </c>
      <c r="P21" s="1146">
        <f t="shared" si="6"/>
        <v>0</v>
      </c>
      <c r="Q21" s="1146">
        <f t="shared" si="7"/>
        <v>0</v>
      </c>
    </row>
    <row r="22" spans="1:32" s="1469" customFormat="1" ht="13.9" customHeight="1">
      <c r="A22" s="94" t="s">
        <v>328</v>
      </c>
      <c r="B22" s="1462"/>
      <c r="D22" s="99" t="s">
        <v>329</v>
      </c>
      <c r="G22" s="1490" t="s">
        <v>330</v>
      </c>
      <c r="H22" s="1467"/>
      <c r="J22" s="1469" t="s">
        <v>332</v>
      </c>
      <c r="M22" s="1462"/>
      <c r="N22" s="99" t="s">
        <v>1553</v>
      </c>
      <c r="O22" s="1462"/>
      <c r="Q22" s="1462"/>
      <c r="R22" s="1462"/>
      <c r="S22" s="1462"/>
      <c r="T22" s="1462"/>
      <c r="U22" s="1462"/>
      <c r="V22" s="1462"/>
      <c r="W22" s="1462"/>
    </row>
    <row r="23" spans="1:32" s="1469" customFormat="1" ht="13.9" customHeight="1">
      <c r="A23" s="1462"/>
      <c r="B23" s="1462"/>
      <c r="C23" s="1462"/>
      <c r="D23" s="1462"/>
      <c r="G23" s="1469" t="s">
        <v>334</v>
      </c>
      <c r="I23" s="1462"/>
      <c r="K23" s="1643"/>
      <c r="M23" s="1462"/>
      <c r="N23" s="1462"/>
      <c r="O23" s="1462"/>
      <c r="P23" s="1462"/>
      <c r="Q23" s="1462"/>
      <c r="R23" s="1462"/>
      <c r="S23" s="1462"/>
      <c r="T23" s="1462"/>
      <c r="U23" s="1462"/>
      <c r="V23" s="1462"/>
      <c r="W23" s="1462"/>
    </row>
    <row r="24" spans="1:32" s="1643" customFormat="1" ht="13.9" customHeight="1">
      <c r="A24" s="1462"/>
      <c r="B24" s="1462"/>
      <c r="C24" s="1499"/>
      <c r="D24" s="1499"/>
      <c r="E24" s="1499"/>
      <c r="F24" s="1499"/>
      <c r="G24" s="1499"/>
      <c r="H24" s="1499"/>
      <c r="I24" s="1499"/>
      <c r="J24" s="1499"/>
      <c r="K24" s="1499"/>
      <c r="L24" s="1499"/>
      <c r="M24" s="1499"/>
      <c r="N24" s="1499"/>
    </row>
    <row r="25" spans="1:32" s="1643" customFormat="1" ht="13.9" customHeight="1">
      <c r="A25" s="94" t="s">
        <v>141</v>
      </c>
    </row>
    <row r="26" spans="1:32" s="94" customFormat="1" ht="13.9" customHeight="1">
      <c r="A26" s="94" t="s">
        <v>272</v>
      </c>
    </row>
    <row r="27" spans="1:32" s="94" customFormat="1" ht="13.9" customHeight="1">
      <c r="A27" s="157"/>
      <c r="B27" s="157"/>
      <c r="AB27" s="1469"/>
      <c r="AC27" s="1469"/>
      <c r="AD27" s="1469"/>
      <c r="AE27" s="1469"/>
      <c r="AF27" s="1469"/>
    </row>
    <row r="28" spans="1:32" s="97" customFormat="1"/>
    <row r="29" spans="1:32" s="97" customFormat="1">
      <c r="C29" s="1145">
        <f>C7-C8-C9</f>
        <v>0</v>
      </c>
      <c r="D29" s="1145">
        <f>D7-D8-D9</f>
        <v>0</v>
      </c>
      <c r="E29" s="1145"/>
      <c r="F29" s="1145">
        <f>F7-F8-F9</f>
        <v>0</v>
      </c>
      <c r="G29" s="1145">
        <f>G7-G8-G9</f>
        <v>0</v>
      </c>
      <c r="H29" s="1145"/>
      <c r="I29" s="1145">
        <f>I7-I8-I9</f>
        <v>0</v>
      </c>
      <c r="J29" s="1145">
        <f>J7-J8-J9</f>
        <v>0</v>
      </c>
      <c r="K29" s="1145"/>
      <c r="L29" s="1145">
        <f>L7-L8-L9</f>
        <v>0</v>
      </c>
      <c r="M29" s="1145">
        <f>M7-M8-M9</f>
        <v>0</v>
      </c>
    </row>
    <row r="30" spans="1:32" s="97" customFormat="1">
      <c r="C30" s="1145">
        <f>C10-C11-C12</f>
        <v>0</v>
      </c>
      <c r="D30" s="1145">
        <f>D10-D11-D12</f>
        <v>0</v>
      </c>
      <c r="E30" s="1145"/>
      <c r="F30" s="1145">
        <f>F10-F11-F12</f>
        <v>0</v>
      </c>
      <c r="G30" s="1145">
        <f>G10-G11-G12</f>
        <v>0</v>
      </c>
      <c r="H30" s="1145"/>
      <c r="I30" s="1145">
        <f>I10-I11-I12</f>
        <v>0</v>
      </c>
      <c r="J30" s="1145">
        <f>J10-J11-J12</f>
        <v>0</v>
      </c>
      <c r="K30" s="1145"/>
      <c r="L30" s="1145">
        <f>L10-L11-L12</f>
        <v>0</v>
      </c>
      <c r="M30" s="1145">
        <f>M10-M11-M12</f>
        <v>0</v>
      </c>
    </row>
    <row r="31" spans="1:32" s="97" customFormat="1">
      <c r="C31" s="1145">
        <f>C13-C14-C15</f>
        <v>0</v>
      </c>
      <c r="D31" s="1145">
        <f>D13-D14-D15</f>
        <v>0</v>
      </c>
      <c r="E31" s="1145"/>
      <c r="F31" s="1145">
        <f>F13-F14-F15</f>
        <v>0</v>
      </c>
      <c r="G31" s="1145">
        <f>G13-G14-G15</f>
        <v>0</v>
      </c>
      <c r="H31" s="1145"/>
      <c r="I31" s="1145">
        <f>I13-I14-I15</f>
        <v>0</v>
      </c>
      <c r="J31" s="1145">
        <f>J13-J14-J15</f>
        <v>0</v>
      </c>
      <c r="K31" s="1145"/>
      <c r="L31" s="1145">
        <f>L13-L14-L15</f>
        <v>0</v>
      </c>
      <c r="M31" s="1145">
        <f>M13-M14-M15</f>
        <v>0</v>
      </c>
    </row>
    <row r="32" spans="1:32" s="97" customFormat="1">
      <c r="C32" s="1145">
        <f>C16-C17-C18</f>
        <v>0</v>
      </c>
      <c r="D32" s="1145">
        <f>D16-D17-D18</f>
        <v>0</v>
      </c>
      <c r="E32" s="1145"/>
      <c r="F32" s="1145">
        <f>F16-F17-F18</f>
        <v>0</v>
      </c>
      <c r="G32" s="1145">
        <f>G16-G17-G18</f>
        <v>0</v>
      </c>
      <c r="H32" s="1145"/>
      <c r="I32" s="1145">
        <f>I16-I17-I18</f>
        <v>0</v>
      </c>
      <c r="J32" s="1145">
        <f>J16-J17-J18</f>
        <v>0</v>
      </c>
      <c r="K32" s="1145"/>
      <c r="L32" s="1145">
        <f>L16-L17-L18</f>
        <v>0</v>
      </c>
      <c r="M32" s="1145">
        <f>M16-M17-M18</f>
        <v>0</v>
      </c>
    </row>
    <row r="33" spans="3:13" s="97" customFormat="1">
      <c r="C33" s="1145">
        <f t="shared" ref="C33:D35" si="9">C7-C10-C13-C16</f>
        <v>0</v>
      </c>
      <c r="D33" s="1145">
        <f t="shared" si="9"/>
        <v>0</v>
      </c>
      <c r="E33" s="1145"/>
      <c r="F33" s="1145">
        <f t="shared" ref="F33:G35" si="10">F7-F10-F13-F16</f>
        <v>0</v>
      </c>
      <c r="G33" s="1145">
        <f t="shared" si="10"/>
        <v>0</v>
      </c>
      <c r="H33" s="1145"/>
      <c r="I33" s="1145">
        <f t="shared" ref="I33:J35" si="11">I7-I10-I13-I16</f>
        <v>0</v>
      </c>
      <c r="J33" s="1145">
        <f t="shared" si="11"/>
        <v>0</v>
      </c>
      <c r="K33" s="1145"/>
      <c r="L33" s="1145">
        <f t="shared" ref="L33:M35" si="12">L7-L10-L13-L16</f>
        <v>0</v>
      </c>
      <c r="M33" s="1145">
        <f t="shared" si="12"/>
        <v>0</v>
      </c>
    </row>
    <row r="34" spans="3:13" s="97" customFormat="1">
      <c r="C34" s="1145">
        <f t="shared" si="9"/>
        <v>0</v>
      </c>
      <c r="D34" s="1145">
        <f t="shared" si="9"/>
        <v>0</v>
      </c>
      <c r="E34" s="1145"/>
      <c r="F34" s="1145">
        <f t="shared" si="10"/>
        <v>0</v>
      </c>
      <c r="G34" s="1145">
        <f t="shared" si="10"/>
        <v>0</v>
      </c>
      <c r="H34" s="1145"/>
      <c r="I34" s="1145">
        <f t="shared" si="11"/>
        <v>0</v>
      </c>
      <c r="J34" s="1145">
        <f t="shared" si="11"/>
        <v>0</v>
      </c>
      <c r="K34" s="1145"/>
      <c r="L34" s="1145">
        <f t="shared" si="12"/>
        <v>0</v>
      </c>
      <c r="M34" s="1145">
        <f t="shared" si="12"/>
        <v>0</v>
      </c>
    </row>
    <row r="35" spans="3:13" s="97" customFormat="1">
      <c r="C35" s="1145">
        <f t="shared" si="9"/>
        <v>0</v>
      </c>
      <c r="D35" s="1145">
        <f t="shared" si="9"/>
        <v>0</v>
      </c>
      <c r="E35" s="1145"/>
      <c r="F35" s="1145">
        <f t="shared" si="10"/>
        <v>0</v>
      </c>
      <c r="G35" s="1145">
        <f t="shared" si="10"/>
        <v>0</v>
      </c>
      <c r="H35" s="1145"/>
      <c r="I35" s="1145">
        <f t="shared" si="11"/>
        <v>0</v>
      </c>
      <c r="J35" s="1145">
        <f t="shared" si="11"/>
        <v>0</v>
      </c>
      <c r="K35" s="1145"/>
      <c r="L35" s="1145">
        <f t="shared" si="12"/>
        <v>0</v>
      </c>
      <c r="M35" s="1145">
        <f t="shared" si="12"/>
        <v>0</v>
      </c>
    </row>
    <row r="36" spans="3:13" s="97" customFormat="1"/>
    <row r="37" spans="3:13" s="97" customFormat="1"/>
  </sheetData>
  <mergeCells count="14">
    <mergeCell ref="A3:N3"/>
    <mergeCell ref="A4:L4"/>
    <mergeCell ref="M4:N4"/>
    <mergeCell ref="A5:B6"/>
    <mergeCell ref="C5:E5"/>
    <mergeCell ref="F5:H5"/>
    <mergeCell ref="I5:K5"/>
    <mergeCell ref="L5:N5"/>
    <mergeCell ref="A1:C1"/>
    <mergeCell ref="K1:L1"/>
    <mergeCell ref="M1:N1"/>
    <mergeCell ref="A2:C2"/>
    <mergeCell ref="K2:L2"/>
    <mergeCell ref="M2:N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"/>
  <sheetViews>
    <sheetView view="pageBreakPreview" zoomScaleNormal="80" zoomScaleSheetLayoutView="100" workbookViewId="0">
      <selection activeCell="I10" sqref="I10"/>
    </sheetView>
  </sheetViews>
  <sheetFormatPr defaultColWidth="9" defaultRowHeight="15.75"/>
  <cols>
    <col min="1" max="1" width="15.5" style="97" customWidth="1"/>
    <col min="2" max="2" width="11.625" style="97" customWidth="1"/>
    <col min="3" max="5" width="11.125" style="97" customWidth="1"/>
    <col min="6" max="6" width="11.625" style="97" customWidth="1"/>
    <col min="7" max="10" width="11.125" style="97" customWidth="1"/>
    <col min="11" max="11" width="11.625" style="97" customWidth="1"/>
    <col min="12" max="12" width="9.625" style="97" customWidth="1"/>
    <col min="13" max="13" width="3.5" style="97" bestFit="1" customWidth="1"/>
    <col min="14" max="31" width="3.75" style="97" customWidth="1"/>
    <col min="32" max="16384" width="9" style="97"/>
  </cols>
  <sheetData>
    <row r="1" spans="1:31" s="94" customFormat="1" ht="20.100000000000001" customHeight="1">
      <c r="A1" s="1438" t="s">
        <v>1676</v>
      </c>
      <c r="B1" s="10"/>
      <c r="H1" s="1470"/>
      <c r="I1" s="1436" t="s">
        <v>1334</v>
      </c>
      <c r="J1" s="1738" t="s">
        <v>1333</v>
      </c>
      <c r="K1" s="1771"/>
    </row>
    <row r="2" spans="1:31" s="94" customFormat="1" ht="20.100000000000001" customHeight="1">
      <c r="A2" s="1438" t="s">
        <v>2531</v>
      </c>
      <c r="B2" s="1106" t="s">
        <v>2532</v>
      </c>
      <c r="C2" s="1471"/>
      <c r="D2" s="1471"/>
      <c r="E2" s="1471"/>
      <c r="F2" s="1471"/>
      <c r="G2" s="1471"/>
      <c r="H2" s="7" t="s">
        <v>344</v>
      </c>
      <c r="I2" s="1436" t="s">
        <v>1331</v>
      </c>
      <c r="J2" s="1739" t="s">
        <v>1373</v>
      </c>
      <c r="K2" s="1771"/>
    </row>
    <row r="3" spans="1:31" s="100" customFormat="1" ht="28.5" customHeight="1">
      <c r="A3" s="1761" t="s">
        <v>1372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</row>
    <row r="4" spans="1:31" s="94" customFormat="1" ht="17.100000000000001" customHeight="1">
      <c r="E4" s="1772" t="s">
        <v>2533</v>
      </c>
      <c r="F4" s="1773"/>
      <c r="G4" s="1773"/>
      <c r="J4" s="1774" t="s">
        <v>1371</v>
      </c>
      <c r="K4" s="1775"/>
    </row>
    <row r="5" spans="1:31" s="94" customFormat="1" ht="20.100000000000001" customHeight="1">
      <c r="A5" s="1770" t="s">
        <v>1370</v>
      </c>
      <c r="B5" s="1448" t="s">
        <v>2534</v>
      </c>
      <c r="C5" s="1736" t="s">
        <v>2535</v>
      </c>
      <c r="D5" s="1746"/>
      <c r="E5" s="1737"/>
      <c r="F5" s="1776" t="s">
        <v>1369</v>
      </c>
      <c r="G5" s="1777"/>
      <c r="H5" s="1777"/>
      <c r="I5" s="1777"/>
      <c r="J5" s="1777"/>
      <c r="K5" s="1777"/>
      <c r="Q5" s="519"/>
      <c r="R5" s="519"/>
      <c r="S5" s="519"/>
      <c r="T5" s="519"/>
      <c r="U5" s="519"/>
      <c r="V5" s="519"/>
      <c r="W5" s="519"/>
      <c r="X5" s="519"/>
      <c r="Y5" s="519"/>
      <c r="Z5" s="519"/>
      <c r="AA5" s="519"/>
      <c r="AB5" s="519"/>
      <c r="AC5" s="519"/>
      <c r="AD5" s="519"/>
      <c r="AE5" s="519"/>
    </row>
    <row r="6" spans="1:31" s="94" customFormat="1" ht="20.100000000000001" customHeight="1">
      <c r="A6" s="1766"/>
      <c r="B6" s="1778" t="s">
        <v>1368</v>
      </c>
      <c r="C6" s="1768" t="s">
        <v>1367</v>
      </c>
      <c r="D6" s="1736" t="s">
        <v>1366</v>
      </c>
      <c r="E6" s="1780"/>
      <c r="F6" s="1781" t="s">
        <v>1323</v>
      </c>
      <c r="G6" s="1783" t="s">
        <v>1365</v>
      </c>
      <c r="H6" s="1784"/>
      <c r="I6" s="1784"/>
      <c r="J6" s="1765"/>
      <c r="K6" s="1776" t="s">
        <v>1364</v>
      </c>
    </row>
    <row r="7" spans="1:31" s="94" customFormat="1" ht="20.100000000000001" customHeight="1">
      <c r="A7" s="1767"/>
      <c r="B7" s="1779"/>
      <c r="C7" s="1779"/>
      <c r="D7" s="1438" t="s">
        <v>1363</v>
      </c>
      <c r="E7" s="1438" t="s">
        <v>1362</v>
      </c>
      <c r="F7" s="1782"/>
      <c r="G7" s="1438" t="s">
        <v>1320</v>
      </c>
      <c r="H7" s="1438" t="s">
        <v>1361</v>
      </c>
      <c r="I7" s="1438" t="s">
        <v>1360</v>
      </c>
      <c r="J7" s="1438" t="s">
        <v>1359</v>
      </c>
      <c r="K7" s="1785"/>
    </row>
    <row r="8" spans="1:31" s="94" customFormat="1" ht="15.6" customHeight="1">
      <c r="A8" s="729" t="s">
        <v>1319</v>
      </c>
      <c r="B8" s="21">
        <f t="shared" ref="B8:K8" si="0">SUM(B10:B12)</f>
        <v>5182353</v>
      </c>
      <c r="C8" s="21">
        <f t="shared" si="0"/>
        <v>59318</v>
      </c>
      <c r="D8" s="21">
        <f t="shared" si="0"/>
        <v>497</v>
      </c>
      <c r="E8" s="21">
        <f t="shared" si="0"/>
        <v>1219</v>
      </c>
      <c r="F8" s="21">
        <f t="shared" si="0"/>
        <v>11789756</v>
      </c>
      <c r="G8" s="21">
        <f t="shared" si="0"/>
        <v>9008092</v>
      </c>
      <c r="H8" s="21">
        <f t="shared" si="0"/>
        <v>1360547</v>
      </c>
      <c r="I8" s="21">
        <f t="shared" si="0"/>
        <v>1734986</v>
      </c>
      <c r="J8" s="21">
        <f t="shared" si="0"/>
        <v>5912559</v>
      </c>
      <c r="K8" s="21">
        <f t="shared" si="0"/>
        <v>2781664</v>
      </c>
      <c r="M8" s="21">
        <f>F8-G8-K8</f>
        <v>0</v>
      </c>
      <c r="N8" s="21">
        <f>G8-SUM(H8:J8)</f>
        <v>0</v>
      </c>
    </row>
    <row r="9" spans="1:31" s="94" customFormat="1" ht="15.6" customHeight="1">
      <c r="A9" s="1105" t="s">
        <v>2536</v>
      </c>
      <c r="B9" s="21"/>
      <c r="C9" s="21"/>
      <c r="D9" s="21"/>
      <c r="E9" s="21"/>
      <c r="F9" s="21"/>
      <c r="G9" s="21"/>
      <c r="H9" s="21"/>
      <c r="I9" s="21"/>
      <c r="J9" s="21"/>
      <c r="K9" s="21"/>
      <c r="M9" s="21"/>
      <c r="N9" s="21"/>
    </row>
    <row r="10" spans="1:31" s="94" customFormat="1" ht="15.6" customHeight="1">
      <c r="A10" s="729" t="s">
        <v>1358</v>
      </c>
      <c r="B10" s="21">
        <v>3225181</v>
      </c>
      <c r="C10" s="21">
        <v>31734</v>
      </c>
      <c r="D10" s="21">
        <v>182</v>
      </c>
      <c r="E10" s="21">
        <v>1095</v>
      </c>
      <c r="F10" s="21">
        <v>6417849</v>
      </c>
      <c r="G10" s="21">
        <v>4342269</v>
      </c>
      <c r="H10" s="21">
        <v>899422</v>
      </c>
      <c r="I10" s="21">
        <v>309654</v>
      </c>
      <c r="J10" s="21">
        <v>3133193</v>
      </c>
      <c r="K10" s="21">
        <v>2075580</v>
      </c>
      <c r="M10" s="21">
        <f>F10-G10-K10</f>
        <v>0</v>
      </c>
      <c r="N10" s="21">
        <f>G10-SUM(H10:J10)</f>
        <v>0</v>
      </c>
    </row>
    <row r="11" spans="1:31" s="94" customFormat="1" ht="15.6" customHeight="1">
      <c r="A11" s="729" t="s">
        <v>1357</v>
      </c>
      <c r="B11" s="21">
        <v>231960</v>
      </c>
      <c r="C11" s="21">
        <v>1690</v>
      </c>
      <c r="D11" s="21">
        <v>0</v>
      </c>
      <c r="E11" s="21">
        <v>0</v>
      </c>
      <c r="F11" s="21">
        <v>1319332</v>
      </c>
      <c r="G11" s="21">
        <v>1319332</v>
      </c>
      <c r="H11" s="21">
        <v>34182</v>
      </c>
      <c r="I11" s="21">
        <v>1223472</v>
      </c>
      <c r="J11" s="21">
        <v>61678</v>
      </c>
      <c r="K11" s="21">
        <v>0</v>
      </c>
      <c r="M11" s="21">
        <f>F11-G11-K11</f>
        <v>0</v>
      </c>
      <c r="N11" s="21">
        <f>G11-SUM(H11:J11)</f>
        <v>0</v>
      </c>
    </row>
    <row r="12" spans="1:31" s="94" customFormat="1" ht="15.6" customHeight="1">
      <c r="A12" s="729" t="s">
        <v>1356</v>
      </c>
      <c r="B12" s="21">
        <v>1725212</v>
      </c>
      <c r="C12" s="21">
        <v>25894</v>
      </c>
      <c r="D12" s="21">
        <v>315</v>
      </c>
      <c r="E12" s="21">
        <v>124</v>
      </c>
      <c r="F12" s="21">
        <v>4052575</v>
      </c>
      <c r="G12" s="21">
        <v>3346491</v>
      </c>
      <c r="H12" s="21">
        <v>426943</v>
      </c>
      <c r="I12" s="21">
        <v>201860</v>
      </c>
      <c r="J12" s="21">
        <v>2717688</v>
      </c>
      <c r="K12" s="21">
        <v>706084</v>
      </c>
      <c r="M12" s="21">
        <f>F12-G12-K12</f>
        <v>0</v>
      </c>
      <c r="N12" s="21">
        <f>G12-SUM(H12:J12)</f>
        <v>0</v>
      </c>
    </row>
    <row r="13" spans="1:31" s="94" customFormat="1" ht="10.5" customHeight="1">
      <c r="A13" s="1449"/>
      <c r="B13" s="21"/>
      <c r="C13" s="21"/>
      <c r="D13" s="21"/>
      <c r="E13" s="21"/>
      <c r="F13" s="21"/>
      <c r="G13" s="21"/>
      <c r="H13" s="21"/>
      <c r="I13" s="21"/>
      <c r="J13" s="21"/>
      <c r="K13" s="21"/>
      <c r="N13" s="21"/>
    </row>
    <row r="14" spans="1:31" s="94" customFormat="1" ht="15.6" customHeight="1">
      <c r="A14" s="1104" t="s">
        <v>2537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N14" s="21"/>
    </row>
    <row r="15" spans="1:31" s="94" customFormat="1" ht="15.6" customHeight="1">
      <c r="A15" s="1103" t="s">
        <v>1355</v>
      </c>
      <c r="B15" s="21">
        <f t="shared" ref="B15:K15" si="1">SUM(B16:B27)</f>
        <v>4574225</v>
      </c>
      <c r="C15" s="21">
        <f t="shared" si="1"/>
        <v>47969</v>
      </c>
      <c r="D15" s="21">
        <f t="shared" si="1"/>
        <v>265</v>
      </c>
      <c r="E15" s="21">
        <f t="shared" si="1"/>
        <v>1192</v>
      </c>
      <c r="F15" s="21">
        <f t="shared" si="1"/>
        <v>6346592</v>
      </c>
      <c r="G15" s="21">
        <f t="shared" si="1"/>
        <v>5953615</v>
      </c>
      <c r="H15" s="21">
        <f t="shared" si="1"/>
        <v>1218015</v>
      </c>
      <c r="I15" s="21">
        <f t="shared" si="1"/>
        <v>1588486</v>
      </c>
      <c r="J15" s="21">
        <f t="shared" si="1"/>
        <v>3147114</v>
      </c>
      <c r="K15" s="21">
        <f t="shared" si="1"/>
        <v>392977</v>
      </c>
      <c r="M15" s="21">
        <f t="shared" ref="M15:M28" si="2">F15-G15-K15</f>
        <v>0</v>
      </c>
      <c r="N15" s="21">
        <f t="shared" ref="N15:N28" si="3">G15-SUM(H15:J15)</f>
        <v>0</v>
      </c>
    </row>
    <row r="16" spans="1:31" s="94" customFormat="1" ht="15.6" customHeight="1">
      <c r="A16" s="729" t="s">
        <v>1354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M16" s="21">
        <f t="shared" si="2"/>
        <v>0</v>
      </c>
      <c r="N16" s="21">
        <f t="shared" si="3"/>
        <v>0</v>
      </c>
    </row>
    <row r="17" spans="1:28" s="94" customFormat="1" ht="15.6" customHeight="1">
      <c r="A17" s="729" t="s">
        <v>1353</v>
      </c>
      <c r="B17" s="21">
        <v>111272</v>
      </c>
      <c r="C17" s="21">
        <v>867</v>
      </c>
      <c r="D17" s="21">
        <v>0</v>
      </c>
      <c r="E17" s="21">
        <v>0</v>
      </c>
      <c r="F17" s="21">
        <v>73857</v>
      </c>
      <c r="G17" s="21">
        <v>71567</v>
      </c>
      <c r="H17" s="21">
        <v>27307</v>
      </c>
      <c r="I17" s="21">
        <v>12170</v>
      </c>
      <c r="J17" s="21">
        <v>32090</v>
      </c>
      <c r="K17" s="21">
        <v>2290</v>
      </c>
      <c r="M17" s="21">
        <f t="shared" si="2"/>
        <v>0</v>
      </c>
      <c r="N17" s="21">
        <f t="shared" si="3"/>
        <v>0</v>
      </c>
    </row>
    <row r="18" spans="1:28" s="94" customFormat="1" ht="15.6" customHeight="1">
      <c r="A18" s="729" t="s">
        <v>1352</v>
      </c>
      <c r="B18" s="21">
        <v>2142236</v>
      </c>
      <c r="C18" s="21">
        <v>17890</v>
      </c>
      <c r="D18" s="21">
        <v>84</v>
      </c>
      <c r="E18" s="21">
        <v>833</v>
      </c>
      <c r="F18" s="21">
        <v>1886765</v>
      </c>
      <c r="G18" s="21">
        <v>1863762</v>
      </c>
      <c r="H18" s="21">
        <v>667167</v>
      </c>
      <c r="I18" s="21">
        <v>127514</v>
      </c>
      <c r="J18" s="21">
        <v>1069081</v>
      </c>
      <c r="K18" s="21">
        <v>23003</v>
      </c>
      <c r="M18" s="21">
        <f t="shared" si="2"/>
        <v>0</v>
      </c>
      <c r="N18" s="21">
        <f t="shared" si="3"/>
        <v>0</v>
      </c>
    </row>
    <row r="19" spans="1:28" s="94" customFormat="1" ht="15.6" customHeight="1">
      <c r="A19" s="729" t="s">
        <v>1351</v>
      </c>
      <c r="B19" s="21">
        <v>208437</v>
      </c>
      <c r="C19" s="21">
        <v>2402</v>
      </c>
      <c r="D19" s="21">
        <v>0</v>
      </c>
      <c r="E19" s="21">
        <v>0</v>
      </c>
      <c r="F19" s="21">
        <v>113733</v>
      </c>
      <c r="G19" s="21">
        <v>105066</v>
      </c>
      <c r="H19" s="21">
        <v>24434</v>
      </c>
      <c r="I19" s="21">
        <v>16240</v>
      </c>
      <c r="J19" s="21">
        <v>64392</v>
      </c>
      <c r="K19" s="21">
        <v>8667</v>
      </c>
      <c r="M19" s="21">
        <f t="shared" si="2"/>
        <v>0</v>
      </c>
      <c r="N19" s="21">
        <f t="shared" si="3"/>
        <v>0</v>
      </c>
    </row>
    <row r="20" spans="1:28" s="94" customFormat="1" ht="15.6" customHeight="1">
      <c r="A20" s="729" t="s">
        <v>1350</v>
      </c>
      <c r="B20" s="21">
        <v>295826</v>
      </c>
      <c r="C20" s="21">
        <v>1690</v>
      </c>
      <c r="D20" s="21">
        <v>0</v>
      </c>
      <c r="E20" s="21">
        <v>0</v>
      </c>
      <c r="F20" s="21">
        <v>1339287</v>
      </c>
      <c r="G20" s="21">
        <v>1339287</v>
      </c>
      <c r="H20" s="21">
        <v>42021</v>
      </c>
      <c r="I20" s="21">
        <v>1225841</v>
      </c>
      <c r="J20" s="21">
        <v>71425</v>
      </c>
      <c r="K20" s="21">
        <v>0</v>
      </c>
      <c r="M20" s="21">
        <f t="shared" si="2"/>
        <v>0</v>
      </c>
      <c r="N20" s="21">
        <f t="shared" si="3"/>
        <v>0</v>
      </c>
    </row>
    <row r="21" spans="1:28" s="94" customFormat="1" ht="15.6" customHeight="1">
      <c r="A21" s="729" t="s">
        <v>1349</v>
      </c>
      <c r="B21" s="21">
        <v>0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M21" s="21">
        <f t="shared" si="2"/>
        <v>0</v>
      </c>
      <c r="N21" s="21">
        <f t="shared" si="3"/>
        <v>0</v>
      </c>
    </row>
    <row r="22" spans="1:28" s="94" customFormat="1" ht="15.6" customHeight="1">
      <c r="A22" s="729" t="s">
        <v>1348</v>
      </c>
      <c r="B22" s="21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M22" s="21">
        <f t="shared" si="2"/>
        <v>0</v>
      </c>
      <c r="N22" s="21">
        <f t="shared" si="3"/>
        <v>0</v>
      </c>
    </row>
    <row r="23" spans="1:28" s="94" customFormat="1" ht="15.6" customHeight="1">
      <c r="A23" s="729" t="s">
        <v>1347</v>
      </c>
      <c r="B23" s="21">
        <v>541448</v>
      </c>
      <c r="C23" s="21">
        <v>7309</v>
      </c>
      <c r="D23" s="21">
        <v>68</v>
      </c>
      <c r="E23" s="21">
        <v>110</v>
      </c>
      <c r="F23" s="21">
        <v>1204149</v>
      </c>
      <c r="G23" s="21">
        <v>1184957</v>
      </c>
      <c r="H23" s="21">
        <v>88331</v>
      </c>
      <c r="I23" s="21">
        <v>87654</v>
      </c>
      <c r="J23" s="21">
        <v>1008972</v>
      </c>
      <c r="K23" s="21">
        <v>19192</v>
      </c>
      <c r="M23" s="21">
        <f t="shared" si="2"/>
        <v>0</v>
      </c>
      <c r="N23" s="21">
        <f t="shared" si="3"/>
        <v>0</v>
      </c>
    </row>
    <row r="24" spans="1:28" s="94" customFormat="1" ht="15.6" customHeight="1">
      <c r="A24" s="729" t="s">
        <v>1346</v>
      </c>
      <c r="B24" s="21">
        <v>69052</v>
      </c>
      <c r="C24" s="21">
        <v>502</v>
      </c>
      <c r="D24" s="21">
        <v>0</v>
      </c>
      <c r="E24" s="21">
        <v>0</v>
      </c>
      <c r="F24" s="21">
        <v>54147</v>
      </c>
      <c r="G24" s="21">
        <v>54147</v>
      </c>
      <c r="H24" s="21">
        <v>21529</v>
      </c>
      <c r="I24" s="21">
        <v>5600</v>
      </c>
      <c r="J24" s="21">
        <v>27018</v>
      </c>
      <c r="K24" s="21">
        <v>0</v>
      </c>
      <c r="M24" s="21">
        <f t="shared" si="2"/>
        <v>0</v>
      </c>
      <c r="N24" s="21">
        <f t="shared" si="3"/>
        <v>0</v>
      </c>
    </row>
    <row r="25" spans="1:28" s="94" customFormat="1" ht="15.6" customHeight="1">
      <c r="A25" s="729" t="s">
        <v>1345</v>
      </c>
      <c r="B25" s="21">
        <v>175465</v>
      </c>
      <c r="C25" s="21">
        <v>2800</v>
      </c>
      <c r="D25" s="21">
        <v>2</v>
      </c>
      <c r="E25" s="21">
        <v>0</v>
      </c>
      <c r="F25" s="21">
        <v>186343</v>
      </c>
      <c r="G25" s="21">
        <v>131786</v>
      </c>
      <c r="H25" s="21">
        <v>59791</v>
      </c>
      <c r="I25" s="21">
        <v>14896</v>
      </c>
      <c r="J25" s="21">
        <v>57099</v>
      </c>
      <c r="K25" s="21">
        <v>54557</v>
      </c>
      <c r="M25" s="21">
        <f t="shared" si="2"/>
        <v>0</v>
      </c>
      <c r="N25" s="21">
        <f t="shared" si="3"/>
        <v>0</v>
      </c>
    </row>
    <row r="26" spans="1:28" s="94" customFormat="1" ht="15.6" customHeight="1">
      <c r="A26" s="729" t="s">
        <v>1344</v>
      </c>
      <c r="B26" s="21">
        <v>450723</v>
      </c>
      <c r="C26" s="21">
        <v>7148</v>
      </c>
      <c r="D26" s="21">
        <v>82</v>
      </c>
      <c r="E26" s="21">
        <v>99</v>
      </c>
      <c r="F26" s="21">
        <v>433432</v>
      </c>
      <c r="G26" s="21">
        <v>389702</v>
      </c>
      <c r="H26" s="21">
        <v>151332</v>
      </c>
      <c r="I26" s="21">
        <v>28793</v>
      </c>
      <c r="J26" s="21">
        <v>209577</v>
      </c>
      <c r="K26" s="21">
        <v>43730</v>
      </c>
      <c r="M26" s="21">
        <f t="shared" si="2"/>
        <v>0</v>
      </c>
      <c r="N26" s="21">
        <f t="shared" si="3"/>
        <v>0</v>
      </c>
    </row>
    <row r="27" spans="1:28" s="94" customFormat="1" ht="15.6" customHeight="1">
      <c r="A27" s="729" t="s">
        <v>1343</v>
      </c>
      <c r="B27" s="21">
        <v>579766</v>
      </c>
      <c r="C27" s="21">
        <v>7361</v>
      </c>
      <c r="D27" s="21">
        <v>29</v>
      </c>
      <c r="E27" s="21">
        <v>150</v>
      </c>
      <c r="F27" s="21">
        <v>1054879</v>
      </c>
      <c r="G27" s="21">
        <v>813341</v>
      </c>
      <c r="H27" s="21">
        <v>136103</v>
      </c>
      <c r="I27" s="21">
        <v>69778</v>
      </c>
      <c r="J27" s="21">
        <v>607460</v>
      </c>
      <c r="K27" s="21">
        <v>241538</v>
      </c>
      <c r="M27" s="21">
        <f t="shared" si="2"/>
        <v>0</v>
      </c>
      <c r="N27" s="21">
        <f t="shared" si="3"/>
        <v>0</v>
      </c>
    </row>
    <row r="28" spans="1:28" s="94" customFormat="1" ht="15.6" customHeight="1">
      <c r="A28" s="1102" t="s">
        <v>1342</v>
      </c>
      <c r="B28" s="1505">
        <f t="shared" ref="B28:K28" si="4">B8-B15</f>
        <v>608128</v>
      </c>
      <c r="C28" s="1505">
        <f t="shared" si="4"/>
        <v>11349</v>
      </c>
      <c r="D28" s="1505">
        <f t="shared" si="4"/>
        <v>232</v>
      </c>
      <c r="E28" s="1505">
        <f t="shared" si="4"/>
        <v>27</v>
      </c>
      <c r="F28" s="1505">
        <f t="shared" si="4"/>
        <v>5443164</v>
      </c>
      <c r="G28" s="1505">
        <f t="shared" si="4"/>
        <v>3054477</v>
      </c>
      <c r="H28" s="1505">
        <f t="shared" si="4"/>
        <v>142532</v>
      </c>
      <c r="I28" s="1505">
        <f t="shared" si="4"/>
        <v>146500</v>
      </c>
      <c r="J28" s="1505">
        <f t="shared" si="4"/>
        <v>2765445</v>
      </c>
      <c r="K28" s="1505">
        <f t="shared" si="4"/>
        <v>2388687</v>
      </c>
      <c r="M28" s="21">
        <f t="shared" si="2"/>
        <v>0</v>
      </c>
      <c r="N28" s="21">
        <f t="shared" si="3"/>
        <v>0</v>
      </c>
    </row>
    <row r="29" spans="1:28" s="94" customFormat="1" ht="13.9" customHeight="1">
      <c r="A29" s="1032" t="s">
        <v>1341</v>
      </c>
      <c r="B29" s="1074"/>
      <c r="C29" s="1032" t="s">
        <v>1340</v>
      </c>
      <c r="E29" s="1032" t="s">
        <v>1339</v>
      </c>
      <c r="H29" s="1101" t="s">
        <v>1338</v>
      </c>
      <c r="J29" s="1074"/>
      <c r="K29" s="99" t="s">
        <v>1553</v>
      </c>
      <c r="L29" s="1074"/>
      <c r="N29" s="1074"/>
      <c r="O29" s="1074"/>
      <c r="P29" s="1074"/>
      <c r="Q29" s="1075"/>
      <c r="R29" s="1074"/>
      <c r="S29" s="1074"/>
      <c r="U29" s="1074"/>
      <c r="V29" s="1074"/>
      <c r="W29" s="1074"/>
      <c r="X29" s="1074"/>
      <c r="Y29" s="1074"/>
      <c r="Z29" s="1074"/>
      <c r="AA29" s="1074"/>
    </row>
    <row r="30" spans="1:28" s="94" customFormat="1" ht="13.9" customHeight="1">
      <c r="A30" s="1469"/>
      <c r="B30" s="1469"/>
      <c r="C30" s="1074"/>
      <c r="D30" s="1074"/>
      <c r="E30" s="1032" t="s">
        <v>1337</v>
      </c>
      <c r="G30" s="1074"/>
      <c r="H30" s="1074"/>
      <c r="I30" s="1074"/>
      <c r="J30" s="1074"/>
      <c r="K30" s="1074"/>
      <c r="L30" s="1074"/>
      <c r="M30" s="1074"/>
      <c r="N30" s="1074"/>
      <c r="O30" s="1074"/>
      <c r="P30" s="1074"/>
      <c r="Q30" s="1074"/>
      <c r="R30" s="1075"/>
      <c r="S30" s="1074"/>
      <c r="T30" s="1074"/>
      <c r="U30" s="1074"/>
      <c r="V30" s="1074"/>
      <c r="W30" s="1074"/>
      <c r="X30" s="1074"/>
      <c r="Y30" s="1074"/>
      <c r="Z30" s="1074"/>
      <c r="AA30" s="1074"/>
      <c r="AB30" s="1074"/>
    </row>
    <row r="31" spans="1:28" s="94" customFormat="1" ht="13.9" customHeight="1">
      <c r="A31" s="1469"/>
      <c r="B31" s="1469"/>
      <c r="C31" s="1074"/>
      <c r="D31" s="1074"/>
      <c r="E31" s="1074"/>
      <c r="F31" s="1469"/>
      <c r="G31" s="1074"/>
      <c r="H31" s="1074"/>
      <c r="I31" s="1074"/>
      <c r="J31" s="1074"/>
      <c r="K31" s="1074"/>
      <c r="L31" s="1074"/>
      <c r="M31" s="1074"/>
      <c r="N31" s="1074"/>
      <c r="O31" s="1074"/>
      <c r="P31" s="1074"/>
      <c r="Q31" s="1074"/>
      <c r="R31" s="1075"/>
      <c r="S31" s="1074"/>
      <c r="T31" s="1074"/>
      <c r="U31" s="1074"/>
      <c r="V31" s="1074"/>
      <c r="W31" s="1074"/>
      <c r="X31" s="1074"/>
      <c r="Y31" s="1074"/>
      <c r="Z31" s="1074"/>
      <c r="AA31" s="1074"/>
      <c r="AB31" s="1074"/>
    </row>
    <row r="32" spans="1:28" s="94" customFormat="1" ht="13.9" customHeight="1">
      <c r="A32" s="339" t="s">
        <v>1336</v>
      </c>
    </row>
    <row r="33" spans="1:32" s="94" customFormat="1" ht="13.9" customHeight="1">
      <c r="A33" s="339" t="s">
        <v>1335</v>
      </c>
    </row>
    <row r="34" spans="1:32" s="1469" customFormat="1" ht="13.9" customHeight="1">
      <c r="A34" s="438"/>
    </row>
    <row r="35" spans="1:32" s="94" customFormat="1" ht="13.9" customHeight="1">
      <c r="A35" s="1073"/>
      <c r="B35" s="367">
        <f t="shared" ref="B35:K35" si="5">B8-SUM(B10:B12)</f>
        <v>0</v>
      </c>
      <c r="C35" s="367">
        <f t="shared" si="5"/>
        <v>0</v>
      </c>
      <c r="D35" s="367">
        <f t="shared" si="5"/>
        <v>0</v>
      </c>
      <c r="E35" s="367">
        <f t="shared" si="5"/>
        <v>0</v>
      </c>
      <c r="F35" s="367">
        <f t="shared" si="5"/>
        <v>0</v>
      </c>
      <c r="G35" s="367">
        <f t="shared" si="5"/>
        <v>0</v>
      </c>
      <c r="H35" s="367">
        <f t="shared" si="5"/>
        <v>0</v>
      </c>
      <c r="I35" s="367">
        <f t="shared" si="5"/>
        <v>0</v>
      </c>
      <c r="J35" s="367">
        <f t="shared" si="5"/>
        <v>0</v>
      </c>
      <c r="K35" s="367">
        <f t="shared" si="5"/>
        <v>0</v>
      </c>
      <c r="AB35" s="1469"/>
      <c r="AC35" s="1469"/>
      <c r="AD35" s="1469"/>
      <c r="AE35" s="1469"/>
      <c r="AF35" s="1469"/>
    </row>
    <row r="36" spans="1:32">
      <c r="B36" s="372">
        <f t="shared" ref="B36:K36" si="6">B8-B15-B28</f>
        <v>0</v>
      </c>
      <c r="C36" s="372">
        <f t="shared" si="6"/>
        <v>0</v>
      </c>
      <c r="D36" s="372">
        <f t="shared" si="6"/>
        <v>0</v>
      </c>
      <c r="E36" s="372">
        <f t="shared" si="6"/>
        <v>0</v>
      </c>
      <c r="F36" s="372">
        <f t="shared" si="6"/>
        <v>0</v>
      </c>
      <c r="G36" s="372">
        <f t="shared" si="6"/>
        <v>0</v>
      </c>
      <c r="H36" s="372">
        <f t="shared" si="6"/>
        <v>0</v>
      </c>
      <c r="I36" s="372">
        <f t="shared" si="6"/>
        <v>0</v>
      </c>
      <c r="J36" s="372">
        <f t="shared" si="6"/>
        <v>0</v>
      </c>
      <c r="K36" s="372">
        <f t="shared" si="6"/>
        <v>0</v>
      </c>
    </row>
    <row r="37" spans="1:32">
      <c r="B37" s="372">
        <f t="shared" ref="B37:K37" si="7">B15-SUM(B16:B27)</f>
        <v>0</v>
      </c>
      <c r="C37" s="372">
        <f t="shared" si="7"/>
        <v>0</v>
      </c>
      <c r="D37" s="372">
        <f t="shared" si="7"/>
        <v>0</v>
      </c>
      <c r="E37" s="372">
        <f t="shared" si="7"/>
        <v>0</v>
      </c>
      <c r="F37" s="372">
        <f t="shared" si="7"/>
        <v>0</v>
      </c>
      <c r="G37" s="372">
        <f t="shared" si="7"/>
        <v>0</v>
      </c>
      <c r="H37" s="372">
        <f t="shared" si="7"/>
        <v>0</v>
      </c>
      <c r="I37" s="372">
        <f t="shared" si="7"/>
        <v>0</v>
      </c>
      <c r="J37" s="372">
        <f t="shared" si="7"/>
        <v>0</v>
      </c>
      <c r="K37" s="372">
        <f t="shared" si="7"/>
        <v>0</v>
      </c>
    </row>
  </sheetData>
  <mergeCells count="14">
    <mergeCell ref="A5:A7"/>
    <mergeCell ref="J1:K1"/>
    <mergeCell ref="J2:K2"/>
    <mergeCell ref="A3:K3"/>
    <mergeCell ref="E4:G4"/>
    <mergeCell ref="J4:K4"/>
    <mergeCell ref="C5:E5"/>
    <mergeCell ref="F5:K5"/>
    <mergeCell ref="B6:B7"/>
    <mergeCell ref="C6:C7"/>
    <mergeCell ref="D6:E6"/>
    <mergeCell ref="F6:F7"/>
    <mergeCell ref="G6:J6"/>
    <mergeCell ref="K6:K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&amp;C&amp;10&amp;A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6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2.25" style="97" customWidth="1"/>
    <col min="2" max="3" width="7.75" style="97" customWidth="1"/>
    <col min="4" max="4" width="7.25" style="97" customWidth="1"/>
    <col min="5" max="16" width="7.875" style="97" customWidth="1"/>
    <col min="17" max="16384" width="9" style="97"/>
  </cols>
  <sheetData>
    <row r="1" spans="1:19" s="94" customFormat="1" ht="16.5" customHeight="1">
      <c r="A1" s="1810" t="s">
        <v>2812</v>
      </c>
      <c r="B1" s="1737"/>
      <c r="L1" s="1739" t="s">
        <v>2813</v>
      </c>
      <c r="M1" s="1739"/>
      <c r="N1" s="1848" t="s">
        <v>2855</v>
      </c>
      <c r="O1" s="1848"/>
      <c r="P1" s="1848"/>
    </row>
    <row r="2" spans="1:19" s="94" customFormat="1" ht="16.5" customHeight="1">
      <c r="A2" s="1810" t="s">
        <v>2815</v>
      </c>
      <c r="B2" s="1737"/>
      <c r="C2" s="11" t="s">
        <v>3982</v>
      </c>
      <c r="D2" s="1471"/>
      <c r="E2" s="1471"/>
      <c r="F2" s="1471"/>
      <c r="G2" s="1471"/>
      <c r="H2" s="1471"/>
      <c r="I2" s="1471"/>
      <c r="J2" s="1471"/>
      <c r="K2" s="7" t="s">
        <v>3983</v>
      </c>
      <c r="L2" s="1739" t="s">
        <v>3526</v>
      </c>
      <c r="M2" s="1739"/>
      <c r="N2" s="1739" t="s">
        <v>1461</v>
      </c>
      <c r="O2" s="1739"/>
      <c r="P2" s="1739"/>
    </row>
    <row r="3" spans="1:19" s="100" customFormat="1" ht="24" customHeight="1">
      <c r="A3" s="1762" t="s">
        <v>3984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</row>
    <row r="4" spans="1:19" s="94" customFormat="1" ht="24" customHeight="1">
      <c r="A4" s="1763" t="s">
        <v>3985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813" t="s">
        <v>3986</v>
      </c>
      <c r="P4" s="1813"/>
    </row>
    <row r="5" spans="1:19" s="1643" customFormat="1" ht="26.25" customHeight="1">
      <c r="A5" s="1795" t="s">
        <v>3987</v>
      </c>
      <c r="B5" s="1739" t="s">
        <v>3502</v>
      </c>
      <c r="C5" s="1739"/>
      <c r="D5" s="1739"/>
      <c r="E5" s="1739" t="s">
        <v>3363</v>
      </c>
      <c r="F5" s="1739"/>
      <c r="G5" s="1739"/>
      <c r="H5" s="1739" t="s">
        <v>3364</v>
      </c>
      <c r="I5" s="1739"/>
      <c r="J5" s="1810"/>
      <c r="K5" s="1739" t="s">
        <v>3365</v>
      </c>
      <c r="L5" s="1739"/>
      <c r="M5" s="1810"/>
      <c r="N5" s="1739" t="s">
        <v>3366</v>
      </c>
      <c r="O5" s="1739"/>
      <c r="P5" s="1810"/>
    </row>
    <row r="6" spans="1:19" s="1710" customFormat="1" ht="38.25" customHeight="1">
      <c r="A6" s="1767"/>
      <c r="B6" s="1455" t="s">
        <v>3988</v>
      </c>
      <c r="C6" s="1455" t="s">
        <v>3989</v>
      </c>
      <c r="D6" s="1455" t="s">
        <v>3990</v>
      </c>
      <c r="E6" s="1455" t="s">
        <v>3991</v>
      </c>
      <c r="F6" s="1455" t="s">
        <v>3992</v>
      </c>
      <c r="G6" s="1455" t="s">
        <v>3993</v>
      </c>
      <c r="H6" s="1455" t="s">
        <v>3991</v>
      </c>
      <c r="I6" s="1455" t="s">
        <v>3992</v>
      </c>
      <c r="J6" s="1455" t="s">
        <v>3993</v>
      </c>
      <c r="K6" s="1455" t="s">
        <v>3991</v>
      </c>
      <c r="L6" s="1455" t="s">
        <v>3992</v>
      </c>
      <c r="M6" s="1455" t="s">
        <v>3993</v>
      </c>
      <c r="N6" s="1455" t="s">
        <v>3991</v>
      </c>
      <c r="O6" s="1455" t="s">
        <v>3992</v>
      </c>
      <c r="P6" s="1456" t="s">
        <v>3993</v>
      </c>
    </row>
    <row r="7" spans="1:19" s="94" customFormat="1" ht="25.9" customHeight="1">
      <c r="A7" s="1454" t="s">
        <v>350</v>
      </c>
      <c r="B7" s="179">
        <f>SUM(B8:B19)</f>
        <v>60385</v>
      </c>
      <c r="C7" s="180">
        <f>SUM(C8:C19)</f>
        <v>52270</v>
      </c>
      <c r="D7" s="1157">
        <f t="shared" ref="D7:D19" si="0">C7/B7*100</f>
        <v>86.561232094063087</v>
      </c>
      <c r="E7" s="180">
        <f>SUM(E8:E19)</f>
        <v>19797</v>
      </c>
      <c r="F7" s="180">
        <f>SUM(F8:F19)</f>
        <v>17055</v>
      </c>
      <c r="G7" s="1157">
        <f t="shared" ref="G7:G19" si="1">F7/E7*100</f>
        <v>86.149416578269438</v>
      </c>
      <c r="H7" s="180">
        <f>SUM(H8:H19)</f>
        <v>19946</v>
      </c>
      <c r="I7" s="180">
        <f>SUM(I8:I19)</f>
        <v>17120</v>
      </c>
      <c r="J7" s="1157">
        <f t="shared" ref="J7:J19" si="2">I7/H7*100</f>
        <v>85.831745713426258</v>
      </c>
      <c r="K7" s="180">
        <f>SUM(K8:K19)</f>
        <v>20642</v>
      </c>
      <c r="L7" s="180">
        <f>SUM(L8:L19)</f>
        <v>18095</v>
      </c>
      <c r="M7" s="1157">
        <f t="shared" ref="M7:M19" si="3">L7/K7*100</f>
        <v>87.6610793527759</v>
      </c>
      <c r="N7" s="180">
        <v>0</v>
      </c>
      <c r="O7" s="180">
        <v>0</v>
      </c>
      <c r="P7" s="180">
        <v>0</v>
      </c>
      <c r="R7" s="21">
        <f t="shared" ref="R7:R19" si="4">B7-E7-H7-K7-N7</f>
        <v>0</v>
      </c>
      <c r="S7" s="21">
        <f t="shared" ref="S7:S19" si="5">C7-F7-I7-L7-O7</f>
        <v>0</v>
      </c>
    </row>
    <row r="8" spans="1:19" s="94" customFormat="1" ht="25.9" customHeight="1">
      <c r="A8" s="1449" t="s">
        <v>392</v>
      </c>
      <c r="B8" s="182">
        <f t="shared" ref="B8:B19" si="6">E8+H8+K8+N8+Q8</f>
        <v>2217</v>
      </c>
      <c r="C8" s="185">
        <f t="shared" ref="C8:C19" si="7">F8+I8+L8+O8</f>
        <v>1899</v>
      </c>
      <c r="D8" s="1156">
        <f t="shared" si="0"/>
        <v>85.656292286874162</v>
      </c>
      <c r="E8" s="777">
        <v>711</v>
      </c>
      <c r="F8" s="777">
        <v>600</v>
      </c>
      <c r="G8" s="1156">
        <f t="shared" si="1"/>
        <v>84.388185654008439</v>
      </c>
      <c r="H8" s="777">
        <v>743</v>
      </c>
      <c r="I8" s="777">
        <v>637</v>
      </c>
      <c r="J8" s="1156">
        <f t="shared" si="2"/>
        <v>85.733512786002692</v>
      </c>
      <c r="K8" s="777">
        <v>763</v>
      </c>
      <c r="L8" s="777">
        <v>662</v>
      </c>
      <c r="M8" s="1156">
        <f t="shared" si="3"/>
        <v>86.762778505897771</v>
      </c>
      <c r="N8" s="185">
        <v>0</v>
      </c>
      <c r="O8" s="185">
        <v>0</v>
      </c>
      <c r="P8" s="185">
        <v>0</v>
      </c>
      <c r="R8" s="21">
        <f t="shared" si="4"/>
        <v>0</v>
      </c>
      <c r="S8" s="21">
        <f t="shared" si="5"/>
        <v>0</v>
      </c>
    </row>
    <row r="9" spans="1:19" s="94" customFormat="1" ht="25.9" customHeight="1">
      <c r="A9" s="1449" t="s">
        <v>353</v>
      </c>
      <c r="B9" s="182">
        <f t="shared" si="6"/>
        <v>4516</v>
      </c>
      <c r="C9" s="185">
        <f t="shared" si="7"/>
        <v>3977</v>
      </c>
      <c r="D9" s="1156">
        <f t="shared" si="0"/>
        <v>88.064658990256859</v>
      </c>
      <c r="E9" s="777">
        <v>1547</v>
      </c>
      <c r="F9" s="777">
        <v>1342</v>
      </c>
      <c r="G9" s="1156">
        <f t="shared" si="1"/>
        <v>86.748545572074988</v>
      </c>
      <c r="H9" s="777">
        <v>1467</v>
      </c>
      <c r="I9" s="777">
        <v>1288</v>
      </c>
      <c r="J9" s="1156">
        <f t="shared" si="2"/>
        <v>87.798227675528281</v>
      </c>
      <c r="K9" s="777">
        <v>1502</v>
      </c>
      <c r="L9" s="777">
        <v>1347</v>
      </c>
      <c r="M9" s="1156">
        <f t="shared" si="3"/>
        <v>89.680426098535278</v>
      </c>
      <c r="N9" s="185">
        <v>0</v>
      </c>
      <c r="O9" s="185">
        <v>0</v>
      </c>
      <c r="P9" s="185">
        <v>0</v>
      </c>
      <c r="R9" s="21">
        <f t="shared" si="4"/>
        <v>0</v>
      </c>
      <c r="S9" s="21">
        <f t="shared" si="5"/>
        <v>0</v>
      </c>
    </row>
    <row r="10" spans="1:19" s="94" customFormat="1" ht="25.9" customHeight="1">
      <c r="A10" s="1449" t="s">
        <v>354</v>
      </c>
      <c r="B10" s="182">
        <f t="shared" si="6"/>
        <v>6916</v>
      </c>
      <c r="C10" s="185">
        <f t="shared" si="7"/>
        <v>5967</v>
      </c>
      <c r="D10" s="1156">
        <f t="shared" si="0"/>
        <v>86.278195488721806</v>
      </c>
      <c r="E10" s="777">
        <v>2234</v>
      </c>
      <c r="F10" s="777">
        <v>1940</v>
      </c>
      <c r="G10" s="1156">
        <f t="shared" si="1"/>
        <v>86.839749328558639</v>
      </c>
      <c r="H10" s="777">
        <v>2281</v>
      </c>
      <c r="I10" s="777">
        <v>1947</v>
      </c>
      <c r="J10" s="1156">
        <f t="shared" si="2"/>
        <v>85.357299430074534</v>
      </c>
      <c r="K10" s="777">
        <v>2401</v>
      </c>
      <c r="L10" s="777">
        <v>2080</v>
      </c>
      <c r="M10" s="1156">
        <f t="shared" si="3"/>
        <v>86.630570595585183</v>
      </c>
      <c r="N10" s="185">
        <v>0</v>
      </c>
      <c r="O10" s="185">
        <v>0</v>
      </c>
      <c r="P10" s="185">
        <v>0</v>
      </c>
      <c r="R10" s="21">
        <f t="shared" si="4"/>
        <v>0</v>
      </c>
      <c r="S10" s="21">
        <f t="shared" si="5"/>
        <v>0</v>
      </c>
    </row>
    <row r="11" spans="1:19" s="94" customFormat="1" ht="25.9" customHeight="1">
      <c r="A11" s="1449" t="s">
        <v>355</v>
      </c>
      <c r="B11" s="182">
        <f t="shared" si="6"/>
        <v>6017</v>
      </c>
      <c r="C11" s="185">
        <f t="shared" si="7"/>
        <v>5284</v>
      </c>
      <c r="D11" s="1156">
        <f t="shared" si="0"/>
        <v>87.817849426624562</v>
      </c>
      <c r="E11" s="777">
        <v>1945</v>
      </c>
      <c r="F11" s="777">
        <v>1701</v>
      </c>
      <c r="G11" s="1156">
        <f t="shared" si="1"/>
        <v>87.455012853470436</v>
      </c>
      <c r="H11" s="777">
        <v>2018</v>
      </c>
      <c r="I11" s="777">
        <v>1749</v>
      </c>
      <c r="J11" s="1156">
        <f t="shared" si="2"/>
        <v>86.66997026759168</v>
      </c>
      <c r="K11" s="777">
        <v>2054</v>
      </c>
      <c r="L11" s="777">
        <v>1834</v>
      </c>
      <c r="M11" s="1156">
        <f t="shared" si="3"/>
        <v>89.289191820837388</v>
      </c>
      <c r="N11" s="185">
        <v>0</v>
      </c>
      <c r="O11" s="185">
        <v>0</v>
      </c>
      <c r="P11" s="185">
        <v>0</v>
      </c>
      <c r="R11" s="21">
        <f t="shared" si="4"/>
        <v>0</v>
      </c>
      <c r="S11" s="21">
        <f t="shared" si="5"/>
        <v>0</v>
      </c>
    </row>
    <row r="12" spans="1:19" s="94" customFormat="1" ht="25.9" customHeight="1">
      <c r="A12" s="1449" t="s">
        <v>356</v>
      </c>
      <c r="B12" s="182">
        <f t="shared" si="6"/>
        <v>8617</v>
      </c>
      <c r="C12" s="185">
        <f t="shared" si="7"/>
        <v>7597</v>
      </c>
      <c r="D12" s="1156">
        <f t="shared" si="0"/>
        <v>88.162933735638845</v>
      </c>
      <c r="E12" s="777">
        <v>2773</v>
      </c>
      <c r="F12" s="777">
        <v>2421</v>
      </c>
      <c r="G12" s="1156">
        <f t="shared" si="1"/>
        <v>87.306166606563281</v>
      </c>
      <c r="H12" s="777">
        <v>2918</v>
      </c>
      <c r="I12" s="777">
        <v>2576</v>
      </c>
      <c r="J12" s="1156">
        <f t="shared" si="2"/>
        <v>88.279643591501028</v>
      </c>
      <c r="K12" s="777">
        <v>2926</v>
      </c>
      <c r="L12" s="777">
        <v>2600</v>
      </c>
      <c r="M12" s="1156">
        <f t="shared" si="3"/>
        <v>88.858509911141496</v>
      </c>
      <c r="N12" s="185">
        <v>0</v>
      </c>
      <c r="O12" s="185">
        <v>0</v>
      </c>
      <c r="P12" s="185">
        <v>0</v>
      </c>
      <c r="R12" s="21">
        <f t="shared" si="4"/>
        <v>0</v>
      </c>
      <c r="S12" s="21">
        <f t="shared" si="5"/>
        <v>0</v>
      </c>
    </row>
    <row r="13" spans="1:19" s="94" customFormat="1" ht="25.9" customHeight="1">
      <c r="A13" s="1449" t="s">
        <v>357</v>
      </c>
      <c r="B13" s="182">
        <f t="shared" si="6"/>
        <v>3760</v>
      </c>
      <c r="C13" s="185">
        <f t="shared" si="7"/>
        <v>3194</v>
      </c>
      <c r="D13" s="1156">
        <f t="shared" si="0"/>
        <v>84.946808510638292</v>
      </c>
      <c r="E13" s="777">
        <v>1132</v>
      </c>
      <c r="F13" s="777">
        <v>942</v>
      </c>
      <c r="G13" s="1156">
        <f t="shared" si="1"/>
        <v>83.215547703180221</v>
      </c>
      <c r="H13" s="777">
        <v>1234</v>
      </c>
      <c r="I13" s="777">
        <v>1036</v>
      </c>
      <c r="J13" s="1156">
        <f t="shared" si="2"/>
        <v>83.954619124797404</v>
      </c>
      <c r="K13" s="777">
        <v>1394</v>
      </c>
      <c r="L13" s="777">
        <v>1216</v>
      </c>
      <c r="M13" s="1156">
        <f t="shared" si="3"/>
        <v>87.230989956958396</v>
      </c>
      <c r="N13" s="185">
        <v>0</v>
      </c>
      <c r="O13" s="185">
        <v>0</v>
      </c>
      <c r="P13" s="185">
        <v>0</v>
      </c>
      <c r="R13" s="21">
        <f t="shared" si="4"/>
        <v>0</v>
      </c>
      <c r="S13" s="21">
        <f t="shared" si="5"/>
        <v>0</v>
      </c>
    </row>
    <row r="14" spans="1:19" s="94" customFormat="1" ht="25.9" customHeight="1">
      <c r="A14" s="1449" t="s">
        <v>358</v>
      </c>
      <c r="B14" s="182">
        <f t="shared" si="6"/>
        <v>2698</v>
      </c>
      <c r="C14" s="185">
        <f t="shared" si="7"/>
        <v>2410</v>
      </c>
      <c r="D14" s="1156">
        <f t="shared" si="0"/>
        <v>89.325426241660494</v>
      </c>
      <c r="E14" s="777">
        <v>924</v>
      </c>
      <c r="F14" s="777">
        <v>824</v>
      </c>
      <c r="G14" s="1156">
        <f t="shared" si="1"/>
        <v>89.177489177489178</v>
      </c>
      <c r="H14" s="777">
        <v>901</v>
      </c>
      <c r="I14" s="777">
        <v>794</v>
      </c>
      <c r="J14" s="1156">
        <f t="shared" si="2"/>
        <v>88.124306326304108</v>
      </c>
      <c r="K14" s="777">
        <v>873</v>
      </c>
      <c r="L14" s="777">
        <v>792</v>
      </c>
      <c r="M14" s="1156">
        <f t="shared" si="3"/>
        <v>90.721649484536087</v>
      </c>
      <c r="N14" s="185">
        <v>0</v>
      </c>
      <c r="O14" s="185">
        <v>0</v>
      </c>
      <c r="P14" s="185">
        <v>0</v>
      </c>
      <c r="R14" s="21">
        <f t="shared" si="4"/>
        <v>0</v>
      </c>
      <c r="S14" s="21">
        <f t="shared" si="5"/>
        <v>0</v>
      </c>
    </row>
    <row r="15" spans="1:19" s="94" customFormat="1" ht="25.9" customHeight="1">
      <c r="A15" s="1449" t="s">
        <v>359</v>
      </c>
      <c r="B15" s="182">
        <f t="shared" si="6"/>
        <v>7650</v>
      </c>
      <c r="C15" s="185">
        <f t="shared" si="7"/>
        <v>6524</v>
      </c>
      <c r="D15" s="1156">
        <f t="shared" si="0"/>
        <v>85.281045751633982</v>
      </c>
      <c r="E15" s="777">
        <v>2520</v>
      </c>
      <c r="F15" s="777">
        <v>2155</v>
      </c>
      <c r="G15" s="1156">
        <f t="shared" si="1"/>
        <v>85.515873015873012</v>
      </c>
      <c r="H15" s="777">
        <v>2476</v>
      </c>
      <c r="I15" s="777">
        <v>2083</v>
      </c>
      <c r="J15" s="1156">
        <f t="shared" si="2"/>
        <v>84.127625201938613</v>
      </c>
      <c r="K15" s="777">
        <v>2654</v>
      </c>
      <c r="L15" s="777">
        <v>2286</v>
      </c>
      <c r="M15" s="1156">
        <f t="shared" si="3"/>
        <v>86.134137151469474</v>
      </c>
      <c r="N15" s="185">
        <v>0</v>
      </c>
      <c r="O15" s="185">
        <v>0</v>
      </c>
      <c r="P15" s="185">
        <v>0</v>
      </c>
      <c r="R15" s="21">
        <f t="shared" si="4"/>
        <v>0</v>
      </c>
      <c r="S15" s="21">
        <f t="shared" si="5"/>
        <v>0</v>
      </c>
    </row>
    <row r="16" spans="1:19" s="94" customFormat="1" ht="25.9" customHeight="1">
      <c r="A16" s="1449" t="s">
        <v>360</v>
      </c>
      <c r="B16" s="182">
        <f t="shared" si="6"/>
        <v>3250</v>
      </c>
      <c r="C16" s="185">
        <f t="shared" si="7"/>
        <v>2818</v>
      </c>
      <c r="D16" s="1156">
        <f t="shared" si="0"/>
        <v>86.707692307692312</v>
      </c>
      <c r="E16" s="777">
        <v>1098</v>
      </c>
      <c r="F16" s="777">
        <v>947</v>
      </c>
      <c r="G16" s="1156">
        <f t="shared" si="1"/>
        <v>86.247723132969028</v>
      </c>
      <c r="H16" s="777">
        <v>1086</v>
      </c>
      <c r="I16" s="777">
        <v>932</v>
      </c>
      <c r="J16" s="1156">
        <f t="shared" si="2"/>
        <v>85.819521178637203</v>
      </c>
      <c r="K16" s="777">
        <v>1066</v>
      </c>
      <c r="L16" s="777">
        <v>939</v>
      </c>
      <c r="M16" s="1156">
        <f t="shared" si="3"/>
        <v>88.086303939962477</v>
      </c>
      <c r="N16" s="185">
        <v>0</v>
      </c>
      <c r="O16" s="185">
        <v>0</v>
      </c>
      <c r="P16" s="185">
        <v>0</v>
      </c>
      <c r="R16" s="21">
        <f t="shared" si="4"/>
        <v>0</v>
      </c>
      <c r="S16" s="21">
        <f t="shared" si="5"/>
        <v>0</v>
      </c>
    </row>
    <row r="17" spans="1:48" s="94" customFormat="1" ht="25.9" customHeight="1">
      <c r="A17" s="1449" t="s">
        <v>361</v>
      </c>
      <c r="B17" s="182">
        <f t="shared" si="6"/>
        <v>5732</v>
      </c>
      <c r="C17" s="185">
        <f t="shared" si="7"/>
        <v>4988</v>
      </c>
      <c r="D17" s="1156">
        <f t="shared" si="0"/>
        <v>87.020237264480116</v>
      </c>
      <c r="E17" s="777">
        <v>1873</v>
      </c>
      <c r="F17" s="777">
        <v>1633</v>
      </c>
      <c r="G17" s="1156">
        <f t="shared" si="1"/>
        <v>87.186332087560061</v>
      </c>
      <c r="H17" s="777">
        <v>1876</v>
      </c>
      <c r="I17" s="777">
        <v>1615</v>
      </c>
      <c r="J17" s="1156">
        <f t="shared" si="2"/>
        <v>86.087420042643927</v>
      </c>
      <c r="K17" s="777">
        <v>1983</v>
      </c>
      <c r="L17" s="777">
        <v>1740</v>
      </c>
      <c r="M17" s="1156">
        <f t="shared" si="3"/>
        <v>87.745839636913772</v>
      </c>
      <c r="N17" s="185">
        <v>0</v>
      </c>
      <c r="O17" s="185">
        <v>0</v>
      </c>
      <c r="P17" s="185">
        <v>0</v>
      </c>
      <c r="R17" s="21">
        <f t="shared" si="4"/>
        <v>0</v>
      </c>
      <c r="S17" s="21">
        <f t="shared" si="5"/>
        <v>0</v>
      </c>
    </row>
    <row r="18" spans="1:48" s="94" customFormat="1" ht="25.9" customHeight="1">
      <c r="A18" s="1449" t="s">
        <v>362</v>
      </c>
      <c r="B18" s="182">
        <f t="shared" si="6"/>
        <v>3253</v>
      </c>
      <c r="C18" s="185">
        <f t="shared" si="7"/>
        <v>2652</v>
      </c>
      <c r="D18" s="1156">
        <f t="shared" si="0"/>
        <v>81.524746387949591</v>
      </c>
      <c r="E18" s="777">
        <v>1094</v>
      </c>
      <c r="F18" s="777">
        <v>896</v>
      </c>
      <c r="G18" s="1156">
        <f t="shared" si="1"/>
        <v>81.901279707495434</v>
      </c>
      <c r="H18" s="777">
        <v>1049</v>
      </c>
      <c r="I18" s="777">
        <v>839</v>
      </c>
      <c r="J18" s="1156">
        <f t="shared" si="2"/>
        <v>79.980934223069582</v>
      </c>
      <c r="K18" s="777">
        <v>1110</v>
      </c>
      <c r="L18" s="777">
        <v>917</v>
      </c>
      <c r="M18" s="1156">
        <f t="shared" si="3"/>
        <v>82.612612612612608</v>
      </c>
      <c r="N18" s="185">
        <v>0</v>
      </c>
      <c r="O18" s="185">
        <v>0</v>
      </c>
      <c r="P18" s="185">
        <v>0</v>
      </c>
      <c r="R18" s="21">
        <f t="shared" si="4"/>
        <v>0</v>
      </c>
      <c r="S18" s="21">
        <f t="shared" si="5"/>
        <v>0</v>
      </c>
    </row>
    <row r="19" spans="1:48" s="94" customFormat="1" ht="25.9" customHeight="1">
      <c r="A19" s="1450" t="s">
        <v>363</v>
      </c>
      <c r="B19" s="183">
        <f t="shared" si="6"/>
        <v>5759</v>
      </c>
      <c r="C19" s="184">
        <f t="shared" si="7"/>
        <v>4960</v>
      </c>
      <c r="D19" s="1154">
        <f t="shared" si="0"/>
        <v>86.126063552700117</v>
      </c>
      <c r="E19" s="1155">
        <v>1946</v>
      </c>
      <c r="F19" s="1155">
        <v>1654</v>
      </c>
      <c r="G19" s="1154">
        <f t="shared" si="1"/>
        <v>84.994861253854054</v>
      </c>
      <c r="H19" s="1155">
        <v>1897</v>
      </c>
      <c r="I19" s="1155">
        <v>1624</v>
      </c>
      <c r="J19" s="1154">
        <f t="shared" si="2"/>
        <v>85.608856088560884</v>
      </c>
      <c r="K19" s="1155">
        <v>1916</v>
      </c>
      <c r="L19" s="1155">
        <v>1682</v>
      </c>
      <c r="M19" s="1154">
        <f t="shared" si="3"/>
        <v>87.787056367432143</v>
      </c>
      <c r="N19" s="184">
        <v>0</v>
      </c>
      <c r="O19" s="184">
        <v>0</v>
      </c>
      <c r="P19" s="184">
        <v>0</v>
      </c>
      <c r="R19" s="21">
        <f t="shared" si="4"/>
        <v>0</v>
      </c>
      <c r="S19" s="21">
        <f t="shared" si="5"/>
        <v>0</v>
      </c>
    </row>
    <row r="20" spans="1:48" s="1469" customFormat="1" ht="13.9" customHeight="1">
      <c r="A20" s="94" t="s">
        <v>328</v>
      </c>
      <c r="B20" s="1462"/>
      <c r="D20" s="157" t="s">
        <v>329</v>
      </c>
      <c r="G20" s="1809" t="s">
        <v>330</v>
      </c>
      <c r="H20" s="1809"/>
      <c r="K20" s="1469" t="s">
        <v>332</v>
      </c>
      <c r="P20" s="99" t="s">
        <v>1553</v>
      </c>
      <c r="Q20" s="1462"/>
      <c r="R20" s="1462"/>
      <c r="S20" s="1462"/>
      <c r="T20" s="1462"/>
      <c r="U20" s="1462"/>
      <c r="V20" s="1462"/>
    </row>
    <row r="21" spans="1:48" s="1469" customFormat="1" ht="13.9" customHeight="1">
      <c r="A21" s="1462"/>
      <c r="B21" s="1462"/>
      <c r="C21" s="1462"/>
      <c r="D21" s="1462"/>
      <c r="G21" s="1809" t="s">
        <v>334</v>
      </c>
      <c r="H21" s="1809"/>
      <c r="K21" s="1643"/>
      <c r="M21" s="1462"/>
      <c r="N21" s="1462"/>
      <c r="O21" s="1462"/>
      <c r="P21" s="1462"/>
      <c r="Q21" s="1462"/>
      <c r="R21" s="1462"/>
      <c r="S21" s="1462"/>
      <c r="T21" s="1462"/>
      <c r="U21" s="1462"/>
      <c r="V21" s="1462"/>
    </row>
    <row r="22" spans="1:48" s="1643" customFormat="1" ht="13.9" customHeight="1">
      <c r="A22" s="1462"/>
      <c r="B22" s="1462"/>
      <c r="C22" s="1462"/>
      <c r="D22" s="1462"/>
      <c r="E22" s="1462"/>
      <c r="F22" s="1462"/>
      <c r="G22" s="1462"/>
      <c r="H22" s="1462"/>
      <c r="I22" s="1462"/>
      <c r="J22" s="1462"/>
      <c r="K22" s="1462"/>
      <c r="L22" s="1462"/>
      <c r="M22" s="1462"/>
      <c r="N22" s="1462"/>
      <c r="O22" s="1462"/>
      <c r="P22" s="1462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</row>
    <row r="23" spans="1:48" s="94" customFormat="1" ht="13.9" customHeight="1">
      <c r="A23" s="94" t="s">
        <v>141</v>
      </c>
    </row>
    <row r="24" spans="1:48" s="94" customFormat="1" ht="13.9" customHeight="1">
      <c r="A24" s="94" t="s">
        <v>272</v>
      </c>
    </row>
    <row r="25" spans="1:48" s="94" customFormat="1" ht="13.9" customHeight="1">
      <c r="A25" s="157"/>
      <c r="B25" s="157"/>
      <c r="Y25" s="1469"/>
      <c r="Z25" s="1469"/>
      <c r="AA25" s="1469"/>
      <c r="AB25" s="1469"/>
      <c r="AC25" s="1469"/>
    </row>
    <row r="26" spans="1:48">
      <c r="B26" s="372">
        <f>B7-SUM(B8:B19)</f>
        <v>0</v>
      </c>
      <c r="C26" s="372">
        <f>C7-SUM(C8:C19)</f>
        <v>0</v>
      </c>
      <c r="D26" s="372"/>
      <c r="E26" s="372">
        <f>E7-SUM(E8:E19)</f>
        <v>0</v>
      </c>
      <c r="F26" s="372">
        <f>F7-SUM(F8:F19)</f>
        <v>0</v>
      </c>
      <c r="G26" s="372"/>
      <c r="H26" s="372">
        <f>H7-SUM(H8:H19)</f>
        <v>0</v>
      </c>
      <c r="I26" s="372">
        <f>I7-SUM(I8:I19)</f>
        <v>0</v>
      </c>
      <c r="J26" s="372"/>
      <c r="K26" s="372">
        <f>K7-SUM(K8:K19)</f>
        <v>0</v>
      </c>
      <c r="L26" s="372">
        <f>L7-SUM(L8:L19)</f>
        <v>0</v>
      </c>
      <c r="M26" s="372"/>
      <c r="N26" s="372">
        <f>N7-SUM(N8:N19)</f>
        <v>0</v>
      </c>
      <c r="O26" s="372">
        <f>O7-SUM(O8:O19)</f>
        <v>0</v>
      </c>
      <c r="P26" s="372"/>
      <c r="Q26" s="372"/>
      <c r="R26" s="372"/>
    </row>
  </sheetData>
  <mergeCells count="17">
    <mergeCell ref="G20:H20"/>
    <mergeCell ref="G21:H21"/>
    <mergeCell ref="A3:P3"/>
    <mergeCell ref="A4:N4"/>
    <mergeCell ref="O4:P4"/>
    <mergeCell ref="A5:A6"/>
    <mergeCell ref="B5:D5"/>
    <mergeCell ref="E5:G5"/>
    <mergeCell ref="H5:J5"/>
    <mergeCell ref="K5:M5"/>
    <mergeCell ref="N5:P5"/>
    <mergeCell ref="A1:B1"/>
    <mergeCell ref="L1:M1"/>
    <mergeCell ref="N1:P1"/>
    <mergeCell ref="A2:B2"/>
    <mergeCell ref="L2:M2"/>
    <mergeCell ref="N2:P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firstPageNumber="0" orientation="landscape" r:id="rId1"/>
  <headerFooter alignWithMargins="0">
    <oddFooter>&amp;C&amp;"Times New Roman,標準"&amp;8&amp;A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50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2.75"/>
  <cols>
    <col min="1" max="1" width="11.75" style="349" customWidth="1"/>
    <col min="2" max="19" width="6.625" style="349" customWidth="1"/>
    <col min="20" max="20" width="9" style="349"/>
    <col min="21" max="22" width="2.5" style="349" bestFit="1" customWidth="1"/>
    <col min="23" max="23" width="3.5" style="349" bestFit="1" customWidth="1"/>
    <col min="24" max="28" width="2.5" style="349" bestFit="1" customWidth="1"/>
    <col min="29" max="29" width="3.5" style="349" bestFit="1" customWidth="1"/>
    <col min="30" max="32" width="2.5" style="349" bestFit="1" customWidth="1"/>
    <col min="33" max="16384" width="9" style="349"/>
  </cols>
  <sheetData>
    <row r="1" spans="1:32" s="13" customFormat="1" ht="21.95" customHeight="1">
      <c r="A1" s="1511" t="s">
        <v>3972</v>
      </c>
      <c r="B1" s="1121"/>
      <c r="C1" s="1169"/>
      <c r="D1" s="1120"/>
      <c r="H1" s="1059"/>
      <c r="I1" s="1898"/>
      <c r="J1" s="1898"/>
      <c r="K1" s="1169"/>
      <c r="L1" s="1169"/>
      <c r="M1" s="1120"/>
      <c r="O1" s="1899" t="s">
        <v>1480</v>
      </c>
      <c r="P1" s="1900"/>
      <c r="Q1" s="1901" t="s">
        <v>1479</v>
      </c>
      <c r="R1" s="1902"/>
      <c r="S1" s="1902"/>
    </row>
    <row r="2" spans="1:32" s="13" customFormat="1" ht="21.95" customHeight="1">
      <c r="A2" s="1511" t="s">
        <v>3973</v>
      </c>
      <c r="B2" s="1014" t="s">
        <v>3974</v>
      </c>
      <c r="C2" s="1678"/>
      <c r="D2" s="1116"/>
      <c r="F2" s="83"/>
      <c r="H2" s="1168"/>
      <c r="I2" s="964"/>
      <c r="J2" s="1116"/>
      <c r="K2" s="1678"/>
      <c r="L2" s="1678"/>
      <c r="M2" s="1116"/>
      <c r="N2" s="7" t="s">
        <v>220</v>
      </c>
      <c r="O2" s="1899" t="s">
        <v>1478</v>
      </c>
      <c r="P2" s="1900"/>
      <c r="Q2" s="1903" t="s">
        <v>1488</v>
      </c>
      <c r="R2" s="1903"/>
      <c r="S2" s="1903"/>
    </row>
    <row r="3" spans="1:32" s="1114" customFormat="1" ht="31.5" customHeight="1">
      <c r="A3" s="1786" t="s">
        <v>1487</v>
      </c>
      <c r="B3" s="1794"/>
      <c r="C3" s="1794"/>
      <c r="D3" s="1794"/>
      <c r="E3" s="1794"/>
      <c r="F3" s="1794"/>
      <c r="G3" s="1794"/>
      <c r="H3" s="1794"/>
      <c r="I3" s="1794"/>
      <c r="J3" s="1794"/>
      <c r="K3" s="1787"/>
      <c r="L3" s="1787"/>
      <c r="M3" s="1787"/>
      <c r="N3" s="1787"/>
      <c r="O3" s="1787"/>
      <c r="P3" s="1787"/>
      <c r="Q3" s="1787"/>
      <c r="R3" s="1787"/>
      <c r="S3" s="1787"/>
    </row>
    <row r="4" spans="1:32" s="13" customFormat="1" ht="23.1" customHeight="1">
      <c r="G4" s="1890" t="s">
        <v>3975</v>
      </c>
      <c r="H4" s="1891"/>
      <c r="I4" s="1891"/>
      <c r="J4" s="1891"/>
      <c r="K4" s="1891"/>
      <c r="L4" s="1891"/>
      <c r="M4" s="1892"/>
      <c r="N4" s="1892"/>
      <c r="O4" s="1892"/>
      <c r="P4" s="1892"/>
      <c r="Q4" s="1120"/>
      <c r="R4" s="1120"/>
      <c r="S4" s="1165" t="s">
        <v>3976</v>
      </c>
    </row>
    <row r="5" spans="1:32" s="13" customFormat="1" ht="20.100000000000001" customHeight="1">
      <c r="A5" s="1757" t="s">
        <v>1476</v>
      </c>
      <c r="B5" s="1893" t="s">
        <v>1486</v>
      </c>
      <c r="C5" s="1894"/>
      <c r="D5" s="1894"/>
      <c r="E5" s="1894"/>
      <c r="F5" s="1894"/>
      <c r="G5" s="1894"/>
      <c r="H5" s="1894"/>
      <c r="I5" s="1894"/>
      <c r="J5" s="1894"/>
      <c r="K5" s="1893" t="s">
        <v>1485</v>
      </c>
      <c r="L5" s="1894"/>
      <c r="M5" s="1894"/>
      <c r="N5" s="1894"/>
      <c r="O5" s="1894"/>
      <c r="P5" s="1894"/>
      <c r="Q5" s="1894"/>
      <c r="R5" s="1894"/>
      <c r="S5" s="1894"/>
    </row>
    <row r="6" spans="1:32" ht="20.100000000000001" customHeight="1">
      <c r="A6" s="1737"/>
      <c r="B6" s="1895" t="s">
        <v>1473</v>
      </c>
      <c r="C6" s="1112"/>
      <c r="D6" s="1896" t="s">
        <v>1472</v>
      </c>
      <c r="E6" s="1897"/>
      <c r="F6" s="1897"/>
      <c r="G6" s="1896" t="s">
        <v>1471</v>
      </c>
      <c r="H6" s="1897"/>
      <c r="I6" s="1897"/>
      <c r="J6" s="1897"/>
      <c r="K6" s="1895" t="s">
        <v>1473</v>
      </c>
      <c r="L6" s="1112"/>
      <c r="M6" s="1896" t="s">
        <v>1472</v>
      </c>
      <c r="N6" s="1897"/>
      <c r="O6" s="1897"/>
      <c r="P6" s="1896" t="s">
        <v>1471</v>
      </c>
      <c r="Q6" s="1897"/>
      <c r="R6" s="1897"/>
      <c r="S6" s="1897"/>
    </row>
    <row r="7" spans="1:32" ht="30" customHeight="1">
      <c r="A7" s="1737"/>
      <c r="B7" s="1739"/>
      <c r="C7" s="1164" t="s">
        <v>1470</v>
      </c>
      <c r="D7" s="1438" t="s">
        <v>1273</v>
      </c>
      <c r="E7" s="1438" t="s">
        <v>1468</v>
      </c>
      <c r="F7" s="1438" t="s">
        <v>1467</v>
      </c>
      <c r="G7" s="1496" t="s">
        <v>1466</v>
      </c>
      <c r="H7" s="1496" t="s">
        <v>1465</v>
      </c>
      <c r="I7" s="1496" t="s">
        <v>1464</v>
      </c>
      <c r="J7" s="1438" t="s">
        <v>1463</v>
      </c>
      <c r="K7" s="1739"/>
      <c r="L7" s="1164" t="s">
        <v>1470</v>
      </c>
      <c r="M7" s="1438" t="s">
        <v>1273</v>
      </c>
      <c r="N7" s="1438" t="s">
        <v>1468</v>
      </c>
      <c r="O7" s="1438" t="s">
        <v>1467</v>
      </c>
      <c r="P7" s="1496" t="s">
        <v>1466</v>
      </c>
      <c r="Q7" s="1496" t="s">
        <v>1465</v>
      </c>
      <c r="R7" s="1496" t="s">
        <v>1464</v>
      </c>
      <c r="S7" s="1438" t="s">
        <v>1463</v>
      </c>
    </row>
    <row r="8" spans="1:32" ht="24" customHeight="1">
      <c r="A8" s="1111" t="s">
        <v>1462</v>
      </c>
      <c r="B8" s="298">
        <f t="shared" ref="B8:B20" si="0">K8+B34+K34</f>
        <v>51</v>
      </c>
      <c r="C8" s="1499">
        <f t="shared" ref="C8:C20" si="1">L8+C34+L34</f>
        <v>27</v>
      </c>
      <c r="D8" s="1499">
        <f t="shared" ref="D8:D20" si="2">M8+D34+M34</f>
        <v>27</v>
      </c>
      <c r="E8" s="1499">
        <f t="shared" ref="E8:E20" si="3">N8+E34+N34</f>
        <v>2</v>
      </c>
      <c r="F8" s="1499">
        <f t="shared" ref="F8:F20" si="4">O8+F34+O34</f>
        <v>25</v>
      </c>
      <c r="G8" s="181">
        <f t="shared" ref="G8:G20" si="5">P8+G34+P34</f>
        <v>42</v>
      </c>
      <c r="H8" s="181">
        <f t="shared" ref="H8:H20" si="6">Q8+H34+Q34</f>
        <v>17445</v>
      </c>
      <c r="I8" s="181">
        <f t="shared" ref="I8:I20" si="7">R8+I34+R34</f>
        <v>11927</v>
      </c>
      <c r="J8" s="1161">
        <f t="shared" ref="J8:J20" si="8">I8/H8*100</f>
        <v>68.369160217827456</v>
      </c>
      <c r="K8" s="1499">
        <f>SUM(K9:K20)</f>
        <v>2</v>
      </c>
      <c r="L8" s="1499">
        <f>SUM(L9:L20)</f>
        <v>2</v>
      </c>
      <c r="M8" s="1499">
        <f>SUM(M9:M20)</f>
        <v>2</v>
      </c>
      <c r="N8" s="1499">
        <f>SUM(N9:N20)</f>
        <v>1</v>
      </c>
      <c r="O8" s="1499">
        <f>SUM(O9:O20)</f>
        <v>1</v>
      </c>
      <c r="P8" s="1034">
        <v>0</v>
      </c>
      <c r="Q8" s="1034">
        <v>0</v>
      </c>
      <c r="R8" s="1034">
        <v>0</v>
      </c>
      <c r="S8" s="1162">
        <v>0</v>
      </c>
      <c r="U8" s="349">
        <f t="shared" ref="U8:U20" si="9">IF(B8&gt;=C8,0,1)</f>
        <v>0</v>
      </c>
      <c r="V8" s="349">
        <f t="shared" ref="V8:V20" si="10">IF(C8&lt;=D8,0,1)</f>
        <v>0</v>
      </c>
      <c r="W8" s="350">
        <f t="shared" ref="W8:W20" si="11">D8-E8-F8</f>
        <v>0</v>
      </c>
      <c r="X8" s="349">
        <f t="shared" ref="X8:X20" si="12">IF(B8&gt;=G8,0,1)</f>
        <v>0</v>
      </c>
      <c r="Y8" s="349">
        <f t="shared" ref="Y8:Y20" si="13">IF(H8&gt;=I8,0,1)</f>
        <v>0</v>
      </c>
      <c r="Z8" s="349">
        <f t="shared" ref="Z8:Z20" si="14">IF(J8&lt;=100,0,1)</f>
        <v>0</v>
      </c>
      <c r="AA8" s="349">
        <f t="shared" ref="AA8:AA20" si="15">IF(K8&gt;=L8,0,1)</f>
        <v>0</v>
      </c>
      <c r="AB8" s="349">
        <f t="shared" ref="AB8:AB20" si="16">IF(L8&lt;=M8,0,1)</f>
        <v>0</v>
      </c>
      <c r="AC8" s="350">
        <f t="shared" ref="AC8:AC20" si="17">M8-N8-O8</f>
        <v>0</v>
      </c>
      <c r="AD8" s="349">
        <f t="shared" ref="AD8:AD20" si="18">IF(K8&gt;=P8,0,1)</f>
        <v>0</v>
      </c>
      <c r="AE8" s="349">
        <f t="shared" ref="AE8:AE20" si="19">IF(Q8&gt;=R8,0,1)</f>
        <v>0</v>
      </c>
      <c r="AF8" s="349">
        <f t="shared" ref="AF8:AF20" si="20">IF(S8&lt;=100,0,1)</f>
        <v>0</v>
      </c>
    </row>
    <row r="9" spans="1:32" ht="24" customHeight="1">
      <c r="A9" s="1110" t="s">
        <v>1267</v>
      </c>
      <c r="B9" s="298">
        <f t="shared" si="0"/>
        <v>2</v>
      </c>
      <c r="C9" s="1499">
        <f t="shared" si="1"/>
        <v>2</v>
      </c>
      <c r="D9" s="1499">
        <f t="shared" si="2"/>
        <v>2</v>
      </c>
      <c r="E9" s="1499">
        <f t="shared" si="3"/>
        <v>0</v>
      </c>
      <c r="F9" s="21">
        <f t="shared" si="4"/>
        <v>2</v>
      </c>
      <c r="G9" s="181">
        <f t="shared" si="5"/>
        <v>2</v>
      </c>
      <c r="H9" s="181">
        <f t="shared" si="6"/>
        <v>692</v>
      </c>
      <c r="I9" s="181">
        <f t="shared" si="7"/>
        <v>596</v>
      </c>
      <c r="J9" s="1161">
        <f t="shared" si="8"/>
        <v>86.127167630057798</v>
      </c>
      <c r="K9" s="1499">
        <v>0</v>
      </c>
      <c r="L9" s="1499">
        <v>0</v>
      </c>
      <c r="M9" s="1499">
        <f t="shared" ref="M9:M20" si="21">SUM(N9:O9)</f>
        <v>0</v>
      </c>
      <c r="N9" s="1499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U9" s="349">
        <f t="shared" si="9"/>
        <v>0</v>
      </c>
      <c r="V9" s="349">
        <f t="shared" si="10"/>
        <v>0</v>
      </c>
      <c r="W9" s="350">
        <f t="shared" si="11"/>
        <v>0</v>
      </c>
      <c r="X9" s="349">
        <f t="shared" si="12"/>
        <v>0</v>
      </c>
      <c r="Y9" s="349">
        <f t="shared" si="13"/>
        <v>0</v>
      </c>
      <c r="Z9" s="349">
        <f t="shared" si="14"/>
        <v>0</v>
      </c>
      <c r="AA9" s="349">
        <f t="shared" si="15"/>
        <v>0</v>
      </c>
      <c r="AB9" s="349">
        <f t="shared" si="16"/>
        <v>0</v>
      </c>
      <c r="AC9" s="350">
        <f t="shared" si="17"/>
        <v>0</v>
      </c>
      <c r="AD9" s="349">
        <f t="shared" si="18"/>
        <v>0</v>
      </c>
      <c r="AE9" s="349">
        <f t="shared" si="19"/>
        <v>0</v>
      </c>
      <c r="AF9" s="349">
        <f t="shared" si="20"/>
        <v>0</v>
      </c>
    </row>
    <row r="10" spans="1:32" ht="24" customHeight="1">
      <c r="A10" s="1110" t="s">
        <v>1266</v>
      </c>
      <c r="B10" s="298">
        <f t="shared" si="0"/>
        <v>3</v>
      </c>
      <c r="C10" s="1499">
        <f t="shared" si="1"/>
        <v>1</v>
      </c>
      <c r="D10" s="1499">
        <f t="shared" si="2"/>
        <v>1</v>
      </c>
      <c r="E10" s="1499">
        <f t="shared" si="3"/>
        <v>0</v>
      </c>
      <c r="F10" s="1499">
        <f t="shared" si="4"/>
        <v>1</v>
      </c>
      <c r="G10" s="181">
        <f t="shared" si="5"/>
        <v>3</v>
      </c>
      <c r="H10" s="181">
        <f t="shared" si="6"/>
        <v>1903</v>
      </c>
      <c r="I10" s="181">
        <f t="shared" si="7"/>
        <v>1232</v>
      </c>
      <c r="J10" s="1161">
        <f t="shared" si="8"/>
        <v>64.739884393063591</v>
      </c>
      <c r="K10" s="1499">
        <v>0</v>
      </c>
      <c r="L10" s="1499">
        <v>0</v>
      </c>
      <c r="M10" s="1499">
        <f t="shared" si="21"/>
        <v>0</v>
      </c>
      <c r="N10" s="1499">
        <v>0</v>
      </c>
      <c r="O10" s="1499">
        <v>0</v>
      </c>
      <c r="P10" s="21">
        <v>0</v>
      </c>
      <c r="Q10" s="21">
        <v>0</v>
      </c>
      <c r="R10" s="21">
        <v>0</v>
      </c>
      <c r="S10" s="21">
        <v>0</v>
      </c>
      <c r="U10" s="349">
        <f t="shared" si="9"/>
        <v>0</v>
      </c>
      <c r="V10" s="349">
        <f t="shared" si="10"/>
        <v>0</v>
      </c>
      <c r="W10" s="350">
        <f t="shared" si="11"/>
        <v>0</v>
      </c>
      <c r="X10" s="349">
        <f t="shared" si="12"/>
        <v>0</v>
      </c>
      <c r="Y10" s="349">
        <f t="shared" si="13"/>
        <v>0</v>
      </c>
      <c r="Z10" s="349">
        <f t="shared" si="14"/>
        <v>0</v>
      </c>
      <c r="AA10" s="349">
        <f t="shared" si="15"/>
        <v>0</v>
      </c>
      <c r="AB10" s="349">
        <f t="shared" si="16"/>
        <v>0</v>
      </c>
      <c r="AC10" s="350">
        <f t="shared" si="17"/>
        <v>0</v>
      </c>
      <c r="AD10" s="349">
        <f t="shared" si="18"/>
        <v>0</v>
      </c>
      <c r="AE10" s="349">
        <f t="shared" si="19"/>
        <v>0</v>
      </c>
      <c r="AF10" s="349">
        <f t="shared" si="20"/>
        <v>0</v>
      </c>
    </row>
    <row r="11" spans="1:32" ht="24" customHeight="1">
      <c r="A11" s="1110" t="s">
        <v>1265</v>
      </c>
      <c r="B11" s="298">
        <f t="shared" si="0"/>
        <v>5</v>
      </c>
      <c r="C11" s="1499">
        <f t="shared" si="1"/>
        <v>2</v>
      </c>
      <c r="D11" s="1499">
        <f t="shared" si="2"/>
        <v>2</v>
      </c>
      <c r="E11" s="1499">
        <f t="shared" si="3"/>
        <v>1</v>
      </c>
      <c r="F11" s="1499">
        <f t="shared" si="4"/>
        <v>1</v>
      </c>
      <c r="G11" s="181">
        <f t="shared" si="5"/>
        <v>2</v>
      </c>
      <c r="H11" s="181">
        <f t="shared" si="6"/>
        <v>477</v>
      </c>
      <c r="I11" s="181">
        <f t="shared" si="7"/>
        <v>75</v>
      </c>
      <c r="J11" s="1161">
        <f t="shared" si="8"/>
        <v>15.723270440251572</v>
      </c>
      <c r="K11" s="1499">
        <v>1</v>
      </c>
      <c r="L11" s="1499">
        <v>1</v>
      </c>
      <c r="M11" s="1499">
        <f t="shared" si="21"/>
        <v>1</v>
      </c>
      <c r="N11" s="1499">
        <v>1</v>
      </c>
      <c r="O11" s="1499">
        <v>0</v>
      </c>
      <c r="P11" s="1034">
        <v>0</v>
      </c>
      <c r="Q11" s="1034">
        <v>0</v>
      </c>
      <c r="R11" s="1034">
        <v>0</v>
      </c>
      <c r="S11" s="1162">
        <v>0</v>
      </c>
      <c r="U11" s="349">
        <f t="shared" si="9"/>
        <v>0</v>
      </c>
      <c r="V11" s="349">
        <f t="shared" si="10"/>
        <v>0</v>
      </c>
      <c r="W11" s="350">
        <f t="shared" si="11"/>
        <v>0</v>
      </c>
      <c r="X11" s="349">
        <f t="shared" si="12"/>
        <v>0</v>
      </c>
      <c r="Y11" s="349">
        <f t="shared" si="13"/>
        <v>0</v>
      </c>
      <c r="Z11" s="349">
        <f t="shared" si="14"/>
        <v>0</v>
      </c>
      <c r="AA11" s="349">
        <f t="shared" si="15"/>
        <v>0</v>
      </c>
      <c r="AB11" s="349">
        <f t="shared" si="16"/>
        <v>0</v>
      </c>
      <c r="AC11" s="350">
        <f t="shared" si="17"/>
        <v>0</v>
      </c>
      <c r="AD11" s="349">
        <f t="shared" si="18"/>
        <v>0</v>
      </c>
      <c r="AE11" s="349">
        <f t="shared" si="19"/>
        <v>0</v>
      </c>
      <c r="AF11" s="349">
        <f t="shared" si="20"/>
        <v>0</v>
      </c>
    </row>
    <row r="12" spans="1:32" ht="24" customHeight="1">
      <c r="A12" s="1110" t="s">
        <v>1264</v>
      </c>
      <c r="B12" s="298">
        <f t="shared" si="0"/>
        <v>5</v>
      </c>
      <c r="C12" s="1499">
        <f t="shared" si="1"/>
        <v>2</v>
      </c>
      <c r="D12" s="1499">
        <f t="shared" si="2"/>
        <v>2</v>
      </c>
      <c r="E12" s="1499">
        <f t="shared" si="3"/>
        <v>0</v>
      </c>
      <c r="F12" s="1499">
        <f t="shared" si="4"/>
        <v>2</v>
      </c>
      <c r="G12" s="181">
        <f t="shared" si="5"/>
        <v>4</v>
      </c>
      <c r="H12" s="181">
        <f t="shared" si="6"/>
        <v>1863</v>
      </c>
      <c r="I12" s="181">
        <f t="shared" si="7"/>
        <v>1654</v>
      </c>
      <c r="J12" s="1161">
        <f t="shared" si="8"/>
        <v>88.781535158346742</v>
      </c>
      <c r="K12" s="1499">
        <v>0</v>
      </c>
      <c r="L12" s="1499">
        <v>0</v>
      </c>
      <c r="M12" s="1499">
        <f t="shared" si="21"/>
        <v>0</v>
      </c>
      <c r="N12" s="1499">
        <v>0</v>
      </c>
      <c r="O12" s="1499">
        <v>0</v>
      </c>
      <c r="P12" s="21">
        <v>0</v>
      </c>
      <c r="Q12" s="21">
        <v>0</v>
      </c>
      <c r="R12" s="21">
        <v>0</v>
      </c>
      <c r="S12" s="21">
        <v>0</v>
      </c>
      <c r="U12" s="349">
        <f t="shared" si="9"/>
        <v>0</v>
      </c>
      <c r="V12" s="349">
        <f t="shared" si="10"/>
        <v>0</v>
      </c>
      <c r="W12" s="350">
        <f t="shared" si="11"/>
        <v>0</v>
      </c>
      <c r="X12" s="349">
        <f t="shared" si="12"/>
        <v>0</v>
      </c>
      <c r="Y12" s="349">
        <f t="shared" si="13"/>
        <v>0</v>
      </c>
      <c r="Z12" s="349">
        <f t="shared" si="14"/>
        <v>0</v>
      </c>
      <c r="AA12" s="349">
        <f t="shared" si="15"/>
        <v>0</v>
      </c>
      <c r="AB12" s="349">
        <f t="shared" si="16"/>
        <v>0</v>
      </c>
      <c r="AC12" s="350">
        <f t="shared" si="17"/>
        <v>0</v>
      </c>
      <c r="AD12" s="349">
        <f t="shared" si="18"/>
        <v>0</v>
      </c>
      <c r="AE12" s="349">
        <f t="shared" si="19"/>
        <v>0</v>
      </c>
      <c r="AF12" s="349">
        <f t="shared" si="20"/>
        <v>0</v>
      </c>
    </row>
    <row r="13" spans="1:32" ht="24" customHeight="1">
      <c r="A13" s="1110" t="s">
        <v>1263</v>
      </c>
      <c r="B13" s="298">
        <f t="shared" si="0"/>
        <v>4</v>
      </c>
      <c r="C13" s="1499">
        <f t="shared" si="1"/>
        <v>3</v>
      </c>
      <c r="D13" s="1499">
        <f t="shared" si="2"/>
        <v>3</v>
      </c>
      <c r="E13" s="1499">
        <f t="shared" si="3"/>
        <v>0</v>
      </c>
      <c r="F13" s="1499">
        <f t="shared" si="4"/>
        <v>3</v>
      </c>
      <c r="G13" s="181">
        <f t="shared" si="5"/>
        <v>4</v>
      </c>
      <c r="H13" s="181">
        <f t="shared" si="6"/>
        <v>2864</v>
      </c>
      <c r="I13" s="181">
        <f t="shared" si="7"/>
        <v>2262</v>
      </c>
      <c r="J13" s="1161">
        <f t="shared" si="8"/>
        <v>78.980446927374302</v>
      </c>
      <c r="K13" s="1499">
        <v>0</v>
      </c>
      <c r="L13" s="1499">
        <v>0</v>
      </c>
      <c r="M13" s="1499">
        <f t="shared" si="21"/>
        <v>0</v>
      </c>
      <c r="N13" s="1499">
        <v>0</v>
      </c>
      <c r="O13" s="1499">
        <v>0</v>
      </c>
      <c r="P13" s="21">
        <v>0</v>
      </c>
      <c r="Q13" s="21">
        <v>0</v>
      </c>
      <c r="R13" s="21">
        <v>0</v>
      </c>
      <c r="S13" s="21">
        <v>0</v>
      </c>
      <c r="U13" s="349">
        <f t="shared" si="9"/>
        <v>0</v>
      </c>
      <c r="V13" s="349">
        <f t="shared" si="10"/>
        <v>0</v>
      </c>
      <c r="W13" s="350">
        <f t="shared" si="11"/>
        <v>0</v>
      </c>
      <c r="X13" s="349">
        <f t="shared" si="12"/>
        <v>0</v>
      </c>
      <c r="Y13" s="349">
        <f t="shared" si="13"/>
        <v>0</v>
      </c>
      <c r="Z13" s="349">
        <f t="shared" si="14"/>
        <v>0</v>
      </c>
      <c r="AA13" s="349">
        <f t="shared" si="15"/>
        <v>0</v>
      </c>
      <c r="AB13" s="349">
        <f t="shared" si="16"/>
        <v>0</v>
      </c>
      <c r="AC13" s="350">
        <f t="shared" si="17"/>
        <v>0</v>
      </c>
      <c r="AD13" s="349">
        <f t="shared" si="18"/>
        <v>0</v>
      </c>
      <c r="AE13" s="349">
        <f t="shared" si="19"/>
        <v>0</v>
      </c>
      <c r="AF13" s="349">
        <f t="shared" si="20"/>
        <v>0</v>
      </c>
    </row>
    <row r="14" spans="1:32" ht="24" customHeight="1">
      <c r="A14" s="1110" t="s">
        <v>1262</v>
      </c>
      <c r="B14" s="298">
        <f t="shared" si="0"/>
        <v>3</v>
      </c>
      <c r="C14" s="1499">
        <f t="shared" si="1"/>
        <v>2</v>
      </c>
      <c r="D14" s="1499">
        <f t="shared" si="2"/>
        <v>2</v>
      </c>
      <c r="E14" s="1499">
        <f t="shared" si="3"/>
        <v>0</v>
      </c>
      <c r="F14" s="1499">
        <f t="shared" si="4"/>
        <v>2</v>
      </c>
      <c r="G14" s="181">
        <f t="shared" si="5"/>
        <v>3</v>
      </c>
      <c r="H14" s="181">
        <f t="shared" si="6"/>
        <v>1390</v>
      </c>
      <c r="I14" s="181">
        <f t="shared" si="7"/>
        <v>1085</v>
      </c>
      <c r="J14" s="1161">
        <f t="shared" si="8"/>
        <v>78.057553956834539</v>
      </c>
      <c r="K14" s="1499">
        <v>0</v>
      </c>
      <c r="L14" s="1499">
        <v>0</v>
      </c>
      <c r="M14" s="1499">
        <f t="shared" si="21"/>
        <v>0</v>
      </c>
      <c r="N14" s="1499">
        <v>0</v>
      </c>
      <c r="O14" s="1499">
        <v>0</v>
      </c>
      <c r="P14" s="21">
        <v>0</v>
      </c>
      <c r="Q14" s="21">
        <v>0</v>
      </c>
      <c r="R14" s="21">
        <v>0</v>
      </c>
      <c r="S14" s="21">
        <v>0</v>
      </c>
      <c r="U14" s="349">
        <f t="shared" si="9"/>
        <v>0</v>
      </c>
      <c r="V14" s="349">
        <f t="shared" si="10"/>
        <v>0</v>
      </c>
      <c r="W14" s="350">
        <f t="shared" si="11"/>
        <v>0</v>
      </c>
      <c r="X14" s="349">
        <f t="shared" si="12"/>
        <v>0</v>
      </c>
      <c r="Y14" s="349">
        <f t="shared" si="13"/>
        <v>0</v>
      </c>
      <c r="Z14" s="349">
        <f t="shared" si="14"/>
        <v>0</v>
      </c>
      <c r="AA14" s="349">
        <f t="shared" si="15"/>
        <v>0</v>
      </c>
      <c r="AB14" s="349">
        <f t="shared" si="16"/>
        <v>0</v>
      </c>
      <c r="AC14" s="350">
        <f t="shared" si="17"/>
        <v>0</v>
      </c>
      <c r="AD14" s="349">
        <f t="shared" si="18"/>
        <v>0</v>
      </c>
      <c r="AE14" s="349">
        <f t="shared" si="19"/>
        <v>0</v>
      </c>
      <c r="AF14" s="349">
        <f t="shared" si="20"/>
        <v>0</v>
      </c>
    </row>
    <row r="15" spans="1:32" ht="24" customHeight="1">
      <c r="A15" s="1110" t="s">
        <v>1261</v>
      </c>
      <c r="B15" s="298">
        <f t="shared" si="0"/>
        <v>3</v>
      </c>
      <c r="C15" s="1499">
        <f t="shared" si="1"/>
        <v>2</v>
      </c>
      <c r="D15" s="1499">
        <f t="shared" si="2"/>
        <v>2</v>
      </c>
      <c r="E15" s="1499">
        <f t="shared" si="3"/>
        <v>0</v>
      </c>
      <c r="F15" s="1499">
        <f t="shared" si="4"/>
        <v>2</v>
      </c>
      <c r="G15" s="181">
        <f t="shared" si="5"/>
        <v>2</v>
      </c>
      <c r="H15" s="181">
        <f t="shared" si="6"/>
        <v>692</v>
      </c>
      <c r="I15" s="181">
        <f t="shared" si="7"/>
        <v>277</v>
      </c>
      <c r="J15" s="1161">
        <f t="shared" si="8"/>
        <v>40.028901734104046</v>
      </c>
      <c r="K15" s="1499">
        <v>0</v>
      </c>
      <c r="L15" s="1499">
        <v>0</v>
      </c>
      <c r="M15" s="1499">
        <f t="shared" si="21"/>
        <v>0</v>
      </c>
      <c r="N15" s="1499">
        <v>0</v>
      </c>
      <c r="O15" s="1499">
        <v>0</v>
      </c>
      <c r="P15" s="21">
        <v>0</v>
      </c>
      <c r="Q15" s="21">
        <v>0</v>
      </c>
      <c r="R15" s="21">
        <v>0</v>
      </c>
      <c r="S15" s="21">
        <v>0</v>
      </c>
      <c r="U15" s="349">
        <f t="shared" si="9"/>
        <v>0</v>
      </c>
      <c r="V15" s="349">
        <f t="shared" si="10"/>
        <v>0</v>
      </c>
      <c r="W15" s="350">
        <f t="shared" si="11"/>
        <v>0</v>
      </c>
      <c r="X15" s="349">
        <f t="shared" si="12"/>
        <v>0</v>
      </c>
      <c r="Y15" s="349">
        <f t="shared" si="13"/>
        <v>0</v>
      </c>
      <c r="Z15" s="349">
        <f t="shared" si="14"/>
        <v>0</v>
      </c>
      <c r="AA15" s="349">
        <f t="shared" si="15"/>
        <v>0</v>
      </c>
      <c r="AB15" s="349">
        <f t="shared" si="16"/>
        <v>0</v>
      </c>
      <c r="AC15" s="350">
        <f t="shared" si="17"/>
        <v>0</v>
      </c>
      <c r="AD15" s="349">
        <f t="shared" si="18"/>
        <v>0</v>
      </c>
      <c r="AE15" s="349">
        <f t="shared" si="19"/>
        <v>0</v>
      </c>
      <c r="AF15" s="349">
        <f t="shared" si="20"/>
        <v>0</v>
      </c>
    </row>
    <row r="16" spans="1:32" ht="24" customHeight="1">
      <c r="A16" s="1110" t="s">
        <v>1260</v>
      </c>
      <c r="B16" s="298">
        <f t="shared" si="0"/>
        <v>8</v>
      </c>
      <c r="C16" s="1499">
        <f t="shared" si="1"/>
        <v>4</v>
      </c>
      <c r="D16" s="1499">
        <f t="shared" si="2"/>
        <v>4</v>
      </c>
      <c r="E16" s="1499">
        <f t="shared" si="3"/>
        <v>0</v>
      </c>
      <c r="F16" s="1499">
        <f t="shared" si="4"/>
        <v>4</v>
      </c>
      <c r="G16" s="181">
        <f t="shared" si="5"/>
        <v>7</v>
      </c>
      <c r="H16" s="181">
        <f t="shared" si="6"/>
        <v>2130</v>
      </c>
      <c r="I16" s="181">
        <f t="shared" si="7"/>
        <v>1085</v>
      </c>
      <c r="J16" s="1161">
        <f t="shared" si="8"/>
        <v>50.938967136150239</v>
      </c>
      <c r="K16" s="1499">
        <v>1</v>
      </c>
      <c r="L16" s="1499">
        <v>1</v>
      </c>
      <c r="M16" s="1499">
        <f t="shared" si="21"/>
        <v>1</v>
      </c>
      <c r="N16" s="1499">
        <v>0</v>
      </c>
      <c r="O16" s="1499">
        <v>1</v>
      </c>
      <c r="P16" s="1034">
        <v>0</v>
      </c>
      <c r="Q16" s="1034">
        <v>0</v>
      </c>
      <c r="R16" s="1034">
        <v>0</v>
      </c>
      <c r="S16" s="1162">
        <v>0</v>
      </c>
      <c r="U16" s="349">
        <f t="shared" si="9"/>
        <v>0</v>
      </c>
      <c r="V16" s="349">
        <f t="shared" si="10"/>
        <v>0</v>
      </c>
      <c r="W16" s="350">
        <f t="shared" si="11"/>
        <v>0</v>
      </c>
      <c r="X16" s="349">
        <f t="shared" si="12"/>
        <v>0</v>
      </c>
      <c r="Y16" s="349">
        <f t="shared" si="13"/>
        <v>0</v>
      </c>
      <c r="Z16" s="349">
        <f t="shared" si="14"/>
        <v>0</v>
      </c>
      <c r="AA16" s="349">
        <f t="shared" si="15"/>
        <v>0</v>
      </c>
      <c r="AB16" s="349">
        <f t="shared" si="16"/>
        <v>0</v>
      </c>
      <c r="AC16" s="350">
        <f t="shared" si="17"/>
        <v>0</v>
      </c>
      <c r="AD16" s="349">
        <f t="shared" si="18"/>
        <v>0</v>
      </c>
      <c r="AE16" s="349">
        <f t="shared" si="19"/>
        <v>0</v>
      </c>
      <c r="AF16" s="349">
        <f t="shared" si="20"/>
        <v>0</v>
      </c>
    </row>
    <row r="17" spans="1:42" ht="24" customHeight="1">
      <c r="A17" s="1110" t="s">
        <v>1259</v>
      </c>
      <c r="B17" s="191">
        <f t="shared" si="0"/>
        <v>2</v>
      </c>
      <c r="C17" s="21">
        <f t="shared" si="1"/>
        <v>2</v>
      </c>
      <c r="D17" s="21">
        <f t="shared" si="2"/>
        <v>2</v>
      </c>
      <c r="E17" s="21">
        <f t="shared" si="3"/>
        <v>0</v>
      </c>
      <c r="F17" s="21">
        <f t="shared" si="4"/>
        <v>2</v>
      </c>
      <c r="G17" s="181">
        <f t="shared" si="5"/>
        <v>2</v>
      </c>
      <c r="H17" s="181">
        <f t="shared" si="6"/>
        <v>940</v>
      </c>
      <c r="I17" s="181">
        <f t="shared" si="7"/>
        <v>501</v>
      </c>
      <c r="J17" s="1161">
        <f t="shared" si="8"/>
        <v>53.297872340425535</v>
      </c>
      <c r="K17" s="1500">
        <v>0</v>
      </c>
      <c r="L17" s="21">
        <v>0</v>
      </c>
      <c r="M17" s="21">
        <f t="shared" si="21"/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U17" s="349">
        <f t="shared" si="9"/>
        <v>0</v>
      </c>
      <c r="V17" s="349">
        <f t="shared" si="10"/>
        <v>0</v>
      </c>
      <c r="W17" s="350">
        <f t="shared" si="11"/>
        <v>0</v>
      </c>
      <c r="X17" s="349">
        <f t="shared" si="12"/>
        <v>0</v>
      </c>
      <c r="Y17" s="349">
        <f t="shared" si="13"/>
        <v>0</v>
      </c>
      <c r="Z17" s="349">
        <f t="shared" si="14"/>
        <v>0</v>
      </c>
      <c r="AA17" s="349">
        <f t="shared" si="15"/>
        <v>0</v>
      </c>
      <c r="AB17" s="349">
        <f t="shared" si="16"/>
        <v>0</v>
      </c>
      <c r="AC17" s="350">
        <f t="shared" si="17"/>
        <v>0</v>
      </c>
      <c r="AD17" s="349">
        <f t="shared" si="18"/>
        <v>0</v>
      </c>
      <c r="AE17" s="349">
        <f t="shared" si="19"/>
        <v>0</v>
      </c>
      <c r="AF17" s="349">
        <f t="shared" si="20"/>
        <v>0</v>
      </c>
    </row>
    <row r="18" spans="1:42" ht="24" customHeight="1">
      <c r="A18" s="1110" t="s">
        <v>1258</v>
      </c>
      <c r="B18" s="191">
        <f t="shared" si="0"/>
        <v>6</v>
      </c>
      <c r="C18" s="21">
        <f t="shared" si="1"/>
        <v>3</v>
      </c>
      <c r="D18" s="21">
        <f t="shared" si="2"/>
        <v>3</v>
      </c>
      <c r="E18" s="21">
        <f t="shared" si="3"/>
        <v>0</v>
      </c>
      <c r="F18" s="21">
        <f t="shared" si="4"/>
        <v>3</v>
      </c>
      <c r="G18" s="181">
        <f t="shared" si="5"/>
        <v>6</v>
      </c>
      <c r="H18" s="181">
        <f t="shared" si="6"/>
        <v>2055</v>
      </c>
      <c r="I18" s="181">
        <f t="shared" si="7"/>
        <v>1759</v>
      </c>
      <c r="J18" s="1161">
        <f t="shared" si="8"/>
        <v>85.59610705596107</v>
      </c>
      <c r="K18" s="1500">
        <v>0</v>
      </c>
      <c r="L18" s="21">
        <v>0</v>
      </c>
      <c r="M18" s="21">
        <f t="shared" si="21"/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U18" s="349">
        <f t="shared" si="9"/>
        <v>0</v>
      </c>
      <c r="V18" s="349">
        <f t="shared" si="10"/>
        <v>0</v>
      </c>
      <c r="W18" s="350">
        <f t="shared" si="11"/>
        <v>0</v>
      </c>
      <c r="X18" s="349">
        <f t="shared" si="12"/>
        <v>0</v>
      </c>
      <c r="Y18" s="349">
        <f t="shared" si="13"/>
        <v>0</v>
      </c>
      <c r="Z18" s="349">
        <f t="shared" si="14"/>
        <v>0</v>
      </c>
      <c r="AA18" s="349">
        <f t="shared" si="15"/>
        <v>0</v>
      </c>
      <c r="AB18" s="349">
        <f t="shared" si="16"/>
        <v>0</v>
      </c>
      <c r="AC18" s="350">
        <f t="shared" si="17"/>
        <v>0</v>
      </c>
      <c r="AD18" s="349">
        <f t="shared" si="18"/>
        <v>0</v>
      </c>
      <c r="AE18" s="349">
        <f t="shared" si="19"/>
        <v>0</v>
      </c>
      <c r="AF18" s="349">
        <f t="shared" si="20"/>
        <v>0</v>
      </c>
    </row>
    <row r="19" spans="1:42" ht="24" customHeight="1">
      <c r="A19" s="1110" t="s">
        <v>1257</v>
      </c>
      <c r="B19" s="191">
        <f t="shared" si="0"/>
        <v>5</v>
      </c>
      <c r="C19" s="21">
        <f t="shared" si="1"/>
        <v>3</v>
      </c>
      <c r="D19" s="21">
        <f t="shared" si="2"/>
        <v>3</v>
      </c>
      <c r="E19" s="21">
        <f t="shared" si="3"/>
        <v>1</v>
      </c>
      <c r="F19" s="21">
        <f t="shared" si="4"/>
        <v>2</v>
      </c>
      <c r="G19" s="181">
        <f t="shared" si="5"/>
        <v>4</v>
      </c>
      <c r="H19" s="181">
        <f t="shared" si="6"/>
        <v>982</v>
      </c>
      <c r="I19" s="181">
        <f t="shared" si="7"/>
        <v>563</v>
      </c>
      <c r="J19" s="1161">
        <f t="shared" si="8"/>
        <v>57.331975560081474</v>
      </c>
      <c r="K19" s="1500">
        <v>0</v>
      </c>
      <c r="L19" s="21">
        <v>0</v>
      </c>
      <c r="M19" s="21">
        <f t="shared" si="21"/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U19" s="349">
        <f t="shared" si="9"/>
        <v>0</v>
      </c>
      <c r="V19" s="349">
        <f t="shared" si="10"/>
        <v>0</v>
      </c>
      <c r="W19" s="350">
        <f t="shared" si="11"/>
        <v>0</v>
      </c>
      <c r="X19" s="349">
        <f t="shared" si="12"/>
        <v>0</v>
      </c>
      <c r="Y19" s="349">
        <f t="shared" si="13"/>
        <v>0</v>
      </c>
      <c r="Z19" s="349">
        <f t="shared" si="14"/>
        <v>0</v>
      </c>
      <c r="AA19" s="349">
        <f t="shared" si="15"/>
        <v>0</v>
      </c>
      <c r="AB19" s="349">
        <f t="shared" si="16"/>
        <v>0</v>
      </c>
      <c r="AC19" s="350">
        <f t="shared" si="17"/>
        <v>0</v>
      </c>
      <c r="AD19" s="349">
        <f t="shared" si="18"/>
        <v>0</v>
      </c>
      <c r="AE19" s="349">
        <f t="shared" si="19"/>
        <v>0</v>
      </c>
      <c r="AF19" s="349">
        <f t="shared" si="20"/>
        <v>0</v>
      </c>
    </row>
    <row r="20" spans="1:42" ht="24" customHeight="1">
      <c r="A20" s="1109" t="s">
        <v>1256</v>
      </c>
      <c r="B20" s="192">
        <f t="shared" si="0"/>
        <v>5</v>
      </c>
      <c r="C20" s="1505">
        <f t="shared" si="1"/>
        <v>1</v>
      </c>
      <c r="D20" s="1505">
        <f t="shared" si="2"/>
        <v>1</v>
      </c>
      <c r="E20" s="1505">
        <f t="shared" si="3"/>
        <v>0</v>
      </c>
      <c r="F20" s="1505">
        <f t="shared" si="4"/>
        <v>1</v>
      </c>
      <c r="G20" s="184">
        <f t="shared" si="5"/>
        <v>3</v>
      </c>
      <c r="H20" s="184">
        <f t="shared" si="6"/>
        <v>1457</v>
      </c>
      <c r="I20" s="184">
        <f t="shared" si="7"/>
        <v>838</v>
      </c>
      <c r="J20" s="1159">
        <f t="shared" si="8"/>
        <v>57.515442690459849</v>
      </c>
      <c r="K20" s="1505">
        <v>0</v>
      </c>
      <c r="L20" s="1505">
        <v>0</v>
      </c>
      <c r="M20" s="1505">
        <f t="shared" si="21"/>
        <v>0</v>
      </c>
      <c r="N20" s="1505">
        <v>0</v>
      </c>
      <c r="O20" s="1505">
        <v>0</v>
      </c>
      <c r="P20" s="1505">
        <v>0</v>
      </c>
      <c r="Q20" s="1505">
        <v>0</v>
      </c>
      <c r="R20" s="1505">
        <v>0</v>
      </c>
      <c r="S20" s="1505">
        <v>0</v>
      </c>
      <c r="U20" s="349">
        <f t="shared" si="9"/>
        <v>0</v>
      </c>
      <c r="V20" s="349">
        <f t="shared" si="10"/>
        <v>0</v>
      </c>
      <c r="W20" s="350">
        <f t="shared" si="11"/>
        <v>0</v>
      </c>
      <c r="X20" s="349">
        <f t="shared" si="12"/>
        <v>0</v>
      </c>
      <c r="Y20" s="349">
        <f t="shared" si="13"/>
        <v>0</v>
      </c>
      <c r="Z20" s="349">
        <f t="shared" si="14"/>
        <v>0</v>
      </c>
      <c r="AA20" s="349">
        <f t="shared" si="15"/>
        <v>0</v>
      </c>
      <c r="AB20" s="349">
        <f t="shared" si="16"/>
        <v>0</v>
      </c>
      <c r="AC20" s="350">
        <f t="shared" si="17"/>
        <v>0</v>
      </c>
      <c r="AD20" s="349">
        <f t="shared" si="18"/>
        <v>0</v>
      </c>
      <c r="AE20" s="349">
        <f t="shared" si="19"/>
        <v>0</v>
      </c>
      <c r="AF20" s="349">
        <f t="shared" si="20"/>
        <v>0</v>
      </c>
    </row>
    <row r="21" spans="1:42" s="13" customFormat="1" ht="13.9" customHeight="1">
      <c r="A21" s="1032" t="s">
        <v>1484</v>
      </c>
      <c r="B21" s="54"/>
      <c r="D21" s="1107" t="s">
        <v>1377</v>
      </c>
      <c r="H21" s="1107"/>
      <c r="I21" s="1108" t="s">
        <v>1483</v>
      </c>
      <c r="K21" s="54"/>
      <c r="L21" s="957"/>
      <c r="M21" s="957" t="s">
        <v>1482</v>
      </c>
      <c r="S21" s="99" t="s">
        <v>3977</v>
      </c>
    </row>
    <row r="22" spans="1:42" s="13" customFormat="1" ht="13.9" customHeight="1">
      <c r="E22" s="1107"/>
      <c r="I22" s="1107" t="s">
        <v>1375</v>
      </c>
    </row>
    <row r="23" spans="1:42" s="13" customFormat="1" ht="13.9" customHeight="1">
      <c r="A23" s="957" t="s">
        <v>1481</v>
      </c>
      <c r="B23" s="54"/>
      <c r="C23" s="54"/>
      <c r="K23" s="54"/>
      <c r="L23" s="54"/>
    </row>
    <row r="24" spans="1:42" s="13" customFormat="1" ht="13.9" customHeight="1">
      <c r="A24" s="957" t="s">
        <v>3978</v>
      </c>
      <c r="B24" s="54"/>
      <c r="C24" s="54"/>
      <c r="K24" s="54"/>
      <c r="L24" s="54"/>
    </row>
    <row r="25" spans="1:42" s="13" customFormat="1" ht="13.9" customHeight="1">
      <c r="A25" s="957"/>
      <c r="B25" s="54"/>
      <c r="C25" s="54"/>
      <c r="K25" s="54"/>
      <c r="L25" s="54"/>
    </row>
    <row r="26" spans="1:42" s="94" customFormat="1" ht="13.9" customHeight="1">
      <c r="A26" s="157"/>
      <c r="B26" s="157"/>
      <c r="K26" s="157"/>
      <c r="AL26" s="1469"/>
      <c r="AM26" s="1469"/>
      <c r="AN26" s="1469"/>
      <c r="AO26" s="1469"/>
      <c r="AP26" s="1469"/>
    </row>
    <row r="27" spans="1:42" s="13" customFormat="1" ht="21.95" customHeight="1">
      <c r="A27" s="1511" t="s">
        <v>3972</v>
      </c>
      <c r="B27" s="1121"/>
      <c r="C27" s="1169"/>
      <c r="D27" s="1120"/>
      <c r="H27" s="1059"/>
      <c r="I27" s="1898"/>
      <c r="J27" s="1898"/>
      <c r="K27" s="1169"/>
      <c r="L27" s="1169"/>
      <c r="M27" s="1120"/>
      <c r="O27" s="1899" t="s">
        <v>1480</v>
      </c>
      <c r="P27" s="1900"/>
      <c r="Q27" s="1901" t="s">
        <v>1479</v>
      </c>
      <c r="R27" s="1902"/>
      <c r="S27" s="1902"/>
    </row>
    <row r="28" spans="1:42" s="13" customFormat="1" ht="21.95" customHeight="1">
      <c r="A28" s="1511" t="s">
        <v>3973</v>
      </c>
      <c r="B28" s="1014" t="s">
        <v>3974</v>
      </c>
      <c r="C28" s="1678"/>
      <c r="D28" s="1116"/>
      <c r="F28" s="83"/>
      <c r="H28" s="1168"/>
      <c r="I28" s="1167"/>
      <c r="J28" s="1166"/>
      <c r="K28" s="1167"/>
      <c r="L28" s="1167"/>
      <c r="M28" s="1166"/>
      <c r="N28" s="95"/>
      <c r="O28" s="1899" t="s">
        <v>1478</v>
      </c>
      <c r="P28" s="1900"/>
      <c r="Q28" s="1903" t="s">
        <v>1477</v>
      </c>
      <c r="R28" s="1903"/>
      <c r="S28" s="1903"/>
    </row>
    <row r="29" spans="1:42" s="1114" customFormat="1" ht="31.5" customHeight="1">
      <c r="A29" s="1786" t="s">
        <v>3979</v>
      </c>
      <c r="B29" s="1794"/>
      <c r="C29" s="1794"/>
      <c r="D29" s="1794"/>
      <c r="E29" s="1794"/>
      <c r="F29" s="1794"/>
      <c r="G29" s="1794"/>
      <c r="H29" s="1794"/>
      <c r="I29" s="1794"/>
      <c r="J29" s="1794"/>
      <c r="K29" s="1787"/>
      <c r="L29" s="1787"/>
      <c r="M29" s="1787"/>
      <c r="N29" s="1787"/>
      <c r="O29" s="1787"/>
      <c r="P29" s="1787"/>
      <c r="Q29" s="1787"/>
      <c r="R29" s="1787"/>
      <c r="S29" s="1787"/>
    </row>
    <row r="30" spans="1:42" s="13" customFormat="1" ht="23.1" customHeight="1">
      <c r="G30" s="1890" t="s">
        <v>3980</v>
      </c>
      <c r="H30" s="1891"/>
      <c r="I30" s="1891"/>
      <c r="J30" s="1891"/>
      <c r="K30" s="1891"/>
      <c r="L30" s="1891"/>
      <c r="M30" s="1892"/>
      <c r="N30" s="1892"/>
      <c r="O30" s="1892"/>
      <c r="P30" s="1892"/>
      <c r="Q30" s="1120"/>
      <c r="R30" s="1120"/>
      <c r="S30" s="1165" t="s">
        <v>3981</v>
      </c>
    </row>
    <row r="31" spans="1:42" s="13" customFormat="1" ht="20.100000000000001" customHeight="1">
      <c r="A31" s="1757" t="s">
        <v>1476</v>
      </c>
      <c r="B31" s="1893" t="s">
        <v>1475</v>
      </c>
      <c r="C31" s="1894"/>
      <c r="D31" s="1894"/>
      <c r="E31" s="1894"/>
      <c r="F31" s="1894"/>
      <c r="G31" s="1894"/>
      <c r="H31" s="1894"/>
      <c r="I31" s="1894"/>
      <c r="J31" s="1894"/>
      <c r="K31" s="1893" t="s">
        <v>1474</v>
      </c>
      <c r="L31" s="1894"/>
      <c r="M31" s="1894"/>
      <c r="N31" s="1894"/>
      <c r="O31" s="1894"/>
      <c r="P31" s="1894"/>
      <c r="Q31" s="1894"/>
      <c r="R31" s="1894"/>
      <c r="S31" s="1905"/>
    </row>
    <row r="32" spans="1:42" ht="20.100000000000001" customHeight="1">
      <c r="A32" s="1737"/>
      <c r="B32" s="1895" t="s">
        <v>1473</v>
      </c>
      <c r="C32" s="1112"/>
      <c r="D32" s="1896" t="s">
        <v>1472</v>
      </c>
      <c r="E32" s="1897"/>
      <c r="F32" s="1897"/>
      <c r="G32" s="1896" t="s">
        <v>1471</v>
      </c>
      <c r="H32" s="1897"/>
      <c r="I32" s="1897"/>
      <c r="J32" s="1897"/>
      <c r="K32" s="1895" t="s">
        <v>1473</v>
      </c>
      <c r="L32" s="1112"/>
      <c r="M32" s="1896" t="s">
        <v>1472</v>
      </c>
      <c r="N32" s="1897"/>
      <c r="O32" s="1897"/>
      <c r="P32" s="1896" t="s">
        <v>1471</v>
      </c>
      <c r="Q32" s="1897"/>
      <c r="R32" s="1897"/>
      <c r="S32" s="1904"/>
    </row>
    <row r="33" spans="1:32" ht="30" customHeight="1">
      <c r="A33" s="1737"/>
      <c r="B33" s="1739"/>
      <c r="C33" s="1164" t="s">
        <v>1470</v>
      </c>
      <c r="D33" s="1438" t="s">
        <v>1469</v>
      </c>
      <c r="E33" s="1438" t="s">
        <v>1468</v>
      </c>
      <c r="F33" s="1438" t="s">
        <v>1467</v>
      </c>
      <c r="G33" s="1496" t="s">
        <v>1466</v>
      </c>
      <c r="H33" s="1496" t="s">
        <v>1465</v>
      </c>
      <c r="I33" s="1496" t="s">
        <v>1464</v>
      </c>
      <c r="J33" s="1438" t="s">
        <v>1463</v>
      </c>
      <c r="K33" s="1739"/>
      <c r="L33" s="1164" t="s">
        <v>1470</v>
      </c>
      <c r="M33" s="1438" t="s">
        <v>1469</v>
      </c>
      <c r="N33" s="1438" t="s">
        <v>1468</v>
      </c>
      <c r="O33" s="1438" t="s">
        <v>1467</v>
      </c>
      <c r="P33" s="1496" t="s">
        <v>1466</v>
      </c>
      <c r="Q33" s="1496" t="s">
        <v>1465</v>
      </c>
      <c r="R33" s="1496" t="s">
        <v>1464</v>
      </c>
      <c r="S33" s="1436" t="s">
        <v>1463</v>
      </c>
    </row>
    <row r="34" spans="1:32" ht="24" customHeight="1">
      <c r="A34" s="1111" t="s">
        <v>1462</v>
      </c>
      <c r="B34" s="298">
        <f t="shared" ref="B34:I34" si="22">SUM(B35:B46)</f>
        <v>26</v>
      </c>
      <c r="C34" s="1499">
        <f t="shared" si="22"/>
        <v>22</v>
      </c>
      <c r="D34" s="1499">
        <f t="shared" si="22"/>
        <v>22</v>
      </c>
      <c r="E34" s="1499">
        <f t="shared" si="22"/>
        <v>0</v>
      </c>
      <c r="F34" s="1499">
        <f t="shared" si="22"/>
        <v>22</v>
      </c>
      <c r="G34" s="21">
        <f t="shared" si="22"/>
        <v>24</v>
      </c>
      <c r="H34" s="181">
        <f t="shared" si="22"/>
        <v>12744</v>
      </c>
      <c r="I34" s="181">
        <f t="shared" si="22"/>
        <v>9265</v>
      </c>
      <c r="J34" s="1161">
        <f>I34/H34*100</f>
        <v>72.700878844946644</v>
      </c>
      <c r="K34" s="1497">
        <f t="shared" ref="K34:R34" si="23">SUM(K35:K46)</f>
        <v>23</v>
      </c>
      <c r="L34" s="1497">
        <f t="shared" si="23"/>
        <v>3</v>
      </c>
      <c r="M34" s="1497">
        <f t="shared" si="23"/>
        <v>3</v>
      </c>
      <c r="N34" s="1497">
        <f t="shared" si="23"/>
        <v>1</v>
      </c>
      <c r="O34" s="1497">
        <f t="shared" si="23"/>
        <v>2</v>
      </c>
      <c r="P34" s="181">
        <f t="shared" si="23"/>
        <v>18</v>
      </c>
      <c r="Q34" s="181">
        <f t="shared" si="23"/>
        <v>4701</v>
      </c>
      <c r="R34" s="181">
        <f t="shared" si="23"/>
        <v>2662</v>
      </c>
      <c r="S34" s="1160">
        <f>R34/Q34*100</f>
        <v>56.626249734099133</v>
      </c>
      <c r="U34" s="349">
        <f t="shared" ref="U34:U46" si="24">IF(B34&gt;=C34,0,1)</f>
        <v>0</v>
      </c>
      <c r="V34" s="349">
        <f t="shared" ref="V34:V46" si="25">IF(C34&lt;=D34,0,1)</f>
        <v>0</v>
      </c>
      <c r="W34" s="350">
        <f t="shared" ref="W34:W46" si="26">D34-E34-F34</f>
        <v>0</v>
      </c>
      <c r="X34" s="349">
        <f t="shared" ref="X34:X46" si="27">IF(B34&gt;=G34,0,1)</f>
        <v>0</v>
      </c>
      <c r="Y34" s="349">
        <f t="shared" ref="Y34:Y46" si="28">IF(H34&gt;=I34,0,1)</f>
        <v>0</v>
      </c>
      <c r="Z34" s="349">
        <f t="shared" ref="Z34:Z46" si="29">IF(J34&lt;=100,0,1)</f>
        <v>0</v>
      </c>
      <c r="AA34" s="349">
        <f t="shared" ref="AA34:AA46" si="30">IF(K34&gt;=L34,0,1)</f>
        <v>0</v>
      </c>
      <c r="AB34" s="349">
        <f t="shared" ref="AB34:AB46" si="31">IF(L34&lt;=M34,0,1)</f>
        <v>0</v>
      </c>
      <c r="AC34" s="350">
        <f t="shared" ref="AC34:AC46" si="32">M34-N34-O34</f>
        <v>0</v>
      </c>
      <c r="AD34" s="349">
        <f t="shared" ref="AD34:AD46" si="33">IF(K34&gt;=P34,0,1)</f>
        <v>0</v>
      </c>
      <c r="AE34" s="349">
        <f t="shared" ref="AE34:AE46" si="34">IF(Q34&gt;=R34,0,1)</f>
        <v>0</v>
      </c>
      <c r="AF34" s="349">
        <f t="shared" ref="AF34:AF46" si="35">IF(S34&lt;=100,0,1)</f>
        <v>0</v>
      </c>
    </row>
    <row r="35" spans="1:32" ht="24" customHeight="1">
      <c r="A35" s="1110" t="s">
        <v>1267</v>
      </c>
      <c r="B35" s="298">
        <v>2</v>
      </c>
      <c r="C35" s="1499">
        <v>2</v>
      </c>
      <c r="D35" s="1499">
        <f t="shared" ref="D35:D46" si="36">SUM(E35:F35)</f>
        <v>2</v>
      </c>
      <c r="E35" s="1499">
        <v>0</v>
      </c>
      <c r="F35" s="21">
        <v>2</v>
      </c>
      <c r="G35" s="21">
        <v>2</v>
      </c>
      <c r="H35" s="21">
        <v>692</v>
      </c>
      <c r="I35" s="21">
        <v>596</v>
      </c>
      <c r="J35" s="1161">
        <f>I35/H35*100</f>
        <v>86.127167630057798</v>
      </c>
      <c r="K35" s="1497">
        <v>0</v>
      </c>
      <c r="L35" s="471">
        <v>0</v>
      </c>
      <c r="M35" s="1497">
        <f t="shared" ref="M35:M46" si="37">SUM(N35:O35)</f>
        <v>0</v>
      </c>
      <c r="N35" s="471">
        <v>0</v>
      </c>
      <c r="O35" s="471">
        <v>0</v>
      </c>
      <c r="P35" s="1163">
        <v>0</v>
      </c>
      <c r="Q35" s="1163">
        <v>0</v>
      </c>
      <c r="R35" s="1163">
        <v>0</v>
      </c>
      <c r="S35" s="1160">
        <v>0</v>
      </c>
      <c r="U35" s="349">
        <f t="shared" si="24"/>
        <v>0</v>
      </c>
      <c r="V35" s="349">
        <f t="shared" si="25"/>
        <v>0</v>
      </c>
      <c r="W35" s="350">
        <f t="shared" si="26"/>
        <v>0</v>
      </c>
      <c r="X35" s="349">
        <f t="shared" si="27"/>
        <v>0</v>
      </c>
      <c r="Y35" s="349">
        <f t="shared" si="28"/>
        <v>0</v>
      </c>
      <c r="Z35" s="349">
        <f t="shared" si="29"/>
        <v>0</v>
      </c>
      <c r="AA35" s="349">
        <f t="shared" si="30"/>
        <v>0</v>
      </c>
      <c r="AB35" s="349">
        <f t="shared" si="31"/>
        <v>0</v>
      </c>
      <c r="AC35" s="350">
        <f t="shared" si="32"/>
        <v>0</v>
      </c>
      <c r="AD35" s="349">
        <f t="shared" si="33"/>
        <v>0</v>
      </c>
      <c r="AE35" s="349">
        <f t="shared" si="34"/>
        <v>0</v>
      </c>
      <c r="AF35" s="349">
        <f t="shared" si="35"/>
        <v>0</v>
      </c>
    </row>
    <row r="36" spans="1:32" ht="24" customHeight="1">
      <c r="A36" s="1110" t="s">
        <v>1266</v>
      </c>
      <c r="B36" s="298">
        <v>2</v>
      </c>
      <c r="C36" s="1499">
        <v>1</v>
      </c>
      <c r="D36" s="1499">
        <f t="shared" si="36"/>
        <v>1</v>
      </c>
      <c r="E36" s="1499">
        <v>0</v>
      </c>
      <c r="F36" s="1499">
        <v>1</v>
      </c>
      <c r="G36" s="21">
        <v>2</v>
      </c>
      <c r="H36" s="21">
        <v>1299</v>
      </c>
      <c r="I36" s="21">
        <v>685</v>
      </c>
      <c r="J36" s="1161">
        <f>I36/H36*100</f>
        <v>52.732871439568896</v>
      </c>
      <c r="K36" s="1497">
        <v>1</v>
      </c>
      <c r="L36" s="471">
        <v>0</v>
      </c>
      <c r="M36" s="471">
        <f t="shared" si="37"/>
        <v>0</v>
      </c>
      <c r="N36" s="471">
        <v>0</v>
      </c>
      <c r="O36" s="471">
        <v>0</v>
      </c>
      <c r="P36" s="471">
        <v>1</v>
      </c>
      <c r="Q36" s="471">
        <v>604</v>
      </c>
      <c r="R36" s="471">
        <v>547</v>
      </c>
      <c r="S36" s="1160">
        <f>R36/Q36*100</f>
        <v>90.562913907284766</v>
      </c>
      <c r="U36" s="349">
        <f t="shared" si="24"/>
        <v>0</v>
      </c>
      <c r="V36" s="349">
        <f t="shared" si="25"/>
        <v>0</v>
      </c>
      <c r="W36" s="350">
        <f t="shared" si="26"/>
        <v>0</v>
      </c>
      <c r="X36" s="349">
        <f t="shared" si="27"/>
        <v>0</v>
      </c>
      <c r="Y36" s="349">
        <f t="shared" si="28"/>
        <v>0</v>
      </c>
      <c r="Z36" s="349">
        <f t="shared" si="29"/>
        <v>0</v>
      </c>
      <c r="AA36" s="349">
        <f t="shared" si="30"/>
        <v>0</v>
      </c>
      <c r="AB36" s="349">
        <f t="shared" si="31"/>
        <v>0</v>
      </c>
      <c r="AC36" s="350">
        <f t="shared" si="32"/>
        <v>0</v>
      </c>
      <c r="AD36" s="349">
        <f t="shared" si="33"/>
        <v>0</v>
      </c>
      <c r="AE36" s="349">
        <f t="shared" si="34"/>
        <v>0</v>
      </c>
      <c r="AF36" s="349">
        <f t="shared" si="35"/>
        <v>0</v>
      </c>
    </row>
    <row r="37" spans="1:32" ht="24" customHeight="1">
      <c r="A37" s="1110" t="s">
        <v>1265</v>
      </c>
      <c r="B37" s="298">
        <v>1</v>
      </c>
      <c r="C37" s="1499">
        <v>0</v>
      </c>
      <c r="D37" s="1499">
        <f t="shared" si="36"/>
        <v>0</v>
      </c>
      <c r="E37" s="1499">
        <v>0</v>
      </c>
      <c r="F37" s="1499">
        <v>0</v>
      </c>
      <c r="G37" s="21">
        <v>0</v>
      </c>
      <c r="H37" s="21">
        <v>0</v>
      </c>
      <c r="I37" s="21">
        <v>0</v>
      </c>
      <c r="J37" s="1162">
        <v>0</v>
      </c>
      <c r="K37" s="1497">
        <v>3</v>
      </c>
      <c r="L37" s="471">
        <v>1</v>
      </c>
      <c r="M37" s="471">
        <f t="shared" si="37"/>
        <v>1</v>
      </c>
      <c r="N37" s="471">
        <v>0</v>
      </c>
      <c r="O37" s="471">
        <v>1</v>
      </c>
      <c r="P37" s="471">
        <v>2</v>
      </c>
      <c r="Q37" s="471">
        <v>477</v>
      </c>
      <c r="R37" s="471">
        <v>75</v>
      </c>
      <c r="S37" s="1160">
        <f>R37/Q37*100</f>
        <v>15.723270440251572</v>
      </c>
      <c r="U37" s="349">
        <f t="shared" si="24"/>
        <v>0</v>
      </c>
      <c r="V37" s="349">
        <f t="shared" si="25"/>
        <v>0</v>
      </c>
      <c r="W37" s="350">
        <f t="shared" si="26"/>
        <v>0</v>
      </c>
      <c r="X37" s="349">
        <f t="shared" si="27"/>
        <v>0</v>
      </c>
      <c r="Y37" s="349">
        <f t="shared" si="28"/>
        <v>0</v>
      </c>
      <c r="Z37" s="349">
        <f t="shared" si="29"/>
        <v>0</v>
      </c>
      <c r="AA37" s="349">
        <f t="shared" si="30"/>
        <v>0</v>
      </c>
      <c r="AB37" s="349">
        <f t="shared" si="31"/>
        <v>0</v>
      </c>
      <c r="AC37" s="350">
        <f t="shared" si="32"/>
        <v>0</v>
      </c>
      <c r="AD37" s="349">
        <f t="shared" si="33"/>
        <v>0</v>
      </c>
      <c r="AE37" s="349">
        <f t="shared" si="34"/>
        <v>0</v>
      </c>
      <c r="AF37" s="349">
        <f t="shared" si="35"/>
        <v>0</v>
      </c>
    </row>
    <row r="38" spans="1:32" ht="24" customHeight="1">
      <c r="A38" s="1110" t="s">
        <v>1264</v>
      </c>
      <c r="B38" s="298">
        <v>3</v>
      </c>
      <c r="C38" s="1499">
        <v>2</v>
      </c>
      <c r="D38" s="1499">
        <f t="shared" si="36"/>
        <v>2</v>
      </c>
      <c r="E38" s="1499">
        <v>0</v>
      </c>
      <c r="F38" s="1499">
        <v>2</v>
      </c>
      <c r="G38" s="21">
        <v>3</v>
      </c>
      <c r="H38" s="21">
        <v>1417</v>
      </c>
      <c r="I38" s="21">
        <v>1337</v>
      </c>
      <c r="J38" s="1161">
        <f t="shared" ref="J38:J46" si="38">I38/H38*100</f>
        <v>94.354269583627385</v>
      </c>
      <c r="K38" s="1497">
        <v>2</v>
      </c>
      <c r="L38" s="471">
        <v>0</v>
      </c>
      <c r="M38" s="471">
        <f t="shared" si="37"/>
        <v>0</v>
      </c>
      <c r="N38" s="471">
        <v>0</v>
      </c>
      <c r="O38" s="471">
        <v>0</v>
      </c>
      <c r="P38" s="471">
        <v>1</v>
      </c>
      <c r="Q38" s="471">
        <v>446</v>
      </c>
      <c r="R38" s="471">
        <v>317</v>
      </c>
      <c r="S38" s="1160">
        <f>R38/Q38*100</f>
        <v>71.076233183856502</v>
      </c>
      <c r="U38" s="349">
        <f t="shared" si="24"/>
        <v>0</v>
      </c>
      <c r="V38" s="349">
        <f t="shared" si="25"/>
        <v>0</v>
      </c>
      <c r="W38" s="350">
        <f t="shared" si="26"/>
        <v>0</v>
      </c>
      <c r="X38" s="349">
        <f t="shared" si="27"/>
        <v>0</v>
      </c>
      <c r="Y38" s="349">
        <f t="shared" si="28"/>
        <v>0</v>
      </c>
      <c r="Z38" s="349">
        <f t="shared" si="29"/>
        <v>0</v>
      </c>
      <c r="AA38" s="349">
        <f t="shared" si="30"/>
        <v>0</v>
      </c>
      <c r="AB38" s="349">
        <f t="shared" si="31"/>
        <v>0</v>
      </c>
      <c r="AC38" s="350">
        <f t="shared" si="32"/>
        <v>0</v>
      </c>
      <c r="AD38" s="349">
        <f t="shared" si="33"/>
        <v>0</v>
      </c>
      <c r="AE38" s="349">
        <f t="shared" si="34"/>
        <v>0</v>
      </c>
      <c r="AF38" s="349">
        <f t="shared" si="35"/>
        <v>0</v>
      </c>
    </row>
    <row r="39" spans="1:32" ht="24" customHeight="1">
      <c r="A39" s="1110" t="s">
        <v>1263</v>
      </c>
      <c r="B39" s="298">
        <v>3</v>
      </c>
      <c r="C39" s="1499">
        <v>3</v>
      </c>
      <c r="D39" s="1499">
        <f t="shared" si="36"/>
        <v>3</v>
      </c>
      <c r="E39" s="1499">
        <v>0</v>
      </c>
      <c r="F39" s="1499">
        <v>3</v>
      </c>
      <c r="G39" s="21">
        <v>3</v>
      </c>
      <c r="H39" s="21">
        <v>2720</v>
      </c>
      <c r="I39" s="21">
        <v>2160</v>
      </c>
      <c r="J39" s="1161">
        <f t="shared" si="38"/>
        <v>79.411764705882348</v>
      </c>
      <c r="K39" s="1497">
        <v>1</v>
      </c>
      <c r="L39" s="471">
        <v>0</v>
      </c>
      <c r="M39" s="471">
        <f t="shared" si="37"/>
        <v>0</v>
      </c>
      <c r="N39" s="471">
        <v>0</v>
      </c>
      <c r="O39" s="471">
        <v>0</v>
      </c>
      <c r="P39" s="471">
        <v>1</v>
      </c>
      <c r="Q39" s="471">
        <v>144</v>
      </c>
      <c r="R39" s="471">
        <v>102</v>
      </c>
      <c r="S39" s="1160">
        <f>R39/Q39*100</f>
        <v>70.833333333333343</v>
      </c>
      <c r="U39" s="349">
        <f t="shared" si="24"/>
        <v>0</v>
      </c>
      <c r="V39" s="349">
        <f t="shared" si="25"/>
        <v>0</v>
      </c>
      <c r="W39" s="350">
        <f t="shared" si="26"/>
        <v>0</v>
      </c>
      <c r="X39" s="349">
        <f t="shared" si="27"/>
        <v>0</v>
      </c>
      <c r="Y39" s="349">
        <f t="shared" si="28"/>
        <v>0</v>
      </c>
      <c r="Z39" s="349">
        <f t="shared" si="29"/>
        <v>0</v>
      </c>
      <c r="AA39" s="349">
        <f t="shared" si="30"/>
        <v>0</v>
      </c>
      <c r="AB39" s="349">
        <f t="shared" si="31"/>
        <v>0</v>
      </c>
      <c r="AC39" s="350">
        <f t="shared" si="32"/>
        <v>0</v>
      </c>
      <c r="AD39" s="349">
        <f t="shared" si="33"/>
        <v>0</v>
      </c>
      <c r="AE39" s="349">
        <f t="shared" si="34"/>
        <v>0</v>
      </c>
      <c r="AF39" s="349">
        <f t="shared" si="35"/>
        <v>0</v>
      </c>
    </row>
    <row r="40" spans="1:32" ht="24" customHeight="1">
      <c r="A40" s="1110" t="s">
        <v>1262</v>
      </c>
      <c r="B40" s="298">
        <v>2</v>
      </c>
      <c r="C40" s="1499">
        <v>2</v>
      </c>
      <c r="D40" s="1499">
        <f t="shared" si="36"/>
        <v>2</v>
      </c>
      <c r="E40" s="1499">
        <v>0</v>
      </c>
      <c r="F40" s="1499">
        <v>2</v>
      </c>
      <c r="G40" s="21">
        <v>2</v>
      </c>
      <c r="H40" s="21">
        <v>977</v>
      </c>
      <c r="I40" s="21">
        <v>758</v>
      </c>
      <c r="J40" s="1161">
        <f t="shared" si="38"/>
        <v>77.584442169907888</v>
      </c>
      <c r="K40" s="1497">
        <v>1</v>
      </c>
      <c r="L40" s="471">
        <v>0</v>
      </c>
      <c r="M40" s="471">
        <f t="shared" si="37"/>
        <v>0</v>
      </c>
      <c r="N40" s="471">
        <v>0</v>
      </c>
      <c r="O40" s="471">
        <v>0</v>
      </c>
      <c r="P40" s="471">
        <v>1</v>
      </c>
      <c r="Q40" s="471">
        <v>413</v>
      </c>
      <c r="R40" s="471">
        <v>327</v>
      </c>
      <c r="S40" s="1160">
        <f>R40/Q40*100</f>
        <v>79.1767554479419</v>
      </c>
      <c r="U40" s="349">
        <f t="shared" si="24"/>
        <v>0</v>
      </c>
      <c r="V40" s="349">
        <f t="shared" si="25"/>
        <v>0</v>
      </c>
      <c r="W40" s="350">
        <f t="shared" si="26"/>
        <v>0</v>
      </c>
      <c r="X40" s="349">
        <f t="shared" si="27"/>
        <v>0</v>
      </c>
      <c r="Y40" s="349">
        <f t="shared" si="28"/>
        <v>0</v>
      </c>
      <c r="Z40" s="349">
        <f t="shared" si="29"/>
        <v>0</v>
      </c>
      <c r="AA40" s="349">
        <f t="shared" si="30"/>
        <v>0</v>
      </c>
      <c r="AB40" s="349">
        <f t="shared" si="31"/>
        <v>0</v>
      </c>
      <c r="AC40" s="350">
        <f t="shared" si="32"/>
        <v>0</v>
      </c>
      <c r="AD40" s="349">
        <f t="shared" si="33"/>
        <v>0</v>
      </c>
      <c r="AE40" s="349">
        <f t="shared" si="34"/>
        <v>0</v>
      </c>
      <c r="AF40" s="349">
        <f t="shared" si="35"/>
        <v>0</v>
      </c>
    </row>
    <row r="41" spans="1:32" ht="24" customHeight="1">
      <c r="A41" s="1110" t="s">
        <v>1261</v>
      </c>
      <c r="B41" s="298">
        <v>2</v>
      </c>
      <c r="C41" s="1499">
        <v>2</v>
      </c>
      <c r="D41" s="1499">
        <f t="shared" si="36"/>
        <v>2</v>
      </c>
      <c r="E41" s="1499">
        <v>0</v>
      </c>
      <c r="F41" s="1499">
        <v>2</v>
      </c>
      <c r="G41" s="21">
        <v>2</v>
      </c>
      <c r="H41" s="21">
        <v>692</v>
      </c>
      <c r="I41" s="21">
        <v>277</v>
      </c>
      <c r="J41" s="1161">
        <f t="shared" si="38"/>
        <v>40.028901734104046</v>
      </c>
      <c r="K41" s="1497">
        <v>1</v>
      </c>
      <c r="L41" s="471">
        <v>0</v>
      </c>
      <c r="M41" s="471">
        <f t="shared" si="37"/>
        <v>0</v>
      </c>
      <c r="N41" s="471">
        <v>0</v>
      </c>
      <c r="O41" s="471">
        <v>0</v>
      </c>
      <c r="P41" s="471">
        <v>0</v>
      </c>
      <c r="Q41" s="471">
        <v>0</v>
      </c>
      <c r="R41" s="471">
        <v>0</v>
      </c>
      <c r="S41" s="1160">
        <v>0</v>
      </c>
      <c r="U41" s="349">
        <f t="shared" si="24"/>
        <v>0</v>
      </c>
      <c r="V41" s="349">
        <f t="shared" si="25"/>
        <v>0</v>
      </c>
      <c r="W41" s="350">
        <f t="shared" si="26"/>
        <v>0</v>
      </c>
      <c r="X41" s="349">
        <f t="shared" si="27"/>
        <v>0</v>
      </c>
      <c r="Y41" s="349">
        <f t="shared" si="28"/>
        <v>0</v>
      </c>
      <c r="Z41" s="349">
        <f t="shared" si="29"/>
        <v>0</v>
      </c>
      <c r="AA41" s="349">
        <f t="shared" si="30"/>
        <v>0</v>
      </c>
      <c r="AB41" s="349">
        <f t="shared" si="31"/>
        <v>0</v>
      </c>
      <c r="AC41" s="350">
        <f t="shared" si="32"/>
        <v>0</v>
      </c>
      <c r="AD41" s="349">
        <f t="shared" si="33"/>
        <v>0</v>
      </c>
      <c r="AE41" s="349">
        <f t="shared" si="34"/>
        <v>0</v>
      </c>
      <c r="AF41" s="349">
        <f t="shared" si="35"/>
        <v>0</v>
      </c>
    </row>
    <row r="42" spans="1:32" ht="24" customHeight="1">
      <c r="A42" s="1110" t="s">
        <v>1260</v>
      </c>
      <c r="B42" s="298">
        <v>2</v>
      </c>
      <c r="C42" s="1499">
        <v>2</v>
      </c>
      <c r="D42" s="1499">
        <f t="shared" si="36"/>
        <v>2</v>
      </c>
      <c r="E42" s="1499">
        <v>0</v>
      </c>
      <c r="F42" s="1499">
        <v>2</v>
      </c>
      <c r="G42" s="21">
        <v>2</v>
      </c>
      <c r="H42" s="21">
        <v>724</v>
      </c>
      <c r="I42" s="21">
        <v>526</v>
      </c>
      <c r="J42" s="1161">
        <f t="shared" si="38"/>
        <v>72.651933701657455</v>
      </c>
      <c r="K42" s="1497">
        <v>5</v>
      </c>
      <c r="L42" s="471">
        <v>1</v>
      </c>
      <c r="M42" s="471">
        <f t="shared" si="37"/>
        <v>1</v>
      </c>
      <c r="N42" s="471">
        <v>0</v>
      </c>
      <c r="O42" s="471">
        <v>1</v>
      </c>
      <c r="P42" s="471">
        <v>5</v>
      </c>
      <c r="Q42" s="471">
        <v>1406</v>
      </c>
      <c r="R42" s="471">
        <v>559</v>
      </c>
      <c r="S42" s="1160">
        <f>R42/Q42*100</f>
        <v>39.758179231863444</v>
      </c>
      <c r="U42" s="349">
        <f t="shared" si="24"/>
        <v>0</v>
      </c>
      <c r="V42" s="349">
        <f t="shared" si="25"/>
        <v>0</v>
      </c>
      <c r="W42" s="350">
        <f t="shared" si="26"/>
        <v>0</v>
      </c>
      <c r="X42" s="349">
        <f t="shared" si="27"/>
        <v>0</v>
      </c>
      <c r="Y42" s="349">
        <f t="shared" si="28"/>
        <v>0</v>
      </c>
      <c r="Z42" s="349">
        <f t="shared" si="29"/>
        <v>0</v>
      </c>
      <c r="AA42" s="349">
        <f t="shared" si="30"/>
        <v>0</v>
      </c>
      <c r="AB42" s="349">
        <f t="shared" si="31"/>
        <v>0</v>
      </c>
      <c r="AC42" s="350">
        <f t="shared" si="32"/>
        <v>0</v>
      </c>
      <c r="AD42" s="349">
        <f t="shared" si="33"/>
        <v>0</v>
      </c>
      <c r="AE42" s="349">
        <f t="shared" si="34"/>
        <v>0</v>
      </c>
      <c r="AF42" s="349">
        <f t="shared" si="35"/>
        <v>0</v>
      </c>
    </row>
    <row r="43" spans="1:32" ht="24" customHeight="1">
      <c r="A43" s="1110" t="s">
        <v>1259</v>
      </c>
      <c r="B43" s="191">
        <v>2</v>
      </c>
      <c r="C43" s="21">
        <v>2</v>
      </c>
      <c r="D43" s="21">
        <f t="shared" si="36"/>
        <v>2</v>
      </c>
      <c r="E43" s="21">
        <v>0</v>
      </c>
      <c r="F43" s="21">
        <v>2</v>
      </c>
      <c r="G43" s="21">
        <v>2</v>
      </c>
      <c r="H43" s="21">
        <v>940</v>
      </c>
      <c r="I43" s="21">
        <v>501</v>
      </c>
      <c r="J43" s="1161">
        <f t="shared" si="38"/>
        <v>53.297872340425535</v>
      </c>
      <c r="K43" s="185">
        <v>0</v>
      </c>
      <c r="L43" s="471">
        <v>0</v>
      </c>
      <c r="M43" s="471">
        <f t="shared" si="37"/>
        <v>0</v>
      </c>
      <c r="N43" s="471">
        <v>0</v>
      </c>
      <c r="O43" s="471">
        <v>0</v>
      </c>
      <c r="P43" s="471">
        <v>0</v>
      </c>
      <c r="Q43" s="471">
        <v>0</v>
      </c>
      <c r="R43" s="471">
        <v>0</v>
      </c>
      <c r="S43" s="1160">
        <v>0</v>
      </c>
      <c r="U43" s="349">
        <f t="shared" si="24"/>
        <v>0</v>
      </c>
      <c r="V43" s="349">
        <f t="shared" si="25"/>
        <v>0</v>
      </c>
      <c r="W43" s="350">
        <f t="shared" si="26"/>
        <v>0</v>
      </c>
      <c r="X43" s="349">
        <f t="shared" si="27"/>
        <v>0</v>
      </c>
      <c r="Y43" s="349">
        <f t="shared" si="28"/>
        <v>0</v>
      </c>
      <c r="Z43" s="349">
        <f t="shared" si="29"/>
        <v>0</v>
      </c>
      <c r="AA43" s="349">
        <f t="shared" si="30"/>
        <v>0</v>
      </c>
      <c r="AB43" s="349">
        <f t="shared" si="31"/>
        <v>0</v>
      </c>
      <c r="AC43" s="350">
        <f t="shared" si="32"/>
        <v>0</v>
      </c>
      <c r="AD43" s="349">
        <f t="shared" si="33"/>
        <v>0</v>
      </c>
      <c r="AE43" s="349">
        <f t="shared" si="34"/>
        <v>0</v>
      </c>
      <c r="AF43" s="349">
        <f t="shared" si="35"/>
        <v>0</v>
      </c>
    </row>
    <row r="44" spans="1:32" ht="24" customHeight="1">
      <c r="A44" s="1110" t="s">
        <v>1258</v>
      </c>
      <c r="B44" s="191">
        <v>3</v>
      </c>
      <c r="C44" s="21">
        <v>3</v>
      </c>
      <c r="D44" s="21">
        <f t="shared" si="36"/>
        <v>3</v>
      </c>
      <c r="E44" s="21">
        <v>0</v>
      </c>
      <c r="F44" s="21">
        <v>3</v>
      </c>
      <c r="G44" s="21">
        <v>3</v>
      </c>
      <c r="H44" s="21">
        <v>1564</v>
      </c>
      <c r="I44" s="21">
        <v>1376</v>
      </c>
      <c r="J44" s="1161">
        <f t="shared" si="38"/>
        <v>87.979539641943745</v>
      </c>
      <c r="K44" s="185">
        <v>3</v>
      </c>
      <c r="L44" s="471">
        <v>0</v>
      </c>
      <c r="M44" s="471">
        <f t="shared" si="37"/>
        <v>0</v>
      </c>
      <c r="N44" s="471">
        <v>0</v>
      </c>
      <c r="O44" s="471">
        <v>0</v>
      </c>
      <c r="P44" s="471">
        <v>3</v>
      </c>
      <c r="Q44" s="471">
        <v>491</v>
      </c>
      <c r="R44" s="471">
        <v>383</v>
      </c>
      <c r="S44" s="1160">
        <f>R44/Q44*100</f>
        <v>78.004073319755591</v>
      </c>
      <c r="U44" s="349">
        <f t="shared" si="24"/>
        <v>0</v>
      </c>
      <c r="V44" s="349">
        <f t="shared" si="25"/>
        <v>0</v>
      </c>
      <c r="W44" s="350">
        <f t="shared" si="26"/>
        <v>0</v>
      </c>
      <c r="X44" s="349">
        <f t="shared" si="27"/>
        <v>0</v>
      </c>
      <c r="Y44" s="349">
        <f t="shared" si="28"/>
        <v>0</v>
      </c>
      <c r="Z44" s="349">
        <f t="shared" si="29"/>
        <v>0</v>
      </c>
      <c r="AA44" s="349">
        <f t="shared" si="30"/>
        <v>0</v>
      </c>
      <c r="AB44" s="349">
        <f t="shared" si="31"/>
        <v>0</v>
      </c>
      <c r="AC44" s="350">
        <f t="shared" si="32"/>
        <v>0</v>
      </c>
      <c r="AD44" s="349">
        <f t="shared" si="33"/>
        <v>0</v>
      </c>
      <c r="AE44" s="349">
        <f t="shared" si="34"/>
        <v>0</v>
      </c>
      <c r="AF44" s="349">
        <f t="shared" si="35"/>
        <v>0</v>
      </c>
    </row>
    <row r="45" spans="1:32" ht="24" customHeight="1">
      <c r="A45" s="1110" t="s">
        <v>1257</v>
      </c>
      <c r="B45" s="191">
        <v>2</v>
      </c>
      <c r="C45" s="21">
        <v>2</v>
      </c>
      <c r="D45" s="21">
        <f t="shared" si="36"/>
        <v>2</v>
      </c>
      <c r="E45" s="21">
        <v>0</v>
      </c>
      <c r="F45" s="21">
        <v>2</v>
      </c>
      <c r="G45" s="21">
        <v>1</v>
      </c>
      <c r="H45" s="21">
        <v>289</v>
      </c>
      <c r="I45" s="21">
        <v>234</v>
      </c>
      <c r="J45" s="1161">
        <f t="shared" si="38"/>
        <v>80.968858131487892</v>
      </c>
      <c r="K45" s="185">
        <v>3</v>
      </c>
      <c r="L45" s="471">
        <v>1</v>
      </c>
      <c r="M45" s="471">
        <f t="shared" si="37"/>
        <v>1</v>
      </c>
      <c r="N45" s="471">
        <v>1</v>
      </c>
      <c r="O45" s="471">
        <v>0</v>
      </c>
      <c r="P45" s="471">
        <v>3</v>
      </c>
      <c r="Q45" s="471">
        <v>693</v>
      </c>
      <c r="R45" s="471">
        <v>329</v>
      </c>
      <c r="S45" s="1160">
        <f>R45/Q45*100</f>
        <v>47.474747474747474</v>
      </c>
      <c r="U45" s="349">
        <f t="shared" si="24"/>
        <v>0</v>
      </c>
      <c r="V45" s="349">
        <f t="shared" si="25"/>
        <v>0</v>
      </c>
      <c r="W45" s="350">
        <f t="shared" si="26"/>
        <v>0</v>
      </c>
      <c r="X45" s="349">
        <f t="shared" si="27"/>
        <v>0</v>
      </c>
      <c r="Y45" s="349">
        <f t="shared" si="28"/>
        <v>0</v>
      </c>
      <c r="Z45" s="349">
        <f t="shared" si="29"/>
        <v>0</v>
      </c>
      <c r="AA45" s="349">
        <f t="shared" si="30"/>
        <v>0</v>
      </c>
      <c r="AB45" s="349">
        <f t="shared" si="31"/>
        <v>0</v>
      </c>
      <c r="AC45" s="350">
        <f t="shared" si="32"/>
        <v>0</v>
      </c>
      <c r="AD45" s="349">
        <f t="shared" si="33"/>
        <v>0</v>
      </c>
      <c r="AE45" s="349">
        <f t="shared" si="34"/>
        <v>0</v>
      </c>
      <c r="AF45" s="349">
        <f t="shared" si="35"/>
        <v>0</v>
      </c>
    </row>
    <row r="46" spans="1:32" ht="24" customHeight="1">
      <c r="A46" s="1109" t="s">
        <v>1256</v>
      </c>
      <c r="B46" s="192">
        <v>2</v>
      </c>
      <c r="C46" s="1505">
        <v>1</v>
      </c>
      <c r="D46" s="1505">
        <f t="shared" si="36"/>
        <v>1</v>
      </c>
      <c r="E46" s="1505">
        <v>0</v>
      </c>
      <c r="F46" s="1505">
        <v>1</v>
      </c>
      <c r="G46" s="1505">
        <v>2</v>
      </c>
      <c r="H46" s="1505">
        <v>1430</v>
      </c>
      <c r="I46" s="1505">
        <v>815</v>
      </c>
      <c r="J46" s="1159">
        <f t="shared" si="38"/>
        <v>56.993006993006986</v>
      </c>
      <c r="K46" s="184">
        <v>3</v>
      </c>
      <c r="L46" s="1158">
        <v>0</v>
      </c>
      <c r="M46" s="1158">
        <f t="shared" si="37"/>
        <v>0</v>
      </c>
      <c r="N46" s="1158">
        <v>0</v>
      </c>
      <c r="O46" s="1158">
        <v>0</v>
      </c>
      <c r="P46" s="1158">
        <v>1</v>
      </c>
      <c r="Q46" s="1158">
        <v>27</v>
      </c>
      <c r="R46" s="1158">
        <v>23</v>
      </c>
      <c r="S46" s="1154">
        <f>R46/Q46*100</f>
        <v>85.18518518518519</v>
      </c>
      <c r="U46" s="349">
        <f t="shared" si="24"/>
        <v>0</v>
      </c>
      <c r="V46" s="349">
        <f t="shared" si="25"/>
        <v>0</v>
      </c>
      <c r="W46" s="350">
        <f t="shared" si="26"/>
        <v>0</v>
      </c>
      <c r="X46" s="349">
        <f t="shared" si="27"/>
        <v>0</v>
      </c>
      <c r="Y46" s="349">
        <f t="shared" si="28"/>
        <v>0</v>
      </c>
      <c r="Z46" s="349">
        <f t="shared" si="29"/>
        <v>0</v>
      </c>
      <c r="AA46" s="349">
        <f t="shared" si="30"/>
        <v>0</v>
      </c>
      <c r="AB46" s="349">
        <f t="shared" si="31"/>
        <v>0</v>
      </c>
      <c r="AC46" s="350">
        <f t="shared" si="32"/>
        <v>0</v>
      </c>
      <c r="AD46" s="349">
        <f t="shared" si="33"/>
        <v>0</v>
      </c>
      <c r="AE46" s="349">
        <f t="shared" si="34"/>
        <v>0</v>
      </c>
      <c r="AF46" s="349">
        <f t="shared" si="35"/>
        <v>0</v>
      </c>
    </row>
    <row r="49" spans="2:19">
      <c r="B49" s="350">
        <f t="shared" ref="B49:I49" si="39">B8-SUM(B9:B20)</f>
        <v>0</v>
      </c>
      <c r="C49" s="350">
        <f t="shared" si="39"/>
        <v>0</v>
      </c>
      <c r="D49" s="350">
        <f t="shared" si="39"/>
        <v>0</v>
      </c>
      <c r="E49" s="350">
        <f t="shared" si="39"/>
        <v>0</v>
      </c>
      <c r="F49" s="350">
        <f t="shared" si="39"/>
        <v>0</v>
      </c>
      <c r="G49" s="350">
        <f t="shared" si="39"/>
        <v>0</v>
      </c>
      <c r="H49" s="350">
        <f t="shared" si="39"/>
        <v>0</v>
      </c>
      <c r="I49" s="350">
        <f t="shared" si="39"/>
        <v>0</v>
      </c>
      <c r="J49" s="350"/>
      <c r="K49" s="350">
        <f t="shared" ref="K49:R49" si="40">K8-SUM(K9:K20)</f>
        <v>0</v>
      </c>
      <c r="L49" s="350">
        <f t="shared" si="40"/>
        <v>0</v>
      </c>
      <c r="M49" s="350">
        <f t="shared" si="40"/>
        <v>0</v>
      </c>
      <c r="N49" s="350">
        <f t="shared" si="40"/>
        <v>0</v>
      </c>
      <c r="O49" s="350">
        <f t="shared" si="40"/>
        <v>0</v>
      </c>
      <c r="P49" s="350">
        <f t="shared" si="40"/>
        <v>0</v>
      </c>
      <c r="Q49" s="350">
        <f t="shared" si="40"/>
        <v>0</v>
      </c>
      <c r="R49" s="350">
        <f t="shared" si="40"/>
        <v>0</v>
      </c>
      <c r="S49" s="350"/>
    </row>
    <row r="50" spans="2:19">
      <c r="B50" s="350">
        <f t="shared" ref="B50:I50" si="41">B34-SUM(B35:B46)</f>
        <v>0</v>
      </c>
      <c r="C50" s="350">
        <f t="shared" si="41"/>
        <v>0</v>
      </c>
      <c r="D50" s="350">
        <f t="shared" si="41"/>
        <v>0</v>
      </c>
      <c r="E50" s="350">
        <f t="shared" si="41"/>
        <v>0</v>
      </c>
      <c r="F50" s="350">
        <f t="shared" si="41"/>
        <v>0</v>
      </c>
      <c r="G50" s="350">
        <f t="shared" si="41"/>
        <v>0</v>
      </c>
      <c r="H50" s="350">
        <f t="shared" si="41"/>
        <v>0</v>
      </c>
      <c r="I50" s="350">
        <f t="shared" si="41"/>
        <v>0</v>
      </c>
      <c r="J50" s="350"/>
      <c r="K50" s="350">
        <f t="shared" ref="K50:R50" si="42">K34-SUM(K35:K46)</f>
        <v>0</v>
      </c>
      <c r="L50" s="350">
        <f t="shared" si="42"/>
        <v>0</v>
      </c>
      <c r="M50" s="350">
        <f t="shared" si="42"/>
        <v>0</v>
      </c>
      <c r="N50" s="350">
        <f t="shared" si="42"/>
        <v>0</v>
      </c>
      <c r="O50" s="350">
        <f t="shared" si="42"/>
        <v>0</v>
      </c>
      <c r="P50" s="350">
        <f t="shared" si="42"/>
        <v>0</v>
      </c>
      <c r="Q50" s="350">
        <f t="shared" si="42"/>
        <v>0</v>
      </c>
      <c r="R50" s="350">
        <f t="shared" si="42"/>
        <v>0</v>
      </c>
      <c r="S50" s="350"/>
    </row>
  </sheetData>
  <mergeCells count="34">
    <mergeCell ref="I27:J27"/>
    <mergeCell ref="O27:P27"/>
    <mergeCell ref="P6:S6"/>
    <mergeCell ref="Q27:S27"/>
    <mergeCell ref="O28:P28"/>
    <mergeCell ref="Q28:S28"/>
    <mergeCell ref="M32:O32"/>
    <mergeCell ref="P32:S32"/>
    <mergeCell ref="A29:S29"/>
    <mergeCell ref="G30:L30"/>
    <mergeCell ref="M30:P30"/>
    <mergeCell ref="A31:A33"/>
    <mergeCell ref="B31:J31"/>
    <mergeCell ref="K31:S31"/>
    <mergeCell ref="B32:B33"/>
    <mergeCell ref="D32:F32"/>
    <mergeCell ref="G32:J32"/>
    <mergeCell ref="K32:K33"/>
    <mergeCell ref="A3:S3"/>
    <mergeCell ref="I1:J1"/>
    <mergeCell ref="O1:P1"/>
    <mergeCell ref="Q1:S1"/>
    <mergeCell ref="O2:P2"/>
    <mergeCell ref="Q2:S2"/>
    <mergeCell ref="G4:L4"/>
    <mergeCell ref="M4:P4"/>
    <mergeCell ref="A5:A7"/>
    <mergeCell ref="B5:J5"/>
    <mergeCell ref="K5:S5"/>
    <mergeCell ref="B6:B7"/>
    <mergeCell ref="D6:F6"/>
    <mergeCell ref="G6:J6"/>
    <mergeCell ref="K6:K7"/>
    <mergeCell ref="M6:O6"/>
  </mergeCells>
  <phoneticPr fontId="1" type="noConversion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&amp;C&amp;10&amp;A</oddFooter>
  </headerFooter>
  <rowBreaks count="1" manualBreakCount="1">
    <brk id="26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6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22.875" style="9" customWidth="1"/>
    <col min="2" max="2" width="4.375" style="383" customWidth="1"/>
    <col min="3" max="3" width="10.375" style="97" customWidth="1"/>
    <col min="4" max="6" width="8.625" style="97" customWidth="1"/>
    <col min="7" max="7" width="10.375" style="97" customWidth="1"/>
    <col min="8" max="10" width="8.625" style="97" customWidth="1"/>
    <col min="11" max="11" width="10.375" style="97" customWidth="1"/>
    <col min="12" max="13" width="8.625" style="9" customWidth="1"/>
    <col min="14" max="14" width="8.625" style="97" customWidth="1"/>
    <col min="15" max="15" width="9" style="97"/>
    <col min="16" max="21" width="4.5" style="97" bestFit="1" customWidth="1"/>
    <col min="22" max="256" width="9" style="97"/>
    <col min="257" max="257" width="22.875" style="97" customWidth="1"/>
    <col min="258" max="258" width="4.375" style="97" customWidth="1"/>
    <col min="259" max="259" width="10.375" style="97" customWidth="1"/>
    <col min="260" max="262" width="8.625" style="97" customWidth="1"/>
    <col min="263" max="263" width="10.375" style="97" customWidth="1"/>
    <col min="264" max="266" width="8.625" style="97" customWidth="1"/>
    <col min="267" max="267" width="10.375" style="97" customWidth="1"/>
    <col min="268" max="270" width="8.625" style="97" customWidth="1"/>
    <col min="271" max="271" width="9" style="97"/>
    <col min="272" max="277" width="4.5" style="97" bestFit="1" customWidth="1"/>
    <col min="278" max="512" width="9" style="97"/>
    <col min="513" max="513" width="22.875" style="97" customWidth="1"/>
    <col min="514" max="514" width="4.375" style="97" customWidth="1"/>
    <col min="515" max="515" width="10.375" style="97" customWidth="1"/>
    <col min="516" max="518" width="8.625" style="97" customWidth="1"/>
    <col min="519" max="519" width="10.375" style="97" customWidth="1"/>
    <col min="520" max="522" width="8.625" style="97" customWidth="1"/>
    <col min="523" max="523" width="10.375" style="97" customWidth="1"/>
    <col min="524" max="526" width="8.625" style="97" customWidth="1"/>
    <col min="527" max="527" width="9" style="97"/>
    <col min="528" max="533" width="4.5" style="97" bestFit="1" customWidth="1"/>
    <col min="534" max="768" width="9" style="97"/>
    <col min="769" max="769" width="22.875" style="97" customWidth="1"/>
    <col min="770" max="770" width="4.375" style="97" customWidth="1"/>
    <col min="771" max="771" width="10.375" style="97" customWidth="1"/>
    <col min="772" max="774" width="8.625" style="97" customWidth="1"/>
    <col min="775" max="775" width="10.375" style="97" customWidth="1"/>
    <col min="776" max="778" width="8.625" style="97" customWidth="1"/>
    <col min="779" max="779" width="10.375" style="97" customWidth="1"/>
    <col min="780" max="782" width="8.625" style="97" customWidth="1"/>
    <col min="783" max="783" width="9" style="97"/>
    <col min="784" max="789" width="4.5" style="97" bestFit="1" customWidth="1"/>
    <col min="790" max="1024" width="9" style="97"/>
    <col min="1025" max="1025" width="22.875" style="97" customWidth="1"/>
    <col min="1026" max="1026" width="4.375" style="97" customWidth="1"/>
    <col min="1027" max="1027" width="10.375" style="97" customWidth="1"/>
    <col min="1028" max="1030" width="8.625" style="97" customWidth="1"/>
    <col min="1031" max="1031" width="10.375" style="97" customWidth="1"/>
    <col min="1032" max="1034" width="8.625" style="97" customWidth="1"/>
    <col min="1035" max="1035" width="10.375" style="97" customWidth="1"/>
    <col min="1036" max="1038" width="8.625" style="97" customWidth="1"/>
    <col min="1039" max="1039" width="9" style="97"/>
    <col min="1040" max="1045" width="4.5" style="97" bestFit="1" customWidth="1"/>
    <col min="1046" max="1280" width="9" style="97"/>
    <col min="1281" max="1281" width="22.875" style="97" customWidth="1"/>
    <col min="1282" max="1282" width="4.375" style="97" customWidth="1"/>
    <col min="1283" max="1283" width="10.375" style="97" customWidth="1"/>
    <col min="1284" max="1286" width="8.625" style="97" customWidth="1"/>
    <col min="1287" max="1287" width="10.375" style="97" customWidth="1"/>
    <col min="1288" max="1290" width="8.625" style="97" customWidth="1"/>
    <col min="1291" max="1291" width="10.375" style="97" customWidth="1"/>
    <col min="1292" max="1294" width="8.625" style="97" customWidth="1"/>
    <col min="1295" max="1295" width="9" style="97"/>
    <col min="1296" max="1301" width="4.5" style="97" bestFit="1" customWidth="1"/>
    <col min="1302" max="1536" width="9" style="97"/>
    <col min="1537" max="1537" width="22.875" style="97" customWidth="1"/>
    <col min="1538" max="1538" width="4.375" style="97" customWidth="1"/>
    <col min="1539" max="1539" width="10.375" style="97" customWidth="1"/>
    <col min="1540" max="1542" width="8.625" style="97" customWidth="1"/>
    <col min="1543" max="1543" width="10.375" style="97" customWidth="1"/>
    <col min="1544" max="1546" width="8.625" style="97" customWidth="1"/>
    <col min="1547" max="1547" width="10.375" style="97" customWidth="1"/>
    <col min="1548" max="1550" width="8.625" style="97" customWidth="1"/>
    <col min="1551" max="1551" width="9" style="97"/>
    <col min="1552" max="1557" width="4.5" style="97" bestFit="1" customWidth="1"/>
    <col min="1558" max="1792" width="9" style="97"/>
    <col min="1793" max="1793" width="22.875" style="97" customWidth="1"/>
    <col min="1794" max="1794" width="4.375" style="97" customWidth="1"/>
    <col min="1795" max="1795" width="10.375" style="97" customWidth="1"/>
    <col min="1796" max="1798" width="8.625" style="97" customWidth="1"/>
    <col min="1799" max="1799" width="10.375" style="97" customWidth="1"/>
    <col min="1800" max="1802" width="8.625" style="97" customWidth="1"/>
    <col min="1803" max="1803" width="10.375" style="97" customWidth="1"/>
    <col min="1804" max="1806" width="8.625" style="97" customWidth="1"/>
    <col min="1807" max="1807" width="9" style="97"/>
    <col min="1808" max="1813" width="4.5" style="97" bestFit="1" customWidth="1"/>
    <col min="1814" max="2048" width="9" style="97"/>
    <col min="2049" max="2049" width="22.875" style="97" customWidth="1"/>
    <col min="2050" max="2050" width="4.375" style="97" customWidth="1"/>
    <col min="2051" max="2051" width="10.375" style="97" customWidth="1"/>
    <col min="2052" max="2054" width="8.625" style="97" customWidth="1"/>
    <col min="2055" max="2055" width="10.375" style="97" customWidth="1"/>
    <col min="2056" max="2058" width="8.625" style="97" customWidth="1"/>
    <col min="2059" max="2059" width="10.375" style="97" customWidth="1"/>
    <col min="2060" max="2062" width="8.625" style="97" customWidth="1"/>
    <col min="2063" max="2063" width="9" style="97"/>
    <col min="2064" max="2069" width="4.5" style="97" bestFit="1" customWidth="1"/>
    <col min="2070" max="2304" width="9" style="97"/>
    <col min="2305" max="2305" width="22.875" style="97" customWidth="1"/>
    <col min="2306" max="2306" width="4.375" style="97" customWidth="1"/>
    <col min="2307" max="2307" width="10.375" style="97" customWidth="1"/>
    <col min="2308" max="2310" width="8.625" style="97" customWidth="1"/>
    <col min="2311" max="2311" width="10.375" style="97" customWidth="1"/>
    <col min="2312" max="2314" width="8.625" style="97" customWidth="1"/>
    <col min="2315" max="2315" width="10.375" style="97" customWidth="1"/>
    <col min="2316" max="2318" width="8.625" style="97" customWidth="1"/>
    <col min="2319" max="2319" width="9" style="97"/>
    <col min="2320" max="2325" width="4.5" style="97" bestFit="1" customWidth="1"/>
    <col min="2326" max="2560" width="9" style="97"/>
    <col min="2561" max="2561" width="22.875" style="97" customWidth="1"/>
    <col min="2562" max="2562" width="4.375" style="97" customWidth="1"/>
    <col min="2563" max="2563" width="10.375" style="97" customWidth="1"/>
    <col min="2564" max="2566" width="8.625" style="97" customWidth="1"/>
    <col min="2567" max="2567" width="10.375" style="97" customWidth="1"/>
    <col min="2568" max="2570" width="8.625" style="97" customWidth="1"/>
    <col min="2571" max="2571" width="10.375" style="97" customWidth="1"/>
    <col min="2572" max="2574" width="8.625" style="97" customWidth="1"/>
    <col min="2575" max="2575" width="9" style="97"/>
    <col min="2576" max="2581" width="4.5" style="97" bestFit="1" customWidth="1"/>
    <col min="2582" max="2816" width="9" style="97"/>
    <col min="2817" max="2817" width="22.875" style="97" customWidth="1"/>
    <col min="2818" max="2818" width="4.375" style="97" customWidth="1"/>
    <col min="2819" max="2819" width="10.375" style="97" customWidth="1"/>
    <col min="2820" max="2822" width="8.625" style="97" customWidth="1"/>
    <col min="2823" max="2823" width="10.375" style="97" customWidth="1"/>
    <col min="2824" max="2826" width="8.625" style="97" customWidth="1"/>
    <col min="2827" max="2827" width="10.375" style="97" customWidth="1"/>
    <col min="2828" max="2830" width="8.625" style="97" customWidth="1"/>
    <col min="2831" max="2831" width="9" style="97"/>
    <col min="2832" max="2837" width="4.5" style="97" bestFit="1" customWidth="1"/>
    <col min="2838" max="3072" width="9" style="97"/>
    <col min="3073" max="3073" width="22.875" style="97" customWidth="1"/>
    <col min="3074" max="3074" width="4.375" style="97" customWidth="1"/>
    <col min="3075" max="3075" width="10.375" style="97" customWidth="1"/>
    <col min="3076" max="3078" width="8.625" style="97" customWidth="1"/>
    <col min="3079" max="3079" width="10.375" style="97" customWidth="1"/>
    <col min="3080" max="3082" width="8.625" style="97" customWidth="1"/>
    <col min="3083" max="3083" width="10.375" style="97" customWidth="1"/>
    <col min="3084" max="3086" width="8.625" style="97" customWidth="1"/>
    <col min="3087" max="3087" width="9" style="97"/>
    <col min="3088" max="3093" width="4.5" style="97" bestFit="1" customWidth="1"/>
    <col min="3094" max="3328" width="9" style="97"/>
    <col min="3329" max="3329" width="22.875" style="97" customWidth="1"/>
    <col min="3330" max="3330" width="4.375" style="97" customWidth="1"/>
    <col min="3331" max="3331" width="10.375" style="97" customWidth="1"/>
    <col min="3332" max="3334" width="8.625" style="97" customWidth="1"/>
    <col min="3335" max="3335" width="10.375" style="97" customWidth="1"/>
    <col min="3336" max="3338" width="8.625" style="97" customWidth="1"/>
    <col min="3339" max="3339" width="10.375" style="97" customWidth="1"/>
    <col min="3340" max="3342" width="8.625" style="97" customWidth="1"/>
    <col min="3343" max="3343" width="9" style="97"/>
    <col min="3344" max="3349" width="4.5" style="97" bestFit="1" customWidth="1"/>
    <col min="3350" max="3584" width="9" style="97"/>
    <col min="3585" max="3585" width="22.875" style="97" customWidth="1"/>
    <col min="3586" max="3586" width="4.375" style="97" customWidth="1"/>
    <col min="3587" max="3587" width="10.375" style="97" customWidth="1"/>
    <col min="3588" max="3590" width="8.625" style="97" customWidth="1"/>
    <col min="3591" max="3591" width="10.375" style="97" customWidth="1"/>
    <col min="3592" max="3594" width="8.625" style="97" customWidth="1"/>
    <col min="3595" max="3595" width="10.375" style="97" customWidth="1"/>
    <col min="3596" max="3598" width="8.625" style="97" customWidth="1"/>
    <col min="3599" max="3599" width="9" style="97"/>
    <col min="3600" max="3605" width="4.5" style="97" bestFit="1" customWidth="1"/>
    <col min="3606" max="3840" width="9" style="97"/>
    <col min="3841" max="3841" width="22.875" style="97" customWidth="1"/>
    <col min="3842" max="3842" width="4.375" style="97" customWidth="1"/>
    <col min="3843" max="3843" width="10.375" style="97" customWidth="1"/>
    <col min="3844" max="3846" width="8.625" style="97" customWidth="1"/>
    <col min="3847" max="3847" width="10.375" style="97" customWidth="1"/>
    <col min="3848" max="3850" width="8.625" style="97" customWidth="1"/>
    <col min="3851" max="3851" width="10.375" style="97" customWidth="1"/>
    <col min="3852" max="3854" width="8.625" style="97" customWidth="1"/>
    <col min="3855" max="3855" width="9" style="97"/>
    <col min="3856" max="3861" width="4.5" style="97" bestFit="1" customWidth="1"/>
    <col min="3862" max="4096" width="9" style="97"/>
    <col min="4097" max="4097" width="22.875" style="97" customWidth="1"/>
    <col min="4098" max="4098" width="4.375" style="97" customWidth="1"/>
    <col min="4099" max="4099" width="10.375" style="97" customWidth="1"/>
    <col min="4100" max="4102" width="8.625" style="97" customWidth="1"/>
    <col min="4103" max="4103" width="10.375" style="97" customWidth="1"/>
    <col min="4104" max="4106" width="8.625" style="97" customWidth="1"/>
    <col min="4107" max="4107" width="10.375" style="97" customWidth="1"/>
    <col min="4108" max="4110" width="8.625" style="97" customWidth="1"/>
    <col min="4111" max="4111" width="9" style="97"/>
    <col min="4112" max="4117" width="4.5" style="97" bestFit="1" customWidth="1"/>
    <col min="4118" max="4352" width="9" style="97"/>
    <col min="4353" max="4353" width="22.875" style="97" customWidth="1"/>
    <col min="4354" max="4354" width="4.375" style="97" customWidth="1"/>
    <col min="4355" max="4355" width="10.375" style="97" customWidth="1"/>
    <col min="4356" max="4358" width="8.625" style="97" customWidth="1"/>
    <col min="4359" max="4359" width="10.375" style="97" customWidth="1"/>
    <col min="4360" max="4362" width="8.625" style="97" customWidth="1"/>
    <col min="4363" max="4363" width="10.375" style="97" customWidth="1"/>
    <col min="4364" max="4366" width="8.625" style="97" customWidth="1"/>
    <col min="4367" max="4367" width="9" style="97"/>
    <col min="4368" max="4373" width="4.5" style="97" bestFit="1" customWidth="1"/>
    <col min="4374" max="4608" width="9" style="97"/>
    <col min="4609" max="4609" width="22.875" style="97" customWidth="1"/>
    <col min="4610" max="4610" width="4.375" style="97" customWidth="1"/>
    <col min="4611" max="4611" width="10.375" style="97" customWidth="1"/>
    <col min="4612" max="4614" width="8.625" style="97" customWidth="1"/>
    <col min="4615" max="4615" width="10.375" style="97" customWidth="1"/>
    <col min="4616" max="4618" width="8.625" style="97" customWidth="1"/>
    <col min="4619" max="4619" width="10.375" style="97" customWidth="1"/>
    <col min="4620" max="4622" width="8.625" style="97" customWidth="1"/>
    <col min="4623" max="4623" width="9" style="97"/>
    <col min="4624" max="4629" width="4.5" style="97" bestFit="1" customWidth="1"/>
    <col min="4630" max="4864" width="9" style="97"/>
    <col min="4865" max="4865" width="22.875" style="97" customWidth="1"/>
    <col min="4866" max="4866" width="4.375" style="97" customWidth="1"/>
    <col min="4867" max="4867" width="10.375" style="97" customWidth="1"/>
    <col min="4868" max="4870" width="8.625" style="97" customWidth="1"/>
    <col min="4871" max="4871" width="10.375" style="97" customWidth="1"/>
    <col min="4872" max="4874" width="8.625" style="97" customWidth="1"/>
    <col min="4875" max="4875" width="10.375" style="97" customWidth="1"/>
    <col min="4876" max="4878" width="8.625" style="97" customWidth="1"/>
    <col min="4879" max="4879" width="9" style="97"/>
    <col min="4880" max="4885" width="4.5" style="97" bestFit="1" customWidth="1"/>
    <col min="4886" max="5120" width="9" style="97"/>
    <col min="5121" max="5121" width="22.875" style="97" customWidth="1"/>
    <col min="5122" max="5122" width="4.375" style="97" customWidth="1"/>
    <col min="5123" max="5123" width="10.375" style="97" customWidth="1"/>
    <col min="5124" max="5126" width="8.625" style="97" customWidth="1"/>
    <col min="5127" max="5127" width="10.375" style="97" customWidth="1"/>
    <col min="5128" max="5130" width="8.625" style="97" customWidth="1"/>
    <col min="5131" max="5131" width="10.375" style="97" customWidth="1"/>
    <col min="5132" max="5134" width="8.625" style="97" customWidth="1"/>
    <col min="5135" max="5135" width="9" style="97"/>
    <col min="5136" max="5141" width="4.5" style="97" bestFit="1" customWidth="1"/>
    <col min="5142" max="5376" width="9" style="97"/>
    <col min="5377" max="5377" width="22.875" style="97" customWidth="1"/>
    <col min="5378" max="5378" width="4.375" style="97" customWidth="1"/>
    <col min="5379" max="5379" width="10.375" style="97" customWidth="1"/>
    <col min="5380" max="5382" width="8.625" style="97" customWidth="1"/>
    <col min="5383" max="5383" width="10.375" style="97" customWidth="1"/>
    <col min="5384" max="5386" width="8.625" style="97" customWidth="1"/>
    <col min="5387" max="5387" width="10.375" style="97" customWidth="1"/>
    <col min="5388" max="5390" width="8.625" style="97" customWidth="1"/>
    <col min="5391" max="5391" width="9" style="97"/>
    <col min="5392" max="5397" width="4.5" style="97" bestFit="1" customWidth="1"/>
    <col min="5398" max="5632" width="9" style="97"/>
    <col min="5633" max="5633" width="22.875" style="97" customWidth="1"/>
    <col min="5634" max="5634" width="4.375" style="97" customWidth="1"/>
    <col min="5635" max="5635" width="10.375" style="97" customWidth="1"/>
    <col min="5636" max="5638" width="8.625" style="97" customWidth="1"/>
    <col min="5639" max="5639" width="10.375" style="97" customWidth="1"/>
    <col min="5640" max="5642" width="8.625" style="97" customWidth="1"/>
    <col min="5643" max="5643" width="10.375" style="97" customWidth="1"/>
    <col min="5644" max="5646" width="8.625" style="97" customWidth="1"/>
    <col min="5647" max="5647" width="9" style="97"/>
    <col min="5648" max="5653" width="4.5" style="97" bestFit="1" customWidth="1"/>
    <col min="5654" max="5888" width="9" style="97"/>
    <col min="5889" max="5889" width="22.875" style="97" customWidth="1"/>
    <col min="5890" max="5890" width="4.375" style="97" customWidth="1"/>
    <col min="5891" max="5891" width="10.375" style="97" customWidth="1"/>
    <col min="5892" max="5894" width="8.625" style="97" customWidth="1"/>
    <col min="5895" max="5895" width="10.375" style="97" customWidth="1"/>
    <col min="5896" max="5898" width="8.625" style="97" customWidth="1"/>
    <col min="5899" max="5899" width="10.375" style="97" customWidth="1"/>
    <col min="5900" max="5902" width="8.625" style="97" customWidth="1"/>
    <col min="5903" max="5903" width="9" style="97"/>
    <col min="5904" max="5909" width="4.5" style="97" bestFit="1" customWidth="1"/>
    <col min="5910" max="6144" width="9" style="97"/>
    <col min="6145" max="6145" width="22.875" style="97" customWidth="1"/>
    <col min="6146" max="6146" width="4.375" style="97" customWidth="1"/>
    <col min="6147" max="6147" width="10.375" style="97" customWidth="1"/>
    <col min="6148" max="6150" width="8.625" style="97" customWidth="1"/>
    <col min="6151" max="6151" width="10.375" style="97" customWidth="1"/>
    <col min="6152" max="6154" width="8.625" style="97" customWidth="1"/>
    <col min="6155" max="6155" width="10.375" style="97" customWidth="1"/>
    <col min="6156" max="6158" width="8.625" style="97" customWidth="1"/>
    <col min="6159" max="6159" width="9" style="97"/>
    <col min="6160" max="6165" width="4.5" style="97" bestFit="1" customWidth="1"/>
    <col min="6166" max="6400" width="9" style="97"/>
    <col min="6401" max="6401" width="22.875" style="97" customWidth="1"/>
    <col min="6402" max="6402" width="4.375" style="97" customWidth="1"/>
    <col min="6403" max="6403" width="10.375" style="97" customWidth="1"/>
    <col min="6404" max="6406" width="8.625" style="97" customWidth="1"/>
    <col min="6407" max="6407" width="10.375" style="97" customWidth="1"/>
    <col min="6408" max="6410" width="8.625" style="97" customWidth="1"/>
    <col min="6411" max="6411" width="10.375" style="97" customWidth="1"/>
    <col min="6412" max="6414" width="8.625" style="97" customWidth="1"/>
    <col min="6415" max="6415" width="9" style="97"/>
    <col min="6416" max="6421" width="4.5" style="97" bestFit="1" customWidth="1"/>
    <col min="6422" max="6656" width="9" style="97"/>
    <col min="6657" max="6657" width="22.875" style="97" customWidth="1"/>
    <col min="6658" max="6658" width="4.375" style="97" customWidth="1"/>
    <col min="6659" max="6659" width="10.375" style="97" customWidth="1"/>
    <col min="6660" max="6662" width="8.625" style="97" customWidth="1"/>
    <col min="6663" max="6663" width="10.375" style="97" customWidth="1"/>
    <col min="6664" max="6666" width="8.625" style="97" customWidth="1"/>
    <col min="6667" max="6667" width="10.375" style="97" customWidth="1"/>
    <col min="6668" max="6670" width="8.625" style="97" customWidth="1"/>
    <col min="6671" max="6671" width="9" style="97"/>
    <col min="6672" max="6677" width="4.5" style="97" bestFit="1" customWidth="1"/>
    <col min="6678" max="6912" width="9" style="97"/>
    <col min="6913" max="6913" width="22.875" style="97" customWidth="1"/>
    <col min="6914" max="6914" width="4.375" style="97" customWidth="1"/>
    <col min="6915" max="6915" width="10.375" style="97" customWidth="1"/>
    <col min="6916" max="6918" width="8.625" style="97" customWidth="1"/>
    <col min="6919" max="6919" width="10.375" style="97" customWidth="1"/>
    <col min="6920" max="6922" width="8.625" style="97" customWidth="1"/>
    <col min="6923" max="6923" width="10.375" style="97" customWidth="1"/>
    <col min="6924" max="6926" width="8.625" style="97" customWidth="1"/>
    <col min="6927" max="6927" width="9" style="97"/>
    <col min="6928" max="6933" width="4.5" style="97" bestFit="1" customWidth="1"/>
    <col min="6934" max="7168" width="9" style="97"/>
    <col min="7169" max="7169" width="22.875" style="97" customWidth="1"/>
    <col min="7170" max="7170" width="4.375" style="97" customWidth="1"/>
    <col min="7171" max="7171" width="10.375" style="97" customWidth="1"/>
    <col min="7172" max="7174" width="8.625" style="97" customWidth="1"/>
    <col min="7175" max="7175" width="10.375" style="97" customWidth="1"/>
    <col min="7176" max="7178" width="8.625" style="97" customWidth="1"/>
    <col min="7179" max="7179" width="10.375" style="97" customWidth="1"/>
    <col min="7180" max="7182" width="8.625" style="97" customWidth="1"/>
    <col min="7183" max="7183" width="9" style="97"/>
    <col min="7184" max="7189" width="4.5" style="97" bestFit="1" customWidth="1"/>
    <col min="7190" max="7424" width="9" style="97"/>
    <col min="7425" max="7425" width="22.875" style="97" customWidth="1"/>
    <col min="7426" max="7426" width="4.375" style="97" customWidth="1"/>
    <col min="7427" max="7427" width="10.375" style="97" customWidth="1"/>
    <col min="7428" max="7430" width="8.625" style="97" customWidth="1"/>
    <col min="7431" max="7431" width="10.375" style="97" customWidth="1"/>
    <col min="7432" max="7434" width="8.625" style="97" customWidth="1"/>
    <col min="7435" max="7435" width="10.375" style="97" customWidth="1"/>
    <col min="7436" max="7438" width="8.625" style="97" customWidth="1"/>
    <col min="7439" max="7439" width="9" style="97"/>
    <col min="7440" max="7445" width="4.5" style="97" bestFit="1" customWidth="1"/>
    <col min="7446" max="7680" width="9" style="97"/>
    <col min="7681" max="7681" width="22.875" style="97" customWidth="1"/>
    <col min="7682" max="7682" width="4.375" style="97" customWidth="1"/>
    <col min="7683" max="7683" width="10.375" style="97" customWidth="1"/>
    <col min="7684" max="7686" width="8.625" style="97" customWidth="1"/>
    <col min="7687" max="7687" width="10.375" style="97" customWidth="1"/>
    <col min="7688" max="7690" width="8.625" style="97" customWidth="1"/>
    <col min="7691" max="7691" width="10.375" style="97" customWidth="1"/>
    <col min="7692" max="7694" width="8.625" style="97" customWidth="1"/>
    <col min="7695" max="7695" width="9" style="97"/>
    <col min="7696" max="7701" width="4.5" style="97" bestFit="1" customWidth="1"/>
    <col min="7702" max="7936" width="9" style="97"/>
    <col min="7937" max="7937" width="22.875" style="97" customWidth="1"/>
    <col min="7938" max="7938" width="4.375" style="97" customWidth="1"/>
    <col min="7939" max="7939" width="10.375" style="97" customWidth="1"/>
    <col min="7940" max="7942" width="8.625" style="97" customWidth="1"/>
    <col min="7943" max="7943" width="10.375" style="97" customWidth="1"/>
    <col min="7944" max="7946" width="8.625" style="97" customWidth="1"/>
    <col min="7947" max="7947" width="10.375" style="97" customWidth="1"/>
    <col min="7948" max="7950" width="8.625" style="97" customWidth="1"/>
    <col min="7951" max="7951" width="9" style="97"/>
    <col min="7952" max="7957" width="4.5" style="97" bestFit="1" customWidth="1"/>
    <col min="7958" max="8192" width="9" style="97"/>
    <col min="8193" max="8193" width="22.875" style="97" customWidth="1"/>
    <col min="8194" max="8194" width="4.375" style="97" customWidth="1"/>
    <col min="8195" max="8195" width="10.375" style="97" customWidth="1"/>
    <col min="8196" max="8198" width="8.625" style="97" customWidth="1"/>
    <col min="8199" max="8199" width="10.375" style="97" customWidth="1"/>
    <col min="8200" max="8202" width="8.625" style="97" customWidth="1"/>
    <col min="8203" max="8203" width="10.375" style="97" customWidth="1"/>
    <col min="8204" max="8206" width="8.625" style="97" customWidth="1"/>
    <col min="8207" max="8207" width="9" style="97"/>
    <col min="8208" max="8213" width="4.5" style="97" bestFit="1" customWidth="1"/>
    <col min="8214" max="8448" width="9" style="97"/>
    <col min="8449" max="8449" width="22.875" style="97" customWidth="1"/>
    <col min="8450" max="8450" width="4.375" style="97" customWidth="1"/>
    <col min="8451" max="8451" width="10.375" style="97" customWidth="1"/>
    <col min="8452" max="8454" width="8.625" style="97" customWidth="1"/>
    <col min="8455" max="8455" width="10.375" style="97" customWidth="1"/>
    <col min="8456" max="8458" width="8.625" style="97" customWidth="1"/>
    <col min="8459" max="8459" width="10.375" style="97" customWidth="1"/>
    <col min="8460" max="8462" width="8.625" style="97" customWidth="1"/>
    <col min="8463" max="8463" width="9" style="97"/>
    <col min="8464" max="8469" width="4.5" style="97" bestFit="1" customWidth="1"/>
    <col min="8470" max="8704" width="9" style="97"/>
    <col min="8705" max="8705" width="22.875" style="97" customWidth="1"/>
    <col min="8706" max="8706" width="4.375" style="97" customWidth="1"/>
    <col min="8707" max="8707" width="10.375" style="97" customWidth="1"/>
    <col min="8708" max="8710" width="8.625" style="97" customWidth="1"/>
    <col min="8711" max="8711" width="10.375" style="97" customWidth="1"/>
    <col min="8712" max="8714" width="8.625" style="97" customWidth="1"/>
    <col min="8715" max="8715" width="10.375" style="97" customWidth="1"/>
    <col min="8716" max="8718" width="8.625" style="97" customWidth="1"/>
    <col min="8719" max="8719" width="9" style="97"/>
    <col min="8720" max="8725" width="4.5" style="97" bestFit="1" customWidth="1"/>
    <col min="8726" max="8960" width="9" style="97"/>
    <col min="8961" max="8961" width="22.875" style="97" customWidth="1"/>
    <col min="8962" max="8962" width="4.375" style="97" customWidth="1"/>
    <col min="8963" max="8963" width="10.375" style="97" customWidth="1"/>
    <col min="8964" max="8966" width="8.625" style="97" customWidth="1"/>
    <col min="8967" max="8967" width="10.375" style="97" customWidth="1"/>
    <col min="8968" max="8970" width="8.625" style="97" customWidth="1"/>
    <col min="8971" max="8971" width="10.375" style="97" customWidth="1"/>
    <col min="8972" max="8974" width="8.625" style="97" customWidth="1"/>
    <col min="8975" max="8975" width="9" style="97"/>
    <col min="8976" max="8981" width="4.5" style="97" bestFit="1" customWidth="1"/>
    <col min="8982" max="9216" width="9" style="97"/>
    <col min="9217" max="9217" width="22.875" style="97" customWidth="1"/>
    <col min="9218" max="9218" width="4.375" style="97" customWidth="1"/>
    <col min="9219" max="9219" width="10.375" style="97" customWidth="1"/>
    <col min="9220" max="9222" width="8.625" style="97" customWidth="1"/>
    <col min="9223" max="9223" width="10.375" style="97" customWidth="1"/>
    <col min="9224" max="9226" width="8.625" style="97" customWidth="1"/>
    <col min="9227" max="9227" width="10.375" style="97" customWidth="1"/>
    <col min="9228" max="9230" width="8.625" style="97" customWidth="1"/>
    <col min="9231" max="9231" width="9" style="97"/>
    <col min="9232" max="9237" width="4.5" style="97" bestFit="1" customWidth="1"/>
    <col min="9238" max="9472" width="9" style="97"/>
    <col min="9473" max="9473" width="22.875" style="97" customWidth="1"/>
    <col min="9474" max="9474" width="4.375" style="97" customWidth="1"/>
    <col min="9475" max="9475" width="10.375" style="97" customWidth="1"/>
    <col min="9476" max="9478" width="8.625" style="97" customWidth="1"/>
    <col min="9479" max="9479" width="10.375" style="97" customWidth="1"/>
    <col min="9480" max="9482" width="8.625" style="97" customWidth="1"/>
    <col min="9483" max="9483" width="10.375" style="97" customWidth="1"/>
    <col min="9484" max="9486" width="8.625" style="97" customWidth="1"/>
    <col min="9487" max="9487" width="9" style="97"/>
    <col min="9488" max="9493" width="4.5" style="97" bestFit="1" customWidth="1"/>
    <col min="9494" max="9728" width="9" style="97"/>
    <col min="9729" max="9729" width="22.875" style="97" customWidth="1"/>
    <col min="9730" max="9730" width="4.375" style="97" customWidth="1"/>
    <col min="9731" max="9731" width="10.375" style="97" customWidth="1"/>
    <col min="9732" max="9734" width="8.625" style="97" customWidth="1"/>
    <col min="9735" max="9735" width="10.375" style="97" customWidth="1"/>
    <col min="9736" max="9738" width="8.625" style="97" customWidth="1"/>
    <col min="9739" max="9739" width="10.375" style="97" customWidth="1"/>
    <col min="9740" max="9742" width="8.625" style="97" customWidth="1"/>
    <col min="9743" max="9743" width="9" style="97"/>
    <col min="9744" max="9749" width="4.5" style="97" bestFit="1" customWidth="1"/>
    <col min="9750" max="9984" width="9" style="97"/>
    <col min="9985" max="9985" width="22.875" style="97" customWidth="1"/>
    <col min="9986" max="9986" width="4.375" style="97" customWidth="1"/>
    <col min="9987" max="9987" width="10.375" style="97" customWidth="1"/>
    <col min="9988" max="9990" width="8.625" style="97" customWidth="1"/>
    <col min="9991" max="9991" width="10.375" style="97" customWidth="1"/>
    <col min="9992" max="9994" width="8.625" style="97" customWidth="1"/>
    <col min="9995" max="9995" width="10.375" style="97" customWidth="1"/>
    <col min="9996" max="9998" width="8.625" style="97" customWidth="1"/>
    <col min="9999" max="9999" width="9" style="97"/>
    <col min="10000" max="10005" width="4.5" style="97" bestFit="1" customWidth="1"/>
    <col min="10006" max="10240" width="9" style="97"/>
    <col min="10241" max="10241" width="22.875" style="97" customWidth="1"/>
    <col min="10242" max="10242" width="4.375" style="97" customWidth="1"/>
    <col min="10243" max="10243" width="10.375" style="97" customWidth="1"/>
    <col min="10244" max="10246" width="8.625" style="97" customWidth="1"/>
    <col min="10247" max="10247" width="10.375" style="97" customWidth="1"/>
    <col min="10248" max="10250" width="8.625" style="97" customWidth="1"/>
    <col min="10251" max="10251" width="10.375" style="97" customWidth="1"/>
    <col min="10252" max="10254" width="8.625" style="97" customWidth="1"/>
    <col min="10255" max="10255" width="9" style="97"/>
    <col min="10256" max="10261" width="4.5" style="97" bestFit="1" customWidth="1"/>
    <col min="10262" max="10496" width="9" style="97"/>
    <col min="10497" max="10497" width="22.875" style="97" customWidth="1"/>
    <col min="10498" max="10498" width="4.375" style="97" customWidth="1"/>
    <col min="10499" max="10499" width="10.375" style="97" customWidth="1"/>
    <col min="10500" max="10502" width="8.625" style="97" customWidth="1"/>
    <col min="10503" max="10503" width="10.375" style="97" customWidth="1"/>
    <col min="10504" max="10506" width="8.625" style="97" customWidth="1"/>
    <col min="10507" max="10507" width="10.375" style="97" customWidth="1"/>
    <col min="10508" max="10510" width="8.625" style="97" customWidth="1"/>
    <col min="10511" max="10511" width="9" style="97"/>
    <col min="10512" max="10517" width="4.5" style="97" bestFit="1" customWidth="1"/>
    <col min="10518" max="10752" width="9" style="97"/>
    <col min="10753" max="10753" width="22.875" style="97" customWidth="1"/>
    <col min="10754" max="10754" width="4.375" style="97" customWidth="1"/>
    <col min="10755" max="10755" width="10.375" style="97" customWidth="1"/>
    <col min="10756" max="10758" width="8.625" style="97" customWidth="1"/>
    <col min="10759" max="10759" width="10.375" style="97" customWidth="1"/>
    <col min="10760" max="10762" width="8.625" style="97" customWidth="1"/>
    <col min="10763" max="10763" width="10.375" style="97" customWidth="1"/>
    <col min="10764" max="10766" width="8.625" style="97" customWidth="1"/>
    <col min="10767" max="10767" width="9" style="97"/>
    <col min="10768" max="10773" width="4.5" style="97" bestFit="1" customWidth="1"/>
    <col min="10774" max="11008" width="9" style="97"/>
    <col min="11009" max="11009" width="22.875" style="97" customWidth="1"/>
    <col min="11010" max="11010" width="4.375" style="97" customWidth="1"/>
    <col min="11011" max="11011" width="10.375" style="97" customWidth="1"/>
    <col min="11012" max="11014" width="8.625" style="97" customWidth="1"/>
    <col min="11015" max="11015" width="10.375" style="97" customWidth="1"/>
    <col min="11016" max="11018" width="8.625" style="97" customWidth="1"/>
    <col min="11019" max="11019" width="10.375" style="97" customWidth="1"/>
    <col min="11020" max="11022" width="8.625" style="97" customWidth="1"/>
    <col min="11023" max="11023" width="9" style="97"/>
    <col min="11024" max="11029" width="4.5" style="97" bestFit="1" customWidth="1"/>
    <col min="11030" max="11264" width="9" style="97"/>
    <col min="11265" max="11265" width="22.875" style="97" customWidth="1"/>
    <col min="11266" max="11266" width="4.375" style="97" customWidth="1"/>
    <col min="11267" max="11267" width="10.375" style="97" customWidth="1"/>
    <col min="11268" max="11270" width="8.625" style="97" customWidth="1"/>
    <col min="11271" max="11271" width="10.375" style="97" customWidth="1"/>
    <col min="11272" max="11274" width="8.625" style="97" customWidth="1"/>
    <col min="11275" max="11275" width="10.375" style="97" customWidth="1"/>
    <col min="11276" max="11278" width="8.625" style="97" customWidth="1"/>
    <col min="11279" max="11279" width="9" style="97"/>
    <col min="11280" max="11285" width="4.5" style="97" bestFit="1" customWidth="1"/>
    <col min="11286" max="11520" width="9" style="97"/>
    <col min="11521" max="11521" width="22.875" style="97" customWidth="1"/>
    <col min="11522" max="11522" width="4.375" style="97" customWidth="1"/>
    <col min="11523" max="11523" width="10.375" style="97" customWidth="1"/>
    <col min="11524" max="11526" width="8.625" style="97" customWidth="1"/>
    <col min="11527" max="11527" width="10.375" style="97" customWidth="1"/>
    <col min="11528" max="11530" width="8.625" style="97" customWidth="1"/>
    <col min="11531" max="11531" width="10.375" style="97" customWidth="1"/>
    <col min="11532" max="11534" width="8.625" style="97" customWidth="1"/>
    <col min="11535" max="11535" width="9" style="97"/>
    <col min="11536" max="11541" width="4.5" style="97" bestFit="1" customWidth="1"/>
    <col min="11542" max="11776" width="9" style="97"/>
    <col min="11777" max="11777" width="22.875" style="97" customWidth="1"/>
    <col min="11778" max="11778" width="4.375" style="97" customWidth="1"/>
    <col min="11779" max="11779" width="10.375" style="97" customWidth="1"/>
    <col min="11780" max="11782" width="8.625" style="97" customWidth="1"/>
    <col min="11783" max="11783" width="10.375" style="97" customWidth="1"/>
    <col min="11784" max="11786" width="8.625" style="97" customWidth="1"/>
    <col min="11787" max="11787" width="10.375" style="97" customWidth="1"/>
    <col min="11788" max="11790" width="8.625" style="97" customWidth="1"/>
    <col min="11791" max="11791" width="9" style="97"/>
    <col min="11792" max="11797" width="4.5" style="97" bestFit="1" customWidth="1"/>
    <col min="11798" max="12032" width="9" style="97"/>
    <col min="12033" max="12033" width="22.875" style="97" customWidth="1"/>
    <col min="12034" max="12034" width="4.375" style="97" customWidth="1"/>
    <col min="12035" max="12035" width="10.375" style="97" customWidth="1"/>
    <col min="12036" max="12038" width="8.625" style="97" customWidth="1"/>
    <col min="12039" max="12039" width="10.375" style="97" customWidth="1"/>
    <col min="12040" max="12042" width="8.625" style="97" customWidth="1"/>
    <col min="12043" max="12043" width="10.375" style="97" customWidth="1"/>
    <col min="12044" max="12046" width="8.625" style="97" customWidth="1"/>
    <col min="12047" max="12047" width="9" style="97"/>
    <col min="12048" max="12053" width="4.5" style="97" bestFit="1" customWidth="1"/>
    <col min="12054" max="12288" width="9" style="97"/>
    <col min="12289" max="12289" width="22.875" style="97" customWidth="1"/>
    <col min="12290" max="12290" width="4.375" style="97" customWidth="1"/>
    <col min="12291" max="12291" width="10.375" style="97" customWidth="1"/>
    <col min="12292" max="12294" width="8.625" style="97" customWidth="1"/>
    <col min="12295" max="12295" width="10.375" style="97" customWidth="1"/>
    <col min="12296" max="12298" width="8.625" style="97" customWidth="1"/>
    <col min="12299" max="12299" width="10.375" style="97" customWidth="1"/>
    <col min="12300" max="12302" width="8.625" style="97" customWidth="1"/>
    <col min="12303" max="12303" width="9" style="97"/>
    <col min="12304" max="12309" width="4.5" style="97" bestFit="1" customWidth="1"/>
    <col min="12310" max="12544" width="9" style="97"/>
    <col min="12545" max="12545" width="22.875" style="97" customWidth="1"/>
    <col min="12546" max="12546" width="4.375" style="97" customWidth="1"/>
    <col min="12547" max="12547" width="10.375" style="97" customWidth="1"/>
    <col min="12548" max="12550" width="8.625" style="97" customWidth="1"/>
    <col min="12551" max="12551" width="10.375" style="97" customWidth="1"/>
    <col min="12552" max="12554" width="8.625" style="97" customWidth="1"/>
    <col min="12555" max="12555" width="10.375" style="97" customWidth="1"/>
    <col min="12556" max="12558" width="8.625" style="97" customWidth="1"/>
    <col min="12559" max="12559" width="9" style="97"/>
    <col min="12560" max="12565" width="4.5" style="97" bestFit="1" customWidth="1"/>
    <col min="12566" max="12800" width="9" style="97"/>
    <col min="12801" max="12801" width="22.875" style="97" customWidth="1"/>
    <col min="12802" max="12802" width="4.375" style="97" customWidth="1"/>
    <col min="12803" max="12803" width="10.375" style="97" customWidth="1"/>
    <col min="12804" max="12806" width="8.625" style="97" customWidth="1"/>
    <col min="12807" max="12807" width="10.375" style="97" customWidth="1"/>
    <col min="12808" max="12810" width="8.625" style="97" customWidth="1"/>
    <col min="12811" max="12811" width="10.375" style="97" customWidth="1"/>
    <col min="12812" max="12814" width="8.625" style="97" customWidth="1"/>
    <col min="12815" max="12815" width="9" style="97"/>
    <col min="12816" max="12821" width="4.5" style="97" bestFit="1" customWidth="1"/>
    <col min="12822" max="13056" width="9" style="97"/>
    <col min="13057" max="13057" width="22.875" style="97" customWidth="1"/>
    <col min="13058" max="13058" width="4.375" style="97" customWidth="1"/>
    <col min="13059" max="13059" width="10.375" style="97" customWidth="1"/>
    <col min="13060" max="13062" width="8.625" style="97" customWidth="1"/>
    <col min="13063" max="13063" width="10.375" style="97" customWidth="1"/>
    <col min="13064" max="13066" width="8.625" style="97" customWidth="1"/>
    <col min="13067" max="13067" width="10.375" style="97" customWidth="1"/>
    <col min="13068" max="13070" width="8.625" style="97" customWidth="1"/>
    <col min="13071" max="13071" width="9" style="97"/>
    <col min="13072" max="13077" width="4.5" style="97" bestFit="1" customWidth="1"/>
    <col min="13078" max="13312" width="9" style="97"/>
    <col min="13313" max="13313" width="22.875" style="97" customWidth="1"/>
    <col min="13314" max="13314" width="4.375" style="97" customWidth="1"/>
    <col min="13315" max="13315" width="10.375" style="97" customWidth="1"/>
    <col min="13316" max="13318" width="8.625" style="97" customWidth="1"/>
    <col min="13319" max="13319" width="10.375" style="97" customWidth="1"/>
    <col min="13320" max="13322" width="8.625" style="97" customWidth="1"/>
    <col min="13323" max="13323" width="10.375" style="97" customWidth="1"/>
    <col min="13324" max="13326" width="8.625" style="97" customWidth="1"/>
    <col min="13327" max="13327" width="9" style="97"/>
    <col min="13328" max="13333" width="4.5" style="97" bestFit="1" customWidth="1"/>
    <col min="13334" max="13568" width="9" style="97"/>
    <col min="13569" max="13569" width="22.875" style="97" customWidth="1"/>
    <col min="13570" max="13570" width="4.375" style="97" customWidth="1"/>
    <col min="13571" max="13571" width="10.375" style="97" customWidth="1"/>
    <col min="13572" max="13574" width="8.625" style="97" customWidth="1"/>
    <col min="13575" max="13575" width="10.375" style="97" customWidth="1"/>
    <col min="13576" max="13578" width="8.625" style="97" customWidth="1"/>
    <col min="13579" max="13579" width="10.375" style="97" customWidth="1"/>
    <col min="13580" max="13582" width="8.625" style="97" customWidth="1"/>
    <col min="13583" max="13583" width="9" style="97"/>
    <col min="13584" max="13589" width="4.5" style="97" bestFit="1" customWidth="1"/>
    <col min="13590" max="13824" width="9" style="97"/>
    <col min="13825" max="13825" width="22.875" style="97" customWidth="1"/>
    <col min="13826" max="13826" width="4.375" style="97" customWidth="1"/>
    <col min="13827" max="13827" width="10.375" style="97" customWidth="1"/>
    <col min="13828" max="13830" width="8.625" style="97" customWidth="1"/>
    <col min="13831" max="13831" width="10.375" style="97" customWidth="1"/>
    <col min="13832" max="13834" width="8.625" style="97" customWidth="1"/>
    <col min="13835" max="13835" width="10.375" style="97" customWidth="1"/>
    <col min="13836" max="13838" width="8.625" style="97" customWidth="1"/>
    <col min="13839" max="13839" width="9" style="97"/>
    <col min="13840" max="13845" width="4.5" style="97" bestFit="1" customWidth="1"/>
    <col min="13846" max="14080" width="9" style="97"/>
    <col min="14081" max="14081" width="22.875" style="97" customWidth="1"/>
    <col min="14082" max="14082" width="4.375" style="97" customWidth="1"/>
    <col min="14083" max="14083" width="10.375" style="97" customWidth="1"/>
    <col min="14084" max="14086" width="8.625" style="97" customWidth="1"/>
    <col min="14087" max="14087" width="10.375" style="97" customWidth="1"/>
    <col min="14088" max="14090" width="8.625" style="97" customWidth="1"/>
    <col min="14091" max="14091" width="10.375" style="97" customWidth="1"/>
    <col min="14092" max="14094" width="8.625" style="97" customWidth="1"/>
    <col min="14095" max="14095" width="9" style="97"/>
    <col min="14096" max="14101" width="4.5" style="97" bestFit="1" customWidth="1"/>
    <col min="14102" max="14336" width="9" style="97"/>
    <col min="14337" max="14337" width="22.875" style="97" customWidth="1"/>
    <col min="14338" max="14338" width="4.375" style="97" customWidth="1"/>
    <col min="14339" max="14339" width="10.375" style="97" customWidth="1"/>
    <col min="14340" max="14342" width="8.625" style="97" customWidth="1"/>
    <col min="14343" max="14343" width="10.375" style="97" customWidth="1"/>
    <col min="14344" max="14346" width="8.625" style="97" customWidth="1"/>
    <col min="14347" max="14347" width="10.375" style="97" customWidth="1"/>
    <col min="14348" max="14350" width="8.625" style="97" customWidth="1"/>
    <col min="14351" max="14351" width="9" style="97"/>
    <col min="14352" max="14357" width="4.5" style="97" bestFit="1" customWidth="1"/>
    <col min="14358" max="14592" width="9" style="97"/>
    <col min="14593" max="14593" width="22.875" style="97" customWidth="1"/>
    <col min="14594" max="14594" width="4.375" style="97" customWidth="1"/>
    <col min="14595" max="14595" width="10.375" style="97" customWidth="1"/>
    <col min="14596" max="14598" width="8.625" style="97" customWidth="1"/>
    <col min="14599" max="14599" width="10.375" style="97" customWidth="1"/>
    <col min="14600" max="14602" width="8.625" style="97" customWidth="1"/>
    <col min="14603" max="14603" width="10.375" style="97" customWidth="1"/>
    <col min="14604" max="14606" width="8.625" style="97" customWidth="1"/>
    <col min="14607" max="14607" width="9" style="97"/>
    <col min="14608" max="14613" width="4.5" style="97" bestFit="1" customWidth="1"/>
    <col min="14614" max="14848" width="9" style="97"/>
    <col min="14849" max="14849" width="22.875" style="97" customWidth="1"/>
    <col min="14850" max="14850" width="4.375" style="97" customWidth="1"/>
    <col min="14851" max="14851" width="10.375" style="97" customWidth="1"/>
    <col min="14852" max="14854" width="8.625" style="97" customWidth="1"/>
    <col min="14855" max="14855" width="10.375" style="97" customWidth="1"/>
    <col min="14856" max="14858" width="8.625" style="97" customWidth="1"/>
    <col min="14859" max="14859" width="10.375" style="97" customWidth="1"/>
    <col min="14860" max="14862" width="8.625" style="97" customWidth="1"/>
    <col min="14863" max="14863" width="9" style="97"/>
    <col min="14864" max="14869" width="4.5" style="97" bestFit="1" customWidth="1"/>
    <col min="14870" max="15104" width="9" style="97"/>
    <col min="15105" max="15105" width="22.875" style="97" customWidth="1"/>
    <col min="15106" max="15106" width="4.375" style="97" customWidth="1"/>
    <col min="15107" max="15107" width="10.375" style="97" customWidth="1"/>
    <col min="15108" max="15110" width="8.625" style="97" customWidth="1"/>
    <col min="15111" max="15111" width="10.375" style="97" customWidth="1"/>
    <col min="15112" max="15114" width="8.625" style="97" customWidth="1"/>
    <col min="15115" max="15115" width="10.375" style="97" customWidth="1"/>
    <col min="15116" max="15118" width="8.625" style="97" customWidth="1"/>
    <col min="15119" max="15119" width="9" style="97"/>
    <col min="15120" max="15125" width="4.5" style="97" bestFit="1" customWidth="1"/>
    <col min="15126" max="15360" width="9" style="97"/>
    <col min="15361" max="15361" width="22.875" style="97" customWidth="1"/>
    <col min="15362" max="15362" width="4.375" style="97" customWidth="1"/>
    <col min="15363" max="15363" width="10.375" style="97" customWidth="1"/>
    <col min="15364" max="15366" width="8.625" style="97" customWidth="1"/>
    <col min="15367" max="15367" width="10.375" style="97" customWidth="1"/>
    <col min="15368" max="15370" width="8.625" style="97" customWidth="1"/>
    <col min="15371" max="15371" width="10.375" style="97" customWidth="1"/>
    <col min="15372" max="15374" width="8.625" style="97" customWidth="1"/>
    <col min="15375" max="15375" width="9" style="97"/>
    <col min="15376" max="15381" width="4.5" style="97" bestFit="1" customWidth="1"/>
    <col min="15382" max="15616" width="9" style="97"/>
    <col min="15617" max="15617" width="22.875" style="97" customWidth="1"/>
    <col min="15618" max="15618" width="4.375" style="97" customWidth="1"/>
    <col min="15619" max="15619" width="10.375" style="97" customWidth="1"/>
    <col min="15620" max="15622" width="8.625" style="97" customWidth="1"/>
    <col min="15623" max="15623" width="10.375" style="97" customWidth="1"/>
    <col min="15624" max="15626" width="8.625" style="97" customWidth="1"/>
    <col min="15627" max="15627" width="10.375" style="97" customWidth="1"/>
    <col min="15628" max="15630" width="8.625" style="97" customWidth="1"/>
    <col min="15631" max="15631" width="9" style="97"/>
    <col min="15632" max="15637" width="4.5" style="97" bestFit="1" customWidth="1"/>
    <col min="15638" max="15872" width="9" style="97"/>
    <col min="15873" max="15873" width="22.875" style="97" customWidth="1"/>
    <col min="15874" max="15874" width="4.375" style="97" customWidth="1"/>
    <col min="15875" max="15875" width="10.375" style="97" customWidth="1"/>
    <col min="15876" max="15878" width="8.625" style="97" customWidth="1"/>
    <col min="15879" max="15879" width="10.375" style="97" customWidth="1"/>
    <col min="15880" max="15882" width="8.625" style="97" customWidth="1"/>
    <col min="15883" max="15883" width="10.375" style="97" customWidth="1"/>
    <col min="15884" max="15886" width="8.625" style="97" customWidth="1"/>
    <col min="15887" max="15887" width="9" style="97"/>
    <col min="15888" max="15893" width="4.5" style="97" bestFit="1" customWidth="1"/>
    <col min="15894" max="16128" width="9" style="97"/>
    <col min="16129" max="16129" width="22.875" style="97" customWidth="1"/>
    <col min="16130" max="16130" width="4.375" style="97" customWidth="1"/>
    <col min="16131" max="16131" width="10.375" style="97" customWidth="1"/>
    <col min="16132" max="16134" width="8.625" style="97" customWidth="1"/>
    <col min="16135" max="16135" width="10.375" style="97" customWidth="1"/>
    <col min="16136" max="16138" width="8.625" style="97" customWidth="1"/>
    <col min="16139" max="16139" width="10.375" style="97" customWidth="1"/>
    <col min="16140" max="16142" width="8.625" style="97" customWidth="1"/>
    <col min="16143" max="16143" width="9" style="97"/>
    <col min="16144" max="16149" width="4.5" style="97" bestFit="1" customWidth="1"/>
    <col min="16150" max="16384" width="9" style="97"/>
  </cols>
  <sheetData>
    <row r="1" spans="1:44" s="94" customFormat="1" ht="16.5" customHeight="1">
      <c r="A1" s="1439" t="s">
        <v>3699</v>
      </c>
      <c r="B1" s="1643"/>
      <c r="K1" s="1739" t="s">
        <v>3700</v>
      </c>
      <c r="L1" s="1739"/>
      <c r="M1" s="1739" t="s">
        <v>3770</v>
      </c>
      <c r="N1" s="1739"/>
    </row>
    <row r="2" spans="1:44" s="94" customFormat="1" ht="16.5" customHeight="1">
      <c r="A2" s="1439" t="s">
        <v>3701</v>
      </c>
      <c r="B2" s="11" t="s">
        <v>3702</v>
      </c>
      <c r="C2" s="1471"/>
      <c r="D2" s="1471"/>
      <c r="E2" s="1471"/>
      <c r="F2" s="1471"/>
      <c r="G2" s="1471"/>
      <c r="H2" s="1471"/>
      <c r="I2" s="1471"/>
      <c r="J2" s="7" t="s">
        <v>3941</v>
      </c>
      <c r="K2" s="1739" t="s">
        <v>3704</v>
      </c>
      <c r="L2" s="1739"/>
      <c r="M2" s="1739" t="s">
        <v>546</v>
      </c>
      <c r="N2" s="1739"/>
    </row>
    <row r="3" spans="1:44" s="420" customFormat="1" ht="27" customHeight="1">
      <c r="A3" s="1811" t="s">
        <v>3956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N3" s="1811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</row>
    <row r="4" spans="1:44" s="94" customFormat="1" ht="15" customHeight="1">
      <c r="B4" s="1466"/>
      <c r="C4" s="1466"/>
      <c r="D4" s="1466"/>
      <c r="E4" s="1466"/>
      <c r="F4" s="1443" t="s">
        <v>3706</v>
      </c>
      <c r="G4" s="1515"/>
      <c r="H4" s="1466"/>
      <c r="I4" s="1466"/>
      <c r="J4" s="1466"/>
      <c r="K4" s="1447"/>
      <c r="L4" s="1447"/>
      <c r="M4" s="1813" t="s">
        <v>3957</v>
      </c>
      <c r="N4" s="1813"/>
    </row>
    <row r="5" spans="1:44" s="94" customFormat="1" ht="20.25" customHeight="1">
      <c r="A5" s="1808" t="s">
        <v>3958</v>
      </c>
      <c r="B5" s="1795"/>
      <c r="C5" s="1810" t="s">
        <v>3709</v>
      </c>
      <c r="D5" s="1746"/>
      <c r="E5" s="1746"/>
      <c r="F5" s="1737"/>
      <c r="G5" s="1810" t="s">
        <v>3959</v>
      </c>
      <c r="H5" s="1746"/>
      <c r="I5" s="1746"/>
      <c r="J5" s="1737"/>
      <c r="K5" s="1810" t="s">
        <v>3960</v>
      </c>
      <c r="L5" s="1746"/>
      <c r="M5" s="1746"/>
      <c r="N5" s="1820"/>
    </row>
    <row r="6" spans="1:44" s="94" customFormat="1" ht="18.75" customHeight="1">
      <c r="A6" s="1763"/>
      <c r="B6" s="1767"/>
      <c r="C6" s="1439" t="s">
        <v>3961</v>
      </c>
      <c r="D6" s="1439" t="s">
        <v>3954</v>
      </c>
      <c r="E6" s="1439" t="s">
        <v>3953</v>
      </c>
      <c r="F6" s="1439" t="s">
        <v>3962</v>
      </c>
      <c r="G6" s="1439" t="s">
        <v>3961</v>
      </c>
      <c r="H6" s="1439" t="s">
        <v>3954</v>
      </c>
      <c r="I6" s="1439" t="s">
        <v>3953</v>
      </c>
      <c r="J6" s="1439" t="s">
        <v>3962</v>
      </c>
      <c r="K6" s="1439" t="s">
        <v>3961</v>
      </c>
      <c r="L6" s="1439" t="s">
        <v>3954</v>
      </c>
      <c r="M6" s="1439" t="s">
        <v>3953</v>
      </c>
      <c r="N6" s="1463" t="s">
        <v>3962</v>
      </c>
    </row>
    <row r="7" spans="1:44" s="94" customFormat="1" ht="11.45" customHeight="1">
      <c r="A7" s="1814" t="s">
        <v>3963</v>
      </c>
      <c r="B7" s="1815"/>
      <c r="C7" s="477">
        <f>D7+E7+F7</f>
        <v>9</v>
      </c>
      <c r="D7" s="479">
        <f>H7+L7</f>
        <v>0</v>
      </c>
      <c r="E7" s="479">
        <f>I7+M7</f>
        <v>6</v>
      </c>
      <c r="F7" s="479">
        <f>J7+N7</f>
        <v>3</v>
      </c>
      <c r="G7" s="1546">
        <f>H7+I7+J7</f>
        <v>4</v>
      </c>
      <c r="H7" s="1546">
        <v>0</v>
      </c>
      <c r="I7" s="1546">
        <v>2</v>
      </c>
      <c r="J7" s="1546">
        <v>2</v>
      </c>
      <c r="K7" s="1546">
        <f>L7+M7+N7</f>
        <v>5</v>
      </c>
      <c r="L7" s="479">
        <v>0</v>
      </c>
      <c r="M7" s="479">
        <v>4</v>
      </c>
      <c r="N7" s="479">
        <v>1</v>
      </c>
      <c r="P7" s="21">
        <f>C7-D7-E7-F7</f>
        <v>0</v>
      </c>
      <c r="Q7" s="21">
        <f>G7-H7-I7-J7</f>
        <v>0</v>
      </c>
      <c r="R7" s="21">
        <f>K7-L7-M7-N7</f>
        <v>0</v>
      </c>
      <c r="S7" s="21">
        <f>C7-G7-K7</f>
        <v>0</v>
      </c>
      <c r="T7" s="21">
        <f>D7-H7-L7</f>
        <v>0</v>
      </c>
      <c r="U7" s="21">
        <f>E7-I7-M7</f>
        <v>0</v>
      </c>
    </row>
    <row r="8" spans="1:44" s="94" customFormat="1" ht="8.1" customHeight="1">
      <c r="A8" s="1469"/>
      <c r="B8" s="1470"/>
      <c r="C8" s="434"/>
      <c r="D8" s="1546"/>
      <c r="E8" s="1546"/>
      <c r="F8" s="1546"/>
      <c r="G8" s="1546"/>
      <c r="H8" s="1546"/>
      <c r="I8" s="1546"/>
      <c r="J8" s="1546"/>
      <c r="K8" s="1546"/>
      <c r="L8" s="1546"/>
      <c r="M8" s="1546"/>
      <c r="N8" s="1546"/>
      <c r="P8" s="21"/>
      <c r="Q8" s="21"/>
      <c r="R8" s="21"/>
      <c r="S8" s="21"/>
      <c r="T8" s="21"/>
      <c r="U8" s="21"/>
    </row>
    <row r="9" spans="1:44" s="94" customFormat="1" ht="11.45" customHeight="1">
      <c r="A9" s="1469" t="s">
        <v>3964</v>
      </c>
      <c r="B9" s="1470"/>
      <c r="C9" s="434">
        <f t="shared" ref="C9:C46" si="0">D9+E9+F9</f>
        <v>96</v>
      </c>
      <c r="D9" s="1546">
        <f t="shared" ref="D9:F46" si="1">H9+L9</f>
        <v>0</v>
      </c>
      <c r="E9" s="1546">
        <f t="shared" si="1"/>
        <v>80</v>
      </c>
      <c r="F9" s="1546">
        <f t="shared" si="1"/>
        <v>16</v>
      </c>
      <c r="G9" s="1546">
        <f>SUM(H9:J9)</f>
        <v>48</v>
      </c>
      <c r="H9" s="1546">
        <f>SUM(H10:H12)</f>
        <v>0</v>
      </c>
      <c r="I9" s="1546">
        <f>SUM(I10:I12)</f>
        <v>35</v>
      </c>
      <c r="J9" s="1546">
        <f>SUM(J10:J12)</f>
        <v>13</v>
      </c>
      <c r="K9" s="1546">
        <f>SUM(L9:N9)</f>
        <v>48</v>
      </c>
      <c r="L9" s="1546">
        <f>SUM(L10:L12)</f>
        <v>0</v>
      </c>
      <c r="M9" s="1546">
        <f>SUM(M10:M12)</f>
        <v>45</v>
      </c>
      <c r="N9" s="1546">
        <f>SUM(N10:N12)</f>
        <v>3</v>
      </c>
      <c r="P9" s="21">
        <f t="shared" ref="P9:P46" si="2">C9-D9-E9-F9</f>
        <v>0</v>
      </c>
      <c r="Q9" s="21">
        <f t="shared" ref="Q9:Q46" si="3">G9-H9-I9-J9</f>
        <v>0</v>
      </c>
      <c r="R9" s="21">
        <f t="shared" ref="R9:R46" si="4">K9-L9-M9-N9</f>
        <v>0</v>
      </c>
      <c r="S9" s="21">
        <f t="shared" ref="S9:U46" si="5">C9-G9-K9</f>
        <v>0</v>
      </c>
      <c r="T9" s="21">
        <f t="shared" si="5"/>
        <v>0</v>
      </c>
      <c r="U9" s="21">
        <f t="shared" si="5"/>
        <v>0</v>
      </c>
    </row>
    <row r="10" spans="1:44" s="94" customFormat="1" ht="11.45" customHeight="1">
      <c r="A10" s="438" t="s">
        <v>3965</v>
      </c>
      <c r="B10" s="1470"/>
      <c r="C10" s="434">
        <f t="shared" si="0"/>
        <v>26</v>
      </c>
      <c r="D10" s="1546">
        <f t="shared" si="1"/>
        <v>0</v>
      </c>
      <c r="E10" s="1546">
        <f t="shared" si="1"/>
        <v>23</v>
      </c>
      <c r="F10" s="1546">
        <f t="shared" si="1"/>
        <v>3</v>
      </c>
      <c r="G10" s="1546">
        <f>SUM(H10:J10)</f>
        <v>10</v>
      </c>
      <c r="H10" s="407">
        <v>0</v>
      </c>
      <c r="I10" s="407">
        <v>8</v>
      </c>
      <c r="J10" s="407">
        <v>2</v>
      </c>
      <c r="K10" s="1546">
        <f>SUM(L10:N10)</f>
        <v>16</v>
      </c>
      <c r="L10" s="407">
        <v>0</v>
      </c>
      <c r="M10" s="407">
        <v>15</v>
      </c>
      <c r="N10" s="407">
        <v>1</v>
      </c>
      <c r="P10" s="21">
        <f t="shared" si="2"/>
        <v>0</v>
      </c>
      <c r="Q10" s="21">
        <f t="shared" si="3"/>
        <v>0</v>
      </c>
      <c r="R10" s="21">
        <f t="shared" si="4"/>
        <v>0</v>
      </c>
      <c r="S10" s="21">
        <f t="shared" si="5"/>
        <v>0</v>
      </c>
      <c r="T10" s="21">
        <f t="shared" si="5"/>
        <v>0</v>
      </c>
      <c r="U10" s="21">
        <f t="shared" si="5"/>
        <v>0</v>
      </c>
    </row>
    <row r="11" spans="1:44" s="94" customFormat="1" ht="11.45" customHeight="1">
      <c r="A11" s="438" t="s">
        <v>3966</v>
      </c>
      <c r="B11" s="1470"/>
      <c r="C11" s="434">
        <f t="shared" si="0"/>
        <v>29</v>
      </c>
      <c r="D11" s="1546">
        <f t="shared" si="1"/>
        <v>0</v>
      </c>
      <c r="E11" s="1546">
        <f t="shared" si="1"/>
        <v>23</v>
      </c>
      <c r="F11" s="1546">
        <f t="shared" si="1"/>
        <v>6</v>
      </c>
      <c r="G11" s="1546">
        <f t="shared" ref="G11:G46" si="6">SUM(H11:J11)</f>
        <v>13</v>
      </c>
      <c r="H11" s="407">
        <v>0</v>
      </c>
      <c r="I11" s="407">
        <v>8</v>
      </c>
      <c r="J11" s="407">
        <v>5</v>
      </c>
      <c r="K11" s="1546">
        <f t="shared" ref="K11:K46" si="7">SUM(L11:N11)</f>
        <v>16</v>
      </c>
      <c r="L11" s="407">
        <v>0</v>
      </c>
      <c r="M11" s="407">
        <v>15</v>
      </c>
      <c r="N11" s="407">
        <v>1</v>
      </c>
      <c r="P11" s="21">
        <f t="shared" si="2"/>
        <v>0</v>
      </c>
      <c r="Q11" s="21">
        <f t="shared" si="3"/>
        <v>0</v>
      </c>
      <c r="R11" s="21">
        <f t="shared" si="4"/>
        <v>0</v>
      </c>
      <c r="S11" s="21">
        <f t="shared" si="5"/>
        <v>0</v>
      </c>
      <c r="T11" s="21">
        <f t="shared" si="5"/>
        <v>0</v>
      </c>
      <c r="U11" s="21">
        <f t="shared" si="5"/>
        <v>0</v>
      </c>
    </row>
    <row r="12" spans="1:44" s="94" customFormat="1" ht="11.45" customHeight="1">
      <c r="A12" s="438" t="s">
        <v>3967</v>
      </c>
      <c r="B12" s="1470"/>
      <c r="C12" s="434">
        <f t="shared" si="0"/>
        <v>41</v>
      </c>
      <c r="D12" s="1546">
        <f t="shared" si="1"/>
        <v>0</v>
      </c>
      <c r="E12" s="1546">
        <f t="shared" si="1"/>
        <v>34</v>
      </c>
      <c r="F12" s="1546">
        <f t="shared" si="1"/>
        <v>7</v>
      </c>
      <c r="G12" s="1546">
        <f t="shared" si="6"/>
        <v>25</v>
      </c>
      <c r="H12" s="407">
        <v>0</v>
      </c>
      <c r="I12" s="407">
        <v>19</v>
      </c>
      <c r="J12" s="407">
        <v>6</v>
      </c>
      <c r="K12" s="1546">
        <f t="shared" si="7"/>
        <v>16</v>
      </c>
      <c r="L12" s="407">
        <v>0</v>
      </c>
      <c r="M12" s="407">
        <v>15</v>
      </c>
      <c r="N12" s="407">
        <v>1</v>
      </c>
      <c r="P12" s="21">
        <f t="shared" si="2"/>
        <v>0</v>
      </c>
      <c r="Q12" s="21">
        <f t="shared" si="3"/>
        <v>0</v>
      </c>
      <c r="R12" s="21">
        <f t="shared" si="4"/>
        <v>0</v>
      </c>
      <c r="S12" s="21">
        <f t="shared" si="5"/>
        <v>0</v>
      </c>
      <c r="T12" s="21">
        <f t="shared" si="5"/>
        <v>0</v>
      </c>
      <c r="U12" s="21">
        <f t="shared" si="5"/>
        <v>0</v>
      </c>
    </row>
    <row r="13" spans="1:44" s="94" customFormat="1" ht="8.1" customHeight="1">
      <c r="A13" s="480"/>
      <c r="B13" s="1470"/>
      <c r="C13" s="434"/>
      <c r="D13" s="1546"/>
      <c r="E13" s="1546"/>
      <c r="F13" s="1546"/>
      <c r="G13" s="1546"/>
      <c r="H13" s="1546"/>
      <c r="I13" s="1546"/>
      <c r="J13" s="1546"/>
      <c r="K13" s="1546"/>
      <c r="L13" s="1546"/>
      <c r="M13" s="1546"/>
      <c r="N13" s="1546"/>
      <c r="P13" s="21"/>
      <c r="Q13" s="21"/>
      <c r="R13" s="21"/>
      <c r="S13" s="21"/>
      <c r="T13" s="21"/>
      <c r="U13" s="21"/>
    </row>
    <row r="14" spans="1:44" s="94" customFormat="1" ht="11.45" customHeight="1">
      <c r="A14" s="1469" t="s">
        <v>3968</v>
      </c>
      <c r="B14" s="1449" t="s">
        <v>3961</v>
      </c>
      <c r="C14" s="434">
        <f t="shared" si="0"/>
        <v>3316</v>
      </c>
      <c r="D14" s="1546">
        <f t="shared" si="1"/>
        <v>0</v>
      </c>
      <c r="E14" s="1546">
        <f t="shared" si="1"/>
        <v>2787</v>
      </c>
      <c r="F14" s="1546">
        <f t="shared" si="1"/>
        <v>529</v>
      </c>
      <c r="G14" s="1546">
        <f t="shared" si="6"/>
        <v>1721</v>
      </c>
      <c r="H14" s="1546">
        <f>H16+H15</f>
        <v>0</v>
      </c>
      <c r="I14" s="1546">
        <f>I16+I15</f>
        <v>1239</v>
      </c>
      <c r="J14" s="1546">
        <f>J16+J15</f>
        <v>482</v>
      </c>
      <c r="K14" s="1546">
        <f t="shared" si="7"/>
        <v>1595</v>
      </c>
      <c r="L14" s="1546">
        <f>L16+L15</f>
        <v>0</v>
      </c>
      <c r="M14" s="1546">
        <f>M16+M15</f>
        <v>1548</v>
      </c>
      <c r="N14" s="1546">
        <f>N16+N15</f>
        <v>47</v>
      </c>
      <c r="P14" s="21">
        <f t="shared" si="2"/>
        <v>0</v>
      </c>
      <c r="Q14" s="21">
        <f t="shared" si="3"/>
        <v>0</v>
      </c>
      <c r="R14" s="21">
        <f t="shared" si="4"/>
        <v>0</v>
      </c>
      <c r="S14" s="21">
        <f t="shared" si="5"/>
        <v>0</v>
      </c>
      <c r="T14" s="21">
        <f t="shared" si="5"/>
        <v>0</v>
      </c>
      <c r="U14" s="21">
        <f t="shared" si="5"/>
        <v>0</v>
      </c>
    </row>
    <row r="15" spans="1:44" s="94" customFormat="1" ht="11.45" customHeight="1">
      <c r="A15" s="480"/>
      <c r="B15" s="1449" t="s">
        <v>3969</v>
      </c>
      <c r="C15" s="434">
        <f t="shared" si="0"/>
        <v>1727</v>
      </c>
      <c r="D15" s="1546">
        <f t="shared" si="1"/>
        <v>0</v>
      </c>
      <c r="E15" s="1546">
        <f t="shared" si="1"/>
        <v>1577</v>
      </c>
      <c r="F15" s="1546">
        <f t="shared" si="1"/>
        <v>150</v>
      </c>
      <c r="G15" s="1546">
        <f t="shared" si="6"/>
        <v>696</v>
      </c>
      <c r="H15" s="1546">
        <f t="shared" ref="H15:J16" si="8">H18+H21+H24+H27</f>
        <v>0</v>
      </c>
      <c r="I15" s="1546">
        <f t="shared" si="8"/>
        <v>586</v>
      </c>
      <c r="J15" s="1546">
        <f t="shared" si="8"/>
        <v>110</v>
      </c>
      <c r="K15" s="1546">
        <f t="shared" si="7"/>
        <v>1031</v>
      </c>
      <c r="L15" s="1546">
        <f t="shared" ref="L15:N16" si="9">L18+L21+L24+L27</f>
        <v>0</v>
      </c>
      <c r="M15" s="1546">
        <f t="shared" si="9"/>
        <v>991</v>
      </c>
      <c r="N15" s="1546">
        <f t="shared" si="9"/>
        <v>40</v>
      </c>
      <c r="P15" s="21">
        <f t="shared" si="2"/>
        <v>0</v>
      </c>
      <c r="Q15" s="21">
        <f t="shared" si="3"/>
        <v>0</v>
      </c>
      <c r="R15" s="21">
        <f t="shared" si="4"/>
        <v>0</v>
      </c>
      <c r="S15" s="21">
        <f t="shared" si="5"/>
        <v>0</v>
      </c>
      <c r="T15" s="21">
        <f t="shared" si="5"/>
        <v>0</v>
      </c>
      <c r="U15" s="21">
        <f t="shared" si="5"/>
        <v>0</v>
      </c>
    </row>
    <row r="16" spans="1:44" s="94" customFormat="1" ht="11.45" customHeight="1">
      <c r="A16" s="480"/>
      <c r="B16" s="1449" t="s">
        <v>3970</v>
      </c>
      <c r="C16" s="434">
        <f t="shared" si="0"/>
        <v>1589</v>
      </c>
      <c r="D16" s="1546">
        <f t="shared" si="1"/>
        <v>0</v>
      </c>
      <c r="E16" s="1546">
        <f t="shared" si="1"/>
        <v>1210</v>
      </c>
      <c r="F16" s="1546">
        <f t="shared" si="1"/>
        <v>379</v>
      </c>
      <c r="G16" s="1546">
        <f t="shared" si="6"/>
        <v>1025</v>
      </c>
      <c r="H16" s="1546">
        <f t="shared" si="8"/>
        <v>0</v>
      </c>
      <c r="I16" s="1546">
        <f t="shared" si="8"/>
        <v>653</v>
      </c>
      <c r="J16" s="1546">
        <f t="shared" si="8"/>
        <v>372</v>
      </c>
      <c r="K16" s="1546">
        <f t="shared" si="7"/>
        <v>564</v>
      </c>
      <c r="L16" s="1546">
        <f t="shared" si="9"/>
        <v>0</v>
      </c>
      <c r="M16" s="1546">
        <f t="shared" si="9"/>
        <v>557</v>
      </c>
      <c r="N16" s="1546">
        <f t="shared" si="9"/>
        <v>7</v>
      </c>
      <c r="P16" s="21">
        <f t="shared" si="2"/>
        <v>0</v>
      </c>
      <c r="Q16" s="21">
        <f t="shared" si="3"/>
        <v>0</v>
      </c>
      <c r="R16" s="21">
        <f t="shared" si="4"/>
        <v>0</v>
      </c>
      <c r="S16" s="21">
        <f t="shared" si="5"/>
        <v>0</v>
      </c>
      <c r="T16" s="21">
        <f t="shared" si="5"/>
        <v>0</v>
      </c>
      <c r="U16" s="21">
        <f t="shared" si="5"/>
        <v>0</v>
      </c>
    </row>
    <row r="17" spans="1:21" s="94" customFormat="1" ht="11.45" customHeight="1">
      <c r="A17" s="480" t="s">
        <v>3971</v>
      </c>
      <c r="B17" s="1449" t="s">
        <v>49</v>
      </c>
      <c r="C17" s="434">
        <f t="shared" si="0"/>
        <v>859</v>
      </c>
      <c r="D17" s="1546">
        <f t="shared" si="1"/>
        <v>0</v>
      </c>
      <c r="E17" s="1546">
        <f t="shared" si="1"/>
        <v>798</v>
      </c>
      <c r="F17" s="1546">
        <f t="shared" si="1"/>
        <v>61</v>
      </c>
      <c r="G17" s="1546">
        <f t="shared" si="6"/>
        <v>333</v>
      </c>
      <c r="H17" s="1546">
        <f>H19+H18</f>
        <v>0</v>
      </c>
      <c r="I17" s="1546">
        <f>I19+I18</f>
        <v>285</v>
      </c>
      <c r="J17" s="1546">
        <f>J19+J18</f>
        <v>48</v>
      </c>
      <c r="K17" s="1546">
        <f t="shared" si="7"/>
        <v>526</v>
      </c>
      <c r="L17" s="1546">
        <f>L19+L18</f>
        <v>0</v>
      </c>
      <c r="M17" s="1546">
        <f>M19+M18</f>
        <v>513</v>
      </c>
      <c r="N17" s="1546">
        <f>N19+N18</f>
        <v>13</v>
      </c>
      <c r="P17" s="21">
        <f t="shared" si="2"/>
        <v>0</v>
      </c>
      <c r="Q17" s="21">
        <f t="shared" si="3"/>
        <v>0</v>
      </c>
      <c r="R17" s="21">
        <f t="shared" si="4"/>
        <v>0</v>
      </c>
      <c r="S17" s="21">
        <f t="shared" si="5"/>
        <v>0</v>
      </c>
      <c r="T17" s="21">
        <f t="shared" si="5"/>
        <v>0</v>
      </c>
      <c r="U17" s="21">
        <f t="shared" si="5"/>
        <v>0</v>
      </c>
    </row>
    <row r="18" spans="1:21" s="94" customFormat="1" ht="11.45" customHeight="1">
      <c r="A18" s="480"/>
      <c r="B18" s="1449" t="s">
        <v>142</v>
      </c>
      <c r="C18" s="434">
        <f t="shared" si="0"/>
        <v>504</v>
      </c>
      <c r="D18" s="1546">
        <f t="shared" si="1"/>
        <v>0</v>
      </c>
      <c r="E18" s="1546">
        <f t="shared" si="1"/>
        <v>473</v>
      </c>
      <c r="F18" s="1546">
        <f t="shared" si="1"/>
        <v>31</v>
      </c>
      <c r="G18" s="1546">
        <f t="shared" si="6"/>
        <v>154</v>
      </c>
      <c r="H18" s="1546">
        <v>0</v>
      </c>
      <c r="I18" s="407">
        <v>133</v>
      </c>
      <c r="J18" s="407">
        <v>21</v>
      </c>
      <c r="K18" s="1546">
        <f t="shared" si="7"/>
        <v>350</v>
      </c>
      <c r="L18" s="1546">
        <v>0</v>
      </c>
      <c r="M18" s="407">
        <v>340</v>
      </c>
      <c r="N18" s="407">
        <v>10</v>
      </c>
      <c r="P18" s="21">
        <f t="shared" si="2"/>
        <v>0</v>
      </c>
      <c r="Q18" s="21">
        <f t="shared" si="3"/>
        <v>0</v>
      </c>
      <c r="R18" s="21">
        <f t="shared" si="4"/>
        <v>0</v>
      </c>
      <c r="S18" s="21">
        <f t="shared" si="5"/>
        <v>0</v>
      </c>
      <c r="T18" s="21">
        <f t="shared" si="5"/>
        <v>0</v>
      </c>
      <c r="U18" s="21">
        <f t="shared" si="5"/>
        <v>0</v>
      </c>
    </row>
    <row r="19" spans="1:21" s="94" customFormat="1" ht="11.45" customHeight="1">
      <c r="A19" s="480"/>
      <c r="B19" s="1449" t="s">
        <v>68</v>
      </c>
      <c r="C19" s="434">
        <f t="shared" si="0"/>
        <v>355</v>
      </c>
      <c r="D19" s="1546">
        <f t="shared" si="1"/>
        <v>0</v>
      </c>
      <c r="E19" s="1546">
        <f t="shared" si="1"/>
        <v>325</v>
      </c>
      <c r="F19" s="1546">
        <f t="shared" si="1"/>
        <v>30</v>
      </c>
      <c r="G19" s="1546">
        <f t="shared" si="6"/>
        <v>179</v>
      </c>
      <c r="H19" s="1546">
        <v>0</v>
      </c>
      <c r="I19" s="407">
        <v>152</v>
      </c>
      <c r="J19" s="407">
        <v>27</v>
      </c>
      <c r="K19" s="1546">
        <f t="shared" si="7"/>
        <v>176</v>
      </c>
      <c r="L19" s="1546">
        <v>0</v>
      </c>
      <c r="M19" s="407">
        <v>173</v>
      </c>
      <c r="N19" s="407">
        <v>3</v>
      </c>
      <c r="P19" s="21">
        <f t="shared" si="2"/>
        <v>0</v>
      </c>
      <c r="Q19" s="21">
        <f t="shared" si="3"/>
        <v>0</v>
      </c>
      <c r="R19" s="21">
        <f t="shared" si="4"/>
        <v>0</v>
      </c>
      <c r="S19" s="21">
        <f t="shared" si="5"/>
        <v>0</v>
      </c>
      <c r="T19" s="21">
        <f t="shared" si="5"/>
        <v>0</v>
      </c>
      <c r="U19" s="21">
        <f t="shared" si="5"/>
        <v>0</v>
      </c>
    </row>
    <row r="20" spans="1:21" s="94" customFormat="1" ht="11.45" customHeight="1">
      <c r="A20" s="480" t="s">
        <v>548</v>
      </c>
      <c r="B20" s="1449" t="s">
        <v>49</v>
      </c>
      <c r="C20" s="434">
        <f t="shared" si="0"/>
        <v>976</v>
      </c>
      <c r="D20" s="1546">
        <f t="shared" si="1"/>
        <v>0</v>
      </c>
      <c r="E20" s="1546">
        <f t="shared" si="1"/>
        <v>789</v>
      </c>
      <c r="F20" s="1546">
        <f t="shared" si="1"/>
        <v>187</v>
      </c>
      <c r="G20" s="1546">
        <f t="shared" si="6"/>
        <v>454</v>
      </c>
      <c r="H20" s="1546">
        <f>H22+H21</f>
        <v>0</v>
      </c>
      <c r="I20" s="1546">
        <f>I22+I21</f>
        <v>280</v>
      </c>
      <c r="J20" s="1546">
        <f>J22+J21</f>
        <v>174</v>
      </c>
      <c r="K20" s="1546">
        <f t="shared" si="7"/>
        <v>522</v>
      </c>
      <c r="L20" s="1546">
        <f>L22+L21</f>
        <v>0</v>
      </c>
      <c r="M20" s="1546">
        <f>M22+M21</f>
        <v>509</v>
      </c>
      <c r="N20" s="1546">
        <f>N22+N21</f>
        <v>13</v>
      </c>
      <c r="P20" s="21">
        <f t="shared" si="2"/>
        <v>0</v>
      </c>
      <c r="Q20" s="21">
        <f t="shared" si="3"/>
        <v>0</v>
      </c>
      <c r="R20" s="21">
        <f t="shared" si="4"/>
        <v>0</v>
      </c>
      <c r="S20" s="21">
        <f t="shared" si="5"/>
        <v>0</v>
      </c>
      <c r="T20" s="21">
        <f t="shared" si="5"/>
        <v>0</v>
      </c>
      <c r="U20" s="21">
        <f t="shared" si="5"/>
        <v>0</v>
      </c>
    </row>
    <row r="21" spans="1:21" s="94" customFormat="1" ht="11.45" customHeight="1">
      <c r="A21" s="480"/>
      <c r="B21" s="1449" t="s">
        <v>142</v>
      </c>
      <c r="C21" s="434">
        <f t="shared" si="0"/>
        <v>496</v>
      </c>
      <c r="D21" s="1546">
        <f t="shared" si="1"/>
        <v>0</v>
      </c>
      <c r="E21" s="1546">
        <f t="shared" si="1"/>
        <v>448</v>
      </c>
      <c r="F21" s="1546">
        <f t="shared" si="1"/>
        <v>48</v>
      </c>
      <c r="G21" s="1546">
        <f t="shared" si="6"/>
        <v>168</v>
      </c>
      <c r="H21" s="1546">
        <v>0</v>
      </c>
      <c r="I21" s="407">
        <v>131</v>
      </c>
      <c r="J21" s="407">
        <v>37</v>
      </c>
      <c r="K21" s="1546">
        <f t="shared" si="7"/>
        <v>328</v>
      </c>
      <c r="L21" s="1546">
        <v>0</v>
      </c>
      <c r="M21" s="407">
        <v>317</v>
      </c>
      <c r="N21" s="407">
        <v>11</v>
      </c>
      <c r="P21" s="21">
        <f t="shared" si="2"/>
        <v>0</v>
      </c>
      <c r="Q21" s="21">
        <f t="shared" si="3"/>
        <v>0</v>
      </c>
      <c r="R21" s="21">
        <f t="shared" si="4"/>
        <v>0</v>
      </c>
      <c r="S21" s="21">
        <f t="shared" si="5"/>
        <v>0</v>
      </c>
      <c r="T21" s="21">
        <f t="shared" si="5"/>
        <v>0</v>
      </c>
      <c r="U21" s="21">
        <f t="shared" si="5"/>
        <v>0</v>
      </c>
    </row>
    <row r="22" spans="1:21" s="94" customFormat="1" ht="11.45" customHeight="1">
      <c r="A22" s="480"/>
      <c r="B22" s="1449" t="s">
        <v>68</v>
      </c>
      <c r="C22" s="434">
        <f t="shared" si="0"/>
        <v>480</v>
      </c>
      <c r="D22" s="1546">
        <f t="shared" si="1"/>
        <v>0</v>
      </c>
      <c r="E22" s="1546">
        <f t="shared" si="1"/>
        <v>341</v>
      </c>
      <c r="F22" s="1546">
        <f t="shared" si="1"/>
        <v>139</v>
      </c>
      <c r="G22" s="1546">
        <f>SUM(H22:J22)</f>
        <v>286</v>
      </c>
      <c r="H22" s="1546">
        <v>0</v>
      </c>
      <c r="I22" s="407">
        <v>149</v>
      </c>
      <c r="J22" s="407">
        <v>137</v>
      </c>
      <c r="K22" s="1546">
        <f>SUM(L22:N22)</f>
        <v>194</v>
      </c>
      <c r="L22" s="1546">
        <v>0</v>
      </c>
      <c r="M22" s="407">
        <v>192</v>
      </c>
      <c r="N22" s="407">
        <v>2</v>
      </c>
      <c r="P22" s="21">
        <f t="shared" si="2"/>
        <v>0</v>
      </c>
      <c r="Q22" s="21">
        <f t="shared" si="3"/>
        <v>0</v>
      </c>
      <c r="R22" s="21">
        <f t="shared" si="4"/>
        <v>0</v>
      </c>
      <c r="S22" s="21">
        <f t="shared" si="5"/>
        <v>0</v>
      </c>
      <c r="T22" s="21">
        <f t="shared" si="5"/>
        <v>0</v>
      </c>
      <c r="U22" s="21">
        <f t="shared" si="5"/>
        <v>0</v>
      </c>
    </row>
    <row r="23" spans="1:21" s="94" customFormat="1" ht="11.45" customHeight="1">
      <c r="A23" s="480" t="s">
        <v>549</v>
      </c>
      <c r="B23" s="1449" t="s">
        <v>49</v>
      </c>
      <c r="C23" s="434">
        <f t="shared" si="0"/>
        <v>1473</v>
      </c>
      <c r="D23" s="1546">
        <f t="shared" si="1"/>
        <v>0</v>
      </c>
      <c r="E23" s="1546">
        <f t="shared" si="1"/>
        <v>1192</v>
      </c>
      <c r="F23" s="1546">
        <f t="shared" si="1"/>
        <v>281</v>
      </c>
      <c r="G23" s="1546">
        <f t="shared" si="6"/>
        <v>934</v>
      </c>
      <c r="H23" s="1546">
        <f>H25+H24</f>
        <v>0</v>
      </c>
      <c r="I23" s="1546">
        <f>I25+I24</f>
        <v>674</v>
      </c>
      <c r="J23" s="1546">
        <f>J25+J24</f>
        <v>260</v>
      </c>
      <c r="K23" s="1546">
        <f t="shared" si="7"/>
        <v>539</v>
      </c>
      <c r="L23" s="1546">
        <f>L25+L24</f>
        <v>0</v>
      </c>
      <c r="M23" s="1546">
        <f>M25+M24</f>
        <v>518</v>
      </c>
      <c r="N23" s="1546">
        <f>N25+N24</f>
        <v>21</v>
      </c>
      <c r="P23" s="21">
        <f t="shared" si="2"/>
        <v>0</v>
      </c>
      <c r="Q23" s="21">
        <f t="shared" si="3"/>
        <v>0</v>
      </c>
      <c r="R23" s="21">
        <f t="shared" si="4"/>
        <v>0</v>
      </c>
      <c r="S23" s="21">
        <f t="shared" si="5"/>
        <v>0</v>
      </c>
      <c r="T23" s="21">
        <f t="shared" si="5"/>
        <v>0</v>
      </c>
      <c r="U23" s="21">
        <f t="shared" si="5"/>
        <v>0</v>
      </c>
    </row>
    <row r="24" spans="1:21" s="94" customFormat="1" ht="11.45" customHeight="1">
      <c r="A24" s="480"/>
      <c r="B24" s="1449" t="s">
        <v>142</v>
      </c>
      <c r="C24" s="434">
        <f t="shared" si="0"/>
        <v>720</v>
      </c>
      <c r="D24" s="1546">
        <f t="shared" si="1"/>
        <v>0</v>
      </c>
      <c r="E24" s="1546">
        <f t="shared" si="1"/>
        <v>649</v>
      </c>
      <c r="F24" s="1546">
        <f t="shared" si="1"/>
        <v>71</v>
      </c>
      <c r="G24" s="1546">
        <f t="shared" si="6"/>
        <v>374</v>
      </c>
      <c r="H24" s="1546">
        <v>0</v>
      </c>
      <c r="I24" s="407">
        <v>322</v>
      </c>
      <c r="J24" s="407">
        <v>52</v>
      </c>
      <c r="K24" s="1546">
        <f t="shared" si="7"/>
        <v>346</v>
      </c>
      <c r="L24" s="1546">
        <v>0</v>
      </c>
      <c r="M24" s="407">
        <v>327</v>
      </c>
      <c r="N24" s="407">
        <v>19</v>
      </c>
      <c r="P24" s="21">
        <f t="shared" si="2"/>
        <v>0</v>
      </c>
      <c r="Q24" s="21">
        <f t="shared" si="3"/>
        <v>0</v>
      </c>
      <c r="R24" s="21">
        <f t="shared" si="4"/>
        <v>0</v>
      </c>
      <c r="S24" s="21">
        <f t="shared" si="5"/>
        <v>0</v>
      </c>
      <c r="T24" s="21">
        <f t="shared" si="5"/>
        <v>0</v>
      </c>
      <c r="U24" s="21">
        <f t="shared" si="5"/>
        <v>0</v>
      </c>
    </row>
    <row r="25" spans="1:21" s="94" customFormat="1" ht="11.45" customHeight="1">
      <c r="A25" s="480"/>
      <c r="B25" s="1449" t="s">
        <v>68</v>
      </c>
      <c r="C25" s="434">
        <f t="shared" si="0"/>
        <v>753</v>
      </c>
      <c r="D25" s="1546">
        <f t="shared" si="1"/>
        <v>0</v>
      </c>
      <c r="E25" s="1546">
        <f t="shared" si="1"/>
        <v>543</v>
      </c>
      <c r="F25" s="1546">
        <f t="shared" si="1"/>
        <v>210</v>
      </c>
      <c r="G25" s="1546">
        <f t="shared" si="6"/>
        <v>560</v>
      </c>
      <c r="H25" s="1546">
        <v>0</v>
      </c>
      <c r="I25" s="407">
        <v>352</v>
      </c>
      <c r="J25" s="407">
        <v>208</v>
      </c>
      <c r="K25" s="1546">
        <f t="shared" si="7"/>
        <v>193</v>
      </c>
      <c r="L25" s="1546">
        <v>0</v>
      </c>
      <c r="M25" s="407">
        <v>191</v>
      </c>
      <c r="N25" s="407">
        <v>2</v>
      </c>
      <c r="P25" s="21">
        <f t="shared" si="2"/>
        <v>0</v>
      </c>
      <c r="Q25" s="21">
        <f t="shared" si="3"/>
        <v>0</v>
      </c>
      <c r="R25" s="21">
        <f t="shared" si="4"/>
        <v>0</v>
      </c>
      <c r="S25" s="21">
        <f t="shared" si="5"/>
        <v>0</v>
      </c>
      <c r="T25" s="21">
        <f t="shared" si="5"/>
        <v>0</v>
      </c>
      <c r="U25" s="21">
        <f t="shared" si="5"/>
        <v>0</v>
      </c>
    </row>
    <row r="26" spans="1:21" s="94" customFormat="1" ht="11.45" customHeight="1">
      <c r="A26" s="438" t="s">
        <v>550</v>
      </c>
      <c r="B26" s="1449" t="s">
        <v>49</v>
      </c>
      <c r="C26" s="434">
        <f t="shared" si="0"/>
        <v>8</v>
      </c>
      <c r="D26" s="1546">
        <f t="shared" si="1"/>
        <v>0</v>
      </c>
      <c r="E26" s="1546">
        <f t="shared" si="1"/>
        <v>8</v>
      </c>
      <c r="F26" s="1546">
        <f t="shared" si="1"/>
        <v>0</v>
      </c>
      <c r="G26" s="1546">
        <f t="shared" si="6"/>
        <v>0</v>
      </c>
      <c r="H26" s="1546">
        <f>H28+H27</f>
        <v>0</v>
      </c>
      <c r="I26" s="1546">
        <f>I28+I27</f>
        <v>0</v>
      </c>
      <c r="J26" s="1546">
        <f>J28+J27</f>
        <v>0</v>
      </c>
      <c r="K26" s="1546">
        <f t="shared" si="7"/>
        <v>8</v>
      </c>
      <c r="L26" s="1546">
        <f>L28+L27</f>
        <v>0</v>
      </c>
      <c r="M26" s="1546">
        <f>M28+M27</f>
        <v>8</v>
      </c>
      <c r="N26" s="1546">
        <f>N28+N27</f>
        <v>0</v>
      </c>
      <c r="P26" s="21">
        <f t="shared" si="2"/>
        <v>0</v>
      </c>
      <c r="Q26" s="21">
        <f t="shared" si="3"/>
        <v>0</v>
      </c>
      <c r="R26" s="21">
        <f t="shared" si="4"/>
        <v>0</v>
      </c>
      <c r="S26" s="21">
        <f t="shared" si="5"/>
        <v>0</v>
      </c>
      <c r="T26" s="21">
        <f t="shared" si="5"/>
        <v>0</v>
      </c>
      <c r="U26" s="21">
        <f t="shared" si="5"/>
        <v>0</v>
      </c>
    </row>
    <row r="27" spans="1:21" s="94" customFormat="1" ht="11.45" customHeight="1">
      <c r="A27" s="1469"/>
      <c r="B27" s="1449" t="s">
        <v>142</v>
      </c>
      <c r="C27" s="434">
        <f t="shared" si="0"/>
        <v>7</v>
      </c>
      <c r="D27" s="1546">
        <f t="shared" si="1"/>
        <v>0</v>
      </c>
      <c r="E27" s="1546">
        <f t="shared" si="1"/>
        <v>7</v>
      </c>
      <c r="F27" s="1546">
        <f t="shared" si="1"/>
        <v>0</v>
      </c>
      <c r="G27" s="1546">
        <f t="shared" si="6"/>
        <v>0</v>
      </c>
      <c r="H27" s="1546">
        <v>0</v>
      </c>
      <c r="I27" s="407">
        <v>0</v>
      </c>
      <c r="J27" s="407">
        <v>0</v>
      </c>
      <c r="K27" s="1546">
        <f t="shared" si="7"/>
        <v>7</v>
      </c>
      <c r="L27" s="1546">
        <v>0</v>
      </c>
      <c r="M27" s="407">
        <v>7</v>
      </c>
      <c r="N27" s="407">
        <v>0</v>
      </c>
      <c r="P27" s="21">
        <f t="shared" si="2"/>
        <v>0</v>
      </c>
      <c r="Q27" s="21">
        <f t="shared" si="3"/>
        <v>0</v>
      </c>
      <c r="R27" s="21">
        <f t="shared" si="4"/>
        <v>0</v>
      </c>
      <c r="S27" s="21">
        <f t="shared" si="5"/>
        <v>0</v>
      </c>
      <c r="T27" s="21">
        <f t="shared" si="5"/>
        <v>0</v>
      </c>
      <c r="U27" s="21">
        <f t="shared" si="5"/>
        <v>0</v>
      </c>
    </row>
    <row r="28" spans="1:21" s="94" customFormat="1" ht="11.45" customHeight="1">
      <c r="A28" s="1469"/>
      <c r="B28" s="1449" t="s">
        <v>68</v>
      </c>
      <c r="C28" s="434">
        <f t="shared" si="0"/>
        <v>1</v>
      </c>
      <c r="D28" s="1546">
        <f t="shared" si="1"/>
        <v>0</v>
      </c>
      <c r="E28" s="1546">
        <f t="shared" si="1"/>
        <v>1</v>
      </c>
      <c r="F28" s="1546">
        <f t="shared" si="1"/>
        <v>0</v>
      </c>
      <c r="G28" s="1546">
        <f t="shared" si="6"/>
        <v>0</v>
      </c>
      <c r="H28" s="1546">
        <v>0</v>
      </c>
      <c r="I28" s="407">
        <v>0</v>
      </c>
      <c r="J28" s="407">
        <v>0</v>
      </c>
      <c r="K28" s="1546">
        <f t="shared" si="7"/>
        <v>1</v>
      </c>
      <c r="L28" s="1546">
        <v>0</v>
      </c>
      <c r="M28" s="407">
        <v>1</v>
      </c>
      <c r="N28" s="407">
        <v>0</v>
      </c>
      <c r="P28" s="21">
        <f t="shared" si="2"/>
        <v>0</v>
      </c>
      <c r="Q28" s="21">
        <f t="shared" si="3"/>
        <v>0</v>
      </c>
      <c r="R28" s="21">
        <f t="shared" si="4"/>
        <v>0</v>
      </c>
      <c r="S28" s="21">
        <f t="shared" si="5"/>
        <v>0</v>
      </c>
      <c r="T28" s="21">
        <f t="shared" si="5"/>
        <v>0</v>
      </c>
      <c r="U28" s="21">
        <f t="shared" si="5"/>
        <v>0</v>
      </c>
    </row>
    <row r="29" spans="1:21" s="94" customFormat="1" ht="8.1" customHeight="1">
      <c r="A29" s="1469"/>
      <c r="B29" s="1449"/>
      <c r="C29" s="434"/>
      <c r="D29" s="1546"/>
      <c r="E29" s="1546"/>
      <c r="F29" s="1546"/>
      <c r="G29" s="1546"/>
      <c r="H29" s="1546"/>
      <c r="I29" s="1546"/>
      <c r="J29" s="1546"/>
      <c r="K29" s="1546"/>
      <c r="L29" s="1546"/>
      <c r="M29" s="1546"/>
      <c r="N29" s="1546"/>
      <c r="P29" s="21"/>
      <c r="Q29" s="21"/>
      <c r="R29" s="21"/>
      <c r="S29" s="21"/>
      <c r="T29" s="21"/>
      <c r="U29" s="21"/>
    </row>
    <row r="30" spans="1:21" s="94" customFormat="1" ht="11.45" customHeight="1">
      <c r="A30" s="1469" t="s">
        <v>210</v>
      </c>
      <c r="B30" s="1449" t="s">
        <v>49</v>
      </c>
      <c r="C30" s="434">
        <f>D30+E30+F30</f>
        <v>1435</v>
      </c>
      <c r="D30" s="1546">
        <f>H30+L30</f>
        <v>0</v>
      </c>
      <c r="E30" s="1546">
        <f>I30+M30</f>
        <v>1067</v>
      </c>
      <c r="F30" s="1546">
        <f t="shared" si="1"/>
        <v>368</v>
      </c>
      <c r="G30" s="1546">
        <f t="shared" si="6"/>
        <v>1003</v>
      </c>
      <c r="H30" s="1546">
        <f>H32+H31</f>
        <v>0</v>
      </c>
      <c r="I30" s="1546">
        <f>I32+I31</f>
        <v>669</v>
      </c>
      <c r="J30" s="1546">
        <f>J32+J31</f>
        <v>334</v>
      </c>
      <c r="K30" s="1546">
        <f t="shared" si="7"/>
        <v>432</v>
      </c>
      <c r="L30" s="1546">
        <f>L32+L31</f>
        <v>0</v>
      </c>
      <c r="M30" s="1546">
        <f>M32+M31</f>
        <v>398</v>
      </c>
      <c r="N30" s="1546">
        <f>N32+N31</f>
        <v>34</v>
      </c>
      <c r="P30" s="21">
        <f t="shared" si="2"/>
        <v>0</v>
      </c>
      <c r="Q30" s="21">
        <f t="shared" si="3"/>
        <v>0</v>
      </c>
      <c r="R30" s="21">
        <f t="shared" si="4"/>
        <v>0</v>
      </c>
      <c r="S30" s="21">
        <f t="shared" si="5"/>
        <v>0</v>
      </c>
      <c r="T30" s="21">
        <f t="shared" si="5"/>
        <v>0</v>
      </c>
      <c r="U30" s="21">
        <f t="shared" si="5"/>
        <v>0</v>
      </c>
    </row>
    <row r="31" spans="1:21" s="94" customFormat="1" ht="11.45" customHeight="1">
      <c r="A31" s="1469"/>
      <c r="B31" s="1449" t="s">
        <v>142</v>
      </c>
      <c r="C31" s="434">
        <f t="shared" si="0"/>
        <v>669</v>
      </c>
      <c r="D31" s="1546">
        <f t="shared" si="1"/>
        <v>0</v>
      </c>
      <c r="E31" s="1546">
        <f t="shared" si="1"/>
        <v>596</v>
      </c>
      <c r="F31" s="1546">
        <f t="shared" si="1"/>
        <v>73</v>
      </c>
      <c r="G31" s="1546">
        <f t="shared" si="6"/>
        <v>387</v>
      </c>
      <c r="H31" s="1546">
        <v>0</v>
      </c>
      <c r="I31" s="407">
        <v>344</v>
      </c>
      <c r="J31" s="407">
        <v>43</v>
      </c>
      <c r="K31" s="1546">
        <f t="shared" si="7"/>
        <v>282</v>
      </c>
      <c r="L31" s="1546">
        <v>0</v>
      </c>
      <c r="M31" s="407">
        <v>252</v>
      </c>
      <c r="N31" s="407">
        <v>30</v>
      </c>
      <c r="P31" s="21">
        <f t="shared" si="2"/>
        <v>0</v>
      </c>
      <c r="Q31" s="21">
        <f t="shared" si="3"/>
        <v>0</v>
      </c>
      <c r="R31" s="21">
        <f t="shared" si="4"/>
        <v>0</v>
      </c>
      <c r="S31" s="21">
        <f t="shared" si="5"/>
        <v>0</v>
      </c>
      <c r="T31" s="21">
        <f t="shared" si="5"/>
        <v>0</v>
      </c>
      <c r="U31" s="21">
        <f t="shared" si="5"/>
        <v>0</v>
      </c>
    </row>
    <row r="32" spans="1:21" s="94" customFormat="1" ht="11.45" customHeight="1">
      <c r="A32" s="1469"/>
      <c r="B32" s="1449" t="s">
        <v>68</v>
      </c>
      <c r="C32" s="434">
        <f t="shared" si="0"/>
        <v>766</v>
      </c>
      <c r="D32" s="1546">
        <f t="shared" si="1"/>
        <v>0</v>
      </c>
      <c r="E32" s="1546">
        <f t="shared" si="1"/>
        <v>471</v>
      </c>
      <c r="F32" s="1546">
        <f t="shared" si="1"/>
        <v>295</v>
      </c>
      <c r="G32" s="1546">
        <f t="shared" si="6"/>
        <v>616</v>
      </c>
      <c r="H32" s="1546">
        <v>0</v>
      </c>
      <c r="I32" s="407">
        <v>325</v>
      </c>
      <c r="J32" s="407">
        <v>291</v>
      </c>
      <c r="K32" s="1546">
        <f>SUM(L32:N32)</f>
        <v>150</v>
      </c>
      <c r="L32" s="1546">
        <v>0</v>
      </c>
      <c r="M32" s="407">
        <v>146</v>
      </c>
      <c r="N32" s="407">
        <v>4</v>
      </c>
      <c r="P32" s="21">
        <f t="shared" si="2"/>
        <v>0</v>
      </c>
      <c r="Q32" s="21">
        <f t="shared" si="3"/>
        <v>0</v>
      </c>
      <c r="R32" s="21">
        <f t="shared" si="4"/>
        <v>0</v>
      </c>
      <c r="S32" s="21">
        <f t="shared" si="5"/>
        <v>0</v>
      </c>
      <c r="T32" s="21">
        <f t="shared" si="5"/>
        <v>0</v>
      </c>
      <c r="U32" s="21">
        <f t="shared" si="5"/>
        <v>0</v>
      </c>
    </row>
    <row r="33" spans="1:25" s="94" customFormat="1" ht="8.1" customHeight="1">
      <c r="A33" s="1469"/>
      <c r="B33" s="1449"/>
      <c r="C33" s="434"/>
      <c r="D33" s="1546"/>
      <c r="E33" s="1546"/>
      <c r="F33" s="1546"/>
      <c r="G33" s="1546"/>
      <c r="H33" s="1546"/>
      <c r="I33" s="1546"/>
      <c r="J33" s="1546"/>
      <c r="K33" s="1546"/>
      <c r="L33" s="1546"/>
      <c r="M33" s="1546"/>
      <c r="N33" s="1546"/>
      <c r="P33" s="21"/>
      <c r="Q33" s="21"/>
      <c r="R33" s="21"/>
      <c r="S33" s="21"/>
      <c r="T33" s="21"/>
      <c r="U33" s="21"/>
    </row>
    <row r="34" spans="1:25" s="94" customFormat="1" ht="11.45" customHeight="1">
      <c r="A34" s="1469" t="s">
        <v>211</v>
      </c>
      <c r="B34" s="1449" t="s">
        <v>49</v>
      </c>
      <c r="C34" s="434">
        <f>D34+E34+F34</f>
        <v>130</v>
      </c>
      <c r="D34" s="1546">
        <f t="shared" ref="D34:F36" si="10">H34+L34</f>
        <v>0</v>
      </c>
      <c r="E34" s="1546">
        <f t="shared" si="10"/>
        <v>124</v>
      </c>
      <c r="F34" s="1546">
        <f t="shared" si="10"/>
        <v>6</v>
      </c>
      <c r="G34" s="1546">
        <f>SUM(H34:J34)</f>
        <v>32</v>
      </c>
      <c r="H34" s="1546">
        <f>H36+H35</f>
        <v>0</v>
      </c>
      <c r="I34" s="1546">
        <f>I36+I35</f>
        <v>26</v>
      </c>
      <c r="J34" s="1546">
        <f>J36+J35</f>
        <v>6</v>
      </c>
      <c r="K34" s="1546">
        <f>SUM(L34:N34)</f>
        <v>98</v>
      </c>
      <c r="L34" s="1546">
        <f>L36+L35</f>
        <v>0</v>
      </c>
      <c r="M34" s="1546">
        <f>M36+M35</f>
        <v>98</v>
      </c>
      <c r="N34" s="1546">
        <f>N36+N35</f>
        <v>0</v>
      </c>
      <c r="P34" s="21">
        <f t="shared" si="2"/>
        <v>0</v>
      </c>
      <c r="Q34" s="21">
        <f t="shared" si="3"/>
        <v>0</v>
      </c>
      <c r="R34" s="21">
        <f t="shared" si="4"/>
        <v>0</v>
      </c>
      <c r="S34" s="21">
        <f t="shared" si="5"/>
        <v>0</v>
      </c>
      <c r="T34" s="21">
        <f t="shared" si="5"/>
        <v>0</v>
      </c>
      <c r="U34" s="21">
        <f t="shared" si="5"/>
        <v>0</v>
      </c>
    </row>
    <row r="35" spans="1:25" s="94" customFormat="1" ht="11.45" customHeight="1">
      <c r="A35" s="1469"/>
      <c r="B35" s="1449" t="s">
        <v>142</v>
      </c>
      <c r="C35" s="434">
        <f>D35+E35+F35</f>
        <v>105</v>
      </c>
      <c r="D35" s="1546">
        <f t="shared" si="10"/>
        <v>0</v>
      </c>
      <c r="E35" s="1546">
        <f t="shared" si="10"/>
        <v>101</v>
      </c>
      <c r="F35" s="1546">
        <f t="shared" si="10"/>
        <v>4</v>
      </c>
      <c r="G35" s="1546">
        <f>SUM(H35:J35)</f>
        <v>23</v>
      </c>
      <c r="H35" s="1546">
        <v>0</v>
      </c>
      <c r="I35" s="407">
        <v>19</v>
      </c>
      <c r="J35" s="407">
        <v>4</v>
      </c>
      <c r="K35" s="1546">
        <f>SUM(L35:N35)</f>
        <v>82</v>
      </c>
      <c r="L35" s="1546">
        <v>0</v>
      </c>
      <c r="M35" s="407">
        <v>82</v>
      </c>
      <c r="N35" s="407">
        <v>0</v>
      </c>
      <c r="P35" s="21">
        <f t="shared" si="2"/>
        <v>0</v>
      </c>
      <c r="Q35" s="21">
        <f t="shared" si="3"/>
        <v>0</v>
      </c>
      <c r="R35" s="21">
        <f t="shared" si="4"/>
        <v>0</v>
      </c>
      <c r="S35" s="21">
        <f t="shared" si="5"/>
        <v>0</v>
      </c>
      <c r="T35" s="21">
        <f t="shared" si="5"/>
        <v>0</v>
      </c>
      <c r="U35" s="21">
        <f t="shared" si="5"/>
        <v>0</v>
      </c>
    </row>
    <row r="36" spans="1:25" s="94" customFormat="1" ht="11.45" customHeight="1">
      <c r="A36" s="1469"/>
      <c r="B36" s="1449" t="s">
        <v>68</v>
      </c>
      <c r="C36" s="434">
        <f>D36+E36+F36</f>
        <v>25</v>
      </c>
      <c r="D36" s="1546">
        <f t="shared" si="10"/>
        <v>0</v>
      </c>
      <c r="E36" s="1546">
        <f t="shared" si="10"/>
        <v>23</v>
      </c>
      <c r="F36" s="1546">
        <f t="shared" si="10"/>
        <v>2</v>
      </c>
      <c r="G36" s="1546">
        <f>SUM(H36:J36)</f>
        <v>9</v>
      </c>
      <c r="H36" s="1546">
        <v>0</v>
      </c>
      <c r="I36" s="407">
        <v>7</v>
      </c>
      <c r="J36" s="407">
        <v>2</v>
      </c>
      <c r="K36" s="1546">
        <f>SUM(L36:N36)</f>
        <v>16</v>
      </c>
      <c r="L36" s="1546">
        <v>0</v>
      </c>
      <c r="M36" s="407">
        <v>16</v>
      </c>
      <c r="N36" s="407">
        <v>0</v>
      </c>
      <c r="P36" s="21">
        <f t="shared" si="2"/>
        <v>0</v>
      </c>
      <c r="Q36" s="21">
        <f t="shared" si="3"/>
        <v>0</v>
      </c>
      <c r="R36" s="21">
        <f t="shared" si="4"/>
        <v>0</v>
      </c>
      <c r="S36" s="21">
        <f t="shared" si="5"/>
        <v>0</v>
      </c>
      <c r="T36" s="21">
        <f t="shared" si="5"/>
        <v>0</v>
      </c>
      <c r="U36" s="21">
        <f t="shared" si="5"/>
        <v>0</v>
      </c>
    </row>
    <row r="37" spans="1:25" s="94" customFormat="1" ht="8.1" customHeight="1">
      <c r="A37" s="1469"/>
      <c r="B37" s="1449"/>
      <c r="C37" s="434"/>
      <c r="D37" s="1546"/>
      <c r="E37" s="1546"/>
      <c r="F37" s="1546"/>
      <c r="G37" s="1546"/>
      <c r="H37" s="1546"/>
      <c r="I37" s="1546"/>
      <c r="J37" s="1546"/>
      <c r="K37" s="1546"/>
      <c r="L37" s="1546"/>
      <c r="M37" s="1546"/>
      <c r="N37" s="1546"/>
      <c r="P37" s="21"/>
      <c r="Q37" s="21"/>
      <c r="R37" s="21"/>
      <c r="S37" s="21"/>
      <c r="T37" s="21"/>
      <c r="U37" s="21"/>
    </row>
    <row r="38" spans="1:25" s="94" customFormat="1" ht="11.45" customHeight="1">
      <c r="A38" s="1469" t="s">
        <v>386</v>
      </c>
      <c r="B38" s="1449" t="s">
        <v>49</v>
      </c>
      <c r="C38" s="434">
        <f t="shared" si="0"/>
        <v>855</v>
      </c>
      <c r="D38" s="1546">
        <f t="shared" si="1"/>
        <v>0</v>
      </c>
      <c r="E38" s="1546">
        <f t="shared" si="1"/>
        <v>792</v>
      </c>
      <c r="F38" s="1546">
        <f t="shared" si="1"/>
        <v>63</v>
      </c>
      <c r="G38" s="1546">
        <f>SUM(H38:J38)</f>
        <v>333</v>
      </c>
      <c r="H38" s="1546">
        <f>H40+H39</f>
        <v>0</v>
      </c>
      <c r="I38" s="1546">
        <f>I40+I39</f>
        <v>283</v>
      </c>
      <c r="J38" s="1546">
        <f>J40+J39</f>
        <v>50</v>
      </c>
      <c r="K38" s="1546">
        <f t="shared" si="7"/>
        <v>522</v>
      </c>
      <c r="L38" s="1546">
        <f>L40+L39</f>
        <v>0</v>
      </c>
      <c r="M38" s="1546">
        <f>M40+M39</f>
        <v>509</v>
      </c>
      <c r="N38" s="1546">
        <f>N40+N39</f>
        <v>13</v>
      </c>
      <c r="P38" s="21">
        <f t="shared" si="2"/>
        <v>0</v>
      </c>
      <c r="Q38" s="21">
        <f t="shared" si="3"/>
        <v>0</v>
      </c>
      <c r="R38" s="21">
        <f t="shared" si="4"/>
        <v>0</v>
      </c>
      <c r="S38" s="21">
        <f t="shared" si="5"/>
        <v>0</v>
      </c>
      <c r="T38" s="21">
        <f t="shared" si="5"/>
        <v>0</v>
      </c>
      <c r="U38" s="21">
        <f t="shared" si="5"/>
        <v>0</v>
      </c>
    </row>
    <row r="39" spans="1:25" s="94" customFormat="1" ht="11.45" customHeight="1">
      <c r="A39" s="1469"/>
      <c r="B39" s="1449" t="s">
        <v>142</v>
      </c>
      <c r="C39" s="434">
        <f t="shared" si="0"/>
        <v>502</v>
      </c>
      <c r="D39" s="1546">
        <f t="shared" si="1"/>
        <v>0</v>
      </c>
      <c r="E39" s="1546">
        <f t="shared" si="1"/>
        <v>470</v>
      </c>
      <c r="F39" s="1546">
        <f>J39+N39</f>
        <v>32</v>
      </c>
      <c r="G39" s="1546">
        <f>SUM(H39:J39)</f>
        <v>154</v>
      </c>
      <c r="H39" s="1546">
        <f t="shared" ref="H39:J40" si="11">H41+H43+H45</f>
        <v>0</v>
      </c>
      <c r="I39" s="1546">
        <f t="shared" si="11"/>
        <v>132</v>
      </c>
      <c r="J39" s="1546">
        <f t="shared" si="11"/>
        <v>22</v>
      </c>
      <c r="K39" s="1546">
        <f t="shared" si="7"/>
        <v>348</v>
      </c>
      <c r="L39" s="1546">
        <f t="shared" ref="L39:N40" si="12">L41+L43+L45</f>
        <v>0</v>
      </c>
      <c r="M39" s="1546">
        <f t="shared" si="12"/>
        <v>338</v>
      </c>
      <c r="N39" s="1546">
        <f t="shared" si="12"/>
        <v>10</v>
      </c>
      <c r="P39" s="21">
        <f t="shared" si="2"/>
        <v>0</v>
      </c>
      <c r="Q39" s="21">
        <f t="shared" si="3"/>
        <v>0</v>
      </c>
      <c r="R39" s="21">
        <f t="shared" si="4"/>
        <v>0</v>
      </c>
      <c r="S39" s="21">
        <f t="shared" si="5"/>
        <v>0</v>
      </c>
      <c r="T39" s="21">
        <f t="shared" si="5"/>
        <v>0</v>
      </c>
      <c r="U39" s="21">
        <f t="shared" si="5"/>
        <v>0</v>
      </c>
    </row>
    <row r="40" spans="1:25" s="94" customFormat="1" ht="11.45" customHeight="1">
      <c r="A40" s="1469"/>
      <c r="B40" s="1449" t="s">
        <v>68</v>
      </c>
      <c r="C40" s="434">
        <f t="shared" si="0"/>
        <v>353</v>
      </c>
      <c r="D40" s="1546">
        <f t="shared" si="1"/>
        <v>0</v>
      </c>
      <c r="E40" s="1546">
        <f t="shared" si="1"/>
        <v>322</v>
      </c>
      <c r="F40" s="1546">
        <f t="shared" si="1"/>
        <v>31</v>
      </c>
      <c r="G40" s="1546">
        <f t="shared" si="6"/>
        <v>179</v>
      </c>
      <c r="H40" s="1546">
        <f t="shared" si="11"/>
        <v>0</v>
      </c>
      <c r="I40" s="1546">
        <f t="shared" si="11"/>
        <v>151</v>
      </c>
      <c r="J40" s="1546">
        <f t="shared" si="11"/>
        <v>28</v>
      </c>
      <c r="K40" s="1546">
        <f t="shared" si="7"/>
        <v>174</v>
      </c>
      <c r="L40" s="1546">
        <f t="shared" si="12"/>
        <v>0</v>
      </c>
      <c r="M40" s="1546">
        <f t="shared" si="12"/>
        <v>171</v>
      </c>
      <c r="N40" s="1546">
        <f t="shared" si="12"/>
        <v>3</v>
      </c>
      <c r="P40" s="21">
        <f t="shared" si="2"/>
        <v>0</v>
      </c>
      <c r="Q40" s="21">
        <f t="shared" si="3"/>
        <v>0</v>
      </c>
      <c r="R40" s="21">
        <f t="shared" si="4"/>
        <v>0</v>
      </c>
      <c r="S40" s="21">
        <f t="shared" si="5"/>
        <v>0</v>
      </c>
      <c r="T40" s="21">
        <f t="shared" si="5"/>
        <v>0</v>
      </c>
      <c r="U40" s="21">
        <f t="shared" si="5"/>
        <v>0</v>
      </c>
    </row>
    <row r="41" spans="1:25" s="94" customFormat="1" ht="11.45" customHeight="1">
      <c r="A41" s="1662" t="s">
        <v>387</v>
      </c>
      <c r="B41" s="1449" t="s">
        <v>142</v>
      </c>
      <c r="C41" s="434">
        <f t="shared" si="0"/>
        <v>485</v>
      </c>
      <c r="D41" s="1546">
        <f t="shared" si="1"/>
        <v>0</v>
      </c>
      <c r="E41" s="1546">
        <f t="shared" si="1"/>
        <v>463</v>
      </c>
      <c r="F41" s="1546">
        <f t="shared" si="1"/>
        <v>22</v>
      </c>
      <c r="G41" s="1546">
        <f t="shared" si="6"/>
        <v>145</v>
      </c>
      <c r="H41" s="1546">
        <v>0</v>
      </c>
      <c r="I41" s="407">
        <v>132</v>
      </c>
      <c r="J41" s="407">
        <v>13</v>
      </c>
      <c r="K41" s="1546">
        <f t="shared" si="7"/>
        <v>340</v>
      </c>
      <c r="L41" s="1546">
        <v>0</v>
      </c>
      <c r="M41" s="407">
        <v>331</v>
      </c>
      <c r="N41" s="407">
        <v>9</v>
      </c>
      <c r="P41" s="21">
        <f t="shared" si="2"/>
        <v>0</v>
      </c>
      <c r="Q41" s="21">
        <f t="shared" si="3"/>
        <v>0</v>
      </c>
      <c r="R41" s="21">
        <f t="shared" si="4"/>
        <v>0</v>
      </c>
      <c r="S41" s="21">
        <f t="shared" si="5"/>
        <v>0</v>
      </c>
      <c r="T41" s="21">
        <f t="shared" si="5"/>
        <v>0</v>
      </c>
      <c r="U41" s="21">
        <f t="shared" si="5"/>
        <v>0</v>
      </c>
    </row>
    <row r="42" spans="1:25" s="94" customFormat="1" ht="11.45" customHeight="1">
      <c r="A42" s="1662"/>
      <c r="B42" s="1449" t="s">
        <v>68</v>
      </c>
      <c r="C42" s="434">
        <f>D42+E42+F42</f>
        <v>347</v>
      </c>
      <c r="D42" s="1546">
        <f t="shared" si="1"/>
        <v>0</v>
      </c>
      <c r="E42" s="1546">
        <f t="shared" si="1"/>
        <v>321</v>
      </c>
      <c r="F42" s="1546">
        <f t="shared" si="1"/>
        <v>26</v>
      </c>
      <c r="G42" s="1546">
        <f t="shared" si="6"/>
        <v>174</v>
      </c>
      <c r="H42" s="1546">
        <v>0</v>
      </c>
      <c r="I42" s="407">
        <v>151</v>
      </c>
      <c r="J42" s="407">
        <v>23</v>
      </c>
      <c r="K42" s="1546">
        <f t="shared" si="7"/>
        <v>173</v>
      </c>
      <c r="L42" s="1546">
        <v>0</v>
      </c>
      <c r="M42" s="407">
        <v>170</v>
      </c>
      <c r="N42" s="407">
        <v>3</v>
      </c>
      <c r="P42" s="21">
        <f t="shared" si="2"/>
        <v>0</v>
      </c>
      <c r="Q42" s="21">
        <f t="shared" si="3"/>
        <v>0</v>
      </c>
      <c r="R42" s="21">
        <f t="shared" si="4"/>
        <v>0</v>
      </c>
      <c r="S42" s="21">
        <f t="shared" si="5"/>
        <v>0</v>
      </c>
      <c r="T42" s="21">
        <f t="shared" si="5"/>
        <v>0</v>
      </c>
      <c r="U42" s="21">
        <f t="shared" si="5"/>
        <v>0</v>
      </c>
    </row>
    <row r="43" spans="1:25" s="94" customFormat="1" ht="11.45" customHeight="1">
      <c r="A43" s="1662" t="s">
        <v>388</v>
      </c>
      <c r="B43" s="1449" t="s">
        <v>142</v>
      </c>
      <c r="C43" s="434">
        <f>D43+E43+F43</f>
        <v>1</v>
      </c>
      <c r="D43" s="1546">
        <f>H43+L43</f>
        <v>0</v>
      </c>
      <c r="E43" s="1546">
        <f>I43+M43</f>
        <v>0</v>
      </c>
      <c r="F43" s="1546">
        <f t="shared" si="1"/>
        <v>1</v>
      </c>
      <c r="G43" s="1546">
        <f>SUM(H43:J43)</f>
        <v>1</v>
      </c>
      <c r="H43" s="1546">
        <v>0</v>
      </c>
      <c r="I43" s="407">
        <v>0</v>
      </c>
      <c r="J43" s="407">
        <v>1</v>
      </c>
      <c r="K43" s="1546">
        <f t="shared" si="7"/>
        <v>0</v>
      </c>
      <c r="L43" s="1546">
        <v>0</v>
      </c>
      <c r="M43" s="407">
        <v>0</v>
      </c>
      <c r="N43" s="407">
        <v>0</v>
      </c>
      <c r="P43" s="21"/>
      <c r="Q43" s="21"/>
      <c r="R43" s="21"/>
      <c r="S43" s="21"/>
      <c r="T43" s="21"/>
      <c r="U43" s="21"/>
    </row>
    <row r="44" spans="1:25" s="94" customFormat="1" ht="11.45" customHeight="1">
      <c r="A44" s="1662"/>
      <c r="B44" s="1449" t="s">
        <v>68</v>
      </c>
      <c r="C44" s="434">
        <f>D44+E44+F44</f>
        <v>1</v>
      </c>
      <c r="D44" s="1546">
        <f>H44+L44</f>
        <v>0</v>
      </c>
      <c r="E44" s="1546">
        <f t="shared" si="1"/>
        <v>0</v>
      </c>
      <c r="F44" s="1546">
        <f t="shared" si="1"/>
        <v>1</v>
      </c>
      <c r="G44" s="1546">
        <f>SUM(H44:J44)</f>
        <v>1</v>
      </c>
      <c r="H44" s="1546">
        <v>0</v>
      </c>
      <c r="I44" s="407">
        <v>0</v>
      </c>
      <c r="J44" s="407">
        <v>1</v>
      </c>
      <c r="K44" s="1546">
        <f t="shared" si="7"/>
        <v>0</v>
      </c>
      <c r="L44" s="1546">
        <v>0</v>
      </c>
      <c r="M44" s="407">
        <v>0</v>
      </c>
      <c r="N44" s="407">
        <v>0</v>
      </c>
      <c r="P44" s="21"/>
      <c r="Q44" s="21"/>
      <c r="R44" s="21"/>
      <c r="S44" s="21"/>
      <c r="T44" s="21"/>
      <c r="U44" s="21"/>
    </row>
    <row r="45" spans="1:25" s="94" customFormat="1" ht="11.45" customHeight="1">
      <c r="A45" s="1662" t="s">
        <v>551</v>
      </c>
      <c r="B45" s="1449" t="s">
        <v>142</v>
      </c>
      <c r="C45" s="434">
        <f t="shared" si="0"/>
        <v>16</v>
      </c>
      <c r="D45" s="1546">
        <f t="shared" si="1"/>
        <v>0</v>
      </c>
      <c r="E45" s="1546">
        <f t="shared" si="1"/>
        <v>7</v>
      </c>
      <c r="F45" s="1546">
        <f t="shared" si="1"/>
        <v>9</v>
      </c>
      <c r="G45" s="1546">
        <f t="shared" si="6"/>
        <v>8</v>
      </c>
      <c r="H45" s="1546">
        <v>0</v>
      </c>
      <c r="I45" s="407">
        <v>0</v>
      </c>
      <c r="J45" s="407">
        <v>8</v>
      </c>
      <c r="K45" s="1546">
        <f t="shared" si="7"/>
        <v>8</v>
      </c>
      <c r="L45" s="1546">
        <v>0</v>
      </c>
      <c r="M45" s="407">
        <v>7</v>
      </c>
      <c r="N45" s="407">
        <v>1</v>
      </c>
      <c r="P45" s="21">
        <f t="shared" si="2"/>
        <v>0</v>
      </c>
      <c r="Q45" s="21">
        <f t="shared" si="3"/>
        <v>0</v>
      </c>
      <c r="R45" s="21">
        <f t="shared" si="4"/>
        <v>0</v>
      </c>
      <c r="S45" s="21">
        <f t="shared" si="5"/>
        <v>0</v>
      </c>
      <c r="T45" s="21">
        <f t="shared" si="5"/>
        <v>0</v>
      </c>
      <c r="U45" s="21">
        <f t="shared" si="5"/>
        <v>0</v>
      </c>
    </row>
    <row r="46" spans="1:25" s="94" customFormat="1" ht="11.45" customHeight="1">
      <c r="A46" s="481"/>
      <c r="B46" s="1450" t="s">
        <v>68</v>
      </c>
      <c r="C46" s="482">
        <f t="shared" si="0"/>
        <v>5</v>
      </c>
      <c r="D46" s="1547">
        <f t="shared" si="1"/>
        <v>0</v>
      </c>
      <c r="E46" s="1547">
        <f t="shared" si="1"/>
        <v>1</v>
      </c>
      <c r="F46" s="1547">
        <f t="shared" si="1"/>
        <v>4</v>
      </c>
      <c r="G46" s="1547">
        <f t="shared" si="6"/>
        <v>4</v>
      </c>
      <c r="H46" s="1547">
        <v>0</v>
      </c>
      <c r="I46" s="416">
        <v>0</v>
      </c>
      <c r="J46" s="416">
        <v>4</v>
      </c>
      <c r="K46" s="1547">
        <f t="shared" si="7"/>
        <v>1</v>
      </c>
      <c r="L46" s="1547">
        <v>0</v>
      </c>
      <c r="M46" s="416">
        <v>1</v>
      </c>
      <c r="N46" s="416">
        <v>0</v>
      </c>
      <c r="P46" s="21">
        <f t="shared" si="2"/>
        <v>0</v>
      </c>
      <c r="Q46" s="21">
        <f t="shared" si="3"/>
        <v>0</v>
      </c>
      <c r="R46" s="21">
        <f t="shared" si="4"/>
        <v>0</v>
      </c>
      <c r="S46" s="21">
        <f t="shared" si="5"/>
        <v>0</v>
      </c>
      <c r="T46" s="21">
        <f t="shared" si="5"/>
        <v>0</v>
      </c>
      <c r="U46" s="21">
        <f t="shared" si="5"/>
        <v>0</v>
      </c>
    </row>
    <row r="47" spans="1:25" s="1469" customFormat="1" ht="13.9" customHeight="1">
      <c r="A47" s="94" t="s">
        <v>328</v>
      </c>
      <c r="B47" s="99" t="s">
        <v>329</v>
      </c>
      <c r="F47" s="1607" t="s">
        <v>330</v>
      </c>
      <c r="I47" s="1607" t="s">
        <v>332</v>
      </c>
      <c r="M47" s="1462"/>
      <c r="N47" s="99" t="s">
        <v>333</v>
      </c>
      <c r="O47" s="1462"/>
      <c r="Q47" s="1462"/>
      <c r="S47" s="1462"/>
      <c r="T47" s="1462"/>
      <c r="U47" s="1462"/>
      <c r="V47" s="1462"/>
      <c r="W47" s="1462"/>
      <c r="X47" s="1462"/>
      <c r="Y47" s="1462"/>
    </row>
    <row r="48" spans="1:25" s="1469" customFormat="1" ht="12.2" customHeight="1">
      <c r="A48" s="1462"/>
      <c r="B48" s="1462"/>
      <c r="C48" s="1462"/>
      <c r="E48" s="1462"/>
      <c r="F48" s="99" t="s">
        <v>334</v>
      </c>
      <c r="M48" s="1462"/>
      <c r="N48" s="1462"/>
      <c r="O48" s="1462"/>
      <c r="P48" s="1462"/>
      <c r="Q48" s="1462"/>
      <c r="R48" s="1462"/>
      <c r="S48" s="1462"/>
      <c r="T48" s="1462"/>
      <c r="U48" s="1462"/>
      <c r="V48" s="1462"/>
      <c r="W48" s="1462"/>
      <c r="X48" s="1462"/>
      <c r="Y48" s="1462"/>
    </row>
    <row r="49" spans="1:32" s="94" customFormat="1" ht="12.2" customHeight="1">
      <c r="A49" s="1469" t="s">
        <v>364</v>
      </c>
      <c r="B49" s="1643"/>
      <c r="L49" s="1469"/>
      <c r="M49" s="1469"/>
    </row>
    <row r="50" spans="1:32" s="94" customFormat="1" ht="12.2" customHeight="1">
      <c r="A50" s="94" t="s">
        <v>272</v>
      </c>
    </row>
    <row r="51" spans="1:32" s="94" customFormat="1" ht="12" customHeight="1">
      <c r="A51" s="157"/>
      <c r="B51" s="157"/>
      <c r="M51" s="483"/>
      <c r="N51" s="483"/>
      <c r="AB51" s="1469"/>
      <c r="AC51" s="1469"/>
      <c r="AD51" s="1469"/>
      <c r="AE51" s="1469"/>
      <c r="AF51" s="1469"/>
    </row>
    <row r="52" spans="1:32">
      <c r="C52" s="372">
        <f>C9-C10-C11-C12</f>
        <v>0</v>
      </c>
      <c r="D52" s="372">
        <f t="shared" ref="D52:N52" si="13">D9-D10-D11-D12</f>
        <v>0</v>
      </c>
      <c r="E52" s="372">
        <f t="shared" si="13"/>
        <v>0</v>
      </c>
      <c r="F52" s="372">
        <f t="shared" si="13"/>
        <v>0</v>
      </c>
      <c r="G52" s="372">
        <f t="shared" si="13"/>
        <v>0</v>
      </c>
      <c r="H52" s="372">
        <f t="shared" si="13"/>
        <v>0</v>
      </c>
      <c r="I52" s="372">
        <f t="shared" si="13"/>
        <v>0</v>
      </c>
      <c r="J52" s="372">
        <f t="shared" si="13"/>
        <v>0</v>
      </c>
      <c r="K52" s="372">
        <f t="shared" si="13"/>
        <v>0</v>
      </c>
      <c r="L52" s="372">
        <f t="shared" si="13"/>
        <v>0</v>
      </c>
      <c r="M52" s="372">
        <f t="shared" si="13"/>
        <v>0</v>
      </c>
      <c r="N52" s="372">
        <f t="shared" si="13"/>
        <v>0</v>
      </c>
    </row>
    <row r="53" spans="1:32">
      <c r="C53" s="372">
        <f>C14-C15-C16</f>
        <v>0</v>
      </c>
      <c r="D53" s="372">
        <f t="shared" ref="D53:N53" si="14">D14-D15-D16</f>
        <v>0</v>
      </c>
      <c r="E53" s="372">
        <f t="shared" si="14"/>
        <v>0</v>
      </c>
      <c r="F53" s="372">
        <f t="shared" si="14"/>
        <v>0</v>
      </c>
      <c r="G53" s="372">
        <f t="shared" si="14"/>
        <v>0</v>
      </c>
      <c r="H53" s="372">
        <f t="shared" si="14"/>
        <v>0</v>
      </c>
      <c r="I53" s="372">
        <f t="shared" si="14"/>
        <v>0</v>
      </c>
      <c r="J53" s="372">
        <f t="shared" si="14"/>
        <v>0</v>
      </c>
      <c r="K53" s="372">
        <f t="shared" si="14"/>
        <v>0</v>
      </c>
      <c r="L53" s="372">
        <f t="shared" si="14"/>
        <v>0</v>
      </c>
      <c r="M53" s="372">
        <f t="shared" si="14"/>
        <v>0</v>
      </c>
      <c r="N53" s="372">
        <f t="shared" si="14"/>
        <v>0</v>
      </c>
    </row>
    <row r="54" spans="1:32">
      <c r="C54" s="372">
        <f>C17-C18-C19</f>
        <v>0</v>
      </c>
      <c r="D54" s="372">
        <f t="shared" ref="D54:N54" si="15">D17-D18-D19</f>
        <v>0</v>
      </c>
      <c r="E54" s="372">
        <f t="shared" si="15"/>
        <v>0</v>
      </c>
      <c r="F54" s="372">
        <f t="shared" si="15"/>
        <v>0</v>
      </c>
      <c r="G54" s="372">
        <f t="shared" si="15"/>
        <v>0</v>
      </c>
      <c r="H54" s="372">
        <f t="shared" si="15"/>
        <v>0</v>
      </c>
      <c r="I54" s="372">
        <f t="shared" si="15"/>
        <v>0</v>
      </c>
      <c r="J54" s="372">
        <f t="shared" si="15"/>
        <v>0</v>
      </c>
      <c r="K54" s="372">
        <f t="shared" si="15"/>
        <v>0</v>
      </c>
      <c r="L54" s="372">
        <f t="shared" si="15"/>
        <v>0</v>
      </c>
      <c r="M54" s="372">
        <f t="shared" si="15"/>
        <v>0</v>
      </c>
      <c r="N54" s="372">
        <f t="shared" si="15"/>
        <v>0</v>
      </c>
    </row>
    <row r="55" spans="1:32">
      <c r="C55" s="372">
        <f>C20-C21-C22</f>
        <v>0</v>
      </c>
      <c r="D55" s="372">
        <f t="shared" ref="D55:N55" si="16">D20-D21-D22</f>
        <v>0</v>
      </c>
      <c r="E55" s="372">
        <f t="shared" si="16"/>
        <v>0</v>
      </c>
      <c r="F55" s="372">
        <f t="shared" si="16"/>
        <v>0</v>
      </c>
      <c r="G55" s="372">
        <f t="shared" si="16"/>
        <v>0</v>
      </c>
      <c r="H55" s="372">
        <f t="shared" si="16"/>
        <v>0</v>
      </c>
      <c r="I55" s="372">
        <f t="shared" si="16"/>
        <v>0</v>
      </c>
      <c r="J55" s="372">
        <f t="shared" si="16"/>
        <v>0</v>
      </c>
      <c r="K55" s="372">
        <f t="shared" si="16"/>
        <v>0</v>
      </c>
      <c r="L55" s="372">
        <f t="shared" si="16"/>
        <v>0</v>
      </c>
      <c r="M55" s="372">
        <f t="shared" si="16"/>
        <v>0</v>
      </c>
      <c r="N55" s="372">
        <f t="shared" si="16"/>
        <v>0</v>
      </c>
    </row>
    <row r="56" spans="1:32">
      <c r="C56" s="372">
        <f>C23-C24-C25</f>
        <v>0</v>
      </c>
      <c r="D56" s="372">
        <f t="shared" ref="D56:N56" si="17">D23-D24-D25</f>
        <v>0</v>
      </c>
      <c r="E56" s="372">
        <f t="shared" si="17"/>
        <v>0</v>
      </c>
      <c r="F56" s="372">
        <f t="shared" si="17"/>
        <v>0</v>
      </c>
      <c r="G56" s="372">
        <f t="shared" si="17"/>
        <v>0</v>
      </c>
      <c r="H56" s="372">
        <f t="shared" si="17"/>
        <v>0</v>
      </c>
      <c r="I56" s="372">
        <f t="shared" si="17"/>
        <v>0</v>
      </c>
      <c r="J56" s="372">
        <f t="shared" si="17"/>
        <v>0</v>
      </c>
      <c r="K56" s="372">
        <f t="shared" si="17"/>
        <v>0</v>
      </c>
      <c r="L56" s="372">
        <f t="shared" si="17"/>
        <v>0</v>
      </c>
      <c r="M56" s="372">
        <f t="shared" si="17"/>
        <v>0</v>
      </c>
      <c r="N56" s="372">
        <f t="shared" si="17"/>
        <v>0</v>
      </c>
    </row>
    <row r="57" spans="1:32">
      <c r="C57" s="372">
        <f>C26-C27-C28</f>
        <v>0</v>
      </c>
      <c r="D57" s="372">
        <f t="shared" ref="D57:N57" si="18">D26-D27-D28</f>
        <v>0</v>
      </c>
      <c r="E57" s="372">
        <f t="shared" si="18"/>
        <v>0</v>
      </c>
      <c r="F57" s="372">
        <f t="shared" si="18"/>
        <v>0</v>
      </c>
      <c r="G57" s="372">
        <f t="shared" si="18"/>
        <v>0</v>
      </c>
      <c r="H57" s="372">
        <f t="shared" si="18"/>
        <v>0</v>
      </c>
      <c r="I57" s="372">
        <f t="shared" si="18"/>
        <v>0</v>
      </c>
      <c r="J57" s="372">
        <f t="shared" si="18"/>
        <v>0</v>
      </c>
      <c r="K57" s="372">
        <f t="shared" si="18"/>
        <v>0</v>
      </c>
      <c r="L57" s="372">
        <f t="shared" si="18"/>
        <v>0</v>
      </c>
      <c r="M57" s="372">
        <f t="shared" si="18"/>
        <v>0</v>
      </c>
      <c r="N57" s="372">
        <f t="shared" si="18"/>
        <v>0</v>
      </c>
    </row>
    <row r="58" spans="1:32">
      <c r="C58" s="372">
        <f>C14-C17-C20-C23-C26</f>
        <v>0</v>
      </c>
      <c r="D58" s="372">
        <f t="shared" ref="D58:N60" si="19">D14-D17-D20-D23-D26</f>
        <v>0</v>
      </c>
      <c r="E58" s="372">
        <f t="shared" si="19"/>
        <v>0</v>
      </c>
      <c r="F58" s="372">
        <f t="shared" si="19"/>
        <v>0</v>
      </c>
      <c r="G58" s="372">
        <f t="shared" si="19"/>
        <v>0</v>
      </c>
      <c r="H58" s="372">
        <f t="shared" si="19"/>
        <v>0</v>
      </c>
      <c r="I58" s="372">
        <f t="shared" si="19"/>
        <v>0</v>
      </c>
      <c r="J58" s="372">
        <f t="shared" si="19"/>
        <v>0</v>
      </c>
      <c r="K58" s="372">
        <f t="shared" si="19"/>
        <v>0</v>
      </c>
      <c r="L58" s="372">
        <f t="shared" si="19"/>
        <v>0</v>
      </c>
      <c r="M58" s="372">
        <f t="shared" si="19"/>
        <v>0</v>
      </c>
      <c r="N58" s="372">
        <f t="shared" si="19"/>
        <v>0</v>
      </c>
    </row>
    <row r="59" spans="1:32">
      <c r="C59" s="372">
        <f>C15-C18-C21-C24-C27</f>
        <v>0</v>
      </c>
      <c r="D59" s="372">
        <f t="shared" si="19"/>
        <v>0</v>
      </c>
      <c r="E59" s="372">
        <f t="shared" si="19"/>
        <v>0</v>
      </c>
      <c r="F59" s="372">
        <f t="shared" si="19"/>
        <v>0</v>
      </c>
      <c r="G59" s="372">
        <f t="shared" si="19"/>
        <v>0</v>
      </c>
      <c r="H59" s="372">
        <f t="shared" si="19"/>
        <v>0</v>
      </c>
      <c r="I59" s="372">
        <f t="shared" si="19"/>
        <v>0</v>
      </c>
      <c r="J59" s="372">
        <f t="shared" si="19"/>
        <v>0</v>
      </c>
      <c r="K59" s="372">
        <f t="shared" si="19"/>
        <v>0</v>
      </c>
      <c r="L59" s="372">
        <f t="shared" si="19"/>
        <v>0</v>
      </c>
      <c r="M59" s="372">
        <f t="shared" si="19"/>
        <v>0</v>
      </c>
      <c r="N59" s="372">
        <f t="shared" si="19"/>
        <v>0</v>
      </c>
    </row>
    <row r="60" spans="1:32">
      <c r="C60" s="372">
        <f>C16-C19-C22-C25-C28</f>
        <v>0</v>
      </c>
      <c r="D60" s="372">
        <f t="shared" si="19"/>
        <v>0</v>
      </c>
      <c r="E60" s="372">
        <f t="shared" si="19"/>
        <v>0</v>
      </c>
      <c r="F60" s="372">
        <f t="shared" si="19"/>
        <v>0</v>
      </c>
      <c r="G60" s="372">
        <f t="shared" si="19"/>
        <v>0</v>
      </c>
      <c r="H60" s="372">
        <f t="shared" si="19"/>
        <v>0</v>
      </c>
      <c r="I60" s="372">
        <f t="shared" si="19"/>
        <v>0</v>
      </c>
      <c r="J60" s="372">
        <f t="shared" si="19"/>
        <v>0</v>
      </c>
      <c r="K60" s="372">
        <f t="shared" si="19"/>
        <v>0</v>
      </c>
      <c r="L60" s="372">
        <f t="shared" si="19"/>
        <v>0</v>
      </c>
      <c r="M60" s="372">
        <f t="shared" si="19"/>
        <v>0</v>
      </c>
      <c r="N60" s="372">
        <f t="shared" si="19"/>
        <v>0</v>
      </c>
    </row>
    <row r="61" spans="1:32">
      <c r="C61" s="372">
        <f>C30-C31-C32</f>
        <v>0</v>
      </c>
      <c r="D61" s="372">
        <f t="shared" ref="D61:N61" si="20">D30-D31-D32</f>
        <v>0</v>
      </c>
      <c r="E61" s="372">
        <f t="shared" si="20"/>
        <v>0</v>
      </c>
      <c r="F61" s="372">
        <f t="shared" si="20"/>
        <v>0</v>
      </c>
      <c r="G61" s="372">
        <f t="shared" si="20"/>
        <v>0</v>
      </c>
      <c r="H61" s="372">
        <f t="shared" si="20"/>
        <v>0</v>
      </c>
      <c r="I61" s="372">
        <f t="shared" si="20"/>
        <v>0</v>
      </c>
      <c r="J61" s="372">
        <f t="shared" si="20"/>
        <v>0</v>
      </c>
      <c r="K61" s="372">
        <f t="shared" si="20"/>
        <v>0</v>
      </c>
      <c r="L61" s="372">
        <f t="shared" si="20"/>
        <v>0</v>
      </c>
      <c r="M61" s="372">
        <f t="shared" si="20"/>
        <v>0</v>
      </c>
      <c r="N61" s="372">
        <f t="shared" si="20"/>
        <v>0</v>
      </c>
    </row>
    <row r="62" spans="1:32">
      <c r="C62" s="372">
        <f>C34-C35-C36</f>
        <v>0</v>
      </c>
      <c r="D62" s="372">
        <f t="shared" ref="D62:N62" si="21">D34-D35-D36</f>
        <v>0</v>
      </c>
      <c r="E62" s="372">
        <f t="shared" si="21"/>
        <v>0</v>
      </c>
      <c r="F62" s="372">
        <f t="shared" si="21"/>
        <v>0</v>
      </c>
      <c r="G62" s="372">
        <f t="shared" si="21"/>
        <v>0</v>
      </c>
      <c r="H62" s="372">
        <f t="shared" si="21"/>
        <v>0</v>
      </c>
      <c r="I62" s="372">
        <f t="shared" si="21"/>
        <v>0</v>
      </c>
      <c r="J62" s="372">
        <f t="shared" si="21"/>
        <v>0</v>
      </c>
      <c r="K62" s="372">
        <f t="shared" si="21"/>
        <v>0</v>
      </c>
      <c r="L62" s="372">
        <f t="shared" si="21"/>
        <v>0</v>
      </c>
      <c r="M62" s="372">
        <f t="shared" si="21"/>
        <v>0</v>
      </c>
      <c r="N62" s="372">
        <f t="shared" si="21"/>
        <v>0</v>
      </c>
    </row>
    <row r="63" spans="1:32">
      <c r="C63" s="372">
        <f>C38-C39-C40</f>
        <v>0</v>
      </c>
      <c r="D63" s="372">
        <f t="shared" ref="D63:N63" si="22">D38-D39-D40</f>
        <v>0</v>
      </c>
      <c r="E63" s="372">
        <f t="shared" si="22"/>
        <v>0</v>
      </c>
      <c r="F63" s="372">
        <f t="shared" si="22"/>
        <v>0</v>
      </c>
      <c r="G63" s="372">
        <f t="shared" si="22"/>
        <v>0</v>
      </c>
      <c r="H63" s="372">
        <f t="shared" si="22"/>
        <v>0</v>
      </c>
      <c r="I63" s="372">
        <f t="shared" si="22"/>
        <v>0</v>
      </c>
      <c r="J63" s="372">
        <f t="shared" si="22"/>
        <v>0</v>
      </c>
      <c r="K63" s="372">
        <f t="shared" si="22"/>
        <v>0</v>
      </c>
      <c r="L63" s="372">
        <f t="shared" si="22"/>
        <v>0</v>
      </c>
      <c r="M63" s="372">
        <f t="shared" si="22"/>
        <v>0</v>
      </c>
      <c r="N63" s="372">
        <f t="shared" si="22"/>
        <v>0</v>
      </c>
    </row>
    <row r="64" spans="1:32">
      <c r="C64" s="372">
        <f>C38-C41-C42-C43-C44-C45-C46</f>
        <v>0</v>
      </c>
      <c r="D64" s="372">
        <f t="shared" ref="D64:N64" si="23">D38-D41-D42-D43-D44-D45-D46</f>
        <v>0</v>
      </c>
      <c r="E64" s="372">
        <f t="shared" si="23"/>
        <v>0</v>
      </c>
      <c r="F64" s="372">
        <f t="shared" si="23"/>
        <v>0</v>
      </c>
      <c r="G64" s="372">
        <f t="shared" si="23"/>
        <v>0</v>
      </c>
      <c r="H64" s="372">
        <f t="shared" si="23"/>
        <v>0</v>
      </c>
      <c r="I64" s="372">
        <f t="shared" si="23"/>
        <v>0</v>
      </c>
      <c r="J64" s="372">
        <f>J38-J41-J42-J43-J44-J45-J46</f>
        <v>0</v>
      </c>
      <c r="K64" s="372">
        <f t="shared" si="23"/>
        <v>0</v>
      </c>
      <c r="L64" s="372">
        <f t="shared" si="23"/>
        <v>0</v>
      </c>
      <c r="M64" s="372">
        <f t="shared" si="23"/>
        <v>0</v>
      </c>
      <c r="N64" s="372">
        <f t="shared" si="23"/>
        <v>0</v>
      </c>
    </row>
    <row r="65" spans="3:14">
      <c r="C65" s="372">
        <f>C39-C41-C43-C45</f>
        <v>0</v>
      </c>
      <c r="D65" s="372">
        <f t="shared" ref="D65:N66" si="24">D39-D41-D43-D45</f>
        <v>0</v>
      </c>
      <c r="E65" s="372">
        <f t="shared" si="24"/>
        <v>0</v>
      </c>
      <c r="F65" s="372">
        <f t="shared" si="24"/>
        <v>0</v>
      </c>
      <c r="G65" s="372">
        <f t="shared" si="24"/>
        <v>0</v>
      </c>
      <c r="H65" s="372">
        <f t="shared" si="24"/>
        <v>0</v>
      </c>
      <c r="I65" s="372">
        <f t="shared" si="24"/>
        <v>0</v>
      </c>
      <c r="J65" s="372">
        <f t="shared" si="24"/>
        <v>0</v>
      </c>
      <c r="K65" s="372">
        <f t="shared" si="24"/>
        <v>0</v>
      </c>
      <c r="L65" s="372">
        <f t="shared" si="24"/>
        <v>0</v>
      </c>
      <c r="M65" s="372">
        <f t="shared" si="24"/>
        <v>0</v>
      </c>
      <c r="N65" s="372">
        <f t="shared" si="24"/>
        <v>0</v>
      </c>
    </row>
    <row r="66" spans="3:14">
      <c r="C66" s="372">
        <f>C40-C42-C44-C46</f>
        <v>0</v>
      </c>
      <c r="D66" s="372">
        <f t="shared" si="24"/>
        <v>0</v>
      </c>
      <c r="E66" s="372">
        <f t="shared" si="24"/>
        <v>0</v>
      </c>
      <c r="F66" s="372">
        <f t="shared" si="24"/>
        <v>0</v>
      </c>
      <c r="G66" s="372">
        <f t="shared" si="24"/>
        <v>0</v>
      </c>
      <c r="H66" s="372">
        <f t="shared" si="24"/>
        <v>0</v>
      </c>
      <c r="I66" s="372">
        <f t="shared" si="24"/>
        <v>0</v>
      </c>
      <c r="J66" s="372">
        <f t="shared" si="24"/>
        <v>0</v>
      </c>
      <c r="K66" s="372">
        <f t="shared" si="24"/>
        <v>0</v>
      </c>
      <c r="L66" s="372">
        <f t="shared" si="24"/>
        <v>0</v>
      </c>
      <c r="M66" s="372">
        <f t="shared" si="24"/>
        <v>0</v>
      </c>
      <c r="N66" s="372">
        <f t="shared" si="24"/>
        <v>0</v>
      </c>
    </row>
  </sheetData>
  <mergeCells count="11">
    <mergeCell ref="A5:B6"/>
    <mergeCell ref="C5:F5"/>
    <mergeCell ref="G5:J5"/>
    <mergeCell ref="K5:N5"/>
    <mergeCell ref="A7:B7"/>
    <mergeCell ref="M4:N4"/>
    <mergeCell ref="K1:L1"/>
    <mergeCell ref="M1:N1"/>
    <mergeCell ref="K2:L2"/>
    <mergeCell ref="M2:N2"/>
    <mergeCell ref="A3:N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2" orientation="landscape" r:id="rId1"/>
  <headerFooter alignWithMargins="0">
    <oddFooter>&amp;C&amp;8&amp;A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6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9" style="42" customWidth="1"/>
    <col min="2" max="5" width="3" style="42" customWidth="1"/>
    <col min="6" max="9" width="3.75" style="42" customWidth="1"/>
    <col min="10" max="10" width="5.125" style="42" customWidth="1"/>
    <col min="11" max="13" width="3.625" style="42" customWidth="1"/>
    <col min="14" max="20" width="5.125" style="42" customWidth="1"/>
    <col min="21" max="23" width="3.625" style="42" customWidth="1"/>
    <col min="24" max="24" width="5.125" style="42" customWidth="1"/>
    <col min="25" max="26" width="4.125" style="42" customWidth="1"/>
    <col min="27" max="27" width="5.125" style="42" customWidth="1"/>
    <col min="28" max="29" width="4.125" style="42" customWidth="1"/>
    <col min="30" max="30" width="5.125" style="42" customWidth="1"/>
    <col min="31" max="33" width="3.625" style="42" customWidth="1"/>
    <col min="34" max="34" width="5.125" style="42" customWidth="1"/>
    <col min="35" max="36" width="4.125" style="42" customWidth="1"/>
    <col min="37" max="37" width="5.125" style="42" customWidth="1"/>
    <col min="38" max="39" width="4.125" style="42" customWidth="1"/>
    <col min="40" max="40" width="9" style="42"/>
    <col min="41" max="57" width="4.5" style="42" bestFit="1" customWidth="1"/>
    <col min="58" max="256" width="9" style="42"/>
    <col min="257" max="257" width="9" style="42" customWidth="1"/>
    <col min="258" max="261" width="3" style="42" customWidth="1"/>
    <col min="262" max="265" width="3.75" style="42" customWidth="1"/>
    <col min="266" max="266" width="5.125" style="42" customWidth="1"/>
    <col min="267" max="269" width="3.625" style="42" customWidth="1"/>
    <col min="270" max="276" width="5.125" style="42" customWidth="1"/>
    <col min="277" max="279" width="3.625" style="42" customWidth="1"/>
    <col min="280" max="280" width="5.125" style="42" customWidth="1"/>
    <col min="281" max="282" width="4.125" style="42" customWidth="1"/>
    <col min="283" max="283" width="5.125" style="42" customWidth="1"/>
    <col min="284" max="285" width="4.125" style="42" customWidth="1"/>
    <col min="286" max="286" width="5.125" style="42" customWidth="1"/>
    <col min="287" max="289" width="3.625" style="42" customWidth="1"/>
    <col min="290" max="290" width="5.125" style="42" customWidth="1"/>
    <col min="291" max="292" width="4.125" style="42" customWidth="1"/>
    <col min="293" max="293" width="5.125" style="42" customWidth="1"/>
    <col min="294" max="295" width="4.125" style="42" customWidth="1"/>
    <col min="296" max="296" width="9" style="42"/>
    <col min="297" max="313" width="4.5" style="42" bestFit="1" customWidth="1"/>
    <col min="314" max="512" width="9" style="42"/>
    <col min="513" max="513" width="9" style="42" customWidth="1"/>
    <col min="514" max="517" width="3" style="42" customWidth="1"/>
    <col min="518" max="521" width="3.75" style="42" customWidth="1"/>
    <col min="522" max="522" width="5.125" style="42" customWidth="1"/>
    <col min="523" max="525" width="3.625" style="42" customWidth="1"/>
    <col min="526" max="532" width="5.125" style="42" customWidth="1"/>
    <col min="533" max="535" width="3.625" style="42" customWidth="1"/>
    <col min="536" max="536" width="5.125" style="42" customWidth="1"/>
    <col min="537" max="538" width="4.125" style="42" customWidth="1"/>
    <col min="539" max="539" width="5.125" style="42" customWidth="1"/>
    <col min="540" max="541" width="4.125" style="42" customWidth="1"/>
    <col min="542" max="542" width="5.125" style="42" customWidth="1"/>
    <col min="543" max="545" width="3.625" style="42" customWidth="1"/>
    <col min="546" max="546" width="5.125" style="42" customWidth="1"/>
    <col min="547" max="548" width="4.125" style="42" customWidth="1"/>
    <col min="549" max="549" width="5.125" style="42" customWidth="1"/>
    <col min="550" max="551" width="4.125" style="42" customWidth="1"/>
    <col min="552" max="552" width="9" style="42"/>
    <col min="553" max="569" width="4.5" style="42" bestFit="1" customWidth="1"/>
    <col min="570" max="768" width="9" style="42"/>
    <col min="769" max="769" width="9" style="42" customWidth="1"/>
    <col min="770" max="773" width="3" style="42" customWidth="1"/>
    <col min="774" max="777" width="3.75" style="42" customWidth="1"/>
    <col min="778" max="778" width="5.125" style="42" customWidth="1"/>
    <col min="779" max="781" width="3.625" style="42" customWidth="1"/>
    <col min="782" max="788" width="5.125" style="42" customWidth="1"/>
    <col min="789" max="791" width="3.625" style="42" customWidth="1"/>
    <col min="792" max="792" width="5.125" style="42" customWidth="1"/>
    <col min="793" max="794" width="4.125" style="42" customWidth="1"/>
    <col min="795" max="795" width="5.125" style="42" customWidth="1"/>
    <col min="796" max="797" width="4.125" style="42" customWidth="1"/>
    <col min="798" max="798" width="5.125" style="42" customWidth="1"/>
    <col min="799" max="801" width="3.625" style="42" customWidth="1"/>
    <col min="802" max="802" width="5.125" style="42" customWidth="1"/>
    <col min="803" max="804" width="4.125" style="42" customWidth="1"/>
    <col min="805" max="805" width="5.125" style="42" customWidth="1"/>
    <col min="806" max="807" width="4.125" style="42" customWidth="1"/>
    <col min="808" max="808" width="9" style="42"/>
    <col min="809" max="825" width="4.5" style="42" bestFit="1" customWidth="1"/>
    <col min="826" max="1024" width="9" style="42"/>
    <col min="1025" max="1025" width="9" style="42" customWidth="1"/>
    <col min="1026" max="1029" width="3" style="42" customWidth="1"/>
    <col min="1030" max="1033" width="3.75" style="42" customWidth="1"/>
    <col min="1034" max="1034" width="5.125" style="42" customWidth="1"/>
    <col min="1035" max="1037" width="3.625" style="42" customWidth="1"/>
    <col min="1038" max="1044" width="5.125" style="42" customWidth="1"/>
    <col min="1045" max="1047" width="3.625" style="42" customWidth="1"/>
    <col min="1048" max="1048" width="5.125" style="42" customWidth="1"/>
    <col min="1049" max="1050" width="4.125" style="42" customWidth="1"/>
    <col min="1051" max="1051" width="5.125" style="42" customWidth="1"/>
    <col min="1052" max="1053" width="4.125" style="42" customWidth="1"/>
    <col min="1054" max="1054" width="5.125" style="42" customWidth="1"/>
    <col min="1055" max="1057" width="3.625" style="42" customWidth="1"/>
    <col min="1058" max="1058" width="5.125" style="42" customWidth="1"/>
    <col min="1059" max="1060" width="4.125" style="42" customWidth="1"/>
    <col min="1061" max="1061" width="5.125" style="42" customWidth="1"/>
    <col min="1062" max="1063" width="4.125" style="42" customWidth="1"/>
    <col min="1064" max="1064" width="9" style="42"/>
    <col min="1065" max="1081" width="4.5" style="42" bestFit="1" customWidth="1"/>
    <col min="1082" max="1280" width="9" style="42"/>
    <col min="1281" max="1281" width="9" style="42" customWidth="1"/>
    <col min="1282" max="1285" width="3" style="42" customWidth="1"/>
    <col min="1286" max="1289" width="3.75" style="42" customWidth="1"/>
    <col min="1290" max="1290" width="5.125" style="42" customWidth="1"/>
    <col min="1291" max="1293" width="3.625" style="42" customWidth="1"/>
    <col min="1294" max="1300" width="5.125" style="42" customWidth="1"/>
    <col min="1301" max="1303" width="3.625" style="42" customWidth="1"/>
    <col min="1304" max="1304" width="5.125" style="42" customWidth="1"/>
    <col min="1305" max="1306" width="4.125" style="42" customWidth="1"/>
    <col min="1307" max="1307" width="5.125" style="42" customWidth="1"/>
    <col min="1308" max="1309" width="4.125" style="42" customWidth="1"/>
    <col min="1310" max="1310" width="5.125" style="42" customWidth="1"/>
    <col min="1311" max="1313" width="3.625" style="42" customWidth="1"/>
    <col min="1314" max="1314" width="5.125" style="42" customWidth="1"/>
    <col min="1315" max="1316" width="4.125" style="42" customWidth="1"/>
    <col min="1317" max="1317" width="5.125" style="42" customWidth="1"/>
    <col min="1318" max="1319" width="4.125" style="42" customWidth="1"/>
    <col min="1320" max="1320" width="9" style="42"/>
    <col min="1321" max="1337" width="4.5" style="42" bestFit="1" customWidth="1"/>
    <col min="1338" max="1536" width="9" style="42"/>
    <col min="1537" max="1537" width="9" style="42" customWidth="1"/>
    <col min="1538" max="1541" width="3" style="42" customWidth="1"/>
    <col min="1542" max="1545" width="3.75" style="42" customWidth="1"/>
    <col min="1546" max="1546" width="5.125" style="42" customWidth="1"/>
    <col min="1547" max="1549" width="3.625" style="42" customWidth="1"/>
    <col min="1550" max="1556" width="5.125" style="42" customWidth="1"/>
    <col min="1557" max="1559" width="3.625" style="42" customWidth="1"/>
    <col min="1560" max="1560" width="5.125" style="42" customWidth="1"/>
    <col min="1561" max="1562" width="4.125" style="42" customWidth="1"/>
    <col min="1563" max="1563" width="5.125" style="42" customWidth="1"/>
    <col min="1564" max="1565" width="4.125" style="42" customWidth="1"/>
    <col min="1566" max="1566" width="5.125" style="42" customWidth="1"/>
    <col min="1567" max="1569" width="3.625" style="42" customWidth="1"/>
    <col min="1570" max="1570" width="5.125" style="42" customWidth="1"/>
    <col min="1571" max="1572" width="4.125" style="42" customWidth="1"/>
    <col min="1573" max="1573" width="5.125" style="42" customWidth="1"/>
    <col min="1574" max="1575" width="4.125" style="42" customWidth="1"/>
    <col min="1576" max="1576" width="9" style="42"/>
    <col min="1577" max="1593" width="4.5" style="42" bestFit="1" customWidth="1"/>
    <col min="1594" max="1792" width="9" style="42"/>
    <col min="1793" max="1793" width="9" style="42" customWidth="1"/>
    <col min="1794" max="1797" width="3" style="42" customWidth="1"/>
    <col min="1798" max="1801" width="3.75" style="42" customWidth="1"/>
    <col min="1802" max="1802" width="5.125" style="42" customWidth="1"/>
    <col min="1803" max="1805" width="3.625" style="42" customWidth="1"/>
    <col min="1806" max="1812" width="5.125" style="42" customWidth="1"/>
    <col min="1813" max="1815" width="3.625" style="42" customWidth="1"/>
    <col min="1816" max="1816" width="5.125" style="42" customWidth="1"/>
    <col min="1817" max="1818" width="4.125" style="42" customWidth="1"/>
    <col min="1819" max="1819" width="5.125" style="42" customWidth="1"/>
    <col min="1820" max="1821" width="4.125" style="42" customWidth="1"/>
    <col min="1822" max="1822" width="5.125" style="42" customWidth="1"/>
    <col min="1823" max="1825" width="3.625" style="42" customWidth="1"/>
    <col min="1826" max="1826" width="5.125" style="42" customWidth="1"/>
    <col min="1827" max="1828" width="4.125" style="42" customWidth="1"/>
    <col min="1829" max="1829" width="5.125" style="42" customWidth="1"/>
    <col min="1830" max="1831" width="4.125" style="42" customWidth="1"/>
    <col min="1832" max="1832" width="9" style="42"/>
    <col min="1833" max="1849" width="4.5" style="42" bestFit="1" customWidth="1"/>
    <col min="1850" max="2048" width="9" style="42"/>
    <col min="2049" max="2049" width="9" style="42" customWidth="1"/>
    <col min="2050" max="2053" width="3" style="42" customWidth="1"/>
    <col min="2054" max="2057" width="3.75" style="42" customWidth="1"/>
    <col min="2058" max="2058" width="5.125" style="42" customWidth="1"/>
    <col min="2059" max="2061" width="3.625" style="42" customWidth="1"/>
    <col min="2062" max="2068" width="5.125" style="42" customWidth="1"/>
    <col min="2069" max="2071" width="3.625" style="42" customWidth="1"/>
    <col min="2072" max="2072" width="5.125" style="42" customWidth="1"/>
    <col min="2073" max="2074" width="4.125" style="42" customWidth="1"/>
    <col min="2075" max="2075" width="5.125" style="42" customWidth="1"/>
    <col min="2076" max="2077" width="4.125" style="42" customWidth="1"/>
    <col min="2078" max="2078" width="5.125" style="42" customWidth="1"/>
    <col min="2079" max="2081" width="3.625" style="42" customWidth="1"/>
    <col min="2082" max="2082" width="5.125" style="42" customWidth="1"/>
    <col min="2083" max="2084" width="4.125" style="42" customWidth="1"/>
    <col min="2085" max="2085" width="5.125" style="42" customWidth="1"/>
    <col min="2086" max="2087" width="4.125" style="42" customWidth="1"/>
    <col min="2088" max="2088" width="9" style="42"/>
    <col min="2089" max="2105" width="4.5" style="42" bestFit="1" customWidth="1"/>
    <col min="2106" max="2304" width="9" style="42"/>
    <col min="2305" max="2305" width="9" style="42" customWidth="1"/>
    <col min="2306" max="2309" width="3" style="42" customWidth="1"/>
    <col min="2310" max="2313" width="3.75" style="42" customWidth="1"/>
    <col min="2314" max="2314" width="5.125" style="42" customWidth="1"/>
    <col min="2315" max="2317" width="3.625" style="42" customWidth="1"/>
    <col min="2318" max="2324" width="5.125" style="42" customWidth="1"/>
    <col min="2325" max="2327" width="3.625" style="42" customWidth="1"/>
    <col min="2328" max="2328" width="5.125" style="42" customWidth="1"/>
    <col min="2329" max="2330" width="4.125" style="42" customWidth="1"/>
    <col min="2331" max="2331" width="5.125" style="42" customWidth="1"/>
    <col min="2332" max="2333" width="4.125" style="42" customWidth="1"/>
    <col min="2334" max="2334" width="5.125" style="42" customWidth="1"/>
    <col min="2335" max="2337" width="3.625" style="42" customWidth="1"/>
    <col min="2338" max="2338" width="5.125" style="42" customWidth="1"/>
    <col min="2339" max="2340" width="4.125" style="42" customWidth="1"/>
    <col min="2341" max="2341" width="5.125" style="42" customWidth="1"/>
    <col min="2342" max="2343" width="4.125" style="42" customWidth="1"/>
    <col min="2344" max="2344" width="9" style="42"/>
    <col min="2345" max="2361" width="4.5" style="42" bestFit="1" customWidth="1"/>
    <col min="2362" max="2560" width="9" style="42"/>
    <col min="2561" max="2561" width="9" style="42" customWidth="1"/>
    <col min="2562" max="2565" width="3" style="42" customWidth="1"/>
    <col min="2566" max="2569" width="3.75" style="42" customWidth="1"/>
    <col min="2570" max="2570" width="5.125" style="42" customWidth="1"/>
    <col min="2571" max="2573" width="3.625" style="42" customWidth="1"/>
    <col min="2574" max="2580" width="5.125" style="42" customWidth="1"/>
    <col min="2581" max="2583" width="3.625" style="42" customWidth="1"/>
    <col min="2584" max="2584" width="5.125" style="42" customWidth="1"/>
    <col min="2585" max="2586" width="4.125" style="42" customWidth="1"/>
    <col min="2587" max="2587" width="5.125" style="42" customWidth="1"/>
    <col min="2588" max="2589" width="4.125" style="42" customWidth="1"/>
    <col min="2590" max="2590" width="5.125" style="42" customWidth="1"/>
    <col min="2591" max="2593" width="3.625" style="42" customWidth="1"/>
    <col min="2594" max="2594" width="5.125" style="42" customWidth="1"/>
    <col min="2595" max="2596" width="4.125" style="42" customWidth="1"/>
    <col min="2597" max="2597" width="5.125" style="42" customWidth="1"/>
    <col min="2598" max="2599" width="4.125" style="42" customWidth="1"/>
    <col min="2600" max="2600" width="9" style="42"/>
    <col min="2601" max="2617" width="4.5" style="42" bestFit="1" customWidth="1"/>
    <col min="2618" max="2816" width="9" style="42"/>
    <col min="2817" max="2817" width="9" style="42" customWidth="1"/>
    <col min="2818" max="2821" width="3" style="42" customWidth="1"/>
    <col min="2822" max="2825" width="3.75" style="42" customWidth="1"/>
    <col min="2826" max="2826" width="5.125" style="42" customWidth="1"/>
    <col min="2827" max="2829" width="3.625" style="42" customWidth="1"/>
    <col min="2830" max="2836" width="5.125" style="42" customWidth="1"/>
    <col min="2837" max="2839" width="3.625" style="42" customWidth="1"/>
    <col min="2840" max="2840" width="5.125" style="42" customWidth="1"/>
    <col min="2841" max="2842" width="4.125" style="42" customWidth="1"/>
    <col min="2843" max="2843" width="5.125" style="42" customWidth="1"/>
    <col min="2844" max="2845" width="4.125" style="42" customWidth="1"/>
    <col min="2846" max="2846" width="5.125" style="42" customWidth="1"/>
    <col min="2847" max="2849" width="3.625" style="42" customWidth="1"/>
    <col min="2850" max="2850" width="5.125" style="42" customWidth="1"/>
    <col min="2851" max="2852" width="4.125" style="42" customWidth="1"/>
    <col min="2853" max="2853" width="5.125" style="42" customWidth="1"/>
    <col min="2854" max="2855" width="4.125" style="42" customWidth="1"/>
    <col min="2856" max="2856" width="9" style="42"/>
    <col min="2857" max="2873" width="4.5" style="42" bestFit="1" customWidth="1"/>
    <col min="2874" max="3072" width="9" style="42"/>
    <col min="3073" max="3073" width="9" style="42" customWidth="1"/>
    <col min="3074" max="3077" width="3" style="42" customWidth="1"/>
    <col min="3078" max="3081" width="3.75" style="42" customWidth="1"/>
    <col min="3082" max="3082" width="5.125" style="42" customWidth="1"/>
    <col min="3083" max="3085" width="3.625" style="42" customWidth="1"/>
    <col min="3086" max="3092" width="5.125" style="42" customWidth="1"/>
    <col min="3093" max="3095" width="3.625" style="42" customWidth="1"/>
    <col min="3096" max="3096" width="5.125" style="42" customWidth="1"/>
    <col min="3097" max="3098" width="4.125" style="42" customWidth="1"/>
    <col min="3099" max="3099" width="5.125" style="42" customWidth="1"/>
    <col min="3100" max="3101" width="4.125" style="42" customWidth="1"/>
    <col min="3102" max="3102" width="5.125" style="42" customWidth="1"/>
    <col min="3103" max="3105" width="3.625" style="42" customWidth="1"/>
    <col min="3106" max="3106" width="5.125" style="42" customWidth="1"/>
    <col min="3107" max="3108" width="4.125" style="42" customWidth="1"/>
    <col min="3109" max="3109" width="5.125" style="42" customWidth="1"/>
    <col min="3110" max="3111" width="4.125" style="42" customWidth="1"/>
    <col min="3112" max="3112" width="9" style="42"/>
    <col min="3113" max="3129" width="4.5" style="42" bestFit="1" customWidth="1"/>
    <col min="3130" max="3328" width="9" style="42"/>
    <col min="3329" max="3329" width="9" style="42" customWidth="1"/>
    <col min="3330" max="3333" width="3" style="42" customWidth="1"/>
    <col min="3334" max="3337" width="3.75" style="42" customWidth="1"/>
    <col min="3338" max="3338" width="5.125" style="42" customWidth="1"/>
    <col min="3339" max="3341" width="3.625" style="42" customWidth="1"/>
    <col min="3342" max="3348" width="5.125" style="42" customWidth="1"/>
    <col min="3349" max="3351" width="3.625" style="42" customWidth="1"/>
    <col min="3352" max="3352" width="5.125" style="42" customWidth="1"/>
    <col min="3353" max="3354" width="4.125" style="42" customWidth="1"/>
    <col min="3355" max="3355" width="5.125" style="42" customWidth="1"/>
    <col min="3356" max="3357" width="4.125" style="42" customWidth="1"/>
    <col min="3358" max="3358" width="5.125" style="42" customWidth="1"/>
    <col min="3359" max="3361" width="3.625" style="42" customWidth="1"/>
    <col min="3362" max="3362" width="5.125" style="42" customWidth="1"/>
    <col min="3363" max="3364" width="4.125" style="42" customWidth="1"/>
    <col min="3365" max="3365" width="5.125" style="42" customWidth="1"/>
    <col min="3366" max="3367" width="4.125" style="42" customWidth="1"/>
    <col min="3368" max="3368" width="9" style="42"/>
    <col min="3369" max="3385" width="4.5" style="42" bestFit="1" customWidth="1"/>
    <col min="3386" max="3584" width="9" style="42"/>
    <col min="3585" max="3585" width="9" style="42" customWidth="1"/>
    <col min="3586" max="3589" width="3" style="42" customWidth="1"/>
    <col min="3590" max="3593" width="3.75" style="42" customWidth="1"/>
    <col min="3594" max="3594" width="5.125" style="42" customWidth="1"/>
    <col min="3595" max="3597" width="3.625" style="42" customWidth="1"/>
    <col min="3598" max="3604" width="5.125" style="42" customWidth="1"/>
    <col min="3605" max="3607" width="3.625" style="42" customWidth="1"/>
    <col min="3608" max="3608" width="5.125" style="42" customWidth="1"/>
    <col min="3609" max="3610" width="4.125" style="42" customWidth="1"/>
    <col min="3611" max="3611" width="5.125" style="42" customWidth="1"/>
    <col min="3612" max="3613" width="4.125" style="42" customWidth="1"/>
    <col min="3614" max="3614" width="5.125" style="42" customWidth="1"/>
    <col min="3615" max="3617" width="3.625" style="42" customWidth="1"/>
    <col min="3618" max="3618" width="5.125" style="42" customWidth="1"/>
    <col min="3619" max="3620" width="4.125" style="42" customWidth="1"/>
    <col min="3621" max="3621" width="5.125" style="42" customWidth="1"/>
    <col min="3622" max="3623" width="4.125" style="42" customWidth="1"/>
    <col min="3624" max="3624" width="9" style="42"/>
    <col min="3625" max="3641" width="4.5" style="42" bestFit="1" customWidth="1"/>
    <col min="3642" max="3840" width="9" style="42"/>
    <col min="3841" max="3841" width="9" style="42" customWidth="1"/>
    <col min="3842" max="3845" width="3" style="42" customWidth="1"/>
    <col min="3846" max="3849" width="3.75" style="42" customWidth="1"/>
    <col min="3850" max="3850" width="5.125" style="42" customWidth="1"/>
    <col min="3851" max="3853" width="3.625" style="42" customWidth="1"/>
    <col min="3854" max="3860" width="5.125" style="42" customWidth="1"/>
    <col min="3861" max="3863" width="3.625" style="42" customWidth="1"/>
    <col min="3864" max="3864" width="5.125" style="42" customWidth="1"/>
    <col min="3865" max="3866" width="4.125" style="42" customWidth="1"/>
    <col min="3867" max="3867" width="5.125" style="42" customWidth="1"/>
    <col min="3868" max="3869" width="4.125" style="42" customWidth="1"/>
    <col min="3870" max="3870" width="5.125" style="42" customWidth="1"/>
    <col min="3871" max="3873" width="3.625" style="42" customWidth="1"/>
    <col min="3874" max="3874" width="5.125" style="42" customWidth="1"/>
    <col min="3875" max="3876" width="4.125" style="42" customWidth="1"/>
    <col min="3877" max="3877" width="5.125" style="42" customWidth="1"/>
    <col min="3878" max="3879" width="4.125" style="42" customWidth="1"/>
    <col min="3880" max="3880" width="9" style="42"/>
    <col min="3881" max="3897" width="4.5" style="42" bestFit="1" customWidth="1"/>
    <col min="3898" max="4096" width="9" style="42"/>
    <col min="4097" max="4097" width="9" style="42" customWidth="1"/>
    <col min="4098" max="4101" width="3" style="42" customWidth="1"/>
    <col min="4102" max="4105" width="3.75" style="42" customWidth="1"/>
    <col min="4106" max="4106" width="5.125" style="42" customWidth="1"/>
    <col min="4107" max="4109" width="3.625" style="42" customWidth="1"/>
    <col min="4110" max="4116" width="5.125" style="42" customWidth="1"/>
    <col min="4117" max="4119" width="3.625" style="42" customWidth="1"/>
    <col min="4120" max="4120" width="5.125" style="42" customWidth="1"/>
    <col min="4121" max="4122" width="4.125" style="42" customWidth="1"/>
    <col min="4123" max="4123" width="5.125" style="42" customWidth="1"/>
    <col min="4124" max="4125" width="4.125" style="42" customWidth="1"/>
    <col min="4126" max="4126" width="5.125" style="42" customWidth="1"/>
    <col min="4127" max="4129" width="3.625" style="42" customWidth="1"/>
    <col min="4130" max="4130" width="5.125" style="42" customWidth="1"/>
    <col min="4131" max="4132" width="4.125" style="42" customWidth="1"/>
    <col min="4133" max="4133" width="5.125" style="42" customWidth="1"/>
    <col min="4134" max="4135" width="4.125" style="42" customWidth="1"/>
    <col min="4136" max="4136" width="9" style="42"/>
    <col min="4137" max="4153" width="4.5" style="42" bestFit="1" customWidth="1"/>
    <col min="4154" max="4352" width="9" style="42"/>
    <col min="4353" max="4353" width="9" style="42" customWidth="1"/>
    <col min="4354" max="4357" width="3" style="42" customWidth="1"/>
    <col min="4358" max="4361" width="3.75" style="42" customWidth="1"/>
    <col min="4362" max="4362" width="5.125" style="42" customWidth="1"/>
    <col min="4363" max="4365" width="3.625" style="42" customWidth="1"/>
    <col min="4366" max="4372" width="5.125" style="42" customWidth="1"/>
    <col min="4373" max="4375" width="3.625" style="42" customWidth="1"/>
    <col min="4376" max="4376" width="5.125" style="42" customWidth="1"/>
    <col min="4377" max="4378" width="4.125" style="42" customWidth="1"/>
    <col min="4379" max="4379" width="5.125" style="42" customWidth="1"/>
    <col min="4380" max="4381" width="4.125" style="42" customWidth="1"/>
    <col min="4382" max="4382" width="5.125" style="42" customWidth="1"/>
    <col min="4383" max="4385" width="3.625" style="42" customWidth="1"/>
    <col min="4386" max="4386" width="5.125" style="42" customWidth="1"/>
    <col min="4387" max="4388" width="4.125" style="42" customWidth="1"/>
    <col min="4389" max="4389" width="5.125" style="42" customWidth="1"/>
    <col min="4390" max="4391" width="4.125" style="42" customWidth="1"/>
    <col min="4392" max="4392" width="9" style="42"/>
    <col min="4393" max="4409" width="4.5" style="42" bestFit="1" customWidth="1"/>
    <col min="4410" max="4608" width="9" style="42"/>
    <col min="4609" max="4609" width="9" style="42" customWidth="1"/>
    <col min="4610" max="4613" width="3" style="42" customWidth="1"/>
    <col min="4614" max="4617" width="3.75" style="42" customWidth="1"/>
    <col min="4618" max="4618" width="5.125" style="42" customWidth="1"/>
    <col min="4619" max="4621" width="3.625" style="42" customWidth="1"/>
    <col min="4622" max="4628" width="5.125" style="42" customWidth="1"/>
    <col min="4629" max="4631" width="3.625" style="42" customWidth="1"/>
    <col min="4632" max="4632" width="5.125" style="42" customWidth="1"/>
    <col min="4633" max="4634" width="4.125" style="42" customWidth="1"/>
    <col min="4635" max="4635" width="5.125" style="42" customWidth="1"/>
    <col min="4636" max="4637" width="4.125" style="42" customWidth="1"/>
    <col min="4638" max="4638" width="5.125" style="42" customWidth="1"/>
    <col min="4639" max="4641" width="3.625" style="42" customWidth="1"/>
    <col min="4642" max="4642" width="5.125" style="42" customWidth="1"/>
    <col min="4643" max="4644" width="4.125" style="42" customWidth="1"/>
    <col min="4645" max="4645" width="5.125" style="42" customWidth="1"/>
    <col min="4646" max="4647" width="4.125" style="42" customWidth="1"/>
    <col min="4648" max="4648" width="9" style="42"/>
    <col min="4649" max="4665" width="4.5" style="42" bestFit="1" customWidth="1"/>
    <col min="4666" max="4864" width="9" style="42"/>
    <col min="4865" max="4865" width="9" style="42" customWidth="1"/>
    <col min="4866" max="4869" width="3" style="42" customWidth="1"/>
    <col min="4870" max="4873" width="3.75" style="42" customWidth="1"/>
    <col min="4874" max="4874" width="5.125" style="42" customWidth="1"/>
    <col min="4875" max="4877" width="3.625" style="42" customWidth="1"/>
    <col min="4878" max="4884" width="5.125" style="42" customWidth="1"/>
    <col min="4885" max="4887" width="3.625" style="42" customWidth="1"/>
    <col min="4888" max="4888" width="5.125" style="42" customWidth="1"/>
    <col min="4889" max="4890" width="4.125" style="42" customWidth="1"/>
    <col min="4891" max="4891" width="5.125" style="42" customWidth="1"/>
    <col min="4892" max="4893" width="4.125" style="42" customWidth="1"/>
    <col min="4894" max="4894" width="5.125" style="42" customWidth="1"/>
    <col min="4895" max="4897" width="3.625" style="42" customWidth="1"/>
    <col min="4898" max="4898" width="5.125" style="42" customWidth="1"/>
    <col min="4899" max="4900" width="4.125" style="42" customWidth="1"/>
    <col min="4901" max="4901" width="5.125" style="42" customWidth="1"/>
    <col min="4902" max="4903" width="4.125" style="42" customWidth="1"/>
    <col min="4904" max="4904" width="9" style="42"/>
    <col min="4905" max="4921" width="4.5" style="42" bestFit="1" customWidth="1"/>
    <col min="4922" max="5120" width="9" style="42"/>
    <col min="5121" max="5121" width="9" style="42" customWidth="1"/>
    <col min="5122" max="5125" width="3" style="42" customWidth="1"/>
    <col min="5126" max="5129" width="3.75" style="42" customWidth="1"/>
    <col min="5130" max="5130" width="5.125" style="42" customWidth="1"/>
    <col min="5131" max="5133" width="3.625" style="42" customWidth="1"/>
    <col min="5134" max="5140" width="5.125" style="42" customWidth="1"/>
    <col min="5141" max="5143" width="3.625" style="42" customWidth="1"/>
    <col min="5144" max="5144" width="5.125" style="42" customWidth="1"/>
    <col min="5145" max="5146" width="4.125" style="42" customWidth="1"/>
    <col min="5147" max="5147" width="5.125" style="42" customWidth="1"/>
    <col min="5148" max="5149" width="4.125" style="42" customWidth="1"/>
    <col min="5150" max="5150" width="5.125" style="42" customWidth="1"/>
    <col min="5151" max="5153" width="3.625" style="42" customWidth="1"/>
    <col min="5154" max="5154" width="5.125" style="42" customWidth="1"/>
    <col min="5155" max="5156" width="4.125" style="42" customWidth="1"/>
    <col min="5157" max="5157" width="5.125" style="42" customWidth="1"/>
    <col min="5158" max="5159" width="4.125" style="42" customWidth="1"/>
    <col min="5160" max="5160" width="9" style="42"/>
    <col min="5161" max="5177" width="4.5" style="42" bestFit="1" customWidth="1"/>
    <col min="5178" max="5376" width="9" style="42"/>
    <col min="5377" max="5377" width="9" style="42" customWidth="1"/>
    <col min="5378" max="5381" width="3" style="42" customWidth="1"/>
    <col min="5382" max="5385" width="3.75" style="42" customWidth="1"/>
    <col min="5386" max="5386" width="5.125" style="42" customWidth="1"/>
    <col min="5387" max="5389" width="3.625" style="42" customWidth="1"/>
    <col min="5390" max="5396" width="5.125" style="42" customWidth="1"/>
    <col min="5397" max="5399" width="3.625" style="42" customWidth="1"/>
    <col min="5400" max="5400" width="5.125" style="42" customWidth="1"/>
    <col min="5401" max="5402" width="4.125" style="42" customWidth="1"/>
    <col min="5403" max="5403" width="5.125" style="42" customWidth="1"/>
    <col min="5404" max="5405" width="4.125" style="42" customWidth="1"/>
    <col min="5406" max="5406" width="5.125" style="42" customWidth="1"/>
    <col min="5407" max="5409" width="3.625" style="42" customWidth="1"/>
    <col min="5410" max="5410" width="5.125" style="42" customWidth="1"/>
    <col min="5411" max="5412" width="4.125" style="42" customWidth="1"/>
    <col min="5413" max="5413" width="5.125" style="42" customWidth="1"/>
    <col min="5414" max="5415" width="4.125" style="42" customWidth="1"/>
    <col min="5416" max="5416" width="9" style="42"/>
    <col min="5417" max="5433" width="4.5" style="42" bestFit="1" customWidth="1"/>
    <col min="5434" max="5632" width="9" style="42"/>
    <col min="5633" max="5633" width="9" style="42" customWidth="1"/>
    <col min="5634" max="5637" width="3" style="42" customWidth="1"/>
    <col min="5638" max="5641" width="3.75" style="42" customWidth="1"/>
    <col min="5642" max="5642" width="5.125" style="42" customWidth="1"/>
    <col min="5643" max="5645" width="3.625" style="42" customWidth="1"/>
    <col min="5646" max="5652" width="5.125" style="42" customWidth="1"/>
    <col min="5653" max="5655" width="3.625" style="42" customWidth="1"/>
    <col min="5656" max="5656" width="5.125" style="42" customWidth="1"/>
    <col min="5657" max="5658" width="4.125" style="42" customWidth="1"/>
    <col min="5659" max="5659" width="5.125" style="42" customWidth="1"/>
    <col min="5660" max="5661" width="4.125" style="42" customWidth="1"/>
    <col min="5662" max="5662" width="5.125" style="42" customWidth="1"/>
    <col min="5663" max="5665" width="3.625" style="42" customWidth="1"/>
    <col min="5666" max="5666" width="5.125" style="42" customWidth="1"/>
    <col min="5667" max="5668" width="4.125" style="42" customWidth="1"/>
    <col min="5669" max="5669" width="5.125" style="42" customWidth="1"/>
    <col min="5670" max="5671" width="4.125" style="42" customWidth="1"/>
    <col min="5672" max="5672" width="9" style="42"/>
    <col min="5673" max="5689" width="4.5" style="42" bestFit="1" customWidth="1"/>
    <col min="5690" max="5888" width="9" style="42"/>
    <col min="5889" max="5889" width="9" style="42" customWidth="1"/>
    <col min="5890" max="5893" width="3" style="42" customWidth="1"/>
    <col min="5894" max="5897" width="3.75" style="42" customWidth="1"/>
    <col min="5898" max="5898" width="5.125" style="42" customWidth="1"/>
    <col min="5899" max="5901" width="3.625" style="42" customWidth="1"/>
    <col min="5902" max="5908" width="5.125" style="42" customWidth="1"/>
    <col min="5909" max="5911" width="3.625" style="42" customWidth="1"/>
    <col min="5912" max="5912" width="5.125" style="42" customWidth="1"/>
    <col min="5913" max="5914" width="4.125" style="42" customWidth="1"/>
    <col min="5915" max="5915" width="5.125" style="42" customWidth="1"/>
    <col min="5916" max="5917" width="4.125" style="42" customWidth="1"/>
    <col min="5918" max="5918" width="5.125" style="42" customWidth="1"/>
    <col min="5919" max="5921" width="3.625" style="42" customWidth="1"/>
    <col min="5922" max="5922" width="5.125" style="42" customWidth="1"/>
    <col min="5923" max="5924" width="4.125" style="42" customWidth="1"/>
    <col min="5925" max="5925" width="5.125" style="42" customWidth="1"/>
    <col min="5926" max="5927" width="4.125" style="42" customWidth="1"/>
    <col min="5928" max="5928" width="9" style="42"/>
    <col min="5929" max="5945" width="4.5" style="42" bestFit="1" customWidth="1"/>
    <col min="5946" max="6144" width="9" style="42"/>
    <col min="6145" max="6145" width="9" style="42" customWidth="1"/>
    <col min="6146" max="6149" width="3" style="42" customWidth="1"/>
    <col min="6150" max="6153" width="3.75" style="42" customWidth="1"/>
    <col min="6154" max="6154" width="5.125" style="42" customWidth="1"/>
    <col min="6155" max="6157" width="3.625" style="42" customWidth="1"/>
    <col min="6158" max="6164" width="5.125" style="42" customWidth="1"/>
    <col min="6165" max="6167" width="3.625" style="42" customWidth="1"/>
    <col min="6168" max="6168" width="5.125" style="42" customWidth="1"/>
    <col min="6169" max="6170" width="4.125" style="42" customWidth="1"/>
    <col min="6171" max="6171" width="5.125" style="42" customWidth="1"/>
    <col min="6172" max="6173" width="4.125" style="42" customWidth="1"/>
    <col min="6174" max="6174" width="5.125" style="42" customWidth="1"/>
    <col min="6175" max="6177" width="3.625" style="42" customWidth="1"/>
    <col min="6178" max="6178" width="5.125" style="42" customWidth="1"/>
    <col min="6179" max="6180" width="4.125" style="42" customWidth="1"/>
    <col min="6181" max="6181" width="5.125" style="42" customWidth="1"/>
    <col min="6182" max="6183" width="4.125" style="42" customWidth="1"/>
    <col min="6184" max="6184" width="9" style="42"/>
    <col min="6185" max="6201" width="4.5" style="42" bestFit="1" customWidth="1"/>
    <col min="6202" max="6400" width="9" style="42"/>
    <col min="6401" max="6401" width="9" style="42" customWidth="1"/>
    <col min="6402" max="6405" width="3" style="42" customWidth="1"/>
    <col min="6406" max="6409" width="3.75" style="42" customWidth="1"/>
    <col min="6410" max="6410" width="5.125" style="42" customWidth="1"/>
    <col min="6411" max="6413" width="3.625" style="42" customWidth="1"/>
    <col min="6414" max="6420" width="5.125" style="42" customWidth="1"/>
    <col min="6421" max="6423" width="3.625" style="42" customWidth="1"/>
    <col min="6424" max="6424" width="5.125" style="42" customWidth="1"/>
    <col min="6425" max="6426" width="4.125" style="42" customWidth="1"/>
    <col min="6427" max="6427" width="5.125" style="42" customWidth="1"/>
    <col min="6428" max="6429" width="4.125" style="42" customWidth="1"/>
    <col min="6430" max="6430" width="5.125" style="42" customWidth="1"/>
    <col min="6431" max="6433" width="3.625" style="42" customWidth="1"/>
    <col min="6434" max="6434" width="5.125" style="42" customWidth="1"/>
    <col min="6435" max="6436" width="4.125" style="42" customWidth="1"/>
    <col min="6437" max="6437" width="5.125" style="42" customWidth="1"/>
    <col min="6438" max="6439" width="4.125" style="42" customWidth="1"/>
    <col min="6440" max="6440" width="9" style="42"/>
    <col min="6441" max="6457" width="4.5" style="42" bestFit="1" customWidth="1"/>
    <col min="6458" max="6656" width="9" style="42"/>
    <col min="6657" max="6657" width="9" style="42" customWidth="1"/>
    <col min="6658" max="6661" width="3" style="42" customWidth="1"/>
    <col min="6662" max="6665" width="3.75" style="42" customWidth="1"/>
    <col min="6666" max="6666" width="5.125" style="42" customWidth="1"/>
    <col min="6667" max="6669" width="3.625" style="42" customWidth="1"/>
    <col min="6670" max="6676" width="5.125" style="42" customWidth="1"/>
    <col min="6677" max="6679" width="3.625" style="42" customWidth="1"/>
    <col min="6680" max="6680" width="5.125" style="42" customWidth="1"/>
    <col min="6681" max="6682" width="4.125" style="42" customWidth="1"/>
    <col min="6683" max="6683" width="5.125" style="42" customWidth="1"/>
    <col min="6684" max="6685" width="4.125" style="42" customWidth="1"/>
    <col min="6686" max="6686" width="5.125" style="42" customWidth="1"/>
    <col min="6687" max="6689" width="3.625" style="42" customWidth="1"/>
    <col min="6690" max="6690" width="5.125" style="42" customWidth="1"/>
    <col min="6691" max="6692" width="4.125" style="42" customWidth="1"/>
    <col min="6693" max="6693" width="5.125" style="42" customWidth="1"/>
    <col min="6694" max="6695" width="4.125" style="42" customWidth="1"/>
    <col min="6696" max="6696" width="9" style="42"/>
    <col min="6697" max="6713" width="4.5" style="42" bestFit="1" customWidth="1"/>
    <col min="6714" max="6912" width="9" style="42"/>
    <col min="6913" max="6913" width="9" style="42" customWidth="1"/>
    <col min="6914" max="6917" width="3" style="42" customWidth="1"/>
    <col min="6918" max="6921" width="3.75" style="42" customWidth="1"/>
    <col min="6922" max="6922" width="5.125" style="42" customWidth="1"/>
    <col min="6923" max="6925" width="3.625" style="42" customWidth="1"/>
    <col min="6926" max="6932" width="5.125" style="42" customWidth="1"/>
    <col min="6933" max="6935" width="3.625" style="42" customWidth="1"/>
    <col min="6936" max="6936" width="5.125" style="42" customWidth="1"/>
    <col min="6937" max="6938" width="4.125" style="42" customWidth="1"/>
    <col min="6939" max="6939" width="5.125" style="42" customWidth="1"/>
    <col min="6940" max="6941" width="4.125" style="42" customWidth="1"/>
    <col min="6942" max="6942" width="5.125" style="42" customWidth="1"/>
    <col min="6943" max="6945" width="3.625" style="42" customWidth="1"/>
    <col min="6946" max="6946" width="5.125" style="42" customWidth="1"/>
    <col min="6947" max="6948" width="4.125" style="42" customWidth="1"/>
    <col min="6949" max="6949" width="5.125" style="42" customWidth="1"/>
    <col min="6950" max="6951" width="4.125" style="42" customWidth="1"/>
    <col min="6952" max="6952" width="9" style="42"/>
    <col min="6953" max="6969" width="4.5" style="42" bestFit="1" customWidth="1"/>
    <col min="6970" max="7168" width="9" style="42"/>
    <col min="7169" max="7169" width="9" style="42" customWidth="1"/>
    <col min="7170" max="7173" width="3" style="42" customWidth="1"/>
    <col min="7174" max="7177" width="3.75" style="42" customWidth="1"/>
    <col min="7178" max="7178" width="5.125" style="42" customWidth="1"/>
    <col min="7179" max="7181" width="3.625" style="42" customWidth="1"/>
    <col min="7182" max="7188" width="5.125" style="42" customWidth="1"/>
    <col min="7189" max="7191" width="3.625" style="42" customWidth="1"/>
    <col min="7192" max="7192" width="5.125" style="42" customWidth="1"/>
    <col min="7193" max="7194" width="4.125" style="42" customWidth="1"/>
    <col min="7195" max="7195" width="5.125" style="42" customWidth="1"/>
    <col min="7196" max="7197" width="4.125" style="42" customWidth="1"/>
    <col min="7198" max="7198" width="5.125" style="42" customWidth="1"/>
    <col min="7199" max="7201" width="3.625" style="42" customWidth="1"/>
    <col min="7202" max="7202" width="5.125" style="42" customWidth="1"/>
    <col min="7203" max="7204" width="4.125" style="42" customWidth="1"/>
    <col min="7205" max="7205" width="5.125" style="42" customWidth="1"/>
    <col min="7206" max="7207" width="4.125" style="42" customWidth="1"/>
    <col min="7208" max="7208" width="9" style="42"/>
    <col min="7209" max="7225" width="4.5" style="42" bestFit="1" customWidth="1"/>
    <col min="7226" max="7424" width="9" style="42"/>
    <col min="7425" max="7425" width="9" style="42" customWidth="1"/>
    <col min="7426" max="7429" width="3" style="42" customWidth="1"/>
    <col min="7430" max="7433" width="3.75" style="42" customWidth="1"/>
    <col min="7434" max="7434" width="5.125" style="42" customWidth="1"/>
    <col min="7435" max="7437" width="3.625" style="42" customWidth="1"/>
    <col min="7438" max="7444" width="5.125" style="42" customWidth="1"/>
    <col min="7445" max="7447" width="3.625" style="42" customWidth="1"/>
    <col min="7448" max="7448" width="5.125" style="42" customWidth="1"/>
    <col min="7449" max="7450" width="4.125" style="42" customWidth="1"/>
    <col min="7451" max="7451" width="5.125" style="42" customWidth="1"/>
    <col min="7452" max="7453" width="4.125" style="42" customWidth="1"/>
    <col min="7454" max="7454" width="5.125" style="42" customWidth="1"/>
    <col min="7455" max="7457" width="3.625" style="42" customWidth="1"/>
    <col min="7458" max="7458" width="5.125" style="42" customWidth="1"/>
    <col min="7459" max="7460" width="4.125" style="42" customWidth="1"/>
    <col min="7461" max="7461" width="5.125" style="42" customWidth="1"/>
    <col min="7462" max="7463" width="4.125" style="42" customWidth="1"/>
    <col min="7464" max="7464" width="9" style="42"/>
    <col min="7465" max="7481" width="4.5" style="42" bestFit="1" customWidth="1"/>
    <col min="7482" max="7680" width="9" style="42"/>
    <col min="7681" max="7681" width="9" style="42" customWidth="1"/>
    <col min="7682" max="7685" width="3" style="42" customWidth="1"/>
    <col min="7686" max="7689" width="3.75" style="42" customWidth="1"/>
    <col min="7690" max="7690" width="5.125" style="42" customWidth="1"/>
    <col min="7691" max="7693" width="3.625" style="42" customWidth="1"/>
    <col min="7694" max="7700" width="5.125" style="42" customWidth="1"/>
    <col min="7701" max="7703" width="3.625" style="42" customWidth="1"/>
    <col min="7704" max="7704" width="5.125" style="42" customWidth="1"/>
    <col min="7705" max="7706" width="4.125" style="42" customWidth="1"/>
    <col min="7707" max="7707" width="5.125" style="42" customWidth="1"/>
    <col min="7708" max="7709" width="4.125" style="42" customWidth="1"/>
    <col min="7710" max="7710" width="5.125" style="42" customWidth="1"/>
    <col min="7711" max="7713" width="3.625" style="42" customWidth="1"/>
    <col min="7714" max="7714" width="5.125" style="42" customWidth="1"/>
    <col min="7715" max="7716" width="4.125" style="42" customWidth="1"/>
    <col min="7717" max="7717" width="5.125" style="42" customWidth="1"/>
    <col min="7718" max="7719" width="4.125" style="42" customWidth="1"/>
    <col min="7720" max="7720" width="9" style="42"/>
    <col min="7721" max="7737" width="4.5" style="42" bestFit="1" customWidth="1"/>
    <col min="7738" max="7936" width="9" style="42"/>
    <col min="7937" max="7937" width="9" style="42" customWidth="1"/>
    <col min="7938" max="7941" width="3" style="42" customWidth="1"/>
    <col min="7942" max="7945" width="3.75" style="42" customWidth="1"/>
    <col min="7946" max="7946" width="5.125" style="42" customWidth="1"/>
    <col min="7947" max="7949" width="3.625" style="42" customWidth="1"/>
    <col min="7950" max="7956" width="5.125" style="42" customWidth="1"/>
    <col min="7957" max="7959" width="3.625" style="42" customWidth="1"/>
    <col min="7960" max="7960" width="5.125" style="42" customWidth="1"/>
    <col min="7961" max="7962" width="4.125" style="42" customWidth="1"/>
    <col min="7963" max="7963" width="5.125" style="42" customWidth="1"/>
    <col min="7964" max="7965" width="4.125" style="42" customWidth="1"/>
    <col min="7966" max="7966" width="5.125" style="42" customWidth="1"/>
    <col min="7967" max="7969" width="3.625" style="42" customWidth="1"/>
    <col min="7970" max="7970" width="5.125" style="42" customWidth="1"/>
    <col min="7971" max="7972" width="4.125" style="42" customWidth="1"/>
    <col min="7973" max="7973" width="5.125" style="42" customWidth="1"/>
    <col min="7974" max="7975" width="4.125" style="42" customWidth="1"/>
    <col min="7976" max="7976" width="9" style="42"/>
    <col min="7977" max="7993" width="4.5" style="42" bestFit="1" customWidth="1"/>
    <col min="7994" max="8192" width="9" style="42"/>
    <col min="8193" max="8193" width="9" style="42" customWidth="1"/>
    <col min="8194" max="8197" width="3" style="42" customWidth="1"/>
    <col min="8198" max="8201" width="3.75" style="42" customWidth="1"/>
    <col min="8202" max="8202" width="5.125" style="42" customWidth="1"/>
    <col min="8203" max="8205" width="3.625" style="42" customWidth="1"/>
    <col min="8206" max="8212" width="5.125" style="42" customWidth="1"/>
    <col min="8213" max="8215" width="3.625" style="42" customWidth="1"/>
    <col min="8216" max="8216" width="5.125" style="42" customWidth="1"/>
    <col min="8217" max="8218" width="4.125" style="42" customWidth="1"/>
    <col min="8219" max="8219" width="5.125" style="42" customWidth="1"/>
    <col min="8220" max="8221" width="4.125" style="42" customWidth="1"/>
    <col min="8222" max="8222" width="5.125" style="42" customWidth="1"/>
    <col min="8223" max="8225" width="3.625" style="42" customWidth="1"/>
    <col min="8226" max="8226" width="5.125" style="42" customWidth="1"/>
    <col min="8227" max="8228" width="4.125" style="42" customWidth="1"/>
    <col min="8229" max="8229" width="5.125" style="42" customWidth="1"/>
    <col min="8230" max="8231" width="4.125" style="42" customWidth="1"/>
    <col min="8232" max="8232" width="9" style="42"/>
    <col min="8233" max="8249" width="4.5" style="42" bestFit="1" customWidth="1"/>
    <col min="8250" max="8448" width="9" style="42"/>
    <col min="8449" max="8449" width="9" style="42" customWidth="1"/>
    <col min="8450" max="8453" width="3" style="42" customWidth="1"/>
    <col min="8454" max="8457" width="3.75" style="42" customWidth="1"/>
    <col min="8458" max="8458" width="5.125" style="42" customWidth="1"/>
    <col min="8459" max="8461" width="3.625" style="42" customWidth="1"/>
    <col min="8462" max="8468" width="5.125" style="42" customWidth="1"/>
    <col min="8469" max="8471" width="3.625" style="42" customWidth="1"/>
    <col min="8472" max="8472" width="5.125" style="42" customWidth="1"/>
    <col min="8473" max="8474" width="4.125" style="42" customWidth="1"/>
    <col min="8475" max="8475" width="5.125" style="42" customWidth="1"/>
    <col min="8476" max="8477" width="4.125" style="42" customWidth="1"/>
    <col min="8478" max="8478" width="5.125" style="42" customWidth="1"/>
    <col min="8479" max="8481" width="3.625" style="42" customWidth="1"/>
    <col min="8482" max="8482" width="5.125" style="42" customWidth="1"/>
    <col min="8483" max="8484" width="4.125" style="42" customWidth="1"/>
    <col min="8485" max="8485" width="5.125" style="42" customWidth="1"/>
    <col min="8486" max="8487" width="4.125" style="42" customWidth="1"/>
    <col min="8488" max="8488" width="9" style="42"/>
    <col min="8489" max="8505" width="4.5" style="42" bestFit="1" customWidth="1"/>
    <col min="8506" max="8704" width="9" style="42"/>
    <col min="8705" max="8705" width="9" style="42" customWidth="1"/>
    <col min="8706" max="8709" width="3" style="42" customWidth="1"/>
    <col min="8710" max="8713" width="3.75" style="42" customWidth="1"/>
    <col min="8714" max="8714" width="5.125" style="42" customWidth="1"/>
    <col min="8715" max="8717" width="3.625" style="42" customWidth="1"/>
    <col min="8718" max="8724" width="5.125" style="42" customWidth="1"/>
    <col min="8725" max="8727" width="3.625" style="42" customWidth="1"/>
    <col min="8728" max="8728" width="5.125" style="42" customWidth="1"/>
    <col min="8729" max="8730" width="4.125" style="42" customWidth="1"/>
    <col min="8731" max="8731" width="5.125" style="42" customWidth="1"/>
    <col min="8732" max="8733" width="4.125" style="42" customWidth="1"/>
    <col min="8734" max="8734" width="5.125" style="42" customWidth="1"/>
    <col min="8735" max="8737" width="3.625" style="42" customWidth="1"/>
    <col min="8738" max="8738" width="5.125" style="42" customWidth="1"/>
    <col min="8739" max="8740" width="4.125" style="42" customWidth="1"/>
    <col min="8741" max="8741" width="5.125" style="42" customWidth="1"/>
    <col min="8742" max="8743" width="4.125" style="42" customWidth="1"/>
    <col min="8744" max="8744" width="9" style="42"/>
    <col min="8745" max="8761" width="4.5" style="42" bestFit="1" customWidth="1"/>
    <col min="8762" max="8960" width="9" style="42"/>
    <col min="8961" max="8961" width="9" style="42" customWidth="1"/>
    <col min="8962" max="8965" width="3" style="42" customWidth="1"/>
    <col min="8966" max="8969" width="3.75" style="42" customWidth="1"/>
    <col min="8970" max="8970" width="5.125" style="42" customWidth="1"/>
    <col min="8971" max="8973" width="3.625" style="42" customWidth="1"/>
    <col min="8974" max="8980" width="5.125" style="42" customWidth="1"/>
    <col min="8981" max="8983" width="3.625" style="42" customWidth="1"/>
    <col min="8984" max="8984" width="5.125" style="42" customWidth="1"/>
    <col min="8985" max="8986" width="4.125" style="42" customWidth="1"/>
    <col min="8987" max="8987" width="5.125" style="42" customWidth="1"/>
    <col min="8988" max="8989" width="4.125" style="42" customWidth="1"/>
    <col min="8990" max="8990" width="5.125" style="42" customWidth="1"/>
    <col min="8991" max="8993" width="3.625" style="42" customWidth="1"/>
    <col min="8994" max="8994" width="5.125" style="42" customWidth="1"/>
    <col min="8995" max="8996" width="4.125" style="42" customWidth="1"/>
    <col min="8997" max="8997" width="5.125" style="42" customWidth="1"/>
    <col min="8998" max="8999" width="4.125" style="42" customWidth="1"/>
    <col min="9000" max="9000" width="9" style="42"/>
    <col min="9001" max="9017" width="4.5" style="42" bestFit="1" customWidth="1"/>
    <col min="9018" max="9216" width="9" style="42"/>
    <col min="9217" max="9217" width="9" style="42" customWidth="1"/>
    <col min="9218" max="9221" width="3" style="42" customWidth="1"/>
    <col min="9222" max="9225" width="3.75" style="42" customWidth="1"/>
    <col min="9226" max="9226" width="5.125" style="42" customWidth="1"/>
    <col min="9227" max="9229" width="3.625" style="42" customWidth="1"/>
    <col min="9230" max="9236" width="5.125" style="42" customWidth="1"/>
    <col min="9237" max="9239" width="3.625" style="42" customWidth="1"/>
    <col min="9240" max="9240" width="5.125" style="42" customWidth="1"/>
    <col min="9241" max="9242" width="4.125" style="42" customWidth="1"/>
    <col min="9243" max="9243" width="5.125" style="42" customWidth="1"/>
    <col min="9244" max="9245" width="4.125" style="42" customWidth="1"/>
    <col min="9246" max="9246" width="5.125" style="42" customWidth="1"/>
    <col min="9247" max="9249" width="3.625" style="42" customWidth="1"/>
    <col min="9250" max="9250" width="5.125" style="42" customWidth="1"/>
    <col min="9251" max="9252" width="4.125" style="42" customWidth="1"/>
    <col min="9253" max="9253" width="5.125" style="42" customWidth="1"/>
    <col min="9254" max="9255" width="4.125" style="42" customWidth="1"/>
    <col min="9256" max="9256" width="9" style="42"/>
    <col min="9257" max="9273" width="4.5" style="42" bestFit="1" customWidth="1"/>
    <col min="9274" max="9472" width="9" style="42"/>
    <col min="9473" max="9473" width="9" style="42" customWidth="1"/>
    <col min="9474" max="9477" width="3" style="42" customWidth="1"/>
    <col min="9478" max="9481" width="3.75" style="42" customWidth="1"/>
    <col min="9482" max="9482" width="5.125" style="42" customWidth="1"/>
    <col min="9483" max="9485" width="3.625" style="42" customWidth="1"/>
    <col min="9486" max="9492" width="5.125" style="42" customWidth="1"/>
    <col min="9493" max="9495" width="3.625" style="42" customWidth="1"/>
    <col min="9496" max="9496" width="5.125" style="42" customWidth="1"/>
    <col min="9497" max="9498" width="4.125" style="42" customWidth="1"/>
    <col min="9499" max="9499" width="5.125" style="42" customWidth="1"/>
    <col min="9500" max="9501" width="4.125" style="42" customWidth="1"/>
    <col min="9502" max="9502" width="5.125" style="42" customWidth="1"/>
    <col min="9503" max="9505" width="3.625" style="42" customWidth="1"/>
    <col min="9506" max="9506" width="5.125" style="42" customWidth="1"/>
    <col min="9507" max="9508" width="4.125" style="42" customWidth="1"/>
    <col min="9509" max="9509" width="5.125" style="42" customWidth="1"/>
    <col min="9510" max="9511" width="4.125" style="42" customWidth="1"/>
    <col min="9512" max="9512" width="9" style="42"/>
    <col min="9513" max="9529" width="4.5" style="42" bestFit="1" customWidth="1"/>
    <col min="9530" max="9728" width="9" style="42"/>
    <col min="9729" max="9729" width="9" style="42" customWidth="1"/>
    <col min="9730" max="9733" width="3" style="42" customWidth="1"/>
    <col min="9734" max="9737" width="3.75" style="42" customWidth="1"/>
    <col min="9738" max="9738" width="5.125" style="42" customWidth="1"/>
    <col min="9739" max="9741" width="3.625" style="42" customWidth="1"/>
    <col min="9742" max="9748" width="5.125" style="42" customWidth="1"/>
    <col min="9749" max="9751" width="3.625" style="42" customWidth="1"/>
    <col min="9752" max="9752" width="5.125" style="42" customWidth="1"/>
    <col min="9753" max="9754" width="4.125" style="42" customWidth="1"/>
    <col min="9755" max="9755" width="5.125" style="42" customWidth="1"/>
    <col min="9756" max="9757" width="4.125" style="42" customWidth="1"/>
    <col min="9758" max="9758" width="5.125" style="42" customWidth="1"/>
    <col min="9759" max="9761" width="3.625" style="42" customWidth="1"/>
    <col min="9762" max="9762" width="5.125" style="42" customWidth="1"/>
    <col min="9763" max="9764" width="4.125" style="42" customWidth="1"/>
    <col min="9765" max="9765" width="5.125" style="42" customWidth="1"/>
    <col min="9766" max="9767" width="4.125" style="42" customWidth="1"/>
    <col min="9768" max="9768" width="9" style="42"/>
    <col min="9769" max="9785" width="4.5" style="42" bestFit="1" customWidth="1"/>
    <col min="9786" max="9984" width="9" style="42"/>
    <col min="9985" max="9985" width="9" style="42" customWidth="1"/>
    <col min="9986" max="9989" width="3" style="42" customWidth="1"/>
    <col min="9990" max="9993" width="3.75" style="42" customWidth="1"/>
    <col min="9994" max="9994" width="5.125" style="42" customWidth="1"/>
    <col min="9995" max="9997" width="3.625" style="42" customWidth="1"/>
    <col min="9998" max="10004" width="5.125" style="42" customWidth="1"/>
    <col min="10005" max="10007" width="3.625" style="42" customWidth="1"/>
    <col min="10008" max="10008" width="5.125" style="42" customWidth="1"/>
    <col min="10009" max="10010" width="4.125" style="42" customWidth="1"/>
    <col min="10011" max="10011" width="5.125" style="42" customWidth="1"/>
    <col min="10012" max="10013" width="4.125" style="42" customWidth="1"/>
    <col min="10014" max="10014" width="5.125" style="42" customWidth="1"/>
    <col min="10015" max="10017" width="3.625" style="42" customWidth="1"/>
    <col min="10018" max="10018" width="5.125" style="42" customWidth="1"/>
    <col min="10019" max="10020" width="4.125" style="42" customWidth="1"/>
    <col min="10021" max="10021" width="5.125" style="42" customWidth="1"/>
    <col min="10022" max="10023" width="4.125" style="42" customWidth="1"/>
    <col min="10024" max="10024" width="9" style="42"/>
    <col min="10025" max="10041" width="4.5" style="42" bestFit="1" customWidth="1"/>
    <col min="10042" max="10240" width="9" style="42"/>
    <col min="10241" max="10241" width="9" style="42" customWidth="1"/>
    <col min="10242" max="10245" width="3" style="42" customWidth="1"/>
    <col min="10246" max="10249" width="3.75" style="42" customWidth="1"/>
    <col min="10250" max="10250" width="5.125" style="42" customWidth="1"/>
    <col min="10251" max="10253" width="3.625" style="42" customWidth="1"/>
    <col min="10254" max="10260" width="5.125" style="42" customWidth="1"/>
    <col min="10261" max="10263" width="3.625" style="42" customWidth="1"/>
    <col min="10264" max="10264" width="5.125" style="42" customWidth="1"/>
    <col min="10265" max="10266" width="4.125" style="42" customWidth="1"/>
    <col min="10267" max="10267" width="5.125" style="42" customWidth="1"/>
    <col min="10268" max="10269" width="4.125" style="42" customWidth="1"/>
    <col min="10270" max="10270" width="5.125" style="42" customWidth="1"/>
    <col min="10271" max="10273" width="3.625" style="42" customWidth="1"/>
    <col min="10274" max="10274" width="5.125" style="42" customWidth="1"/>
    <col min="10275" max="10276" width="4.125" style="42" customWidth="1"/>
    <col min="10277" max="10277" width="5.125" style="42" customWidth="1"/>
    <col min="10278" max="10279" width="4.125" style="42" customWidth="1"/>
    <col min="10280" max="10280" width="9" style="42"/>
    <col min="10281" max="10297" width="4.5" style="42" bestFit="1" customWidth="1"/>
    <col min="10298" max="10496" width="9" style="42"/>
    <col min="10497" max="10497" width="9" style="42" customWidth="1"/>
    <col min="10498" max="10501" width="3" style="42" customWidth="1"/>
    <col min="10502" max="10505" width="3.75" style="42" customWidth="1"/>
    <col min="10506" max="10506" width="5.125" style="42" customWidth="1"/>
    <col min="10507" max="10509" width="3.625" style="42" customWidth="1"/>
    <col min="10510" max="10516" width="5.125" style="42" customWidth="1"/>
    <col min="10517" max="10519" width="3.625" style="42" customWidth="1"/>
    <col min="10520" max="10520" width="5.125" style="42" customWidth="1"/>
    <col min="10521" max="10522" width="4.125" style="42" customWidth="1"/>
    <col min="10523" max="10523" width="5.125" style="42" customWidth="1"/>
    <col min="10524" max="10525" width="4.125" style="42" customWidth="1"/>
    <col min="10526" max="10526" width="5.125" style="42" customWidth="1"/>
    <col min="10527" max="10529" width="3.625" style="42" customWidth="1"/>
    <col min="10530" max="10530" width="5.125" style="42" customWidth="1"/>
    <col min="10531" max="10532" width="4.125" style="42" customWidth="1"/>
    <col min="10533" max="10533" width="5.125" style="42" customWidth="1"/>
    <col min="10534" max="10535" width="4.125" style="42" customWidth="1"/>
    <col min="10536" max="10536" width="9" style="42"/>
    <col min="10537" max="10553" width="4.5" style="42" bestFit="1" customWidth="1"/>
    <col min="10554" max="10752" width="9" style="42"/>
    <col min="10753" max="10753" width="9" style="42" customWidth="1"/>
    <col min="10754" max="10757" width="3" style="42" customWidth="1"/>
    <col min="10758" max="10761" width="3.75" style="42" customWidth="1"/>
    <col min="10762" max="10762" width="5.125" style="42" customWidth="1"/>
    <col min="10763" max="10765" width="3.625" style="42" customWidth="1"/>
    <col min="10766" max="10772" width="5.125" style="42" customWidth="1"/>
    <col min="10773" max="10775" width="3.625" style="42" customWidth="1"/>
    <col min="10776" max="10776" width="5.125" style="42" customWidth="1"/>
    <col min="10777" max="10778" width="4.125" style="42" customWidth="1"/>
    <col min="10779" max="10779" width="5.125" style="42" customWidth="1"/>
    <col min="10780" max="10781" width="4.125" style="42" customWidth="1"/>
    <col min="10782" max="10782" width="5.125" style="42" customWidth="1"/>
    <col min="10783" max="10785" width="3.625" style="42" customWidth="1"/>
    <col min="10786" max="10786" width="5.125" style="42" customWidth="1"/>
    <col min="10787" max="10788" width="4.125" style="42" customWidth="1"/>
    <col min="10789" max="10789" width="5.125" style="42" customWidth="1"/>
    <col min="10790" max="10791" width="4.125" style="42" customWidth="1"/>
    <col min="10792" max="10792" width="9" style="42"/>
    <col min="10793" max="10809" width="4.5" style="42" bestFit="1" customWidth="1"/>
    <col min="10810" max="11008" width="9" style="42"/>
    <col min="11009" max="11009" width="9" style="42" customWidth="1"/>
    <col min="11010" max="11013" width="3" style="42" customWidth="1"/>
    <col min="11014" max="11017" width="3.75" style="42" customWidth="1"/>
    <col min="11018" max="11018" width="5.125" style="42" customWidth="1"/>
    <col min="11019" max="11021" width="3.625" style="42" customWidth="1"/>
    <col min="11022" max="11028" width="5.125" style="42" customWidth="1"/>
    <col min="11029" max="11031" width="3.625" style="42" customWidth="1"/>
    <col min="11032" max="11032" width="5.125" style="42" customWidth="1"/>
    <col min="11033" max="11034" width="4.125" style="42" customWidth="1"/>
    <col min="11035" max="11035" width="5.125" style="42" customWidth="1"/>
    <col min="11036" max="11037" width="4.125" style="42" customWidth="1"/>
    <col min="11038" max="11038" width="5.125" style="42" customWidth="1"/>
    <col min="11039" max="11041" width="3.625" style="42" customWidth="1"/>
    <col min="11042" max="11042" width="5.125" style="42" customWidth="1"/>
    <col min="11043" max="11044" width="4.125" style="42" customWidth="1"/>
    <col min="11045" max="11045" width="5.125" style="42" customWidth="1"/>
    <col min="11046" max="11047" width="4.125" style="42" customWidth="1"/>
    <col min="11048" max="11048" width="9" style="42"/>
    <col min="11049" max="11065" width="4.5" style="42" bestFit="1" customWidth="1"/>
    <col min="11066" max="11264" width="9" style="42"/>
    <col min="11265" max="11265" width="9" style="42" customWidth="1"/>
    <col min="11266" max="11269" width="3" style="42" customWidth="1"/>
    <col min="11270" max="11273" width="3.75" style="42" customWidth="1"/>
    <col min="11274" max="11274" width="5.125" style="42" customWidth="1"/>
    <col min="11275" max="11277" width="3.625" style="42" customWidth="1"/>
    <col min="11278" max="11284" width="5.125" style="42" customWidth="1"/>
    <col min="11285" max="11287" width="3.625" style="42" customWidth="1"/>
    <col min="11288" max="11288" width="5.125" style="42" customWidth="1"/>
    <col min="11289" max="11290" width="4.125" style="42" customWidth="1"/>
    <col min="11291" max="11291" width="5.125" style="42" customWidth="1"/>
    <col min="11292" max="11293" width="4.125" style="42" customWidth="1"/>
    <col min="11294" max="11294" width="5.125" style="42" customWidth="1"/>
    <col min="11295" max="11297" width="3.625" style="42" customWidth="1"/>
    <col min="11298" max="11298" width="5.125" style="42" customWidth="1"/>
    <col min="11299" max="11300" width="4.125" style="42" customWidth="1"/>
    <col min="11301" max="11301" width="5.125" style="42" customWidth="1"/>
    <col min="11302" max="11303" width="4.125" style="42" customWidth="1"/>
    <col min="11304" max="11304" width="9" style="42"/>
    <col min="11305" max="11321" width="4.5" style="42" bestFit="1" customWidth="1"/>
    <col min="11322" max="11520" width="9" style="42"/>
    <col min="11521" max="11521" width="9" style="42" customWidth="1"/>
    <col min="11522" max="11525" width="3" style="42" customWidth="1"/>
    <col min="11526" max="11529" width="3.75" style="42" customWidth="1"/>
    <col min="11530" max="11530" width="5.125" style="42" customWidth="1"/>
    <col min="11531" max="11533" width="3.625" style="42" customWidth="1"/>
    <col min="11534" max="11540" width="5.125" style="42" customWidth="1"/>
    <col min="11541" max="11543" width="3.625" style="42" customWidth="1"/>
    <col min="11544" max="11544" width="5.125" style="42" customWidth="1"/>
    <col min="11545" max="11546" width="4.125" style="42" customWidth="1"/>
    <col min="11547" max="11547" width="5.125" style="42" customWidth="1"/>
    <col min="11548" max="11549" width="4.125" style="42" customWidth="1"/>
    <col min="11550" max="11550" width="5.125" style="42" customWidth="1"/>
    <col min="11551" max="11553" width="3.625" style="42" customWidth="1"/>
    <col min="11554" max="11554" width="5.125" style="42" customWidth="1"/>
    <col min="11555" max="11556" width="4.125" style="42" customWidth="1"/>
    <col min="11557" max="11557" width="5.125" style="42" customWidth="1"/>
    <col min="11558" max="11559" width="4.125" style="42" customWidth="1"/>
    <col min="11560" max="11560" width="9" style="42"/>
    <col min="11561" max="11577" width="4.5" style="42" bestFit="1" customWidth="1"/>
    <col min="11578" max="11776" width="9" style="42"/>
    <col min="11777" max="11777" width="9" style="42" customWidth="1"/>
    <col min="11778" max="11781" width="3" style="42" customWidth="1"/>
    <col min="11782" max="11785" width="3.75" style="42" customWidth="1"/>
    <col min="11786" max="11786" width="5.125" style="42" customWidth="1"/>
    <col min="11787" max="11789" width="3.625" style="42" customWidth="1"/>
    <col min="11790" max="11796" width="5.125" style="42" customWidth="1"/>
    <col min="11797" max="11799" width="3.625" style="42" customWidth="1"/>
    <col min="11800" max="11800" width="5.125" style="42" customWidth="1"/>
    <col min="11801" max="11802" width="4.125" style="42" customWidth="1"/>
    <col min="11803" max="11803" width="5.125" style="42" customWidth="1"/>
    <col min="11804" max="11805" width="4.125" style="42" customWidth="1"/>
    <col min="11806" max="11806" width="5.125" style="42" customWidth="1"/>
    <col min="11807" max="11809" width="3.625" style="42" customWidth="1"/>
    <col min="11810" max="11810" width="5.125" style="42" customWidth="1"/>
    <col min="11811" max="11812" width="4.125" style="42" customWidth="1"/>
    <col min="11813" max="11813" width="5.125" style="42" customWidth="1"/>
    <col min="11814" max="11815" width="4.125" style="42" customWidth="1"/>
    <col min="11816" max="11816" width="9" style="42"/>
    <col min="11817" max="11833" width="4.5" style="42" bestFit="1" customWidth="1"/>
    <col min="11834" max="12032" width="9" style="42"/>
    <col min="12033" max="12033" width="9" style="42" customWidth="1"/>
    <col min="12034" max="12037" width="3" style="42" customWidth="1"/>
    <col min="12038" max="12041" width="3.75" style="42" customWidth="1"/>
    <col min="12042" max="12042" width="5.125" style="42" customWidth="1"/>
    <col min="12043" max="12045" width="3.625" style="42" customWidth="1"/>
    <col min="12046" max="12052" width="5.125" style="42" customWidth="1"/>
    <col min="12053" max="12055" width="3.625" style="42" customWidth="1"/>
    <col min="12056" max="12056" width="5.125" style="42" customWidth="1"/>
    <col min="12057" max="12058" width="4.125" style="42" customWidth="1"/>
    <col min="12059" max="12059" width="5.125" style="42" customWidth="1"/>
    <col min="12060" max="12061" width="4.125" style="42" customWidth="1"/>
    <col min="12062" max="12062" width="5.125" style="42" customWidth="1"/>
    <col min="12063" max="12065" width="3.625" style="42" customWidth="1"/>
    <col min="12066" max="12066" width="5.125" style="42" customWidth="1"/>
    <col min="12067" max="12068" width="4.125" style="42" customWidth="1"/>
    <col min="12069" max="12069" width="5.125" style="42" customWidth="1"/>
    <col min="12070" max="12071" width="4.125" style="42" customWidth="1"/>
    <col min="12072" max="12072" width="9" style="42"/>
    <col min="12073" max="12089" width="4.5" style="42" bestFit="1" customWidth="1"/>
    <col min="12090" max="12288" width="9" style="42"/>
    <col min="12289" max="12289" width="9" style="42" customWidth="1"/>
    <col min="12290" max="12293" width="3" style="42" customWidth="1"/>
    <col min="12294" max="12297" width="3.75" style="42" customWidth="1"/>
    <col min="12298" max="12298" width="5.125" style="42" customWidth="1"/>
    <col min="12299" max="12301" width="3.625" style="42" customWidth="1"/>
    <col min="12302" max="12308" width="5.125" style="42" customWidth="1"/>
    <col min="12309" max="12311" width="3.625" style="42" customWidth="1"/>
    <col min="12312" max="12312" width="5.125" style="42" customWidth="1"/>
    <col min="12313" max="12314" width="4.125" style="42" customWidth="1"/>
    <col min="12315" max="12315" width="5.125" style="42" customWidth="1"/>
    <col min="12316" max="12317" width="4.125" style="42" customWidth="1"/>
    <col min="12318" max="12318" width="5.125" style="42" customWidth="1"/>
    <col min="12319" max="12321" width="3.625" style="42" customWidth="1"/>
    <col min="12322" max="12322" width="5.125" style="42" customWidth="1"/>
    <col min="12323" max="12324" width="4.125" style="42" customWidth="1"/>
    <col min="12325" max="12325" width="5.125" style="42" customWidth="1"/>
    <col min="12326" max="12327" width="4.125" style="42" customWidth="1"/>
    <col min="12328" max="12328" width="9" style="42"/>
    <col min="12329" max="12345" width="4.5" style="42" bestFit="1" customWidth="1"/>
    <col min="12346" max="12544" width="9" style="42"/>
    <col min="12545" max="12545" width="9" style="42" customWidth="1"/>
    <col min="12546" max="12549" width="3" style="42" customWidth="1"/>
    <col min="12550" max="12553" width="3.75" style="42" customWidth="1"/>
    <col min="12554" max="12554" width="5.125" style="42" customWidth="1"/>
    <col min="12555" max="12557" width="3.625" style="42" customWidth="1"/>
    <col min="12558" max="12564" width="5.125" style="42" customWidth="1"/>
    <col min="12565" max="12567" width="3.625" style="42" customWidth="1"/>
    <col min="12568" max="12568" width="5.125" style="42" customWidth="1"/>
    <col min="12569" max="12570" width="4.125" style="42" customWidth="1"/>
    <col min="12571" max="12571" width="5.125" style="42" customWidth="1"/>
    <col min="12572" max="12573" width="4.125" style="42" customWidth="1"/>
    <col min="12574" max="12574" width="5.125" style="42" customWidth="1"/>
    <col min="12575" max="12577" width="3.625" style="42" customWidth="1"/>
    <col min="12578" max="12578" width="5.125" style="42" customWidth="1"/>
    <col min="12579" max="12580" width="4.125" style="42" customWidth="1"/>
    <col min="12581" max="12581" width="5.125" style="42" customWidth="1"/>
    <col min="12582" max="12583" width="4.125" style="42" customWidth="1"/>
    <col min="12584" max="12584" width="9" style="42"/>
    <col min="12585" max="12601" width="4.5" style="42" bestFit="1" customWidth="1"/>
    <col min="12602" max="12800" width="9" style="42"/>
    <col min="12801" max="12801" width="9" style="42" customWidth="1"/>
    <col min="12802" max="12805" width="3" style="42" customWidth="1"/>
    <col min="12806" max="12809" width="3.75" style="42" customWidth="1"/>
    <col min="12810" max="12810" width="5.125" style="42" customWidth="1"/>
    <col min="12811" max="12813" width="3.625" style="42" customWidth="1"/>
    <col min="12814" max="12820" width="5.125" style="42" customWidth="1"/>
    <col min="12821" max="12823" width="3.625" style="42" customWidth="1"/>
    <col min="12824" max="12824" width="5.125" style="42" customWidth="1"/>
    <col min="12825" max="12826" width="4.125" style="42" customWidth="1"/>
    <col min="12827" max="12827" width="5.125" style="42" customWidth="1"/>
    <col min="12828" max="12829" width="4.125" style="42" customWidth="1"/>
    <col min="12830" max="12830" width="5.125" style="42" customWidth="1"/>
    <col min="12831" max="12833" width="3.625" style="42" customWidth="1"/>
    <col min="12834" max="12834" width="5.125" style="42" customWidth="1"/>
    <col min="12835" max="12836" width="4.125" style="42" customWidth="1"/>
    <col min="12837" max="12837" width="5.125" style="42" customWidth="1"/>
    <col min="12838" max="12839" width="4.125" style="42" customWidth="1"/>
    <col min="12840" max="12840" width="9" style="42"/>
    <col min="12841" max="12857" width="4.5" style="42" bestFit="1" customWidth="1"/>
    <col min="12858" max="13056" width="9" style="42"/>
    <col min="13057" max="13057" width="9" style="42" customWidth="1"/>
    <col min="13058" max="13061" width="3" style="42" customWidth="1"/>
    <col min="13062" max="13065" width="3.75" style="42" customWidth="1"/>
    <col min="13066" max="13066" width="5.125" style="42" customWidth="1"/>
    <col min="13067" max="13069" width="3.625" style="42" customWidth="1"/>
    <col min="13070" max="13076" width="5.125" style="42" customWidth="1"/>
    <col min="13077" max="13079" width="3.625" style="42" customWidth="1"/>
    <col min="13080" max="13080" width="5.125" style="42" customWidth="1"/>
    <col min="13081" max="13082" width="4.125" style="42" customWidth="1"/>
    <col min="13083" max="13083" width="5.125" style="42" customWidth="1"/>
    <col min="13084" max="13085" width="4.125" style="42" customWidth="1"/>
    <col min="13086" max="13086" width="5.125" style="42" customWidth="1"/>
    <col min="13087" max="13089" width="3.625" style="42" customWidth="1"/>
    <col min="13090" max="13090" width="5.125" style="42" customWidth="1"/>
    <col min="13091" max="13092" width="4.125" style="42" customWidth="1"/>
    <col min="13093" max="13093" width="5.125" style="42" customWidth="1"/>
    <col min="13094" max="13095" width="4.125" style="42" customWidth="1"/>
    <col min="13096" max="13096" width="9" style="42"/>
    <col min="13097" max="13113" width="4.5" style="42" bestFit="1" customWidth="1"/>
    <col min="13114" max="13312" width="9" style="42"/>
    <col min="13313" max="13313" width="9" style="42" customWidth="1"/>
    <col min="13314" max="13317" width="3" style="42" customWidth="1"/>
    <col min="13318" max="13321" width="3.75" style="42" customWidth="1"/>
    <col min="13322" max="13322" width="5.125" style="42" customWidth="1"/>
    <col min="13323" max="13325" width="3.625" style="42" customWidth="1"/>
    <col min="13326" max="13332" width="5.125" style="42" customWidth="1"/>
    <col min="13333" max="13335" width="3.625" style="42" customWidth="1"/>
    <col min="13336" max="13336" width="5.125" style="42" customWidth="1"/>
    <col min="13337" max="13338" width="4.125" style="42" customWidth="1"/>
    <col min="13339" max="13339" width="5.125" style="42" customWidth="1"/>
    <col min="13340" max="13341" width="4.125" style="42" customWidth="1"/>
    <col min="13342" max="13342" width="5.125" style="42" customWidth="1"/>
    <col min="13343" max="13345" width="3.625" style="42" customWidth="1"/>
    <col min="13346" max="13346" width="5.125" style="42" customWidth="1"/>
    <col min="13347" max="13348" width="4.125" style="42" customWidth="1"/>
    <col min="13349" max="13349" width="5.125" style="42" customWidth="1"/>
    <col min="13350" max="13351" width="4.125" style="42" customWidth="1"/>
    <col min="13352" max="13352" width="9" style="42"/>
    <col min="13353" max="13369" width="4.5" style="42" bestFit="1" customWidth="1"/>
    <col min="13370" max="13568" width="9" style="42"/>
    <col min="13569" max="13569" width="9" style="42" customWidth="1"/>
    <col min="13570" max="13573" width="3" style="42" customWidth="1"/>
    <col min="13574" max="13577" width="3.75" style="42" customWidth="1"/>
    <col min="13578" max="13578" width="5.125" style="42" customWidth="1"/>
    <col min="13579" max="13581" width="3.625" style="42" customWidth="1"/>
    <col min="13582" max="13588" width="5.125" style="42" customWidth="1"/>
    <col min="13589" max="13591" width="3.625" style="42" customWidth="1"/>
    <col min="13592" max="13592" width="5.125" style="42" customWidth="1"/>
    <col min="13593" max="13594" width="4.125" style="42" customWidth="1"/>
    <col min="13595" max="13595" width="5.125" style="42" customWidth="1"/>
    <col min="13596" max="13597" width="4.125" style="42" customWidth="1"/>
    <col min="13598" max="13598" width="5.125" style="42" customWidth="1"/>
    <col min="13599" max="13601" width="3.625" style="42" customWidth="1"/>
    <col min="13602" max="13602" width="5.125" style="42" customWidth="1"/>
    <col min="13603" max="13604" width="4.125" style="42" customWidth="1"/>
    <col min="13605" max="13605" width="5.125" style="42" customWidth="1"/>
    <col min="13606" max="13607" width="4.125" style="42" customWidth="1"/>
    <col min="13608" max="13608" width="9" style="42"/>
    <col min="13609" max="13625" width="4.5" style="42" bestFit="1" customWidth="1"/>
    <col min="13626" max="13824" width="9" style="42"/>
    <col min="13825" max="13825" width="9" style="42" customWidth="1"/>
    <col min="13826" max="13829" width="3" style="42" customWidth="1"/>
    <col min="13830" max="13833" width="3.75" style="42" customWidth="1"/>
    <col min="13834" max="13834" width="5.125" style="42" customWidth="1"/>
    <col min="13835" max="13837" width="3.625" style="42" customWidth="1"/>
    <col min="13838" max="13844" width="5.125" style="42" customWidth="1"/>
    <col min="13845" max="13847" width="3.625" style="42" customWidth="1"/>
    <col min="13848" max="13848" width="5.125" style="42" customWidth="1"/>
    <col min="13849" max="13850" width="4.125" style="42" customWidth="1"/>
    <col min="13851" max="13851" width="5.125" style="42" customWidth="1"/>
    <col min="13852" max="13853" width="4.125" style="42" customWidth="1"/>
    <col min="13854" max="13854" width="5.125" style="42" customWidth="1"/>
    <col min="13855" max="13857" width="3.625" style="42" customWidth="1"/>
    <col min="13858" max="13858" width="5.125" style="42" customWidth="1"/>
    <col min="13859" max="13860" width="4.125" style="42" customWidth="1"/>
    <col min="13861" max="13861" width="5.125" style="42" customWidth="1"/>
    <col min="13862" max="13863" width="4.125" style="42" customWidth="1"/>
    <col min="13864" max="13864" width="9" style="42"/>
    <col min="13865" max="13881" width="4.5" style="42" bestFit="1" customWidth="1"/>
    <col min="13882" max="14080" width="9" style="42"/>
    <col min="14081" max="14081" width="9" style="42" customWidth="1"/>
    <col min="14082" max="14085" width="3" style="42" customWidth="1"/>
    <col min="14086" max="14089" width="3.75" style="42" customWidth="1"/>
    <col min="14090" max="14090" width="5.125" style="42" customWidth="1"/>
    <col min="14091" max="14093" width="3.625" style="42" customWidth="1"/>
    <col min="14094" max="14100" width="5.125" style="42" customWidth="1"/>
    <col min="14101" max="14103" width="3.625" style="42" customWidth="1"/>
    <col min="14104" max="14104" width="5.125" style="42" customWidth="1"/>
    <col min="14105" max="14106" width="4.125" style="42" customWidth="1"/>
    <col min="14107" max="14107" width="5.125" style="42" customWidth="1"/>
    <col min="14108" max="14109" width="4.125" style="42" customWidth="1"/>
    <col min="14110" max="14110" width="5.125" style="42" customWidth="1"/>
    <col min="14111" max="14113" width="3.625" style="42" customWidth="1"/>
    <col min="14114" max="14114" width="5.125" style="42" customWidth="1"/>
    <col min="14115" max="14116" width="4.125" style="42" customWidth="1"/>
    <col min="14117" max="14117" width="5.125" style="42" customWidth="1"/>
    <col min="14118" max="14119" width="4.125" style="42" customWidth="1"/>
    <col min="14120" max="14120" width="9" style="42"/>
    <col min="14121" max="14137" width="4.5" style="42" bestFit="1" customWidth="1"/>
    <col min="14138" max="14336" width="9" style="42"/>
    <col min="14337" max="14337" width="9" style="42" customWidth="1"/>
    <col min="14338" max="14341" width="3" style="42" customWidth="1"/>
    <col min="14342" max="14345" width="3.75" style="42" customWidth="1"/>
    <col min="14346" max="14346" width="5.125" style="42" customWidth="1"/>
    <col min="14347" max="14349" width="3.625" style="42" customWidth="1"/>
    <col min="14350" max="14356" width="5.125" style="42" customWidth="1"/>
    <col min="14357" max="14359" width="3.625" style="42" customWidth="1"/>
    <col min="14360" max="14360" width="5.125" style="42" customWidth="1"/>
    <col min="14361" max="14362" width="4.125" style="42" customWidth="1"/>
    <col min="14363" max="14363" width="5.125" style="42" customWidth="1"/>
    <col min="14364" max="14365" width="4.125" style="42" customWidth="1"/>
    <col min="14366" max="14366" width="5.125" style="42" customWidth="1"/>
    <col min="14367" max="14369" width="3.625" style="42" customWidth="1"/>
    <col min="14370" max="14370" width="5.125" style="42" customWidth="1"/>
    <col min="14371" max="14372" width="4.125" style="42" customWidth="1"/>
    <col min="14373" max="14373" width="5.125" style="42" customWidth="1"/>
    <col min="14374" max="14375" width="4.125" style="42" customWidth="1"/>
    <col min="14376" max="14376" width="9" style="42"/>
    <col min="14377" max="14393" width="4.5" style="42" bestFit="1" customWidth="1"/>
    <col min="14394" max="14592" width="9" style="42"/>
    <col min="14593" max="14593" width="9" style="42" customWidth="1"/>
    <col min="14594" max="14597" width="3" style="42" customWidth="1"/>
    <col min="14598" max="14601" width="3.75" style="42" customWidth="1"/>
    <col min="14602" max="14602" width="5.125" style="42" customWidth="1"/>
    <col min="14603" max="14605" width="3.625" style="42" customWidth="1"/>
    <col min="14606" max="14612" width="5.125" style="42" customWidth="1"/>
    <col min="14613" max="14615" width="3.625" style="42" customWidth="1"/>
    <col min="14616" max="14616" width="5.125" style="42" customWidth="1"/>
    <col min="14617" max="14618" width="4.125" style="42" customWidth="1"/>
    <col min="14619" max="14619" width="5.125" style="42" customWidth="1"/>
    <col min="14620" max="14621" width="4.125" style="42" customWidth="1"/>
    <col min="14622" max="14622" width="5.125" style="42" customWidth="1"/>
    <col min="14623" max="14625" width="3.625" style="42" customWidth="1"/>
    <col min="14626" max="14626" width="5.125" style="42" customWidth="1"/>
    <col min="14627" max="14628" width="4.125" style="42" customWidth="1"/>
    <col min="14629" max="14629" width="5.125" style="42" customWidth="1"/>
    <col min="14630" max="14631" width="4.125" style="42" customWidth="1"/>
    <col min="14632" max="14632" width="9" style="42"/>
    <col min="14633" max="14649" width="4.5" style="42" bestFit="1" customWidth="1"/>
    <col min="14650" max="14848" width="9" style="42"/>
    <col min="14849" max="14849" width="9" style="42" customWidth="1"/>
    <col min="14850" max="14853" width="3" style="42" customWidth="1"/>
    <col min="14854" max="14857" width="3.75" style="42" customWidth="1"/>
    <col min="14858" max="14858" width="5.125" style="42" customWidth="1"/>
    <col min="14859" max="14861" width="3.625" style="42" customWidth="1"/>
    <col min="14862" max="14868" width="5.125" style="42" customWidth="1"/>
    <col min="14869" max="14871" width="3.625" style="42" customWidth="1"/>
    <col min="14872" max="14872" width="5.125" style="42" customWidth="1"/>
    <col min="14873" max="14874" width="4.125" style="42" customWidth="1"/>
    <col min="14875" max="14875" width="5.125" style="42" customWidth="1"/>
    <col min="14876" max="14877" width="4.125" style="42" customWidth="1"/>
    <col min="14878" max="14878" width="5.125" style="42" customWidth="1"/>
    <col min="14879" max="14881" width="3.625" style="42" customWidth="1"/>
    <col min="14882" max="14882" width="5.125" style="42" customWidth="1"/>
    <col min="14883" max="14884" width="4.125" style="42" customWidth="1"/>
    <col min="14885" max="14885" width="5.125" style="42" customWidth="1"/>
    <col min="14886" max="14887" width="4.125" style="42" customWidth="1"/>
    <col min="14888" max="14888" width="9" style="42"/>
    <col min="14889" max="14905" width="4.5" style="42" bestFit="1" customWidth="1"/>
    <col min="14906" max="15104" width="9" style="42"/>
    <col min="15105" max="15105" width="9" style="42" customWidth="1"/>
    <col min="15106" max="15109" width="3" style="42" customWidth="1"/>
    <col min="15110" max="15113" width="3.75" style="42" customWidth="1"/>
    <col min="15114" max="15114" width="5.125" style="42" customWidth="1"/>
    <col min="15115" max="15117" width="3.625" style="42" customWidth="1"/>
    <col min="15118" max="15124" width="5.125" style="42" customWidth="1"/>
    <col min="15125" max="15127" width="3.625" style="42" customWidth="1"/>
    <col min="15128" max="15128" width="5.125" style="42" customWidth="1"/>
    <col min="15129" max="15130" width="4.125" style="42" customWidth="1"/>
    <col min="15131" max="15131" width="5.125" style="42" customWidth="1"/>
    <col min="15132" max="15133" width="4.125" style="42" customWidth="1"/>
    <col min="15134" max="15134" width="5.125" style="42" customWidth="1"/>
    <col min="15135" max="15137" width="3.625" style="42" customWidth="1"/>
    <col min="15138" max="15138" width="5.125" style="42" customWidth="1"/>
    <col min="15139" max="15140" width="4.125" style="42" customWidth="1"/>
    <col min="15141" max="15141" width="5.125" style="42" customWidth="1"/>
    <col min="15142" max="15143" width="4.125" style="42" customWidth="1"/>
    <col min="15144" max="15144" width="9" style="42"/>
    <col min="15145" max="15161" width="4.5" style="42" bestFit="1" customWidth="1"/>
    <col min="15162" max="15360" width="9" style="42"/>
    <col min="15361" max="15361" width="9" style="42" customWidth="1"/>
    <col min="15362" max="15365" width="3" style="42" customWidth="1"/>
    <col min="15366" max="15369" width="3.75" style="42" customWidth="1"/>
    <col min="15370" max="15370" width="5.125" style="42" customWidth="1"/>
    <col min="15371" max="15373" width="3.625" style="42" customWidth="1"/>
    <col min="15374" max="15380" width="5.125" style="42" customWidth="1"/>
    <col min="15381" max="15383" width="3.625" style="42" customWidth="1"/>
    <col min="15384" max="15384" width="5.125" style="42" customWidth="1"/>
    <col min="15385" max="15386" width="4.125" style="42" customWidth="1"/>
    <col min="15387" max="15387" width="5.125" style="42" customWidth="1"/>
    <col min="15388" max="15389" width="4.125" style="42" customWidth="1"/>
    <col min="15390" max="15390" width="5.125" style="42" customWidth="1"/>
    <col min="15391" max="15393" width="3.625" style="42" customWidth="1"/>
    <col min="15394" max="15394" width="5.125" style="42" customWidth="1"/>
    <col min="15395" max="15396" width="4.125" style="42" customWidth="1"/>
    <col min="15397" max="15397" width="5.125" style="42" customWidth="1"/>
    <col min="15398" max="15399" width="4.125" style="42" customWidth="1"/>
    <col min="15400" max="15400" width="9" style="42"/>
    <col min="15401" max="15417" width="4.5" style="42" bestFit="1" customWidth="1"/>
    <col min="15418" max="15616" width="9" style="42"/>
    <col min="15617" max="15617" width="9" style="42" customWidth="1"/>
    <col min="15618" max="15621" width="3" style="42" customWidth="1"/>
    <col min="15622" max="15625" width="3.75" style="42" customWidth="1"/>
    <col min="15626" max="15626" width="5.125" style="42" customWidth="1"/>
    <col min="15627" max="15629" width="3.625" style="42" customWidth="1"/>
    <col min="15630" max="15636" width="5.125" style="42" customWidth="1"/>
    <col min="15637" max="15639" width="3.625" style="42" customWidth="1"/>
    <col min="15640" max="15640" width="5.125" style="42" customWidth="1"/>
    <col min="15641" max="15642" width="4.125" style="42" customWidth="1"/>
    <col min="15643" max="15643" width="5.125" style="42" customWidth="1"/>
    <col min="15644" max="15645" width="4.125" style="42" customWidth="1"/>
    <col min="15646" max="15646" width="5.125" style="42" customWidth="1"/>
    <col min="15647" max="15649" width="3.625" style="42" customWidth="1"/>
    <col min="15650" max="15650" width="5.125" style="42" customWidth="1"/>
    <col min="15651" max="15652" width="4.125" style="42" customWidth="1"/>
    <col min="15653" max="15653" width="5.125" style="42" customWidth="1"/>
    <col min="15654" max="15655" width="4.125" style="42" customWidth="1"/>
    <col min="15656" max="15656" width="9" style="42"/>
    <col min="15657" max="15673" width="4.5" style="42" bestFit="1" customWidth="1"/>
    <col min="15674" max="15872" width="9" style="42"/>
    <col min="15873" max="15873" width="9" style="42" customWidth="1"/>
    <col min="15874" max="15877" width="3" style="42" customWidth="1"/>
    <col min="15878" max="15881" width="3.75" style="42" customWidth="1"/>
    <col min="15882" max="15882" width="5.125" style="42" customWidth="1"/>
    <col min="15883" max="15885" width="3.625" style="42" customWidth="1"/>
    <col min="15886" max="15892" width="5.125" style="42" customWidth="1"/>
    <col min="15893" max="15895" width="3.625" style="42" customWidth="1"/>
    <col min="15896" max="15896" width="5.125" style="42" customWidth="1"/>
    <col min="15897" max="15898" width="4.125" style="42" customWidth="1"/>
    <col min="15899" max="15899" width="5.125" style="42" customWidth="1"/>
    <col min="15900" max="15901" width="4.125" style="42" customWidth="1"/>
    <col min="15902" max="15902" width="5.125" style="42" customWidth="1"/>
    <col min="15903" max="15905" width="3.625" style="42" customWidth="1"/>
    <col min="15906" max="15906" width="5.125" style="42" customWidth="1"/>
    <col min="15907" max="15908" width="4.125" style="42" customWidth="1"/>
    <col min="15909" max="15909" width="5.125" style="42" customWidth="1"/>
    <col min="15910" max="15911" width="4.125" style="42" customWidth="1"/>
    <col min="15912" max="15912" width="9" style="42"/>
    <col min="15913" max="15929" width="4.5" style="42" bestFit="1" customWidth="1"/>
    <col min="15930" max="16128" width="9" style="42"/>
    <col min="16129" max="16129" width="9" style="42" customWidth="1"/>
    <col min="16130" max="16133" width="3" style="42" customWidth="1"/>
    <col min="16134" max="16137" width="3.75" style="42" customWidth="1"/>
    <col min="16138" max="16138" width="5.125" style="42" customWidth="1"/>
    <col min="16139" max="16141" width="3.625" style="42" customWidth="1"/>
    <col min="16142" max="16148" width="5.125" style="42" customWidth="1"/>
    <col min="16149" max="16151" width="3.625" style="42" customWidth="1"/>
    <col min="16152" max="16152" width="5.125" style="42" customWidth="1"/>
    <col min="16153" max="16154" width="4.125" style="42" customWidth="1"/>
    <col min="16155" max="16155" width="5.125" style="42" customWidth="1"/>
    <col min="16156" max="16157" width="4.125" style="42" customWidth="1"/>
    <col min="16158" max="16158" width="5.125" style="42" customWidth="1"/>
    <col min="16159" max="16161" width="3.625" style="42" customWidth="1"/>
    <col min="16162" max="16162" width="5.125" style="42" customWidth="1"/>
    <col min="16163" max="16164" width="4.125" style="42" customWidth="1"/>
    <col min="16165" max="16165" width="5.125" style="42" customWidth="1"/>
    <col min="16166" max="16167" width="4.125" style="42" customWidth="1"/>
    <col min="16168" max="16168" width="9" style="42"/>
    <col min="16169" max="16185" width="4.5" style="42" bestFit="1" customWidth="1"/>
    <col min="16186" max="16384" width="9" style="42"/>
  </cols>
  <sheetData>
    <row r="1" spans="1:57" s="46" customFormat="1" ht="14.25">
      <c r="A1" s="1516" t="s">
        <v>3108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84"/>
      <c r="AB1" s="484"/>
      <c r="AC1" s="484"/>
      <c r="AF1" s="1908" t="s">
        <v>3124</v>
      </c>
      <c r="AG1" s="1908"/>
      <c r="AH1" s="1908"/>
      <c r="AI1" s="1908"/>
      <c r="AJ1" s="1909" t="s">
        <v>3940</v>
      </c>
      <c r="AK1" s="1909"/>
      <c r="AL1" s="1909"/>
      <c r="AM1" s="1909"/>
    </row>
    <row r="2" spans="1:57" s="46" customFormat="1" ht="14.25">
      <c r="A2" s="1516" t="s">
        <v>3139</v>
      </c>
      <c r="B2" s="485" t="s">
        <v>3110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1457"/>
      <c r="X2" s="44"/>
      <c r="Y2" s="44"/>
      <c r="Z2" s="44"/>
      <c r="AA2" s="44"/>
      <c r="AB2" s="44"/>
      <c r="AC2" s="44"/>
      <c r="AD2" s="44"/>
      <c r="AE2" s="1457" t="s">
        <v>3941</v>
      </c>
      <c r="AF2" s="1908" t="s">
        <v>3704</v>
      </c>
      <c r="AG2" s="1908"/>
      <c r="AH2" s="1908"/>
      <c r="AI2" s="1908"/>
      <c r="AJ2" s="1908" t="s">
        <v>552</v>
      </c>
      <c r="AK2" s="1908"/>
      <c r="AL2" s="1908"/>
      <c r="AM2" s="1908"/>
    </row>
    <row r="3" spans="1:57" s="486" customFormat="1" ht="28.5" customHeight="1">
      <c r="A3" s="1853" t="s">
        <v>3942</v>
      </c>
      <c r="B3" s="1853"/>
      <c r="C3" s="1853"/>
      <c r="D3" s="1853"/>
      <c r="E3" s="1853"/>
      <c r="F3" s="1853"/>
      <c r="G3" s="1853"/>
      <c r="H3" s="1853"/>
      <c r="I3" s="1853"/>
      <c r="J3" s="1853"/>
      <c r="K3" s="1853"/>
      <c r="L3" s="1853"/>
      <c r="M3" s="1853"/>
      <c r="N3" s="1853"/>
      <c r="O3" s="1853"/>
      <c r="P3" s="1853"/>
      <c r="Q3" s="1853"/>
      <c r="R3" s="1853"/>
      <c r="S3" s="1853"/>
      <c r="T3" s="1853"/>
      <c r="U3" s="1853"/>
      <c r="V3" s="1853"/>
      <c r="W3" s="1853"/>
      <c r="X3" s="1853"/>
      <c r="Y3" s="1853"/>
      <c r="Z3" s="1853"/>
      <c r="AA3" s="1853"/>
      <c r="AB3" s="1853"/>
      <c r="AC3" s="1853"/>
      <c r="AD3" s="1853"/>
      <c r="AE3" s="1853"/>
      <c r="AF3" s="1853"/>
      <c r="AG3" s="1853"/>
      <c r="AH3" s="1853"/>
      <c r="AI3" s="1853"/>
      <c r="AJ3" s="1853"/>
      <c r="AK3" s="1853"/>
      <c r="AL3" s="1853"/>
      <c r="AM3" s="1853"/>
    </row>
    <row r="4" spans="1:57" s="46" customFormat="1" ht="15" customHeight="1">
      <c r="B4" s="1451"/>
      <c r="C4" s="1451"/>
      <c r="D4" s="1451"/>
      <c r="E4" s="1451"/>
      <c r="F4" s="1451"/>
      <c r="G4" s="1451"/>
      <c r="H4" s="1451"/>
      <c r="I4" s="1451"/>
      <c r="J4" s="1451"/>
      <c r="K4" s="1451"/>
      <c r="L4" s="1451"/>
      <c r="M4" s="1451"/>
      <c r="N4" s="1451"/>
      <c r="O4" s="1451"/>
      <c r="P4" s="1451"/>
      <c r="Q4" s="1451"/>
      <c r="R4" s="1451"/>
      <c r="S4" s="1451" t="s">
        <v>3943</v>
      </c>
      <c r="T4" s="1451"/>
      <c r="U4" s="1451"/>
      <c r="V4" s="1451"/>
      <c r="W4" s="1451"/>
      <c r="X4" s="1451"/>
      <c r="Y4" s="1451"/>
      <c r="Z4" s="1906"/>
      <c r="AA4" s="1906"/>
      <c r="AB4" s="1907"/>
      <c r="AC4" s="1907"/>
      <c r="AJ4" s="1906" t="s">
        <v>3944</v>
      </c>
      <c r="AK4" s="1906"/>
      <c r="AL4" s="1907"/>
      <c r="AM4" s="1907"/>
    </row>
    <row r="5" spans="1:57" s="46" customFormat="1" ht="23.25" customHeight="1">
      <c r="A5" s="1828" t="s">
        <v>3945</v>
      </c>
      <c r="B5" s="1915" t="s">
        <v>553</v>
      </c>
      <c r="C5" s="1826"/>
      <c r="D5" s="1826"/>
      <c r="E5" s="1828"/>
      <c r="F5" s="1915" t="s">
        <v>554</v>
      </c>
      <c r="G5" s="1826"/>
      <c r="H5" s="1826"/>
      <c r="I5" s="1828"/>
      <c r="J5" s="1910" t="s">
        <v>555</v>
      </c>
      <c r="K5" s="1911"/>
      <c r="L5" s="1911"/>
      <c r="M5" s="1911"/>
      <c r="N5" s="1911"/>
      <c r="O5" s="1911"/>
      <c r="P5" s="1911"/>
      <c r="Q5" s="1911"/>
      <c r="R5" s="1911"/>
      <c r="S5" s="1914"/>
      <c r="T5" s="1910" t="s">
        <v>3946</v>
      </c>
      <c r="U5" s="1911"/>
      <c r="V5" s="1911"/>
      <c r="W5" s="1911"/>
      <c r="X5" s="1911"/>
      <c r="Y5" s="1911"/>
      <c r="Z5" s="1911"/>
      <c r="AA5" s="1911"/>
      <c r="AB5" s="1911"/>
      <c r="AC5" s="1911"/>
      <c r="AD5" s="1910" t="s">
        <v>3947</v>
      </c>
      <c r="AE5" s="1911"/>
      <c r="AF5" s="1911"/>
      <c r="AG5" s="1911"/>
      <c r="AH5" s="1911"/>
      <c r="AI5" s="1911"/>
      <c r="AJ5" s="1911"/>
      <c r="AK5" s="1911"/>
      <c r="AL5" s="1911"/>
      <c r="AM5" s="1911"/>
    </row>
    <row r="6" spans="1:57" s="46" customFormat="1" ht="22.5" customHeight="1">
      <c r="A6" s="1829"/>
      <c r="B6" s="1916"/>
      <c r="C6" s="1773"/>
      <c r="D6" s="1773"/>
      <c r="E6" s="1830"/>
      <c r="F6" s="1916"/>
      <c r="G6" s="1773"/>
      <c r="H6" s="1773"/>
      <c r="I6" s="1830"/>
      <c r="J6" s="1912" t="s">
        <v>53</v>
      </c>
      <c r="K6" s="1910" t="s">
        <v>3948</v>
      </c>
      <c r="L6" s="1911"/>
      <c r="M6" s="1914"/>
      <c r="N6" s="1910" t="s">
        <v>3949</v>
      </c>
      <c r="O6" s="1911"/>
      <c r="P6" s="1914"/>
      <c r="Q6" s="487" t="s">
        <v>556</v>
      </c>
      <c r="R6" s="487"/>
      <c r="S6" s="487"/>
      <c r="T6" s="1912" t="s">
        <v>53</v>
      </c>
      <c r="U6" s="1910" t="s">
        <v>3950</v>
      </c>
      <c r="V6" s="1911"/>
      <c r="W6" s="1914"/>
      <c r="X6" s="1910" t="s">
        <v>3951</v>
      </c>
      <c r="Y6" s="1911"/>
      <c r="Z6" s="1914"/>
      <c r="AA6" s="487" t="s">
        <v>556</v>
      </c>
      <c r="AB6" s="488"/>
      <c r="AC6" s="489"/>
      <c r="AD6" s="1912" t="s">
        <v>53</v>
      </c>
      <c r="AE6" s="1910" t="s">
        <v>3948</v>
      </c>
      <c r="AF6" s="1911"/>
      <c r="AG6" s="1914"/>
      <c r="AH6" s="1910" t="s">
        <v>3952</v>
      </c>
      <c r="AI6" s="1911"/>
      <c r="AJ6" s="1914"/>
      <c r="AK6" s="487" t="s">
        <v>556</v>
      </c>
      <c r="AL6" s="488"/>
      <c r="AM6" s="489"/>
    </row>
    <row r="7" spans="1:57" s="46" customFormat="1" ht="34.5" customHeight="1">
      <c r="A7" s="1830"/>
      <c r="B7" s="490" t="s">
        <v>53</v>
      </c>
      <c r="C7" s="490" t="s">
        <v>3219</v>
      </c>
      <c r="D7" s="490" t="s">
        <v>3953</v>
      </c>
      <c r="E7" s="490" t="s">
        <v>3638</v>
      </c>
      <c r="F7" s="490" t="s">
        <v>53</v>
      </c>
      <c r="G7" s="490" t="s">
        <v>3954</v>
      </c>
      <c r="H7" s="490" t="s">
        <v>3953</v>
      </c>
      <c r="I7" s="490" t="s">
        <v>3955</v>
      </c>
      <c r="J7" s="1913"/>
      <c r="K7" s="487" t="s">
        <v>49</v>
      </c>
      <c r="L7" s="487" t="s">
        <v>50</v>
      </c>
      <c r="M7" s="487" t="s">
        <v>51</v>
      </c>
      <c r="N7" s="487" t="s">
        <v>49</v>
      </c>
      <c r="O7" s="487" t="s">
        <v>50</v>
      </c>
      <c r="P7" s="487" t="s">
        <v>51</v>
      </c>
      <c r="Q7" s="487" t="s">
        <v>49</v>
      </c>
      <c r="R7" s="487" t="s">
        <v>50</v>
      </c>
      <c r="S7" s="487" t="s">
        <v>51</v>
      </c>
      <c r="T7" s="1913"/>
      <c r="U7" s="487" t="s">
        <v>49</v>
      </c>
      <c r="V7" s="487" t="s">
        <v>50</v>
      </c>
      <c r="W7" s="487" t="s">
        <v>51</v>
      </c>
      <c r="X7" s="487" t="s">
        <v>49</v>
      </c>
      <c r="Y7" s="487" t="s">
        <v>50</v>
      </c>
      <c r="Z7" s="487" t="s">
        <v>51</v>
      </c>
      <c r="AA7" s="487" t="s">
        <v>49</v>
      </c>
      <c r="AB7" s="488" t="s">
        <v>50</v>
      </c>
      <c r="AC7" s="488" t="s">
        <v>51</v>
      </c>
      <c r="AD7" s="1913"/>
      <c r="AE7" s="491" t="s">
        <v>120</v>
      </c>
      <c r="AF7" s="487" t="s">
        <v>50</v>
      </c>
      <c r="AG7" s="487" t="s">
        <v>51</v>
      </c>
      <c r="AH7" s="491" t="s">
        <v>120</v>
      </c>
      <c r="AI7" s="487" t="s">
        <v>50</v>
      </c>
      <c r="AJ7" s="487" t="s">
        <v>51</v>
      </c>
      <c r="AK7" s="491" t="s">
        <v>120</v>
      </c>
      <c r="AL7" s="488" t="s">
        <v>50</v>
      </c>
      <c r="AM7" s="488" t="s">
        <v>51</v>
      </c>
    </row>
    <row r="8" spans="1:57" s="46" customFormat="1" ht="38.450000000000003" customHeight="1">
      <c r="A8" s="1454" t="s">
        <v>350</v>
      </c>
      <c r="B8" s="492">
        <f t="shared" ref="B8:B20" si="0">SUM(C8:E8)</f>
        <v>9</v>
      </c>
      <c r="C8" s="493">
        <f>SUM(C9:C20)</f>
        <v>0</v>
      </c>
      <c r="D8" s="493">
        <f>SUM(D9:D20)</f>
        <v>6</v>
      </c>
      <c r="E8" s="493">
        <f>SUM(E9:E20)</f>
        <v>3</v>
      </c>
      <c r="F8" s="493">
        <f t="shared" ref="F8:F20" si="1">SUM(G8:I8)</f>
        <v>96</v>
      </c>
      <c r="G8" s="493">
        <f>SUM(G9:G20)</f>
        <v>0</v>
      </c>
      <c r="H8" s="493">
        <f>SUM(H9:H20)</f>
        <v>80</v>
      </c>
      <c r="I8" s="493">
        <f>SUM(I9:I20)</f>
        <v>16</v>
      </c>
      <c r="J8" s="493">
        <f t="shared" ref="J8:J20" si="2">K8+N8+Q8</f>
        <v>3316</v>
      </c>
      <c r="K8" s="493">
        <f t="shared" ref="K8:K20" si="3">L8+M8</f>
        <v>0</v>
      </c>
      <c r="L8" s="493">
        <f>SUM(L9:L20)</f>
        <v>0</v>
      </c>
      <c r="M8" s="493">
        <f>SUM(M9:M20)</f>
        <v>0</v>
      </c>
      <c r="N8" s="493">
        <f t="shared" ref="N8:N20" si="4">O8+P8</f>
        <v>2787</v>
      </c>
      <c r="O8" s="493">
        <f>SUM(O9:O20)</f>
        <v>1577</v>
      </c>
      <c r="P8" s="493">
        <f>SUM(P9:P20)</f>
        <v>1210</v>
      </c>
      <c r="Q8" s="493">
        <f t="shared" ref="Q8:Q20" si="5">R8+S8</f>
        <v>529</v>
      </c>
      <c r="R8" s="493">
        <f>SUM(R9:R20)</f>
        <v>150</v>
      </c>
      <c r="S8" s="493">
        <f>SUM(S9:S20)</f>
        <v>379</v>
      </c>
      <c r="T8" s="493">
        <f t="shared" ref="T8:T20" si="6">U8+X8+AA8</f>
        <v>1435</v>
      </c>
      <c r="U8" s="493">
        <f t="shared" ref="U8:U20" si="7">V8+W8</f>
        <v>0</v>
      </c>
      <c r="V8" s="493">
        <f>SUM(V9:V20)</f>
        <v>0</v>
      </c>
      <c r="W8" s="493">
        <f>SUM(W9:W20)</f>
        <v>0</v>
      </c>
      <c r="X8" s="493">
        <f t="shared" ref="X8:X20" si="8">Y8+Z8</f>
        <v>1067</v>
      </c>
      <c r="Y8" s="493">
        <f>SUM(Y9:Y20)</f>
        <v>596</v>
      </c>
      <c r="Z8" s="493">
        <f>SUM(Z9:Z20)</f>
        <v>471</v>
      </c>
      <c r="AA8" s="493">
        <f t="shared" ref="AA8:AA20" si="9">AB8+AC8</f>
        <v>368</v>
      </c>
      <c r="AB8" s="493">
        <f>SUM(AB9:AB20)</f>
        <v>73</v>
      </c>
      <c r="AC8" s="493">
        <f>SUM(AC9:AC20)</f>
        <v>295</v>
      </c>
      <c r="AD8" s="493">
        <f t="shared" ref="AD8:AD20" si="10">AE8+AH8+AK8</f>
        <v>130</v>
      </c>
      <c r="AE8" s="493">
        <f t="shared" ref="AE8:AE20" si="11">AF8+AG8</f>
        <v>0</v>
      </c>
      <c r="AF8" s="493">
        <f>SUM(AF9:AF20)</f>
        <v>0</v>
      </c>
      <c r="AG8" s="493">
        <f>SUM(AG9:AG20)</f>
        <v>0</v>
      </c>
      <c r="AH8" s="493">
        <f t="shared" ref="AH8:AH20" si="12">AI8+AJ8</f>
        <v>124</v>
      </c>
      <c r="AI8" s="493">
        <f>SUM(AI9:AI20)</f>
        <v>101</v>
      </c>
      <c r="AJ8" s="493">
        <f>SUM(AJ9:AJ20)</f>
        <v>23</v>
      </c>
      <c r="AK8" s="493">
        <f t="shared" ref="AK8:AK20" si="13">AL8+AM8</f>
        <v>6</v>
      </c>
      <c r="AL8" s="493">
        <f>SUM(AL9:AL20)</f>
        <v>4</v>
      </c>
      <c r="AM8" s="493">
        <f>SUM(AM9:AM20)</f>
        <v>2</v>
      </c>
      <c r="AO8" s="424">
        <f>B8-C8-D8-E8</f>
        <v>0</v>
      </c>
      <c r="AP8" s="424">
        <f>F8-G8-H8-I8</f>
        <v>0</v>
      </c>
      <c r="AQ8" s="424">
        <f>J8-K8-N8-Q8</f>
        <v>0</v>
      </c>
      <c r="AR8" s="424">
        <f>K8-L8-M8</f>
        <v>0</v>
      </c>
      <c r="AS8" s="424">
        <f>N8-O8-P8</f>
        <v>0</v>
      </c>
      <c r="AT8" s="424">
        <f>Q8-R8-S8</f>
        <v>0</v>
      </c>
      <c r="AU8" s="424">
        <f>J8-L8-M8-O8-P8-R8-S8</f>
        <v>0</v>
      </c>
      <c r="AV8" s="424">
        <f>T8-U8-X8-AA8</f>
        <v>0</v>
      </c>
      <c r="AW8" s="424">
        <f>U8-V8-W8</f>
        <v>0</v>
      </c>
      <c r="AX8" s="424">
        <f>X8-Y8-Z8</f>
        <v>0</v>
      </c>
      <c r="AY8" s="424">
        <f>AA8-AB8-AC8</f>
        <v>0</v>
      </c>
      <c r="AZ8" s="424">
        <f>T8-V8-W8-Y8-Z8-AB8-AC8</f>
        <v>0</v>
      </c>
      <c r="BA8" s="424">
        <f>AD8-AE8-AH8-AK8</f>
        <v>0</v>
      </c>
      <c r="BB8" s="424">
        <f>AE8-AF8-AG8</f>
        <v>0</v>
      </c>
      <c r="BC8" s="424">
        <f>AH8-AI8-AJ8</f>
        <v>0</v>
      </c>
      <c r="BD8" s="424">
        <f>AK8-AL8-AM8</f>
        <v>0</v>
      </c>
      <c r="BE8" s="424">
        <f>AD8-AF8-AG8-AI8-AJ8-AL8-AM8</f>
        <v>0</v>
      </c>
    </row>
    <row r="9" spans="1:57" s="46" customFormat="1" ht="38.450000000000003" customHeight="1">
      <c r="A9" s="1449" t="s">
        <v>392</v>
      </c>
      <c r="B9" s="494">
        <f t="shared" si="0"/>
        <v>0</v>
      </c>
      <c r="C9" s="427">
        <v>0</v>
      </c>
      <c r="D9" s="427">
        <v>0</v>
      </c>
      <c r="E9" s="427">
        <v>0</v>
      </c>
      <c r="F9" s="427">
        <f t="shared" si="1"/>
        <v>0</v>
      </c>
      <c r="G9" s="427">
        <v>0</v>
      </c>
      <c r="H9" s="427">
        <v>0</v>
      </c>
      <c r="I9" s="427">
        <v>0</v>
      </c>
      <c r="J9" s="427">
        <f t="shared" si="2"/>
        <v>0</v>
      </c>
      <c r="K9" s="427">
        <f t="shared" si="3"/>
        <v>0</v>
      </c>
      <c r="L9" s="427">
        <v>0</v>
      </c>
      <c r="M9" s="427">
        <v>0</v>
      </c>
      <c r="N9" s="427">
        <f t="shared" si="4"/>
        <v>0</v>
      </c>
      <c r="O9" s="427">
        <v>0</v>
      </c>
      <c r="P9" s="427">
        <v>0</v>
      </c>
      <c r="Q9" s="427">
        <f t="shared" si="5"/>
        <v>0</v>
      </c>
      <c r="R9" s="427">
        <v>0</v>
      </c>
      <c r="S9" s="427">
        <v>0</v>
      </c>
      <c r="T9" s="427">
        <f t="shared" si="6"/>
        <v>0</v>
      </c>
      <c r="U9" s="427">
        <f t="shared" si="7"/>
        <v>0</v>
      </c>
      <c r="V9" s="427">
        <v>0</v>
      </c>
      <c r="W9" s="427">
        <v>0</v>
      </c>
      <c r="X9" s="427">
        <f t="shared" si="8"/>
        <v>0</v>
      </c>
      <c r="Y9" s="427">
        <v>0</v>
      </c>
      <c r="Z9" s="427">
        <v>0</v>
      </c>
      <c r="AA9" s="427">
        <f t="shared" si="9"/>
        <v>0</v>
      </c>
      <c r="AB9" s="427">
        <v>0</v>
      </c>
      <c r="AC9" s="427">
        <v>0</v>
      </c>
      <c r="AD9" s="427">
        <f t="shared" si="10"/>
        <v>0</v>
      </c>
      <c r="AE9" s="427">
        <f t="shared" si="11"/>
        <v>0</v>
      </c>
      <c r="AF9" s="427">
        <v>0</v>
      </c>
      <c r="AG9" s="427">
        <v>0</v>
      </c>
      <c r="AH9" s="427">
        <f t="shared" si="12"/>
        <v>0</v>
      </c>
      <c r="AI9" s="427">
        <v>0</v>
      </c>
      <c r="AJ9" s="427">
        <v>0</v>
      </c>
      <c r="AK9" s="427">
        <f t="shared" si="13"/>
        <v>0</v>
      </c>
      <c r="AL9" s="427">
        <v>0</v>
      </c>
      <c r="AM9" s="427">
        <v>0</v>
      </c>
      <c r="AO9" s="424">
        <f t="shared" ref="AO9:AO20" si="14">B9-C9-D9-E9</f>
        <v>0</v>
      </c>
      <c r="AP9" s="424">
        <f t="shared" ref="AP9:AP20" si="15">F9-G9-H9-I9</f>
        <v>0</v>
      </c>
      <c r="AQ9" s="424">
        <f t="shared" ref="AQ9:AQ20" si="16">J9-K9-N9-Q9</f>
        <v>0</v>
      </c>
      <c r="AR9" s="424">
        <f t="shared" ref="AR9:AR20" si="17">K9-L9-M9</f>
        <v>0</v>
      </c>
      <c r="AS9" s="424">
        <f t="shared" ref="AS9:AS20" si="18">N9-O9-P9</f>
        <v>0</v>
      </c>
      <c r="AT9" s="424">
        <f t="shared" ref="AT9:AT20" si="19">Q9-R9-S9</f>
        <v>0</v>
      </c>
      <c r="AU9" s="424">
        <f t="shared" ref="AU9:AU20" si="20">J9-L9-M9-O9-P9-R9-S9</f>
        <v>0</v>
      </c>
      <c r="AV9" s="424">
        <f t="shared" ref="AV9:AV20" si="21">T9-U9-X9-AA9</f>
        <v>0</v>
      </c>
      <c r="AW9" s="424">
        <f t="shared" ref="AW9:AW20" si="22">U9-V9-W9</f>
        <v>0</v>
      </c>
      <c r="AX9" s="424">
        <f t="shared" ref="AX9:AX20" si="23">X9-Y9-Z9</f>
        <v>0</v>
      </c>
      <c r="AY9" s="424">
        <f t="shared" ref="AY9:AY20" si="24">AA9-AB9-AC9</f>
        <v>0</v>
      </c>
      <c r="AZ9" s="424">
        <f t="shared" ref="AZ9:AZ20" si="25">T9-V9-W9-Y9-Z9-AB9-AC9</f>
        <v>0</v>
      </c>
      <c r="BA9" s="424">
        <f t="shared" ref="BA9:BA20" si="26">AD9-AE9-AH9-AK9</f>
        <v>0</v>
      </c>
      <c r="BB9" s="424">
        <f t="shared" ref="BB9:BB20" si="27">AE9-AF9-AG9</f>
        <v>0</v>
      </c>
      <c r="BC9" s="424">
        <f t="shared" ref="BC9:BC20" si="28">AH9-AI9-AJ9</f>
        <v>0</v>
      </c>
      <c r="BD9" s="424">
        <f t="shared" ref="BD9:BD20" si="29">AK9-AL9-AM9</f>
        <v>0</v>
      </c>
      <c r="BE9" s="424">
        <f t="shared" ref="BE9:BE20" si="30">AD9-AF9-AG9-AI9-AJ9-AL9-AM9</f>
        <v>0</v>
      </c>
    </row>
    <row r="10" spans="1:57" s="46" customFormat="1" ht="38.450000000000003" customHeight="1">
      <c r="A10" s="1449" t="s">
        <v>353</v>
      </c>
      <c r="B10" s="494">
        <f t="shared" si="0"/>
        <v>1</v>
      </c>
      <c r="C10" s="427">
        <v>0</v>
      </c>
      <c r="D10" s="427">
        <v>1</v>
      </c>
      <c r="E10" s="427">
        <v>0</v>
      </c>
      <c r="F10" s="427">
        <f t="shared" si="1"/>
        <v>12</v>
      </c>
      <c r="G10" s="427">
        <v>0</v>
      </c>
      <c r="H10" s="427">
        <v>12</v>
      </c>
      <c r="I10" s="427">
        <v>0</v>
      </c>
      <c r="J10" s="427">
        <f t="shared" si="2"/>
        <v>423</v>
      </c>
      <c r="K10" s="427">
        <f t="shared" si="3"/>
        <v>0</v>
      </c>
      <c r="L10" s="427">
        <v>0</v>
      </c>
      <c r="M10" s="427">
        <v>0</v>
      </c>
      <c r="N10" s="427">
        <f t="shared" si="4"/>
        <v>423</v>
      </c>
      <c r="O10" s="427">
        <v>280</v>
      </c>
      <c r="P10" s="427">
        <v>143</v>
      </c>
      <c r="Q10" s="427">
        <f t="shared" si="5"/>
        <v>0</v>
      </c>
      <c r="R10" s="427">
        <v>0</v>
      </c>
      <c r="S10" s="427">
        <v>0</v>
      </c>
      <c r="T10" s="427">
        <f t="shared" si="6"/>
        <v>88</v>
      </c>
      <c r="U10" s="427">
        <f t="shared" si="7"/>
        <v>0</v>
      </c>
      <c r="V10" s="427">
        <v>0</v>
      </c>
      <c r="W10" s="427">
        <v>0</v>
      </c>
      <c r="X10" s="427">
        <f t="shared" si="8"/>
        <v>88</v>
      </c>
      <c r="Y10" s="427">
        <v>62</v>
      </c>
      <c r="Z10" s="427">
        <v>26</v>
      </c>
      <c r="AA10" s="427">
        <f t="shared" si="9"/>
        <v>0</v>
      </c>
      <c r="AB10" s="427">
        <v>0</v>
      </c>
      <c r="AC10" s="427">
        <v>0</v>
      </c>
      <c r="AD10" s="427">
        <f t="shared" si="10"/>
        <v>45</v>
      </c>
      <c r="AE10" s="427">
        <f t="shared" si="11"/>
        <v>0</v>
      </c>
      <c r="AF10" s="427">
        <v>0</v>
      </c>
      <c r="AG10" s="427">
        <v>0</v>
      </c>
      <c r="AH10" s="427">
        <f t="shared" si="12"/>
        <v>45</v>
      </c>
      <c r="AI10" s="427">
        <v>37</v>
      </c>
      <c r="AJ10" s="427">
        <v>8</v>
      </c>
      <c r="AK10" s="427">
        <f t="shared" si="13"/>
        <v>0</v>
      </c>
      <c r="AL10" s="427">
        <v>0</v>
      </c>
      <c r="AM10" s="427">
        <v>0</v>
      </c>
      <c r="AO10" s="424">
        <f t="shared" si="14"/>
        <v>0</v>
      </c>
      <c r="AP10" s="424">
        <f t="shared" si="15"/>
        <v>0</v>
      </c>
      <c r="AQ10" s="424">
        <f t="shared" si="16"/>
        <v>0</v>
      </c>
      <c r="AR10" s="424">
        <f t="shared" si="17"/>
        <v>0</v>
      </c>
      <c r="AS10" s="424">
        <f t="shared" si="18"/>
        <v>0</v>
      </c>
      <c r="AT10" s="424">
        <f t="shared" si="19"/>
        <v>0</v>
      </c>
      <c r="AU10" s="424">
        <f t="shared" si="20"/>
        <v>0</v>
      </c>
      <c r="AV10" s="424">
        <f t="shared" si="21"/>
        <v>0</v>
      </c>
      <c r="AW10" s="424">
        <f t="shared" si="22"/>
        <v>0</v>
      </c>
      <c r="AX10" s="424">
        <f t="shared" si="23"/>
        <v>0</v>
      </c>
      <c r="AY10" s="424">
        <f t="shared" si="24"/>
        <v>0</v>
      </c>
      <c r="AZ10" s="424">
        <f t="shared" si="25"/>
        <v>0</v>
      </c>
      <c r="BA10" s="424">
        <f t="shared" si="26"/>
        <v>0</v>
      </c>
      <c r="BB10" s="424">
        <f t="shared" si="27"/>
        <v>0</v>
      </c>
      <c r="BC10" s="424">
        <f t="shared" si="28"/>
        <v>0</v>
      </c>
      <c r="BD10" s="424">
        <f t="shared" si="29"/>
        <v>0</v>
      </c>
      <c r="BE10" s="424">
        <f t="shared" si="30"/>
        <v>0</v>
      </c>
    </row>
    <row r="11" spans="1:57" s="46" customFormat="1" ht="38.450000000000003" customHeight="1">
      <c r="A11" s="1449" t="s">
        <v>354</v>
      </c>
      <c r="B11" s="494">
        <f t="shared" si="0"/>
        <v>1</v>
      </c>
      <c r="C11" s="427">
        <v>0</v>
      </c>
      <c r="D11" s="427">
        <v>1</v>
      </c>
      <c r="E11" s="427">
        <v>0</v>
      </c>
      <c r="F11" s="427">
        <f t="shared" si="1"/>
        <v>12</v>
      </c>
      <c r="G11" s="427">
        <v>0</v>
      </c>
      <c r="H11" s="427">
        <v>12</v>
      </c>
      <c r="I11" s="427">
        <v>0</v>
      </c>
      <c r="J11" s="427">
        <f t="shared" si="2"/>
        <v>429</v>
      </c>
      <c r="K11" s="427">
        <f t="shared" si="3"/>
        <v>0</v>
      </c>
      <c r="L11" s="427">
        <v>0</v>
      </c>
      <c r="M11" s="427">
        <v>0</v>
      </c>
      <c r="N11" s="427">
        <f t="shared" si="4"/>
        <v>429</v>
      </c>
      <c r="O11" s="427">
        <v>323</v>
      </c>
      <c r="P11" s="427">
        <v>106</v>
      </c>
      <c r="Q11" s="427">
        <f t="shared" si="5"/>
        <v>0</v>
      </c>
      <c r="R11" s="427">
        <v>0</v>
      </c>
      <c r="S11" s="427">
        <v>0</v>
      </c>
      <c r="T11" s="427">
        <f t="shared" si="6"/>
        <v>121</v>
      </c>
      <c r="U11" s="427">
        <f t="shared" si="7"/>
        <v>0</v>
      </c>
      <c r="V11" s="427">
        <v>0</v>
      </c>
      <c r="W11" s="427">
        <v>0</v>
      </c>
      <c r="X11" s="427">
        <f t="shared" si="8"/>
        <v>121</v>
      </c>
      <c r="Y11" s="427">
        <v>84</v>
      </c>
      <c r="Z11" s="427">
        <v>37</v>
      </c>
      <c r="AA11" s="427">
        <f t="shared" si="9"/>
        <v>0</v>
      </c>
      <c r="AB11" s="427">
        <v>0</v>
      </c>
      <c r="AC11" s="427">
        <v>0</v>
      </c>
      <c r="AD11" s="427">
        <f t="shared" si="10"/>
        <v>13</v>
      </c>
      <c r="AE11" s="427">
        <f t="shared" si="11"/>
        <v>0</v>
      </c>
      <c r="AF11" s="427">
        <v>0</v>
      </c>
      <c r="AG11" s="427">
        <v>0</v>
      </c>
      <c r="AH11" s="427">
        <f t="shared" si="12"/>
        <v>13</v>
      </c>
      <c r="AI11" s="427">
        <v>9</v>
      </c>
      <c r="AJ11" s="427">
        <v>4</v>
      </c>
      <c r="AK11" s="427">
        <f t="shared" si="13"/>
        <v>0</v>
      </c>
      <c r="AL11" s="427">
        <v>0</v>
      </c>
      <c r="AM11" s="427">
        <v>0</v>
      </c>
      <c r="AO11" s="424">
        <f t="shared" si="14"/>
        <v>0</v>
      </c>
      <c r="AP11" s="424">
        <f t="shared" si="15"/>
        <v>0</v>
      </c>
      <c r="AQ11" s="424">
        <f t="shared" si="16"/>
        <v>0</v>
      </c>
      <c r="AR11" s="424">
        <f t="shared" si="17"/>
        <v>0</v>
      </c>
      <c r="AS11" s="424">
        <f t="shared" si="18"/>
        <v>0</v>
      </c>
      <c r="AT11" s="424">
        <f t="shared" si="19"/>
        <v>0</v>
      </c>
      <c r="AU11" s="424">
        <f t="shared" si="20"/>
        <v>0</v>
      </c>
      <c r="AV11" s="424">
        <f t="shared" si="21"/>
        <v>0</v>
      </c>
      <c r="AW11" s="424">
        <f t="shared" si="22"/>
        <v>0</v>
      </c>
      <c r="AX11" s="424">
        <f t="shared" si="23"/>
        <v>0</v>
      </c>
      <c r="AY11" s="424">
        <f t="shared" si="24"/>
        <v>0</v>
      </c>
      <c r="AZ11" s="424">
        <f t="shared" si="25"/>
        <v>0</v>
      </c>
      <c r="BA11" s="424">
        <f t="shared" si="26"/>
        <v>0</v>
      </c>
      <c r="BB11" s="424">
        <f t="shared" si="27"/>
        <v>0</v>
      </c>
      <c r="BC11" s="424">
        <f t="shared" si="28"/>
        <v>0</v>
      </c>
      <c r="BD11" s="424">
        <f t="shared" si="29"/>
        <v>0</v>
      </c>
      <c r="BE11" s="424">
        <f t="shared" si="30"/>
        <v>0</v>
      </c>
    </row>
    <row r="12" spans="1:57" s="46" customFormat="1" ht="38.450000000000003" customHeight="1">
      <c r="A12" s="1449" t="s">
        <v>355</v>
      </c>
      <c r="B12" s="494">
        <f t="shared" si="0"/>
        <v>0</v>
      </c>
      <c r="C12" s="427">
        <v>0</v>
      </c>
      <c r="D12" s="427">
        <v>0</v>
      </c>
      <c r="E12" s="427">
        <v>0</v>
      </c>
      <c r="F12" s="427">
        <f t="shared" si="1"/>
        <v>0</v>
      </c>
      <c r="G12" s="427">
        <v>0</v>
      </c>
      <c r="H12" s="427">
        <v>0</v>
      </c>
      <c r="I12" s="427">
        <v>0</v>
      </c>
      <c r="J12" s="427">
        <f t="shared" si="2"/>
        <v>0</v>
      </c>
      <c r="K12" s="427">
        <f t="shared" si="3"/>
        <v>0</v>
      </c>
      <c r="L12" s="427">
        <v>0</v>
      </c>
      <c r="M12" s="427">
        <v>0</v>
      </c>
      <c r="N12" s="427">
        <f t="shared" si="4"/>
        <v>0</v>
      </c>
      <c r="O12" s="427">
        <v>0</v>
      </c>
      <c r="P12" s="427">
        <v>0</v>
      </c>
      <c r="Q12" s="427">
        <f t="shared" si="5"/>
        <v>0</v>
      </c>
      <c r="R12" s="427">
        <v>0</v>
      </c>
      <c r="S12" s="427">
        <v>0</v>
      </c>
      <c r="T12" s="427">
        <f t="shared" si="6"/>
        <v>0</v>
      </c>
      <c r="U12" s="427">
        <f t="shared" si="7"/>
        <v>0</v>
      </c>
      <c r="V12" s="427">
        <v>0</v>
      </c>
      <c r="W12" s="427">
        <v>0</v>
      </c>
      <c r="X12" s="427">
        <f t="shared" si="8"/>
        <v>0</v>
      </c>
      <c r="Y12" s="427">
        <v>0</v>
      </c>
      <c r="Z12" s="427">
        <v>0</v>
      </c>
      <c r="AA12" s="427">
        <f t="shared" si="9"/>
        <v>0</v>
      </c>
      <c r="AB12" s="427">
        <v>0</v>
      </c>
      <c r="AC12" s="427">
        <v>0</v>
      </c>
      <c r="AD12" s="427">
        <f t="shared" si="10"/>
        <v>0</v>
      </c>
      <c r="AE12" s="427">
        <f t="shared" si="11"/>
        <v>0</v>
      </c>
      <c r="AF12" s="427">
        <v>0</v>
      </c>
      <c r="AG12" s="427">
        <v>0</v>
      </c>
      <c r="AH12" s="427">
        <f t="shared" si="12"/>
        <v>0</v>
      </c>
      <c r="AI12" s="427">
        <v>0</v>
      </c>
      <c r="AJ12" s="427">
        <v>0</v>
      </c>
      <c r="AK12" s="427">
        <f t="shared" si="13"/>
        <v>0</v>
      </c>
      <c r="AL12" s="427">
        <v>0</v>
      </c>
      <c r="AM12" s="427">
        <v>0</v>
      </c>
      <c r="AO12" s="424">
        <f t="shared" si="14"/>
        <v>0</v>
      </c>
      <c r="AP12" s="424">
        <f t="shared" si="15"/>
        <v>0</v>
      </c>
      <c r="AQ12" s="424">
        <f t="shared" si="16"/>
        <v>0</v>
      </c>
      <c r="AR12" s="424">
        <f t="shared" si="17"/>
        <v>0</v>
      </c>
      <c r="AS12" s="424">
        <f t="shared" si="18"/>
        <v>0</v>
      </c>
      <c r="AT12" s="424">
        <f t="shared" si="19"/>
        <v>0</v>
      </c>
      <c r="AU12" s="424">
        <f t="shared" si="20"/>
        <v>0</v>
      </c>
      <c r="AV12" s="424">
        <f t="shared" si="21"/>
        <v>0</v>
      </c>
      <c r="AW12" s="424">
        <f t="shared" si="22"/>
        <v>0</v>
      </c>
      <c r="AX12" s="424">
        <f t="shared" si="23"/>
        <v>0</v>
      </c>
      <c r="AY12" s="424">
        <f t="shared" si="24"/>
        <v>0</v>
      </c>
      <c r="AZ12" s="424">
        <f t="shared" si="25"/>
        <v>0</v>
      </c>
      <c r="BA12" s="424">
        <f t="shared" si="26"/>
        <v>0</v>
      </c>
      <c r="BB12" s="424">
        <f t="shared" si="27"/>
        <v>0</v>
      </c>
      <c r="BC12" s="424">
        <f t="shared" si="28"/>
        <v>0</v>
      </c>
      <c r="BD12" s="424">
        <f t="shared" si="29"/>
        <v>0</v>
      </c>
      <c r="BE12" s="424">
        <f t="shared" si="30"/>
        <v>0</v>
      </c>
    </row>
    <row r="13" spans="1:57" s="46" customFormat="1" ht="38.450000000000003" customHeight="1">
      <c r="A13" s="1449" t="s">
        <v>356</v>
      </c>
      <c r="B13" s="494">
        <f t="shared" si="0"/>
        <v>1</v>
      </c>
      <c r="C13" s="427">
        <v>0</v>
      </c>
      <c r="D13" s="427">
        <v>0</v>
      </c>
      <c r="E13" s="427">
        <v>1</v>
      </c>
      <c r="F13" s="427">
        <f t="shared" si="1"/>
        <v>3</v>
      </c>
      <c r="G13" s="427">
        <v>0</v>
      </c>
      <c r="H13" s="427"/>
      <c r="I13" s="427">
        <v>3</v>
      </c>
      <c r="J13" s="427">
        <f t="shared" si="2"/>
        <v>47</v>
      </c>
      <c r="K13" s="427">
        <f t="shared" si="3"/>
        <v>0</v>
      </c>
      <c r="L13" s="427">
        <v>0</v>
      </c>
      <c r="M13" s="427">
        <v>0</v>
      </c>
      <c r="N13" s="427">
        <f t="shared" si="4"/>
        <v>0</v>
      </c>
      <c r="O13" s="427">
        <v>0</v>
      </c>
      <c r="P13" s="427">
        <v>0</v>
      </c>
      <c r="Q13" s="427">
        <f t="shared" si="5"/>
        <v>47</v>
      </c>
      <c r="R13" s="427">
        <v>40</v>
      </c>
      <c r="S13" s="427">
        <v>7</v>
      </c>
      <c r="T13" s="427">
        <f t="shared" si="6"/>
        <v>34</v>
      </c>
      <c r="U13" s="427">
        <f t="shared" si="7"/>
        <v>0</v>
      </c>
      <c r="V13" s="427">
        <v>0</v>
      </c>
      <c r="W13" s="427">
        <v>0</v>
      </c>
      <c r="X13" s="427">
        <f t="shared" si="8"/>
        <v>0</v>
      </c>
      <c r="Y13" s="427">
        <v>0</v>
      </c>
      <c r="Z13" s="427">
        <v>0</v>
      </c>
      <c r="AA13" s="427">
        <f t="shared" si="9"/>
        <v>34</v>
      </c>
      <c r="AB13" s="427">
        <v>30</v>
      </c>
      <c r="AC13" s="427">
        <v>4</v>
      </c>
      <c r="AD13" s="427">
        <f t="shared" si="10"/>
        <v>0</v>
      </c>
      <c r="AE13" s="427">
        <f t="shared" si="11"/>
        <v>0</v>
      </c>
      <c r="AF13" s="427">
        <v>0</v>
      </c>
      <c r="AG13" s="427">
        <v>0</v>
      </c>
      <c r="AH13" s="427">
        <f t="shared" si="12"/>
        <v>0</v>
      </c>
      <c r="AI13" s="427">
        <v>0</v>
      </c>
      <c r="AJ13" s="427">
        <v>0</v>
      </c>
      <c r="AK13" s="427">
        <f t="shared" si="13"/>
        <v>0</v>
      </c>
      <c r="AL13" s="427">
        <v>0</v>
      </c>
      <c r="AM13" s="427">
        <v>0</v>
      </c>
      <c r="AO13" s="424">
        <f t="shared" si="14"/>
        <v>0</v>
      </c>
      <c r="AP13" s="424">
        <f t="shared" si="15"/>
        <v>0</v>
      </c>
      <c r="AQ13" s="424">
        <f t="shared" si="16"/>
        <v>0</v>
      </c>
      <c r="AR13" s="424">
        <f t="shared" si="17"/>
        <v>0</v>
      </c>
      <c r="AS13" s="424">
        <f t="shared" si="18"/>
        <v>0</v>
      </c>
      <c r="AT13" s="424">
        <f t="shared" si="19"/>
        <v>0</v>
      </c>
      <c r="AU13" s="424">
        <f t="shared" si="20"/>
        <v>0</v>
      </c>
      <c r="AV13" s="424">
        <f t="shared" si="21"/>
        <v>0</v>
      </c>
      <c r="AW13" s="424">
        <f t="shared" si="22"/>
        <v>0</v>
      </c>
      <c r="AX13" s="424">
        <f t="shared" si="23"/>
        <v>0</v>
      </c>
      <c r="AY13" s="424">
        <f t="shared" si="24"/>
        <v>0</v>
      </c>
      <c r="AZ13" s="424">
        <f t="shared" si="25"/>
        <v>0</v>
      </c>
      <c r="BA13" s="424">
        <f t="shared" si="26"/>
        <v>0</v>
      </c>
      <c r="BB13" s="424">
        <f t="shared" si="27"/>
        <v>0</v>
      </c>
      <c r="BC13" s="424">
        <f t="shared" si="28"/>
        <v>0</v>
      </c>
      <c r="BD13" s="424">
        <f t="shared" si="29"/>
        <v>0</v>
      </c>
      <c r="BE13" s="424">
        <f t="shared" si="30"/>
        <v>0</v>
      </c>
    </row>
    <row r="14" spans="1:57" s="46" customFormat="1" ht="38.450000000000003" customHeight="1">
      <c r="A14" s="1449" t="s">
        <v>357</v>
      </c>
      <c r="B14" s="494">
        <f t="shared" si="0"/>
        <v>2</v>
      </c>
      <c r="C14" s="427">
        <v>0</v>
      </c>
      <c r="D14" s="427">
        <v>1</v>
      </c>
      <c r="E14" s="427">
        <v>1</v>
      </c>
      <c r="F14" s="427">
        <f t="shared" si="1"/>
        <v>18</v>
      </c>
      <c r="G14" s="427">
        <v>0</v>
      </c>
      <c r="H14" s="427">
        <v>11</v>
      </c>
      <c r="I14" s="427">
        <v>7</v>
      </c>
      <c r="J14" s="427">
        <f t="shared" si="2"/>
        <v>700</v>
      </c>
      <c r="K14" s="427">
        <f t="shared" si="3"/>
        <v>0</v>
      </c>
      <c r="L14" s="427">
        <v>0</v>
      </c>
      <c r="M14" s="427">
        <v>0</v>
      </c>
      <c r="N14" s="427">
        <f t="shared" si="4"/>
        <v>397</v>
      </c>
      <c r="O14" s="427">
        <v>196</v>
      </c>
      <c r="P14" s="427">
        <v>201</v>
      </c>
      <c r="Q14" s="427">
        <f t="shared" si="5"/>
        <v>303</v>
      </c>
      <c r="R14" s="427">
        <v>0</v>
      </c>
      <c r="S14" s="427">
        <v>303</v>
      </c>
      <c r="T14" s="427">
        <f t="shared" si="6"/>
        <v>662</v>
      </c>
      <c r="U14" s="427">
        <f t="shared" si="7"/>
        <v>0</v>
      </c>
      <c r="V14" s="427">
        <v>0</v>
      </c>
      <c r="W14" s="427">
        <v>0</v>
      </c>
      <c r="X14" s="427">
        <f t="shared" si="8"/>
        <v>402</v>
      </c>
      <c r="Y14" s="427">
        <v>225</v>
      </c>
      <c r="Z14" s="427">
        <v>177</v>
      </c>
      <c r="AA14" s="427">
        <f t="shared" si="9"/>
        <v>260</v>
      </c>
      <c r="AB14" s="427">
        <v>0</v>
      </c>
      <c r="AC14" s="427">
        <v>260</v>
      </c>
      <c r="AD14" s="427">
        <f t="shared" si="10"/>
        <v>10</v>
      </c>
      <c r="AE14" s="427">
        <f t="shared" si="11"/>
        <v>0</v>
      </c>
      <c r="AF14" s="427">
        <v>0</v>
      </c>
      <c r="AG14" s="427">
        <v>0</v>
      </c>
      <c r="AH14" s="427">
        <f t="shared" si="12"/>
        <v>10</v>
      </c>
      <c r="AI14" s="427">
        <v>8</v>
      </c>
      <c r="AJ14" s="427">
        <v>2</v>
      </c>
      <c r="AK14" s="427">
        <f t="shared" si="13"/>
        <v>0</v>
      </c>
      <c r="AL14" s="427">
        <v>0</v>
      </c>
      <c r="AM14" s="427">
        <v>0</v>
      </c>
      <c r="AO14" s="424">
        <f t="shared" si="14"/>
        <v>0</v>
      </c>
      <c r="AP14" s="424">
        <f t="shared" si="15"/>
        <v>0</v>
      </c>
      <c r="AQ14" s="424">
        <f t="shared" si="16"/>
        <v>0</v>
      </c>
      <c r="AR14" s="424">
        <f t="shared" si="17"/>
        <v>0</v>
      </c>
      <c r="AS14" s="424">
        <f t="shared" si="18"/>
        <v>0</v>
      </c>
      <c r="AT14" s="424">
        <f t="shared" si="19"/>
        <v>0</v>
      </c>
      <c r="AU14" s="424">
        <f t="shared" si="20"/>
        <v>0</v>
      </c>
      <c r="AV14" s="424">
        <f t="shared" si="21"/>
        <v>0</v>
      </c>
      <c r="AW14" s="424">
        <f t="shared" si="22"/>
        <v>0</v>
      </c>
      <c r="AX14" s="424">
        <f t="shared" si="23"/>
        <v>0</v>
      </c>
      <c r="AY14" s="424">
        <f t="shared" si="24"/>
        <v>0</v>
      </c>
      <c r="AZ14" s="424">
        <f t="shared" si="25"/>
        <v>0</v>
      </c>
      <c r="BA14" s="424">
        <f t="shared" si="26"/>
        <v>0</v>
      </c>
      <c r="BB14" s="424">
        <f t="shared" si="27"/>
        <v>0</v>
      </c>
      <c r="BC14" s="424">
        <f t="shared" si="28"/>
        <v>0</v>
      </c>
      <c r="BD14" s="424">
        <f t="shared" si="29"/>
        <v>0</v>
      </c>
      <c r="BE14" s="424">
        <f t="shared" si="30"/>
        <v>0</v>
      </c>
    </row>
    <row r="15" spans="1:57" s="46" customFormat="1" ht="38.450000000000003" customHeight="1">
      <c r="A15" s="1449" t="s">
        <v>358</v>
      </c>
      <c r="B15" s="494">
        <f t="shared" si="0"/>
        <v>1</v>
      </c>
      <c r="C15" s="427">
        <v>0</v>
      </c>
      <c r="D15" s="427">
        <v>1</v>
      </c>
      <c r="E15" s="427">
        <v>0</v>
      </c>
      <c r="F15" s="427">
        <f t="shared" si="1"/>
        <v>24</v>
      </c>
      <c r="G15" s="427">
        <v>0</v>
      </c>
      <c r="H15" s="427">
        <v>24</v>
      </c>
      <c r="I15" s="427"/>
      <c r="J15" s="427">
        <f t="shared" si="2"/>
        <v>842</v>
      </c>
      <c r="K15" s="427">
        <f t="shared" si="3"/>
        <v>0</v>
      </c>
      <c r="L15" s="427">
        <v>0</v>
      </c>
      <c r="M15" s="427">
        <v>0</v>
      </c>
      <c r="N15" s="427">
        <f t="shared" si="4"/>
        <v>842</v>
      </c>
      <c r="O15" s="427">
        <v>390</v>
      </c>
      <c r="P15" s="427">
        <v>452</v>
      </c>
      <c r="Q15" s="427">
        <f t="shared" si="5"/>
        <v>0</v>
      </c>
      <c r="R15" s="427">
        <v>0</v>
      </c>
      <c r="S15" s="427">
        <v>0</v>
      </c>
      <c r="T15" s="427">
        <f t="shared" si="6"/>
        <v>267</v>
      </c>
      <c r="U15" s="427">
        <f t="shared" si="7"/>
        <v>0</v>
      </c>
      <c r="V15" s="427">
        <v>0</v>
      </c>
      <c r="W15" s="427">
        <v>0</v>
      </c>
      <c r="X15" s="427">
        <f t="shared" si="8"/>
        <v>267</v>
      </c>
      <c r="Y15" s="427">
        <v>119</v>
      </c>
      <c r="Z15" s="427">
        <v>148</v>
      </c>
      <c r="AA15" s="427">
        <f t="shared" si="9"/>
        <v>0</v>
      </c>
      <c r="AB15" s="427">
        <v>0</v>
      </c>
      <c r="AC15" s="427">
        <v>0</v>
      </c>
      <c r="AD15" s="427">
        <f t="shared" si="10"/>
        <v>16</v>
      </c>
      <c r="AE15" s="427">
        <f t="shared" si="11"/>
        <v>0</v>
      </c>
      <c r="AF15" s="427">
        <v>0</v>
      </c>
      <c r="AG15" s="427">
        <v>0</v>
      </c>
      <c r="AH15" s="427">
        <f t="shared" si="12"/>
        <v>16</v>
      </c>
      <c r="AI15" s="427">
        <v>11</v>
      </c>
      <c r="AJ15" s="427">
        <v>5</v>
      </c>
      <c r="AK15" s="427">
        <f t="shared" si="13"/>
        <v>0</v>
      </c>
      <c r="AL15" s="427">
        <v>0</v>
      </c>
      <c r="AM15" s="427">
        <v>0</v>
      </c>
      <c r="AO15" s="424">
        <f t="shared" si="14"/>
        <v>0</v>
      </c>
      <c r="AP15" s="424">
        <f t="shared" si="15"/>
        <v>0</v>
      </c>
      <c r="AQ15" s="424">
        <f t="shared" si="16"/>
        <v>0</v>
      </c>
      <c r="AR15" s="424">
        <f t="shared" si="17"/>
        <v>0</v>
      </c>
      <c r="AS15" s="424">
        <f t="shared" si="18"/>
        <v>0</v>
      </c>
      <c r="AT15" s="424">
        <f t="shared" si="19"/>
        <v>0</v>
      </c>
      <c r="AU15" s="424">
        <f t="shared" si="20"/>
        <v>0</v>
      </c>
      <c r="AV15" s="424">
        <f t="shared" si="21"/>
        <v>0</v>
      </c>
      <c r="AW15" s="424">
        <f t="shared" si="22"/>
        <v>0</v>
      </c>
      <c r="AX15" s="424">
        <f t="shared" si="23"/>
        <v>0</v>
      </c>
      <c r="AY15" s="424">
        <f t="shared" si="24"/>
        <v>0</v>
      </c>
      <c r="AZ15" s="424">
        <f t="shared" si="25"/>
        <v>0</v>
      </c>
      <c r="BA15" s="424">
        <f t="shared" si="26"/>
        <v>0</v>
      </c>
      <c r="BB15" s="424">
        <f t="shared" si="27"/>
        <v>0</v>
      </c>
      <c r="BC15" s="424">
        <f t="shared" si="28"/>
        <v>0</v>
      </c>
      <c r="BD15" s="424">
        <f t="shared" si="29"/>
        <v>0</v>
      </c>
      <c r="BE15" s="424">
        <f t="shared" si="30"/>
        <v>0</v>
      </c>
    </row>
    <row r="16" spans="1:57" s="46" customFormat="1" ht="38.450000000000003" customHeight="1">
      <c r="A16" s="1449" t="s">
        <v>359</v>
      </c>
      <c r="B16" s="494">
        <f t="shared" si="0"/>
        <v>2</v>
      </c>
      <c r="C16" s="427">
        <v>0</v>
      </c>
      <c r="D16" s="427">
        <v>1</v>
      </c>
      <c r="E16" s="427">
        <v>1</v>
      </c>
      <c r="F16" s="427">
        <f t="shared" si="1"/>
        <v>18</v>
      </c>
      <c r="G16" s="427">
        <v>0</v>
      </c>
      <c r="H16" s="427">
        <v>12</v>
      </c>
      <c r="I16" s="427">
        <v>6</v>
      </c>
      <c r="J16" s="427">
        <f t="shared" si="2"/>
        <v>587</v>
      </c>
      <c r="K16" s="427">
        <f t="shared" si="3"/>
        <v>0</v>
      </c>
      <c r="L16" s="427">
        <v>0</v>
      </c>
      <c r="M16" s="427">
        <v>0</v>
      </c>
      <c r="N16" s="427">
        <f t="shared" si="4"/>
        <v>408</v>
      </c>
      <c r="O16" s="427">
        <v>228</v>
      </c>
      <c r="P16" s="427">
        <v>180</v>
      </c>
      <c r="Q16" s="427">
        <f t="shared" si="5"/>
        <v>179</v>
      </c>
      <c r="R16" s="427">
        <v>110</v>
      </c>
      <c r="S16" s="427">
        <v>69</v>
      </c>
      <c r="T16" s="427">
        <f t="shared" si="6"/>
        <v>168</v>
      </c>
      <c r="U16" s="427">
        <f t="shared" si="7"/>
        <v>0</v>
      </c>
      <c r="V16" s="427">
        <v>0</v>
      </c>
      <c r="W16" s="427">
        <v>0</v>
      </c>
      <c r="X16" s="427">
        <f t="shared" si="8"/>
        <v>94</v>
      </c>
      <c r="Y16" s="427">
        <v>56</v>
      </c>
      <c r="Z16" s="427">
        <v>38</v>
      </c>
      <c r="AA16" s="427">
        <f t="shared" si="9"/>
        <v>74</v>
      </c>
      <c r="AB16" s="427">
        <v>43</v>
      </c>
      <c r="AC16" s="427">
        <v>31</v>
      </c>
      <c r="AD16" s="427">
        <f t="shared" si="10"/>
        <v>39</v>
      </c>
      <c r="AE16" s="427">
        <f t="shared" si="11"/>
        <v>0</v>
      </c>
      <c r="AF16" s="427">
        <v>0</v>
      </c>
      <c r="AG16" s="427">
        <v>0</v>
      </c>
      <c r="AH16" s="427">
        <f t="shared" si="12"/>
        <v>33</v>
      </c>
      <c r="AI16" s="427">
        <v>29</v>
      </c>
      <c r="AJ16" s="427">
        <v>4</v>
      </c>
      <c r="AK16" s="427">
        <f t="shared" si="13"/>
        <v>6</v>
      </c>
      <c r="AL16" s="427">
        <v>4</v>
      </c>
      <c r="AM16" s="427">
        <v>2</v>
      </c>
      <c r="AO16" s="424">
        <f t="shared" si="14"/>
        <v>0</v>
      </c>
      <c r="AP16" s="424">
        <f t="shared" si="15"/>
        <v>0</v>
      </c>
      <c r="AQ16" s="424">
        <f t="shared" si="16"/>
        <v>0</v>
      </c>
      <c r="AR16" s="424">
        <f t="shared" si="17"/>
        <v>0</v>
      </c>
      <c r="AS16" s="424">
        <f t="shared" si="18"/>
        <v>0</v>
      </c>
      <c r="AT16" s="424">
        <f t="shared" si="19"/>
        <v>0</v>
      </c>
      <c r="AU16" s="424">
        <f t="shared" si="20"/>
        <v>0</v>
      </c>
      <c r="AV16" s="424">
        <f t="shared" si="21"/>
        <v>0</v>
      </c>
      <c r="AW16" s="424">
        <f t="shared" si="22"/>
        <v>0</v>
      </c>
      <c r="AX16" s="424">
        <f t="shared" si="23"/>
        <v>0</v>
      </c>
      <c r="AY16" s="424">
        <f t="shared" si="24"/>
        <v>0</v>
      </c>
      <c r="AZ16" s="424">
        <f t="shared" si="25"/>
        <v>0</v>
      </c>
      <c r="BA16" s="424">
        <f t="shared" si="26"/>
        <v>0</v>
      </c>
      <c r="BB16" s="424">
        <f t="shared" si="27"/>
        <v>0</v>
      </c>
      <c r="BC16" s="424">
        <f t="shared" si="28"/>
        <v>0</v>
      </c>
      <c r="BD16" s="424">
        <f t="shared" si="29"/>
        <v>0</v>
      </c>
      <c r="BE16" s="424">
        <f t="shared" si="30"/>
        <v>0</v>
      </c>
    </row>
    <row r="17" spans="1:57" s="46" customFormat="1" ht="38.450000000000003" customHeight="1">
      <c r="A17" s="1449" t="s">
        <v>360</v>
      </c>
      <c r="B17" s="494">
        <f t="shared" si="0"/>
        <v>1</v>
      </c>
      <c r="C17" s="427">
        <v>0</v>
      </c>
      <c r="D17" s="427">
        <v>1</v>
      </c>
      <c r="E17" s="427">
        <v>0</v>
      </c>
      <c r="F17" s="427">
        <f t="shared" si="1"/>
        <v>9</v>
      </c>
      <c r="G17" s="427">
        <v>0</v>
      </c>
      <c r="H17" s="427">
        <v>9</v>
      </c>
      <c r="I17" s="427"/>
      <c r="J17" s="427">
        <f t="shared" si="2"/>
        <v>288</v>
      </c>
      <c r="K17" s="427">
        <f t="shared" si="3"/>
        <v>0</v>
      </c>
      <c r="L17" s="427">
        <v>0</v>
      </c>
      <c r="M17" s="427">
        <v>0</v>
      </c>
      <c r="N17" s="427">
        <f t="shared" si="4"/>
        <v>288</v>
      </c>
      <c r="O17" s="427">
        <v>160</v>
      </c>
      <c r="P17" s="427">
        <v>128</v>
      </c>
      <c r="Q17" s="427">
        <f t="shared" si="5"/>
        <v>0</v>
      </c>
      <c r="R17" s="427">
        <v>0</v>
      </c>
      <c r="S17" s="427">
        <v>0</v>
      </c>
      <c r="T17" s="427">
        <f t="shared" si="6"/>
        <v>95</v>
      </c>
      <c r="U17" s="427">
        <f t="shared" si="7"/>
        <v>0</v>
      </c>
      <c r="V17" s="427">
        <v>0</v>
      </c>
      <c r="W17" s="427">
        <v>0</v>
      </c>
      <c r="X17" s="427">
        <f t="shared" si="8"/>
        <v>95</v>
      </c>
      <c r="Y17" s="427">
        <v>50</v>
      </c>
      <c r="Z17" s="427">
        <v>45</v>
      </c>
      <c r="AA17" s="427">
        <f t="shared" si="9"/>
        <v>0</v>
      </c>
      <c r="AB17" s="427">
        <v>0</v>
      </c>
      <c r="AC17" s="427">
        <v>0</v>
      </c>
      <c r="AD17" s="427">
        <f t="shared" si="10"/>
        <v>7</v>
      </c>
      <c r="AE17" s="427">
        <f t="shared" si="11"/>
        <v>0</v>
      </c>
      <c r="AF17" s="427">
        <v>0</v>
      </c>
      <c r="AG17" s="427">
        <v>0</v>
      </c>
      <c r="AH17" s="427">
        <f t="shared" si="12"/>
        <v>7</v>
      </c>
      <c r="AI17" s="427">
        <v>7</v>
      </c>
      <c r="AJ17" s="427">
        <v>0</v>
      </c>
      <c r="AK17" s="427">
        <f t="shared" si="13"/>
        <v>0</v>
      </c>
      <c r="AL17" s="427">
        <v>0</v>
      </c>
      <c r="AM17" s="427">
        <v>0</v>
      </c>
      <c r="AO17" s="424">
        <f t="shared" si="14"/>
        <v>0</v>
      </c>
      <c r="AP17" s="424">
        <f t="shared" si="15"/>
        <v>0</v>
      </c>
      <c r="AQ17" s="424">
        <f t="shared" si="16"/>
        <v>0</v>
      </c>
      <c r="AR17" s="424">
        <f t="shared" si="17"/>
        <v>0</v>
      </c>
      <c r="AS17" s="424">
        <f t="shared" si="18"/>
        <v>0</v>
      </c>
      <c r="AT17" s="424">
        <f t="shared" si="19"/>
        <v>0</v>
      </c>
      <c r="AU17" s="424">
        <f t="shared" si="20"/>
        <v>0</v>
      </c>
      <c r="AV17" s="424">
        <f t="shared" si="21"/>
        <v>0</v>
      </c>
      <c r="AW17" s="424">
        <f t="shared" si="22"/>
        <v>0</v>
      </c>
      <c r="AX17" s="424">
        <f t="shared" si="23"/>
        <v>0</v>
      </c>
      <c r="AY17" s="424">
        <f t="shared" si="24"/>
        <v>0</v>
      </c>
      <c r="AZ17" s="424">
        <f t="shared" si="25"/>
        <v>0</v>
      </c>
      <c r="BA17" s="424">
        <f t="shared" si="26"/>
        <v>0</v>
      </c>
      <c r="BB17" s="424">
        <f t="shared" si="27"/>
        <v>0</v>
      </c>
      <c r="BC17" s="424">
        <f t="shared" si="28"/>
        <v>0</v>
      </c>
      <c r="BD17" s="424">
        <f t="shared" si="29"/>
        <v>0</v>
      </c>
      <c r="BE17" s="424">
        <f t="shared" si="30"/>
        <v>0</v>
      </c>
    </row>
    <row r="18" spans="1:57" s="46" customFormat="1" ht="38.450000000000003" customHeight="1">
      <c r="A18" s="1449" t="s">
        <v>361</v>
      </c>
      <c r="B18" s="494">
        <f t="shared" si="0"/>
        <v>0</v>
      </c>
      <c r="C18" s="427">
        <v>0</v>
      </c>
      <c r="D18" s="427">
        <v>0</v>
      </c>
      <c r="E18" s="427">
        <v>0</v>
      </c>
      <c r="F18" s="427">
        <f t="shared" si="1"/>
        <v>0</v>
      </c>
      <c r="G18" s="427">
        <v>0</v>
      </c>
      <c r="H18" s="427">
        <v>0</v>
      </c>
      <c r="I18" s="427">
        <v>0</v>
      </c>
      <c r="J18" s="427">
        <f t="shared" si="2"/>
        <v>0</v>
      </c>
      <c r="K18" s="427">
        <f t="shared" si="3"/>
        <v>0</v>
      </c>
      <c r="L18" s="427">
        <v>0</v>
      </c>
      <c r="M18" s="427">
        <v>0</v>
      </c>
      <c r="N18" s="427">
        <f t="shared" si="4"/>
        <v>0</v>
      </c>
      <c r="O18" s="427">
        <v>0</v>
      </c>
      <c r="P18" s="427">
        <v>0</v>
      </c>
      <c r="Q18" s="427">
        <f t="shared" si="5"/>
        <v>0</v>
      </c>
      <c r="R18" s="427">
        <v>0</v>
      </c>
      <c r="S18" s="427">
        <v>0</v>
      </c>
      <c r="T18" s="427">
        <f t="shared" si="6"/>
        <v>0</v>
      </c>
      <c r="U18" s="427">
        <f t="shared" si="7"/>
        <v>0</v>
      </c>
      <c r="V18" s="427">
        <v>0</v>
      </c>
      <c r="W18" s="427">
        <v>0</v>
      </c>
      <c r="X18" s="427">
        <f t="shared" si="8"/>
        <v>0</v>
      </c>
      <c r="Y18" s="427">
        <v>0</v>
      </c>
      <c r="Z18" s="427">
        <v>0</v>
      </c>
      <c r="AA18" s="427">
        <f t="shared" si="9"/>
        <v>0</v>
      </c>
      <c r="AB18" s="427">
        <v>0</v>
      </c>
      <c r="AC18" s="427">
        <v>0</v>
      </c>
      <c r="AD18" s="427">
        <f t="shared" si="10"/>
        <v>0</v>
      </c>
      <c r="AE18" s="427">
        <f t="shared" si="11"/>
        <v>0</v>
      </c>
      <c r="AF18" s="427">
        <v>0</v>
      </c>
      <c r="AG18" s="427">
        <v>0</v>
      </c>
      <c r="AH18" s="427">
        <f t="shared" si="12"/>
        <v>0</v>
      </c>
      <c r="AI18" s="427">
        <v>0</v>
      </c>
      <c r="AJ18" s="427">
        <v>0</v>
      </c>
      <c r="AK18" s="427">
        <f t="shared" si="13"/>
        <v>0</v>
      </c>
      <c r="AL18" s="427">
        <v>0</v>
      </c>
      <c r="AM18" s="427">
        <v>0</v>
      </c>
      <c r="AO18" s="424">
        <f t="shared" si="14"/>
        <v>0</v>
      </c>
      <c r="AP18" s="424">
        <f t="shared" si="15"/>
        <v>0</v>
      </c>
      <c r="AQ18" s="424">
        <f t="shared" si="16"/>
        <v>0</v>
      </c>
      <c r="AR18" s="424">
        <f t="shared" si="17"/>
        <v>0</v>
      </c>
      <c r="AS18" s="424">
        <f t="shared" si="18"/>
        <v>0</v>
      </c>
      <c r="AT18" s="424">
        <f t="shared" si="19"/>
        <v>0</v>
      </c>
      <c r="AU18" s="424">
        <f t="shared" si="20"/>
        <v>0</v>
      </c>
      <c r="AV18" s="424">
        <f t="shared" si="21"/>
        <v>0</v>
      </c>
      <c r="AW18" s="424">
        <f t="shared" si="22"/>
        <v>0</v>
      </c>
      <c r="AX18" s="424">
        <f t="shared" si="23"/>
        <v>0</v>
      </c>
      <c r="AY18" s="424">
        <f t="shared" si="24"/>
        <v>0</v>
      </c>
      <c r="AZ18" s="424">
        <f t="shared" si="25"/>
        <v>0</v>
      </c>
      <c r="BA18" s="424">
        <f t="shared" si="26"/>
        <v>0</v>
      </c>
      <c r="BB18" s="424">
        <f t="shared" si="27"/>
        <v>0</v>
      </c>
      <c r="BC18" s="424">
        <f t="shared" si="28"/>
        <v>0</v>
      </c>
      <c r="BD18" s="424">
        <f t="shared" si="29"/>
        <v>0</v>
      </c>
      <c r="BE18" s="424">
        <f t="shared" si="30"/>
        <v>0</v>
      </c>
    </row>
    <row r="19" spans="1:57" s="46" customFormat="1" ht="38.450000000000003" customHeight="1">
      <c r="A19" s="1449" t="s">
        <v>362</v>
      </c>
      <c r="B19" s="494">
        <f t="shared" si="0"/>
        <v>0</v>
      </c>
      <c r="C19" s="427">
        <v>0</v>
      </c>
      <c r="D19" s="427">
        <v>0</v>
      </c>
      <c r="E19" s="427">
        <v>0</v>
      </c>
      <c r="F19" s="427">
        <f t="shared" si="1"/>
        <v>0</v>
      </c>
      <c r="G19" s="427">
        <v>0</v>
      </c>
      <c r="H19" s="427">
        <v>0</v>
      </c>
      <c r="I19" s="427">
        <v>0</v>
      </c>
      <c r="J19" s="427">
        <f t="shared" si="2"/>
        <v>0</v>
      </c>
      <c r="K19" s="427">
        <f t="shared" si="3"/>
        <v>0</v>
      </c>
      <c r="L19" s="427">
        <v>0</v>
      </c>
      <c r="M19" s="427">
        <v>0</v>
      </c>
      <c r="N19" s="427">
        <f t="shared" si="4"/>
        <v>0</v>
      </c>
      <c r="O19" s="427">
        <v>0</v>
      </c>
      <c r="P19" s="427">
        <v>0</v>
      </c>
      <c r="Q19" s="427">
        <f t="shared" si="5"/>
        <v>0</v>
      </c>
      <c r="R19" s="427">
        <v>0</v>
      </c>
      <c r="S19" s="427">
        <v>0</v>
      </c>
      <c r="T19" s="427">
        <f t="shared" si="6"/>
        <v>0</v>
      </c>
      <c r="U19" s="427">
        <f t="shared" si="7"/>
        <v>0</v>
      </c>
      <c r="V19" s="427">
        <v>0</v>
      </c>
      <c r="W19" s="427">
        <v>0</v>
      </c>
      <c r="X19" s="427">
        <f t="shared" si="8"/>
        <v>0</v>
      </c>
      <c r="Y19" s="427">
        <v>0</v>
      </c>
      <c r="Z19" s="427">
        <v>0</v>
      </c>
      <c r="AA19" s="427">
        <f t="shared" si="9"/>
        <v>0</v>
      </c>
      <c r="AB19" s="427">
        <v>0</v>
      </c>
      <c r="AC19" s="427">
        <v>0</v>
      </c>
      <c r="AD19" s="427">
        <f t="shared" si="10"/>
        <v>0</v>
      </c>
      <c r="AE19" s="427">
        <f t="shared" si="11"/>
        <v>0</v>
      </c>
      <c r="AF19" s="427">
        <v>0</v>
      </c>
      <c r="AG19" s="427">
        <v>0</v>
      </c>
      <c r="AH19" s="427">
        <f t="shared" si="12"/>
        <v>0</v>
      </c>
      <c r="AI19" s="427">
        <v>0</v>
      </c>
      <c r="AJ19" s="427">
        <v>0</v>
      </c>
      <c r="AK19" s="427">
        <f t="shared" si="13"/>
        <v>0</v>
      </c>
      <c r="AL19" s="427">
        <v>0</v>
      </c>
      <c r="AM19" s="427">
        <v>0</v>
      </c>
      <c r="AO19" s="424">
        <f t="shared" si="14"/>
        <v>0</v>
      </c>
      <c r="AP19" s="424">
        <f t="shared" si="15"/>
        <v>0</v>
      </c>
      <c r="AQ19" s="424">
        <f t="shared" si="16"/>
        <v>0</v>
      </c>
      <c r="AR19" s="424">
        <f t="shared" si="17"/>
        <v>0</v>
      </c>
      <c r="AS19" s="424">
        <f t="shared" si="18"/>
        <v>0</v>
      </c>
      <c r="AT19" s="424">
        <f t="shared" si="19"/>
        <v>0</v>
      </c>
      <c r="AU19" s="424">
        <f t="shared" si="20"/>
        <v>0</v>
      </c>
      <c r="AV19" s="424">
        <f t="shared" si="21"/>
        <v>0</v>
      </c>
      <c r="AW19" s="424">
        <f t="shared" si="22"/>
        <v>0</v>
      </c>
      <c r="AX19" s="424">
        <f t="shared" si="23"/>
        <v>0</v>
      </c>
      <c r="AY19" s="424">
        <f t="shared" si="24"/>
        <v>0</v>
      </c>
      <c r="AZ19" s="424">
        <f t="shared" si="25"/>
        <v>0</v>
      </c>
      <c r="BA19" s="424">
        <f t="shared" si="26"/>
        <v>0</v>
      </c>
      <c r="BB19" s="424">
        <f t="shared" si="27"/>
        <v>0</v>
      </c>
      <c r="BC19" s="424">
        <f t="shared" si="28"/>
        <v>0</v>
      </c>
      <c r="BD19" s="424">
        <f t="shared" si="29"/>
        <v>0</v>
      </c>
      <c r="BE19" s="424">
        <f t="shared" si="30"/>
        <v>0</v>
      </c>
    </row>
    <row r="20" spans="1:57" s="46" customFormat="1" ht="38.450000000000003" customHeight="1">
      <c r="A20" s="1450" t="s">
        <v>363</v>
      </c>
      <c r="B20" s="495">
        <f t="shared" si="0"/>
        <v>0</v>
      </c>
      <c r="C20" s="359">
        <v>0</v>
      </c>
      <c r="D20" s="359">
        <v>0</v>
      </c>
      <c r="E20" s="359">
        <v>0</v>
      </c>
      <c r="F20" s="359">
        <f t="shared" si="1"/>
        <v>0</v>
      </c>
      <c r="G20" s="359">
        <v>0</v>
      </c>
      <c r="H20" s="359">
        <v>0</v>
      </c>
      <c r="I20" s="359">
        <v>0</v>
      </c>
      <c r="J20" s="359">
        <f t="shared" si="2"/>
        <v>0</v>
      </c>
      <c r="K20" s="359">
        <f t="shared" si="3"/>
        <v>0</v>
      </c>
      <c r="L20" s="359">
        <v>0</v>
      </c>
      <c r="M20" s="359">
        <v>0</v>
      </c>
      <c r="N20" s="359">
        <f t="shared" si="4"/>
        <v>0</v>
      </c>
      <c r="O20" s="359">
        <v>0</v>
      </c>
      <c r="P20" s="359">
        <v>0</v>
      </c>
      <c r="Q20" s="359">
        <f t="shared" si="5"/>
        <v>0</v>
      </c>
      <c r="R20" s="359">
        <v>0</v>
      </c>
      <c r="S20" s="359">
        <v>0</v>
      </c>
      <c r="T20" s="359">
        <f t="shared" si="6"/>
        <v>0</v>
      </c>
      <c r="U20" s="359">
        <f t="shared" si="7"/>
        <v>0</v>
      </c>
      <c r="V20" s="359">
        <v>0</v>
      </c>
      <c r="W20" s="359">
        <v>0</v>
      </c>
      <c r="X20" s="359">
        <f t="shared" si="8"/>
        <v>0</v>
      </c>
      <c r="Y20" s="359">
        <v>0</v>
      </c>
      <c r="Z20" s="359">
        <v>0</v>
      </c>
      <c r="AA20" s="359">
        <f t="shared" si="9"/>
        <v>0</v>
      </c>
      <c r="AB20" s="359">
        <v>0</v>
      </c>
      <c r="AC20" s="359">
        <v>0</v>
      </c>
      <c r="AD20" s="359">
        <f t="shared" si="10"/>
        <v>0</v>
      </c>
      <c r="AE20" s="359">
        <f t="shared" si="11"/>
        <v>0</v>
      </c>
      <c r="AF20" s="359">
        <v>0</v>
      </c>
      <c r="AG20" s="359">
        <v>0</v>
      </c>
      <c r="AH20" s="359">
        <f t="shared" si="12"/>
        <v>0</v>
      </c>
      <c r="AI20" s="359">
        <v>0</v>
      </c>
      <c r="AJ20" s="359">
        <v>0</v>
      </c>
      <c r="AK20" s="359">
        <f t="shared" si="13"/>
        <v>0</v>
      </c>
      <c r="AL20" s="359">
        <v>0</v>
      </c>
      <c r="AM20" s="359">
        <v>0</v>
      </c>
      <c r="AO20" s="424">
        <f t="shared" si="14"/>
        <v>0</v>
      </c>
      <c r="AP20" s="424">
        <f t="shared" si="15"/>
        <v>0</v>
      </c>
      <c r="AQ20" s="424">
        <f t="shared" si="16"/>
        <v>0</v>
      </c>
      <c r="AR20" s="424">
        <f t="shared" si="17"/>
        <v>0</v>
      </c>
      <c r="AS20" s="424">
        <f t="shared" si="18"/>
        <v>0</v>
      </c>
      <c r="AT20" s="424">
        <f t="shared" si="19"/>
        <v>0</v>
      </c>
      <c r="AU20" s="424">
        <f t="shared" si="20"/>
        <v>0</v>
      </c>
      <c r="AV20" s="424">
        <f t="shared" si="21"/>
        <v>0</v>
      </c>
      <c r="AW20" s="424">
        <f t="shared" si="22"/>
        <v>0</v>
      </c>
      <c r="AX20" s="424">
        <f t="shared" si="23"/>
        <v>0</v>
      </c>
      <c r="AY20" s="424">
        <f t="shared" si="24"/>
        <v>0</v>
      </c>
      <c r="AZ20" s="424">
        <f t="shared" si="25"/>
        <v>0</v>
      </c>
      <c r="BA20" s="424">
        <f t="shared" si="26"/>
        <v>0</v>
      </c>
      <c r="BB20" s="424">
        <f t="shared" si="27"/>
        <v>0</v>
      </c>
      <c r="BC20" s="424">
        <f t="shared" si="28"/>
        <v>0</v>
      </c>
      <c r="BD20" s="424">
        <f t="shared" si="29"/>
        <v>0</v>
      </c>
      <c r="BE20" s="424">
        <f t="shared" si="30"/>
        <v>0</v>
      </c>
    </row>
    <row r="21" spans="1:57" s="1469" customFormat="1" ht="13.9" customHeight="1">
      <c r="A21" s="94" t="s">
        <v>328</v>
      </c>
      <c r="E21" s="99"/>
      <c r="I21" s="99" t="s">
        <v>329</v>
      </c>
      <c r="L21" s="1462"/>
      <c r="N21" s="1462"/>
      <c r="Q21" s="1462" t="s">
        <v>330</v>
      </c>
      <c r="R21" s="1462"/>
      <c r="S21" s="1607"/>
      <c r="W21" s="1462"/>
      <c r="X21" s="1462"/>
      <c r="Y21" s="1462"/>
      <c r="AA21" s="1607" t="s">
        <v>332</v>
      </c>
      <c r="AC21" s="99"/>
      <c r="AM21" s="99" t="s">
        <v>333</v>
      </c>
    </row>
    <row r="22" spans="1:57" s="1469" customFormat="1" ht="13.9" customHeight="1">
      <c r="A22" s="1462"/>
      <c r="B22" s="1462"/>
      <c r="C22" s="1462"/>
      <c r="G22" s="1462"/>
      <c r="L22" s="1643"/>
      <c r="N22" s="1462"/>
      <c r="P22" s="1462"/>
      <c r="Q22" s="1643" t="s">
        <v>334</v>
      </c>
      <c r="R22" s="1643"/>
      <c r="S22" s="1462"/>
      <c r="T22" s="1462"/>
      <c r="U22" s="1462"/>
      <c r="V22" s="1462"/>
      <c r="W22" s="1462"/>
      <c r="X22" s="1462"/>
      <c r="Y22" s="1462"/>
    </row>
    <row r="23" spans="1:57" s="94" customFormat="1" ht="13.9" customHeight="1">
      <c r="A23" s="1469" t="s">
        <v>364</v>
      </c>
      <c r="B23" s="1643"/>
      <c r="C23" s="1643"/>
    </row>
    <row r="24" spans="1:57" s="94" customFormat="1" ht="13.9" customHeight="1">
      <c r="A24" s="94" t="s">
        <v>272</v>
      </c>
    </row>
    <row r="25" spans="1:57" s="94" customFormat="1" ht="13.9" customHeight="1">
      <c r="A25" s="157"/>
      <c r="B25" s="157"/>
      <c r="AB25" s="1469"/>
      <c r="AC25" s="1469"/>
      <c r="AD25" s="1469"/>
      <c r="AE25" s="1469"/>
      <c r="AF25" s="1469"/>
    </row>
    <row r="26" spans="1:57">
      <c r="B26" s="496">
        <f t="shared" ref="B26:AM26" si="31">B8-SUM(B9:B20)</f>
        <v>0</v>
      </c>
      <c r="C26" s="496">
        <f t="shared" si="31"/>
        <v>0</v>
      </c>
      <c r="D26" s="496">
        <f t="shared" si="31"/>
        <v>0</v>
      </c>
      <c r="E26" s="496">
        <f t="shared" si="31"/>
        <v>0</v>
      </c>
      <c r="F26" s="496">
        <f t="shared" si="31"/>
        <v>0</v>
      </c>
      <c r="G26" s="496">
        <f t="shared" si="31"/>
        <v>0</v>
      </c>
      <c r="H26" s="496">
        <f t="shared" si="31"/>
        <v>0</v>
      </c>
      <c r="I26" s="496">
        <f t="shared" si="31"/>
        <v>0</v>
      </c>
      <c r="J26" s="496">
        <f t="shared" si="31"/>
        <v>0</v>
      </c>
      <c r="K26" s="496">
        <f t="shared" si="31"/>
        <v>0</v>
      </c>
      <c r="L26" s="496">
        <f t="shared" si="31"/>
        <v>0</v>
      </c>
      <c r="M26" s="496">
        <f t="shared" si="31"/>
        <v>0</v>
      </c>
      <c r="N26" s="496">
        <f t="shared" si="31"/>
        <v>0</v>
      </c>
      <c r="O26" s="496">
        <f t="shared" si="31"/>
        <v>0</v>
      </c>
      <c r="P26" s="496">
        <f t="shared" si="31"/>
        <v>0</v>
      </c>
      <c r="Q26" s="496">
        <f t="shared" si="31"/>
        <v>0</v>
      </c>
      <c r="R26" s="496">
        <f t="shared" si="31"/>
        <v>0</v>
      </c>
      <c r="S26" s="496">
        <f t="shared" si="31"/>
        <v>0</v>
      </c>
      <c r="T26" s="496">
        <f t="shared" si="31"/>
        <v>0</v>
      </c>
      <c r="U26" s="496">
        <f t="shared" si="31"/>
        <v>0</v>
      </c>
      <c r="V26" s="496">
        <f t="shared" si="31"/>
        <v>0</v>
      </c>
      <c r="W26" s="496">
        <f t="shared" si="31"/>
        <v>0</v>
      </c>
      <c r="X26" s="496">
        <f t="shared" si="31"/>
        <v>0</v>
      </c>
      <c r="Y26" s="496">
        <f t="shared" si="31"/>
        <v>0</v>
      </c>
      <c r="Z26" s="496">
        <f t="shared" si="31"/>
        <v>0</v>
      </c>
      <c r="AA26" s="496">
        <f t="shared" si="31"/>
        <v>0</v>
      </c>
      <c r="AB26" s="496">
        <f t="shared" si="31"/>
        <v>0</v>
      </c>
      <c r="AC26" s="496">
        <f t="shared" si="31"/>
        <v>0</v>
      </c>
      <c r="AD26" s="496">
        <f t="shared" si="31"/>
        <v>0</v>
      </c>
      <c r="AE26" s="496">
        <f t="shared" si="31"/>
        <v>0</v>
      </c>
      <c r="AF26" s="496">
        <f t="shared" si="31"/>
        <v>0</v>
      </c>
      <c r="AG26" s="496">
        <f t="shared" si="31"/>
        <v>0</v>
      </c>
      <c r="AH26" s="496">
        <f t="shared" si="31"/>
        <v>0</v>
      </c>
      <c r="AI26" s="496">
        <f t="shared" si="31"/>
        <v>0</v>
      </c>
      <c r="AJ26" s="496">
        <f t="shared" si="31"/>
        <v>0</v>
      </c>
      <c r="AK26" s="496">
        <f t="shared" si="31"/>
        <v>0</v>
      </c>
      <c r="AL26" s="496">
        <f t="shared" si="31"/>
        <v>0</v>
      </c>
      <c r="AM26" s="496">
        <f t="shared" si="31"/>
        <v>0</v>
      </c>
    </row>
  </sheetData>
  <mergeCells count="22">
    <mergeCell ref="A5:A7"/>
    <mergeCell ref="B5:E6"/>
    <mergeCell ref="F5:I6"/>
    <mergeCell ref="J5:S5"/>
    <mergeCell ref="T5:AC5"/>
    <mergeCell ref="U6:W6"/>
    <mergeCell ref="X6:Z6"/>
    <mergeCell ref="AD5:AM5"/>
    <mergeCell ref="J6:J7"/>
    <mergeCell ref="K6:M6"/>
    <mergeCell ref="N6:P6"/>
    <mergeCell ref="T6:T7"/>
    <mergeCell ref="AD6:AD7"/>
    <mergeCell ref="AE6:AG6"/>
    <mergeCell ref="AH6:AJ6"/>
    <mergeCell ref="Z4:AC4"/>
    <mergeCell ref="AJ4:AM4"/>
    <mergeCell ref="AF1:AI1"/>
    <mergeCell ref="AJ1:AM1"/>
    <mergeCell ref="AF2:AI2"/>
    <mergeCell ref="AJ2:AM2"/>
    <mergeCell ref="A3:AM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75" orientation="landscape" r:id="rId1"/>
  <headerFooter alignWithMargins="0">
    <oddFooter>&amp;C&amp;8&amp;A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7"/>
  <sheetViews>
    <sheetView view="pageBreakPreview" zoomScale="90" zoomScaleNormal="80" zoomScaleSheetLayoutView="90" workbookViewId="0">
      <selection activeCell="I10" sqref="I10"/>
    </sheetView>
  </sheetViews>
  <sheetFormatPr defaultColWidth="9" defaultRowHeight="13.5"/>
  <cols>
    <col min="1" max="1" width="10.625" style="509" customWidth="1"/>
    <col min="2" max="2" width="6.375" style="509" customWidth="1"/>
    <col min="3" max="18" width="7.5" style="509" customWidth="1"/>
    <col min="19" max="19" width="9" style="509"/>
    <col min="20" max="24" width="4.5" style="509" bestFit="1" customWidth="1"/>
    <col min="25" max="256" width="9" style="509"/>
    <col min="257" max="257" width="10.625" style="509" customWidth="1"/>
    <col min="258" max="258" width="6.375" style="509" customWidth="1"/>
    <col min="259" max="274" width="7.5" style="509" customWidth="1"/>
    <col min="275" max="275" width="9" style="509"/>
    <col min="276" max="280" width="4.5" style="509" bestFit="1" customWidth="1"/>
    <col min="281" max="512" width="9" style="509"/>
    <col min="513" max="513" width="10.625" style="509" customWidth="1"/>
    <col min="514" max="514" width="6.375" style="509" customWidth="1"/>
    <col min="515" max="530" width="7.5" style="509" customWidth="1"/>
    <col min="531" max="531" width="9" style="509"/>
    <col min="532" max="536" width="4.5" style="509" bestFit="1" customWidth="1"/>
    <col min="537" max="768" width="9" style="509"/>
    <col min="769" max="769" width="10.625" style="509" customWidth="1"/>
    <col min="770" max="770" width="6.375" style="509" customWidth="1"/>
    <col min="771" max="786" width="7.5" style="509" customWidth="1"/>
    <col min="787" max="787" width="9" style="509"/>
    <col min="788" max="792" width="4.5" style="509" bestFit="1" customWidth="1"/>
    <col min="793" max="1024" width="9" style="509"/>
    <col min="1025" max="1025" width="10.625" style="509" customWidth="1"/>
    <col min="1026" max="1026" width="6.375" style="509" customWidth="1"/>
    <col min="1027" max="1042" width="7.5" style="509" customWidth="1"/>
    <col min="1043" max="1043" width="9" style="509"/>
    <col min="1044" max="1048" width="4.5" style="509" bestFit="1" customWidth="1"/>
    <col min="1049" max="1280" width="9" style="509"/>
    <col min="1281" max="1281" width="10.625" style="509" customWidth="1"/>
    <col min="1282" max="1282" width="6.375" style="509" customWidth="1"/>
    <col min="1283" max="1298" width="7.5" style="509" customWidth="1"/>
    <col min="1299" max="1299" width="9" style="509"/>
    <col min="1300" max="1304" width="4.5" style="509" bestFit="1" customWidth="1"/>
    <col min="1305" max="1536" width="9" style="509"/>
    <col min="1537" max="1537" width="10.625" style="509" customWidth="1"/>
    <col min="1538" max="1538" width="6.375" style="509" customWidth="1"/>
    <col min="1539" max="1554" width="7.5" style="509" customWidth="1"/>
    <col min="1555" max="1555" width="9" style="509"/>
    <col min="1556" max="1560" width="4.5" style="509" bestFit="1" customWidth="1"/>
    <col min="1561" max="1792" width="9" style="509"/>
    <col min="1793" max="1793" width="10.625" style="509" customWidth="1"/>
    <col min="1794" max="1794" width="6.375" style="509" customWidth="1"/>
    <col min="1795" max="1810" width="7.5" style="509" customWidth="1"/>
    <col min="1811" max="1811" width="9" style="509"/>
    <col min="1812" max="1816" width="4.5" style="509" bestFit="1" customWidth="1"/>
    <col min="1817" max="2048" width="9" style="509"/>
    <col min="2049" max="2049" width="10.625" style="509" customWidth="1"/>
    <col min="2050" max="2050" width="6.375" style="509" customWidth="1"/>
    <col min="2051" max="2066" width="7.5" style="509" customWidth="1"/>
    <col min="2067" max="2067" width="9" style="509"/>
    <col min="2068" max="2072" width="4.5" style="509" bestFit="1" customWidth="1"/>
    <col min="2073" max="2304" width="9" style="509"/>
    <col min="2305" max="2305" width="10.625" style="509" customWidth="1"/>
    <col min="2306" max="2306" width="6.375" style="509" customWidth="1"/>
    <col min="2307" max="2322" width="7.5" style="509" customWidth="1"/>
    <col min="2323" max="2323" width="9" style="509"/>
    <col min="2324" max="2328" width="4.5" style="509" bestFit="1" customWidth="1"/>
    <col min="2329" max="2560" width="9" style="509"/>
    <col min="2561" max="2561" width="10.625" style="509" customWidth="1"/>
    <col min="2562" max="2562" width="6.375" style="509" customWidth="1"/>
    <col min="2563" max="2578" width="7.5" style="509" customWidth="1"/>
    <col min="2579" max="2579" width="9" style="509"/>
    <col min="2580" max="2584" width="4.5" style="509" bestFit="1" customWidth="1"/>
    <col min="2585" max="2816" width="9" style="509"/>
    <col min="2817" max="2817" width="10.625" style="509" customWidth="1"/>
    <col min="2818" max="2818" width="6.375" style="509" customWidth="1"/>
    <col min="2819" max="2834" width="7.5" style="509" customWidth="1"/>
    <col min="2835" max="2835" width="9" style="509"/>
    <col min="2836" max="2840" width="4.5" style="509" bestFit="1" customWidth="1"/>
    <col min="2841" max="3072" width="9" style="509"/>
    <col min="3073" max="3073" width="10.625" style="509" customWidth="1"/>
    <col min="3074" max="3074" width="6.375" style="509" customWidth="1"/>
    <col min="3075" max="3090" width="7.5" style="509" customWidth="1"/>
    <col min="3091" max="3091" width="9" style="509"/>
    <col min="3092" max="3096" width="4.5" style="509" bestFit="1" customWidth="1"/>
    <col min="3097" max="3328" width="9" style="509"/>
    <col min="3329" max="3329" width="10.625" style="509" customWidth="1"/>
    <col min="3330" max="3330" width="6.375" style="509" customWidth="1"/>
    <col min="3331" max="3346" width="7.5" style="509" customWidth="1"/>
    <col min="3347" max="3347" width="9" style="509"/>
    <col min="3348" max="3352" width="4.5" style="509" bestFit="1" customWidth="1"/>
    <col min="3353" max="3584" width="9" style="509"/>
    <col min="3585" max="3585" width="10.625" style="509" customWidth="1"/>
    <col min="3586" max="3586" width="6.375" style="509" customWidth="1"/>
    <col min="3587" max="3602" width="7.5" style="509" customWidth="1"/>
    <col min="3603" max="3603" width="9" style="509"/>
    <col min="3604" max="3608" width="4.5" style="509" bestFit="1" customWidth="1"/>
    <col min="3609" max="3840" width="9" style="509"/>
    <col min="3841" max="3841" width="10.625" style="509" customWidth="1"/>
    <col min="3842" max="3842" width="6.375" style="509" customWidth="1"/>
    <col min="3843" max="3858" width="7.5" style="509" customWidth="1"/>
    <col min="3859" max="3859" width="9" style="509"/>
    <col min="3860" max="3864" width="4.5" style="509" bestFit="1" customWidth="1"/>
    <col min="3865" max="4096" width="9" style="509"/>
    <col min="4097" max="4097" width="10.625" style="509" customWidth="1"/>
    <col min="4098" max="4098" width="6.375" style="509" customWidth="1"/>
    <col min="4099" max="4114" width="7.5" style="509" customWidth="1"/>
    <col min="4115" max="4115" width="9" style="509"/>
    <col min="4116" max="4120" width="4.5" style="509" bestFit="1" customWidth="1"/>
    <col min="4121" max="4352" width="9" style="509"/>
    <col min="4353" max="4353" width="10.625" style="509" customWidth="1"/>
    <col min="4354" max="4354" width="6.375" style="509" customWidth="1"/>
    <col min="4355" max="4370" width="7.5" style="509" customWidth="1"/>
    <col min="4371" max="4371" width="9" style="509"/>
    <col min="4372" max="4376" width="4.5" style="509" bestFit="1" customWidth="1"/>
    <col min="4377" max="4608" width="9" style="509"/>
    <col min="4609" max="4609" width="10.625" style="509" customWidth="1"/>
    <col min="4610" max="4610" width="6.375" style="509" customWidth="1"/>
    <col min="4611" max="4626" width="7.5" style="509" customWidth="1"/>
    <col min="4627" max="4627" width="9" style="509"/>
    <col min="4628" max="4632" width="4.5" style="509" bestFit="1" customWidth="1"/>
    <col min="4633" max="4864" width="9" style="509"/>
    <col min="4865" max="4865" width="10.625" style="509" customWidth="1"/>
    <col min="4866" max="4866" width="6.375" style="509" customWidth="1"/>
    <col min="4867" max="4882" width="7.5" style="509" customWidth="1"/>
    <col min="4883" max="4883" width="9" style="509"/>
    <col min="4884" max="4888" width="4.5" style="509" bestFit="1" customWidth="1"/>
    <col min="4889" max="5120" width="9" style="509"/>
    <col min="5121" max="5121" width="10.625" style="509" customWidth="1"/>
    <col min="5122" max="5122" width="6.375" style="509" customWidth="1"/>
    <col min="5123" max="5138" width="7.5" style="509" customWidth="1"/>
    <col min="5139" max="5139" width="9" style="509"/>
    <col min="5140" max="5144" width="4.5" style="509" bestFit="1" customWidth="1"/>
    <col min="5145" max="5376" width="9" style="509"/>
    <col min="5377" max="5377" width="10.625" style="509" customWidth="1"/>
    <col min="5378" max="5378" width="6.375" style="509" customWidth="1"/>
    <col min="5379" max="5394" width="7.5" style="509" customWidth="1"/>
    <col min="5395" max="5395" width="9" style="509"/>
    <col min="5396" max="5400" width="4.5" style="509" bestFit="1" customWidth="1"/>
    <col min="5401" max="5632" width="9" style="509"/>
    <col min="5633" max="5633" width="10.625" style="509" customWidth="1"/>
    <col min="5634" max="5634" width="6.375" style="509" customWidth="1"/>
    <col min="5635" max="5650" width="7.5" style="509" customWidth="1"/>
    <col min="5651" max="5651" width="9" style="509"/>
    <col min="5652" max="5656" width="4.5" style="509" bestFit="1" customWidth="1"/>
    <col min="5657" max="5888" width="9" style="509"/>
    <col min="5889" max="5889" width="10.625" style="509" customWidth="1"/>
    <col min="5890" max="5890" width="6.375" style="509" customWidth="1"/>
    <col min="5891" max="5906" width="7.5" style="509" customWidth="1"/>
    <col min="5907" max="5907" width="9" style="509"/>
    <col min="5908" max="5912" width="4.5" style="509" bestFit="1" customWidth="1"/>
    <col min="5913" max="6144" width="9" style="509"/>
    <col min="6145" max="6145" width="10.625" style="509" customWidth="1"/>
    <col min="6146" max="6146" width="6.375" style="509" customWidth="1"/>
    <col min="6147" max="6162" width="7.5" style="509" customWidth="1"/>
    <col min="6163" max="6163" width="9" style="509"/>
    <col min="6164" max="6168" width="4.5" style="509" bestFit="1" customWidth="1"/>
    <col min="6169" max="6400" width="9" style="509"/>
    <col min="6401" max="6401" width="10.625" style="509" customWidth="1"/>
    <col min="6402" max="6402" width="6.375" style="509" customWidth="1"/>
    <col min="6403" max="6418" width="7.5" style="509" customWidth="1"/>
    <col min="6419" max="6419" width="9" style="509"/>
    <col min="6420" max="6424" width="4.5" style="509" bestFit="1" customWidth="1"/>
    <col min="6425" max="6656" width="9" style="509"/>
    <col min="6657" max="6657" width="10.625" style="509" customWidth="1"/>
    <col min="6658" max="6658" width="6.375" style="509" customWidth="1"/>
    <col min="6659" max="6674" width="7.5" style="509" customWidth="1"/>
    <col min="6675" max="6675" width="9" style="509"/>
    <col min="6676" max="6680" width="4.5" style="509" bestFit="1" customWidth="1"/>
    <col min="6681" max="6912" width="9" style="509"/>
    <col min="6913" max="6913" width="10.625" style="509" customWidth="1"/>
    <col min="6914" max="6914" width="6.375" style="509" customWidth="1"/>
    <col min="6915" max="6930" width="7.5" style="509" customWidth="1"/>
    <col min="6931" max="6931" width="9" style="509"/>
    <col min="6932" max="6936" width="4.5" style="509" bestFit="1" customWidth="1"/>
    <col min="6937" max="7168" width="9" style="509"/>
    <col min="7169" max="7169" width="10.625" style="509" customWidth="1"/>
    <col min="7170" max="7170" width="6.375" style="509" customWidth="1"/>
    <col min="7171" max="7186" width="7.5" style="509" customWidth="1"/>
    <col min="7187" max="7187" width="9" style="509"/>
    <col min="7188" max="7192" width="4.5" style="509" bestFit="1" customWidth="1"/>
    <col min="7193" max="7424" width="9" style="509"/>
    <col min="7425" max="7425" width="10.625" style="509" customWidth="1"/>
    <col min="7426" max="7426" width="6.375" style="509" customWidth="1"/>
    <col min="7427" max="7442" width="7.5" style="509" customWidth="1"/>
    <col min="7443" max="7443" width="9" style="509"/>
    <col min="7444" max="7448" width="4.5" style="509" bestFit="1" customWidth="1"/>
    <col min="7449" max="7680" width="9" style="509"/>
    <col min="7681" max="7681" width="10.625" style="509" customWidth="1"/>
    <col min="7682" max="7682" width="6.375" style="509" customWidth="1"/>
    <col min="7683" max="7698" width="7.5" style="509" customWidth="1"/>
    <col min="7699" max="7699" width="9" style="509"/>
    <col min="7700" max="7704" width="4.5" style="509" bestFit="1" customWidth="1"/>
    <col min="7705" max="7936" width="9" style="509"/>
    <col min="7937" max="7937" width="10.625" style="509" customWidth="1"/>
    <col min="7938" max="7938" width="6.375" style="509" customWidth="1"/>
    <col min="7939" max="7954" width="7.5" style="509" customWidth="1"/>
    <col min="7955" max="7955" width="9" style="509"/>
    <col min="7956" max="7960" width="4.5" style="509" bestFit="1" customWidth="1"/>
    <col min="7961" max="8192" width="9" style="509"/>
    <col min="8193" max="8193" width="10.625" style="509" customWidth="1"/>
    <col min="8194" max="8194" width="6.375" style="509" customWidth="1"/>
    <col min="8195" max="8210" width="7.5" style="509" customWidth="1"/>
    <col min="8211" max="8211" width="9" style="509"/>
    <col min="8212" max="8216" width="4.5" style="509" bestFit="1" customWidth="1"/>
    <col min="8217" max="8448" width="9" style="509"/>
    <col min="8449" max="8449" width="10.625" style="509" customWidth="1"/>
    <col min="8450" max="8450" width="6.375" style="509" customWidth="1"/>
    <col min="8451" max="8466" width="7.5" style="509" customWidth="1"/>
    <col min="8467" max="8467" width="9" style="509"/>
    <col min="8468" max="8472" width="4.5" style="509" bestFit="1" customWidth="1"/>
    <col min="8473" max="8704" width="9" style="509"/>
    <col min="8705" max="8705" width="10.625" style="509" customWidth="1"/>
    <col min="8706" max="8706" width="6.375" style="509" customWidth="1"/>
    <col min="8707" max="8722" width="7.5" style="509" customWidth="1"/>
    <col min="8723" max="8723" width="9" style="509"/>
    <col min="8724" max="8728" width="4.5" style="509" bestFit="1" customWidth="1"/>
    <col min="8729" max="8960" width="9" style="509"/>
    <col min="8961" max="8961" width="10.625" style="509" customWidth="1"/>
    <col min="8962" max="8962" width="6.375" style="509" customWidth="1"/>
    <col min="8963" max="8978" width="7.5" style="509" customWidth="1"/>
    <col min="8979" max="8979" width="9" style="509"/>
    <col min="8980" max="8984" width="4.5" style="509" bestFit="1" customWidth="1"/>
    <col min="8985" max="9216" width="9" style="509"/>
    <col min="9217" max="9217" width="10.625" style="509" customWidth="1"/>
    <col min="9218" max="9218" width="6.375" style="509" customWidth="1"/>
    <col min="9219" max="9234" width="7.5" style="509" customWidth="1"/>
    <col min="9235" max="9235" width="9" style="509"/>
    <col min="9236" max="9240" width="4.5" style="509" bestFit="1" customWidth="1"/>
    <col min="9241" max="9472" width="9" style="509"/>
    <col min="9473" max="9473" width="10.625" style="509" customWidth="1"/>
    <col min="9474" max="9474" width="6.375" style="509" customWidth="1"/>
    <col min="9475" max="9490" width="7.5" style="509" customWidth="1"/>
    <col min="9491" max="9491" width="9" style="509"/>
    <col min="9492" max="9496" width="4.5" style="509" bestFit="1" customWidth="1"/>
    <col min="9497" max="9728" width="9" style="509"/>
    <col min="9729" max="9729" width="10.625" style="509" customWidth="1"/>
    <col min="9730" max="9730" width="6.375" style="509" customWidth="1"/>
    <col min="9731" max="9746" width="7.5" style="509" customWidth="1"/>
    <col min="9747" max="9747" width="9" style="509"/>
    <col min="9748" max="9752" width="4.5" style="509" bestFit="1" customWidth="1"/>
    <col min="9753" max="9984" width="9" style="509"/>
    <col min="9985" max="9985" width="10.625" style="509" customWidth="1"/>
    <col min="9986" max="9986" width="6.375" style="509" customWidth="1"/>
    <col min="9987" max="10002" width="7.5" style="509" customWidth="1"/>
    <col min="10003" max="10003" width="9" style="509"/>
    <col min="10004" max="10008" width="4.5" style="509" bestFit="1" customWidth="1"/>
    <col min="10009" max="10240" width="9" style="509"/>
    <col min="10241" max="10241" width="10.625" style="509" customWidth="1"/>
    <col min="10242" max="10242" width="6.375" style="509" customWidth="1"/>
    <col min="10243" max="10258" width="7.5" style="509" customWidth="1"/>
    <col min="10259" max="10259" width="9" style="509"/>
    <col min="10260" max="10264" width="4.5" style="509" bestFit="1" customWidth="1"/>
    <col min="10265" max="10496" width="9" style="509"/>
    <col min="10497" max="10497" width="10.625" style="509" customWidth="1"/>
    <col min="10498" max="10498" width="6.375" style="509" customWidth="1"/>
    <col min="10499" max="10514" width="7.5" style="509" customWidth="1"/>
    <col min="10515" max="10515" width="9" style="509"/>
    <col min="10516" max="10520" width="4.5" style="509" bestFit="1" customWidth="1"/>
    <col min="10521" max="10752" width="9" style="509"/>
    <col min="10753" max="10753" width="10.625" style="509" customWidth="1"/>
    <col min="10754" max="10754" width="6.375" style="509" customWidth="1"/>
    <col min="10755" max="10770" width="7.5" style="509" customWidth="1"/>
    <col min="10771" max="10771" width="9" style="509"/>
    <col min="10772" max="10776" width="4.5" style="509" bestFit="1" customWidth="1"/>
    <col min="10777" max="11008" width="9" style="509"/>
    <col min="11009" max="11009" width="10.625" style="509" customWidth="1"/>
    <col min="11010" max="11010" width="6.375" style="509" customWidth="1"/>
    <col min="11011" max="11026" width="7.5" style="509" customWidth="1"/>
    <col min="11027" max="11027" width="9" style="509"/>
    <col min="11028" max="11032" width="4.5" style="509" bestFit="1" customWidth="1"/>
    <col min="11033" max="11264" width="9" style="509"/>
    <col min="11265" max="11265" width="10.625" style="509" customWidth="1"/>
    <col min="11266" max="11266" width="6.375" style="509" customWidth="1"/>
    <col min="11267" max="11282" width="7.5" style="509" customWidth="1"/>
    <col min="11283" max="11283" width="9" style="509"/>
    <col min="11284" max="11288" width="4.5" style="509" bestFit="1" customWidth="1"/>
    <col min="11289" max="11520" width="9" style="509"/>
    <col min="11521" max="11521" width="10.625" style="509" customWidth="1"/>
    <col min="11522" max="11522" width="6.375" style="509" customWidth="1"/>
    <col min="11523" max="11538" width="7.5" style="509" customWidth="1"/>
    <col min="11539" max="11539" width="9" style="509"/>
    <col min="11540" max="11544" width="4.5" style="509" bestFit="1" customWidth="1"/>
    <col min="11545" max="11776" width="9" style="509"/>
    <col min="11777" max="11777" width="10.625" style="509" customWidth="1"/>
    <col min="11778" max="11778" width="6.375" style="509" customWidth="1"/>
    <col min="11779" max="11794" width="7.5" style="509" customWidth="1"/>
    <col min="11795" max="11795" width="9" style="509"/>
    <col min="11796" max="11800" width="4.5" style="509" bestFit="1" customWidth="1"/>
    <col min="11801" max="12032" width="9" style="509"/>
    <col min="12033" max="12033" width="10.625" style="509" customWidth="1"/>
    <col min="12034" max="12034" width="6.375" style="509" customWidth="1"/>
    <col min="12035" max="12050" width="7.5" style="509" customWidth="1"/>
    <col min="12051" max="12051" width="9" style="509"/>
    <col min="12052" max="12056" width="4.5" style="509" bestFit="1" customWidth="1"/>
    <col min="12057" max="12288" width="9" style="509"/>
    <col min="12289" max="12289" width="10.625" style="509" customWidth="1"/>
    <col min="12290" max="12290" width="6.375" style="509" customWidth="1"/>
    <col min="12291" max="12306" width="7.5" style="509" customWidth="1"/>
    <col min="12307" max="12307" width="9" style="509"/>
    <col min="12308" max="12312" width="4.5" style="509" bestFit="1" customWidth="1"/>
    <col min="12313" max="12544" width="9" style="509"/>
    <col min="12545" max="12545" width="10.625" style="509" customWidth="1"/>
    <col min="12546" max="12546" width="6.375" style="509" customWidth="1"/>
    <col min="12547" max="12562" width="7.5" style="509" customWidth="1"/>
    <col min="12563" max="12563" width="9" style="509"/>
    <col min="12564" max="12568" width="4.5" style="509" bestFit="1" customWidth="1"/>
    <col min="12569" max="12800" width="9" style="509"/>
    <col min="12801" max="12801" width="10.625" style="509" customWidth="1"/>
    <col min="12802" max="12802" width="6.375" style="509" customWidth="1"/>
    <col min="12803" max="12818" width="7.5" style="509" customWidth="1"/>
    <col min="12819" max="12819" width="9" style="509"/>
    <col min="12820" max="12824" width="4.5" style="509" bestFit="1" customWidth="1"/>
    <col min="12825" max="13056" width="9" style="509"/>
    <col min="13057" max="13057" width="10.625" style="509" customWidth="1"/>
    <col min="13058" max="13058" width="6.375" style="509" customWidth="1"/>
    <col min="13059" max="13074" width="7.5" style="509" customWidth="1"/>
    <col min="13075" max="13075" width="9" style="509"/>
    <col min="13076" max="13080" width="4.5" style="509" bestFit="1" customWidth="1"/>
    <col min="13081" max="13312" width="9" style="509"/>
    <col min="13313" max="13313" width="10.625" style="509" customWidth="1"/>
    <col min="13314" max="13314" width="6.375" style="509" customWidth="1"/>
    <col min="13315" max="13330" width="7.5" style="509" customWidth="1"/>
    <col min="13331" max="13331" width="9" style="509"/>
    <col min="13332" max="13336" width="4.5" style="509" bestFit="1" customWidth="1"/>
    <col min="13337" max="13568" width="9" style="509"/>
    <col min="13569" max="13569" width="10.625" style="509" customWidth="1"/>
    <col min="13570" max="13570" width="6.375" style="509" customWidth="1"/>
    <col min="13571" max="13586" width="7.5" style="509" customWidth="1"/>
    <col min="13587" max="13587" width="9" style="509"/>
    <col min="13588" max="13592" width="4.5" style="509" bestFit="1" customWidth="1"/>
    <col min="13593" max="13824" width="9" style="509"/>
    <col min="13825" max="13825" width="10.625" style="509" customWidth="1"/>
    <col min="13826" max="13826" width="6.375" style="509" customWidth="1"/>
    <col min="13827" max="13842" width="7.5" style="509" customWidth="1"/>
    <col min="13843" max="13843" width="9" style="509"/>
    <col min="13844" max="13848" width="4.5" style="509" bestFit="1" customWidth="1"/>
    <col min="13849" max="14080" width="9" style="509"/>
    <col min="14081" max="14081" width="10.625" style="509" customWidth="1"/>
    <col min="14082" max="14082" width="6.375" style="509" customWidth="1"/>
    <col min="14083" max="14098" width="7.5" style="509" customWidth="1"/>
    <col min="14099" max="14099" width="9" style="509"/>
    <col min="14100" max="14104" width="4.5" style="509" bestFit="1" customWidth="1"/>
    <col min="14105" max="14336" width="9" style="509"/>
    <col min="14337" max="14337" width="10.625" style="509" customWidth="1"/>
    <col min="14338" max="14338" width="6.375" style="509" customWidth="1"/>
    <col min="14339" max="14354" width="7.5" style="509" customWidth="1"/>
    <col min="14355" max="14355" width="9" style="509"/>
    <col min="14356" max="14360" width="4.5" style="509" bestFit="1" customWidth="1"/>
    <col min="14361" max="14592" width="9" style="509"/>
    <col min="14593" max="14593" width="10.625" style="509" customWidth="1"/>
    <col min="14594" max="14594" width="6.375" style="509" customWidth="1"/>
    <col min="14595" max="14610" width="7.5" style="509" customWidth="1"/>
    <col min="14611" max="14611" width="9" style="509"/>
    <col min="14612" max="14616" width="4.5" style="509" bestFit="1" customWidth="1"/>
    <col min="14617" max="14848" width="9" style="509"/>
    <col min="14849" max="14849" width="10.625" style="509" customWidth="1"/>
    <col min="14850" max="14850" width="6.375" style="509" customWidth="1"/>
    <col min="14851" max="14866" width="7.5" style="509" customWidth="1"/>
    <col min="14867" max="14867" width="9" style="509"/>
    <col min="14868" max="14872" width="4.5" style="509" bestFit="1" customWidth="1"/>
    <col min="14873" max="15104" width="9" style="509"/>
    <col min="15105" max="15105" width="10.625" style="509" customWidth="1"/>
    <col min="15106" max="15106" width="6.375" style="509" customWidth="1"/>
    <col min="15107" max="15122" width="7.5" style="509" customWidth="1"/>
    <col min="15123" max="15123" width="9" style="509"/>
    <col min="15124" max="15128" width="4.5" style="509" bestFit="1" customWidth="1"/>
    <col min="15129" max="15360" width="9" style="509"/>
    <col min="15361" max="15361" width="10.625" style="509" customWidth="1"/>
    <col min="15362" max="15362" width="6.375" style="509" customWidth="1"/>
    <col min="15363" max="15378" width="7.5" style="509" customWidth="1"/>
    <col min="15379" max="15379" width="9" style="509"/>
    <col min="15380" max="15384" width="4.5" style="509" bestFit="1" customWidth="1"/>
    <col min="15385" max="15616" width="9" style="509"/>
    <col min="15617" max="15617" width="10.625" style="509" customWidth="1"/>
    <col min="15618" max="15618" width="6.375" style="509" customWidth="1"/>
    <col min="15619" max="15634" width="7.5" style="509" customWidth="1"/>
    <col min="15635" max="15635" width="9" style="509"/>
    <col min="15636" max="15640" width="4.5" style="509" bestFit="1" customWidth="1"/>
    <col min="15641" max="15872" width="9" style="509"/>
    <col min="15873" max="15873" width="10.625" style="509" customWidth="1"/>
    <col min="15874" max="15874" width="6.375" style="509" customWidth="1"/>
    <col min="15875" max="15890" width="7.5" style="509" customWidth="1"/>
    <col min="15891" max="15891" width="9" style="509"/>
    <col min="15892" max="15896" width="4.5" style="509" bestFit="1" customWidth="1"/>
    <col min="15897" max="16128" width="9" style="509"/>
    <col min="16129" max="16129" width="10.625" style="509" customWidth="1"/>
    <col min="16130" max="16130" width="6.375" style="509" customWidth="1"/>
    <col min="16131" max="16146" width="7.5" style="509" customWidth="1"/>
    <col min="16147" max="16147" width="9" style="509"/>
    <col min="16148" max="16152" width="4.5" style="509" bestFit="1" customWidth="1"/>
    <col min="16153" max="16384" width="9" style="509"/>
  </cols>
  <sheetData>
    <row r="1" spans="1:24" s="94" customFormat="1" ht="14.1" customHeight="1">
      <c r="A1" s="1739" t="s">
        <v>3032</v>
      </c>
      <c r="B1" s="1739"/>
      <c r="M1" s="1810" t="s">
        <v>3604</v>
      </c>
      <c r="N1" s="1737"/>
      <c r="O1" s="1810" t="s">
        <v>3109</v>
      </c>
      <c r="P1" s="1746"/>
      <c r="Q1" s="1746"/>
      <c r="R1" s="1737"/>
    </row>
    <row r="2" spans="1:24" s="94" customFormat="1" ht="14.1" customHeight="1">
      <c r="A2" s="1739" t="s">
        <v>3902</v>
      </c>
      <c r="B2" s="1739"/>
      <c r="C2" s="11" t="s">
        <v>3903</v>
      </c>
      <c r="D2" s="1471"/>
      <c r="E2" s="1471"/>
      <c r="F2" s="1471"/>
      <c r="G2" s="1471"/>
      <c r="H2" s="1471"/>
      <c r="I2" s="1471"/>
      <c r="J2" s="1471"/>
      <c r="K2" s="1471"/>
      <c r="L2" s="7" t="s">
        <v>3904</v>
      </c>
      <c r="M2" s="1810" t="s">
        <v>3111</v>
      </c>
      <c r="N2" s="1737"/>
      <c r="O2" s="1810" t="s">
        <v>557</v>
      </c>
      <c r="P2" s="1746"/>
      <c r="Q2" s="1746"/>
      <c r="R2" s="1737"/>
    </row>
    <row r="3" spans="1:24" s="1707" customFormat="1" ht="24" customHeight="1">
      <c r="A3" s="1762" t="s">
        <v>3905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62"/>
      <c r="R3" s="1762"/>
    </row>
    <row r="4" spans="1:24" s="94" customFormat="1" ht="18" customHeight="1">
      <c r="F4" s="1471"/>
      <c r="G4" s="1471"/>
      <c r="H4" s="1471" t="s">
        <v>3716</v>
      </c>
      <c r="I4" s="1471"/>
      <c r="J4" s="1471"/>
      <c r="K4" s="1471"/>
      <c r="L4" s="1462"/>
      <c r="M4" s="1462"/>
      <c r="N4" s="1462"/>
      <c r="O4" s="1462"/>
      <c r="P4" s="1462"/>
      <c r="Q4" s="1462"/>
      <c r="R4" s="1607" t="s">
        <v>3906</v>
      </c>
    </row>
    <row r="5" spans="1:24" s="94" customFormat="1" ht="18" customHeight="1">
      <c r="A5" s="1737" t="s">
        <v>3907</v>
      </c>
      <c r="B5" s="1739"/>
      <c r="C5" s="1810" t="s">
        <v>3908</v>
      </c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  <c r="O5" s="1746"/>
      <c r="P5" s="1746"/>
      <c r="Q5" s="1746"/>
      <c r="R5" s="1737"/>
    </row>
    <row r="6" spans="1:24" s="1643" customFormat="1" ht="18" customHeight="1">
      <c r="A6" s="1737"/>
      <c r="B6" s="1739"/>
      <c r="C6" s="1918" t="s">
        <v>3909</v>
      </c>
      <c r="D6" s="1920" t="s">
        <v>3910</v>
      </c>
      <c r="E6" s="1921"/>
      <c r="F6" s="1848" t="s">
        <v>3911</v>
      </c>
      <c r="G6" s="1848"/>
      <c r="H6" s="1848"/>
      <c r="I6" s="1848"/>
      <c r="J6" s="1848" t="s">
        <v>3912</v>
      </c>
      <c r="K6" s="1848"/>
      <c r="L6" s="1848"/>
      <c r="M6" s="1848"/>
      <c r="N6" s="1920" t="s">
        <v>3913</v>
      </c>
      <c r="O6" s="1921"/>
      <c r="P6" s="1810" t="s">
        <v>3914</v>
      </c>
      <c r="Q6" s="1746"/>
      <c r="R6" s="1737"/>
    </row>
    <row r="7" spans="1:24" s="1643" customFormat="1" ht="18" customHeight="1">
      <c r="A7" s="1737"/>
      <c r="B7" s="1739"/>
      <c r="C7" s="1919"/>
      <c r="D7" s="1554" t="s">
        <v>3858</v>
      </c>
      <c r="E7" s="1554" t="s">
        <v>3383</v>
      </c>
      <c r="F7" s="497" t="s">
        <v>3915</v>
      </c>
      <c r="G7" s="497" t="s">
        <v>3916</v>
      </c>
      <c r="H7" s="497" t="s">
        <v>3917</v>
      </c>
      <c r="I7" s="497" t="s">
        <v>3918</v>
      </c>
      <c r="J7" s="497" t="s">
        <v>3919</v>
      </c>
      <c r="K7" s="497" t="s">
        <v>3920</v>
      </c>
      <c r="L7" s="497" t="s">
        <v>3921</v>
      </c>
      <c r="M7" s="497" t="s">
        <v>3922</v>
      </c>
      <c r="N7" s="497" t="s">
        <v>3919</v>
      </c>
      <c r="O7" s="497" t="s">
        <v>3923</v>
      </c>
      <c r="P7" s="498" t="s">
        <v>569</v>
      </c>
      <c r="Q7" s="498" t="s">
        <v>3924</v>
      </c>
      <c r="R7" s="498" t="s">
        <v>3925</v>
      </c>
    </row>
    <row r="8" spans="1:24" s="94" customFormat="1" ht="5.0999999999999996" customHeight="1">
      <c r="B8" s="1470"/>
    </row>
    <row r="9" spans="1:24" s="94" customFormat="1" ht="14.1" customHeight="1">
      <c r="A9" s="94" t="s">
        <v>3926</v>
      </c>
      <c r="B9" s="1470"/>
      <c r="C9" s="21">
        <f>D9+E9</f>
        <v>29513</v>
      </c>
      <c r="D9" s="21">
        <f>SUM(D10:D12)</f>
        <v>15785</v>
      </c>
      <c r="E9" s="21">
        <f t="shared" ref="E9:R9" si="0">SUM(E10:E12)</f>
        <v>13728</v>
      </c>
      <c r="F9" s="21">
        <f>SUM(F10:F12)</f>
        <v>28584</v>
      </c>
      <c r="G9" s="21">
        <f t="shared" si="0"/>
        <v>201</v>
      </c>
      <c r="H9" s="21">
        <f t="shared" si="0"/>
        <v>589</v>
      </c>
      <c r="I9" s="21">
        <f t="shared" si="0"/>
        <v>139</v>
      </c>
      <c r="J9" s="21">
        <f t="shared" si="0"/>
        <v>18395</v>
      </c>
      <c r="K9" s="21">
        <f t="shared" si="0"/>
        <v>9669</v>
      </c>
      <c r="L9" s="21">
        <f t="shared" si="0"/>
        <v>738</v>
      </c>
      <c r="M9" s="21">
        <f t="shared" si="0"/>
        <v>711</v>
      </c>
      <c r="N9" s="21">
        <f t="shared" si="0"/>
        <v>16955</v>
      </c>
      <c r="O9" s="21">
        <f t="shared" si="0"/>
        <v>12558</v>
      </c>
      <c r="P9" s="21">
        <f>SUM(P10:P12)</f>
        <v>28756</v>
      </c>
      <c r="Q9" s="21">
        <f>SUM(Q10:Q12)</f>
        <v>307</v>
      </c>
      <c r="R9" s="21">
        <f t="shared" si="0"/>
        <v>450</v>
      </c>
      <c r="T9" s="21">
        <f>C9-D9-E9</f>
        <v>0</v>
      </c>
      <c r="U9" s="21">
        <f>C9-F9-G9-H9-I9</f>
        <v>0</v>
      </c>
      <c r="V9" s="21">
        <f>C9-J9-K9-L9-M9</f>
        <v>0</v>
      </c>
      <c r="W9" s="21">
        <f>C9-N9-O9</f>
        <v>0</v>
      </c>
      <c r="X9" s="21">
        <f>C9-P9-Q9-R9</f>
        <v>0</v>
      </c>
    </row>
    <row r="10" spans="1:24" s="94" customFormat="1" ht="12.95" customHeight="1">
      <c r="B10" s="1470" t="s">
        <v>3379</v>
      </c>
      <c r="C10" s="21">
        <f t="shared" ref="C10:C24" si="1">D10+E10</f>
        <v>1293</v>
      </c>
      <c r="D10" s="21">
        <f>D14+D18+D22</f>
        <v>815</v>
      </c>
      <c r="E10" s="21">
        <f t="shared" ref="D10:R12" si="2">E14+E18+E22</f>
        <v>478</v>
      </c>
      <c r="F10" s="21">
        <f t="shared" si="2"/>
        <v>1229</v>
      </c>
      <c r="G10" s="21">
        <f t="shared" si="2"/>
        <v>18</v>
      </c>
      <c r="H10" s="21">
        <f t="shared" si="2"/>
        <v>35</v>
      </c>
      <c r="I10" s="21">
        <f t="shared" si="2"/>
        <v>11</v>
      </c>
      <c r="J10" s="21">
        <f t="shared" si="2"/>
        <v>799</v>
      </c>
      <c r="K10" s="21">
        <f t="shared" si="2"/>
        <v>413</v>
      </c>
      <c r="L10" s="21">
        <f t="shared" si="2"/>
        <v>33</v>
      </c>
      <c r="M10" s="21">
        <f t="shared" si="2"/>
        <v>48</v>
      </c>
      <c r="N10" s="21">
        <f t="shared" si="2"/>
        <v>655</v>
      </c>
      <c r="O10" s="21">
        <f t="shared" si="2"/>
        <v>638</v>
      </c>
      <c r="P10" s="21">
        <f>P14+P18+P22</f>
        <v>1285</v>
      </c>
      <c r="Q10" s="21">
        <f>Q14+Q18+Q22</f>
        <v>3</v>
      </c>
      <c r="R10" s="21">
        <f t="shared" si="2"/>
        <v>5</v>
      </c>
      <c r="T10" s="21">
        <f t="shared" ref="T10:T31" si="3">C10-D10-E10</f>
        <v>0</v>
      </c>
      <c r="U10" s="21">
        <f t="shared" ref="U10:U25" si="4">C10-F10-G10-H10-I10</f>
        <v>0</v>
      </c>
      <c r="V10" s="21">
        <f t="shared" ref="V10:V25" si="5">C10-J10-K10-L10-M10</f>
        <v>0</v>
      </c>
      <c r="W10" s="21">
        <f t="shared" ref="W10:W25" si="6">C10-N10-O10</f>
        <v>0</v>
      </c>
      <c r="X10" s="21">
        <f t="shared" ref="X10:X25" si="7">C10-P10-Q10-R10</f>
        <v>0</v>
      </c>
    </row>
    <row r="11" spans="1:24" s="94" customFormat="1" ht="12.95" customHeight="1">
      <c r="B11" s="1470" t="s">
        <v>3220</v>
      </c>
      <c r="C11" s="21">
        <f t="shared" si="1"/>
        <v>19999</v>
      </c>
      <c r="D11" s="21">
        <f t="shared" si="2"/>
        <v>10965</v>
      </c>
      <c r="E11" s="21">
        <f t="shared" si="2"/>
        <v>9034</v>
      </c>
      <c r="F11" s="21">
        <f t="shared" si="2"/>
        <v>19319</v>
      </c>
      <c r="G11" s="21">
        <f t="shared" si="2"/>
        <v>165</v>
      </c>
      <c r="H11" s="21">
        <f t="shared" si="2"/>
        <v>453</v>
      </c>
      <c r="I11" s="21">
        <f t="shared" si="2"/>
        <v>62</v>
      </c>
      <c r="J11" s="21">
        <f t="shared" si="2"/>
        <v>12417</v>
      </c>
      <c r="K11" s="21">
        <f t="shared" si="2"/>
        <v>6641</v>
      </c>
      <c r="L11" s="21">
        <f t="shared" si="2"/>
        <v>637</v>
      </c>
      <c r="M11" s="21">
        <f>M15+M19+M23</f>
        <v>304</v>
      </c>
      <c r="N11" s="21">
        <f>N15+N19+N23</f>
        <v>11687</v>
      </c>
      <c r="O11" s="21">
        <f>O15+O19+O23</f>
        <v>8312</v>
      </c>
      <c r="P11" s="21">
        <f t="shared" si="2"/>
        <v>19932</v>
      </c>
      <c r="Q11" s="21">
        <f>Q15+Q19+Q23</f>
        <v>7</v>
      </c>
      <c r="R11" s="21">
        <f t="shared" si="2"/>
        <v>60</v>
      </c>
      <c r="T11" s="21">
        <f t="shared" si="3"/>
        <v>0</v>
      </c>
      <c r="U11" s="21">
        <f t="shared" si="4"/>
        <v>0</v>
      </c>
      <c r="V11" s="21">
        <f t="shared" si="5"/>
        <v>0</v>
      </c>
      <c r="W11" s="21">
        <f t="shared" si="6"/>
        <v>0</v>
      </c>
      <c r="X11" s="21">
        <f t="shared" si="7"/>
        <v>0</v>
      </c>
    </row>
    <row r="12" spans="1:24" s="94" customFormat="1" ht="12.95" customHeight="1">
      <c r="B12" s="1470" t="s">
        <v>3927</v>
      </c>
      <c r="C12" s="21">
        <f t="shared" si="1"/>
        <v>8221</v>
      </c>
      <c r="D12" s="21">
        <f t="shared" si="2"/>
        <v>4005</v>
      </c>
      <c r="E12" s="21">
        <f t="shared" si="2"/>
        <v>4216</v>
      </c>
      <c r="F12" s="21">
        <f t="shared" si="2"/>
        <v>8036</v>
      </c>
      <c r="G12" s="21">
        <f t="shared" si="2"/>
        <v>18</v>
      </c>
      <c r="H12" s="21">
        <f t="shared" si="2"/>
        <v>101</v>
      </c>
      <c r="I12" s="21">
        <f t="shared" si="2"/>
        <v>66</v>
      </c>
      <c r="J12" s="21">
        <f t="shared" si="2"/>
        <v>5179</v>
      </c>
      <c r="K12" s="21">
        <f t="shared" si="2"/>
        <v>2615</v>
      </c>
      <c r="L12" s="21">
        <f t="shared" si="2"/>
        <v>68</v>
      </c>
      <c r="M12" s="21">
        <f t="shared" si="2"/>
        <v>359</v>
      </c>
      <c r="N12" s="21">
        <f>N16+N20+N24</f>
        <v>4613</v>
      </c>
      <c r="O12" s="21">
        <f>O16+O20+O24</f>
        <v>3608</v>
      </c>
      <c r="P12" s="21">
        <f t="shared" si="2"/>
        <v>7539</v>
      </c>
      <c r="Q12" s="21">
        <f>Q16+Q20+Q24</f>
        <v>297</v>
      </c>
      <c r="R12" s="21">
        <f t="shared" si="2"/>
        <v>385</v>
      </c>
      <c r="T12" s="21">
        <f t="shared" si="3"/>
        <v>0</v>
      </c>
      <c r="U12" s="21">
        <f t="shared" si="4"/>
        <v>0</v>
      </c>
      <c r="V12" s="21">
        <f t="shared" si="5"/>
        <v>0</v>
      </c>
      <c r="W12" s="21">
        <f t="shared" si="6"/>
        <v>0</v>
      </c>
      <c r="X12" s="21">
        <f t="shared" si="7"/>
        <v>0</v>
      </c>
    </row>
    <row r="13" spans="1:24" s="94" customFormat="1" ht="12.95" customHeight="1">
      <c r="A13" s="12" t="s">
        <v>3928</v>
      </c>
      <c r="B13" s="1470"/>
      <c r="C13" s="21">
        <f t="shared" si="1"/>
        <v>19046</v>
      </c>
      <c r="D13" s="21">
        <f t="shared" ref="D13:R13" si="8">SUM(D14:D16)</f>
        <v>9568</v>
      </c>
      <c r="E13" s="21">
        <f t="shared" si="8"/>
        <v>9478</v>
      </c>
      <c r="F13" s="21">
        <f t="shared" si="8"/>
        <v>18575</v>
      </c>
      <c r="G13" s="21">
        <f t="shared" si="8"/>
        <v>139</v>
      </c>
      <c r="H13" s="21">
        <f t="shared" si="8"/>
        <v>266</v>
      </c>
      <c r="I13" s="21">
        <f t="shared" si="8"/>
        <v>66</v>
      </c>
      <c r="J13" s="21">
        <f t="shared" si="8"/>
        <v>12655</v>
      </c>
      <c r="K13" s="21">
        <f t="shared" si="8"/>
        <v>5534</v>
      </c>
      <c r="L13" s="21">
        <f t="shared" si="8"/>
        <v>484</v>
      </c>
      <c r="M13" s="21">
        <f t="shared" si="8"/>
        <v>373</v>
      </c>
      <c r="N13" s="21">
        <f t="shared" si="8"/>
        <v>11986</v>
      </c>
      <c r="O13" s="21">
        <f t="shared" si="8"/>
        <v>7060</v>
      </c>
      <c r="P13" s="21">
        <f>SUM(P14:P16)</f>
        <v>18932</v>
      </c>
      <c r="Q13" s="21">
        <f>SUM(Q14:Q16)</f>
        <v>25</v>
      </c>
      <c r="R13" s="21">
        <f t="shared" si="8"/>
        <v>89</v>
      </c>
      <c r="T13" s="21">
        <f t="shared" si="3"/>
        <v>0</v>
      </c>
      <c r="U13" s="21">
        <f t="shared" si="4"/>
        <v>0</v>
      </c>
      <c r="V13" s="21">
        <f t="shared" si="5"/>
        <v>0</v>
      </c>
      <c r="W13" s="21">
        <f t="shared" si="6"/>
        <v>0</v>
      </c>
      <c r="X13" s="21">
        <f t="shared" si="7"/>
        <v>0</v>
      </c>
    </row>
    <row r="14" spans="1:24" s="94" customFormat="1" ht="12.95" customHeight="1">
      <c r="B14" s="1470" t="s">
        <v>3929</v>
      </c>
      <c r="C14" s="21">
        <f t="shared" si="1"/>
        <v>1146</v>
      </c>
      <c r="D14" s="424">
        <v>763</v>
      </c>
      <c r="E14" s="424">
        <v>383</v>
      </c>
      <c r="F14" s="424">
        <v>1083</v>
      </c>
      <c r="G14" s="424">
        <v>18</v>
      </c>
      <c r="H14" s="424">
        <v>34</v>
      </c>
      <c r="I14" s="424">
        <v>11</v>
      </c>
      <c r="J14" s="424">
        <v>678</v>
      </c>
      <c r="K14" s="424">
        <v>403</v>
      </c>
      <c r="L14" s="424">
        <v>29</v>
      </c>
      <c r="M14" s="424">
        <f>C14-J14-K14-L14</f>
        <v>36</v>
      </c>
      <c r="N14" s="424">
        <v>616</v>
      </c>
      <c r="O14" s="424">
        <f>C14-N14</f>
        <v>530</v>
      </c>
      <c r="P14" s="424">
        <v>1144</v>
      </c>
      <c r="Q14" s="424">
        <v>0</v>
      </c>
      <c r="R14" s="424">
        <v>2</v>
      </c>
      <c r="T14" s="21">
        <f t="shared" si="3"/>
        <v>0</v>
      </c>
      <c r="U14" s="21">
        <f t="shared" si="4"/>
        <v>0</v>
      </c>
      <c r="V14" s="21">
        <f t="shared" si="5"/>
        <v>0</v>
      </c>
      <c r="W14" s="21">
        <f t="shared" si="6"/>
        <v>0</v>
      </c>
      <c r="X14" s="21">
        <f t="shared" si="7"/>
        <v>0</v>
      </c>
    </row>
    <row r="15" spans="1:24" s="94" customFormat="1" ht="12.95" customHeight="1">
      <c r="B15" s="1470" t="s">
        <v>3930</v>
      </c>
      <c r="C15" s="21">
        <f t="shared" si="1"/>
        <v>14729</v>
      </c>
      <c r="D15" s="424">
        <v>7231</v>
      </c>
      <c r="E15" s="424">
        <v>7498</v>
      </c>
      <c r="F15" s="424">
        <v>14339</v>
      </c>
      <c r="G15" s="424">
        <v>116</v>
      </c>
      <c r="H15" s="424">
        <v>221</v>
      </c>
      <c r="I15" s="424">
        <v>53</v>
      </c>
      <c r="J15" s="424">
        <v>9248</v>
      </c>
      <c r="K15" s="424">
        <v>4783</v>
      </c>
      <c r="L15" s="424">
        <v>443</v>
      </c>
      <c r="M15" s="424">
        <f>C15-J15-K15-L15</f>
        <v>255</v>
      </c>
      <c r="N15" s="424">
        <v>9043</v>
      </c>
      <c r="O15" s="424">
        <f>C15-N15</f>
        <v>5686</v>
      </c>
      <c r="P15" s="424">
        <v>14697</v>
      </c>
      <c r="Q15" s="424">
        <v>1</v>
      </c>
      <c r="R15" s="424">
        <v>31</v>
      </c>
      <c r="T15" s="21">
        <f t="shared" si="3"/>
        <v>0</v>
      </c>
      <c r="U15" s="21">
        <f t="shared" si="4"/>
        <v>0</v>
      </c>
      <c r="V15" s="21">
        <f t="shared" si="5"/>
        <v>0</v>
      </c>
      <c r="W15" s="21">
        <f t="shared" si="6"/>
        <v>0</v>
      </c>
      <c r="X15" s="21">
        <f t="shared" si="7"/>
        <v>0</v>
      </c>
    </row>
    <row r="16" spans="1:24" s="94" customFormat="1" ht="12.95" customHeight="1">
      <c r="B16" s="1470" t="s">
        <v>3931</v>
      </c>
      <c r="C16" s="21">
        <f t="shared" si="1"/>
        <v>3171</v>
      </c>
      <c r="D16" s="424">
        <v>1574</v>
      </c>
      <c r="E16" s="424">
        <v>1597</v>
      </c>
      <c r="F16" s="424">
        <v>3153</v>
      </c>
      <c r="G16" s="424">
        <v>5</v>
      </c>
      <c r="H16" s="424">
        <v>11</v>
      </c>
      <c r="I16" s="424">
        <v>2</v>
      </c>
      <c r="J16" s="424">
        <v>2729</v>
      </c>
      <c r="K16" s="424">
        <v>348</v>
      </c>
      <c r="L16" s="424">
        <v>12</v>
      </c>
      <c r="M16" s="424">
        <f>C16-J16-K16-L16</f>
        <v>82</v>
      </c>
      <c r="N16" s="424">
        <v>2327</v>
      </c>
      <c r="O16" s="424">
        <f>C16-N16</f>
        <v>844</v>
      </c>
      <c r="P16" s="424">
        <v>3091</v>
      </c>
      <c r="Q16" s="424">
        <v>24</v>
      </c>
      <c r="R16" s="424">
        <v>56</v>
      </c>
      <c r="T16" s="21">
        <f t="shared" si="3"/>
        <v>0</v>
      </c>
      <c r="U16" s="21">
        <f t="shared" si="4"/>
        <v>0</v>
      </c>
      <c r="V16" s="21">
        <f t="shared" si="5"/>
        <v>0</v>
      </c>
      <c r="W16" s="21">
        <f t="shared" si="6"/>
        <v>0</v>
      </c>
      <c r="X16" s="21">
        <f t="shared" si="7"/>
        <v>0</v>
      </c>
    </row>
    <row r="17" spans="1:24" s="94" customFormat="1" ht="12.95" customHeight="1">
      <c r="A17" s="12" t="s">
        <v>3932</v>
      </c>
      <c r="B17" s="1470"/>
      <c r="C17" s="21">
        <f t="shared" si="1"/>
        <v>855</v>
      </c>
      <c r="D17" s="21">
        <f t="shared" ref="D17:R17" si="9">SUM(D18:D20)</f>
        <v>502</v>
      </c>
      <c r="E17" s="21">
        <f t="shared" si="9"/>
        <v>353</v>
      </c>
      <c r="F17" s="21">
        <f t="shared" si="9"/>
        <v>831</v>
      </c>
      <c r="G17" s="21">
        <f t="shared" si="9"/>
        <v>4</v>
      </c>
      <c r="H17" s="21">
        <f t="shared" si="9"/>
        <v>14</v>
      </c>
      <c r="I17" s="21">
        <f t="shared" si="9"/>
        <v>6</v>
      </c>
      <c r="J17" s="21">
        <f t="shared" si="9"/>
        <v>537</v>
      </c>
      <c r="K17" s="21">
        <f t="shared" si="9"/>
        <v>296</v>
      </c>
      <c r="L17" s="21">
        <f t="shared" si="9"/>
        <v>10</v>
      </c>
      <c r="M17" s="21">
        <f t="shared" si="9"/>
        <v>12</v>
      </c>
      <c r="N17" s="21">
        <f t="shared" si="9"/>
        <v>431</v>
      </c>
      <c r="O17" s="21">
        <f t="shared" si="9"/>
        <v>424</v>
      </c>
      <c r="P17" s="21">
        <f>SUM(P18:P20)</f>
        <v>832</v>
      </c>
      <c r="Q17" s="21">
        <f>SUM(Q18:Q20)</f>
        <v>2</v>
      </c>
      <c r="R17" s="21">
        <f t="shared" si="9"/>
        <v>21</v>
      </c>
      <c r="T17" s="21">
        <f t="shared" si="3"/>
        <v>0</v>
      </c>
      <c r="U17" s="21">
        <f t="shared" si="4"/>
        <v>0</v>
      </c>
      <c r="V17" s="21">
        <f t="shared" si="5"/>
        <v>0</v>
      </c>
      <c r="W17" s="21">
        <f t="shared" si="6"/>
        <v>0</v>
      </c>
      <c r="X17" s="21">
        <f t="shared" si="7"/>
        <v>0</v>
      </c>
    </row>
    <row r="18" spans="1:24" s="94" customFormat="1" ht="12.95" customHeight="1">
      <c r="B18" s="1470" t="s">
        <v>3933</v>
      </c>
      <c r="C18" s="21">
        <f t="shared" si="1"/>
        <v>0</v>
      </c>
      <c r="D18" s="424">
        <v>0</v>
      </c>
      <c r="E18" s="424">
        <v>0</v>
      </c>
      <c r="F18" s="424">
        <v>0</v>
      </c>
      <c r="G18" s="424">
        <v>0</v>
      </c>
      <c r="H18" s="424">
        <v>0</v>
      </c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f>C18-N18</f>
        <v>0</v>
      </c>
      <c r="P18" s="424">
        <v>0</v>
      </c>
      <c r="Q18" s="424">
        <v>0</v>
      </c>
      <c r="R18" s="424">
        <v>0</v>
      </c>
      <c r="T18" s="21">
        <f t="shared" si="3"/>
        <v>0</v>
      </c>
      <c r="U18" s="21">
        <f t="shared" si="4"/>
        <v>0</v>
      </c>
      <c r="V18" s="21">
        <f t="shared" si="5"/>
        <v>0</v>
      </c>
      <c r="W18" s="21">
        <f t="shared" si="6"/>
        <v>0</v>
      </c>
      <c r="X18" s="21">
        <f t="shared" si="7"/>
        <v>0</v>
      </c>
    </row>
    <row r="19" spans="1:24" s="94" customFormat="1" ht="12.95" customHeight="1">
      <c r="B19" s="1470" t="s">
        <v>3934</v>
      </c>
      <c r="C19" s="21">
        <f>D19+E19</f>
        <v>792</v>
      </c>
      <c r="D19" s="424">
        <v>470</v>
      </c>
      <c r="E19" s="424">
        <v>322</v>
      </c>
      <c r="F19" s="424">
        <v>768</v>
      </c>
      <c r="G19" s="424">
        <v>4</v>
      </c>
      <c r="H19" s="424">
        <v>14</v>
      </c>
      <c r="I19" s="424">
        <v>6</v>
      </c>
      <c r="J19" s="424">
        <v>511</v>
      </c>
      <c r="K19" s="424">
        <v>269</v>
      </c>
      <c r="L19" s="424">
        <v>10</v>
      </c>
      <c r="M19" s="424">
        <f>C19-J19-K19-L19</f>
        <v>2</v>
      </c>
      <c r="N19" s="424">
        <v>409</v>
      </c>
      <c r="O19" s="424">
        <f>C19-N19</f>
        <v>383</v>
      </c>
      <c r="P19" s="424">
        <v>784</v>
      </c>
      <c r="Q19" s="424">
        <v>0</v>
      </c>
      <c r="R19" s="424">
        <v>8</v>
      </c>
      <c r="T19" s="21">
        <f t="shared" si="3"/>
        <v>0</v>
      </c>
      <c r="U19" s="21">
        <f t="shared" si="4"/>
        <v>0</v>
      </c>
      <c r="V19" s="21">
        <f t="shared" si="5"/>
        <v>0</v>
      </c>
      <c r="W19" s="21">
        <f t="shared" si="6"/>
        <v>0</v>
      </c>
      <c r="X19" s="21">
        <f t="shared" si="7"/>
        <v>0</v>
      </c>
    </row>
    <row r="20" spans="1:24" s="94" customFormat="1" ht="12.95" customHeight="1">
      <c r="B20" s="1470" t="s">
        <v>3931</v>
      </c>
      <c r="C20" s="21">
        <f t="shared" si="1"/>
        <v>63</v>
      </c>
      <c r="D20" s="424">
        <v>32</v>
      </c>
      <c r="E20" s="424">
        <v>31</v>
      </c>
      <c r="F20" s="424">
        <v>63</v>
      </c>
      <c r="G20" s="424">
        <v>0</v>
      </c>
      <c r="H20" s="424">
        <v>0</v>
      </c>
      <c r="I20" s="424">
        <v>0</v>
      </c>
      <c r="J20" s="424">
        <v>26</v>
      </c>
      <c r="K20" s="424">
        <v>27</v>
      </c>
      <c r="L20" s="424">
        <v>0</v>
      </c>
      <c r="M20" s="424">
        <f>C20-J20-K20-L20</f>
        <v>10</v>
      </c>
      <c r="N20" s="424">
        <v>22</v>
      </c>
      <c r="O20" s="424">
        <f>C20-N20</f>
        <v>41</v>
      </c>
      <c r="P20" s="424">
        <v>48</v>
      </c>
      <c r="Q20" s="424">
        <v>2</v>
      </c>
      <c r="R20" s="424">
        <v>13</v>
      </c>
      <c r="T20" s="21">
        <f t="shared" si="3"/>
        <v>0</v>
      </c>
      <c r="U20" s="21">
        <f t="shared" si="4"/>
        <v>0</v>
      </c>
      <c r="V20" s="21">
        <f t="shared" si="5"/>
        <v>0</v>
      </c>
      <c r="W20" s="21">
        <f t="shared" si="6"/>
        <v>0</v>
      </c>
      <c r="X20" s="21">
        <f t="shared" si="7"/>
        <v>0</v>
      </c>
    </row>
    <row r="21" spans="1:24" s="94" customFormat="1" ht="12.95" customHeight="1">
      <c r="A21" s="12" t="s">
        <v>3935</v>
      </c>
      <c r="B21" s="1470"/>
      <c r="C21" s="21">
        <f t="shared" si="1"/>
        <v>9612</v>
      </c>
      <c r="D21" s="21">
        <f t="shared" ref="D21:R21" si="10">SUM(D22:D24)</f>
        <v>5715</v>
      </c>
      <c r="E21" s="21">
        <f t="shared" si="10"/>
        <v>3897</v>
      </c>
      <c r="F21" s="21">
        <f t="shared" si="10"/>
        <v>9178</v>
      </c>
      <c r="G21" s="21">
        <f t="shared" si="10"/>
        <v>58</v>
      </c>
      <c r="H21" s="21">
        <f t="shared" si="10"/>
        <v>309</v>
      </c>
      <c r="I21" s="21">
        <f t="shared" si="10"/>
        <v>67</v>
      </c>
      <c r="J21" s="21">
        <f t="shared" si="10"/>
        <v>5203</v>
      </c>
      <c r="K21" s="21">
        <f t="shared" si="10"/>
        <v>3839</v>
      </c>
      <c r="L21" s="21">
        <f t="shared" si="10"/>
        <v>244</v>
      </c>
      <c r="M21" s="21">
        <f t="shared" si="10"/>
        <v>326</v>
      </c>
      <c r="N21" s="21">
        <f>SUM(N22:N24)</f>
        <v>4538</v>
      </c>
      <c r="O21" s="21">
        <f>SUM(O22:O24)</f>
        <v>5074</v>
      </c>
      <c r="P21" s="21">
        <f t="shared" si="10"/>
        <v>8992</v>
      </c>
      <c r="Q21" s="21">
        <f>SUM(Q22:Q24)</f>
        <v>280</v>
      </c>
      <c r="R21" s="21">
        <f t="shared" si="10"/>
        <v>340</v>
      </c>
      <c r="T21" s="21">
        <f t="shared" si="3"/>
        <v>0</v>
      </c>
      <c r="U21" s="21">
        <f t="shared" si="4"/>
        <v>0</v>
      </c>
      <c r="V21" s="21">
        <f t="shared" si="5"/>
        <v>0</v>
      </c>
      <c r="W21" s="21">
        <f t="shared" si="6"/>
        <v>0</v>
      </c>
      <c r="X21" s="21">
        <f t="shared" si="7"/>
        <v>0</v>
      </c>
    </row>
    <row r="22" spans="1:24" s="94" customFormat="1" ht="12.95" customHeight="1">
      <c r="B22" s="1470" t="s">
        <v>3933</v>
      </c>
      <c r="C22" s="21">
        <f t="shared" si="1"/>
        <v>147</v>
      </c>
      <c r="D22" s="424">
        <v>52</v>
      </c>
      <c r="E22" s="424">
        <v>95</v>
      </c>
      <c r="F22" s="424">
        <v>146</v>
      </c>
      <c r="G22" s="424">
        <v>0</v>
      </c>
      <c r="H22" s="424">
        <v>1</v>
      </c>
      <c r="I22" s="424">
        <v>0</v>
      </c>
      <c r="J22" s="424">
        <v>121</v>
      </c>
      <c r="K22" s="424">
        <v>10</v>
      </c>
      <c r="L22" s="424">
        <v>4</v>
      </c>
      <c r="M22" s="424">
        <f>C22-J22-K22-L22</f>
        <v>12</v>
      </c>
      <c r="N22" s="424">
        <v>39</v>
      </c>
      <c r="O22" s="424">
        <f>C22-N22</f>
        <v>108</v>
      </c>
      <c r="P22" s="424">
        <v>141</v>
      </c>
      <c r="Q22" s="424">
        <v>3</v>
      </c>
      <c r="R22" s="424">
        <v>3</v>
      </c>
      <c r="T22" s="21">
        <f t="shared" si="3"/>
        <v>0</v>
      </c>
      <c r="U22" s="21">
        <f t="shared" si="4"/>
        <v>0</v>
      </c>
      <c r="V22" s="21">
        <f t="shared" si="5"/>
        <v>0</v>
      </c>
      <c r="W22" s="21">
        <f t="shared" si="6"/>
        <v>0</v>
      </c>
      <c r="X22" s="21">
        <f t="shared" si="7"/>
        <v>0</v>
      </c>
    </row>
    <row r="23" spans="1:24" s="94" customFormat="1" ht="12.95" customHeight="1">
      <c r="B23" s="1470" t="s">
        <v>3934</v>
      </c>
      <c r="C23" s="21">
        <f t="shared" si="1"/>
        <v>4478</v>
      </c>
      <c r="D23" s="424">
        <v>3264</v>
      </c>
      <c r="E23" s="424">
        <v>1214</v>
      </c>
      <c r="F23" s="424">
        <v>4212</v>
      </c>
      <c r="G23" s="424">
        <v>45</v>
      </c>
      <c r="H23" s="424">
        <v>218</v>
      </c>
      <c r="I23" s="424">
        <v>3</v>
      </c>
      <c r="J23" s="424">
        <v>2658</v>
      </c>
      <c r="K23" s="424">
        <v>1589</v>
      </c>
      <c r="L23" s="424">
        <v>184</v>
      </c>
      <c r="M23" s="424">
        <f>C23-J23-K23-L23</f>
        <v>47</v>
      </c>
      <c r="N23" s="424">
        <v>2235</v>
      </c>
      <c r="O23" s="424">
        <f>C23-N23</f>
        <v>2243</v>
      </c>
      <c r="P23" s="424">
        <v>4451</v>
      </c>
      <c r="Q23" s="424">
        <v>6</v>
      </c>
      <c r="R23" s="424">
        <v>21</v>
      </c>
      <c r="T23" s="21">
        <f t="shared" si="3"/>
        <v>0</v>
      </c>
      <c r="U23" s="21">
        <f t="shared" si="4"/>
        <v>0</v>
      </c>
      <c r="V23" s="21">
        <f t="shared" si="5"/>
        <v>0</v>
      </c>
      <c r="W23" s="21">
        <f t="shared" si="6"/>
        <v>0</v>
      </c>
      <c r="X23" s="21">
        <f t="shared" si="7"/>
        <v>0</v>
      </c>
    </row>
    <row r="24" spans="1:24" s="94" customFormat="1" ht="12.95" customHeight="1">
      <c r="B24" s="1470" t="s">
        <v>3931</v>
      </c>
      <c r="C24" s="21">
        <f t="shared" si="1"/>
        <v>4987</v>
      </c>
      <c r="D24" s="424">
        <v>2399</v>
      </c>
      <c r="E24" s="424">
        <v>2588</v>
      </c>
      <c r="F24" s="424">
        <v>4820</v>
      </c>
      <c r="G24" s="424">
        <v>13</v>
      </c>
      <c r="H24" s="424">
        <v>90</v>
      </c>
      <c r="I24" s="424">
        <v>64</v>
      </c>
      <c r="J24" s="424">
        <v>2424</v>
      </c>
      <c r="K24" s="424">
        <v>2240</v>
      </c>
      <c r="L24" s="424">
        <v>56</v>
      </c>
      <c r="M24" s="424">
        <f>C24-J24-K24-L24</f>
        <v>267</v>
      </c>
      <c r="N24" s="424">
        <v>2264</v>
      </c>
      <c r="O24" s="424">
        <f>C24-N24</f>
        <v>2723</v>
      </c>
      <c r="P24" s="424">
        <v>4400</v>
      </c>
      <c r="Q24" s="424">
        <v>271</v>
      </c>
      <c r="R24" s="424">
        <v>316</v>
      </c>
      <c r="T24" s="21">
        <f t="shared" si="3"/>
        <v>0</v>
      </c>
      <c r="U24" s="21">
        <f t="shared" si="4"/>
        <v>0</v>
      </c>
      <c r="V24" s="21">
        <f t="shared" si="5"/>
        <v>0</v>
      </c>
      <c r="W24" s="21">
        <f t="shared" si="6"/>
        <v>0</v>
      </c>
      <c r="X24" s="21">
        <f t="shared" si="7"/>
        <v>0</v>
      </c>
    </row>
    <row r="25" spans="1:24" s="499" customFormat="1" ht="22.5" customHeight="1">
      <c r="A25" s="499" t="s">
        <v>3936</v>
      </c>
      <c r="B25" s="500"/>
      <c r="C25" s="501">
        <f>SUM(C26:C31)</f>
        <v>1230</v>
      </c>
      <c r="D25" s="501">
        <f t="shared" ref="D25:R25" si="11">SUM(D26:D31)</f>
        <v>547</v>
      </c>
      <c r="E25" s="501">
        <f t="shared" si="11"/>
        <v>683</v>
      </c>
      <c r="F25" s="501">
        <f t="shared" si="11"/>
        <v>1228</v>
      </c>
      <c r="G25" s="501">
        <f t="shared" si="11"/>
        <v>1</v>
      </c>
      <c r="H25" s="501">
        <f t="shared" si="11"/>
        <v>1</v>
      </c>
      <c r="I25" s="501">
        <f t="shared" si="11"/>
        <v>0</v>
      </c>
      <c r="J25" s="501">
        <f t="shared" si="11"/>
        <v>449</v>
      </c>
      <c r="K25" s="501">
        <f t="shared" si="11"/>
        <v>594</v>
      </c>
      <c r="L25" s="501">
        <f t="shared" si="11"/>
        <v>20</v>
      </c>
      <c r="M25" s="501">
        <f t="shared" si="11"/>
        <v>167</v>
      </c>
      <c r="N25" s="501">
        <f>SUM(N26:N31)</f>
        <v>472</v>
      </c>
      <c r="O25" s="501">
        <f>SUM(O26:O31)</f>
        <v>758</v>
      </c>
      <c r="P25" s="501">
        <f t="shared" si="11"/>
        <v>727</v>
      </c>
      <c r="Q25" s="501">
        <f>SUM(Q26:Q31)</f>
        <v>135</v>
      </c>
      <c r="R25" s="501">
        <f t="shared" si="11"/>
        <v>368</v>
      </c>
      <c r="T25" s="21">
        <f t="shared" si="3"/>
        <v>0</v>
      </c>
      <c r="U25" s="21">
        <f t="shared" si="4"/>
        <v>0</v>
      </c>
      <c r="V25" s="21">
        <f t="shared" si="5"/>
        <v>0</v>
      </c>
      <c r="W25" s="21">
        <f t="shared" si="6"/>
        <v>0</v>
      </c>
      <c r="X25" s="21">
        <f t="shared" si="7"/>
        <v>0</v>
      </c>
    </row>
    <row r="26" spans="1:24" s="94" customFormat="1" ht="14.1" customHeight="1">
      <c r="A26" s="12" t="s">
        <v>3937</v>
      </c>
      <c r="B26" s="1470" t="s">
        <v>3933</v>
      </c>
      <c r="C26" s="21">
        <f t="shared" ref="C26:C31" si="12">D26+E26</f>
        <v>0</v>
      </c>
      <c r="D26" s="424">
        <v>0</v>
      </c>
      <c r="E26" s="424">
        <v>0</v>
      </c>
      <c r="F26" s="424">
        <v>0</v>
      </c>
      <c r="G26" s="424">
        <v>0</v>
      </c>
      <c r="H26" s="424">
        <v>0</v>
      </c>
      <c r="I26" s="424">
        <v>0</v>
      </c>
      <c r="J26" s="424">
        <v>0</v>
      </c>
      <c r="K26" s="424">
        <v>0</v>
      </c>
      <c r="L26" s="424">
        <v>0</v>
      </c>
      <c r="M26" s="424">
        <f>C26-J26-K26-L26</f>
        <v>0</v>
      </c>
      <c r="N26" s="424">
        <v>0</v>
      </c>
      <c r="O26" s="424">
        <v>0</v>
      </c>
      <c r="P26" s="424">
        <v>0</v>
      </c>
      <c r="Q26" s="424">
        <v>0</v>
      </c>
      <c r="R26" s="424">
        <v>0</v>
      </c>
      <c r="T26" s="21">
        <f t="shared" si="3"/>
        <v>0</v>
      </c>
      <c r="U26" s="21">
        <f>C26-F26-G26-H26-I26</f>
        <v>0</v>
      </c>
      <c r="V26" s="21">
        <f>C26-J26-K26-L26-M26</f>
        <v>0</v>
      </c>
      <c r="W26" s="21">
        <f>C26-N26-O26</f>
        <v>0</v>
      </c>
      <c r="X26" s="21">
        <f>C26-P26-Q26-R26</f>
        <v>0</v>
      </c>
    </row>
    <row r="27" spans="1:24" s="94" customFormat="1" ht="14.1" customHeight="1">
      <c r="A27" s="12" t="s">
        <v>3935</v>
      </c>
      <c r="B27" s="1470"/>
      <c r="C27" s="21">
        <f t="shared" si="12"/>
        <v>0</v>
      </c>
      <c r="D27" s="424">
        <v>0</v>
      </c>
      <c r="E27" s="424">
        <v>0</v>
      </c>
      <c r="F27" s="424">
        <v>0</v>
      </c>
      <c r="G27" s="424">
        <v>0</v>
      </c>
      <c r="H27" s="424">
        <v>0</v>
      </c>
      <c r="I27" s="424">
        <v>0</v>
      </c>
      <c r="J27" s="424">
        <v>0</v>
      </c>
      <c r="K27" s="424">
        <v>0</v>
      </c>
      <c r="L27" s="424">
        <v>0</v>
      </c>
      <c r="M27" s="424">
        <v>0</v>
      </c>
      <c r="N27" s="424">
        <v>0</v>
      </c>
      <c r="O27" s="424">
        <v>0</v>
      </c>
      <c r="P27" s="424">
        <v>0</v>
      </c>
      <c r="Q27" s="424">
        <v>0</v>
      </c>
      <c r="R27" s="424">
        <v>0</v>
      </c>
      <c r="T27" s="21">
        <f t="shared" si="3"/>
        <v>0</v>
      </c>
      <c r="U27" s="21">
        <f>C27-F27-G27-H27-I27</f>
        <v>0</v>
      </c>
      <c r="V27" s="21">
        <f>C27-J27-K27-L27-M27</f>
        <v>0</v>
      </c>
      <c r="W27" s="21">
        <f>C27-N27-O27</f>
        <v>0</v>
      </c>
      <c r="X27" s="21">
        <f>C27-P27-Q27-R27</f>
        <v>0</v>
      </c>
    </row>
    <row r="28" spans="1:24" s="94" customFormat="1" ht="14.1" customHeight="1">
      <c r="A28" s="12" t="s">
        <v>3937</v>
      </c>
      <c r="B28" s="1470" t="s">
        <v>3934</v>
      </c>
      <c r="C28" s="21">
        <f t="shared" si="12"/>
        <v>0</v>
      </c>
      <c r="D28" s="424">
        <v>0</v>
      </c>
      <c r="E28" s="424">
        <v>0</v>
      </c>
      <c r="F28" s="424">
        <v>0</v>
      </c>
      <c r="G28" s="424">
        <v>0</v>
      </c>
      <c r="H28" s="424">
        <v>0</v>
      </c>
      <c r="I28" s="424">
        <v>0</v>
      </c>
      <c r="J28" s="424">
        <v>0</v>
      </c>
      <c r="K28" s="424">
        <v>0</v>
      </c>
      <c r="L28" s="424">
        <v>0</v>
      </c>
      <c r="M28" s="424">
        <f>C28-J28-K28-L28</f>
        <v>0</v>
      </c>
      <c r="N28" s="424">
        <v>0</v>
      </c>
      <c r="O28" s="424">
        <v>0</v>
      </c>
      <c r="P28" s="424">
        <v>0</v>
      </c>
      <c r="Q28" s="424">
        <v>0</v>
      </c>
      <c r="R28" s="424">
        <v>0</v>
      </c>
      <c r="T28" s="21">
        <f t="shared" si="3"/>
        <v>0</v>
      </c>
      <c r="U28" s="21">
        <f>C28-F28-G28-H28-I28</f>
        <v>0</v>
      </c>
      <c r="V28" s="21">
        <f>C28-J28-K28-L28-M28</f>
        <v>0</v>
      </c>
      <c r="W28" s="21">
        <f>C28-N28-O28</f>
        <v>0</v>
      </c>
      <c r="X28" s="21">
        <f>C28-P28-Q28-R28</f>
        <v>0</v>
      </c>
    </row>
    <row r="29" spans="1:24" s="94" customFormat="1" ht="14.1" customHeight="1">
      <c r="A29" s="12" t="s">
        <v>3935</v>
      </c>
      <c r="B29" s="1470"/>
      <c r="C29" s="21">
        <f t="shared" si="12"/>
        <v>280</v>
      </c>
      <c r="D29" s="424">
        <v>197</v>
      </c>
      <c r="E29" s="424">
        <v>83</v>
      </c>
      <c r="F29" s="424">
        <v>279</v>
      </c>
      <c r="G29" s="424">
        <v>1</v>
      </c>
      <c r="H29" s="424">
        <v>0</v>
      </c>
      <c r="I29" s="424">
        <v>0</v>
      </c>
      <c r="J29" s="424">
        <v>168</v>
      </c>
      <c r="K29" s="424">
        <v>109</v>
      </c>
      <c r="L29" s="424">
        <v>0</v>
      </c>
      <c r="M29" s="424">
        <f>C29-J29-K29-L29</f>
        <v>3</v>
      </c>
      <c r="N29" s="424">
        <v>151</v>
      </c>
      <c r="O29" s="424">
        <f>C29-N29</f>
        <v>129</v>
      </c>
      <c r="P29" s="424">
        <v>231</v>
      </c>
      <c r="Q29" s="424">
        <v>0</v>
      </c>
      <c r="R29" s="424">
        <v>49</v>
      </c>
      <c r="T29" s="21">
        <f t="shared" si="3"/>
        <v>0</v>
      </c>
      <c r="U29" s="21">
        <f>C29-F29-G29-H29-I29</f>
        <v>0</v>
      </c>
      <c r="V29" s="21">
        <f>C29-J29-K29-L29-M29</f>
        <v>0</v>
      </c>
      <c r="W29" s="21">
        <f>C29-N29-O29</f>
        <v>0</v>
      </c>
      <c r="X29" s="21">
        <f>C29-P29-Q29-R29</f>
        <v>0</v>
      </c>
    </row>
    <row r="30" spans="1:24" s="94" customFormat="1" ht="14.1" customHeight="1">
      <c r="A30" s="12" t="s">
        <v>3937</v>
      </c>
      <c r="B30" s="1470" t="s">
        <v>3931</v>
      </c>
      <c r="C30" s="21">
        <f t="shared" si="12"/>
        <v>0</v>
      </c>
      <c r="D30" s="424">
        <v>0</v>
      </c>
      <c r="E30" s="424">
        <v>0</v>
      </c>
      <c r="F30" s="1917">
        <v>949</v>
      </c>
      <c r="G30" s="1917">
        <v>0</v>
      </c>
      <c r="H30" s="1917">
        <v>1</v>
      </c>
      <c r="I30" s="1917">
        <v>0</v>
      </c>
      <c r="J30" s="1917">
        <v>281</v>
      </c>
      <c r="K30" s="1917">
        <v>485</v>
      </c>
      <c r="L30" s="1917">
        <v>20</v>
      </c>
      <c r="M30" s="1923">
        <f>C30+C31-J30-K30-L30</f>
        <v>164</v>
      </c>
      <c r="N30" s="1917">
        <v>321</v>
      </c>
      <c r="O30" s="1923">
        <f>C30+C31-N30</f>
        <v>629</v>
      </c>
      <c r="P30" s="1917">
        <v>496</v>
      </c>
      <c r="Q30" s="1917">
        <v>135</v>
      </c>
      <c r="R30" s="1917">
        <v>319</v>
      </c>
      <c r="T30" s="21">
        <f t="shared" si="3"/>
        <v>0</v>
      </c>
      <c r="U30" s="1922">
        <f>C30+C31-F30-G30-H30-I30</f>
        <v>0</v>
      </c>
      <c r="V30" s="1922">
        <f>C30+C31-J30-K30-L30-M30</f>
        <v>0</v>
      </c>
      <c r="W30" s="1922">
        <f>C30+C31-N30-O30</f>
        <v>0</v>
      </c>
      <c r="X30" s="1922">
        <f>C30+C31-P30-Q30-R30</f>
        <v>0</v>
      </c>
    </row>
    <row r="31" spans="1:24" s="94" customFormat="1" ht="14.1" customHeight="1">
      <c r="A31" s="12" t="s">
        <v>3935</v>
      </c>
      <c r="B31" s="1470"/>
      <c r="C31" s="21">
        <f t="shared" si="12"/>
        <v>950</v>
      </c>
      <c r="D31" s="424">
        <v>350</v>
      </c>
      <c r="E31" s="424">
        <v>600</v>
      </c>
      <c r="F31" s="1917"/>
      <c r="G31" s="1917"/>
      <c r="H31" s="1917"/>
      <c r="I31" s="1917"/>
      <c r="J31" s="1917"/>
      <c r="K31" s="1917"/>
      <c r="L31" s="1917"/>
      <c r="M31" s="1923"/>
      <c r="N31" s="1917"/>
      <c r="O31" s="1923"/>
      <c r="P31" s="1917"/>
      <c r="Q31" s="1917"/>
      <c r="R31" s="1917"/>
      <c r="T31" s="21">
        <f t="shared" si="3"/>
        <v>0</v>
      </c>
      <c r="U31" s="1922"/>
      <c r="V31" s="1922"/>
      <c r="W31" s="1922"/>
      <c r="X31" s="1922"/>
    </row>
    <row r="32" spans="1:24" s="94" customFormat="1" ht="12.95" customHeight="1">
      <c r="B32" s="147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</row>
    <row r="33" spans="1:37" s="94" customFormat="1" ht="12.95" customHeight="1">
      <c r="A33" s="94" t="s">
        <v>3938</v>
      </c>
      <c r="B33" s="1470"/>
      <c r="C33" s="21">
        <f>C34+C35</f>
        <v>98</v>
      </c>
      <c r="D33" s="21">
        <f t="shared" ref="D33:R33" si="13">D34+D35</f>
        <v>80</v>
      </c>
      <c r="E33" s="21">
        <f t="shared" si="13"/>
        <v>18</v>
      </c>
      <c r="F33" s="21">
        <f t="shared" si="13"/>
        <v>98</v>
      </c>
      <c r="G33" s="21">
        <f t="shared" si="13"/>
        <v>0</v>
      </c>
      <c r="H33" s="21">
        <f t="shared" si="13"/>
        <v>0</v>
      </c>
      <c r="I33" s="21">
        <f t="shared" si="13"/>
        <v>0</v>
      </c>
      <c r="J33" s="21">
        <f t="shared" si="13"/>
        <v>42</v>
      </c>
      <c r="K33" s="21">
        <f t="shared" si="13"/>
        <v>51</v>
      </c>
      <c r="L33" s="21">
        <f t="shared" si="13"/>
        <v>1</v>
      </c>
      <c r="M33" s="21">
        <f t="shared" si="13"/>
        <v>4</v>
      </c>
      <c r="N33" s="21">
        <f>N34+N35</f>
        <v>24</v>
      </c>
      <c r="O33" s="21">
        <f>O34+O35</f>
        <v>74</v>
      </c>
      <c r="P33" s="21">
        <f t="shared" si="13"/>
        <v>86</v>
      </c>
      <c r="Q33" s="21">
        <f>Q34+Q35</f>
        <v>4</v>
      </c>
      <c r="R33" s="21">
        <f t="shared" si="13"/>
        <v>8</v>
      </c>
      <c r="T33" s="21">
        <f>C33-D33-E33</f>
        <v>0</v>
      </c>
      <c r="U33" s="21">
        <f>C33-F33-G33-H33-I33</f>
        <v>0</v>
      </c>
      <c r="V33" s="21">
        <f>C33-J33-K33-L33-M33</f>
        <v>0</v>
      </c>
      <c r="W33" s="21">
        <f>C33-N33-O33</f>
        <v>0</v>
      </c>
      <c r="X33" s="21">
        <f>C33-P33-Q33-R33</f>
        <v>0</v>
      </c>
    </row>
    <row r="34" spans="1:37" s="94" customFormat="1" ht="12.95" customHeight="1">
      <c r="B34" s="1470" t="s">
        <v>3934</v>
      </c>
      <c r="C34" s="21">
        <f>D34+E34</f>
        <v>28</v>
      </c>
      <c r="D34" s="424">
        <v>28</v>
      </c>
      <c r="E34" s="424">
        <v>0</v>
      </c>
      <c r="F34" s="424">
        <v>28</v>
      </c>
      <c r="G34" s="424">
        <v>0</v>
      </c>
      <c r="H34" s="424">
        <v>0</v>
      </c>
      <c r="I34" s="424">
        <v>0</v>
      </c>
      <c r="J34" s="424">
        <v>17</v>
      </c>
      <c r="K34" s="424">
        <v>8</v>
      </c>
      <c r="L34" s="424">
        <v>1</v>
      </c>
      <c r="M34" s="424">
        <f>C34-J34-K34-L34</f>
        <v>2</v>
      </c>
      <c r="N34" s="424">
        <v>2</v>
      </c>
      <c r="O34" s="424">
        <f>C34-N34</f>
        <v>26</v>
      </c>
      <c r="P34" s="424">
        <v>25</v>
      </c>
      <c r="Q34" s="424">
        <v>1</v>
      </c>
      <c r="R34" s="424">
        <v>2</v>
      </c>
      <c r="T34" s="21">
        <f>C34-D34-E34</f>
        <v>0</v>
      </c>
      <c r="U34" s="21">
        <f>C34-F34-G34-H34-I34</f>
        <v>0</v>
      </c>
      <c r="V34" s="21">
        <f>C34-J34-K34-L34-M34</f>
        <v>0</v>
      </c>
      <c r="W34" s="21">
        <f>C34-N34-O34</f>
        <v>0</v>
      </c>
      <c r="X34" s="21">
        <f>C34-P34-Q34-R34</f>
        <v>0</v>
      </c>
    </row>
    <row r="35" spans="1:37" s="94" customFormat="1" ht="12.95" customHeight="1">
      <c r="A35" s="1471"/>
      <c r="B35" s="1472" t="s">
        <v>3931</v>
      </c>
      <c r="C35" s="1505">
        <f>D35+E35</f>
        <v>70</v>
      </c>
      <c r="D35" s="314">
        <v>52</v>
      </c>
      <c r="E35" s="314">
        <v>18</v>
      </c>
      <c r="F35" s="314">
        <v>70</v>
      </c>
      <c r="G35" s="314">
        <v>0</v>
      </c>
      <c r="H35" s="314">
        <v>0</v>
      </c>
      <c r="I35" s="314">
        <v>0</v>
      </c>
      <c r="J35" s="314">
        <v>25</v>
      </c>
      <c r="K35" s="314">
        <v>43</v>
      </c>
      <c r="L35" s="314">
        <v>0</v>
      </c>
      <c r="M35" s="314">
        <f>C35-J35-K35-L35</f>
        <v>2</v>
      </c>
      <c r="N35" s="314">
        <v>22</v>
      </c>
      <c r="O35" s="314">
        <f>C35-N35</f>
        <v>48</v>
      </c>
      <c r="P35" s="314">
        <v>61</v>
      </c>
      <c r="Q35" s="314">
        <v>3</v>
      </c>
      <c r="R35" s="314">
        <v>6</v>
      </c>
      <c r="T35" s="21">
        <f>C35-D35-E35</f>
        <v>0</v>
      </c>
      <c r="U35" s="21">
        <f>C35-F35-G35-H35-I35</f>
        <v>0</v>
      </c>
      <c r="V35" s="21">
        <f>C35-J35-K35-L35-M35</f>
        <v>0</v>
      </c>
      <c r="W35" s="21">
        <f>C35-N35-O35</f>
        <v>0</v>
      </c>
      <c r="X35" s="21">
        <f>C35-P35-Q35-R35</f>
        <v>0</v>
      </c>
    </row>
    <row r="36" spans="1:37" s="13" customFormat="1" ht="13.9" customHeight="1">
      <c r="A36" s="1469" t="s">
        <v>3939</v>
      </c>
      <c r="D36" s="54" t="s">
        <v>84</v>
      </c>
      <c r="G36" s="1462"/>
      <c r="H36" s="1462" t="s">
        <v>330</v>
      </c>
      <c r="K36" s="54"/>
      <c r="L36" s="54" t="s">
        <v>332</v>
      </c>
      <c r="R36" s="99" t="s">
        <v>333</v>
      </c>
    </row>
    <row r="37" spans="1:37" s="13" customFormat="1" ht="13.9" customHeight="1">
      <c r="G37" s="1715"/>
      <c r="H37" s="1715" t="s">
        <v>86</v>
      </c>
    </row>
    <row r="38" spans="1:37" s="13" customFormat="1" ht="8.25" customHeight="1">
      <c r="F38" s="1715"/>
      <c r="H38" s="1715"/>
    </row>
    <row r="39" spans="1:37" s="94" customFormat="1" ht="13.9" customHeight="1">
      <c r="A39" s="94" t="s">
        <v>141</v>
      </c>
    </row>
    <row r="40" spans="1:37" s="94" customFormat="1" ht="13.9" customHeight="1">
      <c r="A40" s="94" t="s">
        <v>272</v>
      </c>
    </row>
    <row r="41" spans="1:37" s="94" customFormat="1" ht="13.9" customHeight="1">
      <c r="A41" s="157"/>
      <c r="B41" s="157"/>
      <c r="AG41" s="1469"/>
      <c r="AH41" s="1469"/>
      <c r="AI41" s="1469"/>
      <c r="AJ41" s="1469"/>
      <c r="AK41" s="1469"/>
    </row>
    <row r="42" spans="1:37" s="94" customFormat="1" ht="14.1" customHeight="1">
      <c r="A42" s="1739" t="s">
        <v>143</v>
      </c>
      <c r="B42" s="1739"/>
      <c r="M42" s="1810" t="s">
        <v>139</v>
      </c>
      <c r="N42" s="1737"/>
      <c r="O42" s="1810" t="s">
        <v>89</v>
      </c>
      <c r="P42" s="1746"/>
      <c r="Q42" s="1746"/>
      <c r="R42" s="1737"/>
    </row>
    <row r="43" spans="1:37" s="94" customFormat="1" ht="14.1" customHeight="1">
      <c r="A43" s="1739" t="s">
        <v>34</v>
      </c>
      <c r="B43" s="1739"/>
      <c r="C43" s="11" t="s">
        <v>88</v>
      </c>
      <c r="D43" s="1471"/>
      <c r="E43" s="1471"/>
      <c r="F43" s="1471"/>
      <c r="G43" s="1471"/>
      <c r="H43" s="1471"/>
      <c r="I43" s="1471"/>
      <c r="J43" s="1471"/>
      <c r="K43" s="1471"/>
      <c r="L43" s="95"/>
      <c r="M43" s="1810" t="s">
        <v>208</v>
      </c>
      <c r="N43" s="1737"/>
      <c r="O43" s="1810" t="s">
        <v>578</v>
      </c>
      <c r="P43" s="1746"/>
      <c r="Q43" s="1746"/>
      <c r="R43" s="1737"/>
    </row>
    <row r="44" spans="1:37" s="1707" customFormat="1" ht="24" customHeight="1">
      <c r="A44" s="1762" t="s">
        <v>579</v>
      </c>
      <c r="B44" s="1762"/>
      <c r="C44" s="1762"/>
      <c r="D44" s="1762"/>
      <c r="E44" s="1762"/>
      <c r="F44" s="1762"/>
      <c r="G44" s="1762"/>
      <c r="H44" s="1762"/>
      <c r="I44" s="1762"/>
      <c r="J44" s="1762"/>
      <c r="K44" s="1762"/>
      <c r="L44" s="1762"/>
      <c r="M44" s="1762"/>
      <c r="N44" s="1762"/>
      <c r="O44" s="1762"/>
      <c r="P44" s="1762"/>
      <c r="Q44" s="1762"/>
      <c r="R44" s="1762"/>
    </row>
    <row r="45" spans="1:37" s="94" customFormat="1" ht="18" customHeight="1">
      <c r="F45" s="1471"/>
      <c r="G45" s="1471"/>
      <c r="H45" s="1471" t="s">
        <v>284</v>
      </c>
      <c r="I45" s="1471"/>
      <c r="J45" s="1471"/>
      <c r="K45" s="1462"/>
      <c r="L45" s="1462"/>
      <c r="M45" s="1462"/>
      <c r="N45" s="1462"/>
      <c r="O45" s="1462"/>
      <c r="P45" s="1462"/>
      <c r="Q45" s="1462"/>
      <c r="R45" s="1607" t="s">
        <v>245</v>
      </c>
    </row>
    <row r="46" spans="1:37" s="94" customFormat="1" ht="18" customHeight="1">
      <c r="A46" s="1737" t="s">
        <v>580</v>
      </c>
      <c r="B46" s="1739"/>
      <c r="C46" s="1739" t="s">
        <v>2517</v>
      </c>
      <c r="D46" s="1739"/>
      <c r="E46" s="1739"/>
      <c r="F46" s="1739"/>
      <c r="G46" s="1739"/>
      <c r="H46" s="1739"/>
      <c r="I46" s="1739"/>
      <c r="J46" s="1739"/>
      <c r="K46" s="1739"/>
      <c r="L46" s="1739"/>
      <c r="M46" s="1739"/>
      <c r="N46" s="1739"/>
      <c r="O46" s="1739"/>
      <c r="P46" s="1739"/>
      <c r="Q46" s="1810"/>
      <c r="R46" s="1810"/>
    </row>
    <row r="47" spans="1:37" s="1643" customFormat="1" ht="18" customHeight="1">
      <c r="A47" s="1737"/>
      <c r="B47" s="1739"/>
      <c r="C47" s="1918" t="s">
        <v>2515</v>
      </c>
      <c r="D47" s="1920" t="s">
        <v>558</v>
      </c>
      <c r="E47" s="1921"/>
      <c r="F47" s="1848" t="s">
        <v>581</v>
      </c>
      <c r="G47" s="1848"/>
      <c r="H47" s="1848"/>
      <c r="I47" s="1848"/>
      <c r="J47" s="1848" t="s">
        <v>559</v>
      </c>
      <c r="K47" s="1848"/>
      <c r="L47" s="1848"/>
      <c r="M47" s="1848"/>
      <c r="N47" s="1920" t="s">
        <v>582</v>
      </c>
      <c r="O47" s="1921"/>
      <c r="P47" s="1810" t="s">
        <v>560</v>
      </c>
      <c r="Q47" s="1746"/>
      <c r="R47" s="1746"/>
    </row>
    <row r="48" spans="1:37" s="1643" customFormat="1" ht="18" customHeight="1">
      <c r="A48" s="1737"/>
      <c r="B48" s="1739"/>
      <c r="C48" s="1919"/>
      <c r="D48" s="1555" t="s">
        <v>583</v>
      </c>
      <c r="E48" s="1555" t="s">
        <v>584</v>
      </c>
      <c r="F48" s="497" t="s">
        <v>561</v>
      </c>
      <c r="G48" s="497" t="s">
        <v>2516</v>
      </c>
      <c r="H48" s="497" t="s">
        <v>562</v>
      </c>
      <c r="I48" s="497" t="s">
        <v>563</v>
      </c>
      <c r="J48" s="497" t="s">
        <v>564</v>
      </c>
      <c r="K48" s="497" t="s">
        <v>565</v>
      </c>
      <c r="L48" s="497" t="s">
        <v>566</v>
      </c>
      <c r="M48" s="497" t="s">
        <v>567</v>
      </c>
      <c r="N48" s="497" t="s">
        <v>564</v>
      </c>
      <c r="O48" s="497" t="s">
        <v>568</v>
      </c>
      <c r="P48" s="498" t="s">
        <v>569</v>
      </c>
      <c r="Q48" s="498" t="s">
        <v>570</v>
      </c>
      <c r="R48" s="502" t="s">
        <v>571</v>
      </c>
    </row>
    <row r="49" spans="1:24" s="94" customFormat="1" ht="5.0999999999999996" customHeight="1">
      <c r="B49" s="1470"/>
    </row>
    <row r="50" spans="1:24" s="94" customFormat="1" ht="14.1" customHeight="1">
      <c r="A50" s="94" t="s">
        <v>572</v>
      </c>
      <c r="B50" s="1470"/>
      <c r="C50" s="503">
        <f t="shared" ref="C50:R65" si="14">C9/$C$9*100</f>
        <v>100</v>
      </c>
      <c r="D50" s="503">
        <f t="shared" si="14"/>
        <v>53.484904957137537</v>
      </c>
      <c r="E50" s="503">
        <f t="shared" si="14"/>
        <v>46.51509504286247</v>
      </c>
      <c r="F50" s="503">
        <f t="shared" si="14"/>
        <v>96.852234608477616</v>
      </c>
      <c r="G50" s="503">
        <f t="shared" si="14"/>
        <v>0.68105580591603698</v>
      </c>
      <c r="H50" s="503">
        <f t="shared" si="14"/>
        <v>1.9957306949479892</v>
      </c>
      <c r="I50" s="503">
        <f t="shared" si="14"/>
        <v>0.47097889065835397</v>
      </c>
      <c r="J50" s="503">
        <f t="shared" si="14"/>
        <v>62.328465422017423</v>
      </c>
      <c r="K50" s="503">
        <f t="shared" si="14"/>
        <v>32.761833768169957</v>
      </c>
      <c r="L50" s="503">
        <f t="shared" si="14"/>
        <v>2.5005929590350013</v>
      </c>
      <c r="M50" s="503">
        <f t="shared" si="14"/>
        <v>2.4091078507776231</v>
      </c>
      <c r="N50" s="503">
        <f t="shared" si="14"/>
        <v>57.449259648290585</v>
      </c>
      <c r="O50" s="503">
        <f t="shared" si="14"/>
        <v>42.550740351709415</v>
      </c>
      <c r="P50" s="503">
        <f t="shared" si="14"/>
        <v>97.43502863145055</v>
      </c>
      <c r="Q50" s="503">
        <f t="shared" si="14"/>
        <v>1.0402195642598178</v>
      </c>
      <c r="R50" s="503">
        <f t="shared" si="14"/>
        <v>1.5247518042896351</v>
      </c>
      <c r="T50" s="21">
        <f>C50-D50-E50</f>
        <v>0</v>
      </c>
      <c r="U50" s="21">
        <f>C50-F50-G50-H50-I50</f>
        <v>4.1078251911130792E-15</v>
      </c>
      <c r="V50" s="21">
        <f>C50-J50-K50-L50-M50</f>
        <v>-4.8849813083506888E-15</v>
      </c>
      <c r="W50" s="21">
        <f>C50-N50-O50</f>
        <v>0</v>
      </c>
      <c r="X50" s="21">
        <f>C50-P50-Q50-R50</f>
        <v>-2.4424906541753444E-15</v>
      </c>
    </row>
    <row r="51" spans="1:24" s="94" customFormat="1" ht="12.95" customHeight="1">
      <c r="B51" s="1470" t="s">
        <v>204</v>
      </c>
      <c r="C51" s="503">
        <f t="shared" si="14"/>
        <v>4.3811201843255514</v>
      </c>
      <c r="D51" s="503">
        <f t="shared" si="14"/>
        <v>2.7614949344356723</v>
      </c>
      <c r="E51" s="503">
        <f t="shared" si="14"/>
        <v>1.6196252498898791</v>
      </c>
      <c r="F51" s="503">
        <f t="shared" si="14"/>
        <v>4.164266594382136</v>
      </c>
      <c r="G51" s="503">
        <f t="shared" si="14"/>
        <v>6.0990072171585398E-2</v>
      </c>
      <c r="H51" s="503">
        <f t="shared" si="14"/>
        <v>0.11859180700030496</v>
      </c>
      <c r="I51" s="503">
        <f t="shared" si="14"/>
        <v>3.7271710771524413E-2</v>
      </c>
      <c r="J51" s="503">
        <f t="shared" si="14"/>
        <v>2.7072815369498184</v>
      </c>
      <c r="K51" s="503">
        <f t="shared" si="14"/>
        <v>1.3993833226035983</v>
      </c>
      <c r="L51" s="503">
        <f t="shared" si="14"/>
        <v>0.11181513231457324</v>
      </c>
      <c r="M51" s="503">
        <f t="shared" si="14"/>
        <v>0.16264019245756106</v>
      </c>
      <c r="N51" s="503">
        <f t="shared" si="14"/>
        <v>2.2193609595771355</v>
      </c>
      <c r="O51" s="503">
        <f t="shared" si="14"/>
        <v>2.1617592247484159</v>
      </c>
      <c r="P51" s="503">
        <f t="shared" si="14"/>
        <v>4.354013485582624</v>
      </c>
      <c r="Q51" s="503">
        <f t="shared" si="14"/>
        <v>1.0165012028597566E-2</v>
      </c>
      <c r="R51" s="503">
        <f t="shared" si="14"/>
        <v>1.6941686714329277E-2</v>
      </c>
      <c r="T51" s="21">
        <f t="shared" ref="T51:T72" si="15">C51-D51-E51</f>
        <v>0</v>
      </c>
      <c r="U51" s="21">
        <f t="shared" ref="U51:U66" si="16">C51-F51-G51-H51-I51</f>
        <v>6.5225602696727947E-16</v>
      </c>
      <c r="V51" s="21">
        <f t="shared" ref="V51:V66" si="17">C51-J51-K51-L51-M51</f>
        <v>3.3306690738754696E-16</v>
      </c>
      <c r="W51" s="21">
        <f t="shared" ref="W51:W66" si="18">C51-N51-O51</f>
        <v>0</v>
      </c>
      <c r="X51" s="21">
        <f t="shared" ref="X51:X66" si="19">C51-P51-Q51-R51</f>
        <v>5.2735593669694936E-16</v>
      </c>
    </row>
    <row r="52" spans="1:24" s="94" customFormat="1" ht="12.95" customHeight="1">
      <c r="B52" s="1470" t="s">
        <v>261</v>
      </c>
      <c r="C52" s="503">
        <f t="shared" si="14"/>
        <v>67.763358519974247</v>
      </c>
      <c r="D52" s="503">
        <f t="shared" si="14"/>
        <v>37.153118964524104</v>
      </c>
      <c r="E52" s="503">
        <f t="shared" si="14"/>
        <v>30.610239555450143</v>
      </c>
      <c r="F52" s="503">
        <f t="shared" si="14"/>
        <v>65.459289126825468</v>
      </c>
      <c r="G52" s="503">
        <f t="shared" si="14"/>
        <v>0.55907566157286626</v>
      </c>
      <c r="H52" s="503">
        <f t="shared" si="14"/>
        <v>1.5349168163182327</v>
      </c>
      <c r="I52" s="503">
        <f t="shared" si="14"/>
        <v>0.21007691525768307</v>
      </c>
      <c r="J52" s="503">
        <f t="shared" si="14"/>
        <v>42.072984786365332</v>
      </c>
      <c r="K52" s="503">
        <f t="shared" si="14"/>
        <v>22.501948293972148</v>
      </c>
      <c r="L52" s="503">
        <f t="shared" si="14"/>
        <v>2.1583708874055501</v>
      </c>
      <c r="M52" s="503">
        <f t="shared" si="14"/>
        <v>1.0300545522312201</v>
      </c>
      <c r="N52" s="503">
        <f t="shared" si="14"/>
        <v>39.599498526073255</v>
      </c>
      <c r="O52" s="503">
        <f t="shared" si="14"/>
        <v>28.163859993900992</v>
      </c>
      <c r="P52" s="503">
        <f t="shared" si="14"/>
        <v>67.536339918002241</v>
      </c>
      <c r="Q52" s="503">
        <f t="shared" si="14"/>
        <v>2.3718361400060992E-2</v>
      </c>
      <c r="R52" s="503">
        <f t="shared" si="14"/>
        <v>0.20330024057195134</v>
      </c>
      <c r="T52" s="21">
        <f t="shared" si="15"/>
        <v>0</v>
      </c>
      <c r="U52" s="21">
        <f t="shared" si="16"/>
        <v>-2.6090241078691179E-15</v>
      </c>
      <c r="V52" s="21">
        <f t="shared" si="17"/>
        <v>-3.5527136788005009E-15</v>
      </c>
      <c r="W52" s="21">
        <f t="shared" si="18"/>
        <v>0</v>
      </c>
      <c r="X52" s="21">
        <f t="shared" si="19"/>
        <v>-6.6058269965196814E-15</v>
      </c>
    </row>
    <row r="53" spans="1:24" s="94" customFormat="1" ht="12.95" customHeight="1">
      <c r="B53" s="1470" t="s">
        <v>279</v>
      </c>
      <c r="C53" s="503">
        <f t="shared" si="14"/>
        <v>27.855521295700196</v>
      </c>
      <c r="D53" s="503">
        <f t="shared" si="14"/>
        <v>13.570291058177752</v>
      </c>
      <c r="E53" s="503">
        <f t="shared" si="14"/>
        <v>14.285230237522448</v>
      </c>
      <c r="F53" s="503">
        <f t="shared" si="14"/>
        <v>27.228678887270018</v>
      </c>
      <c r="G53" s="503">
        <f t="shared" si="14"/>
        <v>6.0990072171585398E-2</v>
      </c>
      <c r="H53" s="503">
        <f t="shared" si="14"/>
        <v>0.34222207162945145</v>
      </c>
      <c r="I53" s="503">
        <f t="shared" si="14"/>
        <v>0.22363026462914648</v>
      </c>
      <c r="J53" s="503">
        <f t="shared" si="14"/>
        <v>17.548199098702266</v>
      </c>
      <c r="K53" s="503">
        <f t="shared" si="14"/>
        <v>8.8605021515942131</v>
      </c>
      <c r="L53" s="503">
        <f t="shared" si="14"/>
        <v>0.23040693931487818</v>
      </c>
      <c r="M53" s="503">
        <f t="shared" si="14"/>
        <v>1.2164131060888423</v>
      </c>
      <c r="N53" s="503">
        <f t="shared" si="14"/>
        <v>15.630400162640193</v>
      </c>
      <c r="O53" s="503">
        <f t="shared" si="14"/>
        <v>12.225121133060007</v>
      </c>
      <c r="P53" s="503">
        <f t="shared" si="14"/>
        <v>25.544675227865689</v>
      </c>
      <c r="Q53" s="503">
        <f t="shared" si="14"/>
        <v>1.006336190831159</v>
      </c>
      <c r="R53" s="503">
        <f t="shared" si="14"/>
        <v>1.3045098770033545</v>
      </c>
      <c r="T53" s="21">
        <f t="shared" si="15"/>
        <v>0</v>
      </c>
      <c r="U53" s="21">
        <f t="shared" si="16"/>
        <v>-4.829470157119431E-15</v>
      </c>
      <c r="V53" s="21">
        <f t="shared" si="17"/>
        <v>-3.5527136788005009E-15</v>
      </c>
      <c r="W53" s="21">
        <f t="shared" si="18"/>
        <v>0</v>
      </c>
      <c r="X53" s="21">
        <f t="shared" si="19"/>
        <v>-5.9952043329758453E-15</v>
      </c>
    </row>
    <row r="54" spans="1:24" s="94" customFormat="1" ht="12.95" customHeight="1">
      <c r="A54" s="12" t="s">
        <v>573</v>
      </c>
      <c r="B54" s="1470"/>
      <c r="C54" s="503">
        <f t="shared" si="14"/>
        <v>64.534273032223084</v>
      </c>
      <c r="D54" s="503">
        <f t="shared" si="14"/>
        <v>32.419611696540507</v>
      </c>
      <c r="E54" s="503">
        <f t="shared" si="14"/>
        <v>32.114661335682584</v>
      </c>
      <c r="F54" s="503">
        <f t="shared" si="14"/>
        <v>62.938366143733269</v>
      </c>
      <c r="G54" s="503">
        <f t="shared" si="14"/>
        <v>0.47097889065835397</v>
      </c>
      <c r="H54" s="503">
        <f t="shared" si="14"/>
        <v>0.90129773320231765</v>
      </c>
      <c r="I54" s="503">
        <f t="shared" si="14"/>
        <v>0.22363026462914648</v>
      </c>
      <c r="J54" s="503">
        <f t="shared" si="14"/>
        <v>42.879409073967409</v>
      </c>
      <c r="K54" s="503">
        <f t="shared" si="14"/>
        <v>18.751058855419643</v>
      </c>
      <c r="L54" s="503">
        <f t="shared" si="14"/>
        <v>1.6399552739470742</v>
      </c>
      <c r="M54" s="503">
        <f t="shared" si="14"/>
        <v>1.2638498288889641</v>
      </c>
      <c r="N54" s="503">
        <f t="shared" si="14"/>
        <v>40.61261139159015</v>
      </c>
      <c r="O54" s="503">
        <f t="shared" si="14"/>
        <v>23.921661640632941</v>
      </c>
      <c r="P54" s="503">
        <f t="shared" si="14"/>
        <v>64.148002575136374</v>
      </c>
      <c r="Q54" s="503">
        <f t="shared" si="14"/>
        <v>8.4708433571646397E-2</v>
      </c>
      <c r="R54" s="503">
        <f t="shared" si="14"/>
        <v>0.30156202351506117</v>
      </c>
      <c r="T54" s="21">
        <f t="shared" si="15"/>
        <v>0</v>
      </c>
      <c r="U54" s="21">
        <f>C54-F54-G54-H54-I54</f>
        <v>-3.5527136788005009E-15</v>
      </c>
      <c r="V54" s="21">
        <f t="shared" si="17"/>
        <v>-6.8833827526759706E-15</v>
      </c>
      <c r="W54" s="21">
        <f t="shared" si="18"/>
        <v>0</v>
      </c>
      <c r="X54" s="21">
        <f t="shared" si="19"/>
        <v>1.9428902930940239E-15</v>
      </c>
    </row>
    <row r="55" spans="1:24" s="94" customFormat="1" ht="12.95" customHeight="1">
      <c r="B55" s="1470" t="s">
        <v>204</v>
      </c>
      <c r="C55" s="503">
        <f t="shared" si="14"/>
        <v>3.8830345949242706</v>
      </c>
      <c r="D55" s="503">
        <f t="shared" si="14"/>
        <v>2.5853013926066479</v>
      </c>
      <c r="E55" s="503">
        <f t="shared" si="14"/>
        <v>1.2977332023176227</v>
      </c>
      <c r="F55" s="503">
        <f t="shared" si="14"/>
        <v>3.6695693423237219</v>
      </c>
      <c r="G55" s="503">
        <f t="shared" si="14"/>
        <v>6.0990072171585398E-2</v>
      </c>
      <c r="H55" s="503">
        <f t="shared" si="14"/>
        <v>0.11520346965743909</v>
      </c>
      <c r="I55" s="503">
        <f t="shared" si="14"/>
        <v>3.7271710771524413E-2</v>
      </c>
      <c r="J55" s="503">
        <f t="shared" si="14"/>
        <v>2.2972927184630501</v>
      </c>
      <c r="K55" s="503">
        <f t="shared" si="14"/>
        <v>1.36549994917494</v>
      </c>
      <c r="L55" s="503">
        <f t="shared" si="14"/>
        <v>9.8261782943109804E-2</v>
      </c>
      <c r="M55" s="503">
        <f t="shared" si="14"/>
        <v>0.1219801443431708</v>
      </c>
      <c r="N55" s="503">
        <f t="shared" si="14"/>
        <v>2.0872158032053671</v>
      </c>
      <c r="O55" s="503">
        <f t="shared" si="14"/>
        <v>1.7958187917189037</v>
      </c>
      <c r="P55" s="503">
        <f t="shared" si="14"/>
        <v>3.876257920238539</v>
      </c>
      <c r="Q55" s="503">
        <f t="shared" si="14"/>
        <v>0</v>
      </c>
      <c r="R55" s="503">
        <f t="shared" si="14"/>
        <v>6.7766746857317109E-3</v>
      </c>
      <c r="T55" s="21">
        <f t="shared" si="15"/>
        <v>0</v>
      </c>
      <c r="U55" s="21">
        <f t="shared" si="16"/>
        <v>-1.8041124150158794E-16</v>
      </c>
      <c r="V55" s="21">
        <f t="shared" si="17"/>
        <v>0</v>
      </c>
      <c r="W55" s="21">
        <f t="shared" si="18"/>
        <v>0</v>
      </c>
      <c r="X55" s="21">
        <f t="shared" si="19"/>
        <v>-9.0205620750793969E-17</v>
      </c>
    </row>
    <row r="56" spans="1:24" s="94" customFormat="1" ht="12.95" customHeight="1">
      <c r="B56" s="1470" t="s">
        <v>261</v>
      </c>
      <c r="C56" s="503">
        <f t="shared" si="14"/>
        <v>49.906820723071185</v>
      </c>
      <c r="D56" s="503">
        <f t="shared" si="14"/>
        <v>24.501067326263005</v>
      </c>
      <c r="E56" s="503">
        <f t="shared" si="14"/>
        <v>25.405753396808183</v>
      </c>
      <c r="F56" s="503">
        <f t="shared" si="14"/>
        <v>48.585369159353505</v>
      </c>
      <c r="G56" s="503">
        <f t="shared" si="14"/>
        <v>0.39304713177243922</v>
      </c>
      <c r="H56" s="503">
        <f t="shared" si="14"/>
        <v>0.74882255277335408</v>
      </c>
      <c r="I56" s="503">
        <f t="shared" si="14"/>
        <v>0.17958187917189036</v>
      </c>
      <c r="J56" s="503">
        <f t="shared" si="14"/>
        <v>31.335343746823437</v>
      </c>
      <c r="K56" s="503">
        <f t="shared" si="14"/>
        <v>16.206417510927388</v>
      </c>
      <c r="L56" s="503">
        <f t="shared" si="14"/>
        <v>1.501033442889574</v>
      </c>
      <c r="M56" s="503">
        <f t="shared" si="14"/>
        <v>0.86402602243079318</v>
      </c>
      <c r="N56" s="503">
        <f t="shared" si="14"/>
        <v>30.640734591535935</v>
      </c>
      <c r="O56" s="503">
        <f t="shared" si="14"/>
        <v>19.266086131535257</v>
      </c>
      <c r="P56" s="503">
        <f t="shared" si="14"/>
        <v>49.798393928099486</v>
      </c>
      <c r="Q56" s="503">
        <f t="shared" si="14"/>
        <v>3.3883373428658554E-3</v>
      </c>
      <c r="R56" s="503">
        <f t="shared" si="14"/>
        <v>0.10503845762884154</v>
      </c>
      <c r="T56" s="21">
        <f t="shared" si="15"/>
        <v>0</v>
      </c>
      <c r="U56" s="21">
        <f t="shared" si="16"/>
        <v>-3.4139358007223564E-15</v>
      </c>
      <c r="V56" s="21">
        <f t="shared" si="17"/>
        <v>-6.6613381477509392E-15</v>
      </c>
      <c r="W56" s="21">
        <f t="shared" si="18"/>
        <v>0</v>
      </c>
      <c r="X56" s="21">
        <f t="shared" si="19"/>
        <v>-8.5625950774215198E-15</v>
      </c>
    </row>
    <row r="57" spans="1:24" s="94" customFormat="1" ht="12.95" customHeight="1">
      <c r="B57" s="1470" t="s">
        <v>279</v>
      </c>
      <c r="C57" s="503">
        <f t="shared" si="14"/>
        <v>10.744417714227628</v>
      </c>
      <c r="D57" s="503">
        <f t="shared" si="14"/>
        <v>5.3332429776708565</v>
      </c>
      <c r="E57" s="503">
        <f t="shared" si="14"/>
        <v>5.4111747365567719</v>
      </c>
      <c r="F57" s="503">
        <f t="shared" si="14"/>
        <v>10.683427642056042</v>
      </c>
      <c r="G57" s="503">
        <f t="shared" si="14"/>
        <v>1.6941686714329277E-2</v>
      </c>
      <c r="H57" s="503">
        <f t="shared" si="14"/>
        <v>3.7271710771524413E-2</v>
      </c>
      <c r="I57" s="503">
        <f t="shared" si="14"/>
        <v>6.7766746857317109E-3</v>
      </c>
      <c r="J57" s="503">
        <f t="shared" si="14"/>
        <v>9.2467726086809208</v>
      </c>
      <c r="K57" s="503">
        <f t="shared" si="14"/>
        <v>1.1791413953173178</v>
      </c>
      <c r="L57" s="503">
        <f t="shared" si="14"/>
        <v>4.0660048114390265E-2</v>
      </c>
      <c r="M57" s="503">
        <f t="shared" si="14"/>
        <v>0.27784366211500017</v>
      </c>
      <c r="N57" s="503">
        <f t="shared" si="14"/>
        <v>7.8846609968488472</v>
      </c>
      <c r="O57" s="503">
        <f t="shared" si="14"/>
        <v>2.8597567173787821</v>
      </c>
      <c r="P57" s="503">
        <f t="shared" si="14"/>
        <v>10.47335072679836</v>
      </c>
      <c r="Q57" s="503">
        <f t="shared" si="14"/>
        <v>8.1320096228780531E-2</v>
      </c>
      <c r="R57" s="503">
        <f t="shared" si="14"/>
        <v>0.18974689120048793</v>
      </c>
      <c r="T57" s="21">
        <f t="shared" si="15"/>
        <v>0</v>
      </c>
      <c r="U57" s="21">
        <f t="shared" si="16"/>
        <v>9.6450625264310474E-16</v>
      </c>
      <c r="V57" s="21">
        <f t="shared" si="17"/>
        <v>-4.9960036108132044E-16</v>
      </c>
      <c r="W57" s="21">
        <f t="shared" si="18"/>
        <v>0</v>
      </c>
      <c r="X57" s="21">
        <f t="shared" si="19"/>
        <v>0</v>
      </c>
    </row>
    <row r="58" spans="1:24" s="94" customFormat="1" ht="12.95" customHeight="1">
      <c r="A58" s="12" t="s">
        <v>574</v>
      </c>
      <c r="B58" s="1470"/>
      <c r="C58" s="503">
        <f t="shared" si="14"/>
        <v>2.8970284281503065</v>
      </c>
      <c r="D58" s="503">
        <f t="shared" si="14"/>
        <v>1.7009453461186597</v>
      </c>
      <c r="E58" s="503">
        <f t="shared" si="14"/>
        <v>1.196083082031647</v>
      </c>
      <c r="F58" s="503">
        <f t="shared" si="14"/>
        <v>2.8157083319215261</v>
      </c>
      <c r="G58" s="503">
        <f t="shared" si="14"/>
        <v>1.3553349371463422E-2</v>
      </c>
      <c r="H58" s="503">
        <f t="shared" si="14"/>
        <v>4.7436722800121983E-2</v>
      </c>
      <c r="I58" s="503">
        <f t="shared" si="14"/>
        <v>2.0330024057195133E-2</v>
      </c>
      <c r="J58" s="503">
        <f t="shared" si="14"/>
        <v>1.8195371531189646</v>
      </c>
      <c r="K58" s="503">
        <f t="shared" si="14"/>
        <v>1.0029478534882932</v>
      </c>
      <c r="L58" s="503">
        <f t="shared" si="14"/>
        <v>3.3883373428658554E-2</v>
      </c>
      <c r="M58" s="503">
        <f t="shared" si="14"/>
        <v>4.0660048114390265E-2</v>
      </c>
      <c r="N58" s="503">
        <f t="shared" si="14"/>
        <v>1.4603733947751838</v>
      </c>
      <c r="O58" s="503">
        <f t="shared" si="14"/>
        <v>1.4366550333751229</v>
      </c>
      <c r="P58" s="503">
        <f t="shared" si="14"/>
        <v>2.819096669264392</v>
      </c>
      <c r="Q58" s="503">
        <f t="shared" si="14"/>
        <v>6.7766746857317109E-3</v>
      </c>
      <c r="R58" s="503">
        <f t="shared" si="14"/>
        <v>7.1155084200182975E-2</v>
      </c>
      <c r="T58" s="21">
        <f t="shared" si="15"/>
        <v>0</v>
      </c>
      <c r="U58" s="21">
        <f t="shared" si="16"/>
        <v>-2.0122792321330962E-16</v>
      </c>
      <c r="V58" s="21">
        <f t="shared" si="17"/>
        <v>-1.0408340855860843E-16</v>
      </c>
      <c r="W58" s="21">
        <f t="shared" si="18"/>
        <v>0</v>
      </c>
      <c r="X58" s="21">
        <f t="shared" si="19"/>
        <v>-1.5265566588595902E-16</v>
      </c>
    </row>
    <row r="59" spans="1:24" s="94" customFormat="1" ht="12.95" customHeight="1">
      <c r="B59" s="1470" t="s">
        <v>204</v>
      </c>
      <c r="C59" s="503">
        <f t="shared" si="14"/>
        <v>0</v>
      </c>
      <c r="D59" s="503">
        <f t="shared" si="14"/>
        <v>0</v>
      </c>
      <c r="E59" s="503">
        <f t="shared" si="14"/>
        <v>0</v>
      </c>
      <c r="F59" s="503">
        <f t="shared" si="14"/>
        <v>0</v>
      </c>
      <c r="G59" s="503">
        <f t="shared" si="14"/>
        <v>0</v>
      </c>
      <c r="H59" s="503">
        <f t="shared" si="14"/>
        <v>0</v>
      </c>
      <c r="I59" s="503">
        <f t="shared" si="14"/>
        <v>0</v>
      </c>
      <c r="J59" s="503">
        <f t="shared" si="14"/>
        <v>0</v>
      </c>
      <c r="K59" s="503">
        <f t="shared" si="14"/>
        <v>0</v>
      </c>
      <c r="L59" s="503">
        <f t="shared" si="14"/>
        <v>0</v>
      </c>
      <c r="M59" s="503">
        <f t="shared" si="14"/>
        <v>0</v>
      </c>
      <c r="N59" s="503">
        <f t="shared" si="14"/>
        <v>0</v>
      </c>
      <c r="O59" s="503">
        <f t="shared" si="14"/>
        <v>0</v>
      </c>
      <c r="P59" s="503">
        <f t="shared" si="14"/>
        <v>0</v>
      </c>
      <c r="Q59" s="503">
        <f t="shared" si="14"/>
        <v>0</v>
      </c>
      <c r="R59" s="503">
        <f t="shared" si="14"/>
        <v>0</v>
      </c>
      <c r="T59" s="21">
        <f t="shared" si="15"/>
        <v>0</v>
      </c>
      <c r="U59" s="21">
        <f t="shared" si="16"/>
        <v>0</v>
      </c>
      <c r="V59" s="21">
        <f t="shared" si="17"/>
        <v>0</v>
      </c>
      <c r="W59" s="21">
        <f t="shared" si="18"/>
        <v>0</v>
      </c>
      <c r="X59" s="21">
        <f t="shared" si="19"/>
        <v>0</v>
      </c>
    </row>
    <row r="60" spans="1:24" s="94" customFormat="1" ht="12.95" customHeight="1">
      <c r="B60" s="1470" t="s">
        <v>261</v>
      </c>
      <c r="C60" s="503">
        <f t="shared" si="14"/>
        <v>2.6835631755497578</v>
      </c>
      <c r="D60" s="503">
        <f t="shared" si="14"/>
        <v>1.5925185511469522</v>
      </c>
      <c r="E60" s="503">
        <f t="shared" si="14"/>
        <v>1.0910446244028056</v>
      </c>
      <c r="F60" s="503">
        <f t="shared" si="14"/>
        <v>2.602243079320977</v>
      </c>
      <c r="G60" s="503">
        <f t="shared" si="14"/>
        <v>1.3553349371463422E-2</v>
      </c>
      <c r="H60" s="503">
        <f t="shared" si="14"/>
        <v>4.7436722800121983E-2</v>
      </c>
      <c r="I60" s="503">
        <f t="shared" si="14"/>
        <v>2.0330024057195133E-2</v>
      </c>
      <c r="J60" s="503">
        <f t="shared" si="14"/>
        <v>1.7314403822044522</v>
      </c>
      <c r="K60" s="503">
        <f t="shared" si="14"/>
        <v>0.91146274523091519</v>
      </c>
      <c r="L60" s="503">
        <f t="shared" si="14"/>
        <v>3.3883373428658554E-2</v>
      </c>
      <c r="M60" s="503">
        <f t="shared" si="14"/>
        <v>6.7766746857317109E-3</v>
      </c>
      <c r="N60" s="503">
        <f t="shared" si="14"/>
        <v>1.3858299732321351</v>
      </c>
      <c r="O60" s="503">
        <f t="shared" si="14"/>
        <v>1.2977332023176227</v>
      </c>
      <c r="P60" s="503">
        <f t="shared" si="14"/>
        <v>2.6564564768068308</v>
      </c>
      <c r="Q60" s="503">
        <f t="shared" si="14"/>
        <v>0</v>
      </c>
      <c r="R60" s="503">
        <f t="shared" si="14"/>
        <v>2.7106698742926844E-2</v>
      </c>
      <c r="T60" s="21">
        <f t="shared" si="15"/>
        <v>0</v>
      </c>
      <c r="U60" s="21">
        <f t="shared" si="16"/>
        <v>2.4286128663675299E-16</v>
      </c>
      <c r="V60" s="21">
        <f t="shared" si="17"/>
        <v>1.2490009027033011E-16</v>
      </c>
      <c r="W60" s="21">
        <f t="shared" si="18"/>
        <v>0</v>
      </c>
      <c r="X60" s="21">
        <f t="shared" si="19"/>
        <v>8.3266726846886741E-17</v>
      </c>
    </row>
    <row r="61" spans="1:24" s="94" customFormat="1" ht="12.95" customHeight="1">
      <c r="B61" s="1470" t="s">
        <v>279</v>
      </c>
      <c r="C61" s="503">
        <f t="shared" si="14"/>
        <v>0.21346525260054891</v>
      </c>
      <c r="D61" s="503">
        <f t="shared" si="14"/>
        <v>0.10842679497170737</v>
      </c>
      <c r="E61" s="503">
        <f t="shared" si="14"/>
        <v>0.10503845762884154</v>
      </c>
      <c r="F61" s="503">
        <f t="shared" si="14"/>
        <v>0.21346525260054891</v>
      </c>
      <c r="G61" s="503">
        <f t="shared" si="14"/>
        <v>0</v>
      </c>
      <c r="H61" s="503">
        <f t="shared" si="14"/>
        <v>0</v>
      </c>
      <c r="I61" s="503">
        <f t="shared" si="14"/>
        <v>0</v>
      </c>
      <c r="J61" s="503">
        <f t="shared" si="14"/>
        <v>8.8096770914512249E-2</v>
      </c>
      <c r="K61" s="503">
        <f t="shared" si="14"/>
        <v>9.1485108257378114E-2</v>
      </c>
      <c r="L61" s="503">
        <f t="shared" si="14"/>
        <v>0</v>
      </c>
      <c r="M61" s="503">
        <f t="shared" si="14"/>
        <v>3.3883373428658554E-2</v>
      </c>
      <c r="N61" s="503">
        <f t="shared" si="14"/>
        <v>7.4543421543048827E-2</v>
      </c>
      <c r="O61" s="503">
        <f t="shared" si="14"/>
        <v>0.13892183105750008</v>
      </c>
      <c r="P61" s="503">
        <f t="shared" si="14"/>
        <v>0.16264019245756106</v>
      </c>
      <c r="Q61" s="503">
        <f t="shared" si="14"/>
        <v>6.7766746857317109E-3</v>
      </c>
      <c r="R61" s="503">
        <f t="shared" si="14"/>
        <v>4.4048385457256124E-2</v>
      </c>
      <c r="T61" s="21">
        <f t="shared" si="15"/>
        <v>0</v>
      </c>
      <c r="U61" s="21">
        <f t="shared" si="16"/>
        <v>0</v>
      </c>
      <c r="V61" s="21">
        <f t="shared" si="17"/>
        <v>0</v>
      </c>
      <c r="W61" s="21">
        <f t="shared" si="18"/>
        <v>0</v>
      </c>
      <c r="X61" s="21">
        <f t="shared" si="19"/>
        <v>0</v>
      </c>
    </row>
    <row r="62" spans="1:24" s="94" customFormat="1" ht="12.95" customHeight="1">
      <c r="A62" s="12" t="s">
        <v>575</v>
      </c>
      <c r="B62" s="1470"/>
      <c r="C62" s="503">
        <f t="shared" si="14"/>
        <v>32.56869853962661</v>
      </c>
      <c r="D62" s="503">
        <f t="shared" si="14"/>
        <v>19.364347914478365</v>
      </c>
      <c r="E62" s="503">
        <f t="shared" si="14"/>
        <v>13.204350625148239</v>
      </c>
      <c r="F62" s="503">
        <f t="shared" si="14"/>
        <v>31.098160132822823</v>
      </c>
      <c r="G62" s="503">
        <f t="shared" si="14"/>
        <v>0.19652356588621961</v>
      </c>
      <c r="H62" s="503">
        <f t="shared" si="14"/>
        <v>1.0469962389455496</v>
      </c>
      <c r="I62" s="503">
        <f t="shared" si="14"/>
        <v>0.22701860197201235</v>
      </c>
      <c r="J62" s="503">
        <f t="shared" si="14"/>
        <v>17.629519194931049</v>
      </c>
      <c r="K62" s="503">
        <f t="shared" si="14"/>
        <v>13.00782705926202</v>
      </c>
      <c r="L62" s="503">
        <f t="shared" si="14"/>
        <v>0.82675431165926871</v>
      </c>
      <c r="M62" s="503">
        <f t="shared" si="14"/>
        <v>1.1045979737742688</v>
      </c>
      <c r="N62" s="503">
        <f t="shared" si="14"/>
        <v>15.376274861925253</v>
      </c>
      <c r="O62" s="503">
        <f t="shared" si="14"/>
        <v>17.192423677701353</v>
      </c>
      <c r="P62" s="503">
        <f t="shared" si="14"/>
        <v>30.467929387049775</v>
      </c>
      <c r="Q62" s="503">
        <f t="shared" si="14"/>
        <v>0.94873445600243966</v>
      </c>
      <c r="R62" s="503">
        <f t="shared" si="14"/>
        <v>1.1520346965743908</v>
      </c>
      <c r="T62" s="21">
        <f t="shared" si="15"/>
        <v>0</v>
      </c>
      <c r="U62" s="21">
        <f t="shared" si="16"/>
        <v>4.9404924595819466E-15</v>
      </c>
      <c r="V62" s="21">
        <f t="shared" si="17"/>
        <v>2.6645352591003757E-15</v>
      </c>
      <c r="W62" s="21">
        <f t="shared" si="18"/>
        <v>0</v>
      </c>
      <c r="X62" s="21">
        <f t="shared" si="19"/>
        <v>3.7747582837255322E-15</v>
      </c>
    </row>
    <row r="63" spans="1:24" s="94" customFormat="1" ht="12.95" customHeight="1">
      <c r="B63" s="1470" t="s">
        <v>204</v>
      </c>
      <c r="C63" s="503">
        <f t="shared" si="14"/>
        <v>0.49808558940128078</v>
      </c>
      <c r="D63" s="503">
        <f t="shared" si="14"/>
        <v>0.1761935418290245</v>
      </c>
      <c r="E63" s="503">
        <f t="shared" si="14"/>
        <v>0.32189204757225631</v>
      </c>
      <c r="F63" s="503">
        <f t="shared" si="14"/>
        <v>0.49469725205841497</v>
      </c>
      <c r="G63" s="503">
        <f t="shared" si="14"/>
        <v>0</v>
      </c>
      <c r="H63" s="503">
        <f t="shared" si="14"/>
        <v>3.3883373428658554E-3</v>
      </c>
      <c r="I63" s="503">
        <f t="shared" si="14"/>
        <v>0</v>
      </c>
      <c r="J63" s="503">
        <f t="shared" si="14"/>
        <v>0.40998881848676855</v>
      </c>
      <c r="K63" s="503">
        <f t="shared" si="14"/>
        <v>3.3883373428658554E-2</v>
      </c>
      <c r="L63" s="503">
        <f t="shared" si="14"/>
        <v>1.3553349371463422E-2</v>
      </c>
      <c r="M63" s="503">
        <f t="shared" si="14"/>
        <v>4.0660048114390265E-2</v>
      </c>
      <c r="N63" s="503">
        <f t="shared" si="14"/>
        <v>0.13214515637176838</v>
      </c>
      <c r="O63" s="503">
        <f t="shared" si="14"/>
        <v>0.36594043302951246</v>
      </c>
      <c r="P63" s="503">
        <f t="shared" si="14"/>
        <v>0.47775556534408564</v>
      </c>
      <c r="Q63" s="503">
        <f t="shared" si="14"/>
        <v>1.0165012028597566E-2</v>
      </c>
      <c r="R63" s="503">
        <f t="shared" si="14"/>
        <v>1.0165012028597566E-2</v>
      </c>
      <c r="T63" s="21">
        <f t="shared" si="15"/>
        <v>0</v>
      </c>
      <c r="U63" s="21">
        <f t="shared" si="16"/>
        <v>-4.5102810375396984E-17</v>
      </c>
      <c r="V63" s="21">
        <f t="shared" si="17"/>
        <v>0</v>
      </c>
      <c r="W63" s="21">
        <f t="shared" si="18"/>
        <v>0</v>
      </c>
      <c r="X63" s="21">
        <f t="shared" si="19"/>
        <v>0</v>
      </c>
    </row>
    <row r="64" spans="1:24" s="94" customFormat="1" ht="12.95" customHeight="1">
      <c r="B64" s="1470" t="s">
        <v>261</v>
      </c>
      <c r="C64" s="503">
        <f t="shared" si="14"/>
        <v>15.172974621353303</v>
      </c>
      <c r="D64" s="503">
        <f t="shared" si="14"/>
        <v>11.059533087114152</v>
      </c>
      <c r="E64" s="503">
        <f t="shared" si="14"/>
        <v>4.1134415342391488</v>
      </c>
      <c r="F64" s="503">
        <f t="shared" si="14"/>
        <v>14.271676888150983</v>
      </c>
      <c r="G64" s="503">
        <f t="shared" si="14"/>
        <v>0.15247518042896352</v>
      </c>
      <c r="H64" s="503">
        <f t="shared" si="14"/>
        <v>0.73865754074475654</v>
      </c>
      <c r="I64" s="503">
        <f t="shared" si="14"/>
        <v>1.0165012028597566E-2</v>
      </c>
      <c r="J64" s="503">
        <f t="shared" si="14"/>
        <v>9.0062006573374447</v>
      </c>
      <c r="K64" s="503">
        <f t="shared" si="14"/>
        <v>5.3840680378138446</v>
      </c>
      <c r="L64" s="503">
        <f t="shared" si="14"/>
        <v>0.62345407108731743</v>
      </c>
      <c r="M64" s="503">
        <f t="shared" si="14"/>
        <v>0.1592518551146952</v>
      </c>
      <c r="N64" s="503">
        <f t="shared" si="14"/>
        <v>7.5729339613051883</v>
      </c>
      <c r="O64" s="503">
        <f t="shared" si="14"/>
        <v>7.6000406600481147</v>
      </c>
      <c r="P64" s="503">
        <f t="shared" si="14"/>
        <v>15.081489513095924</v>
      </c>
      <c r="Q64" s="503">
        <f t="shared" si="14"/>
        <v>2.0330024057195133E-2</v>
      </c>
      <c r="R64" s="503">
        <f t="shared" si="14"/>
        <v>7.1155084200182975E-2</v>
      </c>
      <c r="T64" s="21">
        <f t="shared" si="15"/>
        <v>0</v>
      </c>
      <c r="U64" s="21">
        <f t="shared" si="16"/>
        <v>2.1961599205866378E-15</v>
      </c>
      <c r="V64" s="21">
        <f t="shared" si="17"/>
        <v>1.1102230246251565E-15</v>
      </c>
      <c r="W64" s="21">
        <f t="shared" si="18"/>
        <v>0</v>
      </c>
      <c r="X64" s="21">
        <f t="shared" si="19"/>
        <v>5.4123372450476381E-16</v>
      </c>
    </row>
    <row r="65" spans="1:24" s="94" customFormat="1" ht="12.95" customHeight="1">
      <c r="B65" s="1470" t="s">
        <v>279</v>
      </c>
      <c r="C65" s="503">
        <f t="shared" si="14"/>
        <v>16.897638328872024</v>
      </c>
      <c r="D65" s="503">
        <f t="shared" si="14"/>
        <v>8.1286212855351891</v>
      </c>
      <c r="E65" s="503">
        <f t="shared" si="14"/>
        <v>8.7690170433368344</v>
      </c>
      <c r="F65" s="503">
        <f t="shared" si="14"/>
        <v>16.331785992613423</v>
      </c>
      <c r="G65" s="503">
        <f t="shared" si="14"/>
        <v>4.4048385457256124E-2</v>
      </c>
      <c r="H65" s="503">
        <f t="shared" si="14"/>
        <v>0.30495036085792704</v>
      </c>
      <c r="I65" s="503">
        <f t="shared" si="14"/>
        <v>0.21685358994341475</v>
      </c>
      <c r="J65" s="503">
        <f t="shared" si="14"/>
        <v>8.2133297191068344</v>
      </c>
      <c r="K65" s="503">
        <f t="shared" si="14"/>
        <v>7.5898756480195173</v>
      </c>
      <c r="L65" s="503">
        <f t="shared" si="14"/>
        <v>0.18974689120048793</v>
      </c>
      <c r="M65" s="503">
        <f t="shared" si="14"/>
        <v>0.90468607054518346</v>
      </c>
      <c r="N65" s="503">
        <f t="shared" si="14"/>
        <v>7.6711957442482976</v>
      </c>
      <c r="O65" s="503">
        <f t="shared" si="14"/>
        <v>9.2264425846237259</v>
      </c>
      <c r="P65" s="503">
        <f t="shared" si="14"/>
        <v>14.908684308609764</v>
      </c>
      <c r="Q65" s="503">
        <f t="shared" si="14"/>
        <v>0.91823941991664693</v>
      </c>
      <c r="R65" s="503">
        <f t="shared" ref="R65" si="20">R24/$C$9*100</f>
        <v>1.0707146003456105</v>
      </c>
      <c r="T65" s="21">
        <f t="shared" si="15"/>
        <v>0</v>
      </c>
      <c r="U65" s="21">
        <f t="shared" si="16"/>
        <v>3.1086244689504383E-15</v>
      </c>
      <c r="V65" s="21">
        <f t="shared" si="17"/>
        <v>0</v>
      </c>
      <c r="W65" s="21">
        <f t="shared" si="18"/>
        <v>0</v>
      </c>
      <c r="X65" s="21">
        <f t="shared" si="19"/>
        <v>0</v>
      </c>
    </row>
    <row r="66" spans="1:24" s="499" customFormat="1" ht="22.5" customHeight="1">
      <c r="A66" s="499" t="s">
        <v>576</v>
      </c>
      <c r="B66" s="500"/>
      <c r="C66" s="504">
        <f t="shared" ref="C66:R71" si="21">C25/$C$25*100</f>
        <v>100</v>
      </c>
      <c r="D66" s="504">
        <f t="shared" si="21"/>
        <v>44.471544715447152</v>
      </c>
      <c r="E66" s="504">
        <f t="shared" si="21"/>
        <v>55.528455284552848</v>
      </c>
      <c r="F66" s="504">
        <f t="shared" si="21"/>
        <v>99.837398373983746</v>
      </c>
      <c r="G66" s="504">
        <f t="shared" si="21"/>
        <v>8.1300813008130079E-2</v>
      </c>
      <c r="H66" s="504">
        <f t="shared" si="21"/>
        <v>8.1300813008130079E-2</v>
      </c>
      <c r="I66" s="504">
        <f t="shared" si="21"/>
        <v>0</v>
      </c>
      <c r="J66" s="504">
        <f t="shared" si="21"/>
        <v>36.50406504065041</v>
      </c>
      <c r="K66" s="504">
        <f t="shared" si="21"/>
        <v>48.292682926829265</v>
      </c>
      <c r="L66" s="504">
        <f t="shared" si="21"/>
        <v>1.6260162601626018</v>
      </c>
      <c r="M66" s="504">
        <f t="shared" si="21"/>
        <v>13.577235772357724</v>
      </c>
      <c r="N66" s="504">
        <f t="shared" si="21"/>
        <v>38.373983739837399</v>
      </c>
      <c r="O66" s="504">
        <f t="shared" si="21"/>
        <v>61.626016260162601</v>
      </c>
      <c r="P66" s="504">
        <f t="shared" si="21"/>
        <v>59.105691056910572</v>
      </c>
      <c r="Q66" s="504">
        <f t="shared" si="21"/>
        <v>10.975609756097562</v>
      </c>
      <c r="R66" s="504">
        <f t="shared" si="21"/>
        <v>29.918699186991869</v>
      </c>
      <c r="T66" s="21">
        <f t="shared" si="15"/>
        <v>0</v>
      </c>
      <c r="U66" s="21">
        <f t="shared" si="16"/>
        <v>-5.773159728050814E-15</v>
      </c>
      <c r="V66" s="21">
        <f t="shared" si="17"/>
        <v>0</v>
      </c>
      <c r="W66" s="21">
        <f t="shared" si="18"/>
        <v>0</v>
      </c>
      <c r="X66" s="21">
        <f t="shared" si="19"/>
        <v>0</v>
      </c>
    </row>
    <row r="67" spans="1:24" s="94" customFormat="1" ht="14.1" customHeight="1">
      <c r="A67" s="12" t="s">
        <v>573</v>
      </c>
      <c r="B67" s="1470" t="s">
        <v>204</v>
      </c>
      <c r="C67" s="504">
        <f t="shared" si="21"/>
        <v>0</v>
      </c>
      <c r="D67" s="504">
        <f t="shared" si="21"/>
        <v>0</v>
      </c>
      <c r="E67" s="504">
        <f t="shared" si="21"/>
        <v>0</v>
      </c>
      <c r="F67" s="504">
        <f t="shared" si="21"/>
        <v>0</v>
      </c>
      <c r="G67" s="504">
        <f t="shared" si="21"/>
        <v>0</v>
      </c>
      <c r="H67" s="504">
        <f t="shared" si="21"/>
        <v>0</v>
      </c>
      <c r="I67" s="504">
        <f t="shared" si="21"/>
        <v>0</v>
      </c>
      <c r="J67" s="504">
        <f t="shared" si="21"/>
        <v>0</v>
      </c>
      <c r="K67" s="504">
        <f t="shared" si="21"/>
        <v>0</v>
      </c>
      <c r="L67" s="504">
        <f t="shared" si="21"/>
        <v>0</v>
      </c>
      <c r="M67" s="504">
        <f t="shared" si="21"/>
        <v>0</v>
      </c>
      <c r="N67" s="504">
        <f t="shared" si="21"/>
        <v>0</v>
      </c>
      <c r="O67" s="504">
        <f t="shared" si="21"/>
        <v>0</v>
      </c>
      <c r="P67" s="504">
        <f t="shared" si="21"/>
        <v>0</v>
      </c>
      <c r="Q67" s="504">
        <f t="shared" si="21"/>
        <v>0</v>
      </c>
      <c r="R67" s="504">
        <f t="shared" si="21"/>
        <v>0</v>
      </c>
      <c r="T67" s="21">
        <f t="shared" si="15"/>
        <v>0</v>
      </c>
      <c r="U67" s="21">
        <f>C67-F67-G67-H67-I67</f>
        <v>0</v>
      </c>
      <c r="V67" s="21">
        <f>C67-J67-K67-L67-M67</f>
        <v>0</v>
      </c>
      <c r="W67" s="21">
        <f>C67-N67-O67</f>
        <v>0</v>
      </c>
      <c r="X67" s="21">
        <f>C67-P67-Q67-R67</f>
        <v>0</v>
      </c>
    </row>
    <row r="68" spans="1:24" s="94" customFormat="1" ht="14.1" customHeight="1">
      <c r="A68" s="12" t="s">
        <v>575</v>
      </c>
      <c r="B68" s="1470"/>
      <c r="C68" s="504">
        <f t="shared" si="21"/>
        <v>0</v>
      </c>
      <c r="D68" s="504">
        <f t="shared" si="21"/>
        <v>0</v>
      </c>
      <c r="E68" s="504">
        <f t="shared" si="21"/>
        <v>0</v>
      </c>
      <c r="F68" s="504">
        <f t="shared" si="21"/>
        <v>0</v>
      </c>
      <c r="G68" s="504">
        <f t="shared" si="21"/>
        <v>0</v>
      </c>
      <c r="H68" s="504">
        <f t="shared" si="21"/>
        <v>0</v>
      </c>
      <c r="I68" s="504">
        <f t="shared" si="21"/>
        <v>0</v>
      </c>
      <c r="J68" s="504">
        <f t="shared" si="21"/>
        <v>0</v>
      </c>
      <c r="K68" s="504">
        <f t="shared" si="21"/>
        <v>0</v>
      </c>
      <c r="L68" s="504">
        <f t="shared" si="21"/>
        <v>0</v>
      </c>
      <c r="M68" s="504">
        <f t="shared" si="21"/>
        <v>0</v>
      </c>
      <c r="N68" s="504">
        <f t="shared" si="21"/>
        <v>0</v>
      </c>
      <c r="O68" s="504">
        <f t="shared" si="21"/>
        <v>0</v>
      </c>
      <c r="P68" s="504">
        <f t="shared" si="21"/>
        <v>0</v>
      </c>
      <c r="Q68" s="504">
        <f t="shared" si="21"/>
        <v>0</v>
      </c>
      <c r="R68" s="504">
        <f t="shared" si="21"/>
        <v>0</v>
      </c>
      <c r="T68" s="21">
        <f t="shared" si="15"/>
        <v>0</v>
      </c>
      <c r="U68" s="21">
        <f>C68-F68-G68-H68-I68</f>
        <v>0</v>
      </c>
      <c r="V68" s="21">
        <f>C68-J68-K68-L68-M68</f>
        <v>0</v>
      </c>
      <c r="W68" s="21">
        <f>C68-N68-O68</f>
        <v>0</v>
      </c>
      <c r="X68" s="21">
        <f>C68-P68-Q68-R68</f>
        <v>0</v>
      </c>
    </row>
    <row r="69" spans="1:24" s="94" customFormat="1" ht="14.1" customHeight="1">
      <c r="A69" s="12" t="s">
        <v>573</v>
      </c>
      <c r="B69" s="1470" t="s">
        <v>261</v>
      </c>
      <c r="C69" s="504">
        <f t="shared" si="21"/>
        <v>0</v>
      </c>
      <c r="D69" s="504">
        <f t="shared" si="21"/>
        <v>0</v>
      </c>
      <c r="E69" s="504">
        <f t="shared" si="21"/>
        <v>0</v>
      </c>
      <c r="F69" s="504">
        <f t="shared" si="21"/>
        <v>0</v>
      </c>
      <c r="G69" s="504">
        <f t="shared" si="21"/>
        <v>0</v>
      </c>
      <c r="H69" s="504">
        <f t="shared" si="21"/>
        <v>0</v>
      </c>
      <c r="I69" s="504">
        <f t="shared" si="21"/>
        <v>0</v>
      </c>
      <c r="J69" s="504">
        <f t="shared" si="21"/>
        <v>0</v>
      </c>
      <c r="K69" s="504">
        <f t="shared" si="21"/>
        <v>0</v>
      </c>
      <c r="L69" s="504">
        <f t="shared" si="21"/>
        <v>0</v>
      </c>
      <c r="M69" s="504">
        <f t="shared" si="21"/>
        <v>0</v>
      </c>
      <c r="N69" s="504">
        <f t="shared" si="21"/>
        <v>0</v>
      </c>
      <c r="O69" s="504">
        <f t="shared" si="21"/>
        <v>0</v>
      </c>
      <c r="P69" s="504">
        <f t="shared" si="21"/>
        <v>0</v>
      </c>
      <c r="Q69" s="504">
        <f t="shared" si="21"/>
        <v>0</v>
      </c>
      <c r="R69" s="504">
        <f t="shared" si="21"/>
        <v>0</v>
      </c>
      <c r="T69" s="21">
        <f t="shared" si="15"/>
        <v>0</v>
      </c>
      <c r="U69" s="21">
        <f>C69-F69-G69-H69-I69</f>
        <v>0</v>
      </c>
      <c r="V69" s="21">
        <f>C69-J69-K69-L69-M69</f>
        <v>0</v>
      </c>
      <c r="W69" s="21">
        <f>C69-N69-O69</f>
        <v>0</v>
      </c>
      <c r="X69" s="21">
        <f>C69-P69-Q69-R69</f>
        <v>0</v>
      </c>
    </row>
    <row r="70" spans="1:24" s="94" customFormat="1" ht="14.1" customHeight="1">
      <c r="A70" s="12" t="s">
        <v>575</v>
      </c>
      <c r="B70" s="1470"/>
      <c r="C70" s="504">
        <f t="shared" si="21"/>
        <v>22.76422764227642</v>
      </c>
      <c r="D70" s="504">
        <f t="shared" si="21"/>
        <v>16.016260162601625</v>
      </c>
      <c r="E70" s="504">
        <f t="shared" si="21"/>
        <v>6.7479674796747959</v>
      </c>
      <c r="F70" s="504">
        <f t="shared" si="21"/>
        <v>22.682926829268293</v>
      </c>
      <c r="G70" s="504">
        <f t="shared" si="21"/>
        <v>8.1300813008130079E-2</v>
      </c>
      <c r="H70" s="504">
        <f t="shared" si="21"/>
        <v>0</v>
      </c>
      <c r="I70" s="504">
        <f t="shared" si="21"/>
        <v>0</v>
      </c>
      <c r="J70" s="504">
        <f t="shared" si="21"/>
        <v>13.658536585365855</v>
      </c>
      <c r="K70" s="504">
        <f t="shared" si="21"/>
        <v>8.8617886178861802</v>
      </c>
      <c r="L70" s="504">
        <f t="shared" si="21"/>
        <v>0</v>
      </c>
      <c r="M70" s="504">
        <f t="shared" si="21"/>
        <v>0.24390243902439024</v>
      </c>
      <c r="N70" s="504">
        <f t="shared" si="21"/>
        <v>12.276422764227641</v>
      </c>
      <c r="O70" s="504">
        <f t="shared" si="21"/>
        <v>10.487804878048781</v>
      </c>
      <c r="P70" s="504">
        <f t="shared" si="21"/>
        <v>18.780487804878049</v>
      </c>
      <c r="Q70" s="504">
        <f t="shared" si="21"/>
        <v>0</v>
      </c>
      <c r="R70" s="504">
        <f t="shared" si="21"/>
        <v>3.9837398373983741</v>
      </c>
      <c r="T70" s="21">
        <f t="shared" si="15"/>
        <v>0</v>
      </c>
      <c r="U70" s="21">
        <f>C70-F70-G70-H70-I70</f>
        <v>-2.886579864025407E-15</v>
      </c>
      <c r="V70" s="21">
        <f>C70-J70-K70-L70-M70</f>
        <v>-5.1070259132757201E-15</v>
      </c>
      <c r="W70" s="21">
        <f>C70-N70-O70</f>
        <v>0</v>
      </c>
      <c r="X70" s="21">
        <f>C70-P70-Q70-R70</f>
        <v>0</v>
      </c>
    </row>
    <row r="71" spans="1:24" s="94" customFormat="1" ht="14.1" customHeight="1">
      <c r="A71" s="12" t="s">
        <v>573</v>
      </c>
      <c r="B71" s="1470" t="s">
        <v>279</v>
      </c>
      <c r="C71" s="504">
        <f t="shared" si="21"/>
        <v>0</v>
      </c>
      <c r="D71" s="504">
        <f t="shared" si="21"/>
        <v>0</v>
      </c>
      <c r="E71" s="504">
        <f t="shared" si="21"/>
        <v>0</v>
      </c>
      <c r="F71" s="1924">
        <f t="shared" si="21"/>
        <v>77.154471544715449</v>
      </c>
      <c r="G71" s="1924">
        <f t="shared" si="21"/>
        <v>0</v>
      </c>
      <c r="H71" s="1924">
        <f t="shared" si="21"/>
        <v>8.1300813008130079E-2</v>
      </c>
      <c r="I71" s="1924">
        <f t="shared" si="21"/>
        <v>0</v>
      </c>
      <c r="J71" s="1924">
        <f t="shared" si="21"/>
        <v>22.845528455284551</v>
      </c>
      <c r="K71" s="1924">
        <f t="shared" si="21"/>
        <v>39.430894308943088</v>
      </c>
      <c r="L71" s="1924">
        <f t="shared" si="21"/>
        <v>1.6260162601626018</v>
      </c>
      <c r="M71" s="1924">
        <f t="shared" si="21"/>
        <v>13.333333333333334</v>
      </c>
      <c r="N71" s="1924">
        <f t="shared" si="21"/>
        <v>26.097560975609756</v>
      </c>
      <c r="O71" s="1924">
        <f t="shared" si="21"/>
        <v>51.138211382113816</v>
      </c>
      <c r="P71" s="1924">
        <f t="shared" si="21"/>
        <v>40.325203252032523</v>
      </c>
      <c r="Q71" s="1924">
        <f t="shared" si="21"/>
        <v>10.975609756097562</v>
      </c>
      <c r="R71" s="1924">
        <f t="shared" si="21"/>
        <v>25.934959349593495</v>
      </c>
      <c r="T71" s="21">
        <f t="shared" si="15"/>
        <v>0</v>
      </c>
      <c r="U71" s="1922">
        <f>C71+C72-F71-G71-H71-I71</f>
        <v>-2.886579864025407E-15</v>
      </c>
      <c r="V71" s="1922">
        <f>C71+C72-J71-K71-L71-M71</f>
        <v>0</v>
      </c>
      <c r="W71" s="1922">
        <f>C71+C72-N71-O71</f>
        <v>0</v>
      </c>
      <c r="X71" s="1922">
        <f>C71+C72-P71-Q71-R71</f>
        <v>0</v>
      </c>
    </row>
    <row r="72" spans="1:24" s="94" customFormat="1" ht="14.1" customHeight="1">
      <c r="A72" s="12" t="s">
        <v>575</v>
      </c>
      <c r="B72" s="1470"/>
      <c r="C72" s="504">
        <f>C31/$C$25*100</f>
        <v>77.235772357723576</v>
      </c>
      <c r="D72" s="504">
        <f>D31/$C$25*100</f>
        <v>28.455284552845526</v>
      </c>
      <c r="E72" s="504">
        <f>E31/$C$25*100</f>
        <v>48.780487804878049</v>
      </c>
      <c r="F72" s="1924"/>
      <c r="G72" s="1924"/>
      <c r="H72" s="1924"/>
      <c r="I72" s="1924"/>
      <c r="J72" s="1924"/>
      <c r="K72" s="1924"/>
      <c r="L72" s="1924"/>
      <c r="M72" s="1924"/>
      <c r="N72" s="1924"/>
      <c r="O72" s="1924"/>
      <c r="P72" s="1924"/>
      <c r="Q72" s="1924"/>
      <c r="R72" s="1924"/>
      <c r="T72" s="21">
        <f t="shared" si="15"/>
        <v>0</v>
      </c>
      <c r="U72" s="1922"/>
      <c r="V72" s="1922"/>
      <c r="W72" s="1922"/>
      <c r="X72" s="1922"/>
    </row>
    <row r="73" spans="1:24" s="94" customFormat="1" ht="12.95" customHeight="1">
      <c r="B73" s="1470"/>
      <c r="C73" s="504"/>
    </row>
    <row r="74" spans="1:24" s="94" customFormat="1" ht="12.95" customHeight="1">
      <c r="A74" s="94" t="s">
        <v>577</v>
      </c>
      <c r="B74" s="1470"/>
      <c r="C74" s="504">
        <f t="shared" ref="C74:R76" si="22">C33/$C$33*100</f>
        <v>100</v>
      </c>
      <c r="D74" s="503">
        <f t="shared" si="22"/>
        <v>81.632653061224488</v>
      </c>
      <c r="E74" s="503">
        <f t="shared" si="22"/>
        <v>18.367346938775512</v>
      </c>
      <c r="F74" s="503">
        <f t="shared" si="22"/>
        <v>100</v>
      </c>
      <c r="G74" s="503">
        <f t="shared" si="22"/>
        <v>0</v>
      </c>
      <c r="H74" s="503">
        <f t="shared" si="22"/>
        <v>0</v>
      </c>
      <c r="I74" s="503">
        <f t="shared" si="22"/>
        <v>0</v>
      </c>
      <c r="J74" s="503">
        <f t="shared" si="22"/>
        <v>42.857142857142854</v>
      </c>
      <c r="K74" s="503">
        <f t="shared" si="22"/>
        <v>52.040816326530617</v>
      </c>
      <c r="L74" s="503">
        <f t="shared" si="22"/>
        <v>1.0204081632653061</v>
      </c>
      <c r="M74" s="503">
        <f t="shared" si="22"/>
        <v>4.0816326530612246</v>
      </c>
      <c r="N74" s="503">
        <f t="shared" si="22"/>
        <v>24.489795918367346</v>
      </c>
      <c r="O74" s="503">
        <f t="shared" si="22"/>
        <v>75.510204081632651</v>
      </c>
      <c r="P74" s="503">
        <f t="shared" si="22"/>
        <v>87.755102040816325</v>
      </c>
      <c r="Q74" s="503">
        <f t="shared" si="22"/>
        <v>4.0816326530612246</v>
      </c>
      <c r="R74" s="503">
        <f t="shared" si="22"/>
        <v>8.1632653061224492</v>
      </c>
      <c r="T74" s="21">
        <f>C74-D74-E74</f>
        <v>0</v>
      </c>
      <c r="U74" s="21">
        <f>C74-F74-G74-H74-I74</f>
        <v>0</v>
      </c>
      <c r="V74" s="21">
        <f>C74-J74-K74-L74-M74</f>
        <v>0</v>
      </c>
      <c r="W74" s="21">
        <f>C74-N74-O74</f>
        <v>0</v>
      </c>
      <c r="X74" s="21">
        <f>C74-P74-Q74-R74</f>
        <v>0</v>
      </c>
    </row>
    <row r="75" spans="1:24" s="94" customFormat="1" ht="12.95" customHeight="1">
      <c r="B75" s="1470" t="s">
        <v>261</v>
      </c>
      <c r="C75" s="504">
        <f>C34/$C$33*100</f>
        <v>28.571428571428569</v>
      </c>
      <c r="D75" s="503">
        <f t="shared" si="22"/>
        <v>28.571428571428569</v>
      </c>
      <c r="E75" s="503">
        <f t="shared" si="22"/>
        <v>0</v>
      </c>
      <c r="F75" s="503">
        <f t="shared" si="22"/>
        <v>28.571428571428569</v>
      </c>
      <c r="G75" s="503">
        <f t="shared" si="22"/>
        <v>0</v>
      </c>
      <c r="H75" s="503">
        <f t="shared" si="22"/>
        <v>0</v>
      </c>
      <c r="I75" s="503">
        <f t="shared" si="22"/>
        <v>0</v>
      </c>
      <c r="J75" s="503">
        <f t="shared" si="22"/>
        <v>17.346938775510203</v>
      </c>
      <c r="K75" s="503">
        <f t="shared" si="22"/>
        <v>8.1632653061224492</v>
      </c>
      <c r="L75" s="503">
        <f t="shared" si="22"/>
        <v>1.0204081632653061</v>
      </c>
      <c r="M75" s="503">
        <f t="shared" si="22"/>
        <v>2.0408163265306123</v>
      </c>
      <c r="N75" s="503">
        <f>N34/$C$33*100</f>
        <v>2.0408163265306123</v>
      </c>
      <c r="O75" s="503">
        <f>O34/$C$33*100</f>
        <v>26.530612244897959</v>
      </c>
      <c r="P75" s="503">
        <f t="shared" si="22"/>
        <v>25.510204081632654</v>
      </c>
      <c r="Q75" s="503">
        <f>Q34/$C$33*100</f>
        <v>1.0204081632653061</v>
      </c>
      <c r="R75" s="503">
        <f t="shared" si="22"/>
        <v>2.0408163265306123</v>
      </c>
      <c r="T75" s="21">
        <f>C75-D75-E75</f>
        <v>0</v>
      </c>
      <c r="U75" s="21">
        <f>C75-F75-G75-H75-I75</f>
        <v>0</v>
      </c>
      <c r="V75" s="21">
        <f>C75-J75-K75-L75-M75</f>
        <v>0</v>
      </c>
      <c r="W75" s="21">
        <f>C75-N75-O75</f>
        <v>0</v>
      </c>
      <c r="X75" s="21">
        <f>C75-P75-Q75-R75</f>
        <v>0</v>
      </c>
    </row>
    <row r="76" spans="1:24" s="94" customFormat="1" ht="12.95" customHeight="1">
      <c r="A76" s="1471"/>
      <c r="B76" s="1472" t="s">
        <v>279</v>
      </c>
      <c r="C76" s="505">
        <f>C35/$C$33*100</f>
        <v>71.428571428571431</v>
      </c>
      <c r="D76" s="506">
        <f t="shared" si="22"/>
        <v>53.061224489795919</v>
      </c>
      <c r="E76" s="506">
        <f t="shared" si="22"/>
        <v>18.367346938775512</v>
      </c>
      <c r="F76" s="506">
        <f t="shared" si="22"/>
        <v>71.428571428571431</v>
      </c>
      <c r="G76" s="506">
        <f t="shared" si="22"/>
        <v>0</v>
      </c>
      <c r="H76" s="506">
        <f t="shared" si="22"/>
        <v>0</v>
      </c>
      <c r="I76" s="506">
        <f t="shared" si="22"/>
        <v>0</v>
      </c>
      <c r="J76" s="506">
        <f t="shared" si="22"/>
        <v>25.510204081632654</v>
      </c>
      <c r="K76" s="506">
        <f t="shared" si="22"/>
        <v>43.877551020408163</v>
      </c>
      <c r="L76" s="506">
        <f t="shared" si="22"/>
        <v>0</v>
      </c>
      <c r="M76" s="506">
        <f t="shared" si="22"/>
        <v>2.0408163265306123</v>
      </c>
      <c r="N76" s="506">
        <f>N35/$C$33*100</f>
        <v>22.448979591836736</v>
      </c>
      <c r="O76" s="506">
        <f>O35/$C$33*100</f>
        <v>48.979591836734691</v>
      </c>
      <c r="P76" s="506">
        <f t="shared" si="22"/>
        <v>62.244897959183675</v>
      </c>
      <c r="Q76" s="506">
        <f>Q35/$C$33*100</f>
        <v>3.0612244897959182</v>
      </c>
      <c r="R76" s="506">
        <f t="shared" si="22"/>
        <v>6.1224489795918364</v>
      </c>
      <c r="T76" s="21">
        <f>C76-D76-E76</f>
        <v>0</v>
      </c>
      <c r="U76" s="21">
        <f>C76-F76-G76-H76-I76</f>
        <v>0</v>
      </c>
      <c r="V76" s="21">
        <f>C76-J76-K76-L76-M76</f>
        <v>4.8849813083506888E-15</v>
      </c>
      <c r="W76" s="21">
        <f>C76-N76-O76</f>
        <v>0</v>
      </c>
      <c r="X76" s="21">
        <f>C76-P76-Q76-R76</f>
        <v>0</v>
      </c>
    </row>
    <row r="77" spans="1:24" s="13" customFormat="1" ht="13.9" customHeight="1">
      <c r="A77" s="1469"/>
      <c r="D77" s="507"/>
      <c r="H77" s="1715"/>
      <c r="L77" s="54"/>
    </row>
    <row r="78" spans="1:24" s="13" customFormat="1" ht="13.9" customHeight="1">
      <c r="C78" s="508">
        <f>C9-C10-C11-C12</f>
        <v>0</v>
      </c>
      <c r="D78" s="508">
        <f t="shared" ref="D78:R78" si="23">D9-D10-D11-D12</f>
        <v>0</v>
      </c>
      <c r="E78" s="508">
        <f t="shared" si="23"/>
        <v>0</v>
      </c>
      <c r="F78" s="508">
        <f t="shared" si="23"/>
        <v>0</v>
      </c>
      <c r="G78" s="508">
        <f t="shared" si="23"/>
        <v>0</v>
      </c>
      <c r="H78" s="508">
        <f t="shared" si="23"/>
        <v>0</v>
      </c>
      <c r="I78" s="508">
        <f t="shared" si="23"/>
        <v>0</v>
      </c>
      <c r="J78" s="508">
        <f t="shared" si="23"/>
        <v>0</v>
      </c>
      <c r="K78" s="508">
        <f t="shared" si="23"/>
        <v>0</v>
      </c>
      <c r="L78" s="508">
        <f t="shared" si="23"/>
        <v>0</v>
      </c>
      <c r="M78" s="508">
        <f t="shared" si="23"/>
        <v>0</v>
      </c>
      <c r="N78" s="508">
        <f t="shared" si="23"/>
        <v>0</v>
      </c>
      <c r="O78" s="508">
        <f t="shared" si="23"/>
        <v>0</v>
      </c>
      <c r="P78" s="508">
        <f t="shared" si="23"/>
        <v>0</v>
      </c>
      <c r="Q78" s="508">
        <f t="shared" si="23"/>
        <v>0</v>
      </c>
      <c r="R78" s="508">
        <f t="shared" si="23"/>
        <v>0</v>
      </c>
    </row>
    <row r="79" spans="1:24" s="13" customFormat="1" ht="8.25" customHeight="1">
      <c r="C79" s="508">
        <f>C13-C14-C15-C16</f>
        <v>0</v>
      </c>
      <c r="D79" s="508">
        <f t="shared" ref="D79:R79" si="24">D13-D14-D15-D16</f>
        <v>0</v>
      </c>
      <c r="E79" s="508">
        <f t="shared" si="24"/>
        <v>0</v>
      </c>
      <c r="F79" s="508">
        <f t="shared" si="24"/>
        <v>0</v>
      </c>
      <c r="G79" s="508">
        <f t="shared" si="24"/>
        <v>0</v>
      </c>
      <c r="H79" s="508">
        <f t="shared" si="24"/>
        <v>0</v>
      </c>
      <c r="I79" s="508">
        <f t="shared" si="24"/>
        <v>0</v>
      </c>
      <c r="J79" s="508">
        <f t="shared" si="24"/>
        <v>0</v>
      </c>
      <c r="K79" s="508">
        <f t="shared" si="24"/>
        <v>0</v>
      </c>
      <c r="L79" s="508">
        <f t="shared" si="24"/>
        <v>0</v>
      </c>
      <c r="M79" s="508">
        <f t="shared" si="24"/>
        <v>0</v>
      </c>
      <c r="N79" s="508">
        <f t="shared" si="24"/>
        <v>0</v>
      </c>
      <c r="O79" s="508">
        <f t="shared" si="24"/>
        <v>0</v>
      </c>
      <c r="P79" s="508">
        <f t="shared" si="24"/>
        <v>0</v>
      </c>
      <c r="Q79" s="508">
        <f t="shared" si="24"/>
        <v>0</v>
      </c>
      <c r="R79" s="508">
        <f t="shared" si="24"/>
        <v>0</v>
      </c>
    </row>
    <row r="80" spans="1:24" s="94" customFormat="1" ht="13.9" customHeight="1">
      <c r="C80" s="21">
        <f>C17-C18-C19-C20</f>
        <v>0</v>
      </c>
      <c r="D80" s="21">
        <f t="shared" ref="D80:R80" si="25">D17-D18-D19-D20</f>
        <v>0</v>
      </c>
      <c r="E80" s="21">
        <f t="shared" si="25"/>
        <v>0</v>
      </c>
      <c r="F80" s="21">
        <f t="shared" si="25"/>
        <v>0</v>
      </c>
      <c r="G80" s="21">
        <f t="shared" si="25"/>
        <v>0</v>
      </c>
      <c r="H80" s="21">
        <f t="shared" si="25"/>
        <v>0</v>
      </c>
      <c r="I80" s="21">
        <f t="shared" si="25"/>
        <v>0</v>
      </c>
      <c r="J80" s="21">
        <f t="shared" si="25"/>
        <v>0</v>
      </c>
      <c r="K80" s="21">
        <f t="shared" si="25"/>
        <v>0</v>
      </c>
      <c r="L80" s="21">
        <f t="shared" si="25"/>
        <v>0</v>
      </c>
      <c r="M80" s="21">
        <f t="shared" si="25"/>
        <v>0</v>
      </c>
      <c r="N80" s="21">
        <f t="shared" si="25"/>
        <v>0</v>
      </c>
      <c r="O80" s="21">
        <f t="shared" si="25"/>
        <v>0</v>
      </c>
      <c r="P80" s="21">
        <f t="shared" si="25"/>
        <v>0</v>
      </c>
      <c r="Q80" s="21">
        <f t="shared" si="25"/>
        <v>0</v>
      </c>
      <c r="R80" s="21">
        <f t="shared" si="25"/>
        <v>0</v>
      </c>
    </row>
    <row r="81" spans="1:37" s="94" customFormat="1" ht="13.9" customHeight="1">
      <c r="C81" s="21">
        <f>C21-C22-C23-C24</f>
        <v>0</v>
      </c>
      <c r="D81" s="21">
        <f t="shared" ref="D81:R81" si="26">D21-D22-D23-D24</f>
        <v>0</v>
      </c>
      <c r="E81" s="21">
        <f t="shared" si="26"/>
        <v>0</v>
      </c>
      <c r="F81" s="21">
        <f t="shared" si="26"/>
        <v>0</v>
      </c>
      <c r="G81" s="21">
        <f t="shared" si="26"/>
        <v>0</v>
      </c>
      <c r="H81" s="21">
        <f t="shared" si="26"/>
        <v>0</v>
      </c>
      <c r="I81" s="21">
        <f t="shared" si="26"/>
        <v>0</v>
      </c>
      <c r="J81" s="21">
        <f t="shared" si="26"/>
        <v>0</v>
      </c>
      <c r="K81" s="21">
        <f t="shared" si="26"/>
        <v>0</v>
      </c>
      <c r="L81" s="21">
        <f t="shared" si="26"/>
        <v>0</v>
      </c>
      <c r="M81" s="21">
        <f t="shared" si="26"/>
        <v>0</v>
      </c>
      <c r="N81" s="21">
        <f t="shared" si="26"/>
        <v>0</v>
      </c>
      <c r="O81" s="21">
        <f t="shared" si="26"/>
        <v>0</v>
      </c>
      <c r="P81" s="21">
        <f t="shared" si="26"/>
        <v>0</v>
      </c>
      <c r="Q81" s="21">
        <f t="shared" si="26"/>
        <v>0</v>
      </c>
      <c r="R81" s="21">
        <f t="shared" si="26"/>
        <v>0</v>
      </c>
    </row>
    <row r="82" spans="1:37" s="94" customFormat="1" ht="13.9" customHeight="1">
      <c r="A82" s="157"/>
      <c r="B82" s="157"/>
      <c r="C82" s="21">
        <f>C9-C13-C17-C21</f>
        <v>0</v>
      </c>
      <c r="D82" s="21">
        <f t="shared" ref="D82:R82" si="27">D9-D13-D17-D21</f>
        <v>0</v>
      </c>
      <c r="E82" s="21">
        <f t="shared" si="27"/>
        <v>0</v>
      </c>
      <c r="F82" s="21">
        <f t="shared" si="27"/>
        <v>0</v>
      </c>
      <c r="G82" s="21">
        <f t="shared" si="27"/>
        <v>0</v>
      </c>
      <c r="H82" s="21">
        <f t="shared" si="27"/>
        <v>0</v>
      </c>
      <c r="I82" s="21">
        <f t="shared" si="27"/>
        <v>0</v>
      </c>
      <c r="J82" s="21">
        <f t="shared" si="27"/>
        <v>0</v>
      </c>
      <c r="K82" s="21">
        <f t="shared" si="27"/>
        <v>0</v>
      </c>
      <c r="L82" s="21">
        <f t="shared" si="27"/>
        <v>0</v>
      </c>
      <c r="M82" s="21">
        <f t="shared" si="27"/>
        <v>0</v>
      </c>
      <c r="N82" s="21">
        <f t="shared" si="27"/>
        <v>0</v>
      </c>
      <c r="O82" s="21">
        <f t="shared" si="27"/>
        <v>0</v>
      </c>
      <c r="P82" s="21">
        <f t="shared" si="27"/>
        <v>0</v>
      </c>
      <c r="Q82" s="21">
        <f t="shared" si="27"/>
        <v>0</v>
      </c>
      <c r="R82" s="21">
        <f t="shared" si="27"/>
        <v>0</v>
      </c>
      <c r="AG82" s="1469"/>
      <c r="AH82" s="1469"/>
      <c r="AI82" s="1469"/>
      <c r="AJ82" s="1469"/>
      <c r="AK82" s="1469"/>
    </row>
    <row r="83" spans="1:37">
      <c r="C83" s="21">
        <f t="shared" ref="C83:R85" si="28">C10-C14-C18-C22</f>
        <v>0</v>
      </c>
      <c r="D83" s="21">
        <f t="shared" si="28"/>
        <v>0</v>
      </c>
      <c r="E83" s="21">
        <f t="shared" si="28"/>
        <v>0</v>
      </c>
      <c r="F83" s="21">
        <f t="shared" si="28"/>
        <v>0</v>
      </c>
      <c r="G83" s="21">
        <f t="shared" si="28"/>
        <v>0</v>
      </c>
      <c r="H83" s="21">
        <f t="shared" si="28"/>
        <v>0</v>
      </c>
      <c r="I83" s="21">
        <f t="shared" si="28"/>
        <v>0</v>
      </c>
      <c r="J83" s="21">
        <f t="shared" si="28"/>
        <v>0</v>
      </c>
      <c r="K83" s="21">
        <f t="shared" si="28"/>
        <v>0</v>
      </c>
      <c r="L83" s="21">
        <f t="shared" si="28"/>
        <v>0</v>
      </c>
      <c r="M83" s="21">
        <f t="shared" si="28"/>
        <v>0</v>
      </c>
      <c r="N83" s="21">
        <f t="shared" si="28"/>
        <v>0</v>
      </c>
      <c r="O83" s="21">
        <f t="shared" si="28"/>
        <v>0</v>
      </c>
      <c r="P83" s="21">
        <f t="shared" si="28"/>
        <v>0</v>
      </c>
      <c r="Q83" s="21">
        <f t="shared" si="28"/>
        <v>0</v>
      </c>
      <c r="R83" s="21">
        <f t="shared" si="28"/>
        <v>0</v>
      </c>
    </row>
    <row r="84" spans="1:37">
      <c r="C84" s="21">
        <f t="shared" si="28"/>
        <v>0</v>
      </c>
      <c r="D84" s="21">
        <f t="shared" si="28"/>
        <v>0</v>
      </c>
      <c r="E84" s="21">
        <f t="shared" si="28"/>
        <v>0</v>
      </c>
      <c r="F84" s="21">
        <f t="shared" si="28"/>
        <v>0</v>
      </c>
      <c r="G84" s="21">
        <f t="shared" si="28"/>
        <v>0</v>
      </c>
      <c r="H84" s="21">
        <f t="shared" si="28"/>
        <v>0</v>
      </c>
      <c r="I84" s="21">
        <f t="shared" si="28"/>
        <v>0</v>
      </c>
      <c r="J84" s="21">
        <f t="shared" si="28"/>
        <v>0</v>
      </c>
      <c r="K84" s="21">
        <f t="shared" si="28"/>
        <v>0</v>
      </c>
      <c r="L84" s="21">
        <f t="shared" si="28"/>
        <v>0</v>
      </c>
      <c r="M84" s="21">
        <f t="shared" si="28"/>
        <v>0</v>
      </c>
      <c r="N84" s="21">
        <f t="shared" si="28"/>
        <v>0</v>
      </c>
      <c r="O84" s="21">
        <f t="shared" si="28"/>
        <v>0</v>
      </c>
      <c r="P84" s="21">
        <f t="shared" si="28"/>
        <v>0</v>
      </c>
      <c r="Q84" s="21">
        <f t="shared" si="28"/>
        <v>0</v>
      </c>
      <c r="R84" s="21">
        <f t="shared" si="28"/>
        <v>0</v>
      </c>
    </row>
    <row r="85" spans="1:37">
      <c r="C85" s="21">
        <f t="shared" si="28"/>
        <v>0</v>
      </c>
      <c r="D85" s="21">
        <f t="shared" si="28"/>
        <v>0</v>
      </c>
      <c r="E85" s="21">
        <f t="shared" si="28"/>
        <v>0</v>
      </c>
      <c r="F85" s="21">
        <f t="shared" si="28"/>
        <v>0</v>
      </c>
      <c r="G85" s="21">
        <f t="shared" si="28"/>
        <v>0</v>
      </c>
      <c r="H85" s="21">
        <f t="shared" si="28"/>
        <v>0</v>
      </c>
      <c r="I85" s="21">
        <f t="shared" si="28"/>
        <v>0</v>
      </c>
      <c r="J85" s="21">
        <f t="shared" si="28"/>
        <v>0</v>
      </c>
      <c r="K85" s="21">
        <f t="shared" si="28"/>
        <v>0</v>
      </c>
      <c r="L85" s="21">
        <f t="shared" si="28"/>
        <v>0</v>
      </c>
      <c r="M85" s="21">
        <f t="shared" si="28"/>
        <v>0</v>
      </c>
      <c r="N85" s="21">
        <f t="shared" si="28"/>
        <v>0</v>
      </c>
      <c r="O85" s="21">
        <f t="shared" si="28"/>
        <v>0</v>
      </c>
      <c r="P85" s="21">
        <f t="shared" si="28"/>
        <v>0</v>
      </c>
      <c r="Q85" s="21">
        <f t="shared" si="28"/>
        <v>0</v>
      </c>
      <c r="R85" s="21">
        <f t="shared" si="28"/>
        <v>0</v>
      </c>
    </row>
    <row r="86" spans="1:37">
      <c r="C86" s="510">
        <f>C25-C26-C27-C28-C29-C30-C31</f>
        <v>0</v>
      </c>
      <c r="D86" s="510">
        <f t="shared" ref="D86:R86" si="29">D25-D26-D27-D28-D29-D30-D31</f>
        <v>0</v>
      </c>
      <c r="E86" s="510">
        <f t="shared" si="29"/>
        <v>0</v>
      </c>
      <c r="F86" s="510">
        <f>F25-F26-F27-F28-F29-F30-F31</f>
        <v>0</v>
      </c>
      <c r="G86" s="510">
        <f t="shared" si="29"/>
        <v>0</v>
      </c>
      <c r="H86" s="510">
        <f t="shared" si="29"/>
        <v>0</v>
      </c>
      <c r="I86" s="510">
        <f t="shared" si="29"/>
        <v>0</v>
      </c>
      <c r="J86" s="510">
        <f t="shared" si="29"/>
        <v>0</v>
      </c>
      <c r="K86" s="510">
        <f t="shared" si="29"/>
        <v>0</v>
      </c>
      <c r="L86" s="510">
        <f t="shared" si="29"/>
        <v>0</v>
      </c>
      <c r="M86" s="510">
        <f t="shared" si="29"/>
        <v>0</v>
      </c>
      <c r="N86" s="510">
        <f t="shared" si="29"/>
        <v>0</v>
      </c>
      <c r="O86" s="510">
        <f t="shared" si="29"/>
        <v>0</v>
      </c>
      <c r="P86" s="510">
        <f t="shared" si="29"/>
        <v>0</v>
      </c>
      <c r="Q86" s="510">
        <f t="shared" si="29"/>
        <v>0</v>
      </c>
      <c r="R86" s="510">
        <f t="shared" si="29"/>
        <v>0</v>
      </c>
    </row>
    <row r="87" spans="1:37">
      <c r="C87" s="510">
        <f>C33-C34-C35</f>
        <v>0</v>
      </c>
      <c r="D87" s="510">
        <f t="shared" ref="D87:R87" si="30">D33-D34-D35</f>
        <v>0</v>
      </c>
      <c r="E87" s="510">
        <f t="shared" si="30"/>
        <v>0</v>
      </c>
      <c r="F87" s="510">
        <f t="shared" si="30"/>
        <v>0</v>
      </c>
      <c r="G87" s="510">
        <f t="shared" si="30"/>
        <v>0</v>
      </c>
      <c r="H87" s="510">
        <f t="shared" si="30"/>
        <v>0</v>
      </c>
      <c r="I87" s="510">
        <f t="shared" si="30"/>
        <v>0</v>
      </c>
      <c r="J87" s="510">
        <f t="shared" si="30"/>
        <v>0</v>
      </c>
      <c r="K87" s="510">
        <f t="shared" si="30"/>
        <v>0</v>
      </c>
      <c r="L87" s="510">
        <f t="shared" si="30"/>
        <v>0</v>
      </c>
      <c r="M87" s="510">
        <f t="shared" si="30"/>
        <v>0</v>
      </c>
      <c r="N87" s="510">
        <f t="shared" si="30"/>
        <v>0</v>
      </c>
      <c r="O87" s="510">
        <f t="shared" si="30"/>
        <v>0</v>
      </c>
      <c r="P87" s="510">
        <f t="shared" si="30"/>
        <v>0</v>
      </c>
      <c r="Q87" s="510">
        <f t="shared" si="30"/>
        <v>0</v>
      </c>
      <c r="R87" s="510">
        <f t="shared" si="30"/>
        <v>0</v>
      </c>
    </row>
  </sheetData>
  <mergeCells count="64">
    <mergeCell ref="X71:X72"/>
    <mergeCell ref="N71:N72"/>
    <mergeCell ref="O71:O72"/>
    <mergeCell ref="P71:P72"/>
    <mergeCell ref="Q71:Q72"/>
    <mergeCell ref="R71:R72"/>
    <mergeCell ref="U71:U72"/>
    <mergeCell ref="K71:K72"/>
    <mergeCell ref="L71:L72"/>
    <mergeCell ref="M71:M72"/>
    <mergeCell ref="V71:V72"/>
    <mergeCell ref="W71:W72"/>
    <mergeCell ref="F71:F72"/>
    <mergeCell ref="G71:G72"/>
    <mergeCell ref="H71:H72"/>
    <mergeCell ref="I71:I72"/>
    <mergeCell ref="J71:J72"/>
    <mergeCell ref="A44:R44"/>
    <mergeCell ref="A46:B48"/>
    <mergeCell ref="C46:R46"/>
    <mergeCell ref="C47:C48"/>
    <mergeCell ref="D47:E47"/>
    <mergeCell ref="F47:I47"/>
    <mergeCell ref="J47:M47"/>
    <mergeCell ref="N47:O47"/>
    <mergeCell ref="P47:R47"/>
    <mergeCell ref="U30:U31"/>
    <mergeCell ref="V30:V31"/>
    <mergeCell ref="W30:W31"/>
    <mergeCell ref="X30:X31"/>
    <mergeCell ref="A43:B43"/>
    <mergeCell ref="M43:N43"/>
    <mergeCell ref="O43:R43"/>
    <mergeCell ref="A42:B42"/>
    <mergeCell ref="M42:N42"/>
    <mergeCell ref="O42:R42"/>
    <mergeCell ref="L30:L31"/>
    <mergeCell ref="M30:M31"/>
    <mergeCell ref="N30:N31"/>
    <mergeCell ref="O30:O31"/>
    <mergeCell ref="P30:P31"/>
    <mergeCell ref="Q30:Q31"/>
    <mergeCell ref="K30:K31"/>
    <mergeCell ref="R30:R31"/>
    <mergeCell ref="A3:R3"/>
    <mergeCell ref="A5:B7"/>
    <mergeCell ref="C5:R5"/>
    <mergeCell ref="C6:C7"/>
    <mergeCell ref="D6:E6"/>
    <mergeCell ref="F6:I6"/>
    <mergeCell ref="J6:M6"/>
    <mergeCell ref="N6:O6"/>
    <mergeCell ref="P6:R6"/>
    <mergeCell ref="F30:F31"/>
    <mergeCell ref="G30:G31"/>
    <mergeCell ref="H30:H31"/>
    <mergeCell ref="I30:I31"/>
    <mergeCell ref="J30:J31"/>
    <mergeCell ref="A1:B1"/>
    <mergeCell ref="M1:N1"/>
    <mergeCell ref="O1:R1"/>
    <mergeCell ref="A2:B2"/>
    <mergeCell ref="M2:N2"/>
    <mergeCell ref="O2:R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firstPageNumber="55" orientation="landscape" r:id="rId1"/>
  <headerFooter alignWithMargins="0">
    <oddFooter>&amp;C&amp;8&amp;A</oddFooter>
  </headerFooter>
  <rowBreaks count="1" manualBreakCount="1">
    <brk id="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55"/>
  <sheetViews>
    <sheetView view="pageBreakPreview" zoomScale="80" zoomScaleNormal="90" zoomScaleSheetLayoutView="80" workbookViewId="0">
      <selection activeCell="I10" sqref="I10"/>
    </sheetView>
  </sheetViews>
  <sheetFormatPr defaultColWidth="9" defaultRowHeight="13.5"/>
  <cols>
    <col min="1" max="1" width="12.5" style="509" customWidth="1"/>
    <col min="2" max="2" width="6" style="509" customWidth="1"/>
    <col min="3" max="15" width="10.75" style="509" customWidth="1"/>
    <col min="16" max="16" width="9" style="509"/>
    <col min="17" max="20" width="4.5" style="509" bestFit="1" customWidth="1"/>
    <col min="21" max="256" width="9" style="509"/>
    <col min="257" max="257" width="12.5" style="509" customWidth="1"/>
    <col min="258" max="258" width="6" style="509" customWidth="1"/>
    <col min="259" max="271" width="10.75" style="509" customWidth="1"/>
    <col min="272" max="272" width="9" style="509"/>
    <col min="273" max="276" width="4.5" style="509" bestFit="1" customWidth="1"/>
    <col min="277" max="512" width="9" style="509"/>
    <col min="513" max="513" width="12.5" style="509" customWidth="1"/>
    <col min="514" max="514" width="6" style="509" customWidth="1"/>
    <col min="515" max="527" width="10.75" style="509" customWidth="1"/>
    <col min="528" max="528" width="9" style="509"/>
    <col min="529" max="532" width="4.5" style="509" bestFit="1" customWidth="1"/>
    <col min="533" max="768" width="9" style="509"/>
    <col min="769" max="769" width="12.5" style="509" customWidth="1"/>
    <col min="770" max="770" width="6" style="509" customWidth="1"/>
    <col min="771" max="783" width="10.75" style="509" customWidth="1"/>
    <col min="784" max="784" width="9" style="509"/>
    <col min="785" max="788" width="4.5" style="509" bestFit="1" customWidth="1"/>
    <col min="789" max="1024" width="9" style="509"/>
    <col min="1025" max="1025" width="12.5" style="509" customWidth="1"/>
    <col min="1026" max="1026" width="6" style="509" customWidth="1"/>
    <col min="1027" max="1039" width="10.75" style="509" customWidth="1"/>
    <col min="1040" max="1040" width="9" style="509"/>
    <col min="1041" max="1044" width="4.5" style="509" bestFit="1" customWidth="1"/>
    <col min="1045" max="1280" width="9" style="509"/>
    <col min="1281" max="1281" width="12.5" style="509" customWidth="1"/>
    <col min="1282" max="1282" width="6" style="509" customWidth="1"/>
    <col min="1283" max="1295" width="10.75" style="509" customWidth="1"/>
    <col min="1296" max="1296" width="9" style="509"/>
    <col min="1297" max="1300" width="4.5" style="509" bestFit="1" customWidth="1"/>
    <col min="1301" max="1536" width="9" style="509"/>
    <col min="1537" max="1537" width="12.5" style="509" customWidth="1"/>
    <col min="1538" max="1538" width="6" style="509" customWidth="1"/>
    <col min="1539" max="1551" width="10.75" style="509" customWidth="1"/>
    <col min="1552" max="1552" width="9" style="509"/>
    <col min="1553" max="1556" width="4.5" style="509" bestFit="1" customWidth="1"/>
    <col min="1557" max="1792" width="9" style="509"/>
    <col min="1793" max="1793" width="12.5" style="509" customWidth="1"/>
    <col min="1794" max="1794" width="6" style="509" customWidth="1"/>
    <col min="1795" max="1807" width="10.75" style="509" customWidth="1"/>
    <col min="1808" max="1808" width="9" style="509"/>
    <col min="1809" max="1812" width="4.5" style="509" bestFit="1" customWidth="1"/>
    <col min="1813" max="2048" width="9" style="509"/>
    <col min="2049" max="2049" width="12.5" style="509" customWidth="1"/>
    <col min="2050" max="2050" width="6" style="509" customWidth="1"/>
    <col min="2051" max="2063" width="10.75" style="509" customWidth="1"/>
    <col min="2064" max="2064" width="9" style="509"/>
    <col min="2065" max="2068" width="4.5" style="509" bestFit="1" customWidth="1"/>
    <col min="2069" max="2304" width="9" style="509"/>
    <col min="2305" max="2305" width="12.5" style="509" customWidth="1"/>
    <col min="2306" max="2306" width="6" style="509" customWidth="1"/>
    <col min="2307" max="2319" width="10.75" style="509" customWidth="1"/>
    <col min="2320" max="2320" width="9" style="509"/>
    <col min="2321" max="2324" width="4.5" style="509" bestFit="1" customWidth="1"/>
    <col min="2325" max="2560" width="9" style="509"/>
    <col min="2561" max="2561" width="12.5" style="509" customWidth="1"/>
    <col min="2562" max="2562" width="6" style="509" customWidth="1"/>
    <col min="2563" max="2575" width="10.75" style="509" customWidth="1"/>
    <col min="2576" max="2576" width="9" style="509"/>
    <col min="2577" max="2580" width="4.5" style="509" bestFit="1" customWidth="1"/>
    <col min="2581" max="2816" width="9" style="509"/>
    <col min="2817" max="2817" width="12.5" style="509" customWidth="1"/>
    <col min="2818" max="2818" width="6" style="509" customWidth="1"/>
    <col min="2819" max="2831" width="10.75" style="509" customWidth="1"/>
    <col min="2832" max="2832" width="9" style="509"/>
    <col min="2833" max="2836" width="4.5" style="509" bestFit="1" customWidth="1"/>
    <col min="2837" max="3072" width="9" style="509"/>
    <col min="3073" max="3073" width="12.5" style="509" customWidth="1"/>
    <col min="3074" max="3074" width="6" style="509" customWidth="1"/>
    <col min="3075" max="3087" width="10.75" style="509" customWidth="1"/>
    <col min="3088" max="3088" width="9" style="509"/>
    <col min="3089" max="3092" width="4.5" style="509" bestFit="1" customWidth="1"/>
    <col min="3093" max="3328" width="9" style="509"/>
    <col min="3329" max="3329" width="12.5" style="509" customWidth="1"/>
    <col min="3330" max="3330" width="6" style="509" customWidth="1"/>
    <col min="3331" max="3343" width="10.75" style="509" customWidth="1"/>
    <col min="3344" max="3344" width="9" style="509"/>
    <col min="3345" max="3348" width="4.5" style="509" bestFit="1" customWidth="1"/>
    <col min="3349" max="3584" width="9" style="509"/>
    <col min="3585" max="3585" width="12.5" style="509" customWidth="1"/>
    <col min="3586" max="3586" width="6" style="509" customWidth="1"/>
    <col min="3587" max="3599" width="10.75" style="509" customWidth="1"/>
    <col min="3600" max="3600" width="9" style="509"/>
    <col min="3601" max="3604" width="4.5" style="509" bestFit="1" customWidth="1"/>
    <col min="3605" max="3840" width="9" style="509"/>
    <col min="3841" max="3841" width="12.5" style="509" customWidth="1"/>
    <col min="3842" max="3842" width="6" style="509" customWidth="1"/>
    <col min="3843" max="3855" width="10.75" style="509" customWidth="1"/>
    <col min="3856" max="3856" width="9" style="509"/>
    <col min="3857" max="3860" width="4.5" style="509" bestFit="1" customWidth="1"/>
    <col min="3861" max="4096" width="9" style="509"/>
    <col min="4097" max="4097" width="12.5" style="509" customWidth="1"/>
    <col min="4098" max="4098" width="6" style="509" customWidth="1"/>
    <col min="4099" max="4111" width="10.75" style="509" customWidth="1"/>
    <col min="4112" max="4112" width="9" style="509"/>
    <col min="4113" max="4116" width="4.5" style="509" bestFit="1" customWidth="1"/>
    <col min="4117" max="4352" width="9" style="509"/>
    <col min="4353" max="4353" width="12.5" style="509" customWidth="1"/>
    <col min="4354" max="4354" width="6" style="509" customWidth="1"/>
    <col min="4355" max="4367" width="10.75" style="509" customWidth="1"/>
    <col min="4368" max="4368" width="9" style="509"/>
    <col min="4369" max="4372" width="4.5" style="509" bestFit="1" customWidth="1"/>
    <col min="4373" max="4608" width="9" style="509"/>
    <col min="4609" max="4609" width="12.5" style="509" customWidth="1"/>
    <col min="4610" max="4610" width="6" style="509" customWidth="1"/>
    <col min="4611" max="4623" width="10.75" style="509" customWidth="1"/>
    <col min="4624" max="4624" width="9" style="509"/>
    <col min="4625" max="4628" width="4.5" style="509" bestFit="1" customWidth="1"/>
    <col min="4629" max="4864" width="9" style="509"/>
    <col min="4865" max="4865" width="12.5" style="509" customWidth="1"/>
    <col min="4866" max="4866" width="6" style="509" customWidth="1"/>
    <col min="4867" max="4879" width="10.75" style="509" customWidth="1"/>
    <col min="4880" max="4880" width="9" style="509"/>
    <col min="4881" max="4884" width="4.5" style="509" bestFit="1" customWidth="1"/>
    <col min="4885" max="5120" width="9" style="509"/>
    <col min="5121" max="5121" width="12.5" style="509" customWidth="1"/>
    <col min="5122" max="5122" width="6" style="509" customWidth="1"/>
    <col min="5123" max="5135" width="10.75" style="509" customWidth="1"/>
    <col min="5136" max="5136" width="9" style="509"/>
    <col min="5137" max="5140" width="4.5" style="509" bestFit="1" customWidth="1"/>
    <col min="5141" max="5376" width="9" style="509"/>
    <col min="5377" max="5377" width="12.5" style="509" customWidth="1"/>
    <col min="5378" max="5378" width="6" style="509" customWidth="1"/>
    <col min="5379" max="5391" width="10.75" style="509" customWidth="1"/>
    <col min="5392" max="5392" width="9" style="509"/>
    <col min="5393" max="5396" width="4.5" style="509" bestFit="1" customWidth="1"/>
    <col min="5397" max="5632" width="9" style="509"/>
    <col min="5633" max="5633" width="12.5" style="509" customWidth="1"/>
    <col min="5634" max="5634" width="6" style="509" customWidth="1"/>
    <col min="5635" max="5647" width="10.75" style="509" customWidth="1"/>
    <col min="5648" max="5648" width="9" style="509"/>
    <col min="5649" max="5652" width="4.5" style="509" bestFit="1" customWidth="1"/>
    <col min="5653" max="5888" width="9" style="509"/>
    <col min="5889" max="5889" width="12.5" style="509" customWidth="1"/>
    <col min="5890" max="5890" width="6" style="509" customWidth="1"/>
    <col min="5891" max="5903" width="10.75" style="509" customWidth="1"/>
    <col min="5904" max="5904" width="9" style="509"/>
    <col min="5905" max="5908" width="4.5" style="509" bestFit="1" customWidth="1"/>
    <col min="5909" max="6144" width="9" style="509"/>
    <col min="6145" max="6145" width="12.5" style="509" customWidth="1"/>
    <col min="6146" max="6146" width="6" style="509" customWidth="1"/>
    <col min="6147" max="6159" width="10.75" style="509" customWidth="1"/>
    <col min="6160" max="6160" width="9" style="509"/>
    <col min="6161" max="6164" width="4.5" style="509" bestFit="1" customWidth="1"/>
    <col min="6165" max="6400" width="9" style="509"/>
    <col min="6401" max="6401" width="12.5" style="509" customWidth="1"/>
    <col min="6402" max="6402" width="6" style="509" customWidth="1"/>
    <col min="6403" max="6415" width="10.75" style="509" customWidth="1"/>
    <col min="6416" max="6416" width="9" style="509"/>
    <col min="6417" max="6420" width="4.5" style="509" bestFit="1" customWidth="1"/>
    <col min="6421" max="6656" width="9" style="509"/>
    <col min="6657" max="6657" width="12.5" style="509" customWidth="1"/>
    <col min="6658" max="6658" width="6" style="509" customWidth="1"/>
    <col min="6659" max="6671" width="10.75" style="509" customWidth="1"/>
    <col min="6672" max="6672" width="9" style="509"/>
    <col min="6673" max="6676" width="4.5" style="509" bestFit="1" customWidth="1"/>
    <col min="6677" max="6912" width="9" style="509"/>
    <col min="6913" max="6913" width="12.5" style="509" customWidth="1"/>
    <col min="6914" max="6914" width="6" style="509" customWidth="1"/>
    <col min="6915" max="6927" width="10.75" style="509" customWidth="1"/>
    <col min="6928" max="6928" width="9" style="509"/>
    <col min="6929" max="6932" width="4.5" style="509" bestFit="1" customWidth="1"/>
    <col min="6933" max="7168" width="9" style="509"/>
    <col min="7169" max="7169" width="12.5" style="509" customWidth="1"/>
    <col min="7170" max="7170" width="6" style="509" customWidth="1"/>
    <col min="7171" max="7183" width="10.75" style="509" customWidth="1"/>
    <col min="7184" max="7184" width="9" style="509"/>
    <col min="7185" max="7188" width="4.5" style="509" bestFit="1" customWidth="1"/>
    <col min="7189" max="7424" width="9" style="509"/>
    <col min="7425" max="7425" width="12.5" style="509" customWidth="1"/>
    <col min="7426" max="7426" width="6" style="509" customWidth="1"/>
    <col min="7427" max="7439" width="10.75" style="509" customWidth="1"/>
    <col min="7440" max="7440" width="9" style="509"/>
    <col min="7441" max="7444" width="4.5" style="509" bestFit="1" customWidth="1"/>
    <col min="7445" max="7680" width="9" style="509"/>
    <col min="7681" max="7681" width="12.5" style="509" customWidth="1"/>
    <col min="7682" max="7682" width="6" style="509" customWidth="1"/>
    <col min="7683" max="7695" width="10.75" style="509" customWidth="1"/>
    <col min="7696" max="7696" width="9" style="509"/>
    <col min="7697" max="7700" width="4.5" style="509" bestFit="1" customWidth="1"/>
    <col min="7701" max="7936" width="9" style="509"/>
    <col min="7937" max="7937" width="12.5" style="509" customWidth="1"/>
    <col min="7938" max="7938" width="6" style="509" customWidth="1"/>
    <col min="7939" max="7951" width="10.75" style="509" customWidth="1"/>
    <col min="7952" max="7952" width="9" style="509"/>
    <col min="7953" max="7956" width="4.5" style="509" bestFit="1" customWidth="1"/>
    <col min="7957" max="8192" width="9" style="509"/>
    <col min="8193" max="8193" width="12.5" style="509" customWidth="1"/>
    <col min="8194" max="8194" width="6" style="509" customWidth="1"/>
    <col min="8195" max="8207" width="10.75" style="509" customWidth="1"/>
    <col min="8208" max="8208" width="9" style="509"/>
    <col min="8209" max="8212" width="4.5" style="509" bestFit="1" customWidth="1"/>
    <col min="8213" max="8448" width="9" style="509"/>
    <col min="8449" max="8449" width="12.5" style="509" customWidth="1"/>
    <col min="8450" max="8450" width="6" style="509" customWidth="1"/>
    <col min="8451" max="8463" width="10.75" style="509" customWidth="1"/>
    <col min="8464" max="8464" width="9" style="509"/>
    <col min="8465" max="8468" width="4.5" style="509" bestFit="1" customWidth="1"/>
    <col min="8469" max="8704" width="9" style="509"/>
    <col min="8705" max="8705" width="12.5" style="509" customWidth="1"/>
    <col min="8706" max="8706" width="6" style="509" customWidth="1"/>
    <col min="8707" max="8719" width="10.75" style="509" customWidth="1"/>
    <col min="8720" max="8720" width="9" style="509"/>
    <col min="8721" max="8724" width="4.5" style="509" bestFit="1" customWidth="1"/>
    <col min="8725" max="8960" width="9" style="509"/>
    <col min="8961" max="8961" width="12.5" style="509" customWidth="1"/>
    <col min="8962" max="8962" width="6" style="509" customWidth="1"/>
    <col min="8963" max="8975" width="10.75" style="509" customWidth="1"/>
    <col min="8976" max="8976" width="9" style="509"/>
    <col min="8977" max="8980" width="4.5" style="509" bestFit="1" customWidth="1"/>
    <col min="8981" max="9216" width="9" style="509"/>
    <col min="9217" max="9217" width="12.5" style="509" customWidth="1"/>
    <col min="9218" max="9218" width="6" style="509" customWidth="1"/>
    <col min="9219" max="9231" width="10.75" style="509" customWidth="1"/>
    <col min="9232" max="9232" width="9" style="509"/>
    <col min="9233" max="9236" width="4.5" style="509" bestFit="1" customWidth="1"/>
    <col min="9237" max="9472" width="9" style="509"/>
    <col min="9473" max="9473" width="12.5" style="509" customWidth="1"/>
    <col min="9474" max="9474" width="6" style="509" customWidth="1"/>
    <col min="9475" max="9487" width="10.75" style="509" customWidth="1"/>
    <col min="9488" max="9488" width="9" style="509"/>
    <col min="9489" max="9492" width="4.5" style="509" bestFit="1" customWidth="1"/>
    <col min="9493" max="9728" width="9" style="509"/>
    <col min="9729" max="9729" width="12.5" style="509" customWidth="1"/>
    <col min="9730" max="9730" width="6" style="509" customWidth="1"/>
    <col min="9731" max="9743" width="10.75" style="509" customWidth="1"/>
    <col min="9744" max="9744" width="9" style="509"/>
    <col min="9745" max="9748" width="4.5" style="509" bestFit="1" customWidth="1"/>
    <col min="9749" max="9984" width="9" style="509"/>
    <col min="9985" max="9985" width="12.5" style="509" customWidth="1"/>
    <col min="9986" max="9986" width="6" style="509" customWidth="1"/>
    <col min="9987" max="9999" width="10.75" style="509" customWidth="1"/>
    <col min="10000" max="10000" width="9" style="509"/>
    <col min="10001" max="10004" width="4.5" style="509" bestFit="1" customWidth="1"/>
    <col min="10005" max="10240" width="9" style="509"/>
    <col min="10241" max="10241" width="12.5" style="509" customWidth="1"/>
    <col min="10242" max="10242" width="6" style="509" customWidth="1"/>
    <col min="10243" max="10255" width="10.75" style="509" customWidth="1"/>
    <col min="10256" max="10256" width="9" style="509"/>
    <col min="10257" max="10260" width="4.5" style="509" bestFit="1" customWidth="1"/>
    <col min="10261" max="10496" width="9" style="509"/>
    <col min="10497" max="10497" width="12.5" style="509" customWidth="1"/>
    <col min="10498" max="10498" width="6" style="509" customWidth="1"/>
    <col min="10499" max="10511" width="10.75" style="509" customWidth="1"/>
    <col min="10512" max="10512" width="9" style="509"/>
    <col min="10513" max="10516" width="4.5" style="509" bestFit="1" customWidth="1"/>
    <col min="10517" max="10752" width="9" style="509"/>
    <col min="10753" max="10753" width="12.5" style="509" customWidth="1"/>
    <col min="10754" max="10754" width="6" style="509" customWidth="1"/>
    <col min="10755" max="10767" width="10.75" style="509" customWidth="1"/>
    <col min="10768" max="10768" width="9" style="509"/>
    <col min="10769" max="10772" width="4.5" style="509" bestFit="1" customWidth="1"/>
    <col min="10773" max="11008" width="9" style="509"/>
    <col min="11009" max="11009" width="12.5" style="509" customWidth="1"/>
    <col min="11010" max="11010" width="6" style="509" customWidth="1"/>
    <col min="11011" max="11023" width="10.75" style="509" customWidth="1"/>
    <col min="11024" max="11024" width="9" style="509"/>
    <col min="11025" max="11028" width="4.5" style="509" bestFit="1" customWidth="1"/>
    <col min="11029" max="11264" width="9" style="509"/>
    <col min="11265" max="11265" width="12.5" style="509" customWidth="1"/>
    <col min="11266" max="11266" width="6" style="509" customWidth="1"/>
    <col min="11267" max="11279" width="10.75" style="509" customWidth="1"/>
    <col min="11280" max="11280" width="9" style="509"/>
    <col min="11281" max="11284" width="4.5" style="509" bestFit="1" customWidth="1"/>
    <col min="11285" max="11520" width="9" style="509"/>
    <col min="11521" max="11521" width="12.5" style="509" customWidth="1"/>
    <col min="11522" max="11522" width="6" style="509" customWidth="1"/>
    <col min="11523" max="11535" width="10.75" style="509" customWidth="1"/>
    <col min="11536" max="11536" width="9" style="509"/>
    <col min="11537" max="11540" width="4.5" style="509" bestFit="1" customWidth="1"/>
    <col min="11541" max="11776" width="9" style="509"/>
    <col min="11777" max="11777" width="12.5" style="509" customWidth="1"/>
    <col min="11778" max="11778" width="6" style="509" customWidth="1"/>
    <col min="11779" max="11791" width="10.75" style="509" customWidth="1"/>
    <col min="11792" max="11792" width="9" style="509"/>
    <col min="11793" max="11796" width="4.5" style="509" bestFit="1" customWidth="1"/>
    <col min="11797" max="12032" width="9" style="509"/>
    <col min="12033" max="12033" width="12.5" style="509" customWidth="1"/>
    <col min="12034" max="12034" width="6" style="509" customWidth="1"/>
    <col min="12035" max="12047" width="10.75" style="509" customWidth="1"/>
    <col min="12048" max="12048" width="9" style="509"/>
    <col min="12049" max="12052" width="4.5" style="509" bestFit="1" customWidth="1"/>
    <col min="12053" max="12288" width="9" style="509"/>
    <col min="12289" max="12289" width="12.5" style="509" customWidth="1"/>
    <col min="12290" max="12290" width="6" style="509" customWidth="1"/>
    <col min="12291" max="12303" width="10.75" style="509" customWidth="1"/>
    <col min="12304" max="12304" width="9" style="509"/>
    <col min="12305" max="12308" width="4.5" style="509" bestFit="1" customWidth="1"/>
    <col min="12309" max="12544" width="9" style="509"/>
    <col min="12545" max="12545" width="12.5" style="509" customWidth="1"/>
    <col min="12546" max="12546" width="6" style="509" customWidth="1"/>
    <col min="12547" max="12559" width="10.75" style="509" customWidth="1"/>
    <col min="12560" max="12560" width="9" style="509"/>
    <col min="12561" max="12564" width="4.5" style="509" bestFit="1" customWidth="1"/>
    <col min="12565" max="12800" width="9" style="509"/>
    <col min="12801" max="12801" width="12.5" style="509" customWidth="1"/>
    <col min="12802" max="12802" width="6" style="509" customWidth="1"/>
    <col min="12803" max="12815" width="10.75" style="509" customWidth="1"/>
    <col min="12816" max="12816" width="9" style="509"/>
    <col min="12817" max="12820" width="4.5" style="509" bestFit="1" customWidth="1"/>
    <col min="12821" max="13056" width="9" style="509"/>
    <col min="13057" max="13057" width="12.5" style="509" customWidth="1"/>
    <col min="13058" max="13058" width="6" style="509" customWidth="1"/>
    <col min="13059" max="13071" width="10.75" style="509" customWidth="1"/>
    <col min="13072" max="13072" width="9" style="509"/>
    <col min="13073" max="13076" width="4.5" style="509" bestFit="1" customWidth="1"/>
    <col min="13077" max="13312" width="9" style="509"/>
    <col min="13313" max="13313" width="12.5" style="509" customWidth="1"/>
    <col min="13314" max="13314" width="6" style="509" customWidth="1"/>
    <col min="13315" max="13327" width="10.75" style="509" customWidth="1"/>
    <col min="13328" max="13328" width="9" style="509"/>
    <col min="13329" max="13332" width="4.5" style="509" bestFit="1" customWidth="1"/>
    <col min="13333" max="13568" width="9" style="509"/>
    <col min="13569" max="13569" width="12.5" style="509" customWidth="1"/>
    <col min="13570" max="13570" width="6" style="509" customWidth="1"/>
    <col min="13571" max="13583" width="10.75" style="509" customWidth="1"/>
    <col min="13584" max="13584" width="9" style="509"/>
    <col min="13585" max="13588" width="4.5" style="509" bestFit="1" customWidth="1"/>
    <col min="13589" max="13824" width="9" style="509"/>
    <col min="13825" max="13825" width="12.5" style="509" customWidth="1"/>
    <col min="13826" max="13826" width="6" style="509" customWidth="1"/>
    <col min="13827" max="13839" width="10.75" style="509" customWidth="1"/>
    <col min="13840" max="13840" width="9" style="509"/>
    <col min="13841" max="13844" width="4.5" style="509" bestFit="1" customWidth="1"/>
    <col min="13845" max="14080" width="9" style="509"/>
    <col min="14081" max="14081" width="12.5" style="509" customWidth="1"/>
    <col min="14082" max="14082" width="6" style="509" customWidth="1"/>
    <col min="14083" max="14095" width="10.75" style="509" customWidth="1"/>
    <col min="14096" max="14096" width="9" style="509"/>
    <col min="14097" max="14100" width="4.5" style="509" bestFit="1" customWidth="1"/>
    <col min="14101" max="14336" width="9" style="509"/>
    <col min="14337" max="14337" width="12.5" style="509" customWidth="1"/>
    <col min="14338" max="14338" width="6" style="509" customWidth="1"/>
    <col min="14339" max="14351" width="10.75" style="509" customWidth="1"/>
    <col min="14352" max="14352" width="9" style="509"/>
    <col min="14353" max="14356" width="4.5" style="509" bestFit="1" customWidth="1"/>
    <col min="14357" max="14592" width="9" style="509"/>
    <col min="14593" max="14593" width="12.5" style="509" customWidth="1"/>
    <col min="14594" max="14594" width="6" style="509" customWidth="1"/>
    <col min="14595" max="14607" width="10.75" style="509" customWidth="1"/>
    <col min="14608" max="14608" width="9" style="509"/>
    <col min="14609" max="14612" width="4.5" style="509" bestFit="1" customWidth="1"/>
    <col min="14613" max="14848" width="9" style="509"/>
    <col min="14849" max="14849" width="12.5" style="509" customWidth="1"/>
    <col min="14850" max="14850" width="6" style="509" customWidth="1"/>
    <col min="14851" max="14863" width="10.75" style="509" customWidth="1"/>
    <col min="14864" max="14864" width="9" style="509"/>
    <col min="14865" max="14868" width="4.5" style="509" bestFit="1" customWidth="1"/>
    <col min="14869" max="15104" width="9" style="509"/>
    <col min="15105" max="15105" width="12.5" style="509" customWidth="1"/>
    <col min="15106" max="15106" width="6" style="509" customWidth="1"/>
    <col min="15107" max="15119" width="10.75" style="509" customWidth="1"/>
    <col min="15120" max="15120" width="9" style="509"/>
    <col min="15121" max="15124" width="4.5" style="509" bestFit="1" customWidth="1"/>
    <col min="15125" max="15360" width="9" style="509"/>
    <col min="15361" max="15361" width="12.5" style="509" customWidth="1"/>
    <col min="15362" max="15362" width="6" style="509" customWidth="1"/>
    <col min="15363" max="15375" width="10.75" style="509" customWidth="1"/>
    <col min="15376" max="15376" width="9" style="509"/>
    <col min="15377" max="15380" width="4.5" style="509" bestFit="1" customWidth="1"/>
    <col min="15381" max="15616" width="9" style="509"/>
    <col min="15617" max="15617" width="12.5" style="509" customWidth="1"/>
    <col min="15618" max="15618" width="6" style="509" customWidth="1"/>
    <col min="15619" max="15631" width="10.75" style="509" customWidth="1"/>
    <col min="15632" max="15632" width="9" style="509"/>
    <col min="15633" max="15636" width="4.5" style="509" bestFit="1" customWidth="1"/>
    <col min="15637" max="15872" width="9" style="509"/>
    <col min="15873" max="15873" width="12.5" style="509" customWidth="1"/>
    <col min="15874" max="15874" width="6" style="509" customWidth="1"/>
    <col min="15875" max="15887" width="10.75" style="509" customWidth="1"/>
    <col min="15888" max="15888" width="9" style="509"/>
    <col min="15889" max="15892" width="4.5" style="509" bestFit="1" customWidth="1"/>
    <col min="15893" max="16128" width="9" style="509"/>
    <col min="16129" max="16129" width="12.5" style="509" customWidth="1"/>
    <col min="16130" max="16130" width="6" style="509" customWidth="1"/>
    <col min="16131" max="16143" width="10.75" style="509" customWidth="1"/>
    <col min="16144" max="16144" width="9" style="509"/>
    <col min="16145" max="16148" width="4.5" style="509" bestFit="1" customWidth="1"/>
    <col min="16149" max="16384" width="9" style="509"/>
  </cols>
  <sheetData>
    <row r="1" spans="1:20" s="94" customFormat="1" ht="14.1" customHeight="1">
      <c r="A1" s="1739" t="s">
        <v>3108</v>
      </c>
      <c r="B1" s="1739"/>
      <c r="F1" s="1469"/>
      <c r="G1" s="1469"/>
      <c r="H1" s="1469"/>
      <c r="J1" s="1469"/>
      <c r="K1" s="1469"/>
      <c r="L1" s="1449"/>
      <c r="M1" s="1463" t="s">
        <v>3093</v>
      </c>
      <c r="N1" s="1810" t="s">
        <v>3367</v>
      </c>
      <c r="O1" s="1737"/>
    </row>
    <row r="2" spans="1:20" s="94" customFormat="1" ht="14.1" customHeight="1">
      <c r="A2" s="1739" t="s">
        <v>3095</v>
      </c>
      <c r="B2" s="1739"/>
      <c r="C2" s="11" t="s">
        <v>3241</v>
      </c>
      <c r="D2" s="1471"/>
      <c r="E2" s="1471"/>
      <c r="F2" s="1471"/>
      <c r="G2" s="1471"/>
      <c r="H2" s="1471"/>
      <c r="I2" s="1471"/>
      <c r="J2" s="1471"/>
      <c r="K2" s="1457"/>
      <c r="L2" s="7" t="s">
        <v>3883</v>
      </c>
      <c r="M2" s="1463" t="s">
        <v>3884</v>
      </c>
      <c r="N2" s="1810" t="s">
        <v>585</v>
      </c>
      <c r="O2" s="1737"/>
    </row>
    <row r="3" spans="1:20" s="1707" customFormat="1" ht="19.5">
      <c r="A3" s="1762" t="s">
        <v>3885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</row>
    <row r="4" spans="1:20" s="94" customFormat="1" ht="14.25">
      <c r="E4" s="1763" t="s">
        <v>3886</v>
      </c>
      <c r="F4" s="1763"/>
      <c r="G4" s="1763"/>
      <c r="H4" s="1763"/>
      <c r="I4" s="1763"/>
      <c r="J4" s="1763"/>
      <c r="K4" s="1471"/>
      <c r="L4" s="1471"/>
      <c r="M4" s="1471"/>
      <c r="N4" s="1471"/>
      <c r="O4" s="1466" t="s">
        <v>3099</v>
      </c>
    </row>
    <row r="5" spans="1:20" s="1643" customFormat="1" ht="14.25">
      <c r="A5" s="1875" t="s">
        <v>3887</v>
      </c>
      <c r="B5" s="1739"/>
      <c r="C5" s="1810" t="s">
        <v>3888</v>
      </c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  <c r="O5" s="1737"/>
    </row>
    <row r="6" spans="1:20" s="1643" customFormat="1" ht="14.25">
      <c r="A6" s="1737"/>
      <c r="B6" s="1739"/>
      <c r="C6" s="1925" t="s">
        <v>3889</v>
      </c>
      <c r="D6" s="1927" t="s">
        <v>3890</v>
      </c>
      <c r="E6" s="1928"/>
      <c r="F6" s="1929"/>
      <c r="G6" s="1927" t="s">
        <v>3891</v>
      </c>
      <c r="H6" s="1928"/>
      <c r="I6" s="1928"/>
      <c r="J6" s="1929"/>
      <c r="K6" s="1927" t="s">
        <v>3892</v>
      </c>
      <c r="L6" s="1929"/>
      <c r="M6" s="1927" t="s">
        <v>3893</v>
      </c>
      <c r="N6" s="1928"/>
      <c r="O6" s="1929"/>
    </row>
    <row r="7" spans="1:20" s="1643" customFormat="1" ht="28.5">
      <c r="A7" s="1737"/>
      <c r="B7" s="1739"/>
      <c r="C7" s="1926"/>
      <c r="D7" s="498" t="s">
        <v>3379</v>
      </c>
      <c r="E7" s="498" t="s">
        <v>3380</v>
      </c>
      <c r="F7" s="1554" t="s">
        <v>3381</v>
      </c>
      <c r="G7" s="498" t="s">
        <v>3894</v>
      </c>
      <c r="H7" s="498" t="s">
        <v>3895</v>
      </c>
      <c r="I7" s="498" t="s">
        <v>3896</v>
      </c>
      <c r="J7" s="498" t="s">
        <v>3897</v>
      </c>
      <c r="K7" s="498" t="s">
        <v>3898</v>
      </c>
      <c r="L7" s="498" t="s">
        <v>3899</v>
      </c>
      <c r="M7" s="511" t="s">
        <v>3900</v>
      </c>
      <c r="N7" s="511" t="s">
        <v>3901</v>
      </c>
      <c r="O7" s="511" t="s">
        <v>3897</v>
      </c>
    </row>
    <row r="8" spans="1:20" s="94" customFormat="1" ht="5.0999999999999996" customHeight="1">
      <c r="B8" s="1470"/>
    </row>
    <row r="9" spans="1:20" s="94" customFormat="1" ht="11.45" customHeight="1">
      <c r="A9" s="94" t="s">
        <v>453</v>
      </c>
      <c r="B9" s="1470" t="s">
        <v>49</v>
      </c>
      <c r="C9" s="21">
        <f>C10+C11</f>
        <v>19901</v>
      </c>
      <c r="D9" s="21">
        <f>D10+D11</f>
        <v>1146</v>
      </c>
      <c r="E9" s="21">
        <f t="shared" ref="E9:O9" si="0">E10+E11</f>
        <v>15521</v>
      </c>
      <c r="F9" s="21">
        <f t="shared" si="0"/>
        <v>3234</v>
      </c>
      <c r="G9" s="21">
        <f t="shared" si="0"/>
        <v>19406</v>
      </c>
      <c r="H9" s="21">
        <f t="shared" si="0"/>
        <v>143</v>
      </c>
      <c r="I9" s="21">
        <f t="shared" si="0"/>
        <v>280</v>
      </c>
      <c r="J9" s="21">
        <f t="shared" si="0"/>
        <v>72</v>
      </c>
      <c r="K9" s="21">
        <f t="shared" si="0"/>
        <v>12417</v>
      </c>
      <c r="L9" s="21">
        <f t="shared" si="0"/>
        <v>7484</v>
      </c>
      <c r="M9" s="21">
        <f t="shared" si="0"/>
        <v>19764</v>
      </c>
      <c r="N9" s="21">
        <f>N10+N11</f>
        <v>27</v>
      </c>
      <c r="O9" s="21">
        <f t="shared" si="0"/>
        <v>110</v>
      </c>
      <c r="Q9" s="21">
        <f>C9-D9-E9-F9</f>
        <v>0</v>
      </c>
      <c r="R9" s="21">
        <f>C9-G9-H9-I9-J9</f>
        <v>0</v>
      </c>
      <c r="S9" s="21">
        <f>C9-K9-L9</f>
        <v>0</v>
      </c>
      <c r="T9" s="21">
        <f>C9-M9-N9-O9</f>
        <v>0</v>
      </c>
    </row>
    <row r="10" spans="1:20" s="94" customFormat="1" ht="11.45" customHeight="1">
      <c r="B10" s="1470" t="s">
        <v>142</v>
      </c>
      <c r="C10" s="21">
        <f>C13+C37+C46+C49</f>
        <v>10070</v>
      </c>
      <c r="D10" s="21">
        <f t="shared" ref="D10:O11" si="1">D13+D37+D46+D49</f>
        <v>763</v>
      </c>
      <c r="E10" s="21">
        <f t="shared" si="1"/>
        <v>7701</v>
      </c>
      <c r="F10" s="21">
        <f t="shared" si="1"/>
        <v>1606</v>
      </c>
      <c r="G10" s="21">
        <f t="shared" si="1"/>
        <v>9763</v>
      </c>
      <c r="H10" s="21">
        <f t="shared" si="1"/>
        <v>57</v>
      </c>
      <c r="I10" s="21">
        <f t="shared" si="1"/>
        <v>207</v>
      </c>
      <c r="J10" s="21">
        <f t="shared" si="1"/>
        <v>43</v>
      </c>
      <c r="K10" s="21">
        <f t="shared" si="1"/>
        <v>6225</v>
      </c>
      <c r="L10" s="21">
        <f t="shared" si="1"/>
        <v>3845</v>
      </c>
      <c r="M10" s="21">
        <f t="shared" si="1"/>
        <v>9992</v>
      </c>
      <c r="N10" s="21">
        <f>N13+N37+N46+N49</f>
        <v>19</v>
      </c>
      <c r="O10" s="21">
        <f t="shared" si="1"/>
        <v>59</v>
      </c>
      <c r="Q10" s="21">
        <f t="shared" ref="Q10:Q50" si="2">C10-D10-E10-F10</f>
        <v>0</v>
      </c>
      <c r="R10" s="21">
        <f t="shared" ref="R10:R50" si="3">C10-G10-H10-I10-J10</f>
        <v>0</v>
      </c>
      <c r="S10" s="21">
        <f t="shared" ref="S10:S50" si="4">C10-K10-L10</f>
        <v>0</v>
      </c>
      <c r="T10" s="21">
        <f t="shared" ref="T10:T50" si="5">C10-M10-N10-O10</f>
        <v>0</v>
      </c>
    </row>
    <row r="11" spans="1:20" s="94" customFormat="1" ht="11.45" customHeight="1">
      <c r="B11" s="1470" t="s">
        <v>68</v>
      </c>
      <c r="C11" s="21">
        <f>C14+C38+C47+C50</f>
        <v>9831</v>
      </c>
      <c r="D11" s="21">
        <f t="shared" si="1"/>
        <v>383</v>
      </c>
      <c r="E11" s="21">
        <f t="shared" si="1"/>
        <v>7820</v>
      </c>
      <c r="F11" s="21">
        <f t="shared" si="1"/>
        <v>1628</v>
      </c>
      <c r="G11" s="21">
        <f t="shared" si="1"/>
        <v>9643</v>
      </c>
      <c r="H11" s="21">
        <f t="shared" si="1"/>
        <v>86</v>
      </c>
      <c r="I11" s="21">
        <f t="shared" si="1"/>
        <v>73</v>
      </c>
      <c r="J11" s="21">
        <f t="shared" si="1"/>
        <v>29</v>
      </c>
      <c r="K11" s="21">
        <f t="shared" si="1"/>
        <v>6192</v>
      </c>
      <c r="L11" s="21">
        <f t="shared" si="1"/>
        <v>3639</v>
      </c>
      <c r="M11" s="21">
        <f t="shared" si="1"/>
        <v>9772</v>
      </c>
      <c r="N11" s="21">
        <f>N14+N38+N47+N50</f>
        <v>8</v>
      </c>
      <c r="O11" s="21">
        <f t="shared" si="1"/>
        <v>51</v>
      </c>
      <c r="Q11" s="21">
        <f t="shared" si="2"/>
        <v>0</v>
      </c>
      <c r="R11" s="21">
        <f t="shared" si="3"/>
        <v>0</v>
      </c>
      <c r="S11" s="21">
        <f t="shared" si="4"/>
        <v>0</v>
      </c>
      <c r="T11" s="21">
        <f t="shared" si="5"/>
        <v>0</v>
      </c>
    </row>
    <row r="12" spans="1:20" s="94" customFormat="1" ht="11.45" customHeight="1">
      <c r="A12" s="94" t="s">
        <v>2510</v>
      </c>
      <c r="B12" s="1470" t="s">
        <v>49</v>
      </c>
      <c r="C12" s="21">
        <f>C13+C14</f>
        <v>18118</v>
      </c>
      <c r="D12" s="21">
        <f>D13+D14</f>
        <v>998</v>
      </c>
      <c r="E12" s="21">
        <f>E13+E14</f>
        <v>14345</v>
      </c>
      <c r="F12" s="21">
        <f t="shared" ref="F12:O12" si="6">F13+F14</f>
        <v>2775</v>
      </c>
      <c r="G12" s="21">
        <f t="shared" si="6"/>
        <v>17847</v>
      </c>
      <c r="H12" s="21">
        <f t="shared" si="6"/>
        <v>133</v>
      </c>
      <c r="I12" s="21">
        <f t="shared" si="6"/>
        <v>124</v>
      </c>
      <c r="J12" s="21">
        <f t="shared" si="6"/>
        <v>14</v>
      </c>
      <c r="K12" s="21">
        <f t="shared" si="6"/>
        <v>11186</v>
      </c>
      <c r="L12" s="21">
        <f t="shared" si="6"/>
        <v>6932</v>
      </c>
      <c r="M12" s="21">
        <f t="shared" si="6"/>
        <v>18004</v>
      </c>
      <c r="N12" s="21">
        <f>N13+N14</f>
        <v>24</v>
      </c>
      <c r="O12" s="21">
        <f t="shared" si="6"/>
        <v>90</v>
      </c>
      <c r="Q12" s="21">
        <f t="shared" si="2"/>
        <v>0</v>
      </c>
      <c r="R12" s="21">
        <f t="shared" si="3"/>
        <v>0</v>
      </c>
      <c r="S12" s="21">
        <f t="shared" si="4"/>
        <v>0</v>
      </c>
      <c r="T12" s="21">
        <f t="shared" si="5"/>
        <v>0</v>
      </c>
    </row>
    <row r="13" spans="1:20" s="94" customFormat="1" ht="11.45" customHeight="1">
      <c r="B13" s="1470" t="s">
        <v>142</v>
      </c>
      <c r="C13" s="21">
        <f>C16+C19+C22+C25+C28+C31+C34</f>
        <v>9016</v>
      </c>
      <c r="D13" s="21">
        <f t="shared" ref="D13:O14" si="7">D16+D19+D22+D25+D28+D31+D34</f>
        <v>686</v>
      </c>
      <c r="E13" s="21">
        <f t="shared" si="7"/>
        <v>7011</v>
      </c>
      <c r="F13" s="21">
        <f t="shared" si="7"/>
        <v>1319</v>
      </c>
      <c r="G13" s="21">
        <f t="shared" si="7"/>
        <v>8865</v>
      </c>
      <c r="H13" s="21">
        <f t="shared" si="7"/>
        <v>53</v>
      </c>
      <c r="I13" s="21">
        <f t="shared" si="7"/>
        <v>92</v>
      </c>
      <c r="J13" s="21">
        <f t="shared" si="7"/>
        <v>6</v>
      </c>
      <c r="K13" s="21">
        <f t="shared" si="7"/>
        <v>5464</v>
      </c>
      <c r="L13" s="21">
        <f t="shared" si="7"/>
        <v>3552</v>
      </c>
      <c r="M13" s="21">
        <f t="shared" si="7"/>
        <v>8948</v>
      </c>
      <c r="N13" s="21">
        <f t="shared" si="7"/>
        <v>18</v>
      </c>
      <c r="O13" s="21">
        <f t="shared" si="7"/>
        <v>50</v>
      </c>
      <c r="Q13" s="21">
        <f t="shared" si="2"/>
        <v>0</v>
      </c>
      <c r="R13" s="21">
        <f t="shared" si="3"/>
        <v>0</v>
      </c>
      <c r="S13" s="21">
        <f t="shared" si="4"/>
        <v>0</v>
      </c>
      <c r="T13" s="21">
        <f t="shared" si="5"/>
        <v>0</v>
      </c>
    </row>
    <row r="14" spans="1:20" s="94" customFormat="1" ht="11.45" customHeight="1">
      <c r="B14" s="1470" t="s">
        <v>68</v>
      </c>
      <c r="C14" s="21">
        <f>C17+C20+C23+C26+C29+C32+C35</f>
        <v>9102</v>
      </c>
      <c r="D14" s="21">
        <f t="shared" si="7"/>
        <v>312</v>
      </c>
      <c r="E14" s="21">
        <f t="shared" si="7"/>
        <v>7334</v>
      </c>
      <c r="F14" s="21">
        <f>F17+F20+F23+F26+F29+F32+F35</f>
        <v>1456</v>
      </c>
      <c r="G14" s="21">
        <f t="shared" si="7"/>
        <v>8982</v>
      </c>
      <c r="H14" s="21">
        <f t="shared" si="7"/>
        <v>80</v>
      </c>
      <c r="I14" s="21">
        <f t="shared" si="7"/>
        <v>32</v>
      </c>
      <c r="J14" s="21">
        <f t="shared" si="7"/>
        <v>8</v>
      </c>
      <c r="K14" s="21">
        <f t="shared" si="7"/>
        <v>5722</v>
      </c>
      <c r="L14" s="21">
        <f t="shared" si="7"/>
        <v>3380</v>
      </c>
      <c r="M14" s="21">
        <f t="shared" si="7"/>
        <v>9056</v>
      </c>
      <c r="N14" s="21">
        <f t="shared" si="7"/>
        <v>6</v>
      </c>
      <c r="O14" s="21">
        <f t="shared" si="7"/>
        <v>40</v>
      </c>
      <c r="Q14" s="21">
        <f t="shared" si="2"/>
        <v>0</v>
      </c>
      <c r="R14" s="21">
        <f t="shared" si="3"/>
        <v>0</v>
      </c>
      <c r="S14" s="21">
        <f t="shared" si="4"/>
        <v>0</v>
      </c>
      <c r="T14" s="21">
        <f t="shared" si="5"/>
        <v>0</v>
      </c>
    </row>
    <row r="15" spans="1:20" s="94" customFormat="1" ht="11.45" customHeight="1">
      <c r="A15" s="12" t="s">
        <v>597</v>
      </c>
      <c r="B15" s="1470" t="s">
        <v>598</v>
      </c>
      <c r="C15" s="21">
        <f t="shared" ref="C15:C35" si="8">D15+E15+F15</f>
        <v>1265</v>
      </c>
      <c r="D15" s="21">
        <f>D16+D17</f>
        <v>92</v>
      </c>
      <c r="E15" s="21">
        <f t="shared" ref="E15:O15" si="9">E16+E17</f>
        <v>516</v>
      </c>
      <c r="F15" s="21">
        <f t="shared" si="9"/>
        <v>657</v>
      </c>
      <c r="G15" s="21">
        <f t="shared" si="9"/>
        <v>1247</v>
      </c>
      <c r="H15" s="21">
        <f t="shared" si="9"/>
        <v>3</v>
      </c>
      <c r="I15" s="21">
        <f t="shared" si="9"/>
        <v>9</v>
      </c>
      <c r="J15" s="21">
        <f t="shared" si="9"/>
        <v>6</v>
      </c>
      <c r="K15" s="21">
        <f t="shared" si="9"/>
        <v>972</v>
      </c>
      <c r="L15" s="21">
        <f t="shared" si="9"/>
        <v>293</v>
      </c>
      <c r="M15" s="21">
        <f t="shared" si="9"/>
        <v>1263</v>
      </c>
      <c r="N15" s="21">
        <f>N16+N17</f>
        <v>0</v>
      </c>
      <c r="O15" s="21">
        <f t="shared" si="9"/>
        <v>2</v>
      </c>
      <c r="Q15" s="21">
        <f t="shared" si="2"/>
        <v>0</v>
      </c>
      <c r="R15" s="21">
        <f t="shared" si="3"/>
        <v>0</v>
      </c>
      <c r="S15" s="21">
        <f t="shared" si="4"/>
        <v>0</v>
      </c>
      <c r="T15" s="21">
        <f t="shared" si="5"/>
        <v>0</v>
      </c>
    </row>
    <row r="16" spans="1:20" s="94" customFormat="1" ht="11.45" customHeight="1">
      <c r="A16" s="157"/>
      <c r="B16" s="1470" t="s">
        <v>142</v>
      </c>
      <c r="C16" s="21">
        <f t="shared" si="8"/>
        <v>673</v>
      </c>
      <c r="D16" s="21">
        <v>56</v>
      </c>
      <c r="E16" s="21">
        <v>261</v>
      </c>
      <c r="F16" s="21">
        <v>356</v>
      </c>
      <c r="G16" s="21">
        <v>662</v>
      </c>
      <c r="H16" s="21">
        <v>0</v>
      </c>
      <c r="I16" s="21">
        <v>9</v>
      </c>
      <c r="J16" s="21">
        <v>2</v>
      </c>
      <c r="K16" s="21">
        <v>502</v>
      </c>
      <c r="L16" s="21">
        <v>171</v>
      </c>
      <c r="M16" s="21">
        <v>672</v>
      </c>
      <c r="N16" s="21">
        <v>0</v>
      </c>
      <c r="O16" s="21">
        <v>1</v>
      </c>
      <c r="Q16" s="21">
        <f t="shared" si="2"/>
        <v>0</v>
      </c>
      <c r="R16" s="21">
        <f t="shared" si="3"/>
        <v>0</v>
      </c>
      <c r="S16" s="21">
        <f t="shared" si="4"/>
        <v>0</v>
      </c>
      <c r="T16" s="21">
        <f t="shared" si="5"/>
        <v>0</v>
      </c>
    </row>
    <row r="17" spans="1:20" s="94" customFormat="1" ht="11.45" customHeight="1">
      <c r="A17" s="157"/>
      <c r="B17" s="1470" t="s">
        <v>68</v>
      </c>
      <c r="C17" s="21">
        <f t="shared" si="8"/>
        <v>592</v>
      </c>
      <c r="D17" s="21">
        <v>36</v>
      </c>
      <c r="E17" s="21">
        <v>255</v>
      </c>
      <c r="F17" s="21">
        <v>301</v>
      </c>
      <c r="G17" s="21">
        <v>585</v>
      </c>
      <c r="H17" s="21">
        <v>3</v>
      </c>
      <c r="I17" s="21">
        <v>0</v>
      </c>
      <c r="J17" s="21">
        <v>4</v>
      </c>
      <c r="K17" s="21">
        <v>470</v>
      </c>
      <c r="L17" s="21">
        <v>122</v>
      </c>
      <c r="M17" s="21">
        <v>591</v>
      </c>
      <c r="N17" s="21">
        <v>0</v>
      </c>
      <c r="O17" s="21">
        <v>1</v>
      </c>
      <c r="Q17" s="21">
        <f t="shared" si="2"/>
        <v>0</v>
      </c>
      <c r="R17" s="21">
        <f t="shared" si="3"/>
        <v>0</v>
      </c>
      <c r="S17" s="21">
        <f t="shared" si="4"/>
        <v>0</v>
      </c>
      <c r="T17" s="21">
        <f t="shared" si="5"/>
        <v>0</v>
      </c>
    </row>
    <row r="18" spans="1:20" s="94" customFormat="1" ht="11.45" customHeight="1">
      <c r="A18" s="512" t="s">
        <v>599</v>
      </c>
      <c r="B18" s="1470" t="s">
        <v>598</v>
      </c>
      <c r="C18" s="21">
        <f t="shared" si="8"/>
        <v>1329</v>
      </c>
      <c r="D18" s="21">
        <f t="shared" ref="D18:O18" si="10">D19+D20</f>
        <v>0</v>
      </c>
      <c r="E18" s="21">
        <f t="shared" si="10"/>
        <v>1229</v>
      </c>
      <c r="F18" s="21">
        <f t="shared" si="10"/>
        <v>100</v>
      </c>
      <c r="G18" s="21">
        <f t="shared" si="10"/>
        <v>1298</v>
      </c>
      <c r="H18" s="21">
        <f t="shared" si="10"/>
        <v>18</v>
      </c>
      <c r="I18" s="21">
        <f t="shared" si="10"/>
        <v>13</v>
      </c>
      <c r="J18" s="21">
        <f t="shared" si="10"/>
        <v>0</v>
      </c>
      <c r="K18" s="21">
        <f t="shared" si="10"/>
        <v>1206</v>
      </c>
      <c r="L18" s="21">
        <f t="shared" si="10"/>
        <v>123</v>
      </c>
      <c r="M18" s="21">
        <f t="shared" si="10"/>
        <v>1328</v>
      </c>
      <c r="N18" s="21">
        <f>N19+N20</f>
        <v>1</v>
      </c>
      <c r="O18" s="21">
        <f t="shared" si="10"/>
        <v>0</v>
      </c>
      <c r="Q18" s="21">
        <f t="shared" si="2"/>
        <v>0</v>
      </c>
      <c r="R18" s="21">
        <f t="shared" si="3"/>
        <v>0</v>
      </c>
      <c r="S18" s="21">
        <f t="shared" si="4"/>
        <v>0</v>
      </c>
      <c r="T18" s="21">
        <f t="shared" si="5"/>
        <v>0</v>
      </c>
    </row>
    <row r="19" spans="1:20" s="94" customFormat="1" ht="11.45" customHeight="1">
      <c r="A19" s="157"/>
      <c r="B19" s="1470" t="s">
        <v>142</v>
      </c>
      <c r="C19" s="21">
        <f t="shared" si="8"/>
        <v>531</v>
      </c>
      <c r="D19" s="21">
        <v>0</v>
      </c>
      <c r="E19" s="21">
        <v>513</v>
      </c>
      <c r="F19" s="21">
        <v>18</v>
      </c>
      <c r="G19" s="21">
        <v>518</v>
      </c>
      <c r="H19" s="21">
        <v>6</v>
      </c>
      <c r="I19" s="21">
        <v>7</v>
      </c>
      <c r="J19" s="21">
        <v>0</v>
      </c>
      <c r="K19" s="21">
        <v>476</v>
      </c>
      <c r="L19" s="21">
        <v>55</v>
      </c>
      <c r="M19" s="21">
        <v>531</v>
      </c>
      <c r="N19" s="21">
        <v>0</v>
      </c>
      <c r="O19" s="21">
        <v>0</v>
      </c>
      <c r="Q19" s="21">
        <f t="shared" si="2"/>
        <v>0</v>
      </c>
      <c r="R19" s="21">
        <f t="shared" si="3"/>
        <v>0</v>
      </c>
      <c r="S19" s="21">
        <f t="shared" si="4"/>
        <v>0</v>
      </c>
      <c r="T19" s="21">
        <f t="shared" si="5"/>
        <v>0</v>
      </c>
    </row>
    <row r="20" spans="1:20" s="94" customFormat="1" ht="11.45" customHeight="1">
      <c r="A20" s="157"/>
      <c r="B20" s="1470" t="s">
        <v>68</v>
      </c>
      <c r="C20" s="21">
        <f t="shared" si="8"/>
        <v>798</v>
      </c>
      <c r="D20" s="21">
        <v>0</v>
      </c>
      <c r="E20" s="21">
        <v>716</v>
      </c>
      <c r="F20" s="21">
        <v>82</v>
      </c>
      <c r="G20" s="21">
        <v>780</v>
      </c>
      <c r="H20" s="21">
        <v>12</v>
      </c>
      <c r="I20" s="21">
        <v>6</v>
      </c>
      <c r="J20" s="21">
        <v>0</v>
      </c>
      <c r="K20" s="21">
        <v>730</v>
      </c>
      <c r="L20" s="21">
        <v>68</v>
      </c>
      <c r="M20" s="21">
        <v>797</v>
      </c>
      <c r="N20" s="21">
        <v>1</v>
      </c>
      <c r="O20" s="21">
        <v>0</v>
      </c>
      <c r="Q20" s="21">
        <f t="shared" si="2"/>
        <v>0</v>
      </c>
      <c r="R20" s="21">
        <f t="shared" si="3"/>
        <v>0</v>
      </c>
      <c r="S20" s="21">
        <f t="shared" si="4"/>
        <v>0</v>
      </c>
      <c r="T20" s="21">
        <f t="shared" si="5"/>
        <v>0</v>
      </c>
    </row>
    <row r="21" spans="1:20" s="94" customFormat="1" ht="11.45" customHeight="1">
      <c r="A21" s="12" t="s">
        <v>600</v>
      </c>
      <c r="B21" s="1470" t="s">
        <v>598</v>
      </c>
      <c r="C21" s="21">
        <f t="shared" si="8"/>
        <v>0</v>
      </c>
      <c r="D21" s="21">
        <f t="shared" ref="D21:O21" si="11">D22+D23</f>
        <v>0</v>
      </c>
      <c r="E21" s="21">
        <f t="shared" si="11"/>
        <v>0</v>
      </c>
      <c r="F21" s="21">
        <f t="shared" si="11"/>
        <v>0</v>
      </c>
      <c r="G21" s="21">
        <f t="shared" si="11"/>
        <v>0</v>
      </c>
      <c r="H21" s="21">
        <f t="shared" si="11"/>
        <v>0</v>
      </c>
      <c r="I21" s="21">
        <f t="shared" si="11"/>
        <v>0</v>
      </c>
      <c r="J21" s="21">
        <f t="shared" si="11"/>
        <v>0</v>
      </c>
      <c r="K21" s="21">
        <f t="shared" si="11"/>
        <v>0</v>
      </c>
      <c r="L21" s="21">
        <f t="shared" si="11"/>
        <v>0</v>
      </c>
      <c r="M21" s="21">
        <f t="shared" si="11"/>
        <v>0</v>
      </c>
      <c r="N21" s="21">
        <f>N22+N23</f>
        <v>0</v>
      </c>
      <c r="O21" s="21">
        <f t="shared" si="11"/>
        <v>0</v>
      </c>
      <c r="Q21" s="21">
        <f t="shared" si="2"/>
        <v>0</v>
      </c>
      <c r="R21" s="21">
        <f t="shared" si="3"/>
        <v>0</v>
      </c>
      <c r="S21" s="21">
        <f t="shared" si="4"/>
        <v>0</v>
      </c>
      <c r="T21" s="21">
        <f t="shared" si="5"/>
        <v>0</v>
      </c>
    </row>
    <row r="22" spans="1:20" s="94" customFormat="1" ht="11.45" customHeight="1">
      <c r="A22" s="157"/>
      <c r="B22" s="1470" t="s">
        <v>142</v>
      </c>
      <c r="C22" s="21">
        <f t="shared" si="8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Q22" s="21">
        <f t="shared" si="2"/>
        <v>0</v>
      </c>
      <c r="R22" s="21">
        <f t="shared" si="3"/>
        <v>0</v>
      </c>
      <c r="S22" s="21">
        <f t="shared" si="4"/>
        <v>0</v>
      </c>
      <c r="T22" s="21">
        <f t="shared" si="5"/>
        <v>0</v>
      </c>
    </row>
    <row r="23" spans="1:20" s="94" customFormat="1" ht="11.45" customHeight="1">
      <c r="A23" s="157"/>
      <c r="B23" s="1470" t="s">
        <v>68</v>
      </c>
      <c r="C23" s="21">
        <f t="shared" si="8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Q23" s="21">
        <f t="shared" si="2"/>
        <v>0</v>
      </c>
      <c r="R23" s="21">
        <f t="shared" si="3"/>
        <v>0</v>
      </c>
      <c r="S23" s="21">
        <f t="shared" si="4"/>
        <v>0</v>
      </c>
      <c r="T23" s="21">
        <f t="shared" si="5"/>
        <v>0</v>
      </c>
    </row>
    <row r="24" spans="1:20" s="94" customFormat="1" ht="11.45" customHeight="1">
      <c r="A24" s="12" t="s">
        <v>2511</v>
      </c>
      <c r="B24" s="1470" t="s">
        <v>598</v>
      </c>
      <c r="C24" s="21">
        <f t="shared" si="8"/>
        <v>14478</v>
      </c>
      <c r="D24" s="21">
        <f t="shared" ref="D24:O24" si="12">D25+D26</f>
        <v>875</v>
      </c>
      <c r="E24" s="21">
        <f t="shared" si="12"/>
        <v>12600</v>
      </c>
      <c r="F24" s="21">
        <f t="shared" si="12"/>
        <v>1003</v>
      </c>
      <c r="G24" s="21">
        <f t="shared" si="12"/>
        <v>14262</v>
      </c>
      <c r="H24" s="21">
        <f t="shared" si="12"/>
        <v>111</v>
      </c>
      <c r="I24" s="21">
        <f t="shared" si="12"/>
        <v>98</v>
      </c>
      <c r="J24" s="21">
        <f t="shared" si="12"/>
        <v>7</v>
      </c>
      <c r="K24" s="21">
        <f t="shared" si="12"/>
        <v>8216</v>
      </c>
      <c r="L24" s="21">
        <f t="shared" si="12"/>
        <v>6262</v>
      </c>
      <c r="M24" s="21">
        <f t="shared" si="12"/>
        <v>14423</v>
      </c>
      <c r="N24" s="21">
        <f t="shared" si="12"/>
        <v>3</v>
      </c>
      <c r="O24" s="21">
        <f t="shared" si="12"/>
        <v>52</v>
      </c>
      <c r="Q24" s="21">
        <f t="shared" si="2"/>
        <v>0</v>
      </c>
      <c r="R24" s="21">
        <f t="shared" si="3"/>
        <v>0</v>
      </c>
      <c r="S24" s="21">
        <f t="shared" si="4"/>
        <v>0</v>
      </c>
      <c r="T24" s="21">
        <f t="shared" si="5"/>
        <v>0</v>
      </c>
    </row>
    <row r="25" spans="1:20" s="94" customFormat="1" ht="11.45" customHeight="1">
      <c r="A25" s="157"/>
      <c r="B25" s="1470" t="s">
        <v>142</v>
      </c>
      <c r="C25" s="21">
        <f t="shared" si="8"/>
        <v>7245</v>
      </c>
      <c r="D25" s="21">
        <v>602</v>
      </c>
      <c r="E25" s="21">
        <v>6237</v>
      </c>
      <c r="F25" s="21">
        <v>406</v>
      </c>
      <c r="G25" s="21">
        <v>7122</v>
      </c>
      <c r="H25" s="21">
        <v>46</v>
      </c>
      <c r="I25" s="21">
        <v>73</v>
      </c>
      <c r="J25" s="21">
        <v>4</v>
      </c>
      <c r="K25" s="21">
        <v>4056</v>
      </c>
      <c r="L25" s="21">
        <v>3189</v>
      </c>
      <c r="M25" s="21">
        <v>7217</v>
      </c>
      <c r="N25" s="21">
        <v>1</v>
      </c>
      <c r="O25" s="21">
        <v>27</v>
      </c>
      <c r="Q25" s="21">
        <f t="shared" si="2"/>
        <v>0</v>
      </c>
      <c r="R25" s="21">
        <f t="shared" si="3"/>
        <v>0</v>
      </c>
      <c r="S25" s="21">
        <f t="shared" si="4"/>
        <v>0</v>
      </c>
      <c r="T25" s="21">
        <f t="shared" si="5"/>
        <v>0</v>
      </c>
    </row>
    <row r="26" spans="1:20" s="94" customFormat="1" ht="11.45" customHeight="1">
      <c r="A26" s="157"/>
      <c r="B26" s="1470" t="s">
        <v>68</v>
      </c>
      <c r="C26" s="21">
        <f t="shared" si="8"/>
        <v>7233</v>
      </c>
      <c r="D26" s="21">
        <v>273</v>
      </c>
      <c r="E26" s="21">
        <v>6363</v>
      </c>
      <c r="F26" s="21">
        <v>597</v>
      </c>
      <c r="G26" s="21">
        <v>7140</v>
      </c>
      <c r="H26" s="21">
        <v>65</v>
      </c>
      <c r="I26" s="21">
        <v>25</v>
      </c>
      <c r="J26" s="21">
        <v>3</v>
      </c>
      <c r="K26" s="21">
        <v>4160</v>
      </c>
      <c r="L26" s="21">
        <v>3073</v>
      </c>
      <c r="M26" s="21">
        <v>7206</v>
      </c>
      <c r="N26" s="21">
        <v>2</v>
      </c>
      <c r="O26" s="21">
        <v>25</v>
      </c>
      <c r="Q26" s="21">
        <f t="shared" si="2"/>
        <v>0</v>
      </c>
      <c r="R26" s="21">
        <f t="shared" si="3"/>
        <v>0</v>
      </c>
      <c r="S26" s="21">
        <f t="shared" si="4"/>
        <v>0</v>
      </c>
      <c r="T26" s="21">
        <f t="shared" si="5"/>
        <v>0</v>
      </c>
    </row>
    <row r="27" spans="1:20" s="94" customFormat="1" ht="11.45" customHeight="1">
      <c r="A27" s="12" t="s">
        <v>601</v>
      </c>
      <c r="B27" s="1470" t="s">
        <v>598</v>
      </c>
      <c r="C27" s="21">
        <f t="shared" si="8"/>
        <v>30</v>
      </c>
      <c r="D27" s="21">
        <f t="shared" ref="D27:O27" si="13">D28+D29</f>
        <v>30</v>
      </c>
      <c r="E27" s="21">
        <f t="shared" si="13"/>
        <v>0</v>
      </c>
      <c r="F27" s="21">
        <f t="shared" si="13"/>
        <v>0</v>
      </c>
      <c r="G27" s="21">
        <f t="shared" si="13"/>
        <v>30</v>
      </c>
      <c r="H27" s="21">
        <f t="shared" si="13"/>
        <v>0</v>
      </c>
      <c r="I27" s="21">
        <f t="shared" si="13"/>
        <v>0</v>
      </c>
      <c r="J27" s="21">
        <f t="shared" si="13"/>
        <v>0</v>
      </c>
      <c r="K27" s="21">
        <f t="shared" si="13"/>
        <v>11</v>
      </c>
      <c r="L27" s="21">
        <f t="shared" si="13"/>
        <v>19</v>
      </c>
      <c r="M27" s="21">
        <f t="shared" si="13"/>
        <v>30</v>
      </c>
      <c r="N27" s="21">
        <f t="shared" si="13"/>
        <v>0</v>
      </c>
      <c r="O27" s="21">
        <f t="shared" si="13"/>
        <v>0</v>
      </c>
      <c r="Q27" s="21">
        <f t="shared" si="2"/>
        <v>0</v>
      </c>
      <c r="R27" s="21">
        <f t="shared" si="3"/>
        <v>0</v>
      </c>
      <c r="S27" s="21">
        <f t="shared" si="4"/>
        <v>0</v>
      </c>
      <c r="T27" s="21">
        <f t="shared" si="5"/>
        <v>0</v>
      </c>
    </row>
    <row r="28" spans="1:20" s="94" customFormat="1" ht="11.45" customHeight="1">
      <c r="A28" s="157"/>
      <c r="B28" s="1470" t="s">
        <v>142</v>
      </c>
      <c r="C28" s="21">
        <f t="shared" si="8"/>
        <v>28</v>
      </c>
      <c r="D28" s="21">
        <v>28</v>
      </c>
      <c r="E28" s="21">
        <v>0</v>
      </c>
      <c r="F28" s="21">
        <v>0</v>
      </c>
      <c r="G28" s="21">
        <v>28</v>
      </c>
      <c r="H28" s="21">
        <v>0</v>
      </c>
      <c r="I28" s="21">
        <v>0</v>
      </c>
      <c r="J28" s="21">
        <v>0</v>
      </c>
      <c r="K28" s="21">
        <v>11</v>
      </c>
      <c r="L28" s="21">
        <v>17</v>
      </c>
      <c r="M28" s="21">
        <v>28</v>
      </c>
      <c r="N28" s="21">
        <v>0</v>
      </c>
      <c r="O28" s="21">
        <v>0</v>
      </c>
      <c r="Q28" s="21">
        <f t="shared" si="2"/>
        <v>0</v>
      </c>
      <c r="R28" s="21">
        <f t="shared" si="3"/>
        <v>0</v>
      </c>
      <c r="S28" s="21">
        <f t="shared" si="4"/>
        <v>0</v>
      </c>
      <c r="T28" s="21">
        <f t="shared" si="5"/>
        <v>0</v>
      </c>
    </row>
    <row r="29" spans="1:20" s="94" customFormat="1" ht="11.45" customHeight="1">
      <c r="A29" s="157"/>
      <c r="B29" s="1470" t="s">
        <v>68</v>
      </c>
      <c r="C29" s="21">
        <f t="shared" si="8"/>
        <v>2</v>
      </c>
      <c r="D29" s="21">
        <v>2</v>
      </c>
      <c r="E29" s="21">
        <v>0</v>
      </c>
      <c r="F29" s="21">
        <v>0</v>
      </c>
      <c r="G29" s="21">
        <v>2</v>
      </c>
      <c r="H29" s="21">
        <v>0</v>
      </c>
      <c r="I29" s="21">
        <v>0</v>
      </c>
      <c r="J29" s="21">
        <v>0</v>
      </c>
      <c r="K29" s="21">
        <v>0</v>
      </c>
      <c r="L29" s="21">
        <v>2</v>
      </c>
      <c r="M29" s="21">
        <v>2</v>
      </c>
      <c r="N29" s="21">
        <v>0</v>
      </c>
      <c r="O29" s="21">
        <v>0</v>
      </c>
      <c r="Q29" s="21">
        <f t="shared" si="2"/>
        <v>0</v>
      </c>
      <c r="R29" s="21">
        <f>C29-G29-H29-I29-J29</f>
        <v>0</v>
      </c>
      <c r="S29" s="21">
        <f t="shared" si="4"/>
        <v>0</v>
      </c>
      <c r="T29" s="21">
        <f t="shared" si="5"/>
        <v>0</v>
      </c>
    </row>
    <row r="30" spans="1:20" s="94" customFormat="1" ht="11.45" customHeight="1">
      <c r="A30" s="12" t="s">
        <v>602</v>
      </c>
      <c r="B30" s="1470" t="s">
        <v>598</v>
      </c>
      <c r="C30" s="21">
        <f t="shared" si="8"/>
        <v>740</v>
      </c>
      <c r="D30" s="21">
        <f t="shared" ref="D30:O30" si="14">D31+D32</f>
        <v>0</v>
      </c>
      <c r="E30" s="21">
        <f t="shared" si="14"/>
        <v>0</v>
      </c>
      <c r="F30" s="21">
        <f t="shared" si="14"/>
        <v>740</v>
      </c>
      <c r="G30" s="21">
        <f t="shared" si="14"/>
        <v>738</v>
      </c>
      <c r="H30" s="21">
        <f t="shared" si="14"/>
        <v>0</v>
      </c>
      <c r="I30" s="21">
        <f t="shared" si="14"/>
        <v>2</v>
      </c>
      <c r="J30" s="21">
        <f t="shared" si="14"/>
        <v>0</v>
      </c>
      <c r="K30" s="21">
        <f t="shared" si="14"/>
        <v>649</v>
      </c>
      <c r="L30" s="21">
        <f t="shared" si="14"/>
        <v>91</v>
      </c>
      <c r="M30" s="21">
        <f t="shared" si="14"/>
        <v>734</v>
      </c>
      <c r="N30" s="21">
        <f t="shared" si="14"/>
        <v>1</v>
      </c>
      <c r="O30" s="21">
        <f t="shared" si="14"/>
        <v>5</v>
      </c>
      <c r="Q30" s="21">
        <f t="shared" si="2"/>
        <v>0</v>
      </c>
      <c r="R30" s="21">
        <f t="shared" si="3"/>
        <v>0</v>
      </c>
      <c r="S30" s="21">
        <f t="shared" si="4"/>
        <v>0</v>
      </c>
      <c r="T30" s="21">
        <f t="shared" si="5"/>
        <v>0</v>
      </c>
    </row>
    <row r="31" spans="1:20" s="94" customFormat="1" ht="11.45" customHeight="1">
      <c r="A31" s="157"/>
      <c r="B31" s="1470" t="s">
        <v>142</v>
      </c>
      <c r="C31" s="21">
        <f t="shared" si="8"/>
        <v>392</v>
      </c>
      <c r="D31" s="21">
        <v>0</v>
      </c>
      <c r="E31" s="21">
        <v>0</v>
      </c>
      <c r="F31" s="21">
        <v>392</v>
      </c>
      <c r="G31" s="21">
        <v>390</v>
      </c>
      <c r="H31" s="21">
        <v>0</v>
      </c>
      <c r="I31" s="21">
        <v>2</v>
      </c>
      <c r="J31" s="21">
        <v>0</v>
      </c>
      <c r="K31" s="21">
        <v>341</v>
      </c>
      <c r="L31" s="21">
        <v>51</v>
      </c>
      <c r="M31" s="21">
        <v>388</v>
      </c>
      <c r="N31" s="21">
        <v>1</v>
      </c>
      <c r="O31" s="21">
        <v>3</v>
      </c>
      <c r="Q31" s="21">
        <f t="shared" si="2"/>
        <v>0</v>
      </c>
      <c r="R31" s="21">
        <f t="shared" si="3"/>
        <v>0</v>
      </c>
      <c r="S31" s="21">
        <f t="shared" si="4"/>
        <v>0</v>
      </c>
      <c r="T31" s="21">
        <f t="shared" si="5"/>
        <v>0</v>
      </c>
    </row>
    <row r="32" spans="1:20" s="94" customFormat="1" ht="11.45" customHeight="1">
      <c r="A32" s="157"/>
      <c r="B32" s="1470" t="s">
        <v>68</v>
      </c>
      <c r="C32" s="21">
        <f t="shared" si="8"/>
        <v>348</v>
      </c>
      <c r="D32" s="21">
        <v>0</v>
      </c>
      <c r="E32" s="21">
        <v>0</v>
      </c>
      <c r="F32" s="21">
        <v>348</v>
      </c>
      <c r="G32" s="21">
        <v>348</v>
      </c>
      <c r="H32" s="21">
        <v>0</v>
      </c>
      <c r="I32" s="21">
        <v>0</v>
      </c>
      <c r="J32" s="21">
        <v>0</v>
      </c>
      <c r="K32" s="21">
        <v>308</v>
      </c>
      <c r="L32" s="21">
        <v>40</v>
      </c>
      <c r="M32" s="21">
        <v>346</v>
      </c>
      <c r="N32" s="21">
        <v>0</v>
      </c>
      <c r="O32" s="21">
        <v>2</v>
      </c>
      <c r="Q32" s="21">
        <f t="shared" si="2"/>
        <v>0</v>
      </c>
      <c r="R32" s="21">
        <f t="shared" si="3"/>
        <v>0</v>
      </c>
      <c r="S32" s="21">
        <f t="shared" si="4"/>
        <v>0</v>
      </c>
      <c r="T32" s="21">
        <f t="shared" si="5"/>
        <v>0</v>
      </c>
    </row>
    <row r="33" spans="1:20" s="94" customFormat="1" ht="11.45" customHeight="1">
      <c r="A33" s="12" t="s">
        <v>2512</v>
      </c>
      <c r="B33" s="1470" t="s">
        <v>598</v>
      </c>
      <c r="C33" s="21">
        <f t="shared" si="8"/>
        <v>276</v>
      </c>
      <c r="D33" s="21">
        <f t="shared" ref="D33:O33" si="15">D34+D35</f>
        <v>1</v>
      </c>
      <c r="E33" s="21">
        <f t="shared" si="15"/>
        <v>0</v>
      </c>
      <c r="F33" s="21">
        <f t="shared" si="15"/>
        <v>275</v>
      </c>
      <c r="G33" s="21">
        <f t="shared" si="15"/>
        <v>272</v>
      </c>
      <c r="H33" s="21">
        <f t="shared" si="15"/>
        <v>1</v>
      </c>
      <c r="I33" s="21">
        <f t="shared" si="15"/>
        <v>2</v>
      </c>
      <c r="J33" s="21">
        <f t="shared" si="15"/>
        <v>1</v>
      </c>
      <c r="K33" s="21">
        <f t="shared" si="15"/>
        <v>132</v>
      </c>
      <c r="L33" s="21">
        <f t="shared" si="15"/>
        <v>144</v>
      </c>
      <c r="M33" s="21">
        <f t="shared" si="15"/>
        <v>226</v>
      </c>
      <c r="N33" s="21">
        <f t="shared" si="15"/>
        <v>19</v>
      </c>
      <c r="O33" s="21">
        <f t="shared" si="15"/>
        <v>31</v>
      </c>
      <c r="Q33" s="21">
        <f t="shared" si="2"/>
        <v>0</v>
      </c>
      <c r="R33" s="21">
        <f t="shared" si="3"/>
        <v>0</v>
      </c>
      <c r="S33" s="21">
        <f t="shared" si="4"/>
        <v>0</v>
      </c>
      <c r="T33" s="21">
        <f t="shared" si="5"/>
        <v>0</v>
      </c>
    </row>
    <row r="34" spans="1:20" s="94" customFormat="1" ht="11.45" customHeight="1">
      <c r="A34" s="157"/>
      <c r="B34" s="1470" t="s">
        <v>142</v>
      </c>
      <c r="C34" s="21">
        <f t="shared" si="8"/>
        <v>147</v>
      </c>
      <c r="D34" s="21">
        <v>0</v>
      </c>
      <c r="E34" s="21">
        <v>0</v>
      </c>
      <c r="F34" s="21">
        <v>147</v>
      </c>
      <c r="G34" s="21">
        <v>145</v>
      </c>
      <c r="H34" s="21">
        <v>1</v>
      </c>
      <c r="I34" s="21">
        <v>1</v>
      </c>
      <c r="J34" s="21">
        <v>0</v>
      </c>
      <c r="K34" s="21">
        <v>78</v>
      </c>
      <c r="L34" s="21">
        <v>69</v>
      </c>
      <c r="M34" s="21">
        <v>112</v>
      </c>
      <c r="N34" s="21">
        <v>16</v>
      </c>
      <c r="O34" s="21">
        <v>19</v>
      </c>
      <c r="Q34" s="21">
        <f t="shared" si="2"/>
        <v>0</v>
      </c>
      <c r="R34" s="21">
        <f t="shared" si="3"/>
        <v>0</v>
      </c>
      <c r="S34" s="21">
        <f t="shared" si="4"/>
        <v>0</v>
      </c>
      <c r="T34" s="21">
        <f t="shared" si="5"/>
        <v>0</v>
      </c>
    </row>
    <row r="35" spans="1:20" s="94" customFormat="1" ht="11.45" customHeight="1">
      <c r="A35" s="157"/>
      <c r="B35" s="1470" t="s">
        <v>68</v>
      </c>
      <c r="C35" s="21">
        <f t="shared" si="8"/>
        <v>129</v>
      </c>
      <c r="D35" s="21">
        <v>1</v>
      </c>
      <c r="E35" s="21">
        <v>0</v>
      </c>
      <c r="F35" s="21">
        <v>128</v>
      </c>
      <c r="G35" s="21">
        <v>127</v>
      </c>
      <c r="H35" s="21">
        <v>0</v>
      </c>
      <c r="I35" s="21">
        <v>1</v>
      </c>
      <c r="J35" s="21">
        <v>1</v>
      </c>
      <c r="K35" s="21">
        <v>54</v>
      </c>
      <c r="L35" s="21">
        <v>75</v>
      </c>
      <c r="M35" s="21">
        <v>114</v>
      </c>
      <c r="N35" s="21">
        <v>3</v>
      </c>
      <c r="O35" s="21">
        <v>12</v>
      </c>
      <c r="Q35" s="21">
        <f t="shared" si="2"/>
        <v>0</v>
      </c>
      <c r="R35" s="21">
        <f t="shared" si="3"/>
        <v>0</v>
      </c>
      <c r="S35" s="21">
        <f t="shared" si="4"/>
        <v>0</v>
      </c>
      <c r="T35" s="21">
        <f t="shared" si="5"/>
        <v>0</v>
      </c>
    </row>
    <row r="36" spans="1:20" s="94" customFormat="1" ht="11.45" customHeight="1">
      <c r="A36" s="94" t="s">
        <v>603</v>
      </c>
      <c r="B36" s="1470" t="s">
        <v>49</v>
      </c>
      <c r="C36" s="21">
        <f>C37+C38</f>
        <v>1017</v>
      </c>
      <c r="D36" s="21">
        <f t="shared" ref="D36:O36" si="16">D37+D38</f>
        <v>136</v>
      </c>
      <c r="E36" s="21">
        <f t="shared" si="16"/>
        <v>881</v>
      </c>
      <c r="F36" s="21">
        <f t="shared" si="16"/>
        <v>0</v>
      </c>
      <c r="G36" s="21">
        <f t="shared" si="16"/>
        <v>999</v>
      </c>
      <c r="H36" s="21">
        <f t="shared" si="16"/>
        <v>9</v>
      </c>
      <c r="I36" s="21">
        <f t="shared" si="16"/>
        <v>6</v>
      </c>
      <c r="J36" s="21">
        <f t="shared" si="16"/>
        <v>3</v>
      </c>
      <c r="K36" s="21">
        <f t="shared" si="16"/>
        <v>593</v>
      </c>
      <c r="L36" s="21">
        <f t="shared" si="16"/>
        <v>424</v>
      </c>
      <c r="M36" s="21">
        <f t="shared" si="16"/>
        <v>1008</v>
      </c>
      <c r="N36" s="21">
        <f>N37+N38</f>
        <v>1</v>
      </c>
      <c r="O36" s="21">
        <f t="shared" si="16"/>
        <v>8</v>
      </c>
      <c r="Q36" s="21">
        <f t="shared" si="2"/>
        <v>0</v>
      </c>
      <c r="R36" s="21">
        <f t="shared" si="3"/>
        <v>0</v>
      </c>
      <c r="S36" s="21">
        <f t="shared" si="4"/>
        <v>0</v>
      </c>
      <c r="T36" s="21">
        <f t="shared" si="5"/>
        <v>0</v>
      </c>
    </row>
    <row r="37" spans="1:20" s="94" customFormat="1" ht="11.45" customHeight="1">
      <c r="B37" s="1470" t="s">
        <v>142</v>
      </c>
      <c r="C37" s="21">
        <f>C40+C43</f>
        <v>559</v>
      </c>
      <c r="D37" s="21">
        <f t="shared" ref="D37:O38" si="17">D40+D43</f>
        <v>68</v>
      </c>
      <c r="E37" s="21">
        <f t="shared" si="17"/>
        <v>491</v>
      </c>
      <c r="F37" s="21">
        <f t="shared" si="17"/>
        <v>0</v>
      </c>
      <c r="G37" s="21">
        <f t="shared" si="17"/>
        <v>551</v>
      </c>
      <c r="H37" s="21">
        <f t="shared" si="17"/>
        <v>4</v>
      </c>
      <c r="I37" s="21">
        <f t="shared" si="17"/>
        <v>2</v>
      </c>
      <c r="J37" s="21">
        <f t="shared" si="17"/>
        <v>2</v>
      </c>
      <c r="K37" s="21">
        <f t="shared" si="17"/>
        <v>355</v>
      </c>
      <c r="L37" s="21">
        <f t="shared" si="17"/>
        <v>204</v>
      </c>
      <c r="M37" s="21">
        <f t="shared" si="17"/>
        <v>555</v>
      </c>
      <c r="N37" s="21">
        <f>N40+N43</f>
        <v>1</v>
      </c>
      <c r="O37" s="21">
        <f t="shared" si="17"/>
        <v>3</v>
      </c>
      <c r="Q37" s="21">
        <f t="shared" si="2"/>
        <v>0</v>
      </c>
      <c r="R37" s="21">
        <f t="shared" si="3"/>
        <v>0</v>
      </c>
      <c r="S37" s="21">
        <f t="shared" si="4"/>
        <v>0</v>
      </c>
      <c r="T37" s="21">
        <f t="shared" si="5"/>
        <v>0</v>
      </c>
    </row>
    <row r="38" spans="1:20" s="94" customFormat="1" ht="11.45" customHeight="1">
      <c r="B38" s="1470" t="s">
        <v>68</v>
      </c>
      <c r="C38" s="21">
        <f>C41+C44</f>
        <v>458</v>
      </c>
      <c r="D38" s="21">
        <f t="shared" si="17"/>
        <v>68</v>
      </c>
      <c r="E38" s="21">
        <f t="shared" si="17"/>
        <v>390</v>
      </c>
      <c r="F38" s="21">
        <f t="shared" si="17"/>
        <v>0</v>
      </c>
      <c r="G38" s="21">
        <f t="shared" si="17"/>
        <v>448</v>
      </c>
      <c r="H38" s="21">
        <f t="shared" si="17"/>
        <v>5</v>
      </c>
      <c r="I38" s="21">
        <f t="shared" si="17"/>
        <v>4</v>
      </c>
      <c r="J38" s="21">
        <f t="shared" si="17"/>
        <v>1</v>
      </c>
      <c r="K38" s="21">
        <f t="shared" si="17"/>
        <v>238</v>
      </c>
      <c r="L38" s="21">
        <f t="shared" si="17"/>
        <v>220</v>
      </c>
      <c r="M38" s="21">
        <f t="shared" si="17"/>
        <v>453</v>
      </c>
      <c r="N38" s="21">
        <f>N41+N44</f>
        <v>0</v>
      </c>
      <c r="O38" s="21">
        <f t="shared" si="17"/>
        <v>5</v>
      </c>
      <c r="Q38" s="21">
        <f t="shared" si="2"/>
        <v>0</v>
      </c>
      <c r="R38" s="21">
        <f t="shared" si="3"/>
        <v>0</v>
      </c>
      <c r="S38" s="21">
        <f t="shared" si="4"/>
        <v>0</v>
      </c>
      <c r="T38" s="21">
        <f t="shared" si="5"/>
        <v>0</v>
      </c>
    </row>
    <row r="39" spans="1:20" s="94" customFormat="1" ht="11.45" customHeight="1">
      <c r="A39" s="12" t="s">
        <v>604</v>
      </c>
      <c r="B39" s="1470" t="s">
        <v>598</v>
      </c>
      <c r="C39" s="21">
        <f>D39+E39+F39</f>
        <v>103</v>
      </c>
      <c r="D39" s="21">
        <f t="shared" ref="D39:O39" si="18">D40+D41</f>
        <v>73</v>
      </c>
      <c r="E39" s="21">
        <f t="shared" si="18"/>
        <v>30</v>
      </c>
      <c r="F39" s="21">
        <f t="shared" si="18"/>
        <v>0</v>
      </c>
      <c r="G39" s="21">
        <f t="shared" si="18"/>
        <v>103</v>
      </c>
      <c r="H39" s="21">
        <f t="shared" si="18"/>
        <v>0</v>
      </c>
      <c r="I39" s="21">
        <f t="shared" si="18"/>
        <v>0</v>
      </c>
      <c r="J39" s="21">
        <f t="shared" si="18"/>
        <v>0</v>
      </c>
      <c r="K39" s="21">
        <f t="shared" si="18"/>
        <v>58</v>
      </c>
      <c r="L39" s="21">
        <f t="shared" si="18"/>
        <v>45</v>
      </c>
      <c r="M39" s="21">
        <f t="shared" si="18"/>
        <v>103</v>
      </c>
      <c r="N39" s="21">
        <f>N40+N41</f>
        <v>0</v>
      </c>
      <c r="O39" s="21">
        <f t="shared" si="18"/>
        <v>0</v>
      </c>
      <c r="Q39" s="21">
        <f t="shared" si="2"/>
        <v>0</v>
      </c>
      <c r="R39" s="21">
        <f t="shared" si="3"/>
        <v>0</v>
      </c>
      <c r="S39" s="21">
        <f t="shared" si="4"/>
        <v>0</v>
      </c>
      <c r="T39" s="21">
        <f t="shared" si="5"/>
        <v>0</v>
      </c>
    </row>
    <row r="40" spans="1:20" s="94" customFormat="1" ht="11.45" customHeight="1">
      <c r="A40" s="157"/>
      <c r="B40" s="1470" t="s">
        <v>142</v>
      </c>
      <c r="C40" s="21">
        <f t="shared" ref="C40:C49" si="19">D40+E40+F40</f>
        <v>70</v>
      </c>
      <c r="D40" s="21">
        <v>46</v>
      </c>
      <c r="E40" s="21">
        <v>24</v>
      </c>
      <c r="F40" s="21">
        <v>0</v>
      </c>
      <c r="G40" s="21">
        <v>70</v>
      </c>
      <c r="H40" s="21">
        <v>0</v>
      </c>
      <c r="I40" s="21">
        <v>0</v>
      </c>
      <c r="J40" s="21">
        <v>0</v>
      </c>
      <c r="K40" s="21">
        <v>41</v>
      </c>
      <c r="L40" s="21">
        <v>29</v>
      </c>
      <c r="M40" s="21">
        <v>70</v>
      </c>
      <c r="N40" s="21">
        <v>0</v>
      </c>
      <c r="O40" s="21">
        <v>0</v>
      </c>
      <c r="Q40" s="21">
        <f t="shared" si="2"/>
        <v>0</v>
      </c>
      <c r="R40" s="21">
        <f t="shared" si="3"/>
        <v>0</v>
      </c>
      <c r="S40" s="21">
        <f t="shared" si="4"/>
        <v>0</v>
      </c>
      <c r="T40" s="21">
        <f t="shared" si="5"/>
        <v>0</v>
      </c>
    </row>
    <row r="41" spans="1:20" s="94" customFormat="1" ht="11.45" customHeight="1">
      <c r="A41" s="157"/>
      <c r="B41" s="1470" t="s">
        <v>68</v>
      </c>
      <c r="C41" s="21">
        <f t="shared" si="19"/>
        <v>33</v>
      </c>
      <c r="D41" s="21">
        <v>27</v>
      </c>
      <c r="E41" s="21">
        <v>6</v>
      </c>
      <c r="F41" s="21">
        <v>0</v>
      </c>
      <c r="G41" s="21">
        <v>33</v>
      </c>
      <c r="H41" s="21">
        <v>0</v>
      </c>
      <c r="I41" s="21">
        <v>0</v>
      </c>
      <c r="J41" s="21">
        <v>0</v>
      </c>
      <c r="K41" s="21">
        <v>17</v>
      </c>
      <c r="L41" s="21">
        <v>16</v>
      </c>
      <c r="M41" s="21">
        <v>33</v>
      </c>
      <c r="N41" s="21">
        <v>0</v>
      </c>
      <c r="O41" s="21">
        <v>0</v>
      </c>
      <c r="Q41" s="21">
        <f t="shared" si="2"/>
        <v>0</v>
      </c>
      <c r="R41" s="21">
        <f t="shared" si="3"/>
        <v>0</v>
      </c>
      <c r="S41" s="21">
        <f t="shared" si="4"/>
        <v>0</v>
      </c>
      <c r="T41" s="21">
        <f t="shared" si="5"/>
        <v>0</v>
      </c>
    </row>
    <row r="42" spans="1:20" s="94" customFormat="1" ht="11.45" customHeight="1">
      <c r="A42" s="12" t="s">
        <v>605</v>
      </c>
      <c r="B42" s="1470" t="s">
        <v>598</v>
      </c>
      <c r="C42" s="21">
        <f t="shared" si="19"/>
        <v>914</v>
      </c>
      <c r="D42" s="21">
        <f t="shared" ref="D42:O42" si="20">D43+D44</f>
        <v>63</v>
      </c>
      <c r="E42" s="21">
        <f t="shared" si="20"/>
        <v>851</v>
      </c>
      <c r="F42" s="21">
        <f t="shared" si="20"/>
        <v>0</v>
      </c>
      <c r="G42" s="21">
        <f t="shared" si="20"/>
        <v>896</v>
      </c>
      <c r="H42" s="21">
        <f t="shared" si="20"/>
        <v>9</v>
      </c>
      <c r="I42" s="21">
        <f t="shared" si="20"/>
        <v>6</v>
      </c>
      <c r="J42" s="21">
        <f t="shared" si="20"/>
        <v>3</v>
      </c>
      <c r="K42" s="21">
        <f t="shared" si="20"/>
        <v>535</v>
      </c>
      <c r="L42" s="21">
        <f t="shared" si="20"/>
        <v>379</v>
      </c>
      <c r="M42" s="21">
        <f t="shared" si="20"/>
        <v>905</v>
      </c>
      <c r="N42" s="21">
        <f t="shared" si="20"/>
        <v>1</v>
      </c>
      <c r="O42" s="21">
        <f t="shared" si="20"/>
        <v>8</v>
      </c>
      <c r="Q42" s="21">
        <f t="shared" si="2"/>
        <v>0</v>
      </c>
      <c r="R42" s="21">
        <f t="shared" si="3"/>
        <v>0</v>
      </c>
      <c r="S42" s="21">
        <f t="shared" si="4"/>
        <v>0</v>
      </c>
      <c r="T42" s="21">
        <f t="shared" si="5"/>
        <v>0</v>
      </c>
    </row>
    <row r="43" spans="1:20" s="13" customFormat="1" ht="11.45" customHeight="1">
      <c r="A43" s="157"/>
      <c r="B43" s="1470" t="s">
        <v>142</v>
      </c>
      <c r="C43" s="21">
        <f t="shared" si="19"/>
        <v>489</v>
      </c>
      <c r="D43" s="21">
        <v>22</v>
      </c>
      <c r="E43" s="21">
        <v>467</v>
      </c>
      <c r="F43" s="21">
        <v>0</v>
      </c>
      <c r="G43" s="21">
        <v>481</v>
      </c>
      <c r="H43" s="21">
        <v>4</v>
      </c>
      <c r="I43" s="21">
        <v>2</v>
      </c>
      <c r="J43" s="21">
        <v>2</v>
      </c>
      <c r="K43" s="21">
        <v>314</v>
      </c>
      <c r="L43" s="21">
        <v>175</v>
      </c>
      <c r="M43" s="21">
        <v>485</v>
      </c>
      <c r="N43" s="21">
        <v>1</v>
      </c>
      <c r="O43" s="21">
        <v>3</v>
      </c>
      <c r="Q43" s="21">
        <f t="shared" si="2"/>
        <v>0</v>
      </c>
      <c r="R43" s="21">
        <f t="shared" si="3"/>
        <v>0</v>
      </c>
      <c r="S43" s="21">
        <f t="shared" si="4"/>
        <v>0</v>
      </c>
      <c r="T43" s="21">
        <f t="shared" si="5"/>
        <v>0</v>
      </c>
    </row>
    <row r="44" spans="1:20" s="13" customFormat="1" ht="11.45" customHeight="1">
      <c r="A44" s="157"/>
      <c r="B44" s="1470" t="s">
        <v>68</v>
      </c>
      <c r="C44" s="21">
        <f t="shared" si="19"/>
        <v>425</v>
      </c>
      <c r="D44" s="21">
        <v>41</v>
      </c>
      <c r="E44" s="21">
        <v>384</v>
      </c>
      <c r="F44" s="21">
        <v>0</v>
      </c>
      <c r="G44" s="21">
        <v>415</v>
      </c>
      <c r="H44" s="21">
        <v>5</v>
      </c>
      <c r="I44" s="21">
        <v>4</v>
      </c>
      <c r="J44" s="21">
        <v>1</v>
      </c>
      <c r="K44" s="21">
        <v>221</v>
      </c>
      <c r="L44" s="21">
        <v>204</v>
      </c>
      <c r="M44" s="21">
        <v>420</v>
      </c>
      <c r="N44" s="21">
        <v>0</v>
      </c>
      <c r="O44" s="21">
        <v>5</v>
      </c>
      <c r="Q44" s="21">
        <f t="shared" si="2"/>
        <v>0</v>
      </c>
      <c r="R44" s="21">
        <f t="shared" si="3"/>
        <v>0</v>
      </c>
      <c r="S44" s="21">
        <f t="shared" si="4"/>
        <v>0</v>
      </c>
      <c r="T44" s="21">
        <f t="shared" si="5"/>
        <v>0</v>
      </c>
    </row>
    <row r="45" spans="1:20" s="13" customFormat="1" ht="11.45" customHeight="1">
      <c r="A45" s="1930" t="s">
        <v>2513</v>
      </c>
      <c r="B45" s="1470" t="s">
        <v>49</v>
      </c>
      <c r="C45" s="21">
        <f t="shared" ref="C45:O45" si="21">C46+C47</f>
        <v>147</v>
      </c>
      <c r="D45" s="21">
        <f t="shared" si="21"/>
        <v>12</v>
      </c>
      <c r="E45" s="21">
        <f t="shared" si="21"/>
        <v>133</v>
      </c>
      <c r="F45" s="21">
        <f t="shared" si="21"/>
        <v>2</v>
      </c>
      <c r="G45" s="21">
        <f t="shared" si="21"/>
        <v>0</v>
      </c>
      <c r="H45" s="21">
        <f t="shared" si="21"/>
        <v>0</v>
      </c>
      <c r="I45" s="21">
        <f t="shared" si="21"/>
        <v>147</v>
      </c>
      <c r="J45" s="21">
        <f t="shared" si="21"/>
        <v>0</v>
      </c>
      <c r="K45" s="21">
        <f t="shared" si="21"/>
        <v>117</v>
      </c>
      <c r="L45" s="21">
        <f t="shared" si="21"/>
        <v>30</v>
      </c>
      <c r="M45" s="21">
        <f t="shared" si="21"/>
        <v>147</v>
      </c>
      <c r="N45" s="21">
        <f t="shared" si="21"/>
        <v>0</v>
      </c>
      <c r="O45" s="21">
        <f t="shared" si="21"/>
        <v>0</v>
      </c>
      <c r="Q45" s="21">
        <f t="shared" si="2"/>
        <v>0</v>
      </c>
      <c r="R45" s="21">
        <f t="shared" si="3"/>
        <v>0</v>
      </c>
      <c r="S45" s="21">
        <f t="shared" si="4"/>
        <v>0</v>
      </c>
      <c r="T45" s="21">
        <f t="shared" si="5"/>
        <v>0</v>
      </c>
    </row>
    <row r="46" spans="1:20" s="94" customFormat="1" ht="11.45" customHeight="1">
      <c r="A46" s="1931"/>
      <c r="B46" s="1470" t="s">
        <v>142</v>
      </c>
      <c r="C46" s="21">
        <f t="shared" si="19"/>
        <v>111</v>
      </c>
      <c r="D46" s="21">
        <v>9</v>
      </c>
      <c r="E46" s="21">
        <v>101</v>
      </c>
      <c r="F46" s="21">
        <v>1</v>
      </c>
      <c r="G46" s="21">
        <v>0</v>
      </c>
      <c r="H46" s="21">
        <v>0</v>
      </c>
      <c r="I46" s="21">
        <v>111</v>
      </c>
      <c r="J46" s="21">
        <v>0</v>
      </c>
      <c r="K46" s="21">
        <v>85</v>
      </c>
      <c r="L46" s="21">
        <v>26</v>
      </c>
      <c r="M46" s="21">
        <v>111</v>
      </c>
      <c r="N46" s="21">
        <v>0</v>
      </c>
      <c r="O46" s="21">
        <v>0</v>
      </c>
      <c r="Q46" s="21">
        <f t="shared" si="2"/>
        <v>0</v>
      </c>
      <c r="R46" s="21">
        <f t="shared" si="3"/>
        <v>0</v>
      </c>
      <c r="S46" s="21">
        <f t="shared" si="4"/>
        <v>0</v>
      </c>
      <c r="T46" s="21">
        <f t="shared" si="5"/>
        <v>0</v>
      </c>
    </row>
    <row r="47" spans="1:20" s="94" customFormat="1" ht="11.45" customHeight="1">
      <c r="B47" s="1470" t="s">
        <v>68</v>
      </c>
      <c r="C47" s="21">
        <f t="shared" si="19"/>
        <v>36</v>
      </c>
      <c r="D47" s="21">
        <v>3</v>
      </c>
      <c r="E47" s="21">
        <v>32</v>
      </c>
      <c r="F47" s="21">
        <v>1</v>
      </c>
      <c r="G47" s="21">
        <v>0</v>
      </c>
      <c r="H47" s="21">
        <v>0</v>
      </c>
      <c r="I47" s="21">
        <v>36</v>
      </c>
      <c r="J47" s="21">
        <v>0</v>
      </c>
      <c r="K47" s="21">
        <v>32</v>
      </c>
      <c r="L47" s="21">
        <v>4</v>
      </c>
      <c r="M47" s="21">
        <v>36</v>
      </c>
      <c r="N47" s="21">
        <v>0</v>
      </c>
      <c r="O47" s="21">
        <v>0</v>
      </c>
      <c r="Q47" s="21">
        <f t="shared" si="2"/>
        <v>0</v>
      </c>
      <c r="R47" s="21">
        <f t="shared" si="3"/>
        <v>0</v>
      </c>
      <c r="S47" s="21">
        <f t="shared" si="4"/>
        <v>0</v>
      </c>
      <c r="T47" s="21">
        <f t="shared" si="5"/>
        <v>0</v>
      </c>
    </row>
    <row r="48" spans="1:20" s="94" customFormat="1" ht="11.45" customHeight="1">
      <c r="A48" s="94" t="s">
        <v>2512</v>
      </c>
      <c r="B48" s="1470" t="s">
        <v>49</v>
      </c>
      <c r="C48" s="21">
        <f t="shared" ref="C48:O48" si="22">C49+C50</f>
        <v>619</v>
      </c>
      <c r="D48" s="21">
        <f t="shared" si="22"/>
        <v>0</v>
      </c>
      <c r="E48" s="21">
        <f t="shared" si="22"/>
        <v>162</v>
      </c>
      <c r="F48" s="21">
        <f t="shared" si="22"/>
        <v>457</v>
      </c>
      <c r="G48" s="21">
        <f t="shared" si="22"/>
        <v>560</v>
      </c>
      <c r="H48" s="21">
        <f t="shared" si="22"/>
        <v>1</v>
      </c>
      <c r="I48" s="21">
        <f t="shared" si="22"/>
        <v>3</v>
      </c>
      <c r="J48" s="21">
        <f t="shared" si="22"/>
        <v>55</v>
      </c>
      <c r="K48" s="21">
        <f t="shared" si="22"/>
        <v>521</v>
      </c>
      <c r="L48" s="21">
        <f t="shared" si="22"/>
        <v>98</v>
      </c>
      <c r="M48" s="21">
        <f t="shared" si="22"/>
        <v>605</v>
      </c>
      <c r="N48" s="21">
        <f t="shared" si="22"/>
        <v>2</v>
      </c>
      <c r="O48" s="21">
        <f t="shared" si="22"/>
        <v>12</v>
      </c>
      <c r="Q48" s="21">
        <f t="shared" si="2"/>
        <v>0</v>
      </c>
      <c r="R48" s="21">
        <f t="shared" si="3"/>
        <v>0</v>
      </c>
      <c r="S48" s="21">
        <f t="shared" si="4"/>
        <v>0</v>
      </c>
      <c r="T48" s="21">
        <f t="shared" si="5"/>
        <v>0</v>
      </c>
    </row>
    <row r="49" spans="1:256" s="94" customFormat="1" ht="11.45" customHeight="1">
      <c r="A49" s="1469"/>
      <c r="B49" s="1470" t="s">
        <v>142</v>
      </c>
      <c r="C49" s="21">
        <f t="shared" si="19"/>
        <v>384</v>
      </c>
      <c r="D49" s="1500">
        <v>0</v>
      </c>
      <c r="E49" s="1500">
        <v>98</v>
      </c>
      <c r="F49" s="1500">
        <v>286</v>
      </c>
      <c r="G49" s="1500">
        <v>347</v>
      </c>
      <c r="H49" s="1500">
        <v>0</v>
      </c>
      <c r="I49" s="1500">
        <v>2</v>
      </c>
      <c r="J49" s="1500">
        <v>35</v>
      </c>
      <c r="K49" s="1500">
        <v>321</v>
      </c>
      <c r="L49" s="1500">
        <v>63</v>
      </c>
      <c r="M49" s="1500">
        <v>378</v>
      </c>
      <c r="N49" s="1500">
        <v>0</v>
      </c>
      <c r="O49" s="1500">
        <v>6</v>
      </c>
      <c r="Q49" s="21">
        <f t="shared" si="2"/>
        <v>0</v>
      </c>
      <c r="R49" s="21">
        <f t="shared" si="3"/>
        <v>0</v>
      </c>
      <c r="S49" s="21">
        <f t="shared" si="4"/>
        <v>0</v>
      </c>
      <c r="T49" s="21">
        <f t="shared" si="5"/>
        <v>0</v>
      </c>
    </row>
    <row r="50" spans="1:256" s="94" customFormat="1" ht="11.45" customHeight="1">
      <c r="A50" s="1471"/>
      <c r="B50" s="1472" t="s">
        <v>68</v>
      </c>
      <c r="C50" s="192">
        <f>D50+E50+F50</f>
        <v>235</v>
      </c>
      <c r="D50" s="1505">
        <v>0</v>
      </c>
      <c r="E50" s="1505">
        <v>64</v>
      </c>
      <c r="F50" s="1505">
        <v>171</v>
      </c>
      <c r="G50" s="1505">
        <v>213</v>
      </c>
      <c r="H50" s="1505">
        <v>1</v>
      </c>
      <c r="I50" s="1505">
        <v>1</v>
      </c>
      <c r="J50" s="1505">
        <v>20</v>
      </c>
      <c r="K50" s="1505">
        <v>200</v>
      </c>
      <c r="L50" s="1505">
        <v>35</v>
      </c>
      <c r="M50" s="1505">
        <v>227</v>
      </c>
      <c r="N50" s="1505">
        <v>2</v>
      </c>
      <c r="O50" s="1505">
        <v>6</v>
      </c>
      <c r="Q50" s="21">
        <f t="shared" si="2"/>
        <v>0</v>
      </c>
      <c r="R50" s="21">
        <f t="shared" si="3"/>
        <v>0</v>
      </c>
      <c r="S50" s="21">
        <f t="shared" si="4"/>
        <v>0</v>
      </c>
      <c r="T50" s="21">
        <f t="shared" si="5"/>
        <v>0</v>
      </c>
    </row>
    <row r="51" spans="1:256" s="94" customFormat="1" ht="14.25">
      <c r="A51" s="1469" t="s">
        <v>328</v>
      </c>
      <c r="B51" s="13"/>
      <c r="C51" s="1715"/>
      <c r="D51" s="507" t="s">
        <v>84</v>
      </c>
      <c r="E51" s="13"/>
      <c r="F51" s="13"/>
      <c r="G51" s="1462" t="s">
        <v>330</v>
      </c>
      <c r="H51" s="13"/>
      <c r="I51" s="13"/>
      <c r="J51" s="54" t="s">
        <v>332</v>
      </c>
      <c r="K51" s="13"/>
      <c r="L51" s="13"/>
      <c r="M51" s="1715"/>
      <c r="N51" s="1715"/>
      <c r="O51" s="99" t="s">
        <v>333</v>
      </c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</row>
    <row r="52" spans="1:256" s="94" customFormat="1" ht="14.25">
      <c r="A52" s="13"/>
      <c r="B52" s="13"/>
      <c r="C52" s="13"/>
      <c r="D52" s="13"/>
      <c r="E52" s="13"/>
      <c r="F52" s="13"/>
      <c r="G52" s="1715" t="s">
        <v>86</v>
      </c>
      <c r="H52" s="13"/>
      <c r="I52" s="13"/>
      <c r="J52" s="1715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</row>
    <row r="53" spans="1:256" s="1643" customFormat="1" ht="4.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715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</row>
    <row r="54" spans="1:256" s="1643" customFormat="1" ht="15" customHeight="1">
      <c r="A54" s="94" t="s">
        <v>141</v>
      </c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</row>
    <row r="55" spans="1:256" s="1643" customFormat="1" ht="14.25">
      <c r="A55" s="94" t="s">
        <v>272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</row>
    <row r="56" spans="1:256" s="94" customFormat="1" ht="12.75">
      <c r="A56" s="157"/>
      <c r="B56" s="157"/>
    </row>
    <row r="57" spans="1:256" s="94" customFormat="1" ht="12" customHeight="1">
      <c r="A57" s="1739" t="s">
        <v>143</v>
      </c>
      <c r="B57" s="1739"/>
      <c r="F57" s="1469"/>
      <c r="G57" s="1469"/>
      <c r="H57" s="1469"/>
      <c r="J57" s="1469"/>
      <c r="K57" s="1469"/>
      <c r="L57" s="1449"/>
      <c r="M57" s="1463" t="s">
        <v>139</v>
      </c>
      <c r="N57" s="1810" t="s">
        <v>89</v>
      </c>
      <c r="O57" s="1737"/>
    </row>
    <row r="58" spans="1:256" s="94" customFormat="1" ht="12" customHeight="1">
      <c r="A58" s="1739" t="s">
        <v>34</v>
      </c>
      <c r="B58" s="1739"/>
      <c r="C58" s="11" t="s">
        <v>88</v>
      </c>
      <c r="D58" s="1471"/>
      <c r="E58" s="1471"/>
      <c r="F58" s="1471"/>
      <c r="G58" s="1471"/>
      <c r="H58" s="1471"/>
      <c r="I58" s="1471"/>
      <c r="J58" s="1471"/>
      <c r="K58" s="1471"/>
      <c r="L58" s="1450"/>
      <c r="M58" s="1463" t="s">
        <v>395</v>
      </c>
      <c r="N58" s="1810" t="s">
        <v>585</v>
      </c>
      <c r="O58" s="1737"/>
    </row>
    <row r="59" spans="1:256" s="94" customFormat="1" ht="19.5">
      <c r="A59" s="1762" t="s">
        <v>2514</v>
      </c>
      <c r="B59" s="1762"/>
      <c r="C59" s="1762"/>
      <c r="D59" s="1762"/>
      <c r="E59" s="1762"/>
      <c r="F59" s="1762"/>
      <c r="G59" s="1762"/>
      <c r="H59" s="1762"/>
      <c r="I59" s="1762"/>
      <c r="J59" s="1762"/>
      <c r="K59" s="1762"/>
      <c r="L59" s="1762"/>
      <c r="M59" s="1762"/>
      <c r="N59" s="1762"/>
      <c r="O59" s="1762"/>
    </row>
    <row r="60" spans="1:256" s="94" customFormat="1" ht="14.25">
      <c r="E60" s="1763" t="s">
        <v>586</v>
      </c>
      <c r="F60" s="1763"/>
      <c r="G60" s="1763"/>
      <c r="H60" s="1763"/>
      <c r="I60" s="1763"/>
      <c r="J60" s="1763"/>
      <c r="K60" s="1471"/>
      <c r="L60" s="1471"/>
      <c r="M60" s="1471"/>
      <c r="N60" s="1471"/>
      <c r="O60" s="1466" t="s">
        <v>224</v>
      </c>
    </row>
    <row r="61" spans="1:256" s="94" customFormat="1" ht="14.25">
      <c r="A61" s="1875" t="s">
        <v>606</v>
      </c>
      <c r="B61" s="1739"/>
      <c r="C61" s="1810" t="s">
        <v>607</v>
      </c>
      <c r="D61" s="1746"/>
      <c r="E61" s="1746"/>
      <c r="F61" s="1746"/>
      <c r="G61" s="1746"/>
      <c r="H61" s="1746"/>
      <c r="I61" s="1746"/>
      <c r="J61" s="1746"/>
      <c r="K61" s="1746"/>
      <c r="L61" s="1746"/>
      <c r="M61" s="1746"/>
      <c r="N61" s="1746"/>
      <c r="O61" s="1746"/>
    </row>
    <row r="62" spans="1:256" s="94" customFormat="1" ht="14.25">
      <c r="A62" s="1737"/>
      <c r="B62" s="1739"/>
      <c r="C62" s="1925" t="s">
        <v>587</v>
      </c>
      <c r="D62" s="1927" t="s">
        <v>95</v>
      </c>
      <c r="E62" s="1928"/>
      <c r="F62" s="1929"/>
      <c r="G62" s="1927" t="s">
        <v>608</v>
      </c>
      <c r="H62" s="1928"/>
      <c r="I62" s="1928"/>
      <c r="J62" s="1929"/>
      <c r="K62" s="1927" t="s">
        <v>588</v>
      </c>
      <c r="L62" s="1929"/>
      <c r="M62" s="1927" t="s">
        <v>589</v>
      </c>
      <c r="N62" s="1928"/>
      <c r="O62" s="1928"/>
    </row>
    <row r="63" spans="1:256" s="94" customFormat="1" ht="28.5">
      <c r="A63" s="1737"/>
      <c r="B63" s="1739"/>
      <c r="C63" s="1926"/>
      <c r="D63" s="498" t="s">
        <v>204</v>
      </c>
      <c r="E63" s="498" t="s">
        <v>261</v>
      </c>
      <c r="F63" s="1554" t="s">
        <v>279</v>
      </c>
      <c r="G63" s="498" t="s">
        <v>590</v>
      </c>
      <c r="H63" s="498" t="s">
        <v>591</v>
      </c>
      <c r="I63" s="498" t="s">
        <v>592</v>
      </c>
      <c r="J63" s="498" t="s">
        <v>571</v>
      </c>
      <c r="K63" s="498" t="s">
        <v>593</v>
      </c>
      <c r="L63" s="498" t="s">
        <v>594</v>
      </c>
      <c r="M63" s="511" t="s">
        <v>595</v>
      </c>
      <c r="N63" s="511" t="s">
        <v>596</v>
      </c>
      <c r="O63" s="513" t="s">
        <v>571</v>
      </c>
    </row>
    <row r="64" spans="1:256" s="94" customFormat="1" ht="8.1" customHeight="1">
      <c r="B64" s="1470"/>
    </row>
    <row r="65" spans="1:20" s="94" customFormat="1" ht="11.45" customHeight="1">
      <c r="A65" s="94" t="s">
        <v>453</v>
      </c>
      <c r="B65" s="1470" t="s">
        <v>49</v>
      </c>
      <c r="C65" s="21">
        <f t="shared" ref="C65:O65" si="23">C66+C67</f>
        <v>9612</v>
      </c>
      <c r="D65" s="21">
        <f t="shared" si="23"/>
        <v>147</v>
      </c>
      <c r="E65" s="21">
        <f>E66+E67</f>
        <v>4478</v>
      </c>
      <c r="F65" s="21">
        <f t="shared" si="23"/>
        <v>4987</v>
      </c>
      <c r="G65" s="21">
        <f t="shared" si="23"/>
        <v>9178</v>
      </c>
      <c r="H65" s="21">
        <f t="shared" si="23"/>
        <v>58</v>
      </c>
      <c r="I65" s="21">
        <f t="shared" si="23"/>
        <v>309</v>
      </c>
      <c r="J65" s="21">
        <f t="shared" si="23"/>
        <v>67</v>
      </c>
      <c r="K65" s="21">
        <f t="shared" si="23"/>
        <v>4538</v>
      </c>
      <c r="L65" s="21">
        <f t="shared" si="23"/>
        <v>5074</v>
      </c>
      <c r="M65" s="21">
        <f t="shared" si="23"/>
        <v>8992</v>
      </c>
      <c r="N65" s="21">
        <f>N66+N67</f>
        <v>280</v>
      </c>
      <c r="O65" s="21">
        <f t="shared" si="23"/>
        <v>340</v>
      </c>
      <c r="Q65" s="21">
        <f>C65-D65-E65-F65</f>
        <v>0</v>
      </c>
      <c r="R65" s="21">
        <f t="shared" ref="R65:R106" si="24">C65-G65-H65-I65-J65</f>
        <v>0</v>
      </c>
      <c r="S65" s="21">
        <f>C65-K65-L65</f>
        <v>0</v>
      </c>
      <c r="T65" s="21">
        <f>C65-M65-N65-O65</f>
        <v>0</v>
      </c>
    </row>
    <row r="66" spans="1:20" s="94" customFormat="1" ht="11.45" customHeight="1">
      <c r="B66" s="1470" t="s">
        <v>142</v>
      </c>
      <c r="C66" s="21">
        <f>C69+C93+C102+C105</f>
        <v>5715</v>
      </c>
      <c r="D66" s="21">
        <f t="shared" ref="D66:O67" si="25">D69+D93+D102+D105</f>
        <v>52</v>
      </c>
      <c r="E66" s="21">
        <f>E69+E93+E102+E105</f>
        <v>3264</v>
      </c>
      <c r="F66" s="21">
        <f t="shared" si="25"/>
        <v>2399</v>
      </c>
      <c r="G66" s="21">
        <f t="shared" si="25"/>
        <v>5403</v>
      </c>
      <c r="H66" s="21">
        <f t="shared" si="25"/>
        <v>38</v>
      </c>
      <c r="I66" s="21">
        <f t="shared" si="25"/>
        <v>249</v>
      </c>
      <c r="J66" s="21">
        <f t="shared" si="25"/>
        <v>25</v>
      </c>
      <c r="K66" s="21">
        <f t="shared" si="25"/>
        <v>2757</v>
      </c>
      <c r="L66" s="21">
        <f t="shared" si="25"/>
        <v>2958</v>
      </c>
      <c r="M66" s="21">
        <f t="shared" si="25"/>
        <v>5306</v>
      </c>
      <c r="N66" s="21">
        <f>N69+N93+N102+N105</f>
        <v>188</v>
      </c>
      <c r="O66" s="21">
        <f t="shared" si="25"/>
        <v>221</v>
      </c>
      <c r="Q66" s="21">
        <f t="shared" ref="Q66:Q106" si="26">C66-D66-E66-F66</f>
        <v>0</v>
      </c>
      <c r="R66" s="21">
        <f t="shared" si="24"/>
        <v>0</v>
      </c>
      <c r="S66" s="21">
        <f t="shared" ref="S66:S106" si="27">C66-K66-L66</f>
        <v>0</v>
      </c>
      <c r="T66" s="21">
        <f t="shared" ref="T66:T106" si="28">C66-M66-N66-O66</f>
        <v>0</v>
      </c>
    </row>
    <row r="67" spans="1:20" s="94" customFormat="1" ht="11.45" customHeight="1">
      <c r="B67" s="1470" t="s">
        <v>68</v>
      </c>
      <c r="C67" s="21">
        <f>C70+C94+C103+C106</f>
        <v>3897</v>
      </c>
      <c r="D67" s="21">
        <f t="shared" si="25"/>
        <v>95</v>
      </c>
      <c r="E67" s="21">
        <f t="shared" si="25"/>
        <v>1214</v>
      </c>
      <c r="F67" s="21">
        <f t="shared" si="25"/>
        <v>2588</v>
      </c>
      <c r="G67" s="21">
        <f t="shared" si="25"/>
        <v>3775</v>
      </c>
      <c r="H67" s="21">
        <f t="shared" si="25"/>
        <v>20</v>
      </c>
      <c r="I67" s="21">
        <f t="shared" si="25"/>
        <v>60</v>
      </c>
      <c r="J67" s="21">
        <f t="shared" si="25"/>
        <v>42</v>
      </c>
      <c r="K67" s="21">
        <f t="shared" si="25"/>
        <v>1781</v>
      </c>
      <c r="L67" s="21">
        <f t="shared" si="25"/>
        <v>2116</v>
      </c>
      <c r="M67" s="21">
        <f t="shared" si="25"/>
        <v>3686</v>
      </c>
      <c r="N67" s="21">
        <f>N70+N94+N103+N106</f>
        <v>92</v>
      </c>
      <c r="O67" s="21">
        <f t="shared" si="25"/>
        <v>119</v>
      </c>
      <c r="Q67" s="21">
        <f t="shared" si="26"/>
        <v>0</v>
      </c>
      <c r="R67" s="21">
        <f t="shared" si="24"/>
        <v>0</v>
      </c>
      <c r="S67" s="21">
        <f t="shared" si="27"/>
        <v>0</v>
      </c>
      <c r="T67" s="21">
        <f t="shared" si="28"/>
        <v>0</v>
      </c>
    </row>
    <row r="68" spans="1:20" s="94" customFormat="1" ht="11.45" customHeight="1">
      <c r="A68" s="94" t="s">
        <v>2510</v>
      </c>
      <c r="B68" s="1470" t="s">
        <v>49</v>
      </c>
      <c r="C68" s="21">
        <f>C69+C70</f>
        <v>8766</v>
      </c>
      <c r="D68" s="21">
        <f t="shared" ref="D68:O68" si="29">D69+D70</f>
        <v>39</v>
      </c>
      <c r="E68" s="21">
        <f t="shared" si="29"/>
        <v>4146</v>
      </c>
      <c r="F68" s="21">
        <f t="shared" si="29"/>
        <v>4581</v>
      </c>
      <c r="G68" s="21">
        <f t="shared" si="29"/>
        <v>8571</v>
      </c>
      <c r="H68" s="21">
        <f t="shared" si="29"/>
        <v>56</v>
      </c>
      <c r="I68" s="21">
        <f t="shared" si="29"/>
        <v>75</v>
      </c>
      <c r="J68" s="21">
        <f t="shared" si="29"/>
        <v>64</v>
      </c>
      <c r="K68" s="21">
        <f t="shared" si="29"/>
        <v>4041</v>
      </c>
      <c r="L68" s="21">
        <f>L69+L70</f>
        <v>4725</v>
      </c>
      <c r="M68" s="21">
        <f>M69+M70</f>
        <v>8189</v>
      </c>
      <c r="N68" s="21">
        <f>N69+N70</f>
        <v>263</v>
      </c>
      <c r="O68" s="21">
        <f t="shared" si="29"/>
        <v>314</v>
      </c>
      <c r="Q68" s="21">
        <f t="shared" si="26"/>
        <v>0</v>
      </c>
      <c r="R68" s="21">
        <f t="shared" si="24"/>
        <v>0</v>
      </c>
      <c r="S68" s="21">
        <f t="shared" si="27"/>
        <v>0</v>
      </c>
      <c r="T68" s="21">
        <f t="shared" si="28"/>
        <v>0</v>
      </c>
    </row>
    <row r="69" spans="1:20" s="94" customFormat="1" ht="11.45" customHeight="1">
      <c r="B69" s="1470" t="s">
        <v>142</v>
      </c>
      <c r="C69" s="21">
        <f>C72+C75+C78+C81+C84+C87+C90</f>
        <v>5230</v>
      </c>
      <c r="D69" s="21">
        <f t="shared" ref="D69:O70" si="30">D72+D75+D78+D81+D84+D87+D90</f>
        <v>13</v>
      </c>
      <c r="E69" s="21">
        <f t="shared" si="30"/>
        <v>3050</v>
      </c>
      <c r="F69" s="21">
        <f t="shared" si="30"/>
        <v>2167</v>
      </c>
      <c r="G69" s="21">
        <f t="shared" si="30"/>
        <v>5109</v>
      </c>
      <c r="H69" s="21">
        <f t="shared" si="30"/>
        <v>36</v>
      </c>
      <c r="I69" s="21">
        <f t="shared" si="30"/>
        <v>61</v>
      </c>
      <c r="J69" s="21">
        <f t="shared" si="30"/>
        <v>24</v>
      </c>
      <c r="K69" s="21">
        <f t="shared" si="30"/>
        <v>2433</v>
      </c>
      <c r="L69" s="21">
        <f t="shared" si="30"/>
        <v>2797</v>
      </c>
      <c r="M69" s="21">
        <f t="shared" si="30"/>
        <v>4854</v>
      </c>
      <c r="N69" s="21">
        <f t="shared" si="30"/>
        <v>176</v>
      </c>
      <c r="O69" s="21">
        <f t="shared" si="30"/>
        <v>200</v>
      </c>
      <c r="Q69" s="21">
        <f t="shared" si="26"/>
        <v>0</v>
      </c>
      <c r="R69" s="21">
        <f t="shared" si="24"/>
        <v>0</v>
      </c>
      <c r="S69" s="21">
        <f t="shared" si="27"/>
        <v>0</v>
      </c>
      <c r="T69" s="21">
        <f t="shared" si="28"/>
        <v>0</v>
      </c>
    </row>
    <row r="70" spans="1:20" s="94" customFormat="1" ht="11.45" customHeight="1">
      <c r="B70" s="1470" t="s">
        <v>68</v>
      </c>
      <c r="C70" s="21">
        <f>C73+C76+C79+C82+C85+C88+C91</f>
        <v>3536</v>
      </c>
      <c r="D70" s="21">
        <f>D73+D76+D79+D82+D85+D88+D91</f>
        <v>26</v>
      </c>
      <c r="E70" s="21">
        <f>E73+E76+E79+E82+E85+E88+E91</f>
        <v>1096</v>
      </c>
      <c r="F70" s="21">
        <f>F73+F76+F79+F82+F85+F88+F91</f>
        <v>2414</v>
      </c>
      <c r="G70" s="21">
        <f t="shared" si="30"/>
        <v>3462</v>
      </c>
      <c r="H70" s="21">
        <f t="shared" si="30"/>
        <v>20</v>
      </c>
      <c r="I70" s="21">
        <f t="shared" si="30"/>
        <v>14</v>
      </c>
      <c r="J70" s="21">
        <f t="shared" si="30"/>
        <v>40</v>
      </c>
      <c r="K70" s="21">
        <f t="shared" si="30"/>
        <v>1608</v>
      </c>
      <c r="L70" s="21">
        <f t="shared" si="30"/>
        <v>1928</v>
      </c>
      <c r="M70" s="21">
        <f t="shared" si="30"/>
        <v>3335</v>
      </c>
      <c r="N70" s="21">
        <f t="shared" si="30"/>
        <v>87</v>
      </c>
      <c r="O70" s="21">
        <f t="shared" si="30"/>
        <v>114</v>
      </c>
      <c r="Q70" s="21">
        <f t="shared" si="26"/>
        <v>0</v>
      </c>
      <c r="R70" s="21">
        <f t="shared" si="24"/>
        <v>0</v>
      </c>
      <c r="S70" s="21">
        <f t="shared" si="27"/>
        <v>0</v>
      </c>
      <c r="T70" s="21">
        <f t="shared" si="28"/>
        <v>0</v>
      </c>
    </row>
    <row r="71" spans="1:20" s="94" customFormat="1" ht="11.45" customHeight="1">
      <c r="A71" s="12" t="s">
        <v>597</v>
      </c>
      <c r="B71" s="1470" t="s">
        <v>598</v>
      </c>
      <c r="C71" s="21">
        <f>D71+E71+F71</f>
        <v>21</v>
      </c>
      <c r="D71" s="21">
        <f>D72+D73</f>
        <v>0</v>
      </c>
      <c r="E71" s="21">
        <f t="shared" ref="E71:O71" si="31">E72+E73</f>
        <v>0</v>
      </c>
      <c r="F71" s="21">
        <f t="shared" si="31"/>
        <v>21</v>
      </c>
      <c r="G71" s="21">
        <f t="shared" si="31"/>
        <v>21</v>
      </c>
      <c r="H71" s="21">
        <f t="shared" si="31"/>
        <v>0</v>
      </c>
      <c r="I71" s="21">
        <f t="shared" si="31"/>
        <v>0</v>
      </c>
      <c r="J71" s="21">
        <f t="shared" si="31"/>
        <v>0</v>
      </c>
      <c r="K71" s="21">
        <f t="shared" si="31"/>
        <v>15</v>
      </c>
      <c r="L71" s="21">
        <f t="shared" si="31"/>
        <v>6</v>
      </c>
      <c r="M71" s="21">
        <f t="shared" si="31"/>
        <v>21</v>
      </c>
      <c r="N71" s="21">
        <f>N72+N73</f>
        <v>0</v>
      </c>
      <c r="O71" s="21">
        <f t="shared" si="31"/>
        <v>0</v>
      </c>
      <c r="Q71" s="21">
        <f t="shared" si="26"/>
        <v>0</v>
      </c>
      <c r="R71" s="21">
        <f t="shared" si="24"/>
        <v>0</v>
      </c>
      <c r="S71" s="21">
        <f t="shared" si="27"/>
        <v>0</v>
      </c>
      <c r="T71" s="21">
        <f t="shared" si="28"/>
        <v>0</v>
      </c>
    </row>
    <row r="72" spans="1:20" s="94" customFormat="1" ht="11.45" customHeight="1">
      <c r="A72" s="157"/>
      <c r="B72" s="1470" t="s">
        <v>142</v>
      </c>
      <c r="C72" s="21">
        <f t="shared" ref="C72:C90" si="32">D72+E72+F72</f>
        <v>8</v>
      </c>
      <c r="D72" s="21">
        <v>0</v>
      </c>
      <c r="E72" s="21">
        <v>0</v>
      </c>
      <c r="F72" s="21">
        <v>8</v>
      </c>
      <c r="G72" s="21">
        <v>8</v>
      </c>
      <c r="H72" s="21">
        <v>0</v>
      </c>
      <c r="I72" s="21">
        <v>0</v>
      </c>
      <c r="J72" s="21">
        <v>0</v>
      </c>
      <c r="K72" s="21">
        <v>4</v>
      </c>
      <c r="L72" s="21">
        <v>4</v>
      </c>
      <c r="M72" s="21">
        <v>8</v>
      </c>
      <c r="N72" s="21">
        <v>0</v>
      </c>
      <c r="O72" s="21">
        <v>0</v>
      </c>
      <c r="Q72" s="21">
        <f t="shared" si="26"/>
        <v>0</v>
      </c>
      <c r="R72" s="21">
        <f t="shared" si="24"/>
        <v>0</v>
      </c>
      <c r="S72" s="21">
        <f t="shared" si="27"/>
        <v>0</v>
      </c>
      <c r="T72" s="21">
        <f t="shared" si="28"/>
        <v>0</v>
      </c>
    </row>
    <row r="73" spans="1:20" s="94" customFormat="1" ht="11.45" customHeight="1">
      <c r="A73" s="157"/>
      <c r="B73" s="1470" t="s">
        <v>68</v>
      </c>
      <c r="C73" s="21">
        <f t="shared" si="32"/>
        <v>13</v>
      </c>
      <c r="D73" s="21">
        <v>0</v>
      </c>
      <c r="E73" s="21">
        <v>0</v>
      </c>
      <c r="F73" s="21">
        <v>13</v>
      </c>
      <c r="G73" s="21">
        <v>13</v>
      </c>
      <c r="H73" s="21">
        <v>0</v>
      </c>
      <c r="I73" s="21">
        <v>0</v>
      </c>
      <c r="J73" s="21">
        <v>0</v>
      </c>
      <c r="K73" s="21">
        <v>11</v>
      </c>
      <c r="L73" s="21">
        <v>2</v>
      </c>
      <c r="M73" s="21">
        <v>13</v>
      </c>
      <c r="N73" s="21">
        <v>0</v>
      </c>
      <c r="O73" s="21">
        <v>0</v>
      </c>
      <c r="Q73" s="21">
        <f t="shared" si="26"/>
        <v>0</v>
      </c>
      <c r="R73" s="21">
        <f t="shared" si="24"/>
        <v>0</v>
      </c>
      <c r="S73" s="21">
        <f t="shared" si="27"/>
        <v>0</v>
      </c>
      <c r="T73" s="21">
        <f t="shared" si="28"/>
        <v>0</v>
      </c>
    </row>
    <row r="74" spans="1:20" s="94" customFormat="1" ht="11.45" customHeight="1">
      <c r="A74" s="512" t="s">
        <v>599</v>
      </c>
      <c r="B74" s="1470" t="s">
        <v>598</v>
      </c>
      <c r="C74" s="21">
        <f>D74+E74+F74</f>
        <v>1195</v>
      </c>
      <c r="D74" s="21">
        <f>D75+D76</f>
        <v>0</v>
      </c>
      <c r="E74" s="21">
        <f t="shared" ref="E74:O74" si="33">E75+E76</f>
        <v>968</v>
      </c>
      <c r="F74" s="21">
        <f t="shared" si="33"/>
        <v>227</v>
      </c>
      <c r="G74" s="21">
        <f t="shared" si="33"/>
        <v>1171</v>
      </c>
      <c r="H74" s="21">
        <f t="shared" si="33"/>
        <v>12</v>
      </c>
      <c r="I74" s="21">
        <f t="shared" si="33"/>
        <v>12</v>
      </c>
      <c r="J74" s="21">
        <f t="shared" si="33"/>
        <v>0</v>
      </c>
      <c r="K74" s="21">
        <f t="shared" si="33"/>
        <v>934</v>
      </c>
      <c r="L74" s="21">
        <f t="shared" si="33"/>
        <v>261</v>
      </c>
      <c r="M74" s="21">
        <f t="shared" si="33"/>
        <v>1181</v>
      </c>
      <c r="N74" s="21">
        <f>N75+N76</f>
        <v>13</v>
      </c>
      <c r="O74" s="21">
        <f t="shared" si="33"/>
        <v>1</v>
      </c>
      <c r="Q74" s="21">
        <f t="shared" si="26"/>
        <v>0</v>
      </c>
      <c r="R74" s="21">
        <f t="shared" si="24"/>
        <v>0</v>
      </c>
      <c r="S74" s="21">
        <f t="shared" si="27"/>
        <v>0</v>
      </c>
      <c r="T74" s="21">
        <f t="shared" si="28"/>
        <v>0</v>
      </c>
    </row>
    <row r="75" spans="1:20" s="94" customFormat="1" ht="11.45" customHeight="1">
      <c r="A75" s="157"/>
      <c r="B75" s="1470" t="s">
        <v>142</v>
      </c>
      <c r="C75" s="21">
        <f t="shared" si="32"/>
        <v>780</v>
      </c>
      <c r="D75" s="21">
        <v>0</v>
      </c>
      <c r="E75" s="21">
        <v>691</v>
      </c>
      <c r="F75" s="21">
        <v>89</v>
      </c>
      <c r="G75" s="21">
        <v>761</v>
      </c>
      <c r="H75" s="21">
        <v>8</v>
      </c>
      <c r="I75" s="21">
        <v>11</v>
      </c>
      <c r="J75" s="21">
        <v>0</v>
      </c>
      <c r="K75" s="21">
        <v>592</v>
      </c>
      <c r="L75" s="21">
        <v>188</v>
      </c>
      <c r="M75" s="21">
        <v>769</v>
      </c>
      <c r="N75" s="21">
        <v>10</v>
      </c>
      <c r="O75" s="21">
        <v>1</v>
      </c>
      <c r="Q75" s="21">
        <f t="shared" si="26"/>
        <v>0</v>
      </c>
      <c r="R75" s="21">
        <f t="shared" si="24"/>
        <v>0</v>
      </c>
      <c r="S75" s="21">
        <f t="shared" si="27"/>
        <v>0</v>
      </c>
      <c r="T75" s="21">
        <f t="shared" si="28"/>
        <v>0</v>
      </c>
    </row>
    <row r="76" spans="1:20" s="94" customFormat="1" ht="11.45" customHeight="1">
      <c r="A76" s="157"/>
      <c r="B76" s="1470" t="s">
        <v>68</v>
      </c>
      <c r="C76" s="21">
        <f t="shared" si="32"/>
        <v>415</v>
      </c>
      <c r="D76" s="21">
        <v>0</v>
      </c>
      <c r="E76" s="21">
        <v>277</v>
      </c>
      <c r="F76" s="21">
        <v>138</v>
      </c>
      <c r="G76" s="21">
        <v>410</v>
      </c>
      <c r="H76" s="21">
        <v>4</v>
      </c>
      <c r="I76" s="21">
        <v>1</v>
      </c>
      <c r="J76" s="21">
        <v>0</v>
      </c>
      <c r="K76" s="21">
        <v>342</v>
      </c>
      <c r="L76" s="21">
        <v>73</v>
      </c>
      <c r="M76" s="21">
        <v>412</v>
      </c>
      <c r="N76" s="21">
        <v>3</v>
      </c>
      <c r="O76" s="21">
        <v>0</v>
      </c>
      <c r="Q76" s="21">
        <f t="shared" si="26"/>
        <v>0</v>
      </c>
      <c r="R76" s="21">
        <f t="shared" si="24"/>
        <v>0</v>
      </c>
      <c r="S76" s="21">
        <f t="shared" si="27"/>
        <v>0</v>
      </c>
      <c r="T76" s="21">
        <f t="shared" si="28"/>
        <v>0</v>
      </c>
    </row>
    <row r="77" spans="1:20" s="94" customFormat="1" ht="11.45" customHeight="1">
      <c r="A77" s="12" t="s">
        <v>600</v>
      </c>
      <c r="B77" s="1470" t="s">
        <v>598</v>
      </c>
      <c r="C77" s="21">
        <f>D77+E77+F77</f>
        <v>0</v>
      </c>
      <c r="D77" s="21">
        <f>D78+D79</f>
        <v>0</v>
      </c>
      <c r="E77" s="21">
        <f t="shared" ref="E77:O77" si="34">E78+E79</f>
        <v>0</v>
      </c>
      <c r="F77" s="21">
        <f t="shared" si="34"/>
        <v>0</v>
      </c>
      <c r="G77" s="21">
        <f t="shared" si="34"/>
        <v>0</v>
      </c>
      <c r="H77" s="21">
        <f t="shared" si="34"/>
        <v>0</v>
      </c>
      <c r="I77" s="21">
        <f t="shared" si="34"/>
        <v>0</v>
      </c>
      <c r="J77" s="21">
        <f t="shared" si="34"/>
        <v>0</v>
      </c>
      <c r="K77" s="21">
        <f t="shared" si="34"/>
        <v>0</v>
      </c>
      <c r="L77" s="21">
        <f t="shared" si="34"/>
        <v>0</v>
      </c>
      <c r="M77" s="21">
        <f t="shared" si="34"/>
        <v>0</v>
      </c>
      <c r="N77" s="21">
        <f>N78+N79</f>
        <v>0</v>
      </c>
      <c r="O77" s="21">
        <f t="shared" si="34"/>
        <v>0</v>
      </c>
      <c r="Q77" s="21">
        <f t="shared" si="26"/>
        <v>0</v>
      </c>
      <c r="R77" s="21">
        <f t="shared" si="24"/>
        <v>0</v>
      </c>
      <c r="S77" s="21">
        <f t="shared" si="27"/>
        <v>0</v>
      </c>
      <c r="T77" s="21">
        <f t="shared" si="28"/>
        <v>0</v>
      </c>
    </row>
    <row r="78" spans="1:20" s="94" customFormat="1" ht="11.45" customHeight="1">
      <c r="A78" s="157"/>
      <c r="B78" s="1470" t="s">
        <v>142</v>
      </c>
      <c r="C78" s="21">
        <f t="shared" si="3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Q78" s="21">
        <f t="shared" si="26"/>
        <v>0</v>
      </c>
      <c r="R78" s="21">
        <f t="shared" si="24"/>
        <v>0</v>
      </c>
      <c r="S78" s="21">
        <f t="shared" si="27"/>
        <v>0</v>
      </c>
      <c r="T78" s="21">
        <f t="shared" si="28"/>
        <v>0</v>
      </c>
    </row>
    <row r="79" spans="1:20" s="94" customFormat="1" ht="11.45" customHeight="1">
      <c r="A79" s="157"/>
      <c r="B79" s="1470" t="s">
        <v>68</v>
      </c>
      <c r="C79" s="21">
        <f t="shared" si="3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Q79" s="21">
        <f t="shared" si="26"/>
        <v>0</v>
      </c>
      <c r="R79" s="21">
        <f t="shared" si="24"/>
        <v>0</v>
      </c>
      <c r="S79" s="21">
        <f t="shared" si="27"/>
        <v>0</v>
      </c>
      <c r="T79" s="21">
        <f t="shared" si="28"/>
        <v>0</v>
      </c>
    </row>
    <row r="80" spans="1:20" s="94" customFormat="1" ht="11.45" customHeight="1">
      <c r="A80" s="12" t="s">
        <v>2511</v>
      </c>
      <c r="B80" s="1470" t="s">
        <v>598</v>
      </c>
      <c r="C80" s="21">
        <f t="shared" si="32"/>
        <v>5645</v>
      </c>
      <c r="D80" s="21">
        <f t="shared" ref="D80:O80" si="35">D81+D82</f>
        <v>28</v>
      </c>
      <c r="E80" s="21">
        <f t="shared" si="35"/>
        <v>2977</v>
      </c>
      <c r="F80" s="21">
        <f t="shared" si="35"/>
        <v>2640</v>
      </c>
      <c r="G80" s="21">
        <f t="shared" si="35"/>
        <v>5550</v>
      </c>
      <c r="H80" s="21">
        <f t="shared" si="35"/>
        <v>35</v>
      </c>
      <c r="I80" s="21">
        <f t="shared" si="35"/>
        <v>59</v>
      </c>
      <c r="J80" s="21">
        <f t="shared" si="35"/>
        <v>1</v>
      </c>
      <c r="K80" s="21">
        <f t="shared" si="35"/>
        <v>2241</v>
      </c>
      <c r="L80" s="21">
        <f t="shared" si="35"/>
        <v>3404</v>
      </c>
      <c r="M80" s="21">
        <f t="shared" si="35"/>
        <v>5277</v>
      </c>
      <c r="N80" s="21">
        <f t="shared" si="35"/>
        <v>160</v>
      </c>
      <c r="O80" s="21">
        <f t="shared" si="35"/>
        <v>208</v>
      </c>
      <c r="Q80" s="21">
        <f t="shared" si="26"/>
        <v>0</v>
      </c>
      <c r="R80" s="21">
        <f t="shared" si="24"/>
        <v>0</v>
      </c>
      <c r="S80" s="21">
        <f t="shared" si="27"/>
        <v>0</v>
      </c>
      <c r="T80" s="21">
        <f t="shared" si="28"/>
        <v>0</v>
      </c>
    </row>
    <row r="81" spans="1:20" s="94" customFormat="1" ht="11.45" customHeight="1">
      <c r="A81" s="157"/>
      <c r="B81" s="1470" t="s">
        <v>142</v>
      </c>
      <c r="C81" s="21">
        <f>D81+E81+F81</f>
        <v>3525</v>
      </c>
      <c r="D81" s="21">
        <v>9</v>
      </c>
      <c r="E81" s="21">
        <v>2215</v>
      </c>
      <c r="F81" s="21">
        <v>1301</v>
      </c>
      <c r="G81" s="21">
        <v>3451</v>
      </c>
      <c r="H81" s="21">
        <v>25</v>
      </c>
      <c r="I81" s="21">
        <v>49</v>
      </c>
      <c r="J81" s="21">
        <v>0</v>
      </c>
      <c r="K81" s="21">
        <v>1420</v>
      </c>
      <c r="L81" s="21">
        <v>2105</v>
      </c>
      <c r="M81" s="21">
        <v>3270</v>
      </c>
      <c r="N81" s="21">
        <v>115</v>
      </c>
      <c r="O81" s="21">
        <v>140</v>
      </c>
      <c r="Q81" s="21">
        <f t="shared" si="26"/>
        <v>0</v>
      </c>
      <c r="R81" s="21">
        <f t="shared" si="24"/>
        <v>0</v>
      </c>
      <c r="S81" s="21">
        <f t="shared" si="27"/>
        <v>0</v>
      </c>
      <c r="T81" s="21">
        <f t="shared" si="28"/>
        <v>0</v>
      </c>
    </row>
    <row r="82" spans="1:20" s="94" customFormat="1" ht="11.45" customHeight="1">
      <c r="A82" s="157"/>
      <c r="B82" s="1470" t="s">
        <v>68</v>
      </c>
      <c r="C82" s="21">
        <f t="shared" si="32"/>
        <v>2120</v>
      </c>
      <c r="D82" s="21">
        <v>19</v>
      </c>
      <c r="E82" s="21">
        <v>762</v>
      </c>
      <c r="F82" s="21">
        <v>1339</v>
      </c>
      <c r="G82" s="21">
        <v>2099</v>
      </c>
      <c r="H82" s="21">
        <v>10</v>
      </c>
      <c r="I82" s="21">
        <v>10</v>
      </c>
      <c r="J82" s="21">
        <v>1</v>
      </c>
      <c r="K82" s="21">
        <v>821</v>
      </c>
      <c r="L82" s="21">
        <v>1299</v>
      </c>
      <c r="M82" s="21">
        <v>2007</v>
      </c>
      <c r="N82" s="21">
        <v>45</v>
      </c>
      <c r="O82" s="21">
        <v>68</v>
      </c>
      <c r="Q82" s="21">
        <f t="shared" si="26"/>
        <v>0</v>
      </c>
      <c r="R82" s="21">
        <f t="shared" si="24"/>
        <v>0</v>
      </c>
      <c r="S82" s="21">
        <f t="shared" si="27"/>
        <v>0</v>
      </c>
      <c r="T82" s="21">
        <f t="shared" si="28"/>
        <v>0</v>
      </c>
    </row>
    <row r="83" spans="1:20" s="94" customFormat="1" ht="11.45" customHeight="1">
      <c r="A83" s="12" t="s">
        <v>601</v>
      </c>
      <c r="B83" s="1470" t="s">
        <v>598</v>
      </c>
      <c r="C83" s="21">
        <f t="shared" si="32"/>
        <v>267</v>
      </c>
      <c r="D83" s="21">
        <f t="shared" ref="D83:O83" si="36">D84+D85</f>
        <v>4</v>
      </c>
      <c r="E83" s="21">
        <f t="shared" si="36"/>
        <v>201</v>
      </c>
      <c r="F83" s="21">
        <f t="shared" si="36"/>
        <v>62</v>
      </c>
      <c r="G83" s="21">
        <f t="shared" si="36"/>
        <v>205</v>
      </c>
      <c r="H83" s="21">
        <f t="shared" si="36"/>
        <v>0</v>
      </c>
      <c r="I83" s="21">
        <f t="shared" si="36"/>
        <v>0</v>
      </c>
      <c r="J83" s="21">
        <f t="shared" si="36"/>
        <v>62</v>
      </c>
      <c r="K83" s="21">
        <f t="shared" si="36"/>
        <v>127</v>
      </c>
      <c r="L83" s="21">
        <f t="shared" si="36"/>
        <v>140</v>
      </c>
      <c r="M83" s="21">
        <f t="shared" si="36"/>
        <v>256</v>
      </c>
      <c r="N83" s="21">
        <f t="shared" si="36"/>
        <v>11</v>
      </c>
      <c r="O83" s="21">
        <f t="shared" si="36"/>
        <v>0</v>
      </c>
      <c r="Q83" s="21">
        <f t="shared" si="26"/>
        <v>0</v>
      </c>
      <c r="R83" s="21">
        <f t="shared" si="24"/>
        <v>0</v>
      </c>
      <c r="S83" s="21">
        <f t="shared" si="27"/>
        <v>0</v>
      </c>
      <c r="T83" s="21">
        <f t="shared" si="28"/>
        <v>0</v>
      </c>
    </row>
    <row r="84" spans="1:20" s="94" customFormat="1" ht="11.45" customHeight="1">
      <c r="A84" s="157"/>
      <c r="B84" s="1470" t="s">
        <v>142</v>
      </c>
      <c r="C84" s="21">
        <f t="shared" si="32"/>
        <v>168</v>
      </c>
      <c r="D84" s="21">
        <v>0</v>
      </c>
      <c r="E84" s="21">
        <v>144</v>
      </c>
      <c r="F84" s="21">
        <v>24</v>
      </c>
      <c r="G84" s="21">
        <v>144</v>
      </c>
      <c r="H84" s="21">
        <v>0</v>
      </c>
      <c r="I84" s="21">
        <v>0</v>
      </c>
      <c r="J84" s="21">
        <v>24</v>
      </c>
      <c r="K84" s="21">
        <v>77</v>
      </c>
      <c r="L84" s="21">
        <v>91</v>
      </c>
      <c r="M84" s="21">
        <v>167</v>
      </c>
      <c r="N84" s="21">
        <v>1</v>
      </c>
      <c r="O84" s="21">
        <v>0</v>
      </c>
      <c r="Q84" s="21">
        <f t="shared" si="26"/>
        <v>0</v>
      </c>
      <c r="R84" s="21">
        <f t="shared" si="24"/>
        <v>0</v>
      </c>
      <c r="S84" s="21">
        <f>C84-K84-L84</f>
        <v>0</v>
      </c>
      <c r="T84" s="21">
        <f t="shared" si="28"/>
        <v>0</v>
      </c>
    </row>
    <row r="85" spans="1:20" s="94" customFormat="1" ht="11.45" customHeight="1">
      <c r="A85" s="157"/>
      <c r="B85" s="1470" t="s">
        <v>68</v>
      </c>
      <c r="C85" s="21">
        <f t="shared" si="32"/>
        <v>99</v>
      </c>
      <c r="D85" s="21">
        <v>4</v>
      </c>
      <c r="E85" s="21">
        <v>57</v>
      </c>
      <c r="F85" s="21">
        <v>38</v>
      </c>
      <c r="G85" s="21">
        <v>61</v>
      </c>
      <c r="H85" s="21">
        <v>0</v>
      </c>
      <c r="I85" s="21">
        <v>0</v>
      </c>
      <c r="J85" s="21">
        <v>38</v>
      </c>
      <c r="K85" s="21">
        <v>50</v>
      </c>
      <c r="L85" s="21">
        <v>49</v>
      </c>
      <c r="M85" s="21">
        <v>89</v>
      </c>
      <c r="N85" s="21">
        <v>10</v>
      </c>
      <c r="O85" s="21">
        <v>0</v>
      </c>
      <c r="Q85" s="21">
        <f t="shared" si="26"/>
        <v>0</v>
      </c>
      <c r="R85" s="21">
        <f t="shared" si="24"/>
        <v>0</v>
      </c>
      <c r="S85" s="21">
        <f t="shared" si="27"/>
        <v>0</v>
      </c>
      <c r="T85" s="21">
        <f t="shared" si="28"/>
        <v>0</v>
      </c>
    </row>
    <row r="86" spans="1:20" s="94" customFormat="1" ht="11.45" customHeight="1">
      <c r="A86" s="12" t="s">
        <v>602</v>
      </c>
      <c r="B86" s="1470" t="s">
        <v>598</v>
      </c>
      <c r="C86" s="21">
        <f t="shared" si="32"/>
        <v>752</v>
      </c>
      <c r="D86" s="21">
        <f t="shared" ref="D86:O86" si="37">D87+D88</f>
        <v>0</v>
      </c>
      <c r="E86" s="21">
        <f t="shared" si="37"/>
        <v>0</v>
      </c>
      <c r="F86" s="21">
        <f t="shared" si="37"/>
        <v>752</v>
      </c>
      <c r="G86" s="21">
        <f t="shared" si="37"/>
        <v>746</v>
      </c>
      <c r="H86" s="21">
        <f t="shared" si="37"/>
        <v>6</v>
      </c>
      <c r="I86" s="21">
        <f t="shared" si="37"/>
        <v>0</v>
      </c>
      <c r="J86" s="21">
        <f t="shared" si="37"/>
        <v>0</v>
      </c>
      <c r="K86" s="21">
        <f t="shared" si="37"/>
        <v>305</v>
      </c>
      <c r="L86" s="21">
        <f t="shared" si="37"/>
        <v>447</v>
      </c>
      <c r="M86" s="21">
        <f t="shared" si="37"/>
        <v>705</v>
      </c>
      <c r="N86" s="21">
        <f t="shared" si="37"/>
        <v>27</v>
      </c>
      <c r="O86" s="21">
        <f t="shared" si="37"/>
        <v>20</v>
      </c>
      <c r="Q86" s="21">
        <f t="shared" si="26"/>
        <v>0</v>
      </c>
      <c r="R86" s="21">
        <f t="shared" si="24"/>
        <v>0</v>
      </c>
      <c r="S86" s="21">
        <f t="shared" si="27"/>
        <v>0</v>
      </c>
      <c r="T86" s="21">
        <f t="shared" si="28"/>
        <v>0</v>
      </c>
    </row>
    <row r="87" spans="1:20" s="94" customFormat="1" ht="11.45" customHeight="1">
      <c r="A87" s="157"/>
      <c r="B87" s="1470" t="s">
        <v>142</v>
      </c>
      <c r="C87" s="21">
        <f t="shared" si="32"/>
        <v>386</v>
      </c>
      <c r="D87" s="21">
        <v>0</v>
      </c>
      <c r="E87" s="21">
        <v>0</v>
      </c>
      <c r="F87" s="21">
        <v>386</v>
      </c>
      <c r="G87" s="21">
        <v>385</v>
      </c>
      <c r="H87" s="21">
        <v>1</v>
      </c>
      <c r="I87" s="21">
        <v>0</v>
      </c>
      <c r="J87" s="21">
        <v>0</v>
      </c>
      <c r="K87" s="21">
        <v>167</v>
      </c>
      <c r="L87" s="21">
        <v>219</v>
      </c>
      <c r="M87" s="21">
        <v>355</v>
      </c>
      <c r="N87" s="21">
        <v>19</v>
      </c>
      <c r="O87" s="21">
        <v>12</v>
      </c>
      <c r="Q87" s="21">
        <f t="shared" si="26"/>
        <v>0</v>
      </c>
      <c r="R87" s="21">
        <f t="shared" si="24"/>
        <v>0</v>
      </c>
      <c r="S87" s="21">
        <f t="shared" si="27"/>
        <v>0</v>
      </c>
      <c r="T87" s="21">
        <f t="shared" si="28"/>
        <v>0</v>
      </c>
    </row>
    <row r="88" spans="1:20" s="94" customFormat="1" ht="11.45" customHeight="1">
      <c r="A88" s="157"/>
      <c r="B88" s="1470" t="s">
        <v>68</v>
      </c>
      <c r="C88" s="21">
        <f t="shared" si="32"/>
        <v>366</v>
      </c>
      <c r="D88" s="21">
        <v>0</v>
      </c>
      <c r="E88" s="21">
        <v>0</v>
      </c>
      <c r="F88" s="21">
        <v>366</v>
      </c>
      <c r="G88" s="21">
        <v>361</v>
      </c>
      <c r="H88" s="21">
        <v>5</v>
      </c>
      <c r="I88" s="21">
        <v>0</v>
      </c>
      <c r="J88" s="21">
        <v>0</v>
      </c>
      <c r="K88" s="21">
        <v>138</v>
      </c>
      <c r="L88" s="21">
        <v>228</v>
      </c>
      <c r="M88" s="21">
        <v>350</v>
      </c>
      <c r="N88" s="21">
        <v>8</v>
      </c>
      <c r="O88" s="21">
        <v>8</v>
      </c>
      <c r="Q88" s="21">
        <f t="shared" si="26"/>
        <v>0</v>
      </c>
      <c r="R88" s="21">
        <f t="shared" si="24"/>
        <v>0</v>
      </c>
      <c r="S88" s="21">
        <f t="shared" si="27"/>
        <v>0</v>
      </c>
      <c r="T88" s="21">
        <f t="shared" si="28"/>
        <v>0</v>
      </c>
    </row>
    <row r="89" spans="1:20" s="94" customFormat="1" ht="11.45" customHeight="1">
      <c r="A89" s="12" t="s">
        <v>2512</v>
      </c>
      <c r="B89" s="1470" t="s">
        <v>598</v>
      </c>
      <c r="C89" s="21">
        <f t="shared" si="32"/>
        <v>886</v>
      </c>
      <c r="D89" s="21">
        <f t="shared" ref="D89:O89" si="38">D90+D91</f>
        <v>7</v>
      </c>
      <c r="E89" s="21">
        <f t="shared" si="38"/>
        <v>0</v>
      </c>
      <c r="F89" s="21">
        <f t="shared" si="38"/>
        <v>879</v>
      </c>
      <c r="G89" s="21">
        <f t="shared" si="38"/>
        <v>878</v>
      </c>
      <c r="H89" s="21">
        <f t="shared" si="38"/>
        <v>3</v>
      </c>
      <c r="I89" s="21">
        <f t="shared" si="38"/>
        <v>4</v>
      </c>
      <c r="J89" s="21">
        <f t="shared" si="38"/>
        <v>1</v>
      </c>
      <c r="K89" s="21">
        <f t="shared" si="38"/>
        <v>419</v>
      </c>
      <c r="L89" s="21">
        <f t="shared" si="38"/>
        <v>467</v>
      </c>
      <c r="M89" s="21">
        <f t="shared" si="38"/>
        <v>749</v>
      </c>
      <c r="N89" s="21">
        <f t="shared" si="38"/>
        <v>52</v>
      </c>
      <c r="O89" s="21">
        <f t="shared" si="38"/>
        <v>85</v>
      </c>
      <c r="Q89" s="21">
        <f t="shared" si="26"/>
        <v>0</v>
      </c>
      <c r="R89" s="21">
        <f t="shared" si="24"/>
        <v>0</v>
      </c>
      <c r="S89" s="21">
        <f t="shared" si="27"/>
        <v>0</v>
      </c>
      <c r="T89" s="21">
        <f t="shared" si="28"/>
        <v>0</v>
      </c>
    </row>
    <row r="90" spans="1:20" s="94" customFormat="1" ht="11.45" customHeight="1">
      <c r="A90" s="157"/>
      <c r="B90" s="1470" t="s">
        <v>142</v>
      </c>
      <c r="C90" s="21">
        <f t="shared" si="32"/>
        <v>363</v>
      </c>
      <c r="D90" s="21">
        <v>4</v>
      </c>
      <c r="E90" s="21">
        <v>0</v>
      </c>
      <c r="F90" s="21">
        <v>359</v>
      </c>
      <c r="G90" s="21">
        <v>360</v>
      </c>
      <c r="H90" s="21">
        <v>2</v>
      </c>
      <c r="I90" s="21">
        <v>1</v>
      </c>
      <c r="J90" s="21">
        <v>0</v>
      </c>
      <c r="K90" s="21">
        <v>173</v>
      </c>
      <c r="L90" s="21">
        <v>190</v>
      </c>
      <c r="M90" s="21">
        <v>285</v>
      </c>
      <c r="N90" s="21">
        <v>31</v>
      </c>
      <c r="O90" s="21">
        <v>47</v>
      </c>
      <c r="Q90" s="21">
        <f t="shared" si="26"/>
        <v>0</v>
      </c>
      <c r="R90" s="21">
        <f t="shared" si="24"/>
        <v>0</v>
      </c>
      <c r="S90" s="21">
        <f t="shared" si="27"/>
        <v>0</v>
      </c>
      <c r="T90" s="21">
        <f t="shared" si="28"/>
        <v>0</v>
      </c>
    </row>
    <row r="91" spans="1:20" ht="11.45" customHeight="1">
      <c r="A91" s="157"/>
      <c r="B91" s="1470" t="s">
        <v>68</v>
      </c>
      <c r="C91" s="21">
        <f>D91+E91+F91</f>
        <v>523</v>
      </c>
      <c r="D91" s="21">
        <v>3</v>
      </c>
      <c r="E91" s="21">
        <v>0</v>
      </c>
      <c r="F91" s="21">
        <v>520</v>
      </c>
      <c r="G91" s="21">
        <v>518</v>
      </c>
      <c r="H91" s="21">
        <v>1</v>
      </c>
      <c r="I91" s="21">
        <v>3</v>
      </c>
      <c r="J91" s="21">
        <v>1</v>
      </c>
      <c r="K91" s="21">
        <v>246</v>
      </c>
      <c r="L91" s="21">
        <v>277</v>
      </c>
      <c r="M91" s="21">
        <v>464</v>
      </c>
      <c r="N91" s="21">
        <v>21</v>
      </c>
      <c r="O91" s="21">
        <v>38</v>
      </c>
      <c r="Q91" s="21">
        <f t="shared" si="26"/>
        <v>0</v>
      </c>
      <c r="R91" s="21">
        <f t="shared" si="24"/>
        <v>0</v>
      </c>
      <c r="S91" s="21">
        <f t="shared" si="27"/>
        <v>0</v>
      </c>
      <c r="T91" s="21">
        <f t="shared" si="28"/>
        <v>0</v>
      </c>
    </row>
    <row r="92" spans="1:20" ht="11.45" customHeight="1">
      <c r="A92" s="94" t="s">
        <v>603</v>
      </c>
      <c r="B92" s="1470" t="s">
        <v>49</v>
      </c>
      <c r="C92" s="21">
        <f t="shared" ref="C92:O92" si="39">C93+C94</f>
        <v>275</v>
      </c>
      <c r="D92" s="21">
        <f t="shared" si="39"/>
        <v>0</v>
      </c>
      <c r="E92" s="21">
        <f t="shared" si="39"/>
        <v>73</v>
      </c>
      <c r="F92" s="21">
        <f t="shared" si="39"/>
        <v>202</v>
      </c>
      <c r="G92" s="21">
        <f t="shared" si="39"/>
        <v>273</v>
      </c>
      <c r="H92" s="21">
        <f t="shared" si="39"/>
        <v>1</v>
      </c>
      <c r="I92" s="21">
        <f t="shared" si="39"/>
        <v>1</v>
      </c>
      <c r="J92" s="21">
        <f t="shared" si="39"/>
        <v>0</v>
      </c>
      <c r="K92" s="21">
        <f t="shared" si="39"/>
        <v>131</v>
      </c>
      <c r="L92" s="21">
        <f t="shared" si="39"/>
        <v>144</v>
      </c>
      <c r="M92" s="21">
        <f t="shared" si="39"/>
        <v>264</v>
      </c>
      <c r="N92" s="21">
        <f>N93+N94</f>
        <v>9</v>
      </c>
      <c r="O92" s="21">
        <f t="shared" si="39"/>
        <v>2</v>
      </c>
      <c r="Q92" s="21">
        <f t="shared" si="26"/>
        <v>0</v>
      </c>
      <c r="R92" s="21">
        <f t="shared" si="24"/>
        <v>0</v>
      </c>
      <c r="S92" s="21">
        <f t="shared" si="27"/>
        <v>0</v>
      </c>
      <c r="T92" s="21">
        <f t="shared" si="28"/>
        <v>0</v>
      </c>
    </row>
    <row r="93" spans="1:20" ht="11.45" customHeight="1">
      <c r="A93" s="94"/>
      <c r="B93" s="1470" t="s">
        <v>142</v>
      </c>
      <c r="C93" s="21">
        <f>C96+C99</f>
        <v>104</v>
      </c>
      <c r="D93" s="21">
        <f t="shared" ref="D93:O94" si="40">D96+D99</f>
        <v>0</v>
      </c>
      <c r="E93" s="21">
        <f t="shared" si="40"/>
        <v>15</v>
      </c>
      <c r="F93" s="21">
        <f t="shared" si="40"/>
        <v>89</v>
      </c>
      <c r="G93" s="21">
        <f t="shared" si="40"/>
        <v>102</v>
      </c>
      <c r="H93" s="21">
        <f t="shared" si="40"/>
        <v>1</v>
      </c>
      <c r="I93" s="21">
        <f t="shared" si="40"/>
        <v>1</v>
      </c>
      <c r="J93" s="21">
        <f t="shared" si="40"/>
        <v>0</v>
      </c>
      <c r="K93" s="21">
        <f t="shared" si="40"/>
        <v>56</v>
      </c>
      <c r="L93" s="21">
        <f t="shared" si="40"/>
        <v>48</v>
      </c>
      <c r="M93" s="21">
        <f>M96+M99</f>
        <v>98</v>
      </c>
      <c r="N93" s="21">
        <f>N96+N99</f>
        <v>5</v>
      </c>
      <c r="O93" s="21">
        <f t="shared" si="40"/>
        <v>1</v>
      </c>
      <c r="Q93" s="21">
        <f t="shared" si="26"/>
        <v>0</v>
      </c>
      <c r="R93" s="21">
        <f t="shared" si="24"/>
        <v>0</v>
      </c>
      <c r="S93" s="21">
        <f t="shared" si="27"/>
        <v>0</v>
      </c>
      <c r="T93" s="21">
        <f t="shared" si="28"/>
        <v>0</v>
      </c>
    </row>
    <row r="94" spans="1:20" ht="11.45" customHeight="1">
      <c r="A94" s="94"/>
      <c r="B94" s="1470" t="s">
        <v>68</v>
      </c>
      <c r="C94" s="21">
        <f>C97+C100</f>
        <v>171</v>
      </c>
      <c r="D94" s="21">
        <f t="shared" si="40"/>
        <v>0</v>
      </c>
      <c r="E94" s="21">
        <f t="shared" si="40"/>
        <v>58</v>
      </c>
      <c r="F94" s="21">
        <f t="shared" si="40"/>
        <v>113</v>
      </c>
      <c r="G94" s="21">
        <f t="shared" si="40"/>
        <v>171</v>
      </c>
      <c r="H94" s="21">
        <f t="shared" si="40"/>
        <v>0</v>
      </c>
      <c r="I94" s="21">
        <f t="shared" si="40"/>
        <v>0</v>
      </c>
      <c r="J94" s="21">
        <f t="shared" si="40"/>
        <v>0</v>
      </c>
      <c r="K94" s="21">
        <f t="shared" si="40"/>
        <v>75</v>
      </c>
      <c r="L94" s="21">
        <f t="shared" si="40"/>
        <v>96</v>
      </c>
      <c r="M94" s="21">
        <f t="shared" si="40"/>
        <v>166</v>
      </c>
      <c r="N94" s="21">
        <f>N97+N100</f>
        <v>4</v>
      </c>
      <c r="O94" s="21">
        <f t="shared" si="40"/>
        <v>1</v>
      </c>
      <c r="Q94" s="21">
        <f t="shared" si="26"/>
        <v>0</v>
      </c>
      <c r="R94" s="21">
        <f t="shared" si="24"/>
        <v>0</v>
      </c>
      <c r="S94" s="21">
        <f t="shared" si="27"/>
        <v>0</v>
      </c>
      <c r="T94" s="21">
        <f t="shared" si="28"/>
        <v>0</v>
      </c>
    </row>
    <row r="95" spans="1:20" ht="11.45" customHeight="1">
      <c r="A95" s="12" t="s">
        <v>604</v>
      </c>
      <c r="B95" s="1470" t="s">
        <v>598</v>
      </c>
      <c r="C95" s="21">
        <f t="shared" ref="C95:C100" si="41">D95+E95+F95</f>
        <v>0</v>
      </c>
      <c r="D95" s="21">
        <f t="shared" ref="D95:O95" si="42">D96+D97</f>
        <v>0</v>
      </c>
      <c r="E95" s="21">
        <f t="shared" si="42"/>
        <v>0</v>
      </c>
      <c r="F95" s="21">
        <f t="shared" si="42"/>
        <v>0</v>
      </c>
      <c r="G95" s="21">
        <f t="shared" si="42"/>
        <v>0</v>
      </c>
      <c r="H95" s="21">
        <f t="shared" si="42"/>
        <v>0</v>
      </c>
      <c r="I95" s="21">
        <f t="shared" si="42"/>
        <v>0</v>
      </c>
      <c r="J95" s="21">
        <f t="shared" si="42"/>
        <v>0</v>
      </c>
      <c r="K95" s="21">
        <f t="shared" si="42"/>
        <v>0</v>
      </c>
      <c r="L95" s="21">
        <f t="shared" si="42"/>
        <v>0</v>
      </c>
      <c r="M95" s="21">
        <f t="shared" si="42"/>
        <v>0</v>
      </c>
      <c r="N95" s="21">
        <f>N96+N97</f>
        <v>0</v>
      </c>
      <c r="O95" s="21">
        <f t="shared" si="42"/>
        <v>0</v>
      </c>
      <c r="Q95" s="21">
        <f t="shared" si="26"/>
        <v>0</v>
      </c>
      <c r="R95" s="21">
        <f t="shared" si="24"/>
        <v>0</v>
      </c>
      <c r="S95" s="21">
        <f t="shared" si="27"/>
        <v>0</v>
      </c>
      <c r="T95" s="21">
        <f t="shared" si="28"/>
        <v>0</v>
      </c>
    </row>
    <row r="96" spans="1:20" ht="11.45" customHeight="1">
      <c r="A96" s="157"/>
      <c r="B96" s="1470" t="s">
        <v>142</v>
      </c>
      <c r="C96" s="21">
        <f t="shared" si="4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Q96" s="21">
        <f t="shared" si="26"/>
        <v>0</v>
      </c>
      <c r="R96" s="21">
        <f t="shared" si="24"/>
        <v>0</v>
      </c>
      <c r="S96" s="21">
        <f t="shared" si="27"/>
        <v>0</v>
      </c>
      <c r="T96" s="21">
        <f t="shared" si="28"/>
        <v>0</v>
      </c>
    </row>
    <row r="97" spans="1:20" ht="11.45" customHeight="1">
      <c r="A97" s="157"/>
      <c r="B97" s="1470" t="s">
        <v>68</v>
      </c>
      <c r="C97" s="21">
        <f t="shared" si="4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Q97" s="21">
        <f t="shared" si="26"/>
        <v>0</v>
      </c>
      <c r="R97" s="21">
        <f t="shared" si="24"/>
        <v>0</v>
      </c>
      <c r="S97" s="21">
        <f t="shared" si="27"/>
        <v>0</v>
      </c>
      <c r="T97" s="21">
        <f t="shared" si="28"/>
        <v>0</v>
      </c>
    </row>
    <row r="98" spans="1:20" ht="11.45" customHeight="1">
      <c r="A98" s="12" t="s">
        <v>605</v>
      </c>
      <c r="B98" s="1470" t="s">
        <v>598</v>
      </c>
      <c r="C98" s="21">
        <f t="shared" si="41"/>
        <v>275</v>
      </c>
      <c r="D98" s="21">
        <f t="shared" ref="D98:O98" si="43">D99+D100</f>
        <v>0</v>
      </c>
      <c r="E98" s="21">
        <f t="shared" si="43"/>
        <v>73</v>
      </c>
      <c r="F98" s="21">
        <f t="shared" si="43"/>
        <v>202</v>
      </c>
      <c r="G98" s="21">
        <f t="shared" si="43"/>
        <v>273</v>
      </c>
      <c r="H98" s="21">
        <f t="shared" si="43"/>
        <v>1</v>
      </c>
      <c r="I98" s="21">
        <f t="shared" si="43"/>
        <v>1</v>
      </c>
      <c r="J98" s="21">
        <f t="shared" si="43"/>
        <v>0</v>
      </c>
      <c r="K98" s="21">
        <f t="shared" si="43"/>
        <v>131</v>
      </c>
      <c r="L98" s="21">
        <f t="shared" si="43"/>
        <v>144</v>
      </c>
      <c r="M98" s="21">
        <f t="shared" si="43"/>
        <v>264</v>
      </c>
      <c r="N98" s="21">
        <f t="shared" si="43"/>
        <v>9</v>
      </c>
      <c r="O98" s="21">
        <f t="shared" si="43"/>
        <v>2</v>
      </c>
      <c r="Q98" s="21">
        <f t="shared" si="26"/>
        <v>0</v>
      </c>
      <c r="R98" s="21">
        <f t="shared" si="24"/>
        <v>0</v>
      </c>
      <c r="S98" s="21">
        <f t="shared" si="27"/>
        <v>0</v>
      </c>
      <c r="T98" s="21">
        <f t="shared" si="28"/>
        <v>0</v>
      </c>
    </row>
    <row r="99" spans="1:20" ht="11.45" customHeight="1">
      <c r="A99" s="157"/>
      <c r="B99" s="1470" t="s">
        <v>142</v>
      </c>
      <c r="C99" s="21">
        <f t="shared" si="41"/>
        <v>104</v>
      </c>
      <c r="D99" s="21">
        <v>0</v>
      </c>
      <c r="E99" s="21">
        <v>15</v>
      </c>
      <c r="F99" s="21">
        <v>89</v>
      </c>
      <c r="G99" s="21">
        <v>102</v>
      </c>
      <c r="H99" s="21">
        <v>1</v>
      </c>
      <c r="I99" s="21">
        <v>1</v>
      </c>
      <c r="J99" s="21">
        <v>0</v>
      </c>
      <c r="K99" s="21">
        <v>56</v>
      </c>
      <c r="L99" s="21">
        <v>48</v>
      </c>
      <c r="M99" s="21">
        <v>98</v>
      </c>
      <c r="N99" s="21">
        <v>5</v>
      </c>
      <c r="O99" s="21">
        <v>1</v>
      </c>
      <c r="Q99" s="21">
        <f t="shared" si="26"/>
        <v>0</v>
      </c>
      <c r="R99" s="21">
        <f t="shared" si="24"/>
        <v>0</v>
      </c>
      <c r="S99" s="21">
        <f t="shared" si="27"/>
        <v>0</v>
      </c>
      <c r="T99" s="21">
        <f t="shared" si="28"/>
        <v>0</v>
      </c>
    </row>
    <row r="100" spans="1:20" ht="11.45" customHeight="1">
      <c r="A100" s="157"/>
      <c r="B100" s="1470" t="s">
        <v>68</v>
      </c>
      <c r="C100" s="21">
        <f t="shared" si="41"/>
        <v>171</v>
      </c>
      <c r="D100" s="21">
        <v>0</v>
      </c>
      <c r="E100" s="21">
        <v>58</v>
      </c>
      <c r="F100" s="21">
        <v>113</v>
      </c>
      <c r="G100" s="21">
        <v>171</v>
      </c>
      <c r="H100" s="21">
        <v>0</v>
      </c>
      <c r="I100" s="21">
        <v>0</v>
      </c>
      <c r="J100" s="21">
        <v>0</v>
      </c>
      <c r="K100" s="21">
        <v>75</v>
      </c>
      <c r="L100" s="21">
        <v>96</v>
      </c>
      <c r="M100" s="21">
        <v>166</v>
      </c>
      <c r="N100" s="21">
        <v>4</v>
      </c>
      <c r="O100" s="21">
        <v>1</v>
      </c>
      <c r="Q100" s="21">
        <f t="shared" si="26"/>
        <v>0</v>
      </c>
      <c r="R100" s="21">
        <f t="shared" si="24"/>
        <v>0</v>
      </c>
      <c r="S100" s="21">
        <f t="shared" si="27"/>
        <v>0</v>
      </c>
      <c r="T100" s="21">
        <f t="shared" si="28"/>
        <v>0</v>
      </c>
    </row>
    <row r="101" spans="1:20" ht="11.45" customHeight="1">
      <c r="A101" s="1930" t="s">
        <v>2513</v>
      </c>
      <c r="B101" s="1470" t="s">
        <v>49</v>
      </c>
      <c r="C101" s="21">
        <f t="shared" ref="C101:O101" si="44">C102+C103</f>
        <v>335</v>
      </c>
      <c r="D101" s="21">
        <f t="shared" si="44"/>
        <v>0</v>
      </c>
      <c r="E101" s="21">
        <f t="shared" si="44"/>
        <v>244</v>
      </c>
      <c r="F101" s="21">
        <f t="shared" si="44"/>
        <v>91</v>
      </c>
      <c r="G101" s="21">
        <f t="shared" si="44"/>
        <v>113</v>
      </c>
      <c r="H101" s="21">
        <f t="shared" si="44"/>
        <v>0</v>
      </c>
      <c r="I101" s="21">
        <f t="shared" si="44"/>
        <v>222</v>
      </c>
      <c r="J101" s="21">
        <f t="shared" si="44"/>
        <v>0</v>
      </c>
      <c r="K101" s="21">
        <f t="shared" si="44"/>
        <v>270</v>
      </c>
      <c r="L101" s="21">
        <f t="shared" si="44"/>
        <v>65</v>
      </c>
      <c r="M101" s="21">
        <f t="shared" si="44"/>
        <v>330</v>
      </c>
      <c r="N101" s="21">
        <f t="shared" si="44"/>
        <v>5</v>
      </c>
      <c r="O101" s="21">
        <f t="shared" si="44"/>
        <v>0</v>
      </c>
      <c r="Q101" s="21">
        <f t="shared" si="26"/>
        <v>0</v>
      </c>
      <c r="R101" s="21">
        <f t="shared" si="24"/>
        <v>0</v>
      </c>
      <c r="S101" s="21">
        <f t="shared" si="27"/>
        <v>0</v>
      </c>
      <c r="T101" s="21">
        <f t="shared" si="28"/>
        <v>0</v>
      </c>
    </row>
    <row r="102" spans="1:20" ht="11.45" customHeight="1">
      <c r="A102" s="1931"/>
      <c r="B102" s="1470" t="s">
        <v>142</v>
      </c>
      <c r="C102" s="21">
        <f>D102+E102+F102</f>
        <v>244</v>
      </c>
      <c r="D102" s="21">
        <v>0</v>
      </c>
      <c r="E102" s="21">
        <v>186</v>
      </c>
      <c r="F102" s="21">
        <v>58</v>
      </c>
      <c r="G102" s="21">
        <v>67</v>
      </c>
      <c r="H102" s="21">
        <v>0</v>
      </c>
      <c r="I102" s="21">
        <v>177</v>
      </c>
      <c r="J102" s="21">
        <v>0</v>
      </c>
      <c r="K102" s="21">
        <v>196</v>
      </c>
      <c r="L102" s="21">
        <v>48</v>
      </c>
      <c r="M102" s="21">
        <v>240</v>
      </c>
      <c r="N102" s="21">
        <v>4</v>
      </c>
      <c r="O102" s="21">
        <v>0</v>
      </c>
      <c r="Q102" s="21">
        <f t="shared" si="26"/>
        <v>0</v>
      </c>
      <c r="R102" s="21">
        <f t="shared" si="24"/>
        <v>0</v>
      </c>
      <c r="S102" s="21">
        <f t="shared" si="27"/>
        <v>0</v>
      </c>
      <c r="T102" s="21">
        <f t="shared" si="28"/>
        <v>0</v>
      </c>
    </row>
    <row r="103" spans="1:20" ht="11.45" customHeight="1">
      <c r="A103" s="94"/>
      <c r="B103" s="1470" t="s">
        <v>68</v>
      </c>
      <c r="C103" s="21">
        <f>D103+E103+F103</f>
        <v>91</v>
      </c>
      <c r="D103" s="21">
        <v>0</v>
      </c>
      <c r="E103" s="21">
        <v>58</v>
      </c>
      <c r="F103" s="21">
        <v>33</v>
      </c>
      <c r="G103" s="21">
        <v>46</v>
      </c>
      <c r="H103" s="21">
        <v>0</v>
      </c>
      <c r="I103" s="21">
        <v>45</v>
      </c>
      <c r="J103" s="21">
        <v>0</v>
      </c>
      <c r="K103" s="21">
        <v>74</v>
      </c>
      <c r="L103" s="21">
        <v>17</v>
      </c>
      <c r="M103" s="21">
        <v>90</v>
      </c>
      <c r="N103" s="21">
        <v>1</v>
      </c>
      <c r="O103" s="21">
        <v>0</v>
      </c>
      <c r="Q103" s="21">
        <f t="shared" si="26"/>
        <v>0</v>
      </c>
      <c r="R103" s="21">
        <f t="shared" si="24"/>
        <v>0</v>
      </c>
      <c r="S103" s="21">
        <f t="shared" si="27"/>
        <v>0</v>
      </c>
      <c r="T103" s="21">
        <f t="shared" si="28"/>
        <v>0</v>
      </c>
    </row>
    <row r="104" spans="1:20" ht="11.45" customHeight="1">
      <c r="A104" s="94" t="s">
        <v>2512</v>
      </c>
      <c r="B104" s="1470" t="s">
        <v>49</v>
      </c>
      <c r="C104" s="21">
        <f t="shared" ref="C104:O104" si="45">C105+C106</f>
        <v>236</v>
      </c>
      <c r="D104" s="21">
        <f t="shared" si="45"/>
        <v>108</v>
      </c>
      <c r="E104" s="21">
        <f t="shared" si="45"/>
        <v>15</v>
      </c>
      <c r="F104" s="21">
        <f t="shared" si="45"/>
        <v>113</v>
      </c>
      <c r="G104" s="21">
        <f t="shared" si="45"/>
        <v>221</v>
      </c>
      <c r="H104" s="21">
        <f t="shared" si="45"/>
        <v>1</v>
      </c>
      <c r="I104" s="21">
        <f t="shared" si="45"/>
        <v>11</v>
      </c>
      <c r="J104" s="21">
        <f t="shared" si="45"/>
        <v>3</v>
      </c>
      <c r="K104" s="21">
        <f t="shared" si="45"/>
        <v>96</v>
      </c>
      <c r="L104" s="21">
        <f t="shared" si="45"/>
        <v>140</v>
      </c>
      <c r="M104" s="21">
        <f t="shared" si="45"/>
        <v>209</v>
      </c>
      <c r="N104" s="21">
        <f t="shared" si="45"/>
        <v>3</v>
      </c>
      <c r="O104" s="21">
        <f t="shared" si="45"/>
        <v>24</v>
      </c>
      <c r="Q104" s="21">
        <f t="shared" si="26"/>
        <v>0</v>
      </c>
      <c r="R104" s="21">
        <f t="shared" si="24"/>
        <v>0</v>
      </c>
      <c r="S104" s="21">
        <f t="shared" si="27"/>
        <v>0</v>
      </c>
      <c r="T104" s="21">
        <f t="shared" si="28"/>
        <v>0</v>
      </c>
    </row>
    <row r="105" spans="1:20" ht="11.45" customHeight="1">
      <c r="A105" s="1469"/>
      <c r="B105" s="1470" t="s">
        <v>142</v>
      </c>
      <c r="C105" s="21">
        <f>D105+E105+F105</f>
        <v>137</v>
      </c>
      <c r="D105" s="1500">
        <v>39</v>
      </c>
      <c r="E105" s="1500">
        <v>13</v>
      </c>
      <c r="F105" s="1500">
        <v>85</v>
      </c>
      <c r="G105" s="1500">
        <v>125</v>
      </c>
      <c r="H105" s="1500">
        <v>1</v>
      </c>
      <c r="I105" s="1500">
        <v>10</v>
      </c>
      <c r="J105" s="1500">
        <v>1</v>
      </c>
      <c r="K105" s="1500">
        <v>72</v>
      </c>
      <c r="L105" s="1500">
        <v>65</v>
      </c>
      <c r="M105" s="1500">
        <v>114</v>
      </c>
      <c r="N105" s="1500">
        <v>3</v>
      </c>
      <c r="O105" s="1500">
        <v>20</v>
      </c>
      <c r="Q105" s="21">
        <f t="shared" si="26"/>
        <v>0</v>
      </c>
      <c r="R105" s="21">
        <f t="shared" si="24"/>
        <v>0</v>
      </c>
      <c r="S105" s="21">
        <f t="shared" si="27"/>
        <v>0</v>
      </c>
      <c r="T105" s="21">
        <f t="shared" si="28"/>
        <v>0</v>
      </c>
    </row>
    <row r="106" spans="1:20" ht="11.45" customHeight="1">
      <c r="A106" s="1471"/>
      <c r="B106" s="1472" t="s">
        <v>68</v>
      </c>
      <c r="C106" s="192">
        <f>D106+E106+F106</f>
        <v>99</v>
      </c>
      <c r="D106" s="1505">
        <v>69</v>
      </c>
      <c r="E106" s="1505">
        <v>2</v>
      </c>
      <c r="F106" s="1505">
        <v>28</v>
      </c>
      <c r="G106" s="1505">
        <v>96</v>
      </c>
      <c r="H106" s="1505">
        <v>0</v>
      </c>
      <c r="I106" s="1505">
        <v>1</v>
      </c>
      <c r="J106" s="1505">
        <v>2</v>
      </c>
      <c r="K106" s="1505">
        <v>24</v>
      </c>
      <c r="L106" s="1505">
        <v>75</v>
      </c>
      <c r="M106" s="1505">
        <v>95</v>
      </c>
      <c r="N106" s="1505">
        <v>0</v>
      </c>
      <c r="O106" s="1505">
        <v>4</v>
      </c>
      <c r="Q106" s="21">
        <f t="shared" si="26"/>
        <v>0</v>
      </c>
      <c r="R106" s="21">
        <f t="shared" si="24"/>
        <v>0</v>
      </c>
      <c r="S106" s="21">
        <f t="shared" si="27"/>
        <v>0</v>
      </c>
      <c r="T106" s="21">
        <f t="shared" si="28"/>
        <v>0</v>
      </c>
    </row>
    <row r="107" spans="1:20">
      <c r="A107" s="1469"/>
      <c r="B107" s="1469"/>
      <c r="C107" s="1469"/>
      <c r="D107" s="1469"/>
      <c r="E107" s="1469"/>
      <c r="F107" s="1469"/>
      <c r="G107" s="1469"/>
      <c r="H107" s="1469"/>
      <c r="I107" s="1469"/>
      <c r="J107" s="1469"/>
      <c r="K107" s="1469"/>
      <c r="L107" s="1469"/>
      <c r="M107" s="1469"/>
      <c r="N107" s="1469"/>
      <c r="O107" s="1469"/>
    </row>
    <row r="109" spans="1:20">
      <c r="C109" s="510">
        <f>C9-C10-C11</f>
        <v>0</v>
      </c>
      <c r="D109" s="510">
        <f t="shared" ref="D109:O109" si="46">D9-D10-D11</f>
        <v>0</v>
      </c>
      <c r="E109" s="510">
        <f t="shared" si="46"/>
        <v>0</v>
      </c>
      <c r="F109" s="510">
        <f t="shared" si="46"/>
        <v>0</v>
      </c>
      <c r="G109" s="510">
        <f t="shared" si="46"/>
        <v>0</v>
      </c>
      <c r="H109" s="510">
        <f t="shared" si="46"/>
        <v>0</v>
      </c>
      <c r="I109" s="510">
        <f t="shared" si="46"/>
        <v>0</v>
      </c>
      <c r="J109" s="510">
        <f t="shared" si="46"/>
        <v>0</v>
      </c>
      <c r="K109" s="510">
        <f t="shared" si="46"/>
        <v>0</v>
      </c>
      <c r="L109" s="510">
        <f t="shared" si="46"/>
        <v>0</v>
      </c>
      <c r="M109" s="510">
        <f t="shared" si="46"/>
        <v>0</v>
      </c>
      <c r="N109" s="510">
        <f t="shared" si="46"/>
        <v>0</v>
      </c>
      <c r="O109" s="510">
        <f t="shared" si="46"/>
        <v>0</v>
      </c>
    </row>
    <row r="110" spans="1:20">
      <c r="C110" s="510">
        <f>C12-C13-C14</f>
        <v>0</v>
      </c>
      <c r="D110" s="510">
        <f t="shared" ref="D110:O110" si="47">D12-D13-D14</f>
        <v>0</v>
      </c>
      <c r="E110" s="510">
        <f t="shared" si="47"/>
        <v>0</v>
      </c>
      <c r="F110" s="510">
        <f t="shared" si="47"/>
        <v>0</v>
      </c>
      <c r="G110" s="510">
        <f t="shared" si="47"/>
        <v>0</v>
      </c>
      <c r="H110" s="510">
        <f t="shared" si="47"/>
        <v>0</v>
      </c>
      <c r="I110" s="510">
        <f t="shared" si="47"/>
        <v>0</v>
      </c>
      <c r="J110" s="510">
        <f t="shared" si="47"/>
        <v>0</v>
      </c>
      <c r="K110" s="510">
        <f t="shared" si="47"/>
        <v>0</v>
      </c>
      <c r="L110" s="510">
        <f t="shared" si="47"/>
        <v>0</v>
      </c>
      <c r="M110" s="510">
        <f t="shared" si="47"/>
        <v>0</v>
      </c>
      <c r="N110" s="510">
        <f t="shared" si="47"/>
        <v>0</v>
      </c>
      <c r="O110" s="510">
        <f t="shared" si="47"/>
        <v>0</v>
      </c>
    </row>
    <row r="111" spans="1:20">
      <c r="C111" s="510">
        <f>C15-C16-C17</f>
        <v>0</v>
      </c>
      <c r="D111" s="510">
        <f t="shared" ref="D111:O111" si="48">D15-D16-D17</f>
        <v>0</v>
      </c>
      <c r="E111" s="510">
        <f t="shared" si="48"/>
        <v>0</v>
      </c>
      <c r="F111" s="510">
        <f t="shared" si="48"/>
        <v>0</v>
      </c>
      <c r="G111" s="510">
        <f t="shared" si="48"/>
        <v>0</v>
      </c>
      <c r="H111" s="510">
        <f t="shared" si="48"/>
        <v>0</v>
      </c>
      <c r="I111" s="510">
        <f t="shared" si="48"/>
        <v>0</v>
      </c>
      <c r="J111" s="510">
        <f t="shared" si="48"/>
        <v>0</v>
      </c>
      <c r="K111" s="510">
        <f t="shared" si="48"/>
        <v>0</v>
      </c>
      <c r="L111" s="510">
        <f t="shared" si="48"/>
        <v>0</v>
      </c>
      <c r="M111" s="510">
        <f t="shared" si="48"/>
        <v>0</v>
      </c>
      <c r="N111" s="510">
        <f t="shared" si="48"/>
        <v>0</v>
      </c>
      <c r="O111" s="510">
        <f t="shared" si="48"/>
        <v>0</v>
      </c>
    </row>
    <row r="112" spans="1:20">
      <c r="C112" s="510">
        <f>C18-C19-C20</f>
        <v>0</v>
      </c>
      <c r="D112" s="510">
        <f t="shared" ref="D112:O112" si="49">D18-D19-D20</f>
        <v>0</v>
      </c>
      <c r="E112" s="510">
        <f t="shared" si="49"/>
        <v>0</v>
      </c>
      <c r="F112" s="510">
        <f t="shared" si="49"/>
        <v>0</v>
      </c>
      <c r="G112" s="510">
        <f t="shared" si="49"/>
        <v>0</v>
      </c>
      <c r="H112" s="510">
        <f t="shared" si="49"/>
        <v>0</v>
      </c>
      <c r="I112" s="510">
        <f t="shared" si="49"/>
        <v>0</v>
      </c>
      <c r="J112" s="510">
        <f t="shared" si="49"/>
        <v>0</v>
      </c>
      <c r="K112" s="510">
        <f t="shared" si="49"/>
        <v>0</v>
      </c>
      <c r="L112" s="510">
        <f t="shared" si="49"/>
        <v>0</v>
      </c>
      <c r="M112" s="510">
        <f t="shared" si="49"/>
        <v>0</v>
      </c>
      <c r="N112" s="510">
        <f t="shared" si="49"/>
        <v>0</v>
      </c>
      <c r="O112" s="510">
        <f t="shared" si="49"/>
        <v>0</v>
      </c>
    </row>
    <row r="113" spans="3:15">
      <c r="C113" s="510">
        <f>C21-C22-C23</f>
        <v>0</v>
      </c>
      <c r="D113" s="510">
        <f t="shared" ref="D113:O113" si="50">D21-D22-D23</f>
        <v>0</v>
      </c>
      <c r="E113" s="510">
        <f t="shared" si="50"/>
        <v>0</v>
      </c>
      <c r="F113" s="510">
        <f t="shared" si="50"/>
        <v>0</v>
      </c>
      <c r="G113" s="510">
        <f t="shared" si="50"/>
        <v>0</v>
      </c>
      <c r="H113" s="510">
        <f t="shared" si="50"/>
        <v>0</v>
      </c>
      <c r="I113" s="510">
        <f t="shared" si="50"/>
        <v>0</v>
      </c>
      <c r="J113" s="510">
        <f t="shared" si="50"/>
        <v>0</v>
      </c>
      <c r="K113" s="510">
        <f t="shared" si="50"/>
        <v>0</v>
      </c>
      <c r="L113" s="510">
        <f t="shared" si="50"/>
        <v>0</v>
      </c>
      <c r="M113" s="510">
        <f t="shared" si="50"/>
        <v>0</v>
      </c>
      <c r="N113" s="510">
        <f t="shared" si="50"/>
        <v>0</v>
      </c>
      <c r="O113" s="510">
        <f t="shared" si="50"/>
        <v>0</v>
      </c>
    </row>
    <row r="114" spans="3:15">
      <c r="C114" s="510">
        <f>C24-C25-C26</f>
        <v>0</v>
      </c>
      <c r="D114" s="510">
        <f t="shared" ref="D114:O114" si="51">D24-D25-D26</f>
        <v>0</v>
      </c>
      <c r="E114" s="510">
        <f t="shared" si="51"/>
        <v>0</v>
      </c>
      <c r="F114" s="510">
        <f t="shared" si="51"/>
        <v>0</v>
      </c>
      <c r="G114" s="510">
        <f t="shared" si="51"/>
        <v>0</v>
      </c>
      <c r="H114" s="510">
        <f t="shared" si="51"/>
        <v>0</v>
      </c>
      <c r="I114" s="510">
        <f t="shared" si="51"/>
        <v>0</v>
      </c>
      <c r="J114" s="510">
        <f t="shared" si="51"/>
        <v>0</v>
      </c>
      <c r="K114" s="510">
        <f t="shared" si="51"/>
        <v>0</v>
      </c>
      <c r="L114" s="510">
        <f t="shared" si="51"/>
        <v>0</v>
      </c>
      <c r="M114" s="510">
        <f t="shared" si="51"/>
        <v>0</v>
      </c>
      <c r="N114" s="510">
        <f t="shared" si="51"/>
        <v>0</v>
      </c>
      <c r="O114" s="510">
        <f t="shared" si="51"/>
        <v>0</v>
      </c>
    </row>
    <row r="115" spans="3:15">
      <c r="C115" s="510">
        <f>C27-C28-C29</f>
        <v>0</v>
      </c>
      <c r="D115" s="510">
        <f t="shared" ref="D115:O115" si="52">D27-D28-D29</f>
        <v>0</v>
      </c>
      <c r="E115" s="510">
        <f t="shared" si="52"/>
        <v>0</v>
      </c>
      <c r="F115" s="510">
        <f t="shared" si="52"/>
        <v>0</v>
      </c>
      <c r="G115" s="510">
        <f t="shared" si="52"/>
        <v>0</v>
      </c>
      <c r="H115" s="510">
        <f t="shared" si="52"/>
        <v>0</v>
      </c>
      <c r="I115" s="510">
        <f t="shared" si="52"/>
        <v>0</v>
      </c>
      <c r="J115" s="510">
        <f t="shared" si="52"/>
        <v>0</v>
      </c>
      <c r="K115" s="510">
        <f t="shared" si="52"/>
        <v>0</v>
      </c>
      <c r="L115" s="510">
        <f t="shared" si="52"/>
        <v>0</v>
      </c>
      <c r="M115" s="510">
        <f t="shared" si="52"/>
        <v>0</v>
      </c>
      <c r="N115" s="510">
        <f t="shared" si="52"/>
        <v>0</v>
      </c>
      <c r="O115" s="510">
        <f t="shared" si="52"/>
        <v>0</v>
      </c>
    </row>
    <row r="116" spans="3:15">
      <c r="C116" s="510">
        <f>C30-C31-C32</f>
        <v>0</v>
      </c>
      <c r="D116" s="510">
        <f t="shared" ref="D116:O116" si="53">D30-D31-D32</f>
        <v>0</v>
      </c>
      <c r="E116" s="510">
        <f t="shared" si="53"/>
        <v>0</v>
      </c>
      <c r="F116" s="510">
        <f t="shared" si="53"/>
        <v>0</v>
      </c>
      <c r="G116" s="510">
        <f t="shared" si="53"/>
        <v>0</v>
      </c>
      <c r="H116" s="510">
        <f t="shared" si="53"/>
        <v>0</v>
      </c>
      <c r="I116" s="510">
        <f t="shared" si="53"/>
        <v>0</v>
      </c>
      <c r="J116" s="510">
        <f t="shared" si="53"/>
        <v>0</v>
      </c>
      <c r="K116" s="510">
        <f t="shared" si="53"/>
        <v>0</v>
      </c>
      <c r="L116" s="510">
        <f t="shared" si="53"/>
        <v>0</v>
      </c>
      <c r="M116" s="510">
        <f t="shared" si="53"/>
        <v>0</v>
      </c>
      <c r="N116" s="510">
        <f t="shared" si="53"/>
        <v>0</v>
      </c>
      <c r="O116" s="510">
        <f t="shared" si="53"/>
        <v>0</v>
      </c>
    </row>
    <row r="117" spans="3:15">
      <c r="C117" s="510">
        <f>C33-C34-C35</f>
        <v>0</v>
      </c>
      <c r="D117" s="510">
        <f t="shared" ref="D117:O117" si="54">D33-D34-D35</f>
        <v>0</v>
      </c>
      <c r="E117" s="510">
        <f t="shared" si="54"/>
        <v>0</v>
      </c>
      <c r="F117" s="510">
        <f t="shared" si="54"/>
        <v>0</v>
      </c>
      <c r="G117" s="510">
        <f t="shared" si="54"/>
        <v>0</v>
      </c>
      <c r="H117" s="510">
        <f t="shared" si="54"/>
        <v>0</v>
      </c>
      <c r="I117" s="510">
        <f t="shared" si="54"/>
        <v>0</v>
      </c>
      <c r="J117" s="510">
        <f t="shared" si="54"/>
        <v>0</v>
      </c>
      <c r="K117" s="510">
        <f t="shared" si="54"/>
        <v>0</v>
      </c>
      <c r="L117" s="510">
        <f t="shared" si="54"/>
        <v>0</v>
      </c>
      <c r="M117" s="510">
        <f t="shared" si="54"/>
        <v>0</v>
      </c>
      <c r="N117" s="510">
        <f t="shared" si="54"/>
        <v>0</v>
      </c>
      <c r="O117" s="510">
        <f t="shared" si="54"/>
        <v>0</v>
      </c>
    </row>
    <row r="118" spans="3:15">
      <c r="C118" s="510">
        <f>C36-C37-C38</f>
        <v>0</v>
      </c>
      <c r="D118" s="510">
        <f t="shared" ref="D118:O118" si="55">D36-D37-D38</f>
        <v>0</v>
      </c>
      <c r="E118" s="510">
        <f t="shared" si="55"/>
        <v>0</v>
      </c>
      <c r="F118" s="510">
        <f t="shared" si="55"/>
        <v>0</v>
      </c>
      <c r="G118" s="510">
        <f t="shared" si="55"/>
        <v>0</v>
      </c>
      <c r="H118" s="510">
        <f t="shared" si="55"/>
        <v>0</v>
      </c>
      <c r="I118" s="510">
        <f t="shared" si="55"/>
        <v>0</v>
      </c>
      <c r="J118" s="510">
        <f t="shared" si="55"/>
        <v>0</v>
      </c>
      <c r="K118" s="510">
        <f t="shared" si="55"/>
        <v>0</v>
      </c>
      <c r="L118" s="510">
        <f t="shared" si="55"/>
        <v>0</v>
      </c>
      <c r="M118" s="510">
        <f t="shared" si="55"/>
        <v>0</v>
      </c>
      <c r="N118" s="510">
        <f t="shared" si="55"/>
        <v>0</v>
      </c>
      <c r="O118" s="510">
        <f t="shared" si="55"/>
        <v>0</v>
      </c>
    </row>
    <row r="119" spans="3:15">
      <c r="C119" s="510">
        <f>C39-C40-C41</f>
        <v>0</v>
      </c>
      <c r="D119" s="510">
        <f t="shared" ref="D119:O119" si="56">D39-D40-D41</f>
        <v>0</v>
      </c>
      <c r="E119" s="510">
        <f t="shared" si="56"/>
        <v>0</v>
      </c>
      <c r="F119" s="510">
        <f t="shared" si="56"/>
        <v>0</v>
      </c>
      <c r="G119" s="510">
        <f t="shared" si="56"/>
        <v>0</v>
      </c>
      <c r="H119" s="510">
        <f t="shared" si="56"/>
        <v>0</v>
      </c>
      <c r="I119" s="510">
        <f t="shared" si="56"/>
        <v>0</v>
      </c>
      <c r="J119" s="510">
        <f t="shared" si="56"/>
        <v>0</v>
      </c>
      <c r="K119" s="510">
        <f t="shared" si="56"/>
        <v>0</v>
      </c>
      <c r="L119" s="510">
        <f t="shared" si="56"/>
        <v>0</v>
      </c>
      <c r="M119" s="510">
        <f t="shared" si="56"/>
        <v>0</v>
      </c>
      <c r="N119" s="510">
        <f t="shared" si="56"/>
        <v>0</v>
      </c>
      <c r="O119" s="510">
        <f t="shared" si="56"/>
        <v>0</v>
      </c>
    </row>
    <row r="120" spans="3:15">
      <c r="C120" s="510">
        <f>C42-C43-C44</f>
        <v>0</v>
      </c>
      <c r="D120" s="510">
        <f t="shared" ref="D120:O120" si="57">D42-D43-D44</f>
        <v>0</v>
      </c>
      <c r="E120" s="510">
        <f t="shared" si="57"/>
        <v>0</v>
      </c>
      <c r="F120" s="510">
        <f t="shared" si="57"/>
        <v>0</v>
      </c>
      <c r="G120" s="510">
        <f t="shared" si="57"/>
        <v>0</v>
      </c>
      <c r="H120" s="510">
        <f t="shared" si="57"/>
        <v>0</v>
      </c>
      <c r="I120" s="510">
        <f t="shared" si="57"/>
        <v>0</v>
      </c>
      <c r="J120" s="510">
        <f t="shared" si="57"/>
        <v>0</v>
      </c>
      <c r="K120" s="510">
        <f t="shared" si="57"/>
        <v>0</v>
      </c>
      <c r="L120" s="510">
        <f t="shared" si="57"/>
        <v>0</v>
      </c>
      <c r="M120" s="510">
        <f t="shared" si="57"/>
        <v>0</v>
      </c>
      <c r="N120" s="510">
        <f t="shared" si="57"/>
        <v>0</v>
      </c>
      <c r="O120" s="510">
        <f t="shared" si="57"/>
        <v>0</v>
      </c>
    </row>
    <row r="121" spans="3:15">
      <c r="C121" s="510">
        <f>C45-C46-C47</f>
        <v>0</v>
      </c>
      <c r="D121" s="510">
        <f t="shared" ref="D121:O121" si="58">D45-D46-D47</f>
        <v>0</v>
      </c>
      <c r="E121" s="510">
        <f t="shared" si="58"/>
        <v>0</v>
      </c>
      <c r="F121" s="510">
        <f t="shared" si="58"/>
        <v>0</v>
      </c>
      <c r="G121" s="510">
        <f t="shared" si="58"/>
        <v>0</v>
      </c>
      <c r="H121" s="510">
        <f t="shared" si="58"/>
        <v>0</v>
      </c>
      <c r="I121" s="510">
        <f t="shared" si="58"/>
        <v>0</v>
      </c>
      <c r="J121" s="510">
        <f t="shared" si="58"/>
        <v>0</v>
      </c>
      <c r="K121" s="510">
        <f t="shared" si="58"/>
        <v>0</v>
      </c>
      <c r="L121" s="510">
        <f t="shared" si="58"/>
        <v>0</v>
      </c>
      <c r="M121" s="510">
        <f t="shared" si="58"/>
        <v>0</v>
      </c>
      <c r="N121" s="510">
        <f t="shared" si="58"/>
        <v>0</v>
      </c>
      <c r="O121" s="510">
        <f t="shared" si="58"/>
        <v>0</v>
      </c>
    </row>
    <row r="122" spans="3:15">
      <c r="C122" s="510">
        <f>C48-C49-C50</f>
        <v>0</v>
      </c>
      <c r="D122" s="510">
        <f t="shared" ref="D122:O122" si="59">D48-D49-D50</f>
        <v>0</v>
      </c>
      <c r="E122" s="510">
        <f t="shared" si="59"/>
        <v>0</v>
      </c>
      <c r="F122" s="510">
        <f t="shared" si="59"/>
        <v>0</v>
      </c>
      <c r="G122" s="510">
        <f t="shared" si="59"/>
        <v>0</v>
      </c>
      <c r="H122" s="510">
        <f t="shared" si="59"/>
        <v>0</v>
      </c>
      <c r="I122" s="510">
        <f t="shared" si="59"/>
        <v>0</v>
      </c>
      <c r="J122" s="510">
        <f t="shared" si="59"/>
        <v>0</v>
      </c>
      <c r="K122" s="510">
        <f t="shared" si="59"/>
        <v>0</v>
      </c>
      <c r="L122" s="510">
        <f t="shared" si="59"/>
        <v>0</v>
      </c>
      <c r="M122" s="510">
        <f t="shared" si="59"/>
        <v>0</v>
      </c>
      <c r="N122" s="510">
        <f t="shared" si="59"/>
        <v>0</v>
      </c>
      <c r="O122" s="510">
        <f t="shared" si="59"/>
        <v>0</v>
      </c>
    </row>
    <row r="123" spans="3:15">
      <c r="C123" s="510">
        <f>C9-C12-C36-C45-C48</f>
        <v>0</v>
      </c>
      <c r="D123" s="510">
        <f t="shared" ref="D123:O125" si="60">D9-D12-D36-D45-D48</f>
        <v>0</v>
      </c>
      <c r="E123" s="510">
        <f t="shared" si="60"/>
        <v>0</v>
      </c>
      <c r="F123" s="510">
        <f t="shared" si="60"/>
        <v>0</v>
      </c>
      <c r="G123" s="510">
        <f t="shared" si="60"/>
        <v>0</v>
      </c>
      <c r="H123" s="510">
        <f t="shared" si="60"/>
        <v>0</v>
      </c>
      <c r="I123" s="510">
        <f t="shared" si="60"/>
        <v>0</v>
      </c>
      <c r="J123" s="510">
        <f t="shared" si="60"/>
        <v>0</v>
      </c>
      <c r="K123" s="510">
        <f t="shared" si="60"/>
        <v>0</v>
      </c>
      <c r="L123" s="510">
        <f t="shared" si="60"/>
        <v>0</v>
      </c>
      <c r="M123" s="510">
        <f t="shared" si="60"/>
        <v>0</v>
      </c>
      <c r="N123" s="510">
        <f t="shared" si="60"/>
        <v>0</v>
      </c>
      <c r="O123" s="510">
        <f t="shared" si="60"/>
        <v>0</v>
      </c>
    </row>
    <row r="124" spans="3:15">
      <c r="C124" s="510">
        <f>C10-C13-C37-C46-C49</f>
        <v>0</v>
      </c>
      <c r="D124" s="510">
        <f t="shared" si="60"/>
        <v>0</v>
      </c>
      <c r="E124" s="510">
        <f t="shared" si="60"/>
        <v>0</v>
      </c>
      <c r="F124" s="510">
        <f t="shared" si="60"/>
        <v>0</v>
      </c>
      <c r="G124" s="510">
        <f t="shared" si="60"/>
        <v>0</v>
      </c>
      <c r="H124" s="510">
        <f t="shared" si="60"/>
        <v>0</v>
      </c>
      <c r="I124" s="510">
        <f t="shared" si="60"/>
        <v>0</v>
      </c>
      <c r="J124" s="510">
        <f t="shared" si="60"/>
        <v>0</v>
      </c>
      <c r="K124" s="510">
        <f t="shared" si="60"/>
        <v>0</v>
      </c>
      <c r="L124" s="510">
        <f t="shared" si="60"/>
        <v>0</v>
      </c>
      <c r="M124" s="510">
        <f t="shared" si="60"/>
        <v>0</v>
      </c>
      <c r="N124" s="510">
        <f t="shared" si="60"/>
        <v>0</v>
      </c>
      <c r="O124" s="510">
        <f t="shared" si="60"/>
        <v>0</v>
      </c>
    </row>
    <row r="125" spans="3:15">
      <c r="C125" s="510">
        <f>C11-C14-C38-C47-C50</f>
        <v>0</v>
      </c>
      <c r="D125" s="510">
        <f t="shared" si="60"/>
        <v>0</v>
      </c>
      <c r="E125" s="510">
        <f t="shared" si="60"/>
        <v>0</v>
      </c>
      <c r="F125" s="510">
        <f t="shared" si="60"/>
        <v>0</v>
      </c>
      <c r="G125" s="510">
        <f t="shared" si="60"/>
        <v>0</v>
      </c>
      <c r="H125" s="510">
        <f t="shared" si="60"/>
        <v>0</v>
      </c>
      <c r="I125" s="510">
        <f t="shared" si="60"/>
        <v>0</v>
      </c>
      <c r="J125" s="510">
        <f t="shared" si="60"/>
        <v>0</v>
      </c>
      <c r="K125" s="510">
        <f t="shared" si="60"/>
        <v>0</v>
      </c>
      <c r="L125" s="510">
        <f t="shared" si="60"/>
        <v>0</v>
      </c>
      <c r="M125" s="510">
        <f t="shared" si="60"/>
        <v>0</v>
      </c>
      <c r="N125" s="510">
        <f t="shared" si="60"/>
        <v>0</v>
      </c>
      <c r="O125" s="510">
        <f t="shared" si="60"/>
        <v>0</v>
      </c>
    </row>
    <row r="126" spans="3:15">
      <c r="C126" s="510">
        <f>C12-C15-C18-C21-C24-C27-C30-C33</f>
        <v>0</v>
      </c>
      <c r="D126" s="510">
        <f t="shared" ref="D126:O128" si="61">D12-D15-D18-D21-D24-D27-D30-D33</f>
        <v>0</v>
      </c>
      <c r="E126" s="510">
        <f t="shared" si="61"/>
        <v>0</v>
      </c>
      <c r="F126" s="510">
        <f t="shared" si="61"/>
        <v>0</v>
      </c>
      <c r="G126" s="510">
        <f t="shared" si="61"/>
        <v>0</v>
      </c>
      <c r="H126" s="510">
        <f t="shared" si="61"/>
        <v>0</v>
      </c>
      <c r="I126" s="510">
        <f t="shared" si="61"/>
        <v>0</v>
      </c>
      <c r="J126" s="510">
        <f t="shared" si="61"/>
        <v>0</v>
      </c>
      <c r="K126" s="510">
        <f t="shared" si="61"/>
        <v>0</v>
      </c>
      <c r="L126" s="510">
        <f t="shared" si="61"/>
        <v>0</v>
      </c>
      <c r="M126" s="510">
        <f t="shared" si="61"/>
        <v>0</v>
      </c>
      <c r="N126" s="510">
        <f t="shared" si="61"/>
        <v>0</v>
      </c>
      <c r="O126" s="510">
        <f t="shared" si="61"/>
        <v>0</v>
      </c>
    </row>
    <row r="127" spans="3:15">
      <c r="C127" s="510">
        <f>C13-C16-C19-C22-C25-C28-C31-C34</f>
        <v>0</v>
      </c>
      <c r="D127" s="510">
        <f t="shared" si="61"/>
        <v>0</v>
      </c>
      <c r="E127" s="510">
        <f t="shared" si="61"/>
        <v>0</v>
      </c>
      <c r="F127" s="510">
        <f t="shared" si="61"/>
        <v>0</v>
      </c>
      <c r="G127" s="510">
        <f t="shared" si="61"/>
        <v>0</v>
      </c>
      <c r="H127" s="510">
        <f t="shared" si="61"/>
        <v>0</v>
      </c>
      <c r="I127" s="510">
        <f t="shared" si="61"/>
        <v>0</v>
      </c>
      <c r="J127" s="510">
        <f t="shared" si="61"/>
        <v>0</v>
      </c>
      <c r="K127" s="510">
        <f t="shared" si="61"/>
        <v>0</v>
      </c>
      <c r="L127" s="510">
        <f t="shared" si="61"/>
        <v>0</v>
      </c>
      <c r="M127" s="510">
        <f t="shared" si="61"/>
        <v>0</v>
      </c>
      <c r="N127" s="510">
        <f t="shared" si="61"/>
        <v>0</v>
      </c>
      <c r="O127" s="510">
        <f t="shared" si="61"/>
        <v>0</v>
      </c>
    </row>
    <row r="128" spans="3:15">
      <c r="C128" s="510">
        <f>C14-C17-C20-C23-C26-C29-C32-C35</f>
        <v>0</v>
      </c>
      <c r="D128" s="510">
        <f t="shared" si="61"/>
        <v>0</v>
      </c>
      <c r="E128" s="510">
        <f t="shared" si="61"/>
        <v>0</v>
      </c>
      <c r="F128" s="510">
        <f t="shared" si="61"/>
        <v>0</v>
      </c>
      <c r="G128" s="510">
        <f t="shared" si="61"/>
        <v>0</v>
      </c>
      <c r="H128" s="510">
        <f t="shared" si="61"/>
        <v>0</v>
      </c>
      <c r="I128" s="510">
        <f t="shared" si="61"/>
        <v>0</v>
      </c>
      <c r="J128" s="510">
        <f t="shared" si="61"/>
        <v>0</v>
      </c>
      <c r="K128" s="510">
        <f t="shared" si="61"/>
        <v>0</v>
      </c>
      <c r="L128" s="510">
        <f t="shared" si="61"/>
        <v>0</v>
      </c>
      <c r="M128" s="510">
        <f t="shared" si="61"/>
        <v>0</v>
      </c>
      <c r="N128" s="510">
        <f t="shared" si="61"/>
        <v>0</v>
      </c>
      <c r="O128" s="510">
        <f t="shared" si="61"/>
        <v>0</v>
      </c>
    </row>
    <row r="129" spans="3:15">
      <c r="C129" s="510">
        <f>C36-C39-C42</f>
        <v>0</v>
      </c>
      <c r="D129" s="510">
        <f t="shared" ref="D129:O131" si="62">D36-D39-D42</f>
        <v>0</v>
      </c>
      <c r="E129" s="510">
        <f t="shared" si="62"/>
        <v>0</v>
      </c>
      <c r="F129" s="510">
        <f t="shared" si="62"/>
        <v>0</v>
      </c>
      <c r="G129" s="510">
        <f t="shared" si="62"/>
        <v>0</v>
      </c>
      <c r="H129" s="510">
        <f t="shared" si="62"/>
        <v>0</v>
      </c>
      <c r="I129" s="510">
        <f t="shared" si="62"/>
        <v>0</v>
      </c>
      <c r="J129" s="510">
        <f t="shared" si="62"/>
        <v>0</v>
      </c>
      <c r="K129" s="510">
        <f t="shared" si="62"/>
        <v>0</v>
      </c>
      <c r="L129" s="510">
        <f t="shared" si="62"/>
        <v>0</v>
      </c>
      <c r="M129" s="510">
        <f t="shared" si="62"/>
        <v>0</v>
      </c>
      <c r="N129" s="510">
        <f t="shared" si="62"/>
        <v>0</v>
      </c>
      <c r="O129" s="510">
        <f t="shared" si="62"/>
        <v>0</v>
      </c>
    </row>
    <row r="130" spans="3:15">
      <c r="C130" s="510">
        <f>C37-C40-C43</f>
        <v>0</v>
      </c>
      <c r="D130" s="510">
        <f t="shared" si="62"/>
        <v>0</v>
      </c>
      <c r="E130" s="510">
        <f t="shared" si="62"/>
        <v>0</v>
      </c>
      <c r="F130" s="510">
        <f t="shared" si="62"/>
        <v>0</v>
      </c>
      <c r="G130" s="510">
        <f t="shared" si="62"/>
        <v>0</v>
      </c>
      <c r="H130" s="510">
        <f t="shared" si="62"/>
        <v>0</v>
      </c>
      <c r="I130" s="510">
        <f t="shared" si="62"/>
        <v>0</v>
      </c>
      <c r="J130" s="510">
        <f t="shared" si="62"/>
        <v>0</v>
      </c>
      <c r="K130" s="510">
        <f t="shared" si="62"/>
        <v>0</v>
      </c>
      <c r="L130" s="510">
        <f t="shared" si="62"/>
        <v>0</v>
      </c>
      <c r="M130" s="510">
        <f t="shared" si="62"/>
        <v>0</v>
      </c>
      <c r="N130" s="510">
        <f t="shared" si="62"/>
        <v>0</v>
      </c>
      <c r="O130" s="510">
        <f t="shared" si="62"/>
        <v>0</v>
      </c>
    </row>
    <row r="131" spans="3:15">
      <c r="C131" s="510">
        <f>C38-C41-C44</f>
        <v>0</v>
      </c>
      <c r="D131" s="510">
        <f t="shared" si="62"/>
        <v>0</v>
      </c>
      <c r="E131" s="510">
        <f t="shared" si="62"/>
        <v>0</v>
      </c>
      <c r="F131" s="510">
        <f t="shared" si="62"/>
        <v>0</v>
      </c>
      <c r="G131" s="510">
        <f t="shared" si="62"/>
        <v>0</v>
      </c>
      <c r="H131" s="510">
        <f t="shared" si="62"/>
        <v>0</v>
      </c>
      <c r="I131" s="510">
        <f t="shared" si="62"/>
        <v>0</v>
      </c>
      <c r="J131" s="510">
        <f t="shared" si="62"/>
        <v>0</v>
      </c>
      <c r="K131" s="510">
        <f t="shared" si="62"/>
        <v>0</v>
      </c>
      <c r="L131" s="510">
        <f t="shared" si="62"/>
        <v>0</v>
      </c>
      <c r="M131" s="510">
        <f t="shared" si="62"/>
        <v>0</v>
      </c>
      <c r="N131" s="510">
        <f t="shared" si="62"/>
        <v>0</v>
      </c>
      <c r="O131" s="510">
        <f t="shared" si="62"/>
        <v>0</v>
      </c>
    </row>
    <row r="133" spans="3:15">
      <c r="C133" s="510">
        <f>C65-C66-C67</f>
        <v>0</v>
      </c>
      <c r="D133" s="510">
        <f t="shared" ref="D133:O133" si="63">D65-D66-D67</f>
        <v>0</v>
      </c>
      <c r="E133" s="510">
        <f t="shared" si="63"/>
        <v>0</v>
      </c>
      <c r="F133" s="510">
        <f t="shared" si="63"/>
        <v>0</v>
      </c>
      <c r="G133" s="510">
        <f t="shared" si="63"/>
        <v>0</v>
      </c>
      <c r="H133" s="510">
        <f t="shared" si="63"/>
        <v>0</v>
      </c>
      <c r="I133" s="510">
        <f t="shared" si="63"/>
        <v>0</v>
      </c>
      <c r="J133" s="510">
        <f t="shared" si="63"/>
        <v>0</v>
      </c>
      <c r="K133" s="510">
        <f t="shared" si="63"/>
        <v>0</v>
      </c>
      <c r="L133" s="510">
        <f t="shared" si="63"/>
        <v>0</v>
      </c>
      <c r="M133" s="510">
        <f t="shared" si="63"/>
        <v>0</v>
      </c>
      <c r="N133" s="510">
        <f t="shared" si="63"/>
        <v>0</v>
      </c>
      <c r="O133" s="510">
        <f t="shared" si="63"/>
        <v>0</v>
      </c>
    </row>
    <row r="134" spans="3:15">
      <c r="C134" s="510">
        <f>C68-C69-C70</f>
        <v>0</v>
      </c>
      <c r="D134" s="510">
        <f t="shared" ref="D134:O134" si="64">D68-D69-D70</f>
        <v>0</v>
      </c>
      <c r="E134" s="510">
        <f t="shared" si="64"/>
        <v>0</v>
      </c>
      <c r="F134" s="510">
        <f t="shared" si="64"/>
        <v>0</v>
      </c>
      <c r="G134" s="510">
        <f t="shared" si="64"/>
        <v>0</v>
      </c>
      <c r="H134" s="510">
        <f t="shared" si="64"/>
        <v>0</v>
      </c>
      <c r="I134" s="510">
        <f t="shared" si="64"/>
        <v>0</v>
      </c>
      <c r="J134" s="510">
        <f t="shared" si="64"/>
        <v>0</v>
      </c>
      <c r="K134" s="510">
        <f t="shared" si="64"/>
        <v>0</v>
      </c>
      <c r="L134" s="510">
        <f t="shared" si="64"/>
        <v>0</v>
      </c>
      <c r="M134" s="510">
        <f t="shared" si="64"/>
        <v>0</v>
      </c>
      <c r="N134" s="510">
        <f t="shared" si="64"/>
        <v>0</v>
      </c>
      <c r="O134" s="510">
        <f t="shared" si="64"/>
        <v>0</v>
      </c>
    </row>
    <row r="135" spans="3:15">
      <c r="C135" s="510">
        <f>C71-C72-C73</f>
        <v>0</v>
      </c>
      <c r="D135" s="510">
        <f>D71-D72-D73</f>
        <v>0</v>
      </c>
      <c r="E135" s="510">
        <f t="shared" ref="E135:O135" si="65">E71-E72-E73</f>
        <v>0</v>
      </c>
      <c r="F135" s="510">
        <f t="shared" si="65"/>
        <v>0</v>
      </c>
      <c r="G135" s="510">
        <f t="shared" si="65"/>
        <v>0</v>
      </c>
      <c r="H135" s="510">
        <f t="shared" si="65"/>
        <v>0</v>
      </c>
      <c r="I135" s="510">
        <f t="shared" si="65"/>
        <v>0</v>
      </c>
      <c r="J135" s="510">
        <f t="shared" si="65"/>
        <v>0</v>
      </c>
      <c r="K135" s="510">
        <f t="shared" si="65"/>
        <v>0</v>
      </c>
      <c r="L135" s="510">
        <f t="shared" si="65"/>
        <v>0</v>
      </c>
      <c r="M135" s="510">
        <f t="shared" si="65"/>
        <v>0</v>
      </c>
      <c r="N135" s="510">
        <f t="shared" si="65"/>
        <v>0</v>
      </c>
      <c r="O135" s="510">
        <f t="shared" si="65"/>
        <v>0</v>
      </c>
    </row>
    <row r="136" spans="3:15">
      <c r="C136" s="510">
        <f>C74-C75-C76</f>
        <v>0</v>
      </c>
      <c r="D136" s="510">
        <f t="shared" ref="D136:O136" si="66">D74-D75-D76</f>
        <v>0</v>
      </c>
      <c r="E136" s="510">
        <f t="shared" si="66"/>
        <v>0</v>
      </c>
      <c r="F136" s="510">
        <f t="shared" si="66"/>
        <v>0</v>
      </c>
      <c r="G136" s="510">
        <f t="shared" si="66"/>
        <v>0</v>
      </c>
      <c r="H136" s="510">
        <f t="shared" si="66"/>
        <v>0</v>
      </c>
      <c r="I136" s="510">
        <f t="shared" si="66"/>
        <v>0</v>
      </c>
      <c r="J136" s="510">
        <f t="shared" si="66"/>
        <v>0</v>
      </c>
      <c r="K136" s="510">
        <f t="shared" si="66"/>
        <v>0</v>
      </c>
      <c r="L136" s="510">
        <f t="shared" si="66"/>
        <v>0</v>
      </c>
      <c r="M136" s="510">
        <f t="shared" si="66"/>
        <v>0</v>
      </c>
      <c r="N136" s="510">
        <f t="shared" si="66"/>
        <v>0</v>
      </c>
      <c r="O136" s="510">
        <f t="shared" si="66"/>
        <v>0</v>
      </c>
    </row>
    <row r="137" spans="3:15">
      <c r="C137" s="510">
        <f>C77-C78-C79</f>
        <v>0</v>
      </c>
      <c r="D137" s="510">
        <f t="shared" ref="D137:O137" si="67">D77-D78-D79</f>
        <v>0</v>
      </c>
      <c r="E137" s="510">
        <f t="shared" si="67"/>
        <v>0</v>
      </c>
      <c r="F137" s="510">
        <f t="shared" si="67"/>
        <v>0</v>
      </c>
      <c r="G137" s="510">
        <f t="shared" si="67"/>
        <v>0</v>
      </c>
      <c r="H137" s="510">
        <f t="shared" si="67"/>
        <v>0</v>
      </c>
      <c r="I137" s="510">
        <f t="shared" si="67"/>
        <v>0</v>
      </c>
      <c r="J137" s="510">
        <f t="shared" si="67"/>
        <v>0</v>
      </c>
      <c r="K137" s="510">
        <f t="shared" si="67"/>
        <v>0</v>
      </c>
      <c r="L137" s="510">
        <f t="shared" si="67"/>
        <v>0</v>
      </c>
      <c r="M137" s="510">
        <f t="shared" si="67"/>
        <v>0</v>
      </c>
      <c r="N137" s="510">
        <f t="shared" si="67"/>
        <v>0</v>
      </c>
      <c r="O137" s="510">
        <f t="shared" si="67"/>
        <v>0</v>
      </c>
    </row>
    <row r="138" spans="3:15">
      <c r="C138" s="510">
        <f>C80-C81-C82</f>
        <v>0</v>
      </c>
      <c r="D138" s="510">
        <f t="shared" ref="D138:O138" si="68">D80-D81-D82</f>
        <v>0</v>
      </c>
      <c r="E138" s="510">
        <f t="shared" si="68"/>
        <v>0</v>
      </c>
      <c r="F138" s="510">
        <f t="shared" si="68"/>
        <v>0</v>
      </c>
      <c r="G138" s="510">
        <f t="shared" si="68"/>
        <v>0</v>
      </c>
      <c r="H138" s="510">
        <f t="shared" si="68"/>
        <v>0</v>
      </c>
      <c r="I138" s="510">
        <f t="shared" si="68"/>
        <v>0</v>
      </c>
      <c r="J138" s="510">
        <f t="shared" si="68"/>
        <v>0</v>
      </c>
      <c r="K138" s="510">
        <f t="shared" si="68"/>
        <v>0</v>
      </c>
      <c r="L138" s="510">
        <f t="shared" si="68"/>
        <v>0</v>
      </c>
      <c r="M138" s="510">
        <f t="shared" si="68"/>
        <v>0</v>
      </c>
      <c r="N138" s="510">
        <f t="shared" si="68"/>
        <v>0</v>
      </c>
      <c r="O138" s="510">
        <f t="shared" si="68"/>
        <v>0</v>
      </c>
    </row>
    <row r="139" spans="3:15">
      <c r="C139" s="510">
        <f>C83-C84-C85</f>
        <v>0</v>
      </c>
      <c r="D139" s="510">
        <f t="shared" ref="D139:O139" si="69">D83-D84-D85</f>
        <v>0</v>
      </c>
      <c r="E139" s="510">
        <f t="shared" si="69"/>
        <v>0</v>
      </c>
      <c r="F139" s="510">
        <f t="shared" si="69"/>
        <v>0</v>
      </c>
      <c r="G139" s="510">
        <f t="shared" si="69"/>
        <v>0</v>
      </c>
      <c r="H139" s="510">
        <f t="shared" si="69"/>
        <v>0</v>
      </c>
      <c r="I139" s="510">
        <f t="shared" si="69"/>
        <v>0</v>
      </c>
      <c r="J139" s="510">
        <f t="shared" si="69"/>
        <v>0</v>
      </c>
      <c r="K139" s="510">
        <f t="shared" si="69"/>
        <v>0</v>
      </c>
      <c r="L139" s="510">
        <f t="shared" si="69"/>
        <v>0</v>
      </c>
      <c r="M139" s="510">
        <f t="shared" si="69"/>
        <v>0</v>
      </c>
      <c r="N139" s="510">
        <f t="shared" si="69"/>
        <v>0</v>
      </c>
      <c r="O139" s="510">
        <f t="shared" si="69"/>
        <v>0</v>
      </c>
    </row>
    <row r="140" spans="3:15">
      <c r="C140" s="510">
        <f>C86-C87-C88</f>
        <v>0</v>
      </c>
      <c r="D140" s="510">
        <f t="shared" ref="D140:O140" si="70">D86-D87-D88</f>
        <v>0</v>
      </c>
      <c r="E140" s="510">
        <f t="shared" si="70"/>
        <v>0</v>
      </c>
      <c r="F140" s="510">
        <f t="shared" si="70"/>
        <v>0</v>
      </c>
      <c r="G140" s="510">
        <f t="shared" si="70"/>
        <v>0</v>
      </c>
      <c r="H140" s="510">
        <f t="shared" si="70"/>
        <v>0</v>
      </c>
      <c r="I140" s="510">
        <f t="shared" si="70"/>
        <v>0</v>
      </c>
      <c r="J140" s="510">
        <f t="shared" si="70"/>
        <v>0</v>
      </c>
      <c r="K140" s="510">
        <f t="shared" si="70"/>
        <v>0</v>
      </c>
      <c r="L140" s="510">
        <f t="shared" si="70"/>
        <v>0</v>
      </c>
      <c r="M140" s="510">
        <f t="shared" si="70"/>
        <v>0</v>
      </c>
      <c r="N140" s="510">
        <f t="shared" si="70"/>
        <v>0</v>
      </c>
      <c r="O140" s="510">
        <f t="shared" si="70"/>
        <v>0</v>
      </c>
    </row>
    <row r="141" spans="3:15">
      <c r="C141" s="510">
        <f>C89-C90-C91</f>
        <v>0</v>
      </c>
      <c r="D141" s="510">
        <f t="shared" ref="D141:O141" si="71">D89-D90-D91</f>
        <v>0</v>
      </c>
      <c r="E141" s="510">
        <f t="shared" si="71"/>
        <v>0</v>
      </c>
      <c r="F141" s="510">
        <f t="shared" si="71"/>
        <v>0</v>
      </c>
      <c r="G141" s="510">
        <f t="shared" si="71"/>
        <v>0</v>
      </c>
      <c r="H141" s="510">
        <f t="shared" si="71"/>
        <v>0</v>
      </c>
      <c r="I141" s="510">
        <f t="shared" si="71"/>
        <v>0</v>
      </c>
      <c r="J141" s="510">
        <f t="shared" si="71"/>
        <v>0</v>
      </c>
      <c r="K141" s="510">
        <f t="shared" si="71"/>
        <v>0</v>
      </c>
      <c r="L141" s="510">
        <f t="shared" si="71"/>
        <v>0</v>
      </c>
      <c r="M141" s="510">
        <f t="shared" si="71"/>
        <v>0</v>
      </c>
      <c r="N141" s="510">
        <f t="shared" si="71"/>
        <v>0</v>
      </c>
      <c r="O141" s="510">
        <f t="shared" si="71"/>
        <v>0</v>
      </c>
    </row>
    <row r="142" spans="3:15">
      <c r="C142" s="510">
        <f>C92-C93-C94</f>
        <v>0</v>
      </c>
      <c r="D142" s="510">
        <f t="shared" ref="D142:O142" si="72">D92-D93-D94</f>
        <v>0</v>
      </c>
      <c r="E142" s="510">
        <f t="shared" si="72"/>
        <v>0</v>
      </c>
      <c r="F142" s="510">
        <f t="shared" si="72"/>
        <v>0</v>
      </c>
      <c r="G142" s="510">
        <f t="shared" si="72"/>
        <v>0</v>
      </c>
      <c r="H142" s="510">
        <f t="shared" si="72"/>
        <v>0</v>
      </c>
      <c r="I142" s="510">
        <f t="shared" si="72"/>
        <v>0</v>
      </c>
      <c r="J142" s="510">
        <f t="shared" si="72"/>
        <v>0</v>
      </c>
      <c r="K142" s="510">
        <f t="shared" si="72"/>
        <v>0</v>
      </c>
      <c r="L142" s="510">
        <f t="shared" si="72"/>
        <v>0</v>
      </c>
      <c r="M142" s="510">
        <f t="shared" si="72"/>
        <v>0</v>
      </c>
      <c r="N142" s="510">
        <f t="shared" si="72"/>
        <v>0</v>
      </c>
      <c r="O142" s="510">
        <f t="shared" si="72"/>
        <v>0</v>
      </c>
    </row>
    <row r="143" spans="3:15">
      <c r="C143" s="510">
        <f>C95-C96-C97</f>
        <v>0</v>
      </c>
      <c r="D143" s="510">
        <f t="shared" ref="D143:O143" si="73">D95-D96-D97</f>
        <v>0</v>
      </c>
      <c r="E143" s="510">
        <f t="shared" si="73"/>
        <v>0</v>
      </c>
      <c r="F143" s="510">
        <f t="shared" si="73"/>
        <v>0</v>
      </c>
      <c r="G143" s="510">
        <f t="shared" si="73"/>
        <v>0</v>
      </c>
      <c r="H143" s="510">
        <f t="shared" si="73"/>
        <v>0</v>
      </c>
      <c r="I143" s="510">
        <f t="shared" si="73"/>
        <v>0</v>
      </c>
      <c r="J143" s="510">
        <f t="shared" si="73"/>
        <v>0</v>
      </c>
      <c r="K143" s="510">
        <f t="shared" si="73"/>
        <v>0</v>
      </c>
      <c r="L143" s="510">
        <f t="shared" si="73"/>
        <v>0</v>
      </c>
      <c r="M143" s="510">
        <f t="shared" si="73"/>
        <v>0</v>
      </c>
      <c r="N143" s="510">
        <f t="shared" si="73"/>
        <v>0</v>
      </c>
      <c r="O143" s="510">
        <f t="shared" si="73"/>
        <v>0</v>
      </c>
    </row>
    <row r="144" spans="3:15">
      <c r="C144" s="510">
        <f>C98-C99-C100</f>
        <v>0</v>
      </c>
      <c r="D144" s="510">
        <f t="shared" ref="D144:O144" si="74">D98-D99-D100</f>
        <v>0</v>
      </c>
      <c r="E144" s="510">
        <f t="shared" si="74"/>
        <v>0</v>
      </c>
      <c r="F144" s="510">
        <f t="shared" si="74"/>
        <v>0</v>
      </c>
      <c r="G144" s="510">
        <f t="shared" si="74"/>
        <v>0</v>
      </c>
      <c r="H144" s="510">
        <f t="shared" si="74"/>
        <v>0</v>
      </c>
      <c r="I144" s="510">
        <f t="shared" si="74"/>
        <v>0</v>
      </c>
      <c r="J144" s="510">
        <f t="shared" si="74"/>
        <v>0</v>
      </c>
      <c r="K144" s="510">
        <f t="shared" si="74"/>
        <v>0</v>
      </c>
      <c r="L144" s="510">
        <f t="shared" si="74"/>
        <v>0</v>
      </c>
      <c r="M144" s="510">
        <f t="shared" si="74"/>
        <v>0</v>
      </c>
      <c r="N144" s="510">
        <f t="shared" si="74"/>
        <v>0</v>
      </c>
      <c r="O144" s="510">
        <f t="shared" si="74"/>
        <v>0</v>
      </c>
    </row>
    <row r="145" spans="3:15">
      <c r="C145" s="510">
        <f>C101-C102-C103</f>
        <v>0</v>
      </c>
      <c r="D145" s="510">
        <f t="shared" ref="D145:O145" si="75">D101-D102-D103</f>
        <v>0</v>
      </c>
      <c r="E145" s="510">
        <f t="shared" si="75"/>
        <v>0</v>
      </c>
      <c r="F145" s="510">
        <f t="shared" si="75"/>
        <v>0</v>
      </c>
      <c r="G145" s="510">
        <f t="shared" si="75"/>
        <v>0</v>
      </c>
      <c r="H145" s="510">
        <f t="shared" si="75"/>
        <v>0</v>
      </c>
      <c r="I145" s="510">
        <f t="shared" si="75"/>
        <v>0</v>
      </c>
      <c r="J145" s="510">
        <f t="shared" si="75"/>
        <v>0</v>
      </c>
      <c r="K145" s="510">
        <f t="shared" si="75"/>
        <v>0</v>
      </c>
      <c r="L145" s="510">
        <f t="shared" si="75"/>
        <v>0</v>
      </c>
      <c r="M145" s="510">
        <f t="shared" si="75"/>
        <v>0</v>
      </c>
      <c r="N145" s="510">
        <f t="shared" si="75"/>
        <v>0</v>
      </c>
      <c r="O145" s="510">
        <f t="shared" si="75"/>
        <v>0</v>
      </c>
    </row>
    <row r="146" spans="3:15">
      <c r="C146" s="510">
        <f>C104-C105-C106</f>
        <v>0</v>
      </c>
      <c r="D146" s="510">
        <f>D104-D105-D106</f>
        <v>0</v>
      </c>
      <c r="E146" s="510">
        <f t="shared" ref="E146:O146" si="76">E104-E105-E106</f>
        <v>0</v>
      </c>
      <c r="F146" s="510">
        <f t="shared" si="76"/>
        <v>0</v>
      </c>
      <c r="G146" s="510">
        <f t="shared" si="76"/>
        <v>0</v>
      </c>
      <c r="H146" s="510">
        <f t="shared" si="76"/>
        <v>0</v>
      </c>
      <c r="I146" s="510">
        <f t="shared" si="76"/>
        <v>0</v>
      </c>
      <c r="J146" s="510">
        <f t="shared" si="76"/>
        <v>0</v>
      </c>
      <c r="K146" s="510">
        <f t="shared" si="76"/>
        <v>0</v>
      </c>
      <c r="L146" s="510">
        <f t="shared" si="76"/>
        <v>0</v>
      </c>
      <c r="M146" s="510">
        <f t="shared" si="76"/>
        <v>0</v>
      </c>
      <c r="N146" s="510">
        <f t="shared" si="76"/>
        <v>0</v>
      </c>
      <c r="O146" s="510">
        <f t="shared" si="76"/>
        <v>0</v>
      </c>
    </row>
    <row r="147" spans="3:15">
      <c r="C147" s="510">
        <f>C65-C68-C92-C101-C104</f>
        <v>0</v>
      </c>
      <c r="D147" s="510">
        <f>D65-D68-D92-D101-D104</f>
        <v>0</v>
      </c>
      <c r="E147" s="510">
        <f t="shared" ref="E147:O147" si="77">E65-E68-E92-E101-E104</f>
        <v>0</v>
      </c>
      <c r="F147" s="510">
        <f t="shared" si="77"/>
        <v>0</v>
      </c>
      <c r="G147" s="510">
        <f t="shared" si="77"/>
        <v>0</v>
      </c>
      <c r="H147" s="510">
        <f t="shared" si="77"/>
        <v>0</v>
      </c>
      <c r="I147" s="510">
        <f t="shared" si="77"/>
        <v>0</v>
      </c>
      <c r="J147" s="510">
        <f t="shared" si="77"/>
        <v>0</v>
      </c>
      <c r="K147" s="510">
        <f t="shared" si="77"/>
        <v>0</v>
      </c>
      <c r="L147" s="510">
        <f t="shared" si="77"/>
        <v>0</v>
      </c>
      <c r="M147" s="510">
        <f t="shared" si="77"/>
        <v>0</v>
      </c>
      <c r="N147" s="510">
        <f t="shared" si="77"/>
        <v>0</v>
      </c>
      <c r="O147" s="510">
        <f t="shared" si="77"/>
        <v>0</v>
      </c>
    </row>
    <row r="148" spans="3:15">
      <c r="C148" s="510">
        <f>C66-C69-C93-C102-C105</f>
        <v>0</v>
      </c>
      <c r="D148" s="510">
        <f t="shared" ref="D148:O149" si="78">D66-D69-D93-D102-D105</f>
        <v>0</v>
      </c>
      <c r="E148" s="510">
        <f t="shared" si="78"/>
        <v>0</v>
      </c>
      <c r="F148" s="510">
        <f t="shared" si="78"/>
        <v>0</v>
      </c>
      <c r="G148" s="510">
        <f t="shared" si="78"/>
        <v>0</v>
      </c>
      <c r="H148" s="510">
        <f t="shared" si="78"/>
        <v>0</v>
      </c>
      <c r="I148" s="510">
        <f t="shared" si="78"/>
        <v>0</v>
      </c>
      <c r="J148" s="510">
        <f t="shared" si="78"/>
        <v>0</v>
      </c>
      <c r="K148" s="510">
        <f t="shared" si="78"/>
        <v>0</v>
      </c>
      <c r="L148" s="510">
        <f t="shared" si="78"/>
        <v>0</v>
      </c>
      <c r="M148" s="510">
        <f t="shared" si="78"/>
        <v>0</v>
      </c>
      <c r="N148" s="510">
        <f t="shared" si="78"/>
        <v>0</v>
      </c>
      <c r="O148" s="510">
        <f t="shared" si="78"/>
        <v>0</v>
      </c>
    </row>
    <row r="149" spans="3:15">
      <c r="C149" s="510">
        <f>C67-C70-C94-C103-C106</f>
        <v>0</v>
      </c>
      <c r="D149" s="510">
        <f t="shared" si="78"/>
        <v>0</v>
      </c>
      <c r="E149" s="510">
        <f t="shared" si="78"/>
        <v>0</v>
      </c>
      <c r="F149" s="510">
        <f t="shared" si="78"/>
        <v>0</v>
      </c>
      <c r="G149" s="510">
        <f t="shared" si="78"/>
        <v>0</v>
      </c>
      <c r="H149" s="510">
        <f t="shared" si="78"/>
        <v>0</v>
      </c>
      <c r="I149" s="510">
        <f t="shared" si="78"/>
        <v>0</v>
      </c>
      <c r="J149" s="510">
        <f t="shared" si="78"/>
        <v>0</v>
      </c>
      <c r="K149" s="510">
        <f t="shared" si="78"/>
        <v>0</v>
      </c>
      <c r="L149" s="510">
        <f t="shared" si="78"/>
        <v>0</v>
      </c>
      <c r="M149" s="510">
        <f t="shared" si="78"/>
        <v>0</v>
      </c>
      <c r="N149" s="510">
        <f t="shared" si="78"/>
        <v>0</v>
      </c>
      <c r="O149" s="510">
        <f t="shared" si="78"/>
        <v>0</v>
      </c>
    </row>
    <row r="150" spans="3:15">
      <c r="C150" s="510">
        <f>C68-C71-C74-C77-C80-C83-C86-C89</f>
        <v>0</v>
      </c>
      <c r="D150" s="510">
        <f t="shared" ref="D150:O152" si="79">D68-D71-D74-D77-D80-D83-D86-D89</f>
        <v>0</v>
      </c>
      <c r="E150" s="510">
        <f t="shared" si="79"/>
        <v>0</v>
      </c>
      <c r="F150" s="510">
        <f t="shared" si="79"/>
        <v>0</v>
      </c>
      <c r="G150" s="510">
        <f t="shared" si="79"/>
        <v>0</v>
      </c>
      <c r="H150" s="510">
        <f t="shared" si="79"/>
        <v>0</v>
      </c>
      <c r="I150" s="510">
        <f t="shared" si="79"/>
        <v>0</v>
      </c>
      <c r="J150" s="510">
        <f t="shared" si="79"/>
        <v>0</v>
      </c>
      <c r="K150" s="510">
        <f t="shared" si="79"/>
        <v>0</v>
      </c>
      <c r="L150" s="510">
        <f t="shared" si="79"/>
        <v>0</v>
      </c>
      <c r="M150" s="510">
        <f t="shared" si="79"/>
        <v>0</v>
      </c>
      <c r="N150" s="510">
        <f t="shared" si="79"/>
        <v>0</v>
      </c>
      <c r="O150" s="510">
        <f t="shared" si="79"/>
        <v>0</v>
      </c>
    </row>
    <row r="151" spans="3:15">
      <c r="C151" s="510">
        <f>C69-C72-C75-C78-C81-C84-C87-C90</f>
        <v>0</v>
      </c>
      <c r="D151" s="510">
        <f t="shared" si="79"/>
        <v>0</v>
      </c>
      <c r="E151" s="510">
        <f t="shared" si="79"/>
        <v>0</v>
      </c>
      <c r="F151" s="510">
        <f t="shared" si="79"/>
        <v>0</v>
      </c>
      <c r="G151" s="510">
        <f t="shared" si="79"/>
        <v>0</v>
      </c>
      <c r="H151" s="510">
        <f t="shared" si="79"/>
        <v>0</v>
      </c>
      <c r="I151" s="510">
        <f t="shared" si="79"/>
        <v>0</v>
      </c>
      <c r="J151" s="510">
        <f t="shared" si="79"/>
        <v>0</v>
      </c>
      <c r="K151" s="510">
        <f t="shared" si="79"/>
        <v>0</v>
      </c>
      <c r="L151" s="510">
        <f t="shared" si="79"/>
        <v>0</v>
      </c>
      <c r="M151" s="510">
        <f t="shared" si="79"/>
        <v>0</v>
      </c>
      <c r="N151" s="510">
        <f t="shared" si="79"/>
        <v>0</v>
      </c>
      <c r="O151" s="510">
        <f t="shared" si="79"/>
        <v>0</v>
      </c>
    </row>
    <row r="152" spans="3:15">
      <c r="C152" s="510">
        <f>C70-C73-C76-C79-C82-C85-C88-C91</f>
        <v>0</v>
      </c>
      <c r="D152" s="510">
        <f t="shared" si="79"/>
        <v>0</v>
      </c>
      <c r="E152" s="510">
        <f t="shared" si="79"/>
        <v>0</v>
      </c>
      <c r="F152" s="510">
        <f t="shared" si="79"/>
        <v>0</v>
      </c>
      <c r="G152" s="510">
        <f t="shared" si="79"/>
        <v>0</v>
      </c>
      <c r="H152" s="510">
        <f t="shared" si="79"/>
        <v>0</v>
      </c>
      <c r="I152" s="510">
        <f t="shared" si="79"/>
        <v>0</v>
      </c>
      <c r="J152" s="510">
        <f t="shared" si="79"/>
        <v>0</v>
      </c>
      <c r="K152" s="510">
        <f t="shared" si="79"/>
        <v>0</v>
      </c>
      <c r="L152" s="510">
        <f t="shared" si="79"/>
        <v>0</v>
      </c>
      <c r="M152" s="510">
        <f t="shared" si="79"/>
        <v>0</v>
      </c>
      <c r="N152" s="510">
        <f t="shared" si="79"/>
        <v>0</v>
      </c>
      <c r="O152" s="510">
        <f t="shared" si="79"/>
        <v>0</v>
      </c>
    </row>
    <row r="153" spans="3:15">
      <c r="C153" s="510">
        <f>C92-C95-C98</f>
        <v>0</v>
      </c>
      <c r="D153" s="510">
        <f t="shared" ref="D153:O155" si="80">D92-D95-D98</f>
        <v>0</v>
      </c>
      <c r="E153" s="510">
        <f>E92-E95-E98</f>
        <v>0</v>
      </c>
      <c r="F153" s="510">
        <f t="shared" si="80"/>
        <v>0</v>
      </c>
      <c r="G153" s="510">
        <f t="shared" si="80"/>
        <v>0</v>
      </c>
      <c r="H153" s="510">
        <f t="shared" si="80"/>
        <v>0</v>
      </c>
      <c r="I153" s="510">
        <f t="shared" si="80"/>
        <v>0</v>
      </c>
      <c r="J153" s="510">
        <f t="shared" si="80"/>
        <v>0</v>
      </c>
      <c r="K153" s="510">
        <f t="shared" si="80"/>
        <v>0</v>
      </c>
      <c r="L153" s="510">
        <f t="shared" si="80"/>
        <v>0</v>
      </c>
      <c r="M153" s="510">
        <f t="shared" si="80"/>
        <v>0</v>
      </c>
      <c r="N153" s="510">
        <f t="shared" si="80"/>
        <v>0</v>
      </c>
      <c r="O153" s="510">
        <f t="shared" si="80"/>
        <v>0</v>
      </c>
    </row>
    <row r="154" spans="3:15">
      <c r="C154" s="510">
        <f>C93-C96-C99</f>
        <v>0</v>
      </c>
      <c r="D154" s="510">
        <f t="shared" si="80"/>
        <v>0</v>
      </c>
      <c r="E154" s="510">
        <f t="shared" si="80"/>
        <v>0</v>
      </c>
      <c r="F154" s="510">
        <f t="shared" si="80"/>
        <v>0</v>
      </c>
      <c r="G154" s="510">
        <f t="shared" si="80"/>
        <v>0</v>
      </c>
      <c r="H154" s="510">
        <f t="shared" si="80"/>
        <v>0</v>
      </c>
      <c r="I154" s="510">
        <f t="shared" si="80"/>
        <v>0</v>
      </c>
      <c r="J154" s="510">
        <f t="shared" si="80"/>
        <v>0</v>
      </c>
      <c r="K154" s="510">
        <f t="shared" si="80"/>
        <v>0</v>
      </c>
      <c r="L154" s="510">
        <f t="shared" si="80"/>
        <v>0</v>
      </c>
      <c r="M154" s="510">
        <f t="shared" si="80"/>
        <v>0</v>
      </c>
      <c r="N154" s="510">
        <f t="shared" si="80"/>
        <v>0</v>
      </c>
      <c r="O154" s="510">
        <f t="shared" si="80"/>
        <v>0</v>
      </c>
    </row>
    <row r="155" spans="3:15">
      <c r="C155" s="510">
        <f>C94-C97-C100</f>
        <v>0</v>
      </c>
      <c r="D155" s="510">
        <f t="shared" si="80"/>
        <v>0</v>
      </c>
      <c r="E155" s="510">
        <f>E94-E97-E100</f>
        <v>0</v>
      </c>
      <c r="F155" s="510">
        <f t="shared" si="80"/>
        <v>0</v>
      </c>
      <c r="G155" s="510">
        <f t="shared" si="80"/>
        <v>0</v>
      </c>
      <c r="H155" s="510">
        <f t="shared" si="80"/>
        <v>0</v>
      </c>
      <c r="I155" s="510">
        <f t="shared" si="80"/>
        <v>0</v>
      </c>
      <c r="J155" s="510">
        <f t="shared" si="80"/>
        <v>0</v>
      </c>
      <c r="K155" s="510">
        <f t="shared" si="80"/>
        <v>0</v>
      </c>
      <c r="L155" s="510">
        <f t="shared" si="80"/>
        <v>0</v>
      </c>
      <c r="M155" s="510">
        <f t="shared" si="80"/>
        <v>0</v>
      </c>
      <c r="N155" s="510">
        <f t="shared" si="80"/>
        <v>0</v>
      </c>
      <c r="O155" s="510">
        <f t="shared" si="80"/>
        <v>0</v>
      </c>
    </row>
  </sheetData>
  <mergeCells count="28">
    <mergeCell ref="A101:A102"/>
    <mergeCell ref="E60:J60"/>
    <mergeCell ref="A61:B63"/>
    <mergeCell ref="C61:O61"/>
    <mergeCell ref="C62:C63"/>
    <mergeCell ref="D62:F62"/>
    <mergeCell ref="G62:J62"/>
    <mergeCell ref="K62:L62"/>
    <mergeCell ref="M62:O62"/>
    <mergeCell ref="A59:O59"/>
    <mergeCell ref="A5:B7"/>
    <mergeCell ref="C5:O5"/>
    <mergeCell ref="C6:C7"/>
    <mergeCell ref="D6:F6"/>
    <mergeCell ref="G6:J6"/>
    <mergeCell ref="K6:L6"/>
    <mergeCell ref="M6:O6"/>
    <mergeCell ref="A45:A46"/>
    <mergeCell ref="A57:B57"/>
    <mergeCell ref="N57:O57"/>
    <mergeCell ref="A58:B58"/>
    <mergeCell ref="N58:O58"/>
    <mergeCell ref="E4:J4"/>
    <mergeCell ref="A1:B1"/>
    <mergeCell ref="N1:O1"/>
    <mergeCell ref="A2:B2"/>
    <mergeCell ref="N2:O2"/>
    <mergeCell ref="A3:O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80" firstPageNumber="57" orientation="landscape" r:id="rId1"/>
  <headerFooter alignWithMargins="0">
    <oddFooter>&amp;C&amp;8&amp;A</oddFooter>
  </headerFooter>
  <rowBreaks count="1" manualBreakCount="1">
    <brk id="56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F71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2.75"/>
  <cols>
    <col min="1" max="1" width="20.25" style="94" customWidth="1"/>
    <col min="2" max="18" width="6.125" style="519" customWidth="1"/>
    <col min="19" max="19" width="6.125" style="1639" customWidth="1"/>
    <col min="20" max="20" width="9" style="519"/>
    <col min="21" max="28" width="4.5" style="519" bestFit="1" customWidth="1"/>
    <col min="29" max="256" width="9" style="519"/>
    <col min="257" max="257" width="20.25" style="519" customWidth="1"/>
    <col min="258" max="275" width="6.125" style="519" customWidth="1"/>
    <col min="276" max="276" width="9" style="519"/>
    <col min="277" max="284" width="4.5" style="519" bestFit="1" customWidth="1"/>
    <col min="285" max="512" width="9" style="519"/>
    <col min="513" max="513" width="20.25" style="519" customWidth="1"/>
    <col min="514" max="531" width="6.125" style="519" customWidth="1"/>
    <col min="532" max="532" width="9" style="519"/>
    <col min="533" max="540" width="4.5" style="519" bestFit="1" customWidth="1"/>
    <col min="541" max="768" width="9" style="519"/>
    <col min="769" max="769" width="20.25" style="519" customWidth="1"/>
    <col min="770" max="787" width="6.125" style="519" customWidth="1"/>
    <col min="788" max="788" width="9" style="519"/>
    <col min="789" max="796" width="4.5" style="519" bestFit="1" customWidth="1"/>
    <col min="797" max="1024" width="9" style="519"/>
    <col min="1025" max="1025" width="20.25" style="519" customWidth="1"/>
    <col min="1026" max="1043" width="6.125" style="519" customWidth="1"/>
    <col min="1044" max="1044" width="9" style="519"/>
    <col min="1045" max="1052" width="4.5" style="519" bestFit="1" customWidth="1"/>
    <col min="1053" max="1280" width="9" style="519"/>
    <col min="1281" max="1281" width="20.25" style="519" customWidth="1"/>
    <col min="1282" max="1299" width="6.125" style="519" customWidth="1"/>
    <col min="1300" max="1300" width="9" style="519"/>
    <col min="1301" max="1308" width="4.5" style="519" bestFit="1" customWidth="1"/>
    <col min="1309" max="1536" width="9" style="519"/>
    <col min="1537" max="1537" width="20.25" style="519" customWidth="1"/>
    <col min="1538" max="1555" width="6.125" style="519" customWidth="1"/>
    <col min="1556" max="1556" width="9" style="519"/>
    <col min="1557" max="1564" width="4.5" style="519" bestFit="1" customWidth="1"/>
    <col min="1565" max="1792" width="9" style="519"/>
    <col min="1793" max="1793" width="20.25" style="519" customWidth="1"/>
    <col min="1794" max="1811" width="6.125" style="519" customWidth="1"/>
    <col min="1812" max="1812" width="9" style="519"/>
    <col min="1813" max="1820" width="4.5" style="519" bestFit="1" customWidth="1"/>
    <col min="1821" max="2048" width="9" style="519"/>
    <col min="2049" max="2049" width="20.25" style="519" customWidth="1"/>
    <col min="2050" max="2067" width="6.125" style="519" customWidth="1"/>
    <col min="2068" max="2068" width="9" style="519"/>
    <col min="2069" max="2076" width="4.5" style="519" bestFit="1" customWidth="1"/>
    <col min="2077" max="2304" width="9" style="519"/>
    <col min="2305" max="2305" width="20.25" style="519" customWidth="1"/>
    <col min="2306" max="2323" width="6.125" style="519" customWidth="1"/>
    <col min="2324" max="2324" width="9" style="519"/>
    <col min="2325" max="2332" width="4.5" style="519" bestFit="1" customWidth="1"/>
    <col min="2333" max="2560" width="9" style="519"/>
    <col min="2561" max="2561" width="20.25" style="519" customWidth="1"/>
    <col min="2562" max="2579" width="6.125" style="519" customWidth="1"/>
    <col min="2580" max="2580" width="9" style="519"/>
    <col min="2581" max="2588" width="4.5" style="519" bestFit="1" customWidth="1"/>
    <col min="2589" max="2816" width="9" style="519"/>
    <col min="2817" max="2817" width="20.25" style="519" customWidth="1"/>
    <col min="2818" max="2835" width="6.125" style="519" customWidth="1"/>
    <col min="2836" max="2836" width="9" style="519"/>
    <col min="2837" max="2844" width="4.5" style="519" bestFit="1" customWidth="1"/>
    <col min="2845" max="3072" width="9" style="519"/>
    <col min="3073" max="3073" width="20.25" style="519" customWidth="1"/>
    <col min="3074" max="3091" width="6.125" style="519" customWidth="1"/>
    <col min="3092" max="3092" width="9" style="519"/>
    <col min="3093" max="3100" width="4.5" style="519" bestFit="1" customWidth="1"/>
    <col min="3101" max="3328" width="9" style="519"/>
    <col min="3329" max="3329" width="20.25" style="519" customWidth="1"/>
    <col min="3330" max="3347" width="6.125" style="519" customWidth="1"/>
    <col min="3348" max="3348" width="9" style="519"/>
    <col min="3349" max="3356" width="4.5" style="519" bestFit="1" customWidth="1"/>
    <col min="3357" max="3584" width="9" style="519"/>
    <col min="3585" max="3585" width="20.25" style="519" customWidth="1"/>
    <col min="3586" max="3603" width="6.125" style="519" customWidth="1"/>
    <col min="3604" max="3604" width="9" style="519"/>
    <col min="3605" max="3612" width="4.5" style="519" bestFit="1" customWidth="1"/>
    <col min="3613" max="3840" width="9" style="519"/>
    <col min="3841" max="3841" width="20.25" style="519" customWidth="1"/>
    <col min="3842" max="3859" width="6.125" style="519" customWidth="1"/>
    <col min="3860" max="3860" width="9" style="519"/>
    <col min="3861" max="3868" width="4.5" style="519" bestFit="1" customWidth="1"/>
    <col min="3869" max="4096" width="9" style="519"/>
    <col min="4097" max="4097" width="20.25" style="519" customWidth="1"/>
    <col min="4098" max="4115" width="6.125" style="519" customWidth="1"/>
    <col min="4116" max="4116" width="9" style="519"/>
    <col min="4117" max="4124" width="4.5" style="519" bestFit="1" customWidth="1"/>
    <col min="4125" max="4352" width="9" style="519"/>
    <col min="4353" max="4353" width="20.25" style="519" customWidth="1"/>
    <col min="4354" max="4371" width="6.125" style="519" customWidth="1"/>
    <col min="4372" max="4372" width="9" style="519"/>
    <col min="4373" max="4380" width="4.5" style="519" bestFit="1" customWidth="1"/>
    <col min="4381" max="4608" width="9" style="519"/>
    <col min="4609" max="4609" width="20.25" style="519" customWidth="1"/>
    <col min="4610" max="4627" width="6.125" style="519" customWidth="1"/>
    <col min="4628" max="4628" width="9" style="519"/>
    <col min="4629" max="4636" width="4.5" style="519" bestFit="1" customWidth="1"/>
    <col min="4637" max="4864" width="9" style="519"/>
    <col min="4865" max="4865" width="20.25" style="519" customWidth="1"/>
    <col min="4866" max="4883" width="6.125" style="519" customWidth="1"/>
    <col min="4884" max="4884" width="9" style="519"/>
    <col min="4885" max="4892" width="4.5" style="519" bestFit="1" customWidth="1"/>
    <col min="4893" max="5120" width="9" style="519"/>
    <col min="5121" max="5121" width="20.25" style="519" customWidth="1"/>
    <col min="5122" max="5139" width="6.125" style="519" customWidth="1"/>
    <col min="5140" max="5140" width="9" style="519"/>
    <col min="5141" max="5148" width="4.5" style="519" bestFit="1" customWidth="1"/>
    <col min="5149" max="5376" width="9" style="519"/>
    <col min="5377" max="5377" width="20.25" style="519" customWidth="1"/>
    <col min="5378" max="5395" width="6.125" style="519" customWidth="1"/>
    <col min="5396" max="5396" width="9" style="519"/>
    <col min="5397" max="5404" width="4.5" style="519" bestFit="1" customWidth="1"/>
    <col min="5405" max="5632" width="9" style="519"/>
    <col min="5633" max="5633" width="20.25" style="519" customWidth="1"/>
    <col min="5634" max="5651" width="6.125" style="519" customWidth="1"/>
    <col min="5652" max="5652" width="9" style="519"/>
    <col min="5653" max="5660" width="4.5" style="519" bestFit="1" customWidth="1"/>
    <col min="5661" max="5888" width="9" style="519"/>
    <col min="5889" max="5889" width="20.25" style="519" customWidth="1"/>
    <col min="5890" max="5907" width="6.125" style="519" customWidth="1"/>
    <col min="5908" max="5908" width="9" style="519"/>
    <col min="5909" max="5916" width="4.5" style="519" bestFit="1" customWidth="1"/>
    <col min="5917" max="6144" width="9" style="519"/>
    <col min="6145" max="6145" width="20.25" style="519" customWidth="1"/>
    <col min="6146" max="6163" width="6.125" style="519" customWidth="1"/>
    <col min="6164" max="6164" width="9" style="519"/>
    <col min="6165" max="6172" width="4.5" style="519" bestFit="1" customWidth="1"/>
    <col min="6173" max="6400" width="9" style="519"/>
    <col min="6401" max="6401" width="20.25" style="519" customWidth="1"/>
    <col min="6402" max="6419" width="6.125" style="519" customWidth="1"/>
    <col min="6420" max="6420" width="9" style="519"/>
    <col min="6421" max="6428" width="4.5" style="519" bestFit="1" customWidth="1"/>
    <col min="6429" max="6656" width="9" style="519"/>
    <col min="6657" max="6657" width="20.25" style="519" customWidth="1"/>
    <col min="6658" max="6675" width="6.125" style="519" customWidth="1"/>
    <col min="6676" max="6676" width="9" style="519"/>
    <col min="6677" max="6684" width="4.5" style="519" bestFit="1" customWidth="1"/>
    <col min="6685" max="6912" width="9" style="519"/>
    <col min="6913" max="6913" width="20.25" style="519" customWidth="1"/>
    <col min="6914" max="6931" width="6.125" style="519" customWidth="1"/>
    <col min="6932" max="6932" width="9" style="519"/>
    <col min="6933" max="6940" width="4.5" style="519" bestFit="1" customWidth="1"/>
    <col min="6941" max="7168" width="9" style="519"/>
    <col min="7169" max="7169" width="20.25" style="519" customWidth="1"/>
    <col min="7170" max="7187" width="6.125" style="519" customWidth="1"/>
    <col min="7188" max="7188" width="9" style="519"/>
    <col min="7189" max="7196" width="4.5" style="519" bestFit="1" customWidth="1"/>
    <col min="7197" max="7424" width="9" style="519"/>
    <col min="7425" max="7425" width="20.25" style="519" customWidth="1"/>
    <col min="7426" max="7443" width="6.125" style="519" customWidth="1"/>
    <col min="7444" max="7444" width="9" style="519"/>
    <col min="7445" max="7452" width="4.5" style="519" bestFit="1" customWidth="1"/>
    <col min="7453" max="7680" width="9" style="519"/>
    <col min="7681" max="7681" width="20.25" style="519" customWidth="1"/>
    <col min="7682" max="7699" width="6.125" style="519" customWidth="1"/>
    <col min="7700" max="7700" width="9" style="519"/>
    <col min="7701" max="7708" width="4.5" style="519" bestFit="1" customWidth="1"/>
    <col min="7709" max="7936" width="9" style="519"/>
    <col min="7937" max="7937" width="20.25" style="519" customWidth="1"/>
    <col min="7938" max="7955" width="6.125" style="519" customWidth="1"/>
    <col min="7956" max="7956" width="9" style="519"/>
    <col min="7957" max="7964" width="4.5" style="519" bestFit="1" customWidth="1"/>
    <col min="7965" max="8192" width="9" style="519"/>
    <col min="8193" max="8193" width="20.25" style="519" customWidth="1"/>
    <col min="8194" max="8211" width="6.125" style="519" customWidth="1"/>
    <col min="8212" max="8212" width="9" style="519"/>
    <col min="8213" max="8220" width="4.5" style="519" bestFit="1" customWidth="1"/>
    <col min="8221" max="8448" width="9" style="519"/>
    <col min="8449" max="8449" width="20.25" style="519" customWidth="1"/>
    <col min="8450" max="8467" width="6.125" style="519" customWidth="1"/>
    <col min="8468" max="8468" width="9" style="519"/>
    <col min="8469" max="8476" width="4.5" style="519" bestFit="1" customWidth="1"/>
    <col min="8477" max="8704" width="9" style="519"/>
    <col min="8705" max="8705" width="20.25" style="519" customWidth="1"/>
    <col min="8706" max="8723" width="6.125" style="519" customWidth="1"/>
    <col min="8724" max="8724" width="9" style="519"/>
    <col min="8725" max="8732" width="4.5" style="519" bestFit="1" customWidth="1"/>
    <col min="8733" max="8960" width="9" style="519"/>
    <col min="8961" max="8961" width="20.25" style="519" customWidth="1"/>
    <col min="8962" max="8979" width="6.125" style="519" customWidth="1"/>
    <col min="8980" max="8980" width="9" style="519"/>
    <col min="8981" max="8988" width="4.5" style="519" bestFit="1" customWidth="1"/>
    <col min="8989" max="9216" width="9" style="519"/>
    <col min="9217" max="9217" width="20.25" style="519" customWidth="1"/>
    <col min="9218" max="9235" width="6.125" style="519" customWidth="1"/>
    <col min="9236" max="9236" width="9" style="519"/>
    <col min="9237" max="9244" width="4.5" style="519" bestFit="1" customWidth="1"/>
    <col min="9245" max="9472" width="9" style="519"/>
    <col min="9473" max="9473" width="20.25" style="519" customWidth="1"/>
    <col min="9474" max="9491" width="6.125" style="519" customWidth="1"/>
    <col min="9492" max="9492" width="9" style="519"/>
    <col min="9493" max="9500" width="4.5" style="519" bestFit="1" customWidth="1"/>
    <col min="9501" max="9728" width="9" style="519"/>
    <col min="9729" max="9729" width="20.25" style="519" customWidth="1"/>
    <col min="9730" max="9747" width="6.125" style="519" customWidth="1"/>
    <col min="9748" max="9748" width="9" style="519"/>
    <col min="9749" max="9756" width="4.5" style="519" bestFit="1" customWidth="1"/>
    <col min="9757" max="9984" width="9" style="519"/>
    <col min="9985" max="9985" width="20.25" style="519" customWidth="1"/>
    <col min="9986" max="10003" width="6.125" style="519" customWidth="1"/>
    <col min="10004" max="10004" width="9" style="519"/>
    <col min="10005" max="10012" width="4.5" style="519" bestFit="1" customWidth="1"/>
    <col min="10013" max="10240" width="9" style="519"/>
    <col min="10241" max="10241" width="20.25" style="519" customWidth="1"/>
    <col min="10242" max="10259" width="6.125" style="519" customWidth="1"/>
    <col min="10260" max="10260" width="9" style="519"/>
    <col min="10261" max="10268" width="4.5" style="519" bestFit="1" customWidth="1"/>
    <col min="10269" max="10496" width="9" style="519"/>
    <col min="10497" max="10497" width="20.25" style="519" customWidth="1"/>
    <col min="10498" max="10515" width="6.125" style="519" customWidth="1"/>
    <col min="10516" max="10516" width="9" style="519"/>
    <col min="10517" max="10524" width="4.5" style="519" bestFit="1" customWidth="1"/>
    <col min="10525" max="10752" width="9" style="519"/>
    <col min="10753" max="10753" width="20.25" style="519" customWidth="1"/>
    <col min="10754" max="10771" width="6.125" style="519" customWidth="1"/>
    <col min="10772" max="10772" width="9" style="519"/>
    <col min="10773" max="10780" width="4.5" style="519" bestFit="1" customWidth="1"/>
    <col min="10781" max="11008" width="9" style="519"/>
    <col min="11009" max="11009" width="20.25" style="519" customWidth="1"/>
    <col min="11010" max="11027" width="6.125" style="519" customWidth="1"/>
    <col min="11028" max="11028" width="9" style="519"/>
    <col min="11029" max="11036" width="4.5" style="519" bestFit="1" customWidth="1"/>
    <col min="11037" max="11264" width="9" style="519"/>
    <col min="11265" max="11265" width="20.25" style="519" customWidth="1"/>
    <col min="11266" max="11283" width="6.125" style="519" customWidth="1"/>
    <col min="11284" max="11284" width="9" style="519"/>
    <col min="11285" max="11292" width="4.5" style="519" bestFit="1" customWidth="1"/>
    <col min="11293" max="11520" width="9" style="519"/>
    <col min="11521" max="11521" width="20.25" style="519" customWidth="1"/>
    <col min="11522" max="11539" width="6.125" style="519" customWidth="1"/>
    <col min="11540" max="11540" width="9" style="519"/>
    <col min="11541" max="11548" width="4.5" style="519" bestFit="1" customWidth="1"/>
    <col min="11549" max="11776" width="9" style="519"/>
    <col min="11777" max="11777" width="20.25" style="519" customWidth="1"/>
    <col min="11778" max="11795" width="6.125" style="519" customWidth="1"/>
    <col min="11796" max="11796" width="9" style="519"/>
    <col min="11797" max="11804" width="4.5" style="519" bestFit="1" customWidth="1"/>
    <col min="11805" max="12032" width="9" style="519"/>
    <col min="12033" max="12033" width="20.25" style="519" customWidth="1"/>
    <col min="12034" max="12051" width="6.125" style="519" customWidth="1"/>
    <col min="12052" max="12052" width="9" style="519"/>
    <col min="12053" max="12060" width="4.5" style="519" bestFit="1" customWidth="1"/>
    <col min="12061" max="12288" width="9" style="519"/>
    <col min="12289" max="12289" width="20.25" style="519" customWidth="1"/>
    <col min="12290" max="12307" width="6.125" style="519" customWidth="1"/>
    <col min="12308" max="12308" width="9" style="519"/>
    <col min="12309" max="12316" width="4.5" style="519" bestFit="1" customWidth="1"/>
    <col min="12317" max="12544" width="9" style="519"/>
    <col min="12545" max="12545" width="20.25" style="519" customWidth="1"/>
    <col min="12546" max="12563" width="6.125" style="519" customWidth="1"/>
    <col min="12564" max="12564" width="9" style="519"/>
    <col min="12565" max="12572" width="4.5" style="519" bestFit="1" customWidth="1"/>
    <col min="12573" max="12800" width="9" style="519"/>
    <col min="12801" max="12801" width="20.25" style="519" customWidth="1"/>
    <col min="12802" max="12819" width="6.125" style="519" customWidth="1"/>
    <col min="12820" max="12820" width="9" style="519"/>
    <col min="12821" max="12828" width="4.5" style="519" bestFit="1" customWidth="1"/>
    <col min="12829" max="13056" width="9" style="519"/>
    <col min="13057" max="13057" width="20.25" style="519" customWidth="1"/>
    <col min="13058" max="13075" width="6.125" style="519" customWidth="1"/>
    <col min="13076" max="13076" width="9" style="519"/>
    <col min="13077" max="13084" width="4.5" style="519" bestFit="1" customWidth="1"/>
    <col min="13085" max="13312" width="9" style="519"/>
    <col min="13313" max="13313" width="20.25" style="519" customWidth="1"/>
    <col min="13314" max="13331" width="6.125" style="519" customWidth="1"/>
    <col min="13332" max="13332" width="9" style="519"/>
    <col min="13333" max="13340" width="4.5" style="519" bestFit="1" customWidth="1"/>
    <col min="13341" max="13568" width="9" style="519"/>
    <col min="13569" max="13569" width="20.25" style="519" customWidth="1"/>
    <col min="13570" max="13587" width="6.125" style="519" customWidth="1"/>
    <col min="13588" max="13588" width="9" style="519"/>
    <col min="13589" max="13596" width="4.5" style="519" bestFit="1" customWidth="1"/>
    <col min="13597" max="13824" width="9" style="519"/>
    <col min="13825" max="13825" width="20.25" style="519" customWidth="1"/>
    <col min="13826" max="13843" width="6.125" style="519" customWidth="1"/>
    <col min="13844" max="13844" width="9" style="519"/>
    <col min="13845" max="13852" width="4.5" style="519" bestFit="1" customWidth="1"/>
    <col min="13853" max="14080" width="9" style="519"/>
    <col min="14081" max="14081" width="20.25" style="519" customWidth="1"/>
    <col min="14082" max="14099" width="6.125" style="519" customWidth="1"/>
    <col min="14100" max="14100" width="9" style="519"/>
    <col min="14101" max="14108" width="4.5" style="519" bestFit="1" customWidth="1"/>
    <col min="14109" max="14336" width="9" style="519"/>
    <col min="14337" max="14337" width="20.25" style="519" customWidth="1"/>
    <col min="14338" max="14355" width="6.125" style="519" customWidth="1"/>
    <col min="14356" max="14356" width="9" style="519"/>
    <col min="14357" max="14364" width="4.5" style="519" bestFit="1" customWidth="1"/>
    <col min="14365" max="14592" width="9" style="519"/>
    <col min="14593" max="14593" width="20.25" style="519" customWidth="1"/>
    <col min="14594" max="14611" width="6.125" style="519" customWidth="1"/>
    <col min="14612" max="14612" width="9" style="519"/>
    <col min="14613" max="14620" width="4.5" style="519" bestFit="1" customWidth="1"/>
    <col min="14621" max="14848" width="9" style="519"/>
    <col min="14849" max="14849" width="20.25" style="519" customWidth="1"/>
    <col min="14850" max="14867" width="6.125" style="519" customWidth="1"/>
    <col min="14868" max="14868" width="9" style="519"/>
    <col min="14869" max="14876" width="4.5" style="519" bestFit="1" customWidth="1"/>
    <col min="14877" max="15104" width="9" style="519"/>
    <col min="15105" max="15105" width="20.25" style="519" customWidth="1"/>
    <col min="15106" max="15123" width="6.125" style="519" customWidth="1"/>
    <col min="15124" max="15124" width="9" style="519"/>
    <col min="15125" max="15132" width="4.5" style="519" bestFit="1" customWidth="1"/>
    <col min="15133" max="15360" width="9" style="519"/>
    <col min="15361" max="15361" width="20.25" style="519" customWidth="1"/>
    <col min="15362" max="15379" width="6.125" style="519" customWidth="1"/>
    <col min="15380" max="15380" width="9" style="519"/>
    <col min="15381" max="15388" width="4.5" style="519" bestFit="1" customWidth="1"/>
    <col min="15389" max="15616" width="9" style="519"/>
    <col min="15617" max="15617" width="20.25" style="519" customWidth="1"/>
    <col min="15618" max="15635" width="6.125" style="519" customWidth="1"/>
    <col min="15636" max="15636" width="9" style="519"/>
    <col min="15637" max="15644" width="4.5" style="519" bestFit="1" customWidth="1"/>
    <col min="15645" max="15872" width="9" style="519"/>
    <col min="15873" max="15873" width="20.25" style="519" customWidth="1"/>
    <col min="15874" max="15891" width="6.125" style="519" customWidth="1"/>
    <col min="15892" max="15892" width="9" style="519"/>
    <col min="15893" max="15900" width="4.5" style="519" bestFit="1" customWidth="1"/>
    <col min="15901" max="16128" width="9" style="519"/>
    <col min="16129" max="16129" width="20.25" style="519" customWidth="1"/>
    <col min="16130" max="16147" width="6.125" style="519" customWidth="1"/>
    <col min="16148" max="16148" width="9" style="519"/>
    <col min="16149" max="16156" width="4.5" style="519" bestFit="1" customWidth="1"/>
    <col min="16157" max="16384" width="9" style="519"/>
  </cols>
  <sheetData>
    <row r="1" spans="1:28" s="94" customFormat="1" ht="15.95" customHeight="1">
      <c r="A1" s="514" t="s">
        <v>3737</v>
      </c>
      <c r="N1" s="1739" t="s">
        <v>3738</v>
      </c>
      <c r="O1" s="1932"/>
      <c r="P1" s="1932"/>
      <c r="Q1" s="1739" t="s">
        <v>3871</v>
      </c>
      <c r="R1" s="1932"/>
      <c r="S1" s="1932"/>
    </row>
    <row r="2" spans="1:28" s="94" customFormat="1" ht="15.95" customHeight="1">
      <c r="A2" s="514" t="s">
        <v>3739</v>
      </c>
      <c r="B2" s="1471" t="s">
        <v>3872</v>
      </c>
      <c r="C2" s="1471"/>
      <c r="D2" s="1471"/>
      <c r="E2" s="1471"/>
      <c r="F2" s="1471"/>
      <c r="G2" s="1471"/>
      <c r="H2" s="1471"/>
      <c r="I2" s="1471"/>
      <c r="J2" s="1471"/>
      <c r="K2" s="1471"/>
      <c r="L2" s="1471"/>
      <c r="M2" s="7" t="s">
        <v>3741</v>
      </c>
      <c r="N2" s="1823" t="s">
        <v>3873</v>
      </c>
      <c r="O2" s="1907"/>
      <c r="P2" s="1907"/>
      <c r="Q2" s="1810" t="s">
        <v>609</v>
      </c>
      <c r="R2" s="1746"/>
      <c r="S2" s="1737"/>
    </row>
    <row r="3" spans="1:28" s="1707" customFormat="1" ht="27" customHeight="1">
      <c r="A3" s="1761" t="s">
        <v>1098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62"/>
      <c r="R3" s="1762"/>
      <c r="S3" s="1933"/>
    </row>
    <row r="4" spans="1:28" s="94" customFormat="1" ht="14.45" customHeight="1">
      <c r="B4" s="1447"/>
      <c r="C4" s="1447"/>
      <c r="D4" s="1763" t="s">
        <v>3874</v>
      </c>
      <c r="E4" s="1763"/>
      <c r="F4" s="1763"/>
      <c r="G4" s="1763"/>
      <c r="H4" s="1763"/>
      <c r="I4" s="1763"/>
      <c r="J4" s="1763"/>
      <c r="K4" s="1763"/>
      <c r="L4" s="1763"/>
      <c r="M4" s="1763"/>
      <c r="N4" s="1447"/>
      <c r="O4" s="1447"/>
      <c r="P4" s="1447"/>
      <c r="Q4" s="1462"/>
      <c r="R4" s="1813" t="s">
        <v>3875</v>
      </c>
      <c r="S4" s="1764"/>
    </row>
    <row r="5" spans="1:28" s="1643" customFormat="1" ht="14.45" customHeight="1">
      <c r="A5" s="1795" t="s">
        <v>3876</v>
      </c>
      <c r="B5" s="1810" t="s">
        <v>3877</v>
      </c>
      <c r="C5" s="1746"/>
      <c r="D5" s="1746"/>
      <c r="E5" s="1746"/>
      <c r="F5" s="1746"/>
      <c r="G5" s="1746"/>
      <c r="H5" s="1746"/>
      <c r="I5" s="1746"/>
      <c r="J5" s="1780"/>
      <c r="K5" s="1810" t="s">
        <v>3878</v>
      </c>
      <c r="L5" s="1746"/>
      <c r="M5" s="1746"/>
      <c r="N5" s="1746"/>
      <c r="O5" s="1746"/>
      <c r="P5" s="1746"/>
      <c r="Q5" s="1746"/>
      <c r="R5" s="1746"/>
      <c r="S5" s="1936"/>
    </row>
    <row r="6" spans="1:28" s="1643" customFormat="1" ht="14.45" customHeight="1">
      <c r="A6" s="1934"/>
      <c r="B6" s="1810" t="s">
        <v>3879</v>
      </c>
      <c r="C6" s="1746"/>
      <c r="D6" s="1737"/>
      <c r="E6" s="1810" t="s">
        <v>3880</v>
      </c>
      <c r="F6" s="1746"/>
      <c r="G6" s="1810" t="s">
        <v>3881</v>
      </c>
      <c r="H6" s="1746"/>
      <c r="I6" s="1810" t="s">
        <v>3882</v>
      </c>
      <c r="J6" s="1746"/>
      <c r="K6" s="1810" t="s">
        <v>3879</v>
      </c>
      <c r="L6" s="1746"/>
      <c r="M6" s="1737"/>
      <c r="N6" s="1810" t="s">
        <v>3880</v>
      </c>
      <c r="O6" s="1746"/>
      <c r="P6" s="1810" t="s">
        <v>3881</v>
      </c>
      <c r="Q6" s="1746"/>
      <c r="R6" s="1810" t="s">
        <v>3882</v>
      </c>
      <c r="S6" s="1746"/>
    </row>
    <row r="7" spans="1:28" s="1462" customFormat="1" ht="15" customHeight="1">
      <c r="A7" s="1935"/>
      <c r="B7" s="1439" t="s">
        <v>49</v>
      </c>
      <c r="C7" s="1439" t="s">
        <v>142</v>
      </c>
      <c r="D7" s="1439" t="s">
        <v>68</v>
      </c>
      <c r="E7" s="1439" t="s">
        <v>142</v>
      </c>
      <c r="F7" s="1439" t="s">
        <v>68</v>
      </c>
      <c r="G7" s="1439" t="s">
        <v>142</v>
      </c>
      <c r="H7" s="1439" t="s">
        <v>68</v>
      </c>
      <c r="I7" s="1439" t="s">
        <v>142</v>
      </c>
      <c r="J7" s="1439" t="s">
        <v>68</v>
      </c>
      <c r="K7" s="1439" t="s">
        <v>49</v>
      </c>
      <c r="L7" s="1439" t="s">
        <v>142</v>
      </c>
      <c r="M7" s="1439" t="s">
        <v>68</v>
      </c>
      <c r="N7" s="1439" t="s">
        <v>142</v>
      </c>
      <c r="O7" s="1439" t="s">
        <v>68</v>
      </c>
      <c r="P7" s="1439" t="s">
        <v>142</v>
      </c>
      <c r="Q7" s="1439" t="s">
        <v>68</v>
      </c>
      <c r="R7" s="1439" t="s">
        <v>142</v>
      </c>
      <c r="S7" s="1463" t="s">
        <v>68</v>
      </c>
    </row>
    <row r="8" spans="1:28" s="517" customFormat="1" ht="15" customHeight="1">
      <c r="A8" s="515" t="s">
        <v>644</v>
      </c>
      <c r="B8" s="516">
        <f>C8+D8</f>
        <v>20496</v>
      </c>
      <c r="C8" s="516">
        <f>E8+G8+I8</f>
        <v>9873</v>
      </c>
      <c r="D8" s="516">
        <f>F8+H8+J8</f>
        <v>10623</v>
      </c>
      <c r="E8" s="516">
        <f t="shared" ref="E8:J8" si="0">E9+E15+E42+E50</f>
        <v>767</v>
      </c>
      <c r="F8" s="516">
        <f t="shared" si="0"/>
        <v>438</v>
      </c>
      <c r="G8" s="516">
        <f t="shared" si="0"/>
        <v>7308</v>
      </c>
      <c r="H8" s="516">
        <f t="shared" si="0"/>
        <v>7552</v>
      </c>
      <c r="I8" s="516">
        <f t="shared" si="0"/>
        <v>1798</v>
      </c>
      <c r="J8" s="516">
        <f t="shared" si="0"/>
        <v>2633</v>
      </c>
      <c r="K8" s="516">
        <f>L8+M8</f>
        <v>11266</v>
      </c>
      <c r="L8" s="516">
        <f>N8+P8+R8</f>
        <v>6125</v>
      </c>
      <c r="M8" s="516">
        <f>O8+Q8+S8</f>
        <v>5141</v>
      </c>
      <c r="N8" s="516">
        <f t="shared" ref="N8:S8" si="1">N9+N15+N42+N50</f>
        <v>50</v>
      </c>
      <c r="O8" s="516">
        <f t="shared" si="1"/>
        <v>96</v>
      </c>
      <c r="P8" s="516">
        <f t="shared" si="1"/>
        <v>2734</v>
      </c>
      <c r="Q8" s="516">
        <f t="shared" si="1"/>
        <v>1226</v>
      </c>
      <c r="R8" s="516">
        <f t="shared" si="1"/>
        <v>3341</v>
      </c>
      <c r="S8" s="516">
        <f t="shared" si="1"/>
        <v>3819</v>
      </c>
      <c r="U8" s="516">
        <f>B8-C8-D8</f>
        <v>0</v>
      </c>
      <c r="V8" s="516">
        <f>B8-E8-F8-G8-H8-I8-J8</f>
        <v>0</v>
      </c>
      <c r="W8" s="516">
        <f>C8-E8-G8-I8</f>
        <v>0</v>
      </c>
      <c r="X8" s="516">
        <f>D8-F8-H8-J8</f>
        <v>0</v>
      </c>
      <c r="Y8" s="516">
        <f>K8-L8-M8</f>
        <v>0</v>
      </c>
      <c r="Z8" s="516">
        <f>K8-N8-O8-P8-Q8-R8-S8</f>
        <v>0</v>
      </c>
      <c r="AA8" s="516">
        <f>L8-N8-P8-R8</f>
        <v>0</v>
      </c>
      <c r="AB8" s="516">
        <f>M8-O8-Q8-S8</f>
        <v>0</v>
      </c>
    </row>
    <row r="9" spans="1:28" ht="15" customHeight="1">
      <c r="A9" s="518" t="s">
        <v>645</v>
      </c>
      <c r="B9" s="516">
        <f t="shared" ref="B9:B34" si="2">C9+D9</f>
        <v>19815</v>
      </c>
      <c r="C9" s="516">
        <f t="shared" ref="C9:D34" si="3">E9+G9+I9</f>
        <v>9474</v>
      </c>
      <c r="D9" s="516">
        <f t="shared" si="3"/>
        <v>10341</v>
      </c>
      <c r="E9" s="516">
        <f>SUM(E10:E14)</f>
        <v>728</v>
      </c>
      <c r="F9" s="516">
        <f t="shared" ref="F9:S9" si="4">SUM(F10:F14)</f>
        <v>425</v>
      </c>
      <c r="G9" s="516">
        <f t="shared" si="4"/>
        <v>7013</v>
      </c>
      <c r="H9" s="516">
        <f t="shared" si="4"/>
        <v>7350</v>
      </c>
      <c r="I9" s="516">
        <f t="shared" si="4"/>
        <v>1733</v>
      </c>
      <c r="J9" s="516">
        <f>SUM(J10:J14)</f>
        <v>2566</v>
      </c>
      <c r="K9" s="516">
        <f>L9+M9</f>
        <v>9934</v>
      </c>
      <c r="L9" s="516">
        <f>N9+P9+R9</f>
        <v>5286</v>
      </c>
      <c r="M9" s="516">
        <f>O9+Q9+S9</f>
        <v>4648</v>
      </c>
      <c r="N9" s="516">
        <f t="shared" si="4"/>
        <v>39</v>
      </c>
      <c r="O9" s="516">
        <f t="shared" si="4"/>
        <v>81</v>
      </c>
      <c r="P9" s="516">
        <f t="shared" si="4"/>
        <v>2554</v>
      </c>
      <c r="Q9" s="516">
        <f t="shared" si="4"/>
        <v>1163</v>
      </c>
      <c r="R9" s="516">
        <f t="shared" si="4"/>
        <v>2693</v>
      </c>
      <c r="S9" s="516">
        <f t="shared" si="4"/>
        <v>3404</v>
      </c>
      <c r="U9" s="516">
        <f t="shared" ref="U9:U34" si="5">B9-C9-D9</f>
        <v>0</v>
      </c>
      <c r="V9" s="516">
        <f t="shared" ref="V9:V34" si="6">B9-E9-F9-G9-H9-I9-J9</f>
        <v>0</v>
      </c>
      <c r="W9" s="516">
        <f t="shared" ref="W9:X34" si="7">C9-E9-G9-I9</f>
        <v>0</v>
      </c>
      <c r="X9" s="516">
        <f t="shared" si="7"/>
        <v>0</v>
      </c>
      <c r="Y9" s="516">
        <f t="shared" ref="Y9:Y34" si="8">K9-L9-M9</f>
        <v>0</v>
      </c>
      <c r="Z9" s="516">
        <f t="shared" ref="Z9:Z34" si="9">K9-N9-O9-P9-Q9-R9-S9</f>
        <v>0</v>
      </c>
      <c r="AA9" s="516">
        <f t="shared" ref="AA9:AB34" si="10">L9-N9-P9-R9</f>
        <v>0</v>
      </c>
      <c r="AB9" s="516">
        <f t="shared" si="10"/>
        <v>0</v>
      </c>
    </row>
    <row r="10" spans="1:28" ht="15" customHeight="1">
      <c r="A10" s="520" t="s">
        <v>613</v>
      </c>
      <c r="B10" s="521">
        <f t="shared" si="2"/>
        <v>19093</v>
      </c>
      <c r="C10" s="521">
        <f t="shared" si="3"/>
        <v>9111</v>
      </c>
      <c r="D10" s="521">
        <f t="shared" si="3"/>
        <v>9982</v>
      </c>
      <c r="E10" s="522">
        <v>679</v>
      </c>
      <c r="F10" s="522">
        <v>392</v>
      </c>
      <c r="G10" s="522">
        <v>6858</v>
      </c>
      <c r="H10" s="522">
        <v>7164</v>
      </c>
      <c r="I10" s="522">
        <v>1574</v>
      </c>
      <c r="J10" s="522">
        <v>2426</v>
      </c>
      <c r="K10" s="521">
        <f t="shared" ref="K10:K34" si="11">L10+M10</f>
        <v>9715</v>
      </c>
      <c r="L10" s="521">
        <f t="shared" ref="L10:M34" si="12">N10+P10+R10</f>
        <v>5157</v>
      </c>
      <c r="M10" s="521">
        <f t="shared" si="12"/>
        <v>4558</v>
      </c>
      <c r="N10" s="522">
        <v>38</v>
      </c>
      <c r="O10" s="522">
        <v>80</v>
      </c>
      <c r="P10" s="522">
        <v>2526</v>
      </c>
      <c r="Q10" s="522">
        <v>1151</v>
      </c>
      <c r="R10" s="522">
        <v>2593</v>
      </c>
      <c r="S10" s="523">
        <v>3327</v>
      </c>
      <c r="U10" s="516">
        <f t="shared" si="5"/>
        <v>0</v>
      </c>
      <c r="V10" s="516">
        <f t="shared" si="6"/>
        <v>0</v>
      </c>
      <c r="W10" s="516">
        <f t="shared" si="7"/>
        <v>0</v>
      </c>
      <c r="X10" s="516">
        <f t="shared" si="7"/>
        <v>0</v>
      </c>
      <c r="Y10" s="516">
        <f t="shared" si="8"/>
        <v>0</v>
      </c>
      <c r="Z10" s="516">
        <f t="shared" si="9"/>
        <v>0</v>
      </c>
      <c r="AA10" s="516">
        <f t="shared" si="10"/>
        <v>0</v>
      </c>
      <c r="AB10" s="516">
        <f t="shared" si="10"/>
        <v>0</v>
      </c>
    </row>
    <row r="11" spans="1:28" ht="15" customHeight="1">
      <c r="A11" s="520" t="s">
        <v>614</v>
      </c>
      <c r="B11" s="521">
        <f t="shared" si="2"/>
        <v>9</v>
      </c>
      <c r="C11" s="521">
        <f t="shared" si="3"/>
        <v>1</v>
      </c>
      <c r="D11" s="521">
        <f t="shared" si="3"/>
        <v>8</v>
      </c>
      <c r="E11" s="522">
        <v>0</v>
      </c>
      <c r="F11" s="522">
        <v>0</v>
      </c>
      <c r="G11" s="522">
        <v>0</v>
      </c>
      <c r="H11" s="522">
        <v>7</v>
      </c>
      <c r="I11" s="522">
        <v>1</v>
      </c>
      <c r="J11" s="522">
        <v>1</v>
      </c>
      <c r="K11" s="521">
        <f t="shared" si="11"/>
        <v>84</v>
      </c>
      <c r="L11" s="521">
        <f t="shared" si="12"/>
        <v>59</v>
      </c>
      <c r="M11" s="521">
        <f t="shared" si="12"/>
        <v>25</v>
      </c>
      <c r="N11" s="522">
        <v>0</v>
      </c>
      <c r="O11" s="522">
        <v>0</v>
      </c>
      <c r="P11" s="522">
        <v>7</v>
      </c>
      <c r="Q11" s="522">
        <v>3</v>
      </c>
      <c r="R11" s="522">
        <v>52</v>
      </c>
      <c r="S11" s="523">
        <v>22</v>
      </c>
      <c r="U11" s="516">
        <f t="shared" si="5"/>
        <v>0</v>
      </c>
      <c r="V11" s="516">
        <f t="shared" si="6"/>
        <v>0</v>
      </c>
      <c r="W11" s="516">
        <f t="shared" si="7"/>
        <v>0</v>
      </c>
      <c r="X11" s="516">
        <f t="shared" si="7"/>
        <v>0</v>
      </c>
      <c r="Y11" s="516">
        <f t="shared" si="8"/>
        <v>0</v>
      </c>
      <c r="Z11" s="516">
        <f t="shared" si="9"/>
        <v>0</v>
      </c>
      <c r="AA11" s="516">
        <f t="shared" si="10"/>
        <v>0</v>
      </c>
      <c r="AB11" s="516">
        <f t="shared" si="10"/>
        <v>0</v>
      </c>
    </row>
    <row r="12" spans="1:28" ht="15" customHeight="1">
      <c r="A12" s="520" t="s">
        <v>615</v>
      </c>
      <c r="B12" s="521">
        <f t="shared" si="2"/>
        <v>98</v>
      </c>
      <c r="C12" s="521">
        <f t="shared" si="3"/>
        <v>63</v>
      </c>
      <c r="D12" s="521">
        <f t="shared" si="3"/>
        <v>35</v>
      </c>
      <c r="E12" s="522">
        <v>6</v>
      </c>
      <c r="F12" s="522">
        <v>2</v>
      </c>
      <c r="G12" s="522">
        <v>42</v>
      </c>
      <c r="H12" s="522">
        <v>22</v>
      </c>
      <c r="I12" s="522">
        <v>15</v>
      </c>
      <c r="J12" s="522">
        <v>11</v>
      </c>
      <c r="K12" s="521">
        <f t="shared" si="11"/>
        <v>65</v>
      </c>
      <c r="L12" s="521">
        <f t="shared" si="12"/>
        <v>46</v>
      </c>
      <c r="M12" s="521">
        <f t="shared" si="12"/>
        <v>19</v>
      </c>
      <c r="N12" s="522">
        <v>0</v>
      </c>
      <c r="O12" s="522">
        <v>0</v>
      </c>
      <c r="P12" s="522">
        <v>13</v>
      </c>
      <c r="Q12" s="522">
        <v>4</v>
      </c>
      <c r="R12" s="522">
        <v>33</v>
      </c>
      <c r="S12" s="523">
        <v>15</v>
      </c>
      <c r="U12" s="516">
        <f t="shared" si="5"/>
        <v>0</v>
      </c>
      <c r="V12" s="516">
        <f t="shared" si="6"/>
        <v>0</v>
      </c>
      <c r="W12" s="516">
        <f t="shared" si="7"/>
        <v>0</v>
      </c>
      <c r="X12" s="516">
        <f t="shared" si="7"/>
        <v>0</v>
      </c>
      <c r="Y12" s="516">
        <f t="shared" si="8"/>
        <v>0</v>
      </c>
      <c r="Z12" s="516">
        <f t="shared" si="9"/>
        <v>0</v>
      </c>
      <c r="AA12" s="516">
        <f t="shared" si="10"/>
        <v>0</v>
      </c>
      <c r="AB12" s="516">
        <f t="shared" si="10"/>
        <v>0</v>
      </c>
    </row>
    <row r="13" spans="1:28" ht="15" customHeight="1">
      <c r="A13" s="520" t="s">
        <v>616</v>
      </c>
      <c r="B13" s="521">
        <f t="shared" si="2"/>
        <v>613</v>
      </c>
      <c r="C13" s="521">
        <f t="shared" si="3"/>
        <v>297</v>
      </c>
      <c r="D13" s="521">
        <f t="shared" si="3"/>
        <v>316</v>
      </c>
      <c r="E13" s="522">
        <v>43</v>
      </c>
      <c r="F13" s="522">
        <v>31</v>
      </c>
      <c r="G13" s="522">
        <v>111</v>
      </c>
      <c r="H13" s="522">
        <v>157</v>
      </c>
      <c r="I13" s="522">
        <v>143</v>
      </c>
      <c r="J13" s="522">
        <v>128</v>
      </c>
      <c r="K13" s="521">
        <f t="shared" si="11"/>
        <v>67</v>
      </c>
      <c r="L13" s="521">
        <f t="shared" si="12"/>
        <v>22</v>
      </c>
      <c r="M13" s="521">
        <f t="shared" si="12"/>
        <v>45</v>
      </c>
      <c r="N13" s="522">
        <v>1</v>
      </c>
      <c r="O13" s="522">
        <v>1</v>
      </c>
      <c r="P13" s="522">
        <v>8</v>
      </c>
      <c r="Q13" s="522">
        <v>5</v>
      </c>
      <c r="R13" s="522">
        <v>13</v>
      </c>
      <c r="S13" s="523">
        <v>39</v>
      </c>
      <c r="U13" s="516">
        <f t="shared" si="5"/>
        <v>0</v>
      </c>
      <c r="V13" s="516">
        <f t="shared" si="6"/>
        <v>0</v>
      </c>
      <c r="W13" s="516">
        <f t="shared" si="7"/>
        <v>0</v>
      </c>
      <c r="X13" s="516">
        <f t="shared" si="7"/>
        <v>0</v>
      </c>
      <c r="Y13" s="516">
        <f t="shared" si="8"/>
        <v>0</v>
      </c>
      <c r="Z13" s="516">
        <f t="shared" si="9"/>
        <v>0</v>
      </c>
      <c r="AA13" s="516">
        <f t="shared" si="10"/>
        <v>0</v>
      </c>
      <c r="AB13" s="516">
        <f t="shared" si="10"/>
        <v>0</v>
      </c>
    </row>
    <row r="14" spans="1:28" ht="15" customHeight="1">
      <c r="A14" s="520" t="s">
        <v>2499</v>
      </c>
      <c r="B14" s="521">
        <f t="shared" si="2"/>
        <v>2</v>
      </c>
      <c r="C14" s="521">
        <f t="shared" si="3"/>
        <v>2</v>
      </c>
      <c r="D14" s="521">
        <f t="shared" si="3"/>
        <v>0</v>
      </c>
      <c r="E14" s="522">
        <v>0</v>
      </c>
      <c r="F14" s="522">
        <v>0</v>
      </c>
      <c r="G14" s="522">
        <v>2</v>
      </c>
      <c r="H14" s="522">
        <v>0</v>
      </c>
      <c r="I14" s="522">
        <v>0</v>
      </c>
      <c r="J14" s="522">
        <v>0</v>
      </c>
      <c r="K14" s="521">
        <f t="shared" si="11"/>
        <v>3</v>
      </c>
      <c r="L14" s="521">
        <f t="shared" si="12"/>
        <v>2</v>
      </c>
      <c r="M14" s="521">
        <f t="shared" si="12"/>
        <v>1</v>
      </c>
      <c r="N14" s="522">
        <v>0</v>
      </c>
      <c r="O14" s="522">
        <v>0</v>
      </c>
      <c r="P14" s="522">
        <v>0</v>
      </c>
      <c r="Q14" s="522">
        <v>0</v>
      </c>
      <c r="R14" s="522">
        <v>2</v>
      </c>
      <c r="S14" s="523">
        <v>1</v>
      </c>
      <c r="U14" s="516">
        <f t="shared" si="5"/>
        <v>0</v>
      </c>
      <c r="V14" s="516">
        <f t="shared" si="6"/>
        <v>0</v>
      </c>
      <c r="W14" s="516">
        <f t="shared" si="7"/>
        <v>0</v>
      </c>
      <c r="X14" s="516">
        <f t="shared" si="7"/>
        <v>0</v>
      </c>
      <c r="Y14" s="516">
        <f t="shared" si="8"/>
        <v>0</v>
      </c>
      <c r="Z14" s="516">
        <f t="shared" si="9"/>
        <v>0</v>
      </c>
      <c r="AA14" s="516">
        <f t="shared" si="10"/>
        <v>0</v>
      </c>
      <c r="AB14" s="516">
        <f t="shared" si="10"/>
        <v>0</v>
      </c>
    </row>
    <row r="15" spans="1:28" ht="15" customHeight="1">
      <c r="A15" s="518" t="s">
        <v>617</v>
      </c>
      <c r="B15" s="516">
        <f t="shared" si="2"/>
        <v>55</v>
      </c>
      <c r="C15" s="516">
        <f t="shared" si="3"/>
        <v>36</v>
      </c>
      <c r="D15" s="516">
        <f>F15+H15+J15</f>
        <v>19</v>
      </c>
      <c r="E15" s="516">
        <f t="shared" ref="E15:J15" si="13">SUM(E16:E34)</f>
        <v>0</v>
      </c>
      <c r="F15" s="516">
        <f t="shared" si="13"/>
        <v>0</v>
      </c>
      <c r="G15" s="516">
        <f t="shared" si="13"/>
        <v>21</v>
      </c>
      <c r="H15" s="516">
        <f t="shared" si="13"/>
        <v>11</v>
      </c>
      <c r="I15" s="516">
        <f t="shared" si="13"/>
        <v>15</v>
      </c>
      <c r="J15" s="516">
        <f t="shared" si="13"/>
        <v>8</v>
      </c>
      <c r="K15" s="516">
        <f t="shared" si="11"/>
        <v>913</v>
      </c>
      <c r="L15" s="516">
        <f t="shared" si="12"/>
        <v>559</v>
      </c>
      <c r="M15" s="516">
        <f t="shared" si="12"/>
        <v>354</v>
      </c>
      <c r="N15" s="516">
        <f t="shared" ref="N15:S15" si="14">SUM(N16:N34)</f>
        <v>7</v>
      </c>
      <c r="O15" s="516">
        <f t="shared" si="14"/>
        <v>6</v>
      </c>
      <c r="P15" s="516">
        <f t="shared" si="14"/>
        <v>72</v>
      </c>
      <c r="Q15" s="516">
        <f t="shared" si="14"/>
        <v>29</v>
      </c>
      <c r="R15" s="516">
        <f t="shared" si="14"/>
        <v>480</v>
      </c>
      <c r="S15" s="516">
        <f t="shared" si="14"/>
        <v>319</v>
      </c>
      <c r="U15" s="516">
        <f t="shared" si="5"/>
        <v>0</v>
      </c>
      <c r="V15" s="516">
        <f t="shared" si="6"/>
        <v>0</v>
      </c>
      <c r="W15" s="516">
        <f t="shared" si="7"/>
        <v>0</v>
      </c>
      <c r="X15" s="516">
        <f t="shared" si="7"/>
        <v>0</v>
      </c>
      <c r="Y15" s="516">
        <f t="shared" si="8"/>
        <v>0</v>
      </c>
      <c r="Z15" s="516">
        <f t="shared" si="9"/>
        <v>0</v>
      </c>
      <c r="AA15" s="516">
        <f t="shared" si="10"/>
        <v>0</v>
      </c>
      <c r="AB15" s="516">
        <f t="shared" si="10"/>
        <v>0</v>
      </c>
    </row>
    <row r="16" spans="1:28" ht="15" customHeight="1">
      <c r="A16" s="520" t="s">
        <v>618</v>
      </c>
      <c r="B16" s="521">
        <f t="shared" si="2"/>
        <v>6</v>
      </c>
      <c r="C16" s="521">
        <f t="shared" si="3"/>
        <v>4</v>
      </c>
      <c r="D16" s="521">
        <f t="shared" si="3"/>
        <v>2</v>
      </c>
      <c r="E16" s="522">
        <v>0</v>
      </c>
      <c r="F16" s="522">
        <v>0</v>
      </c>
      <c r="G16" s="522">
        <v>1</v>
      </c>
      <c r="H16" s="522">
        <v>0</v>
      </c>
      <c r="I16" s="522">
        <v>3</v>
      </c>
      <c r="J16" s="522">
        <v>2</v>
      </c>
      <c r="K16" s="521">
        <f t="shared" si="11"/>
        <v>1</v>
      </c>
      <c r="L16" s="521">
        <f t="shared" si="12"/>
        <v>1</v>
      </c>
      <c r="M16" s="521">
        <f t="shared" si="12"/>
        <v>0</v>
      </c>
      <c r="N16" s="522">
        <v>0</v>
      </c>
      <c r="O16" s="522">
        <v>0</v>
      </c>
      <c r="P16" s="522">
        <v>1</v>
      </c>
      <c r="Q16" s="522">
        <v>0</v>
      </c>
      <c r="R16" s="522">
        <v>0</v>
      </c>
      <c r="S16" s="523">
        <v>0</v>
      </c>
      <c r="U16" s="516">
        <f t="shared" si="5"/>
        <v>0</v>
      </c>
      <c r="V16" s="516">
        <f t="shared" si="6"/>
        <v>0</v>
      </c>
      <c r="W16" s="516">
        <f t="shared" si="7"/>
        <v>0</v>
      </c>
      <c r="X16" s="516">
        <f t="shared" si="7"/>
        <v>0</v>
      </c>
      <c r="Y16" s="516">
        <f t="shared" si="8"/>
        <v>0</v>
      </c>
      <c r="Z16" s="516">
        <f t="shared" si="9"/>
        <v>0</v>
      </c>
      <c r="AA16" s="516">
        <f t="shared" si="10"/>
        <v>0</v>
      </c>
      <c r="AB16" s="516">
        <f t="shared" si="10"/>
        <v>0</v>
      </c>
    </row>
    <row r="17" spans="1:28" ht="15" customHeight="1">
      <c r="A17" s="520" t="s">
        <v>619</v>
      </c>
      <c r="B17" s="521">
        <f t="shared" si="2"/>
        <v>0</v>
      </c>
      <c r="C17" s="521">
        <f t="shared" si="3"/>
        <v>0</v>
      </c>
      <c r="D17" s="521">
        <f t="shared" si="3"/>
        <v>0</v>
      </c>
      <c r="E17" s="522">
        <v>0</v>
      </c>
      <c r="F17" s="522">
        <v>0</v>
      </c>
      <c r="G17" s="522">
        <v>0</v>
      </c>
      <c r="H17" s="522">
        <v>0</v>
      </c>
      <c r="I17" s="522">
        <v>0</v>
      </c>
      <c r="J17" s="522">
        <v>0</v>
      </c>
      <c r="K17" s="521">
        <f t="shared" si="11"/>
        <v>0</v>
      </c>
      <c r="L17" s="521">
        <f t="shared" si="12"/>
        <v>0</v>
      </c>
      <c r="M17" s="521">
        <f t="shared" si="12"/>
        <v>0</v>
      </c>
      <c r="N17" s="522">
        <v>0</v>
      </c>
      <c r="O17" s="522">
        <v>0</v>
      </c>
      <c r="P17" s="522">
        <v>0</v>
      </c>
      <c r="Q17" s="522">
        <v>0</v>
      </c>
      <c r="R17" s="522">
        <v>0</v>
      </c>
      <c r="S17" s="523">
        <v>0</v>
      </c>
      <c r="U17" s="516">
        <f t="shared" si="5"/>
        <v>0</v>
      </c>
      <c r="V17" s="516">
        <f t="shared" si="6"/>
        <v>0</v>
      </c>
      <c r="W17" s="516">
        <f t="shared" si="7"/>
        <v>0</v>
      </c>
      <c r="X17" s="516">
        <f t="shared" si="7"/>
        <v>0</v>
      </c>
      <c r="Y17" s="516">
        <f t="shared" si="8"/>
        <v>0</v>
      </c>
      <c r="Z17" s="516">
        <f t="shared" si="9"/>
        <v>0</v>
      </c>
      <c r="AA17" s="516">
        <f t="shared" si="10"/>
        <v>0</v>
      </c>
      <c r="AB17" s="516">
        <f t="shared" si="10"/>
        <v>0</v>
      </c>
    </row>
    <row r="18" spans="1:28" ht="15" customHeight="1">
      <c r="A18" s="520" t="s">
        <v>620</v>
      </c>
      <c r="B18" s="521">
        <f t="shared" si="2"/>
        <v>0</v>
      </c>
      <c r="C18" s="521">
        <f t="shared" si="3"/>
        <v>0</v>
      </c>
      <c r="D18" s="521">
        <f t="shared" si="3"/>
        <v>0</v>
      </c>
      <c r="E18" s="522">
        <v>0</v>
      </c>
      <c r="F18" s="522">
        <v>0</v>
      </c>
      <c r="G18" s="522">
        <v>0</v>
      </c>
      <c r="H18" s="522">
        <v>0</v>
      </c>
      <c r="I18" s="522">
        <v>0</v>
      </c>
      <c r="J18" s="522">
        <v>0</v>
      </c>
      <c r="K18" s="521">
        <f t="shared" si="11"/>
        <v>23</v>
      </c>
      <c r="L18" s="521">
        <f t="shared" si="12"/>
        <v>20</v>
      </c>
      <c r="M18" s="521">
        <f t="shared" si="12"/>
        <v>3</v>
      </c>
      <c r="N18" s="522">
        <v>0</v>
      </c>
      <c r="O18" s="522">
        <v>0</v>
      </c>
      <c r="P18" s="522">
        <v>3</v>
      </c>
      <c r="Q18" s="522">
        <v>1</v>
      </c>
      <c r="R18" s="522">
        <v>17</v>
      </c>
      <c r="S18" s="523">
        <v>2</v>
      </c>
      <c r="U18" s="516">
        <f t="shared" si="5"/>
        <v>0</v>
      </c>
      <c r="V18" s="516">
        <f t="shared" si="6"/>
        <v>0</v>
      </c>
      <c r="W18" s="516">
        <f t="shared" si="7"/>
        <v>0</v>
      </c>
      <c r="X18" s="516">
        <f t="shared" si="7"/>
        <v>0</v>
      </c>
      <c r="Y18" s="516">
        <f t="shared" si="8"/>
        <v>0</v>
      </c>
      <c r="Z18" s="516">
        <f t="shared" si="9"/>
        <v>0</v>
      </c>
      <c r="AA18" s="516">
        <f t="shared" si="10"/>
        <v>0</v>
      </c>
      <c r="AB18" s="516">
        <f t="shared" si="10"/>
        <v>0</v>
      </c>
    </row>
    <row r="19" spans="1:28" ht="15" customHeight="1">
      <c r="A19" s="520" t="s">
        <v>621</v>
      </c>
      <c r="B19" s="521">
        <f t="shared" si="2"/>
        <v>0</v>
      </c>
      <c r="C19" s="521">
        <f t="shared" si="3"/>
        <v>0</v>
      </c>
      <c r="D19" s="521">
        <f t="shared" si="3"/>
        <v>0</v>
      </c>
      <c r="E19" s="522">
        <v>0</v>
      </c>
      <c r="F19" s="522">
        <v>0</v>
      </c>
      <c r="G19" s="522">
        <v>0</v>
      </c>
      <c r="H19" s="522">
        <v>0</v>
      </c>
      <c r="I19" s="522">
        <v>0</v>
      </c>
      <c r="J19" s="522">
        <v>0</v>
      </c>
      <c r="K19" s="521">
        <f t="shared" si="11"/>
        <v>11</v>
      </c>
      <c r="L19" s="521">
        <f t="shared" si="12"/>
        <v>11</v>
      </c>
      <c r="M19" s="521">
        <f t="shared" si="12"/>
        <v>0</v>
      </c>
      <c r="N19" s="522">
        <v>0</v>
      </c>
      <c r="O19" s="522">
        <v>0</v>
      </c>
      <c r="P19" s="522">
        <v>4</v>
      </c>
      <c r="Q19" s="522">
        <v>0</v>
      </c>
      <c r="R19" s="522">
        <v>7</v>
      </c>
      <c r="S19" s="523">
        <v>0</v>
      </c>
      <c r="U19" s="516">
        <f t="shared" si="5"/>
        <v>0</v>
      </c>
      <c r="V19" s="516">
        <f t="shared" si="6"/>
        <v>0</v>
      </c>
      <c r="W19" s="516">
        <f t="shared" si="7"/>
        <v>0</v>
      </c>
      <c r="X19" s="516">
        <f t="shared" si="7"/>
        <v>0</v>
      </c>
      <c r="Y19" s="516">
        <f t="shared" si="8"/>
        <v>0</v>
      </c>
      <c r="Z19" s="516">
        <f t="shared" si="9"/>
        <v>0</v>
      </c>
      <c r="AA19" s="516">
        <f t="shared" si="10"/>
        <v>0</v>
      </c>
      <c r="AB19" s="516">
        <f t="shared" si="10"/>
        <v>0</v>
      </c>
    </row>
    <row r="20" spans="1:28" ht="15" customHeight="1">
      <c r="A20" s="520" t="s">
        <v>622</v>
      </c>
      <c r="B20" s="521">
        <f t="shared" si="2"/>
        <v>0</v>
      </c>
      <c r="C20" s="521">
        <f t="shared" si="3"/>
        <v>0</v>
      </c>
      <c r="D20" s="521">
        <f t="shared" si="3"/>
        <v>0</v>
      </c>
      <c r="E20" s="522">
        <v>0</v>
      </c>
      <c r="F20" s="522">
        <v>0</v>
      </c>
      <c r="G20" s="522">
        <v>0</v>
      </c>
      <c r="H20" s="522">
        <v>0</v>
      </c>
      <c r="I20" s="522">
        <v>0</v>
      </c>
      <c r="J20" s="522">
        <v>0</v>
      </c>
      <c r="K20" s="521">
        <f t="shared" si="11"/>
        <v>0</v>
      </c>
      <c r="L20" s="521">
        <f t="shared" si="12"/>
        <v>0</v>
      </c>
      <c r="M20" s="521">
        <f t="shared" si="12"/>
        <v>0</v>
      </c>
      <c r="N20" s="522">
        <v>0</v>
      </c>
      <c r="O20" s="522">
        <v>0</v>
      </c>
      <c r="P20" s="522">
        <v>0</v>
      </c>
      <c r="Q20" s="522">
        <v>0</v>
      </c>
      <c r="R20" s="522">
        <v>0</v>
      </c>
      <c r="S20" s="523">
        <v>0</v>
      </c>
      <c r="U20" s="516">
        <f t="shared" si="5"/>
        <v>0</v>
      </c>
      <c r="V20" s="516">
        <f t="shared" si="6"/>
        <v>0</v>
      </c>
      <c r="W20" s="516">
        <f t="shared" si="7"/>
        <v>0</v>
      </c>
      <c r="X20" s="516">
        <f t="shared" si="7"/>
        <v>0</v>
      </c>
      <c r="Y20" s="516">
        <f t="shared" si="8"/>
        <v>0</v>
      </c>
      <c r="Z20" s="516">
        <f t="shared" si="9"/>
        <v>0</v>
      </c>
      <c r="AA20" s="516">
        <f t="shared" si="10"/>
        <v>0</v>
      </c>
      <c r="AB20" s="516">
        <f t="shared" si="10"/>
        <v>0</v>
      </c>
    </row>
    <row r="21" spans="1:28" ht="15" customHeight="1">
      <c r="A21" s="520" t="s">
        <v>2500</v>
      </c>
      <c r="B21" s="521">
        <f t="shared" si="2"/>
        <v>1</v>
      </c>
      <c r="C21" s="521">
        <f t="shared" si="3"/>
        <v>1</v>
      </c>
      <c r="D21" s="521">
        <f t="shared" si="3"/>
        <v>0</v>
      </c>
      <c r="E21" s="522">
        <v>0</v>
      </c>
      <c r="F21" s="522">
        <v>0</v>
      </c>
      <c r="G21" s="522">
        <v>0</v>
      </c>
      <c r="H21" s="522">
        <v>0</v>
      </c>
      <c r="I21" s="522">
        <v>1</v>
      </c>
      <c r="J21" s="522">
        <v>0</v>
      </c>
      <c r="K21" s="521">
        <f t="shared" si="11"/>
        <v>7</v>
      </c>
      <c r="L21" s="521">
        <f t="shared" si="12"/>
        <v>6</v>
      </c>
      <c r="M21" s="521">
        <f t="shared" si="12"/>
        <v>1</v>
      </c>
      <c r="N21" s="522">
        <v>0</v>
      </c>
      <c r="O21" s="522">
        <v>0</v>
      </c>
      <c r="P21" s="522">
        <v>0</v>
      </c>
      <c r="Q21" s="522">
        <v>0</v>
      </c>
      <c r="R21" s="522">
        <v>6</v>
      </c>
      <c r="S21" s="523">
        <v>1</v>
      </c>
      <c r="U21" s="516">
        <f t="shared" si="5"/>
        <v>0</v>
      </c>
      <c r="V21" s="516">
        <f t="shared" si="6"/>
        <v>0</v>
      </c>
      <c r="W21" s="516">
        <f t="shared" si="7"/>
        <v>0</v>
      </c>
      <c r="X21" s="516">
        <f t="shared" si="7"/>
        <v>0</v>
      </c>
      <c r="Y21" s="516">
        <f t="shared" si="8"/>
        <v>0</v>
      </c>
      <c r="Z21" s="516">
        <f t="shared" si="9"/>
        <v>0</v>
      </c>
      <c r="AA21" s="516">
        <f t="shared" si="10"/>
        <v>0</v>
      </c>
      <c r="AB21" s="516">
        <f t="shared" si="10"/>
        <v>0</v>
      </c>
    </row>
    <row r="22" spans="1:28" ht="15" customHeight="1">
      <c r="A22" s="520" t="s">
        <v>623</v>
      </c>
      <c r="B22" s="521">
        <f t="shared" si="2"/>
        <v>2</v>
      </c>
      <c r="C22" s="521">
        <f t="shared" si="3"/>
        <v>2</v>
      </c>
      <c r="D22" s="521">
        <f t="shared" si="3"/>
        <v>0</v>
      </c>
      <c r="E22" s="522">
        <v>0</v>
      </c>
      <c r="F22" s="522">
        <v>0</v>
      </c>
      <c r="G22" s="522">
        <v>1</v>
      </c>
      <c r="H22" s="522">
        <v>0</v>
      </c>
      <c r="I22" s="522">
        <v>1</v>
      </c>
      <c r="J22" s="522">
        <v>0</v>
      </c>
      <c r="K22" s="521">
        <f t="shared" si="11"/>
        <v>39</v>
      </c>
      <c r="L22" s="521">
        <f t="shared" si="12"/>
        <v>18</v>
      </c>
      <c r="M22" s="521">
        <f t="shared" si="12"/>
        <v>21</v>
      </c>
      <c r="N22" s="522">
        <v>0</v>
      </c>
      <c r="O22" s="522">
        <v>0</v>
      </c>
      <c r="P22" s="522">
        <v>5</v>
      </c>
      <c r="Q22" s="522">
        <v>3</v>
      </c>
      <c r="R22" s="522">
        <v>13</v>
      </c>
      <c r="S22" s="523">
        <v>18</v>
      </c>
      <c r="U22" s="516">
        <f t="shared" si="5"/>
        <v>0</v>
      </c>
      <c r="V22" s="516">
        <f t="shared" si="6"/>
        <v>0</v>
      </c>
      <c r="W22" s="516">
        <f t="shared" si="7"/>
        <v>0</v>
      </c>
      <c r="X22" s="516">
        <f t="shared" si="7"/>
        <v>0</v>
      </c>
      <c r="Y22" s="516">
        <f t="shared" si="8"/>
        <v>0</v>
      </c>
      <c r="Z22" s="516">
        <f t="shared" si="9"/>
        <v>0</v>
      </c>
      <c r="AA22" s="516">
        <f t="shared" si="10"/>
        <v>0</v>
      </c>
      <c r="AB22" s="516">
        <f t="shared" si="10"/>
        <v>0</v>
      </c>
    </row>
    <row r="23" spans="1:28" ht="15" customHeight="1">
      <c r="A23" s="520" t="s">
        <v>624</v>
      </c>
      <c r="B23" s="521">
        <f t="shared" si="2"/>
        <v>1</v>
      </c>
      <c r="C23" s="521">
        <f t="shared" si="3"/>
        <v>1</v>
      </c>
      <c r="D23" s="521">
        <f t="shared" si="3"/>
        <v>0</v>
      </c>
      <c r="E23" s="522">
        <v>0</v>
      </c>
      <c r="F23" s="522">
        <v>0</v>
      </c>
      <c r="G23" s="522">
        <v>0</v>
      </c>
      <c r="H23" s="522">
        <v>0</v>
      </c>
      <c r="I23" s="522">
        <v>1</v>
      </c>
      <c r="J23" s="522">
        <v>0</v>
      </c>
      <c r="K23" s="521">
        <f t="shared" si="11"/>
        <v>32</v>
      </c>
      <c r="L23" s="521">
        <f t="shared" si="12"/>
        <v>31</v>
      </c>
      <c r="M23" s="521">
        <f t="shared" si="12"/>
        <v>1</v>
      </c>
      <c r="N23" s="522">
        <v>0</v>
      </c>
      <c r="O23" s="522">
        <v>0</v>
      </c>
      <c r="P23" s="522">
        <v>1</v>
      </c>
      <c r="Q23" s="522">
        <v>0</v>
      </c>
      <c r="R23" s="522">
        <v>30</v>
      </c>
      <c r="S23" s="523">
        <v>1</v>
      </c>
      <c r="U23" s="516">
        <f t="shared" si="5"/>
        <v>0</v>
      </c>
      <c r="V23" s="516">
        <f t="shared" si="6"/>
        <v>0</v>
      </c>
      <c r="W23" s="516">
        <f t="shared" si="7"/>
        <v>0</v>
      </c>
      <c r="X23" s="516">
        <f t="shared" si="7"/>
        <v>0</v>
      </c>
      <c r="Y23" s="516">
        <f t="shared" si="8"/>
        <v>0</v>
      </c>
      <c r="Z23" s="516">
        <f t="shared" si="9"/>
        <v>0</v>
      </c>
      <c r="AA23" s="516">
        <f t="shared" si="10"/>
        <v>0</v>
      </c>
      <c r="AB23" s="516">
        <f t="shared" si="10"/>
        <v>0</v>
      </c>
    </row>
    <row r="24" spans="1:28" ht="15" customHeight="1">
      <c r="A24" s="520" t="s">
        <v>2501</v>
      </c>
      <c r="B24" s="521">
        <f t="shared" si="2"/>
        <v>18</v>
      </c>
      <c r="C24" s="521">
        <f t="shared" si="3"/>
        <v>12</v>
      </c>
      <c r="D24" s="521">
        <f t="shared" si="3"/>
        <v>6</v>
      </c>
      <c r="E24" s="522">
        <v>0</v>
      </c>
      <c r="F24" s="522">
        <v>0</v>
      </c>
      <c r="G24" s="522">
        <v>7</v>
      </c>
      <c r="H24" s="522">
        <v>3</v>
      </c>
      <c r="I24" s="522">
        <v>5</v>
      </c>
      <c r="J24" s="522">
        <v>3</v>
      </c>
      <c r="K24" s="521">
        <f t="shared" si="11"/>
        <v>449</v>
      </c>
      <c r="L24" s="521">
        <f t="shared" si="12"/>
        <v>279</v>
      </c>
      <c r="M24" s="521">
        <f t="shared" si="12"/>
        <v>170</v>
      </c>
      <c r="N24" s="522">
        <v>0</v>
      </c>
      <c r="O24" s="522">
        <v>0</v>
      </c>
      <c r="P24" s="522">
        <v>24</v>
      </c>
      <c r="Q24" s="522">
        <v>10</v>
      </c>
      <c r="R24" s="522">
        <v>255</v>
      </c>
      <c r="S24" s="523">
        <v>160</v>
      </c>
      <c r="U24" s="516">
        <f t="shared" si="5"/>
        <v>0</v>
      </c>
      <c r="V24" s="516">
        <f t="shared" si="6"/>
        <v>0</v>
      </c>
      <c r="W24" s="516">
        <f t="shared" si="7"/>
        <v>0</v>
      </c>
      <c r="X24" s="516">
        <f t="shared" si="7"/>
        <v>0</v>
      </c>
      <c r="Y24" s="516">
        <f t="shared" si="8"/>
        <v>0</v>
      </c>
      <c r="Z24" s="516">
        <f t="shared" si="9"/>
        <v>0</v>
      </c>
      <c r="AA24" s="516">
        <f t="shared" si="10"/>
        <v>0</v>
      </c>
      <c r="AB24" s="516">
        <f t="shared" si="10"/>
        <v>0</v>
      </c>
    </row>
    <row r="25" spans="1:28" ht="15" customHeight="1">
      <c r="A25" s="520" t="s">
        <v>625</v>
      </c>
      <c r="B25" s="521">
        <f t="shared" si="2"/>
        <v>0</v>
      </c>
      <c r="C25" s="521">
        <f t="shared" si="3"/>
        <v>0</v>
      </c>
      <c r="D25" s="521">
        <f t="shared" si="3"/>
        <v>0</v>
      </c>
      <c r="E25" s="522">
        <v>0</v>
      </c>
      <c r="F25" s="522">
        <v>0</v>
      </c>
      <c r="G25" s="522">
        <v>0</v>
      </c>
      <c r="H25" s="522">
        <v>0</v>
      </c>
      <c r="I25" s="522">
        <v>0</v>
      </c>
      <c r="J25" s="522">
        <v>0</v>
      </c>
      <c r="K25" s="521">
        <f t="shared" si="11"/>
        <v>5</v>
      </c>
      <c r="L25" s="521">
        <f t="shared" si="12"/>
        <v>5</v>
      </c>
      <c r="M25" s="521">
        <f t="shared" si="12"/>
        <v>0</v>
      </c>
      <c r="N25" s="522">
        <v>0</v>
      </c>
      <c r="O25" s="522">
        <v>0</v>
      </c>
      <c r="P25" s="522">
        <v>0</v>
      </c>
      <c r="Q25" s="522">
        <v>0</v>
      </c>
      <c r="R25" s="522">
        <v>5</v>
      </c>
      <c r="S25" s="523">
        <v>0</v>
      </c>
      <c r="U25" s="516">
        <f t="shared" si="5"/>
        <v>0</v>
      </c>
      <c r="V25" s="516">
        <f t="shared" si="6"/>
        <v>0</v>
      </c>
      <c r="W25" s="516">
        <f t="shared" si="7"/>
        <v>0</v>
      </c>
      <c r="X25" s="516">
        <f t="shared" si="7"/>
        <v>0</v>
      </c>
      <c r="Y25" s="516">
        <f t="shared" si="8"/>
        <v>0</v>
      </c>
      <c r="Z25" s="516">
        <f t="shared" si="9"/>
        <v>0</v>
      </c>
      <c r="AA25" s="516">
        <f t="shared" si="10"/>
        <v>0</v>
      </c>
      <c r="AB25" s="516">
        <f t="shared" si="10"/>
        <v>0</v>
      </c>
    </row>
    <row r="26" spans="1:28" ht="15" customHeight="1">
      <c r="A26" s="520" t="s">
        <v>2502</v>
      </c>
      <c r="B26" s="521">
        <f t="shared" si="2"/>
        <v>0</v>
      </c>
      <c r="C26" s="521">
        <f t="shared" si="3"/>
        <v>0</v>
      </c>
      <c r="D26" s="521">
        <f t="shared" si="3"/>
        <v>0</v>
      </c>
      <c r="E26" s="522">
        <v>0</v>
      </c>
      <c r="F26" s="522">
        <v>0</v>
      </c>
      <c r="G26" s="522">
        <v>0</v>
      </c>
      <c r="H26" s="522">
        <v>0</v>
      </c>
      <c r="I26" s="522">
        <v>0</v>
      </c>
      <c r="J26" s="522">
        <v>0</v>
      </c>
      <c r="K26" s="521">
        <f t="shared" si="11"/>
        <v>7</v>
      </c>
      <c r="L26" s="521">
        <f t="shared" si="12"/>
        <v>2</v>
      </c>
      <c r="M26" s="521">
        <f t="shared" si="12"/>
        <v>5</v>
      </c>
      <c r="N26" s="522">
        <v>0</v>
      </c>
      <c r="O26" s="522">
        <v>0</v>
      </c>
      <c r="P26" s="522">
        <v>1</v>
      </c>
      <c r="Q26" s="522">
        <v>2</v>
      </c>
      <c r="R26" s="522">
        <v>1</v>
      </c>
      <c r="S26" s="523">
        <v>3</v>
      </c>
      <c r="U26" s="516">
        <f t="shared" si="5"/>
        <v>0</v>
      </c>
      <c r="V26" s="516">
        <f t="shared" si="6"/>
        <v>0</v>
      </c>
      <c r="W26" s="516">
        <f t="shared" si="7"/>
        <v>0</v>
      </c>
      <c r="X26" s="516">
        <f t="shared" si="7"/>
        <v>0</v>
      </c>
      <c r="Y26" s="516">
        <f t="shared" si="8"/>
        <v>0</v>
      </c>
      <c r="Z26" s="516">
        <f t="shared" si="9"/>
        <v>0</v>
      </c>
      <c r="AA26" s="516">
        <f t="shared" si="10"/>
        <v>0</v>
      </c>
      <c r="AB26" s="516">
        <f t="shared" si="10"/>
        <v>0</v>
      </c>
    </row>
    <row r="27" spans="1:28" ht="15" customHeight="1">
      <c r="A27" s="520" t="s">
        <v>626</v>
      </c>
      <c r="B27" s="521">
        <f t="shared" si="2"/>
        <v>0</v>
      </c>
      <c r="C27" s="521">
        <f t="shared" si="3"/>
        <v>0</v>
      </c>
      <c r="D27" s="521">
        <f t="shared" si="3"/>
        <v>0</v>
      </c>
      <c r="E27" s="522">
        <v>0</v>
      </c>
      <c r="F27" s="522">
        <v>0</v>
      </c>
      <c r="G27" s="522">
        <v>0</v>
      </c>
      <c r="H27" s="522">
        <v>0</v>
      </c>
      <c r="I27" s="522">
        <v>0</v>
      </c>
      <c r="J27" s="522">
        <v>0</v>
      </c>
      <c r="K27" s="521">
        <f t="shared" si="11"/>
        <v>1</v>
      </c>
      <c r="L27" s="521">
        <f t="shared" si="12"/>
        <v>1</v>
      </c>
      <c r="M27" s="521">
        <f t="shared" si="12"/>
        <v>0</v>
      </c>
      <c r="N27" s="522">
        <v>1</v>
      </c>
      <c r="O27" s="522">
        <v>0</v>
      </c>
      <c r="P27" s="522">
        <v>0</v>
      </c>
      <c r="Q27" s="522">
        <v>0</v>
      </c>
      <c r="R27" s="522">
        <v>0</v>
      </c>
      <c r="S27" s="523">
        <v>0</v>
      </c>
      <c r="U27" s="516">
        <f t="shared" si="5"/>
        <v>0</v>
      </c>
      <c r="V27" s="516">
        <f t="shared" si="6"/>
        <v>0</v>
      </c>
      <c r="W27" s="516">
        <f t="shared" si="7"/>
        <v>0</v>
      </c>
      <c r="X27" s="516">
        <f t="shared" si="7"/>
        <v>0</v>
      </c>
      <c r="Y27" s="516">
        <f t="shared" si="8"/>
        <v>0</v>
      </c>
      <c r="Z27" s="516">
        <f t="shared" si="9"/>
        <v>0</v>
      </c>
      <c r="AA27" s="516">
        <f t="shared" si="10"/>
        <v>0</v>
      </c>
      <c r="AB27" s="516">
        <f t="shared" si="10"/>
        <v>0</v>
      </c>
    </row>
    <row r="28" spans="1:28" ht="15" customHeight="1">
      <c r="A28" s="520" t="s">
        <v>2503</v>
      </c>
      <c r="B28" s="521">
        <f t="shared" si="2"/>
        <v>2</v>
      </c>
      <c r="C28" s="521">
        <f t="shared" si="3"/>
        <v>2</v>
      </c>
      <c r="D28" s="521">
        <f t="shared" si="3"/>
        <v>0</v>
      </c>
      <c r="E28" s="522">
        <v>0</v>
      </c>
      <c r="F28" s="522">
        <v>0</v>
      </c>
      <c r="G28" s="522">
        <v>2</v>
      </c>
      <c r="H28" s="522">
        <v>0</v>
      </c>
      <c r="I28" s="522">
        <v>0</v>
      </c>
      <c r="J28" s="522">
        <v>0</v>
      </c>
      <c r="K28" s="521">
        <f t="shared" si="11"/>
        <v>57</v>
      </c>
      <c r="L28" s="521">
        <f t="shared" si="12"/>
        <v>52</v>
      </c>
      <c r="M28" s="521">
        <f t="shared" si="12"/>
        <v>5</v>
      </c>
      <c r="N28" s="522">
        <v>2</v>
      </c>
      <c r="O28" s="522">
        <v>0</v>
      </c>
      <c r="P28" s="522">
        <v>15</v>
      </c>
      <c r="Q28" s="522">
        <v>2</v>
      </c>
      <c r="R28" s="522">
        <v>35</v>
      </c>
      <c r="S28" s="523">
        <v>3</v>
      </c>
      <c r="U28" s="516">
        <f t="shared" si="5"/>
        <v>0</v>
      </c>
      <c r="V28" s="516">
        <f t="shared" si="6"/>
        <v>0</v>
      </c>
      <c r="W28" s="516">
        <f t="shared" si="7"/>
        <v>0</v>
      </c>
      <c r="X28" s="516">
        <f t="shared" si="7"/>
        <v>0</v>
      </c>
      <c r="Y28" s="516">
        <f t="shared" si="8"/>
        <v>0</v>
      </c>
      <c r="Z28" s="516">
        <f t="shared" si="9"/>
        <v>0</v>
      </c>
      <c r="AA28" s="516">
        <f t="shared" si="10"/>
        <v>0</v>
      </c>
      <c r="AB28" s="516">
        <f t="shared" si="10"/>
        <v>0</v>
      </c>
    </row>
    <row r="29" spans="1:28" ht="15" customHeight="1">
      <c r="A29" s="520" t="s">
        <v>2504</v>
      </c>
      <c r="B29" s="521">
        <f t="shared" si="2"/>
        <v>1</v>
      </c>
      <c r="C29" s="521">
        <f t="shared" si="3"/>
        <v>1</v>
      </c>
      <c r="D29" s="521">
        <f t="shared" si="3"/>
        <v>0</v>
      </c>
      <c r="E29" s="522">
        <v>0</v>
      </c>
      <c r="F29" s="522">
        <v>0</v>
      </c>
      <c r="G29" s="522">
        <v>1</v>
      </c>
      <c r="H29" s="522">
        <v>0</v>
      </c>
      <c r="I29" s="522">
        <v>0</v>
      </c>
      <c r="J29" s="522">
        <v>0</v>
      </c>
      <c r="K29" s="521">
        <f t="shared" si="11"/>
        <v>57</v>
      </c>
      <c r="L29" s="521">
        <f t="shared" si="12"/>
        <v>36</v>
      </c>
      <c r="M29" s="521">
        <f t="shared" si="12"/>
        <v>21</v>
      </c>
      <c r="N29" s="522">
        <v>0</v>
      </c>
      <c r="O29" s="522">
        <v>0</v>
      </c>
      <c r="P29" s="522">
        <v>15</v>
      </c>
      <c r="Q29" s="522">
        <v>8</v>
      </c>
      <c r="R29" s="522">
        <v>21</v>
      </c>
      <c r="S29" s="523">
        <v>13</v>
      </c>
      <c r="U29" s="516">
        <f t="shared" si="5"/>
        <v>0</v>
      </c>
      <c r="V29" s="516">
        <f t="shared" si="6"/>
        <v>0</v>
      </c>
      <c r="W29" s="516">
        <f t="shared" si="7"/>
        <v>0</v>
      </c>
      <c r="X29" s="516">
        <f t="shared" si="7"/>
        <v>0</v>
      </c>
      <c r="Y29" s="516">
        <f t="shared" si="8"/>
        <v>0</v>
      </c>
      <c r="Z29" s="516">
        <f t="shared" si="9"/>
        <v>0</v>
      </c>
      <c r="AA29" s="516">
        <f t="shared" si="10"/>
        <v>0</v>
      </c>
      <c r="AB29" s="516">
        <f t="shared" si="10"/>
        <v>0</v>
      </c>
    </row>
    <row r="30" spans="1:28" ht="28.5" customHeight="1">
      <c r="A30" s="524" t="s">
        <v>2505</v>
      </c>
      <c r="B30" s="521">
        <f t="shared" si="2"/>
        <v>4</v>
      </c>
      <c r="C30" s="521">
        <f t="shared" si="3"/>
        <v>0</v>
      </c>
      <c r="D30" s="521">
        <f t="shared" si="3"/>
        <v>4</v>
      </c>
      <c r="E30" s="522">
        <v>0</v>
      </c>
      <c r="F30" s="522">
        <v>0</v>
      </c>
      <c r="G30" s="522">
        <v>0</v>
      </c>
      <c r="H30" s="522">
        <v>4</v>
      </c>
      <c r="I30" s="522">
        <v>0</v>
      </c>
      <c r="J30" s="522">
        <v>0</v>
      </c>
      <c r="K30" s="521">
        <f t="shared" si="11"/>
        <v>4</v>
      </c>
      <c r="L30" s="521">
        <f t="shared" si="12"/>
        <v>1</v>
      </c>
      <c r="M30" s="521">
        <f t="shared" si="12"/>
        <v>3</v>
      </c>
      <c r="N30" s="522">
        <v>0</v>
      </c>
      <c r="O30" s="522">
        <v>0</v>
      </c>
      <c r="P30" s="522">
        <v>0</v>
      </c>
      <c r="Q30" s="522">
        <v>0</v>
      </c>
      <c r="R30" s="522">
        <v>1</v>
      </c>
      <c r="S30" s="523">
        <v>3</v>
      </c>
      <c r="U30" s="516">
        <f t="shared" si="5"/>
        <v>0</v>
      </c>
      <c r="V30" s="516">
        <f t="shared" si="6"/>
        <v>0</v>
      </c>
      <c r="W30" s="516">
        <f t="shared" si="7"/>
        <v>0</v>
      </c>
      <c r="X30" s="516">
        <f t="shared" si="7"/>
        <v>0</v>
      </c>
      <c r="Y30" s="516">
        <f t="shared" si="8"/>
        <v>0</v>
      </c>
      <c r="Z30" s="516">
        <f t="shared" si="9"/>
        <v>0</v>
      </c>
      <c r="AA30" s="516">
        <f t="shared" si="10"/>
        <v>0</v>
      </c>
      <c r="AB30" s="516">
        <f t="shared" si="10"/>
        <v>0</v>
      </c>
    </row>
    <row r="31" spans="1:28" ht="15" customHeight="1">
      <c r="A31" s="520" t="s">
        <v>2506</v>
      </c>
      <c r="B31" s="521">
        <f t="shared" si="2"/>
        <v>0</v>
      </c>
      <c r="C31" s="521">
        <f t="shared" si="3"/>
        <v>0</v>
      </c>
      <c r="D31" s="521">
        <f t="shared" si="3"/>
        <v>0</v>
      </c>
      <c r="E31" s="522">
        <v>0</v>
      </c>
      <c r="F31" s="522">
        <v>0</v>
      </c>
      <c r="G31" s="522">
        <v>0</v>
      </c>
      <c r="H31" s="522">
        <v>0</v>
      </c>
      <c r="I31" s="522">
        <v>0</v>
      </c>
      <c r="J31" s="522">
        <v>0</v>
      </c>
      <c r="K31" s="521">
        <f t="shared" si="11"/>
        <v>2</v>
      </c>
      <c r="L31" s="521">
        <f t="shared" si="12"/>
        <v>0</v>
      </c>
      <c r="M31" s="521">
        <f t="shared" si="12"/>
        <v>2</v>
      </c>
      <c r="N31" s="522">
        <v>0</v>
      </c>
      <c r="O31" s="522">
        <v>0</v>
      </c>
      <c r="P31" s="522">
        <v>0</v>
      </c>
      <c r="Q31" s="522">
        <v>0</v>
      </c>
      <c r="R31" s="522">
        <v>0</v>
      </c>
      <c r="S31" s="523">
        <v>2</v>
      </c>
      <c r="U31" s="516">
        <f t="shared" si="5"/>
        <v>0</v>
      </c>
      <c r="V31" s="516">
        <f t="shared" si="6"/>
        <v>0</v>
      </c>
      <c r="W31" s="516">
        <f t="shared" si="7"/>
        <v>0</v>
      </c>
      <c r="X31" s="516">
        <f t="shared" si="7"/>
        <v>0</v>
      </c>
      <c r="Y31" s="516">
        <f t="shared" si="8"/>
        <v>0</v>
      </c>
      <c r="Z31" s="516">
        <f t="shared" si="9"/>
        <v>0</v>
      </c>
      <c r="AA31" s="516">
        <f t="shared" si="10"/>
        <v>0</v>
      </c>
      <c r="AB31" s="516">
        <f t="shared" si="10"/>
        <v>0</v>
      </c>
    </row>
    <row r="32" spans="1:28" ht="15" customHeight="1">
      <c r="A32" s="525" t="s">
        <v>627</v>
      </c>
      <c r="B32" s="521">
        <f t="shared" si="2"/>
        <v>0</v>
      </c>
      <c r="C32" s="521">
        <f t="shared" si="3"/>
        <v>0</v>
      </c>
      <c r="D32" s="521">
        <f t="shared" si="3"/>
        <v>0</v>
      </c>
      <c r="E32" s="522">
        <v>0</v>
      </c>
      <c r="F32" s="522">
        <v>0</v>
      </c>
      <c r="G32" s="522">
        <v>0</v>
      </c>
      <c r="H32" s="522">
        <v>0</v>
      </c>
      <c r="I32" s="522">
        <v>0</v>
      </c>
      <c r="J32" s="522">
        <v>0</v>
      </c>
      <c r="K32" s="521">
        <f t="shared" si="11"/>
        <v>7</v>
      </c>
      <c r="L32" s="521">
        <f t="shared" si="12"/>
        <v>1</v>
      </c>
      <c r="M32" s="521">
        <f t="shared" si="12"/>
        <v>6</v>
      </c>
      <c r="N32" s="522">
        <v>0</v>
      </c>
      <c r="O32" s="522">
        <v>0</v>
      </c>
      <c r="P32" s="522">
        <v>0</v>
      </c>
      <c r="Q32" s="522">
        <v>1</v>
      </c>
      <c r="R32" s="522">
        <v>1</v>
      </c>
      <c r="S32" s="523">
        <v>5</v>
      </c>
      <c r="U32" s="516">
        <f t="shared" si="5"/>
        <v>0</v>
      </c>
      <c r="V32" s="516">
        <f t="shared" si="6"/>
        <v>0</v>
      </c>
      <c r="W32" s="516">
        <f t="shared" si="7"/>
        <v>0</v>
      </c>
      <c r="X32" s="516">
        <f t="shared" si="7"/>
        <v>0</v>
      </c>
      <c r="Y32" s="516">
        <f t="shared" si="8"/>
        <v>0</v>
      </c>
      <c r="Z32" s="516">
        <f t="shared" si="9"/>
        <v>0</v>
      </c>
      <c r="AA32" s="516">
        <f t="shared" si="10"/>
        <v>0</v>
      </c>
      <c r="AB32" s="516">
        <f t="shared" si="10"/>
        <v>0</v>
      </c>
    </row>
    <row r="33" spans="1:28" ht="15" customHeight="1">
      <c r="A33" s="520" t="s">
        <v>628</v>
      </c>
      <c r="B33" s="521">
        <f t="shared" si="2"/>
        <v>10</v>
      </c>
      <c r="C33" s="521">
        <f t="shared" si="3"/>
        <v>6</v>
      </c>
      <c r="D33" s="521">
        <f t="shared" si="3"/>
        <v>4</v>
      </c>
      <c r="E33" s="522">
        <v>0</v>
      </c>
      <c r="F33" s="522">
        <v>0</v>
      </c>
      <c r="G33" s="522">
        <v>3</v>
      </c>
      <c r="H33" s="522">
        <v>1</v>
      </c>
      <c r="I33" s="522">
        <v>3</v>
      </c>
      <c r="J33" s="522">
        <v>3</v>
      </c>
      <c r="K33" s="521">
        <f t="shared" si="11"/>
        <v>83</v>
      </c>
      <c r="L33" s="521">
        <f t="shared" si="12"/>
        <v>40</v>
      </c>
      <c r="M33" s="521">
        <f t="shared" si="12"/>
        <v>43</v>
      </c>
      <c r="N33" s="522">
        <v>4</v>
      </c>
      <c r="O33" s="522">
        <v>6</v>
      </c>
      <c r="P33" s="522">
        <v>0</v>
      </c>
      <c r="Q33" s="522">
        <v>0</v>
      </c>
      <c r="R33" s="522">
        <v>36</v>
      </c>
      <c r="S33" s="523">
        <v>37</v>
      </c>
      <c r="U33" s="516">
        <f t="shared" si="5"/>
        <v>0</v>
      </c>
      <c r="V33" s="516">
        <f t="shared" si="6"/>
        <v>0</v>
      </c>
      <c r="W33" s="516">
        <f t="shared" si="7"/>
        <v>0</v>
      </c>
      <c r="X33" s="516">
        <f t="shared" si="7"/>
        <v>0</v>
      </c>
      <c r="Y33" s="516">
        <f t="shared" si="8"/>
        <v>0</v>
      </c>
      <c r="Z33" s="516">
        <f t="shared" si="9"/>
        <v>0</v>
      </c>
      <c r="AA33" s="516">
        <f t="shared" si="10"/>
        <v>0</v>
      </c>
      <c r="AB33" s="516">
        <f t="shared" si="10"/>
        <v>0</v>
      </c>
    </row>
    <row r="34" spans="1:28" ht="15" customHeight="1">
      <c r="A34" s="520" t="s">
        <v>629</v>
      </c>
      <c r="B34" s="521">
        <f t="shared" si="2"/>
        <v>10</v>
      </c>
      <c r="C34" s="521">
        <f t="shared" si="3"/>
        <v>7</v>
      </c>
      <c r="D34" s="521">
        <f t="shared" si="3"/>
        <v>3</v>
      </c>
      <c r="E34" s="522">
        <v>0</v>
      </c>
      <c r="F34" s="522">
        <v>0</v>
      </c>
      <c r="G34" s="522">
        <v>6</v>
      </c>
      <c r="H34" s="522">
        <v>3</v>
      </c>
      <c r="I34" s="522">
        <v>1</v>
      </c>
      <c r="J34" s="522">
        <v>0</v>
      </c>
      <c r="K34" s="521">
        <f t="shared" si="11"/>
        <v>128</v>
      </c>
      <c r="L34" s="521">
        <f t="shared" si="12"/>
        <v>55</v>
      </c>
      <c r="M34" s="521">
        <f t="shared" si="12"/>
        <v>73</v>
      </c>
      <c r="N34" s="522">
        <v>0</v>
      </c>
      <c r="O34" s="522">
        <v>0</v>
      </c>
      <c r="P34" s="522">
        <v>3</v>
      </c>
      <c r="Q34" s="522">
        <v>2</v>
      </c>
      <c r="R34" s="522">
        <v>52</v>
      </c>
      <c r="S34" s="523">
        <v>71</v>
      </c>
      <c r="U34" s="516">
        <f t="shared" si="5"/>
        <v>0</v>
      </c>
      <c r="V34" s="516">
        <f t="shared" si="6"/>
        <v>0</v>
      </c>
      <c r="W34" s="516">
        <f t="shared" si="7"/>
        <v>0</v>
      </c>
      <c r="X34" s="516">
        <f t="shared" si="7"/>
        <v>0</v>
      </c>
      <c r="Y34" s="516">
        <f t="shared" si="8"/>
        <v>0</v>
      </c>
      <c r="Z34" s="516">
        <f t="shared" si="9"/>
        <v>0</v>
      </c>
      <c r="AA34" s="516">
        <f t="shared" si="10"/>
        <v>0</v>
      </c>
      <c r="AB34" s="516">
        <f t="shared" si="10"/>
        <v>0</v>
      </c>
    </row>
    <row r="35" spans="1:28" s="94" customFormat="1" ht="15.95" customHeight="1">
      <c r="A35" s="514" t="s">
        <v>372</v>
      </c>
      <c r="N35" s="1739" t="s">
        <v>139</v>
      </c>
      <c r="O35" s="1932"/>
      <c r="P35" s="1932"/>
      <c r="Q35" s="1739" t="s">
        <v>89</v>
      </c>
      <c r="R35" s="1932"/>
      <c r="S35" s="1932"/>
    </row>
    <row r="36" spans="1:28" s="94" customFormat="1" ht="15.95" customHeight="1">
      <c r="A36" s="514" t="s">
        <v>373</v>
      </c>
      <c r="B36" s="1471" t="s">
        <v>509</v>
      </c>
      <c r="C36" s="1471"/>
      <c r="D36" s="1471"/>
      <c r="E36" s="1471"/>
      <c r="F36" s="1471"/>
      <c r="G36" s="1471"/>
      <c r="H36" s="1471"/>
      <c r="I36" s="1471"/>
      <c r="J36" s="1471"/>
      <c r="K36" s="1471"/>
      <c r="L36" s="1471"/>
      <c r="M36" s="95"/>
      <c r="N36" s="1823" t="s">
        <v>630</v>
      </c>
      <c r="O36" s="1907"/>
      <c r="P36" s="1907"/>
      <c r="Q36" s="1810" t="s">
        <v>609</v>
      </c>
      <c r="R36" s="1746"/>
      <c r="S36" s="1737"/>
    </row>
    <row r="37" spans="1:28" s="97" customFormat="1" ht="29.25" customHeight="1">
      <c r="A37" s="1762" t="s">
        <v>1099</v>
      </c>
      <c r="B37" s="1762"/>
      <c r="C37" s="1762"/>
      <c r="D37" s="1762"/>
      <c r="E37" s="1762"/>
      <c r="F37" s="1762"/>
      <c r="G37" s="1762"/>
      <c r="H37" s="1762"/>
      <c r="I37" s="1762"/>
      <c r="J37" s="1762"/>
      <c r="K37" s="1762"/>
      <c r="L37" s="1762"/>
      <c r="M37" s="1762"/>
      <c r="N37" s="1762"/>
      <c r="O37" s="1762"/>
      <c r="P37" s="1762"/>
      <c r="Q37" s="1762"/>
      <c r="R37" s="1762"/>
      <c r="S37" s="1933"/>
    </row>
    <row r="38" spans="1:28" s="94" customFormat="1" ht="18" customHeight="1">
      <c r="B38" s="1447"/>
      <c r="C38" s="1447"/>
      <c r="D38" s="1763" t="s">
        <v>512</v>
      </c>
      <c r="E38" s="1763"/>
      <c r="F38" s="1763"/>
      <c r="G38" s="1763"/>
      <c r="H38" s="1763"/>
      <c r="I38" s="1763"/>
      <c r="J38" s="1763"/>
      <c r="K38" s="1763"/>
      <c r="L38" s="1763"/>
      <c r="M38" s="1763"/>
      <c r="N38" s="1447"/>
      <c r="O38" s="1447"/>
      <c r="P38" s="1447"/>
      <c r="Q38" s="1462"/>
      <c r="R38" s="1763" t="s">
        <v>224</v>
      </c>
      <c r="S38" s="1812"/>
    </row>
    <row r="39" spans="1:28" s="1643" customFormat="1" ht="18" customHeight="1">
      <c r="A39" s="1795" t="s">
        <v>366</v>
      </c>
      <c r="B39" s="1810" t="s">
        <v>610</v>
      </c>
      <c r="C39" s="1746"/>
      <c r="D39" s="1746"/>
      <c r="E39" s="1746"/>
      <c r="F39" s="1746"/>
      <c r="G39" s="1746"/>
      <c r="H39" s="1746"/>
      <c r="I39" s="1746"/>
      <c r="J39" s="1780"/>
      <c r="K39" s="1810" t="s">
        <v>611</v>
      </c>
      <c r="L39" s="1746"/>
      <c r="M39" s="1746"/>
      <c r="N39" s="1746"/>
      <c r="O39" s="1746"/>
      <c r="P39" s="1746"/>
      <c r="Q39" s="1746"/>
      <c r="R39" s="1746"/>
      <c r="S39" s="1936"/>
    </row>
    <row r="40" spans="1:28" s="1643" customFormat="1" ht="18" customHeight="1">
      <c r="A40" s="1934"/>
      <c r="B40" s="1810" t="s">
        <v>82</v>
      </c>
      <c r="C40" s="1746"/>
      <c r="D40" s="1737"/>
      <c r="E40" s="1810" t="s">
        <v>204</v>
      </c>
      <c r="F40" s="1746"/>
      <c r="G40" s="1810" t="s">
        <v>261</v>
      </c>
      <c r="H40" s="1746"/>
      <c r="I40" s="1810" t="s">
        <v>279</v>
      </c>
      <c r="J40" s="1746"/>
      <c r="K40" s="1810" t="s">
        <v>82</v>
      </c>
      <c r="L40" s="1746"/>
      <c r="M40" s="1737"/>
      <c r="N40" s="1810" t="s">
        <v>204</v>
      </c>
      <c r="O40" s="1746"/>
      <c r="P40" s="1810" t="s">
        <v>261</v>
      </c>
      <c r="Q40" s="1746"/>
      <c r="R40" s="1810" t="s">
        <v>279</v>
      </c>
      <c r="S40" s="1746"/>
    </row>
    <row r="41" spans="1:28" s="1462" customFormat="1" ht="18" customHeight="1">
      <c r="A41" s="1935"/>
      <c r="B41" s="1439" t="s">
        <v>49</v>
      </c>
      <c r="C41" s="1439" t="s">
        <v>142</v>
      </c>
      <c r="D41" s="1439" t="s">
        <v>68</v>
      </c>
      <c r="E41" s="1439" t="s">
        <v>142</v>
      </c>
      <c r="F41" s="1439" t="s">
        <v>68</v>
      </c>
      <c r="G41" s="1439" t="s">
        <v>142</v>
      </c>
      <c r="H41" s="1439" t="s">
        <v>68</v>
      </c>
      <c r="I41" s="1439" t="s">
        <v>142</v>
      </c>
      <c r="J41" s="1439" t="s">
        <v>68</v>
      </c>
      <c r="K41" s="1439" t="s">
        <v>49</v>
      </c>
      <c r="L41" s="1439" t="s">
        <v>142</v>
      </c>
      <c r="M41" s="1439" t="s">
        <v>68</v>
      </c>
      <c r="N41" s="1439" t="s">
        <v>142</v>
      </c>
      <c r="O41" s="1439" t="s">
        <v>68</v>
      </c>
      <c r="P41" s="1439" t="s">
        <v>142</v>
      </c>
      <c r="Q41" s="1439" t="s">
        <v>68</v>
      </c>
      <c r="R41" s="1439" t="s">
        <v>142</v>
      </c>
      <c r="S41" s="1463" t="s">
        <v>68</v>
      </c>
    </row>
    <row r="42" spans="1:28" ht="15.95" customHeight="1">
      <c r="A42" s="518" t="s">
        <v>631</v>
      </c>
      <c r="B42" s="526">
        <f>C42+D42</f>
        <v>595</v>
      </c>
      <c r="C42" s="526">
        <f>E42+G42+I42</f>
        <v>343</v>
      </c>
      <c r="D42" s="526">
        <f>F42+H42+J42</f>
        <v>252</v>
      </c>
      <c r="E42" s="526">
        <f t="shared" ref="E42:J42" si="15">SUM(E43:E49)</f>
        <v>37</v>
      </c>
      <c r="F42" s="526">
        <f t="shared" si="15"/>
        <v>13</v>
      </c>
      <c r="G42" s="526">
        <f t="shared" si="15"/>
        <v>257</v>
      </c>
      <c r="H42" s="526">
        <f t="shared" si="15"/>
        <v>182</v>
      </c>
      <c r="I42" s="526">
        <f t="shared" si="15"/>
        <v>49</v>
      </c>
      <c r="J42" s="526">
        <f t="shared" si="15"/>
        <v>57</v>
      </c>
      <c r="K42" s="516">
        <f>L42+M42</f>
        <v>342</v>
      </c>
      <c r="L42" s="516">
        <f>N42+P42+R42</f>
        <v>226</v>
      </c>
      <c r="M42" s="516">
        <f>O42+Q42+S42</f>
        <v>116</v>
      </c>
      <c r="N42" s="526">
        <f t="shared" ref="N42:S42" si="16">SUM(N43:N49)</f>
        <v>4</v>
      </c>
      <c r="O42" s="526">
        <f t="shared" si="16"/>
        <v>9</v>
      </c>
      <c r="P42" s="526">
        <f t="shared" si="16"/>
        <v>84</v>
      </c>
      <c r="Q42" s="526">
        <f t="shared" si="16"/>
        <v>32</v>
      </c>
      <c r="R42" s="526">
        <f t="shared" si="16"/>
        <v>138</v>
      </c>
      <c r="S42" s="526">
        <f t="shared" si="16"/>
        <v>75</v>
      </c>
      <c r="U42" s="516">
        <f>B42-C42-D42</f>
        <v>0</v>
      </c>
      <c r="V42" s="516">
        <f>B42-E42-F42-G42-H42-I42-J42</f>
        <v>0</v>
      </c>
      <c r="W42" s="516">
        <f>C42-E42-G42-I42</f>
        <v>0</v>
      </c>
      <c r="X42" s="516">
        <f>D42-F42-H42-J42</f>
        <v>0</v>
      </c>
      <c r="Y42" s="516">
        <f>K42-L42-M42</f>
        <v>0</v>
      </c>
      <c r="Z42" s="516">
        <f>K42-N42-O42-P42-Q42-R42-S42</f>
        <v>0</v>
      </c>
      <c r="AA42" s="516">
        <f>L42-N42-P42-R42</f>
        <v>0</v>
      </c>
      <c r="AB42" s="516">
        <f>M42-O42-Q42-S42</f>
        <v>0</v>
      </c>
    </row>
    <row r="43" spans="1:28" ht="15.95" customHeight="1">
      <c r="A43" s="1663" t="s">
        <v>632</v>
      </c>
      <c r="B43" s="527">
        <f t="shared" ref="B43:B53" si="17">C43+D43</f>
        <v>2</v>
      </c>
      <c r="C43" s="527">
        <f t="shared" ref="C43:D53" si="18">E43+G43+I43</f>
        <v>1</v>
      </c>
      <c r="D43" s="527">
        <f t="shared" si="18"/>
        <v>1</v>
      </c>
      <c r="E43" s="523">
        <v>0</v>
      </c>
      <c r="F43" s="523">
        <v>0</v>
      </c>
      <c r="G43" s="523">
        <v>0</v>
      </c>
      <c r="H43" s="523">
        <v>0</v>
      </c>
      <c r="I43" s="523">
        <v>1</v>
      </c>
      <c r="J43" s="523">
        <v>1</v>
      </c>
      <c r="K43" s="521">
        <f t="shared" ref="K43:K53" si="19">L43+M43</f>
        <v>38</v>
      </c>
      <c r="L43" s="521">
        <f t="shared" ref="L43:M53" si="20">N43+P43+R43</f>
        <v>26</v>
      </c>
      <c r="M43" s="521">
        <f t="shared" si="20"/>
        <v>12</v>
      </c>
      <c r="N43" s="523">
        <v>0</v>
      </c>
      <c r="O43" s="523">
        <v>0</v>
      </c>
      <c r="P43" s="523">
        <v>20</v>
      </c>
      <c r="Q43" s="523">
        <v>8</v>
      </c>
      <c r="R43" s="523">
        <v>6</v>
      </c>
      <c r="S43" s="523">
        <v>4</v>
      </c>
      <c r="U43" s="516">
        <f t="shared" ref="U43:U53" si="21">B43-C43-D43</f>
        <v>0</v>
      </c>
      <c r="V43" s="516">
        <f t="shared" ref="V43:V53" si="22">B43-E43-F43-G43-H43-I43-J43</f>
        <v>0</v>
      </c>
      <c r="W43" s="516">
        <f t="shared" ref="W43:X53" si="23">C43-E43-G43-I43</f>
        <v>0</v>
      </c>
      <c r="X43" s="516">
        <f t="shared" si="23"/>
        <v>0</v>
      </c>
      <c r="Y43" s="516">
        <f t="shared" ref="Y43:Y53" si="24">K43-L43-M43</f>
        <v>0</v>
      </c>
      <c r="Z43" s="516">
        <f t="shared" ref="Z43:Z53" si="25">K43-N43-O43-P43-Q43-R43-S43</f>
        <v>0</v>
      </c>
      <c r="AA43" s="516">
        <f t="shared" ref="AA43:AB53" si="26">L43-N43-P43-R43</f>
        <v>0</v>
      </c>
      <c r="AB43" s="516">
        <f t="shared" si="26"/>
        <v>0</v>
      </c>
    </row>
    <row r="44" spans="1:28" ht="15.95" customHeight="1">
      <c r="A44" s="1663" t="s">
        <v>633</v>
      </c>
      <c r="B44" s="527">
        <f t="shared" si="17"/>
        <v>18</v>
      </c>
      <c r="C44" s="527">
        <f t="shared" si="18"/>
        <v>18</v>
      </c>
      <c r="D44" s="527">
        <f t="shared" si="18"/>
        <v>0</v>
      </c>
      <c r="E44" s="523">
        <v>0</v>
      </c>
      <c r="F44" s="522">
        <v>0</v>
      </c>
      <c r="G44" s="523">
        <v>17</v>
      </c>
      <c r="H44" s="522">
        <v>0</v>
      </c>
      <c r="I44" s="523">
        <v>1</v>
      </c>
      <c r="J44" s="522">
        <v>0</v>
      </c>
      <c r="K44" s="521">
        <f t="shared" si="19"/>
        <v>78</v>
      </c>
      <c r="L44" s="521">
        <f t="shared" si="20"/>
        <v>78</v>
      </c>
      <c r="M44" s="521">
        <f t="shared" si="20"/>
        <v>0</v>
      </c>
      <c r="N44" s="523">
        <v>3</v>
      </c>
      <c r="O44" s="522">
        <v>0</v>
      </c>
      <c r="P44" s="523">
        <v>10</v>
      </c>
      <c r="Q44" s="522">
        <v>0</v>
      </c>
      <c r="R44" s="523">
        <v>65</v>
      </c>
      <c r="S44" s="523">
        <v>0</v>
      </c>
      <c r="U44" s="516">
        <f t="shared" si="21"/>
        <v>0</v>
      </c>
      <c r="V44" s="516">
        <f t="shared" si="22"/>
        <v>0</v>
      </c>
      <c r="W44" s="516">
        <f t="shared" si="23"/>
        <v>0</v>
      </c>
      <c r="X44" s="516">
        <f t="shared" si="23"/>
        <v>0</v>
      </c>
      <c r="Y44" s="516">
        <f t="shared" si="24"/>
        <v>0</v>
      </c>
      <c r="Z44" s="516">
        <f t="shared" si="25"/>
        <v>0</v>
      </c>
      <c r="AA44" s="516">
        <f t="shared" si="26"/>
        <v>0</v>
      </c>
      <c r="AB44" s="516">
        <f t="shared" si="26"/>
        <v>0</v>
      </c>
    </row>
    <row r="45" spans="1:28" ht="15.95" customHeight="1">
      <c r="A45" s="1663" t="s">
        <v>2507</v>
      </c>
      <c r="B45" s="527">
        <f t="shared" si="17"/>
        <v>20</v>
      </c>
      <c r="C45" s="527">
        <f t="shared" si="18"/>
        <v>8</v>
      </c>
      <c r="D45" s="527">
        <f t="shared" si="18"/>
        <v>12</v>
      </c>
      <c r="E45" s="523">
        <v>0</v>
      </c>
      <c r="F45" s="523">
        <v>0</v>
      </c>
      <c r="G45" s="523">
        <v>7</v>
      </c>
      <c r="H45" s="523">
        <v>12</v>
      </c>
      <c r="I45" s="523">
        <v>1</v>
      </c>
      <c r="J45" s="523">
        <v>0</v>
      </c>
      <c r="K45" s="521">
        <f t="shared" si="19"/>
        <v>61</v>
      </c>
      <c r="L45" s="521">
        <f t="shared" si="20"/>
        <v>34</v>
      </c>
      <c r="M45" s="521">
        <f t="shared" si="20"/>
        <v>27</v>
      </c>
      <c r="N45" s="523">
        <v>0</v>
      </c>
      <c r="O45" s="523">
        <v>0</v>
      </c>
      <c r="P45" s="523">
        <v>7</v>
      </c>
      <c r="Q45" s="523">
        <v>3</v>
      </c>
      <c r="R45" s="523">
        <v>27</v>
      </c>
      <c r="S45" s="523">
        <v>24</v>
      </c>
      <c r="U45" s="516">
        <f t="shared" si="21"/>
        <v>0</v>
      </c>
      <c r="V45" s="516">
        <f t="shared" si="22"/>
        <v>0</v>
      </c>
      <c r="W45" s="516">
        <f t="shared" si="23"/>
        <v>0</v>
      </c>
      <c r="X45" s="516">
        <f t="shared" si="23"/>
        <v>0</v>
      </c>
      <c r="Y45" s="516">
        <f t="shared" si="24"/>
        <v>0</v>
      </c>
      <c r="Z45" s="516">
        <f t="shared" si="25"/>
        <v>0</v>
      </c>
      <c r="AA45" s="516">
        <f t="shared" si="26"/>
        <v>0</v>
      </c>
      <c r="AB45" s="516">
        <f t="shared" si="26"/>
        <v>0</v>
      </c>
    </row>
    <row r="46" spans="1:28" ht="15.95" customHeight="1">
      <c r="A46" s="528" t="s">
        <v>2508</v>
      </c>
      <c r="B46" s="527">
        <f t="shared" si="17"/>
        <v>472</v>
      </c>
      <c r="C46" s="527">
        <f t="shared" si="18"/>
        <v>281</v>
      </c>
      <c r="D46" s="527">
        <f t="shared" si="18"/>
        <v>191</v>
      </c>
      <c r="E46" s="523">
        <v>35</v>
      </c>
      <c r="F46" s="523">
        <v>11</v>
      </c>
      <c r="G46" s="523">
        <v>211</v>
      </c>
      <c r="H46" s="523">
        <v>140</v>
      </c>
      <c r="I46" s="523">
        <v>35</v>
      </c>
      <c r="J46" s="523">
        <v>40</v>
      </c>
      <c r="K46" s="521">
        <f t="shared" si="19"/>
        <v>80</v>
      </c>
      <c r="L46" s="521">
        <f t="shared" si="20"/>
        <v>53</v>
      </c>
      <c r="M46" s="521">
        <f t="shared" si="20"/>
        <v>27</v>
      </c>
      <c r="N46" s="523">
        <v>0</v>
      </c>
      <c r="O46" s="523">
        <v>0</v>
      </c>
      <c r="P46" s="523">
        <v>35</v>
      </c>
      <c r="Q46" s="523">
        <v>12</v>
      </c>
      <c r="R46" s="523">
        <v>18</v>
      </c>
      <c r="S46" s="523">
        <v>15</v>
      </c>
      <c r="U46" s="516">
        <f t="shared" si="21"/>
        <v>0</v>
      </c>
      <c r="V46" s="516">
        <f t="shared" si="22"/>
        <v>0</v>
      </c>
      <c r="W46" s="516">
        <f t="shared" si="23"/>
        <v>0</v>
      </c>
      <c r="X46" s="516">
        <f t="shared" si="23"/>
        <v>0</v>
      </c>
      <c r="Y46" s="516">
        <f t="shared" si="24"/>
        <v>0</v>
      </c>
      <c r="Z46" s="516">
        <f t="shared" si="25"/>
        <v>0</v>
      </c>
      <c r="AA46" s="516">
        <f t="shared" si="26"/>
        <v>0</v>
      </c>
      <c r="AB46" s="516">
        <f t="shared" si="26"/>
        <v>0</v>
      </c>
    </row>
    <row r="47" spans="1:28" ht="15.95" customHeight="1">
      <c r="A47" s="1663" t="s">
        <v>634</v>
      </c>
      <c r="B47" s="527">
        <f t="shared" si="17"/>
        <v>5</v>
      </c>
      <c r="C47" s="527">
        <f t="shared" si="18"/>
        <v>3</v>
      </c>
      <c r="D47" s="527">
        <f t="shared" si="18"/>
        <v>2</v>
      </c>
      <c r="E47" s="523">
        <v>0</v>
      </c>
      <c r="F47" s="523">
        <v>0</v>
      </c>
      <c r="G47" s="523">
        <v>2</v>
      </c>
      <c r="H47" s="523">
        <v>1</v>
      </c>
      <c r="I47" s="523">
        <v>1</v>
      </c>
      <c r="J47" s="523">
        <v>1</v>
      </c>
      <c r="K47" s="521">
        <f t="shared" si="19"/>
        <v>18</v>
      </c>
      <c r="L47" s="521">
        <f t="shared" si="20"/>
        <v>7</v>
      </c>
      <c r="M47" s="521">
        <f t="shared" si="20"/>
        <v>11</v>
      </c>
      <c r="N47" s="523">
        <v>0</v>
      </c>
      <c r="O47" s="523">
        <v>0</v>
      </c>
      <c r="P47" s="523">
        <v>5</v>
      </c>
      <c r="Q47" s="523">
        <v>1</v>
      </c>
      <c r="R47" s="523">
        <v>2</v>
      </c>
      <c r="S47" s="523">
        <v>10</v>
      </c>
      <c r="U47" s="516">
        <f t="shared" si="21"/>
        <v>0</v>
      </c>
      <c r="V47" s="516">
        <f t="shared" si="22"/>
        <v>0</v>
      </c>
      <c r="W47" s="516">
        <f t="shared" si="23"/>
        <v>0</v>
      </c>
      <c r="X47" s="516">
        <f t="shared" si="23"/>
        <v>0</v>
      </c>
      <c r="Y47" s="516">
        <f t="shared" si="24"/>
        <v>0</v>
      </c>
      <c r="Z47" s="516">
        <f t="shared" si="25"/>
        <v>0</v>
      </c>
      <c r="AA47" s="516">
        <f t="shared" si="26"/>
        <v>0</v>
      </c>
      <c r="AB47" s="516">
        <f t="shared" si="26"/>
        <v>0</v>
      </c>
    </row>
    <row r="48" spans="1:28" ht="15.95" customHeight="1">
      <c r="A48" s="1663" t="s">
        <v>635</v>
      </c>
      <c r="B48" s="527">
        <f t="shared" si="17"/>
        <v>52</v>
      </c>
      <c r="C48" s="527">
        <f t="shared" si="18"/>
        <v>16</v>
      </c>
      <c r="D48" s="527">
        <f t="shared" si="18"/>
        <v>36</v>
      </c>
      <c r="E48" s="523">
        <v>2</v>
      </c>
      <c r="F48" s="523">
        <v>2</v>
      </c>
      <c r="G48" s="523">
        <v>5</v>
      </c>
      <c r="H48" s="523">
        <v>19</v>
      </c>
      <c r="I48" s="523">
        <v>9</v>
      </c>
      <c r="J48" s="523">
        <v>15</v>
      </c>
      <c r="K48" s="521">
        <f t="shared" si="19"/>
        <v>34</v>
      </c>
      <c r="L48" s="521">
        <f t="shared" si="20"/>
        <v>11</v>
      </c>
      <c r="M48" s="521">
        <f t="shared" si="20"/>
        <v>23</v>
      </c>
      <c r="N48" s="523">
        <v>0</v>
      </c>
      <c r="O48" s="523">
        <v>0</v>
      </c>
      <c r="P48" s="523">
        <v>4</v>
      </c>
      <c r="Q48" s="523">
        <v>7</v>
      </c>
      <c r="R48" s="523">
        <v>7</v>
      </c>
      <c r="S48" s="523">
        <v>16</v>
      </c>
      <c r="U48" s="516">
        <f t="shared" si="21"/>
        <v>0</v>
      </c>
      <c r="V48" s="516">
        <f t="shared" si="22"/>
        <v>0</v>
      </c>
      <c r="W48" s="516">
        <f t="shared" si="23"/>
        <v>0</v>
      </c>
      <c r="X48" s="516">
        <f t="shared" si="23"/>
        <v>0</v>
      </c>
      <c r="Y48" s="516">
        <f t="shared" si="24"/>
        <v>0</v>
      </c>
      <c r="Z48" s="516">
        <f t="shared" si="25"/>
        <v>0</v>
      </c>
      <c r="AA48" s="516">
        <f t="shared" si="26"/>
        <v>0</v>
      </c>
      <c r="AB48" s="516">
        <f t="shared" si="26"/>
        <v>0</v>
      </c>
    </row>
    <row r="49" spans="1:28" ht="15.95" customHeight="1">
      <c r="A49" s="1663" t="s">
        <v>571</v>
      </c>
      <c r="B49" s="527">
        <f t="shared" si="17"/>
        <v>26</v>
      </c>
      <c r="C49" s="527">
        <f t="shared" si="18"/>
        <v>16</v>
      </c>
      <c r="D49" s="527">
        <f t="shared" si="18"/>
        <v>10</v>
      </c>
      <c r="E49" s="523">
        <v>0</v>
      </c>
      <c r="F49" s="523">
        <v>0</v>
      </c>
      <c r="G49" s="523">
        <v>15</v>
      </c>
      <c r="H49" s="523">
        <v>10</v>
      </c>
      <c r="I49" s="523">
        <v>1</v>
      </c>
      <c r="J49" s="523">
        <v>0</v>
      </c>
      <c r="K49" s="521">
        <f t="shared" si="19"/>
        <v>33</v>
      </c>
      <c r="L49" s="521">
        <f t="shared" si="20"/>
        <v>17</v>
      </c>
      <c r="M49" s="521">
        <f t="shared" si="20"/>
        <v>16</v>
      </c>
      <c r="N49" s="523">
        <v>1</v>
      </c>
      <c r="O49" s="523">
        <v>9</v>
      </c>
      <c r="P49" s="523">
        <v>3</v>
      </c>
      <c r="Q49" s="523">
        <v>1</v>
      </c>
      <c r="R49" s="523">
        <v>13</v>
      </c>
      <c r="S49" s="523">
        <v>6</v>
      </c>
      <c r="U49" s="516">
        <f t="shared" si="21"/>
        <v>0</v>
      </c>
      <c r="V49" s="516">
        <f t="shared" si="22"/>
        <v>0</v>
      </c>
      <c r="W49" s="516">
        <f t="shared" si="23"/>
        <v>0</v>
      </c>
      <c r="X49" s="516">
        <f t="shared" si="23"/>
        <v>0</v>
      </c>
      <c r="Y49" s="516">
        <f t="shared" si="24"/>
        <v>0</v>
      </c>
      <c r="Z49" s="516">
        <f t="shared" si="25"/>
        <v>0</v>
      </c>
      <c r="AA49" s="516">
        <f t="shared" si="26"/>
        <v>0</v>
      </c>
      <c r="AB49" s="516">
        <f t="shared" si="26"/>
        <v>0</v>
      </c>
    </row>
    <row r="50" spans="1:28" ht="15.95" customHeight="1">
      <c r="A50" s="518" t="s">
        <v>636</v>
      </c>
      <c r="B50" s="526">
        <f t="shared" si="17"/>
        <v>31</v>
      </c>
      <c r="C50" s="526">
        <f t="shared" si="18"/>
        <v>20</v>
      </c>
      <c r="D50" s="526">
        <f t="shared" si="18"/>
        <v>11</v>
      </c>
      <c r="E50" s="516">
        <f t="shared" ref="E50:J50" si="27">SUM(E51:E53)</f>
        <v>2</v>
      </c>
      <c r="F50" s="516">
        <f t="shared" si="27"/>
        <v>0</v>
      </c>
      <c r="G50" s="516">
        <f t="shared" si="27"/>
        <v>17</v>
      </c>
      <c r="H50" s="516">
        <f t="shared" si="27"/>
        <v>9</v>
      </c>
      <c r="I50" s="516">
        <f t="shared" si="27"/>
        <v>1</v>
      </c>
      <c r="J50" s="516">
        <f t="shared" si="27"/>
        <v>2</v>
      </c>
      <c r="K50" s="516">
        <f t="shared" si="19"/>
        <v>77</v>
      </c>
      <c r="L50" s="516">
        <f t="shared" si="20"/>
        <v>54</v>
      </c>
      <c r="M50" s="516">
        <f t="shared" si="20"/>
        <v>23</v>
      </c>
      <c r="N50" s="516">
        <f t="shared" ref="N50:S50" si="28">SUM(N51:N53)</f>
        <v>0</v>
      </c>
      <c r="O50" s="516">
        <f t="shared" si="28"/>
        <v>0</v>
      </c>
      <c r="P50" s="516">
        <f t="shared" si="28"/>
        <v>24</v>
      </c>
      <c r="Q50" s="516">
        <f t="shared" si="28"/>
        <v>2</v>
      </c>
      <c r="R50" s="516">
        <f t="shared" si="28"/>
        <v>30</v>
      </c>
      <c r="S50" s="516">
        <f t="shared" si="28"/>
        <v>21</v>
      </c>
      <c r="U50" s="516">
        <f t="shared" si="21"/>
        <v>0</v>
      </c>
      <c r="V50" s="516">
        <f t="shared" si="22"/>
        <v>0</v>
      </c>
      <c r="W50" s="516">
        <f t="shared" si="23"/>
        <v>0</v>
      </c>
      <c r="X50" s="516">
        <f t="shared" si="23"/>
        <v>0</v>
      </c>
      <c r="Y50" s="516">
        <f t="shared" si="24"/>
        <v>0</v>
      </c>
      <c r="Z50" s="516">
        <f t="shared" si="25"/>
        <v>0</v>
      </c>
      <c r="AA50" s="516">
        <f t="shared" si="26"/>
        <v>0</v>
      </c>
      <c r="AB50" s="516">
        <f t="shared" si="26"/>
        <v>0</v>
      </c>
    </row>
    <row r="51" spans="1:28" ht="15.95" customHeight="1">
      <c r="A51" s="1663" t="s">
        <v>637</v>
      </c>
      <c r="B51" s="527">
        <f t="shared" si="17"/>
        <v>5</v>
      </c>
      <c r="C51" s="527">
        <f t="shared" si="18"/>
        <v>3</v>
      </c>
      <c r="D51" s="527">
        <f t="shared" si="18"/>
        <v>2</v>
      </c>
      <c r="E51" s="522">
        <v>0</v>
      </c>
      <c r="F51" s="522">
        <v>0</v>
      </c>
      <c r="G51" s="522">
        <v>2</v>
      </c>
      <c r="H51" s="522">
        <v>2</v>
      </c>
      <c r="I51" s="522">
        <v>1</v>
      </c>
      <c r="J51" s="522">
        <v>0</v>
      </c>
      <c r="K51" s="521">
        <f t="shared" si="19"/>
        <v>0</v>
      </c>
      <c r="L51" s="521">
        <f t="shared" si="20"/>
        <v>0</v>
      </c>
      <c r="M51" s="521">
        <f t="shared" si="20"/>
        <v>0</v>
      </c>
      <c r="N51" s="522">
        <v>0</v>
      </c>
      <c r="O51" s="522">
        <v>0</v>
      </c>
      <c r="P51" s="522">
        <v>0</v>
      </c>
      <c r="Q51" s="522">
        <v>0</v>
      </c>
      <c r="R51" s="522">
        <v>0</v>
      </c>
      <c r="S51" s="523">
        <v>0</v>
      </c>
      <c r="U51" s="516">
        <f t="shared" si="21"/>
        <v>0</v>
      </c>
      <c r="V51" s="516">
        <f t="shared" si="22"/>
        <v>0</v>
      </c>
      <c r="W51" s="516">
        <f t="shared" si="23"/>
        <v>0</v>
      </c>
      <c r="X51" s="516">
        <f t="shared" si="23"/>
        <v>0</v>
      </c>
      <c r="Y51" s="516">
        <f t="shared" si="24"/>
        <v>0</v>
      </c>
      <c r="Z51" s="516">
        <f t="shared" si="25"/>
        <v>0</v>
      </c>
      <c r="AA51" s="516">
        <f t="shared" si="26"/>
        <v>0</v>
      </c>
      <c r="AB51" s="516">
        <f t="shared" si="26"/>
        <v>0</v>
      </c>
    </row>
    <row r="52" spans="1:28" ht="15.95" customHeight="1">
      <c r="A52" s="1663" t="s">
        <v>2509</v>
      </c>
      <c r="B52" s="527">
        <f t="shared" si="17"/>
        <v>0</v>
      </c>
      <c r="C52" s="527">
        <f t="shared" si="18"/>
        <v>0</v>
      </c>
      <c r="D52" s="527">
        <f t="shared" si="18"/>
        <v>0</v>
      </c>
      <c r="E52" s="522">
        <v>0</v>
      </c>
      <c r="F52" s="522">
        <v>0</v>
      </c>
      <c r="G52" s="522">
        <v>0</v>
      </c>
      <c r="H52" s="522">
        <v>0</v>
      </c>
      <c r="I52" s="522">
        <v>0</v>
      </c>
      <c r="J52" s="522">
        <v>0</v>
      </c>
      <c r="K52" s="521">
        <f t="shared" si="19"/>
        <v>3</v>
      </c>
      <c r="L52" s="521">
        <f t="shared" si="20"/>
        <v>2</v>
      </c>
      <c r="M52" s="521">
        <f t="shared" si="20"/>
        <v>1</v>
      </c>
      <c r="N52" s="522">
        <v>0</v>
      </c>
      <c r="O52" s="522">
        <v>0</v>
      </c>
      <c r="P52" s="522">
        <v>0</v>
      </c>
      <c r="Q52" s="522">
        <v>0</v>
      </c>
      <c r="R52" s="522">
        <v>2</v>
      </c>
      <c r="S52" s="523">
        <v>1</v>
      </c>
      <c r="U52" s="516">
        <f t="shared" si="21"/>
        <v>0</v>
      </c>
      <c r="V52" s="516">
        <f t="shared" si="22"/>
        <v>0</v>
      </c>
      <c r="W52" s="516">
        <f t="shared" si="23"/>
        <v>0</v>
      </c>
      <c r="X52" s="516">
        <f t="shared" si="23"/>
        <v>0</v>
      </c>
      <c r="Y52" s="516">
        <f t="shared" si="24"/>
        <v>0</v>
      </c>
      <c r="Z52" s="516">
        <f t="shared" si="25"/>
        <v>0</v>
      </c>
      <c r="AA52" s="516">
        <f t="shared" si="26"/>
        <v>0</v>
      </c>
      <c r="AB52" s="516">
        <f t="shared" si="26"/>
        <v>0</v>
      </c>
    </row>
    <row r="53" spans="1:28" ht="15.95" customHeight="1">
      <c r="A53" s="1663" t="s">
        <v>638</v>
      </c>
      <c r="B53" s="527">
        <f t="shared" si="17"/>
        <v>26</v>
      </c>
      <c r="C53" s="527">
        <f t="shared" si="18"/>
        <v>17</v>
      </c>
      <c r="D53" s="527">
        <f>F53+H53+J53</f>
        <v>9</v>
      </c>
      <c r="E53" s="523">
        <v>2</v>
      </c>
      <c r="F53" s="522">
        <v>0</v>
      </c>
      <c r="G53" s="523">
        <v>15</v>
      </c>
      <c r="H53" s="522">
        <v>7</v>
      </c>
      <c r="I53" s="523">
        <v>0</v>
      </c>
      <c r="J53" s="522">
        <v>2</v>
      </c>
      <c r="K53" s="521">
        <f t="shared" si="19"/>
        <v>74</v>
      </c>
      <c r="L53" s="521">
        <f t="shared" si="20"/>
        <v>52</v>
      </c>
      <c r="M53" s="521">
        <f>O53+Q53+S53</f>
        <v>22</v>
      </c>
      <c r="N53" s="523">
        <v>0</v>
      </c>
      <c r="O53" s="522">
        <v>0</v>
      </c>
      <c r="P53" s="523">
        <v>24</v>
      </c>
      <c r="Q53" s="522">
        <v>2</v>
      </c>
      <c r="R53" s="523">
        <v>28</v>
      </c>
      <c r="S53" s="523">
        <v>20</v>
      </c>
      <c r="U53" s="516">
        <f t="shared" si="21"/>
        <v>0</v>
      </c>
      <c r="V53" s="516">
        <f t="shared" si="22"/>
        <v>0</v>
      </c>
      <c r="W53" s="516">
        <f t="shared" si="23"/>
        <v>0</v>
      </c>
      <c r="X53" s="516">
        <f t="shared" si="23"/>
        <v>0</v>
      </c>
      <c r="Y53" s="516">
        <f t="shared" si="24"/>
        <v>0</v>
      </c>
      <c r="Z53" s="516">
        <f t="shared" si="25"/>
        <v>0</v>
      </c>
      <c r="AA53" s="516">
        <f t="shared" si="26"/>
        <v>0</v>
      </c>
      <c r="AB53" s="516">
        <f t="shared" si="26"/>
        <v>0</v>
      </c>
    </row>
    <row r="54" spans="1:28" ht="15.95" customHeight="1">
      <c r="A54" s="1663"/>
      <c r="B54" s="521"/>
      <c r="C54" s="521"/>
      <c r="D54" s="521"/>
      <c r="E54" s="527"/>
      <c r="F54" s="527"/>
      <c r="G54" s="527"/>
      <c r="H54" s="527"/>
      <c r="I54" s="527"/>
      <c r="J54" s="527"/>
      <c r="K54" s="521"/>
      <c r="L54" s="521"/>
      <c r="M54" s="521"/>
      <c r="N54" s="527"/>
      <c r="O54" s="527"/>
      <c r="P54" s="527"/>
      <c r="Q54" s="527"/>
      <c r="R54" s="527"/>
      <c r="S54" s="527"/>
    </row>
    <row r="55" spans="1:28" s="517" customFormat="1" ht="15.95" customHeight="1">
      <c r="A55" s="529" t="s">
        <v>639</v>
      </c>
      <c r="B55" s="530">
        <v>43.549960967993755</v>
      </c>
      <c r="C55" s="530">
        <v>48.820014180087107</v>
      </c>
      <c r="D55" s="530">
        <v>38.651981549468132</v>
      </c>
      <c r="E55" s="530">
        <v>70.013037809647983</v>
      </c>
      <c r="F55" s="530">
        <v>69.406392694063925</v>
      </c>
      <c r="G55" s="530">
        <v>50.834701696770665</v>
      </c>
      <c r="H55" s="530">
        <v>43.405720338983052</v>
      </c>
      <c r="I55" s="530">
        <v>31.590656284760843</v>
      </c>
      <c r="J55" s="530">
        <v>19.90125332320547</v>
      </c>
      <c r="K55" s="530">
        <v>21.684715071897745</v>
      </c>
      <c r="L55" s="530">
        <v>26.546938775510203</v>
      </c>
      <c r="M55" s="530">
        <v>15.891849834662516</v>
      </c>
      <c r="N55" s="530">
        <v>56.000000000000007</v>
      </c>
      <c r="O55" s="530">
        <v>53.125</v>
      </c>
      <c r="P55" s="530">
        <v>51.024140453547915</v>
      </c>
      <c r="Q55" s="530">
        <v>45.921696574225123</v>
      </c>
      <c r="R55" s="530">
        <v>6.0760251421730018</v>
      </c>
      <c r="S55" s="530">
        <v>5.3155276250327308</v>
      </c>
      <c r="U55" s="516"/>
      <c r="V55" s="516"/>
      <c r="W55" s="516"/>
      <c r="X55" s="516"/>
      <c r="Y55" s="516"/>
      <c r="Z55" s="516"/>
      <c r="AA55" s="516"/>
      <c r="AB55" s="516"/>
    </row>
    <row r="56" spans="1:28" ht="15.95" customHeight="1">
      <c r="A56" s="1663"/>
      <c r="B56" s="527"/>
      <c r="C56" s="527"/>
      <c r="D56" s="527"/>
      <c r="E56" s="527"/>
      <c r="F56" s="527"/>
      <c r="G56" s="527"/>
      <c r="H56" s="527"/>
      <c r="I56" s="527"/>
      <c r="J56" s="527"/>
      <c r="K56" s="527"/>
      <c r="L56" s="527"/>
      <c r="M56" s="527"/>
      <c r="N56" s="527"/>
      <c r="O56" s="527"/>
      <c r="P56" s="527"/>
      <c r="Q56" s="527"/>
      <c r="R56" s="527"/>
      <c r="S56" s="527"/>
    </row>
    <row r="57" spans="1:28" s="517" customFormat="1" ht="15.95" customHeight="1">
      <c r="A57" s="531"/>
      <c r="B57" s="526"/>
      <c r="C57" s="526"/>
      <c r="D57" s="526"/>
      <c r="E57" s="526"/>
      <c r="F57" s="526"/>
      <c r="G57" s="526"/>
      <c r="H57" s="526"/>
      <c r="I57" s="526"/>
      <c r="J57" s="526"/>
      <c r="K57" s="516"/>
      <c r="L57" s="516"/>
      <c r="M57" s="516"/>
      <c r="N57" s="526"/>
      <c r="O57" s="526"/>
      <c r="P57" s="526"/>
      <c r="Q57" s="526"/>
      <c r="R57" s="526"/>
      <c r="S57" s="526"/>
    </row>
    <row r="58" spans="1:28" s="517" customFormat="1" ht="15.95" customHeight="1">
      <c r="A58" s="532"/>
      <c r="B58" s="533"/>
      <c r="C58" s="533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3"/>
    </row>
    <row r="59" spans="1:28" s="1469" customFormat="1" ht="13.9" customHeight="1">
      <c r="A59" s="94" t="s">
        <v>328</v>
      </c>
      <c r="C59" s="157" t="s">
        <v>329</v>
      </c>
      <c r="G59" s="1462" t="s">
        <v>330</v>
      </c>
      <c r="L59" s="1607" t="s">
        <v>332</v>
      </c>
      <c r="N59" s="1462"/>
      <c r="Q59" s="1462"/>
      <c r="S59" s="99" t="s">
        <v>1100</v>
      </c>
      <c r="T59" s="1462"/>
      <c r="W59" s="1462"/>
      <c r="X59" s="1462"/>
      <c r="Y59" s="1462"/>
    </row>
    <row r="60" spans="1:28" s="1469" customFormat="1" ht="13.9" customHeight="1">
      <c r="A60" s="1462"/>
      <c r="B60" s="1462"/>
      <c r="C60" s="1462"/>
      <c r="G60" s="1643" t="s">
        <v>334</v>
      </c>
      <c r="M60" s="1462"/>
      <c r="N60" s="1462"/>
      <c r="P60" s="1462"/>
      <c r="Q60" s="1462"/>
      <c r="R60" s="1462"/>
      <c r="S60" s="1462"/>
      <c r="T60" s="1462"/>
      <c r="U60" s="1462"/>
      <c r="V60" s="1462"/>
      <c r="W60" s="1462"/>
      <c r="X60" s="1462"/>
      <c r="Y60" s="1462"/>
    </row>
    <row r="61" spans="1:28" s="1469" customFormat="1" ht="13.9" customHeight="1">
      <c r="A61" s="1462"/>
      <c r="B61" s="1462"/>
      <c r="C61" s="1462"/>
      <c r="G61" s="1462"/>
      <c r="I61" s="1643"/>
      <c r="M61" s="1462"/>
      <c r="N61" s="1462"/>
      <c r="P61" s="1462"/>
      <c r="Q61" s="1462"/>
      <c r="R61" s="1462"/>
      <c r="S61" s="1462"/>
      <c r="T61" s="1462"/>
      <c r="U61" s="1462"/>
      <c r="V61" s="1462"/>
      <c r="W61" s="1462"/>
      <c r="X61" s="1462"/>
      <c r="Y61" s="1462"/>
    </row>
    <row r="62" spans="1:28" s="1469" customFormat="1" ht="13.9" customHeight="1">
      <c r="A62" s="1462"/>
      <c r="B62" s="1462"/>
      <c r="C62" s="1462"/>
      <c r="G62" s="1462"/>
      <c r="I62" s="1643"/>
      <c r="M62" s="1462"/>
      <c r="N62" s="1462"/>
      <c r="P62" s="1462"/>
      <c r="Q62" s="1462"/>
      <c r="R62" s="1462"/>
      <c r="S62" s="1462"/>
      <c r="T62" s="1462"/>
      <c r="U62" s="1462"/>
      <c r="V62" s="1462"/>
      <c r="W62" s="1462"/>
      <c r="X62" s="1462"/>
      <c r="Y62" s="1462"/>
    </row>
    <row r="63" spans="1:28" s="94" customFormat="1" ht="13.9" customHeight="1">
      <c r="A63" s="94" t="s">
        <v>141</v>
      </c>
      <c r="S63" s="1469"/>
      <c r="T63" s="1469"/>
    </row>
    <row r="64" spans="1:28" s="94" customFormat="1" ht="13.9" customHeight="1">
      <c r="A64" s="94" t="s">
        <v>272</v>
      </c>
      <c r="S64" s="1469"/>
    </row>
    <row r="65" spans="1:32" s="94" customFormat="1" ht="13.9" customHeight="1">
      <c r="A65" s="157"/>
      <c r="B65" s="157"/>
      <c r="AB65" s="1469"/>
      <c r="AC65" s="1469"/>
      <c r="AD65" s="1469"/>
      <c r="AE65" s="1469"/>
      <c r="AF65" s="1469"/>
    </row>
    <row r="67" spans="1:32">
      <c r="B67" s="521">
        <f>B8-B9-B15-B42-B50</f>
        <v>0</v>
      </c>
      <c r="C67" s="521">
        <f t="shared" ref="C67:S67" si="29">C8-C9-C15-C42-C50</f>
        <v>0</v>
      </c>
      <c r="D67" s="521">
        <f t="shared" si="29"/>
        <v>0</v>
      </c>
      <c r="E67" s="521">
        <f t="shared" si="29"/>
        <v>0</v>
      </c>
      <c r="F67" s="521">
        <f t="shared" si="29"/>
        <v>0</v>
      </c>
      <c r="G67" s="521">
        <f t="shared" si="29"/>
        <v>0</v>
      </c>
      <c r="H67" s="521">
        <f t="shared" si="29"/>
        <v>0</v>
      </c>
      <c r="I67" s="521">
        <f t="shared" si="29"/>
        <v>0</v>
      </c>
      <c r="J67" s="521">
        <f t="shared" si="29"/>
        <v>0</v>
      </c>
      <c r="K67" s="521">
        <f t="shared" si="29"/>
        <v>0</v>
      </c>
      <c r="L67" s="521">
        <f t="shared" si="29"/>
        <v>0</v>
      </c>
      <c r="M67" s="521">
        <f t="shared" si="29"/>
        <v>0</v>
      </c>
      <c r="N67" s="521">
        <f t="shared" si="29"/>
        <v>0</v>
      </c>
      <c r="O67" s="521">
        <f t="shared" si="29"/>
        <v>0</v>
      </c>
      <c r="P67" s="521">
        <f t="shared" si="29"/>
        <v>0</v>
      </c>
      <c r="Q67" s="521">
        <f t="shared" si="29"/>
        <v>0</v>
      </c>
      <c r="R67" s="521">
        <f t="shared" si="29"/>
        <v>0</v>
      </c>
      <c r="S67" s="521">
        <f t="shared" si="29"/>
        <v>0</v>
      </c>
    </row>
    <row r="68" spans="1:32">
      <c r="B68" s="521">
        <f>B9-SUM(B10:B14)</f>
        <v>0</v>
      </c>
      <c r="C68" s="521">
        <f t="shared" ref="C68:S68" si="30">C9-SUM(C10:C14)</f>
        <v>0</v>
      </c>
      <c r="D68" s="521">
        <f t="shared" si="30"/>
        <v>0</v>
      </c>
      <c r="E68" s="521">
        <f t="shared" si="30"/>
        <v>0</v>
      </c>
      <c r="F68" s="521">
        <f t="shared" si="30"/>
        <v>0</v>
      </c>
      <c r="G68" s="521">
        <f t="shared" si="30"/>
        <v>0</v>
      </c>
      <c r="H68" s="521">
        <f t="shared" si="30"/>
        <v>0</v>
      </c>
      <c r="I68" s="521">
        <f t="shared" si="30"/>
        <v>0</v>
      </c>
      <c r="J68" s="521">
        <f t="shared" si="30"/>
        <v>0</v>
      </c>
      <c r="K68" s="521">
        <f t="shared" si="30"/>
        <v>0</v>
      </c>
      <c r="L68" s="521">
        <f t="shared" si="30"/>
        <v>0</v>
      </c>
      <c r="M68" s="521">
        <f t="shared" si="30"/>
        <v>0</v>
      </c>
      <c r="N68" s="521">
        <f t="shared" si="30"/>
        <v>0</v>
      </c>
      <c r="O68" s="521">
        <f t="shared" si="30"/>
        <v>0</v>
      </c>
      <c r="P68" s="521">
        <f t="shared" si="30"/>
        <v>0</v>
      </c>
      <c r="Q68" s="521">
        <f t="shared" si="30"/>
        <v>0</v>
      </c>
      <c r="R68" s="521">
        <f t="shared" si="30"/>
        <v>0</v>
      </c>
      <c r="S68" s="521">
        <f t="shared" si="30"/>
        <v>0</v>
      </c>
    </row>
    <row r="69" spans="1:32">
      <c r="B69" s="521">
        <f>B15-SUM(B16:B34)</f>
        <v>0</v>
      </c>
      <c r="C69" s="521">
        <f t="shared" ref="C69:S69" si="31">C15-SUM(C16:C34)</f>
        <v>0</v>
      </c>
      <c r="D69" s="521">
        <f t="shared" si="31"/>
        <v>0</v>
      </c>
      <c r="E69" s="521">
        <f t="shared" si="31"/>
        <v>0</v>
      </c>
      <c r="F69" s="521">
        <f t="shared" si="31"/>
        <v>0</v>
      </c>
      <c r="G69" s="521">
        <f t="shared" si="31"/>
        <v>0</v>
      </c>
      <c r="H69" s="521">
        <f t="shared" si="31"/>
        <v>0</v>
      </c>
      <c r="I69" s="521">
        <f t="shared" si="31"/>
        <v>0</v>
      </c>
      <c r="J69" s="521">
        <f t="shared" si="31"/>
        <v>0</v>
      </c>
      <c r="K69" s="521">
        <f t="shared" si="31"/>
        <v>0</v>
      </c>
      <c r="L69" s="521">
        <f t="shared" si="31"/>
        <v>0</v>
      </c>
      <c r="M69" s="521">
        <f t="shared" si="31"/>
        <v>0</v>
      </c>
      <c r="N69" s="521">
        <f t="shared" si="31"/>
        <v>0</v>
      </c>
      <c r="O69" s="521">
        <f t="shared" si="31"/>
        <v>0</v>
      </c>
      <c r="P69" s="521">
        <f t="shared" si="31"/>
        <v>0</v>
      </c>
      <c r="Q69" s="521">
        <f t="shared" si="31"/>
        <v>0</v>
      </c>
      <c r="R69" s="521">
        <f t="shared" si="31"/>
        <v>0</v>
      </c>
      <c r="S69" s="521">
        <f t="shared" si="31"/>
        <v>0</v>
      </c>
    </row>
    <row r="70" spans="1:32">
      <c r="B70" s="521">
        <f>B42-SUM(B43:B49)</f>
        <v>0</v>
      </c>
      <c r="C70" s="521">
        <f t="shared" ref="C70:S70" si="32">C42-SUM(C43:C49)</f>
        <v>0</v>
      </c>
      <c r="D70" s="521">
        <f t="shared" si="32"/>
        <v>0</v>
      </c>
      <c r="E70" s="521">
        <f t="shared" si="32"/>
        <v>0</v>
      </c>
      <c r="F70" s="521">
        <f t="shared" si="32"/>
        <v>0</v>
      </c>
      <c r="G70" s="521">
        <f t="shared" si="32"/>
        <v>0</v>
      </c>
      <c r="H70" s="521">
        <f t="shared" si="32"/>
        <v>0</v>
      </c>
      <c r="I70" s="521">
        <f t="shared" si="32"/>
        <v>0</v>
      </c>
      <c r="J70" s="521">
        <f t="shared" si="32"/>
        <v>0</v>
      </c>
      <c r="K70" s="521">
        <f t="shared" si="32"/>
        <v>0</v>
      </c>
      <c r="L70" s="521">
        <f t="shared" si="32"/>
        <v>0</v>
      </c>
      <c r="M70" s="521">
        <f t="shared" si="32"/>
        <v>0</v>
      </c>
      <c r="N70" s="521">
        <f t="shared" si="32"/>
        <v>0</v>
      </c>
      <c r="O70" s="521">
        <f t="shared" si="32"/>
        <v>0</v>
      </c>
      <c r="P70" s="521">
        <f t="shared" si="32"/>
        <v>0</v>
      </c>
      <c r="Q70" s="521">
        <f t="shared" si="32"/>
        <v>0</v>
      </c>
      <c r="R70" s="521">
        <f t="shared" si="32"/>
        <v>0</v>
      </c>
      <c r="S70" s="521">
        <f t="shared" si="32"/>
        <v>0</v>
      </c>
    </row>
    <row r="71" spans="1:32">
      <c r="B71" s="521">
        <f>B50-SUM(B51:B53)</f>
        <v>0</v>
      </c>
      <c r="C71" s="521">
        <f t="shared" ref="C71:S71" si="33">C50-SUM(C51:C53)</f>
        <v>0</v>
      </c>
      <c r="D71" s="521">
        <f t="shared" si="33"/>
        <v>0</v>
      </c>
      <c r="E71" s="521">
        <f t="shared" si="33"/>
        <v>0</v>
      </c>
      <c r="F71" s="521">
        <f t="shared" si="33"/>
        <v>0</v>
      </c>
      <c r="G71" s="521">
        <f t="shared" si="33"/>
        <v>0</v>
      </c>
      <c r="H71" s="521">
        <f t="shared" si="33"/>
        <v>0</v>
      </c>
      <c r="I71" s="521">
        <f t="shared" si="33"/>
        <v>0</v>
      </c>
      <c r="J71" s="521">
        <f t="shared" si="33"/>
        <v>0</v>
      </c>
      <c r="K71" s="521">
        <f t="shared" si="33"/>
        <v>0</v>
      </c>
      <c r="L71" s="521">
        <f t="shared" si="33"/>
        <v>0</v>
      </c>
      <c r="M71" s="521">
        <f t="shared" si="33"/>
        <v>0</v>
      </c>
      <c r="N71" s="521">
        <f t="shared" si="33"/>
        <v>0</v>
      </c>
      <c r="O71" s="521">
        <f t="shared" si="33"/>
        <v>0</v>
      </c>
      <c r="P71" s="521">
        <f t="shared" si="33"/>
        <v>0</v>
      </c>
      <c r="Q71" s="521">
        <f t="shared" si="33"/>
        <v>0</v>
      </c>
      <c r="R71" s="521">
        <f t="shared" si="33"/>
        <v>0</v>
      </c>
      <c r="S71" s="521">
        <f t="shared" si="33"/>
        <v>0</v>
      </c>
    </row>
  </sheetData>
  <mergeCells count="36">
    <mergeCell ref="D38:M38"/>
    <mergeCell ref="R38:S38"/>
    <mergeCell ref="A39:A41"/>
    <mergeCell ref="B39:J39"/>
    <mergeCell ref="K39:S39"/>
    <mergeCell ref="B40:D40"/>
    <mergeCell ref="E40:F40"/>
    <mergeCell ref="G40:H40"/>
    <mergeCell ref="I40:J40"/>
    <mergeCell ref="K40:M40"/>
    <mergeCell ref="N40:O40"/>
    <mergeCell ref="P40:Q40"/>
    <mergeCell ref="R40:S40"/>
    <mergeCell ref="A37:S37"/>
    <mergeCell ref="A5:A7"/>
    <mergeCell ref="B5:J5"/>
    <mergeCell ref="K5:S5"/>
    <mergeCell ref="B6:D6"/>
    <mergeCell ref="E6:F6"/>
    <mergeCell ref="G6:H6"/>
    <mergeCell ref="I6:J6"/>
    <mergeCell ref="K6:M6"/>
    <mergeCell ref="N6:O6"/>
    <mergeCell ref="P6:Q6"/>
    <mergeCell ref="R6:S6"/>
    <mergeCell ref="N35:P35"/>
    <mergeCell ref="Q35:S35"/>
    <mergeCell ref="N36:P36"/>
    <mergeCell ref="Q36:S36"/>
    <mergeCell ref="D4:M4"/>
    <mergeCell ref="R4:S4"/>
    <mergeCell ref="N1:P1"/>
    <mergeCell ref="Q1:S1"/>
    <mergeCell ref="N2:P2"/>
    <mergeCell ref="Q2:S2"/>
    <mergeCell ref="A3:S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rowBreaks count="1" manualBreakCount="1">
    <brk id="3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2"/>
  <sheetViews>
    <sheetView view="pageBreakPreview" zoomScale="80" zoomScaleNormal="90" zoomScaleSheetLayoutView="80" workbookViewId="0">
      <selection activeCell="I10" sqref="I10"/>
    </sheetView>
  </sheetViews>
  <sheetFormatPr defaultColWidth="9" defaultRowHeight="12.75"/>
  <cols>
    <col min="1" max="1" width="21.375" style="94" customWidth="1"/>
    <col min="2" max="18" width="6.125" style="519" customWidth="1"/>
    <col min="19" max="19" width="6.125" style="1639" customWidth="1"/>
    <col min="20" max="20" width="9" style="519"/>
    <col min="21" max="28" width="4.5" style="519" bestFit="1" customWidth="1"/>
    <col min="29" max="256" width="9" style="519"/>
    <col min="257" max="257" width="21.375" style="519" customWidth="1"/>
    <col min="258" max="275" width="6.125" style="519" customWidth="1"/>
    <col min="276" max="276" width="9" style="519"/>
    <col min="277" max="284" width="4.5" style="519" bestFit="1" customWidth="1"/>
    <col min="285" max="512" width="9" style="519"/>
    <col min="513" max="513" width="21.375" style="519" customWidth="1"/>
    <col min="514" max="531" width="6.125" style="519" customWidth="1"/>
    <col min="532" max="532" width="9" style="519"/>
    <col min="533" max="540" width="4.5" style="519" bestFit="1" customWidth="1"/>
    <col min="541" max="768" width="9" style="519"/>
    <col min="769" max="769" width="21.375" style="519" customWidth="1"/>
    <col min="770" max="787" width="6.125" style="519" customWidth="1"/>
    <col min="788" max="788" width="9" style="519"/>
    <col min="789" max="796" width="4.5" style="519" bestFit="1" customWidth="1"/>
    <col min="797" max="1024" width="9" style="519"/>
    <col min="1025" max="1025" width="21.375" style="519" customWidth="1"/>
    <col min="1026" max="1043" width="6.125" style="519" customWidth="1"/>
    <col min="1044" max="1044" width="9" style="519"/>
    <col min="1045" max="1052" width="4.5" style="519" bestFit="1" customWidth="1"/>
    <col min="1053" max="1280" width="9" style="519"/>
    <col min="1281" max="1281" width="21.375" style="519" customWidth="1"/>
    <col min="1282" max="1299" width="6.125" style="519" customWidth="1"/>
    <col min="1300" max="1300" width="9" style="519"/>
    <col min="1301" max="1308" width="4.5" style="519" bestFit="1" customWidth="1"/>
    <col min="1309" max="1536" width="9" style="519"/>
    <col min="1537" max="1537" width="21.375" style="519" customWidth="1"/>
    <col min="1538" max="1555" width="6.125" style="519" customWidth="1"/>
    <col min="1556" max="1556" width="9" style="519"/>
    <col min="1557" max="1564" width="4.5" style="519" bestFit="1" customWidth="1"/>
    <col min="1565" max="1792" width="9" style="519"/>
    <col min="1793" max="1793" width="21.375" style="519" customWidth="1"/>
    <col min="1794" max="1811" width="6.125" style="519" customWidth="1"/>
    <col min="1812" max="1812" width="9" style="519"/>
    <col min="1813" max="1820" width="4.5" style="519" bestFit="1" customWidth="1"/>
    <col min="1821" max="2048" width="9" style="519"/>
    <col min="2049" max="2049" width="21.375" style="519" customWidth="1"/>
    <col min="2050" max="2067" width="6.125" style="519" customWidth="1"/>
    <col min="2068" max="2068" width="9" style="519"/>
    <col min="2069" max="2076" width="4.5" style="519" bestFit="1" customWidth="1"/>
    <col min="2077" max="2304" width="9" style="519"/>
    <col min="2305" max="2305" width="21.375" style="519" customWidth="1"/>
    <col min="2306" max="2323" width="6.125" style="519" customWidth="1"/>
    <col min="2324" max="2324" width="9" style="519"/>
    <col min="2325" max="2332" width="4.5" style="519" bestFit="1" customWidth="1"/>
    <col min="2333" max="2560" width="9" style="519"/>
    <col min="2561" max="2561" width="21.375" style="519" customWidth="1"/>
    <col min="2562" max="2579" width="6.125" style="519" customWidth="1"/>
    <col min="2580" max="2580" width="9" style="519"/>
    <col min="2581" max="2588" width="4.5" style="519" bestFit="1" customWidth="1"/>
    <col min="2589" max="2816" width="9" style="519"/>
    <col min="2817" max="2817" width="21.375" style="519" customWidth="1"/>
    <col min="2818" max="2835" width="6.125" style="519" customWidth="1"/>
    <col min="2836" max="2836" width="9" style="519"/>
    <col min="2837" max="2844" width="4.5" style="519" bestFit="1" customWidth="1"/>
    <col min="2845" max="3072" width="9" style="519"/>
    <col min="3073" max="3073" width="21.375" style="519" customWidth="1"/>
    <col min="3074" max="3091" width="6.125" style="519" customWidth="1"/>
    <col min="3092" max="3092" width="9" style="519"/>
    <col min="3093" max="3100" width="4.5" style="519" bestFit="1" customWidth="1"/>
    <col min="3101" max="3328" width="9" style="519"/>
    <col min="3329" max="3329" width="21.375" style="519" customWidth="1"/>
    <col min="3330" max="3347" width="6.125" style="519" customWidth="1"/>
    <col min="3348" max="3348" width="9" style="519"/>
    <col min="3349" max="3356" width="4.5" style="519" bestFit="1" customWidth="1"/>
    <col min="3357" max="3584" width="9" style="519"/>
    <col min="3585" max="3585" width="21.375" style="519" customWidth="1"/>
    <col min="3586" max="3603" width="6.125" style="519" customWidth="1"/>
    <col min="3604" max="3604" width="9" style="519"/>
    <col min="3605" max="3612" width="4.5" style="519" bestFit="1" customWidth="1"/>
    <col min="3613" max="3840" width="9" style="519"/>
    <col min="3841" max="3841" width="21.375" style="519" customWidth="1"/>
    <col min="3842" max="3859" width="6.125" style="519" customWidth="1"/>
    <col min="3860" max="3860" width="9" style="519"/>
    <col min="3861" max="3868" width="4.5" style="519" bestFit="1" customWidth="1"/>
    <col min="3869" max="4096" width="9" style="519"/>
    <col min="4097" max="4097" width="21.375" style="519" customWidth="1"/>
    <col min="4098" max="4115" width="6.125" style="519" customWidth="1"/>
    <col min="4116" max="4116" width="9" style="519"/>
    <col min="4117" max="4124" width="4.5" style="519" bestFit="1" customWidth="1"/>
    <col min="4125" max="4352" width="9" style="519"/>
    <col min="4353" max="4353" width="21.375" style="519" customWidth="1"/>
    <col min="4354" max="4371" width="6.125" style="519" customWidth="1"/>
    <col min="4372" max="4372" width="9" style="519"/>
    <col min="4373" max="4380" width="4.5" style="519" bestFit="1" customWidth="1"/>
    <col min="4381" max="4608" width="9" style="519"/>
    <col min="4609" max="4609" width="21.375" style="519" customWidth="1"/>
    <col min="4610" max="4627" width="6.125" style="519" customWidth="1"/>
    <col min="4628" max="4628" width="9" style="519"/>
    <col min="4629" max="4636" width="4.5" style="519" bestFit="1" customWidth="1"/>
    <col min="4637" max="4864" width="9" style="519"/>
    <col min="4865" max="4865" width="21.375" style="519" customWidth="1"/>
    <col min="4866" max="4883" width="6.125" style="519" customWidth="1"/>
    <col min="4884" max="4884" width="9" style="519"/>
    <col min="4885" max="4892" width="4.5" style="519" bestFit="1" customWidth="1"/>
    <col min="4893" max="5120" width="9" style="519"/>
    <col min="5121" max="5121" width="21.375" style="519" customWidth="1"/>
    <col min="5122" max="5139" width="6.125" style="519" customWidth="1"/>
    <col min="5140" max="5140" width="9" style="519"/>
    <col min="5141" max="5148" width="4.5" style="519" bestFit="1" customWidth="1"/>
    <col min="5149" max="5376" width="9" style="519"/>
    <col min="5377" max="5377" width="21.375" style="519" customWidth="1"/>
    <col min="5378" max="5395" width="6.125" style="519" customWidth="1"/>
    <col min="5396" max="5396" width="9" style="519"/>
    <col min="5397" max="5404" width="4.5" style="519" bestFit="1" customWidth="1"/>
    <col min="5405" max="5632" width="9" style="519"/>
    <col min="5633" max="5633" width="21.375" style="519" customWidth="1"/>
    <col min="5634" max="5651" width="6.125" style="519" customWidth="1"/>
    <col min="5652" max="5652" width="9" style="519"/>
    <col min="5653" max="5660" width="4.5" style="519" bestFit="1" customWidth="1"/>
    <col min="5661" max="5888" width="9" style="519"/>
    <col min="5889" max="5889" width="21.375" style="519" customWidth="1"/>
    <col min="5890" max="5907" width="6.125" style="519" customWidth="1"/>
    <col min="5908" max="5908" width="9" style="519"/>
    <col min="5909" max="5916" width="4.5" style="519" bestFit="1" customWidth="1"/>
    <col min="5917" max="6144" width="9" style="519"/>
    <col min="6145" max="6145" width="21.375" style="519" customWidth="1"/>
    <col min="6146" max="6163" width="6.125" style="519" customWidth="1"/>
    <col min="6164" max="6164" width="9" style="519"/>
    <col min="6165" max="6172" width="4.5" style="519" bestFit="1" customWidth="1"/>
    <col min="6173" max="6400" width="9" style="519"/>
    <col min="6401" max="6401" width="21.375" style="519" customWidth="1"/>
    <col min="6402" max="6419" width="6.125" style="519" customWidth="1"/>
    <col min="6420" max="6420" width="9" style="519"/>
    <col min="6421" max="6428" width="4.5" style="519" bestFit="1" customWidth="1"/>
    <col min="6429" max="6656" width="9" style="519"/>
    <col min="6657" max="6657" width="21.375" style="519" customWidth="1"/>
    <col min="6658" max="6675" width="6.125" style="519" customWidth="1"/>
    <col min="6676" max="6676" width="9" style="519"/>
    <col min="6677" max="6684" width="4.5" style="519" bestFit="1" customWidth="1"/>
    <col min="6685" max="6912" width="9" style="519"/>
    <col min="6913" max="6913" width="21.375" style="519" customWidth="1"/>
    <col min="6914" max="6931" width="6.125" style="519" customWidth="1"/>
    <col min="6932" max="6932" width="9" style="519"/>
    <col min="6933" max="6940" width="4.5" style="519" bestFit="1" customWidth="1"/>
    <col min="6941" max="7168" width="9" style="519"/>
    <col min="7169" max="7169" width="21.375" style="519" customWidth="1"/>
    <col min="7170" max="7187" width="6.125" style="519" customWidth="1"/>
    <col min="7188" max="7188" width="9" style="519"/>
    <col min="7189" max="7196" width="4.5" style="519" bestFit="1" customWidth="1"/>
    <col min="7197" max="7424" width="9" style="519"/>
    <col min="7425" max="7425" width="21.375" style="519" customWidth="1"/>
    <col min="7426" max="7443" width="6.125" style="519" customWidth="1"/>
    <col min="7444" max="7444" width="9" style="519"/>
    <col min="7445" max="7452" width="4.5" style="519" bestFit="1" customWidth="1"/>
    <col min="7453" max="7680" width="9" style="519"/>
    <col min="7681" max="7681" width="21.375" style="519" customWidth="1"/>
    <col min="7682" max="7699" width="6.125" style="519" customWidth="1"/>
    <col min="7700" max="7700" width="9" style="519"/>
    <col min="7701" max="7708" width="4.5" style="519" bestFit="1" customWidth="1"/>
    <col min="7709" max="7936" width="9" style="519"/>
    <col min="7937" max="7937" width="21.375" style="519" customWidth="1"/>
    <col min="7938" max="7955" width="6.125" style="519" customWidth="1"/>
    <col min="7956" max="7956" width="9" style="519"/>
    <col min="7957" max="7964" width="4.5" style="519" bestFit="1" customWidth="1"/>
    <col min="7965" max="8192" width="9" style="519"/>
    <col min="8193" max="8193" width="21.375" style="519" customWidth="1"/>
    <col min="8194" max="8211" width="6.125" style="519" customWidth="1"/>
    <col min="8212" max="8212" width="9" style="519"/>
    <col min="8213" max="8220" width="4.5" style="519" bestFit="1" customWidth="1"/>
    <col min="8221" max="8448" width="9" style="519"/>
    <col min="8449" max="8449" width="21.375" style="519" customWidth="1"/>
    <col min="8450" max="8467" width="6.125" style="519" customWidth="1"/>
    <col min="8468" max="8468" width="9" style="519"/>
    <col min="8469" max="8476" width="4.5" style="519" bestFit="1" customWidth="1"/>
    <col min="8477" max="8704" width="9" style="519"/>
    <col min="8705" max="8705" width="21.375" style="519" customWidth="1"/>
    <col min="8706" max="8723" width="6.125" style="519" customWidth="1"/>
    <col min="8724" max="8724" width="9" style="519"/>
    <col min="8725" max="8732" width="4.5" style="519" bestFit="1" customWidth="1"/>
    <col min="8733" max="8960" width="9" style="519"/>
    <col min="8961" max="8961" width="21.375" style="519" customWidth="1"/>
    <col min="8962" max="8979" width="6.125" style="519" customWidth="1"/>
    <col min="8980" max="8980" width="9" style="519"/>
    <col min="8981" max="8988" width="4.5" style="519" bestFit="1" customWidth="1"/>
    <col min="8989" max="9216" width="9" style="519"/>
    <col min="9217" max="9217" width="21.375" style="519" customWidth="1"/>
    <col min="9218" max="9235" width="6.125" style="519" customWidth="1"/>
    <col min="9236" max="9236" width="9" style="519"/>
    <col min="9237" max="9244" width="4.5" style="519" bestFit="1" customWidth="1"/>
    <col min="9245" max="9472" width="9" style="519"/>
    <col min="9473" max="9473" width="21.375" style="519" customWidth="1"/>
    <col min="9474" max="9491" width="6.125" style="519" customWidth="1"/>
    <col min="9492" max="9492" width="9" style="519"/>
    <col min="9493" max="9500" width="4.5" style="519" bestFit="1" customWidth="1"/>
    <col min="9501" max="9728" width="9" style="519"/>
    <col min="9729" max="9729" width="21.375" style="519" customWidth="1"/>
    <col min="9730" max="9747" width="6.125" style="519" customWidth="1"/>
    <col min="9748" max="9748" width="9" style="519"/>
    <col min="9749" max="9756" width="4.5" style="519" bestFit="1" customWidth="1"/>
    <col min="9757" max="9984" width="9" style="519"/>
    <col min="9985" max="9985" width="21.375" style="519" customWidth="1"/>
    <col min="9986" max="10003" width="6.125" style="519" customWidth="1"/>
    <col min="10004" max="10004" width="9" style="519"/>
    <col min="10005" max="10012" width="4.5" style="519" bestFit="1" customWidth="1"/>
    <col min="10013" max="10240" width="9" style="519"/>
    <col min="10241" max="10241" width="21.375" style="519" customWidth="1"/>
    <col min="10242" max="10259" width="6.125" style="519" customWidth="1"/>
    <col min="10260" max="10260" width="9" style="519"/>
    <col min="10261" max="10268" width="4.5" style="519" bestFit="1" customWidth="1"/>
    <col min="10269" max="10496" width="9" style="519"/>
    <col min="10497" max="10497" width="21.375" style="519" customWidth="1"/>
    <col min="10498" max="10515" width="6.125" style="519" customWidth="1"/>
    <col min="10516" max="10516" width="9" style="519"/>
    <col min="10517" max="10524" width="4.5" style="519" bestFit="1" customWidth="1"/>
    <col min="10525" max="10752" width="9" style="519"/>
    <col min="10753" max="10753" width="21.375" style="519" customWidth="1"/>
    <col min="10754" max="10771" width="6.125" style="519" customWidth="1"/>
    <col min="10772" max="10772" width="9" style="519"/>
    <col min="10773" max="10780" width="4.5" style="519" bestFit="1" customWidth="1"/>
    <col min="10781" max="11008" width="9" style="519"/>
    <col min="11009" max="11009" width="21.375" style="519" customWidth="1"/>
    <col min="11010" max="11027" width="6.125" style="519" customWidth="1"/>
    <col min="11028" max="11028" width="9" style="519"/>
    <col min="11029" max="11036" width="4.5" style="519" bestFit="1" customWidth="1"/>
    <col min="11037" max="11264" width="9" style="519"/>
    <col min="11265" max="11265" width="21.375" style="519" customWidth="1"/>
    <col min="11266" max="11283" width="6.125" style="519" customWidth="1"/>
    <col min="11284" max="11284" width="9" style="519"/>
    <col min="11285" max="11292" width="4.5" style="519" bestFit="1" customWidth="1"/>
    <col min="11293" max="11520" width="9" style="519"/>
    <col min="11521" max="11521" width="21.375" style="519" customWidth="1"/>
    <col min="11522" max="11539" width="6.125" style="519" customWidth="1"/>
    <col min="11540" max="11540" width="9" style="519"/>
    <col min="11541" max="11548" width="4.5" style="519" bestFit="1" customWidth="1"/>
    <col min="11549" max="11776" width="9" style="519"/>
    <col min="11777" max="11777" width="21.375" style="519" customWidth="1"/>
    <col min="11778" max="11795" width="6.125" style="519" customWidth="1"/>
    <col min="11796" max="11796" width="9" style="519"/>
    <col min="11797" max="11804" width="4.5" style="519" bestFit="1" customWidth="1"/>
    <col min="11805" max="12032" width="9" style="519"/>
    <col min="12033" max="12033" width="21.375" style="519" customWidth="1"/>
    <col min="12034" max="12051" width="6.125" style="519" customWidth="1"/>
    <col min="12052" max="12052" width="9" style="519"/>
    <col min="12053" max="12060" width="4.5" style="519" bestFit="1" customWidth="1"/>
    <col min="12061" max="12288" width="9" style="519"/>
    <col min="12289" max="12289" width="21.375" style="519" customWidth="1"/>
    <col min="12290" max="12307" width="6.125" style="519" customWidth="1"/>
    <col min="12308" max="12308" width="9" style="519"/>
    <col min="12309" max="12316" width="4.5" style="519" bestFit="1" customWidth="1"/>
    <col min="12317" max="12544" width="9" style="519"/>
    <col min="12545" max="12545" width="21.375" style="519" customWidth="1"/>
    <col min="12546" max="12563" width="6.125" style="519" customWidth="1"/>
    <col min="12564" max="12564" width="9" style="519"/>
    <col min="12565" max="12572" width="4.5" style="519" bestFit="1" customWidth="1"/>
    <col min="12573" max="12800" width="9" style="519"/>
    <col min="12801" max="12801" width="21.375" style="519" customWidth="1"/>
    <col min="12802" max="12819" width="6.125" style="519" customWidth="1"/>
    <col min="12820" max="12820" width="9" style="519"/>
    <col min="12821" max="12828" width="4.5" style="519" bestFit="1" customWidth="1"/>
    <col min="12829" max="13056" width="9" style="519"/>
    <col min="13057" max="13057" width="21.375" style="519" customWidth="1"/>
    <col min="13058" max="13075" width="6.125" style="519" customWidth="1"/>
    <col min="13076" max="13076" width="9" style="519"/>
    <col min="13077" max="13084" width="4.5" style="519" bestFit="1" customWidth="1"/>
    <col min="13085" max="13312" width="9" style="519"/>
    <col min="13313" max="13313" width="21.375" style="519" customWidth="1"/>
    <col min="13314" max="13331" width="6.125" style="519" customWidth="1"/>
    <col min="13332" max="13332" width="9" style="519"/>
    <col min="13333" max="13340" width="4.5" style="519" bestFit="1" customWidth="1"/>
    <col min="13341" max="13568" width="9" style="519"/>
    <col min="13569" max="13569" width="21.375" style="519" customWidth="1"/>
    <col min="13570" max="13587" width="6.125" style="519" customWidth="1"/>
    <col min="13588" max="13588" width="9" style="519"/>
    <col min="13589" max="13596" width="4.5" style="519" bestFit="1" customWidth="1"/>
    <col min="13597" max="13824" width="9" style="519"/>
    <col min="13825" max="13825" width="21.375" style="519" customWidth="1"/>
    <col min="13826" max="13843" width="6.125" style="519" customWidth="1"/>
    <col min="13844" max="13844" width="9" style="519"/>
    <col min="13845" max="13852" width="4.5" style="519" bestFit="1" customWidth="1"/>
    <col min="13853" max="14080" width="9" style="519"/>
    <col min="14081" max="14081" width="21.375" style="519" customWidth="1"/>
    <col min="14082" max="14099" width="6.125" style="519" customWidth="1"/>
    <col min="14100" max="14100" width="9" style="519"/>
    <col min="14101" max="14108" width="4.5" style="519" bestFit="1" customWidth="1"/>
    <col min="14109" max="14336" width="9" style="519"/>
    <col min="14337" max="14337" width="21.375" style="519" customWidth="1"/>
    <col min="14338" max="14355" width="6.125" style="519" customWidth="1"/>
    <col min="14356" max="14356" width="9" style="519"/>
    <col min="14357" max="14364" width="4.5" style="519" bestFit="1" customWidth="1"/>
    <col min="14365" max="14592" width="9" style="519"/>
    <col min="14593" max="14593" width="21.375" style="519" customWidth="1"/>
    <col min="14594" max="14611" width="6.125" style="519" customWidth="1"/>
    <col min="14612" max="14612" width="9" style="519"/>
    <col min="14613" max="14620" width="4.5" style="519" bestFit="1" customWidth="1"/>
    <col min="14621" max="14848" width="9" style="519"/>
    <col min="14849" max="14849" width="21.375" style="519" customWidth="1"/>
    <col min="14850" max="14867" width="6.125" style="519" customWidth="1"/>
    <col min="14868" max="14868" width="9" style="519"/>
    <col min="14869" max="14876" width="4.5" style="519" bestFit="1" customWidth="1"/>
    <col min="14877" max="15104" width="9" style="519"/>
    <col min="15105" max="15105" width="21.375" style="519" customWidth="1"/>
    <col min="15106" max="15123" width="6.125" style="519" customWidth="1"/>
    <col min="15124" max="15124" width="9" style="519"/>
    <col min="15125" max="15132" width="4.5" style="519" bestFit="1" customWidth="1"/>
    <col min="15133" max="15360" width="9" style="519"/>
    <col min="15361" max="15361" width="21.375" style="519" customWidth="1"/>
    <col min="15362" max="15379" width="6.125" style="519" customWidth="1"/>
    <col min="15380" max="15380" width="9" style="519"/>
    <col min="15381" max="15388" width="4.5" style="519" bestFit="1" customWidth="1"/>
    <col min="15389" max="15616" width="9" style="519"/>
    <col min="15617" max="15617" width="21.375" style="519" customWidth="1"/>
    <col min="15618" max="15635" width="6.125" style="519" customWidth="1"/>
    <col min="15636" max="15636" width="9" style="519"/>
    <col min="15637" max="15644" width="4.5" style="519" bestFit="1" customWidth="1"/>
    <col min="15645" max="15872" width="9" style="519"/>
    <col min="15873" max="15873" width="21.375" style="519" customWidth="1"/>
    <col min="15874" max="15891" width="6.125" style="519" customWidth="1"/>
    <col min="15892" max="15892" width="9" style="519"/>
    <col min="15893" max="15900" width="4.5" style="519" bestFit="1" customWidth="1"/>
    <col min="15901" max="16128" width="9" style="519"/>
    <col min="16129" max="16129" width="21.375" style="519" customWidth="1"/>
    <col min="16130" max="16147" width="6.125" style="519" customWidth="1"/>
    <col min="16148" max="16148" width="9" style="519"/>
    <col min="16149" max="16156" width="4.5" style="519" bestFit="1" customWidth="1"/>
    <col min="16157" max="16384" width="9" style="519"/>
  </cols>
  <sheetData>
    <row r="1" spans="1:28" s="94" customFormat="1" ht="15.95" customHeight="1">
      <c r="A1" s="514" t="s">
        <v>3108</v>
      </c>
      <c r="N1" s="1739" t="s">
        <v>3124</v>
      </c>
      <c r="O1" s="1932"/>
      <c r="P1" s="1932"/>
      <c r="Q1" s="1739" t="s">
        <v>3109</v>
      </c>
      <c r="R1" s="1932"/>
      <c r="S1" s="1932"/>
    </row>
    <row r="2" spans="1:28" s="94" customFormat="1" ht="15.95" customHeight="1">
      <c r="A2" s="514" t="s">
        <v>3034</v>
      </c>
      <c r="B2" s="1471" t="s">
        <v>3836</v>
      </c>
      <c r="C2" s="1471"/>
      <c r="D2" s="1471"/>
      <c r="E2" s="1471"/>
      <c r="F2" s="1471"/>
      <c r="G2" s="1471"/>
      <c r="H2" s="1471"/>
      <c r="I2" s="1471"/>
      <c r="J2" s="1471"/>
      <c r="K2" s="1471"/>
      <c r="L2" s="1471"/>
      <c r="M2" s="7" t="s">
        <v>3593</v>
      </c>
      <c r="N2" s="1823" t="s">
        <v>3859</v>
      </c>
      <c r="O2" s="1907"/>
      <c r="P2" s="1907"/>
      <c r="Q2" s="1910" t="s">
        <v>640</v>
      </c>
      <c r="R2" s="1937"/>
      <c r="S2" s="1938"/>
    </row>
    <row r="3" spans="1:28" s="1707" customFormat="1" ht="27" customHeight="1">
      <c r="A3" s="1762" t="s">
        <v>3860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62"/>
      <c r="R3" s="1762"/>
      <c r="S3" s="1933"/>
    </row>
    <row r="4" spans="1:28" s="94" customFormat="1" ht="14.45" customHeight="1">
      <c r="B4" s="1447"/>
      <c r="C4" s="1447"/>
      <c r="D4" s="1763" t="s">
        <v>3861</v>
      </c>
      <c r="E4" s="1763"/>
      <c r="F4" s="1763"/>
      <c r="G4" s="1763"/>
      <c r="H4" s="1763"/>
      <c r="I4" s="1763"/>
      <c r="J4" s="1763"/>
      <c r="K4" s="1763"/>
      <c r="L4" s="1763"/>
      <c r="M4" s="1763"/>
      <c r="N4" s="1447"/>
      <c r="O4" s="1447"/>
      <c r="P4" s="1447"/>
      <c r="Q4" s="1462"/>
      <c r="R4" s="1813" t="s">
        <v>3232</v>
      </c>
      <c r="S4" s="1764"/>
    </row>
    <row r="5" spans="1:28" s="1643" customFormat="1" ht="14.45" customHeight="1">
      <c r="A5" s="1795" t="s">
        <v>3862</v>
      </c>
      <c r="B5" s="1810" t="s">
        <v>3863</v>
      </c>
      <c r="C5" s="1746"/>
      <c r="D5" s="1746"/>
      <c r="E5" s="1746"/>
      <c r="F5" s="1746"/>
      <c r="G5" s="1746"/>
      <c r="H5" s="1746"/>
      <c r="I5" s="1746"/>
      <c r="J5" s="1780"/>
      <c r="K5" s="1810" t="s">
        <v>3864</v>
      </c>
      <c r="L5" s="1746"/>
      <c r="M5" s="1746"/>
      <c r="N5" s="1746"/>
      <c r="O5" s="1746"/>
      <c r="P5" s="1746"/>
      <c r="Q5" s="1746"/>
      <c r="R5" s="1746"/>
      <c r="S5" s="1936"/>
    </row>
    <row r="6" spans="1:28" s="1643" customFormat="1" ht="14.45" customHeight="1">
      <c r="A6" s="1934"/>
      <c r="B6" s="1810" t="s">
        <v>3865</v>
      </c>
      <c r="C6" s="1746"/>
      <c r="D6" s="1737"/>
      <c r="E6" s="1810" t="s">
        <v>3866</v>
      </c>
      <c r="F6" s="1746"/>
      <c r="G6" s="1810" t="s">
        <v>3867</v>
      </c>
      <c r="H6" s="1746"/>
      <c r="I6" s="1810" t="s">
        <v>3868</v>
      </c>
      <c r="J6" s="1746"/>
      <c r="K6" s="1810" t="s">
        <v>3869</v>
      </c>
      <c r="L6" s="1746"/>
      <c r="M6" s="1737"/>
      <c r="N6" s="1810" t="s">
        <v>3870</v>
      </c>
      <c r="O6" s="1746"/>
      <c r="P6" s="1810" t="s">
        <v>3867</v>
      </c>
      <c r="Q6" s="1746"/>
      <c r="R6" s="1810" t="s">
        <v>3868</v>
      </c>
      <c r="S6" s="1746"/>
    </row>
    <row r="7" spans="1:28" s="1462" customFormat="1" ht="15" customHeight="1">
      <c r="A7" s="1935"/>
      <c r="B7" s="1439" t="s">
        <v>49</v>
      </c>
      <c r="C7" s="1439" t="s">
        <v>142</v>
      </c>
      <c r="D7" s="1439" t="s">
        <v>68</v>
      </c>
      <c r="E7" s="1439" t="s">
        <v>142</v>
      </c>
      <c r="F7" s="1439" t="s">
        <v>68</v>
      </c>
      <c r="G7" s="1439" t="s">
        <v>142</v>
      </c>
      <c r="H7" s="1439" t="s">
        <v>68</v>
      </c>
      <c r="I7" s="1439" t="s">
        <v>142</v>
      </c>
      <c r="J7" s="1439" t="s">
        <v>68</v>
      </c>
      <c r="K7" s="1439" t="s">
        <v>49</v>
      </c>
      <c r="L7" s="1439" t="s">
        <v>142</v>
      </c>
      <c r="M7" s="1439" t="s">
        <v>68</v>
      </c>
      <c r="N7" s="1439" t="s">
        <v>142</v>
      </c>
      <c r="O7" s="1439" t="s">
        <v>68</v>
      </c>
      <c r="P7" s="1439" t="s">
        <v>142</v>
      </c>
      <c r="Q7" s="1439" t="s">
        <v>68</v>
      </c>
      <c r="R7" s="1439" t="s">
        <v>142</v>
      </c>
      <c r="S7" s="1463" t="s">
        <v>68</v>
      </c>
    </row>
    <row r="8" spans="1:28" s="517" customFormat="1" ht="15" customHeight="1">
      <c r="A8" s="515" t="s">
        <v>644</v>
      </c>
      <c r="B8" s="516">
        <f>C8+D8</f>
        <v>196</v>
      </c>
      <c r="C8" s="516">
        <f>E8+G8+I8</f>
        <v>86</v>
      </c>
      <c r="D8" s="516">
        <f>F8+H8+J8</f>
        <v>110</v>
      </c>
      <c r="E8" s="516">
        <f>E9+E15+E42+E50</f>
        <v>5</v>
      </c>
      <c r="F8" s="516">
        <f>F9+F15+F42+F50</f>
        <v>9</v>
      </c>
      <c r="G8" s="516">
        <f t="shared" ref="G8:S8" si="0">G9+G15+G42+G50</f>
        <v>71</v>
      </c>
      <c r="H8" s="516">
        <f t="shared" si="0"/>
        <v>93</v>
      </c>
      <c r="I8" s="516">
        <f t="shared" si="0"/>
        <v>10</v>
      </c>
      <c r="J8" s="516">
        <f t="shared" si="0"/>
        <v>8</v>
      </c>
      <c r="K8" s="516">
        <f t="shared" si="0"/>
        <v>162</v>
      </c>
      <c r="L8" s="516">
        <f t="shared" si="0"/>
        <v>72</v>
      </c>
      <c r="M8" s="516">
        <f t="shared" si="0"/>
        <v>90</v>
      </c>
      <c r="N8" s="516">
        <f t="shared" si="0"/>
        <v>1</v>
      </c>
      <c r="O8" s="516">
        <f t="shared" si="0"/>
        <v>3</v>
      </c>
      <c r="P8" s="516">
        <f t="shared" si="0"/>
        <v>21</v>
      </c>
      <c r="Q8" s="516">
        <f t="shared" si="0"/>
        <v>34</v>
      </c>
      <c r="R8" s="516">
        <f t="shared" si="0"/>
        <v>50</v>
      </c>
      <c r="S8" s="526">
        <f t="shared" si="0"/>
        <v>53</v>
      </c>
      <c r="U8" s="516">
        <f>B8-C8-D8</f>
        <v>0</v>
      </c>
      <c r="V8" s="516">
        <f>B8-E8-F8-G8-H8-I8-J8</f>
        <v>0</v>
      </c>
      <c r="W8" s="516">
        <f>C8-E8-G8-I8</f>
        <v>0</v>
      </c>
      <c r="X8" s="516">
        <f>D8-F8-H8-J8</f>
        <v>0</v>
      </c>
      <c r="Y8" s="516">
        <f>K8-L8-M8</f>
        <v>0</v>
      </c>
      <c r="Z8" s="516">
        <f>K8-N8-O8-P8-Q8-R8-S8</f>
        <v>0</v>
      </c>
      <c r="AA8" s="516">
        <f>L8-N8-P8-R8</f>
        <v>0</v>
      </c>
      <c r="AB8" s="516">
        <f>M8-O8-Q8-S8</f>
        <v>0</v>
      </c>
    </row>
    <row r="9" spans="1:28" ht="15" customHeight="1">
      <c r="A9" s="518" t="s">
        <v>645</v>
      </c>
      <c r="B9" s="516">
        <f>C9+D9</f>
        <v>174</v>
      </c>
      <c r="C9" s="516">
        <f t="shared" ref="C9:D34" si="1">E9+G9+I9</f>
        <v>73</v>
      </c>
      <c r="D9" s="516">
        <f t="shared" si="1"/>
        <v>101</v>
      </c>
      <c r="E9" s="516">
        <f>SUM(E10:E14)</f>
        <v>4</v>
      </c>
      <c r="F9" s="516">
        <f t="shared" ref="F9:S9" si="2">SUM(F10:F14)</f>
        <v>9</v>
      </c>
      <c r="G9" s="516">
        <f t="shared" si="2"/>
        <v>60</v>
      </c>
      <c r="H9" s="516">
        <f t="shared" si="2"/>
        <v>84</v>
      </c>
      <c r="I9" s="516">
        <f t="shared" si="2"/>
        <v>9</v>
      </c>
      <c r="J9" s="516">
        <f>SUM(J10:J14)</f>
        <v>8</v>
      </c>
      <c r="K9" s="516">
        <f>L9+M9</f>
        <v>135</v>
      </c>
      <c r="L9" s="516">
        <f t="shared" ref="L9:M24" si="3">N9+P9+R9</f>
        <v>56</v>
      </c>
      <c r="M9" s="516">
        <f t="shared" si="3"/>
        <v>79</v>
      </c>
      <c r="N9" s="516">
        <f t="shared" si="2"/>
        <v>0</v>
      </c>
      <c r="O9" s="516">
        <f t="shared" si="2"/>
        <v>3</v>
      </c>
      <c r="P9" s="516">
        <f t="shared" si="2"/>
        <v>19</v>
      </c>
      <c r="Q9" s="516">
        <f t="shared" si="2"/>
        <v>32</v>
      </c>
      <c r="R9" s="516">
        <f t="shared" si="2"/>
        <v>37</v>
      </c>
      <c r="S9" s="516">
        <f t="shared" si="2"/>
        <v>44</v>
      </c>
      <c r="U9" s="516">
        <f t="shared" ref="U9:U34" si="4">B9-C9-D9</f>
        <v>0</v>
      </c>
      <c r="V9" s="516">
        <f t="shared" ref="V9:V34" si="5">B9-E9-F9-G9-H9-I9-J9</f>
        <v>0</v>
      </c>
      <c r="W9" s="516">
        <f t="shared" ref="W9:X34" si="6">C9-E9-G9-I9</f>
        <v>0</v>
      </c>
      <c r="X9" s="516">
        <f t="shared" si="6"/>
        <v>0</v>
      </c>
      <c r="Y9" s="516">
        <f t="shared" ref="Y9:Y34" si="7">K9-L9-M9</f>
        <v>0</v>
      </c>
      <c r="Z9" s="516">
        <f t="shared" ref="Z9:Z34" si="8">K9-N9-O9-P9-Q9-R9-S9</f>
        <v>0</v>
      </c>
      <c r="AA9" s="516">
        <f t="shared" ref="AA9:AB34" si="9">L9-N9-P9-R9</f>
        <v>0</v>
      </c>
      <c r="AB9" s="516">
        <f t="shared" si="9"/>
        <v>0</v>
      </c>
    </row>
    <row r="10" spans="1:28" ht="15" customHeight="1">
      <c r="A10" s="520" t="s">
        <v>613</v>
      </c>
      <c r="B10" s="521">
        <f t="shared" ref="B10:B34" si="10">C10+D10</f>
        <v>171</v>
      </c>
      <c r="C10" s="521">
        <f>E10+G10+I10</f>
        <v>71</v>
      </c>
      <c r="D10" s="521">
        <f t="shared" si="1"/>
        <v>100</v>
      </c>
      <c r="E10" s="522">
        <v>4</v>
      </c>
      <c r="F10" s="522">
        <v>8</v>
      </c>
      <c r="G10" s="522">
        <v>60</v>
      </c>
      <c r="H10" s="522">
        <v>84</v>
      </c>
      <c r="I10" s="522">
        <v>7</v>
      </c>
      <c r="J10" s="522">
        <v>8</v>
      </c>
      <c r="K10" s="521">
        <f t="shared" ref="K10:K34" si="11">L10+M10</f>
        <v>134</v>
      </c>
      <c r="L10" s="521">
        <f t="shared" si="3"/>
        <v>55</v>
      </c>
      <c r="M10" s="521">
        <f t="shared" si="3"/>
        <v>79</v>
      </c>
      <c r="N10" s="522">
        <v>0</v>
      </c>
      <c r="O10" s="522">
        <v>3</v>
      </c>
      <c r="P10" s="522">
        <v>19</v>
      </c>
      <c r="Q10" s="522">
        <v>32</v>
      </c>
      <c r="R10" s="522">
        <v>36</v>
      </c>
      <c r="S10" s="523">
        <v>44</v>
      </c>
      <c r="U10" s="516">
        <f t="shared" si="4"/>
        <v>0</v>
      </c>
      <c r="V10" s="516">
        <f t="shared" si="5"/>
        <v>0</v>
      </c>
      <c r="W10" s="516">
        <f t="shared" si="6"/>
        <v>0</v>
      </c>
      <c r="X10" s="516">
        <f t="shared" si="6"/>
        <v>0</v>
      </c>
      <c r="Y10" s="516">
        <f t="shared" si="7"/>
        <v>0</v>
      </c>
      <c r="Z10" s="516">
        <f t="shared" si="8"/>
        <v>0</v>
      </c>
      <c r="AA10" s="516">
        <f t="shared" si="9"/>
        <v>0</v>
      </c>
      <c r="AB10" s="516">
        <f t="shared" si="9"/>
        <v>0</v>
      </c>
    </row>
    <row r="11" spans="1:28" ht="15" customHeight="1">
      <c r="A11" s="520" t="s">
        <v>614</v>
      </c>
      <c r="B11" s="521">
        <f t="shared" si="10"/>
        <v>0</v>
      </c>
      <c r="C11" s="521">
        <f t="shared" si="1"/>
        <v>0</v>
      </c>
      <c r="D11" s="521">
        <f t="shared" si="1"/>
        <v>0</v>
      </c>
      <c r="E11" s="522">
        <v>0</v>
      </c>
      <c r="F11" s="522">
        <v>0</v>
      </c>
      <c r="G11" s="522">
        <v>0</v>
      </c>
      <c r="H11" s="522">
        <v>0</v>
      </c>
      <c r="I11" s="522">
        <v>0</v>
      </c>
      <c r="J11" s="522">
        <v>0</v>
      </c>
      <c r="K11" s="521">
        <f t="shared" si="11"/>
        <v>0</v>
      </c>
      <c r="L11" s="521">
        <f t="shared" si="3"/>
        <v>0</v>
      </c>
      <c r="M11" s="521">
        <f t="shared" si="3"/>
        <v>0</v>
      </c>
      <c r="N11" s="522">
        <v>0</v>
      </c>
      <c r="O11" s="522">
        <v>0</v>
      </c>
      <c r="P11" s="522">
        <v>0</v>
      </c>
      <c r="Q11" s="522">
        <v>0</v>
      </c>
      <c r="R11" s="522">
        <v>0</v>
      </c>
      <c r="S11" s="523">
        <v>0</v>
      </c>
      <c r="U11" s="516">
        <f t="shared" si="4"/>
        <v>0</v>
      </c>
      <c r="V11" s="516">
        <f t="shared" si="5"/>
        <v>0</v>
      </c>
      <c r="W11" s="516">
        <f t="shared" si="6"/>
        <v>0</v>
      </c>
      <c r="X11" s="516">
        <f t="shared" si="6"/>
        <v>0</v>
      </c>
      <c r="Y11" s="516">
        <f t="shared" si="7"/>
        <v>0</v>
      </c>
      <c r="Z11" s="516">
        <f t="shared" si="8"/>
        <v>0</v>
      </c>
      <c r="AA11" s="516">
        <f t="shared" si="9"/>
        <v>0</v>
      </c>
      <c r="AB11" s="516">
        <f t="shared" si="9"/>
        <v>0</v>
      </c>
    </row>
    <row r="12" spans="1:28" ht="15" customHeight="1">
      <c r="A12" s="520" t="s">
        <v>615</v>
      </c>
      <c r="B12" s="521">
        <f t="shared" si="10"/>
        <v>3</v>
      </c>
      <c r="C12" s="521">
        <f>E12+G12+I12</f>
        <v>2</v>
      </c>
      <c r="D12" s="521">
        <f t="shared" si="1"/>
        <v>1</v>
      </c>
      <c r="E12" s="522">
        <v>0</v>
      </c>
      <c r="F12" s="522">
        <v>1</v>
      </c>
      <c r="G12" s="522">
        <v>0</v>
      </c>
      <c r="H12" s="522">
        <v>0</v>
      </c>
      <c r="I12" s="522">
        <v>2</v>
      </c>
      <c r="J12" s="522">
        <v>0</v>
      </c>
      <c r="K12" s="521">
        <f t="shared" si="11"/>
        <v>1</v>
      </c>
      <c r="L12" s="521">
        <f t="shared" si="3"/>
        <v>1</v>
      </c>
      <c r="M12" s="521">
        <f t="shared" si="3"/>
        <v>0</v>
      </c>
      <c r="N12" s="522">
        <v>0</v>
      </c>
      <c r="O12" s="522">
        <v>0</v>
      </c>
      <c r="P12" s="522">
        <v>0</v>
      </c>
      <c r="Q12" s="522">
        <v>0</v>
      </c>
      <c r="R12" s="522">
        <v>1</v>
      </c>
      <c r="S12" s="523">
        <v>0</v>
      </c>
      <c r="U12" s="516">
        <f t="shared" si="4"/>
        <v>0</v>
      </c>
      <c r="V12" s="516">
        <f t="shared" si="5"/>
        <v>0</v>
      </c>
      <c r="W12" s="516">
        <f t="shared" si="6"/>
        <v>0</v>
      </c>
      <c r="X12" s="516">
        <f t="shared" si="6"/>
        <v>0</v>
      </c>
      <c r="Y12" s="516">
        <f t="shared" si="7"/>
        <v>0</v>
      </c>
      <c r="Z12" s="516">
        <f t="shared" si="8"/>
        <v>0</v>
      </c>
      <c r="AA12" s="516">
        <f t="shared" si="9"/>
        <v>0</v>
      </c>
      <c r="AB12" s="516">
        <f t="shared" si="9"/>
        <v>0</v>
      </c>
    </row>
    <row r="13" spans="1:28" ht="15" customHeight="1">
      <c r="A13" s="520" t="s">
        <v>616</v>
      </c>
      <c r="B13" s="521">
        <f t="shared" si="10"/>
        <v>0</v>
      </c>
      <c r="C13" s="521">
        <f t="shared" si="1"/>
        <v>0</v>
      </c>
      <c r="D13" s="521">
        <f t="shared" si="1"/>
        <v>0</v>
      </c>
      <c r="E13" s="522">
        <v>0</v>
      </c>
      <c r="F13" s="522">
        <v>0</v>
      </c>
      <c r="G13" s="522">
        <v>0</v>
      </c>
      <c r="H13" s="522">
        <v>0</v>
      </c>
      <c r="I13" s="522">
        <v>0</v>
      </c>
      <c r="J13" s="522">
        <v>0</v>
      </c>
      <c r="K13" s="521">
        <f t="shared" si="11"/>
        <v>0</v>
      </c>
      <c r="L13" s="521">
        <f t="shared" si="3"/>
        <v>0</v>
      </c>
      <c r="M13" s="521">
        <f t="shared" si="3"/>
        <v>0</v>
      </c>
      <c r="N13" s="522">
        <v>0</v>
      </c>
      <c r="O13" s="522">
        <v>0</v>
      </c>
      <c r="P13" s="522">
        <v>0</v>
      </c>
      <c r="Q13" s="522">
        <v>0</v>
      </c>
      <c r="R13" s="522">
        <v>0</v>
      </c>
      <c r="S13" s="523">
        <v>0</v>
      </c>
      <c r="U13" s="516">
        <f t="shared" si="4"/>
        <v>0</v>
      </c>
      <c r="V13" s="516">
        <f t="shared" si="5"/>
        <v>0</v>
      </c>
      <c r="W13" s="516">
        <f t="shared" si="6"/>
        <v>0</v>
      </c>
      <c r="X13" s="516">
        <f t="shared" si="6"/>
        <v>0</v>
      </c>
      <c r="Y13" s="516">
        <f t="shared" si="7"/>
        <v>0</v>
      </c>
      <c r="Z13" s="516">
        <f t="shared" si="8"/>
        <v>0</v>
      </c>
      <c r="AA13" s="516">
        <f t="shared" si="9"/>
        <v>0</v>
      </c>
      <c r="AB13" s="516">
        <f t="shared" si="9"/>
        <v>0</v>
      </c>
    </row>
    <row r="14" spans="1:28" ht="15" customHeight="1">
      <c r="A14" s="520" t="s">
        <v>2499</v>
      </c>
      <c r="B14" s="521">
        <f t="shared" si="10"/>
        <v>0</v>
      </c>
      <c r="C14" s="521">
        <f t="shared" si="1"/>
        <v>0</v>
      </c>
      <c r="D14" s="521">
        <f t="shared" si="1"/>
        <v>0</v>
      </c>
      <c r="E14" s="522">
        <v>0</v>
      </c>
      <c r="F14" s="522">
        <v>0</v>
      </c>
      <c r="G14" s="522">
        <v>0</v>
      </c>
      <c r="H14" s="522">
        <v>0</v>
      </c>
      <c r="I14" s="522">
        <v>0</v>
      </c>
      <c r="J14" s="522">
        <v>0</v>
      </c>
      <c r="K14" s="521">
        <f t="shared" si="11"/>
        <v>0</v>
      </c>
      <c r="L14" s="521">
        <f t="shared" si="3"/>
        <v>0</v>
      </c>
      <c r="M14" s="521">
        <f t="shared" si="3"/>
        <v>0</v>
      </c>
      <c r="N14" s="522">
        <v>0</v>
      </c>
      <c r="O14" s="522">
        <v>0</v>
      </c>
      <c r="P14" s="522">
        <v>0</v>
      </c>
      <c r="Q14" s="522">
        <v>0</v>
      </c>
      <c r="R14" s="522">
        <v>0</v>
      </c>
      <c r="S14" s="523">
        <v>0</v>
      </c>
      <c r="U14" s="516">
        <f t="shared" si="4"/>
        <v>0</v>
      </c>
      <c r="V14" s="516">
        <f t="shared" si="5"/>
        <v>0</v>
      </c>
      <c r="W14" s="516">
        <f t="shared" si="6"/>
        <v>0</v>
      </c>
      <c r="X14" s="516">
        <f t="shared" si="6"/>
        <v>0</v>
      </c>
      <c r="Y14" s="516">
        <f t="shared" si="7"/>
        <v>0</v>
      </c>
      <c r="Z14" s="516">
        <f t="shared" si="8"/>
        <v>0</v>
      </c>
      <c r="AA14" s="516">
        <f t="shared" si="9"/>
        <v>0</v>
      </c>
      <c r="AB14" s="516">
        <f t="shared" si="9"/>
        <v>0</v>
      </c>
    </row>
    <row r="15" spans="1:28" ht="15" customHeight="1">
      <c r="A15" s="518" t="s">
        <v>617</v>
      </c>
      <c r="B15" s="516">
        <f t="shared" si="10"/>
        <v>1</v>
      </c>
      <c r="C15" s="516">
        <f t="shared" si="1"/>
        <v>1</v>
      </c>
      <c r="D15" s="516">
        <f t="shared" si="1"/>
        <v>0</v>
      </c>
      <c r="E15" s="516">
        <f t="shared" ref="E15:J15" si="12">SUM(E16:E34)</f>
        <v>0</v>
      </c>
      <c r="F15" s="516">
        <f t="shared" si="12"/>
        <v>0</v>
      </c>
      <c r="G15" s="516">
        <f t="shared" si="12"/>
        <v>1</v>
      </c>
      <c r="H15" s="516">
        <f t="shared" si="12"/>
        <v>0</v>
      </c>
      <c r="I15" s="516">
        <f t="shared" si="12"/>
        <v>0</v>
      </c>
      <c r="J15" s="516">
        <f t="shared" si="12"/>
        <v>0</v>
      </c>
      <c r="K15" s="516">
        <f>L15+M15</f>
        <v>21</v>
      </c>
      <c r="L15" s="516">
        <f t="shared" si="3"/>
        <v>11</v>
      </c>
      <c r="M15" s="516">
        <f t="shared" si="3"/>
        <v>10</v>
      </c>
      <c r="N15" s="516">
        <f t="shared" ref="N15:S15" si="13">SUM(N16:N34)</f>
        <v>1</v>
      </c>
      <c r="O15" s="516">
        <f t="shared" si="13"/>
        <v>0</v>
      </c>
      <c r="P15" s="516">
        <f t="shared" si="13"/>
        <v>2</v>
      </c>
      <c r="Q15" s="516">
        <f t="shared" si="13"/>
        <v>1</v>
      </c>
      <c r="R15" s="516">
        <f t="shared" si="13"/>
        <v>8</v>
      </c>
      <c r="S15" s="516">
        <f t="shared" si="13"/>
        <v>9</v>
      </c>
      <c r="U15" s="516">
        <f t="shared" si="4"/>
        <v>0</v>
      </c>
      <c r="V15" s="516">
        <f t="shared" si="5"/>
        <v>0</v>
      </c>
      <c r="W15" s="516">
        <f t="shared" si="6"/>
        <v>0</v>
      </c>
      <c r="X15" s="516">
        <f t="shared" si="6"/>
        <v>0</v>
      </c>
      <c r="Y15" s="516">
        <f t="shared" si="7"/>
        <v>0</v>
      </c>
      <c r="Z15" s="516">
        <f t="shared" si="8"/>
        <v>0</v>
      </c>
      <c r="AA15" s="516">
        <f t="shared" si="9"/>
        <v>0</v>
      </c>
      <c r="AB15" s="516">
        <f t="shared" si="9"/>
        <v>0</v>
      </c>
    </row>
    <row r="16" spans="1:28" ht="15" customHeight="1">
      <c r="A16" s="520" t="s">
        <v>618</v>
      </c>
      <c r="B16" s="521">
        <f t="shared" si="10"/>
        <v>0</v>
      </c>
      <c r="C16" s="521">
        <f t="shared" si="1"/>
        <v>0</v>
      </c>
      <c r="D16" s="521">
        <f t="shared" si="1"/>
        <v>0</v>
      </c>
      <c r="E16" s="522">
        <v>0</v>
      </c>
      <c r="F16" s="522">
        <v>0</v>
      </c>
      <c r="G16" s="522">
        <v>0</v>
      </c>
      <c r="H16" s="522">
        <v>0</v>
      </c>
      <c r="I16" s="522">
        <v>0</v>
      </c>
      <c r="J16" s="522">
        <v>0</v>
      </c>
      <c r="K16" s="521">
        <f t="shared" si="11"/>
        <v>0</v>
      </c>
      <c r="L16" s="521">
        <f t="shared" si="3"/>
        <v>0</v>
      </c>
      <c r="M16" s="521">
        <f t="shared" si="3"/>
        <v>0</v>
      </c>
      <c r="N16" s="522">
        <v>0</v>
      </c>
      <c r="O16" s="522">
        <v>0</v>
      </c>
      <c r="P16" s="522">
        <v>0</v>
      </c>
      <c r="Q16" s="522">
        <v>0</v>
      </c>
      <c r="R16" s="522">
        <v>0</v>
      </c>
      <c r="S16" s="523">
        <v>0</v>
      </c>
      <c r="U16" s="516">
        <f t="shared" si="4"/>
        <v>0</v>
      </c>
      <c r="V16" s="516">
        <f t="shared" si="5"/>
        <v>0</v>
      </c>
      <c r="W16" s="516">
        <f t="shared" si="6"/>
        <v>0</v>
      </c>
      <c r="X16" s="516">
        <f t="shared" si="6"/>
        <v>0</v>
      </c>
      <c r="Y16" s="516">
        <f t="shared" si="7"/>
        <v>0</v>
      </c>
      <c r="Z16" s="516">
        <f t="shared" si="8"/>
        <v>0</v>
      </c>
      <c r="AA16" s="516">
        <f t="shared" si="9"/>
        <v>0</v>
      </c>
      <c r="AB16" s="516">
        <f t="shared" si="9"/>
        <v>0</v>
      </c>
    </row>
    <row r="17" spans="1:28" ht="15" customHeight="1">
      <c r="A17" s="520" t="s">
        <v>619</v>
      </c>
      <c r="B17" s="521">
        <f t="shared" si="10"/>
        <v>0</v>
      </c>
      <c r="C17" s="521">
        <f t="shared" si="1"/>
        <v>0</v>
      </c>
      <c r="D17" s="521">
        <f t="shared" si="1"/>
        <v>0</v>
      </c>
      <c r="E17" s="522">
        <v>0</v>
      </c>
      <c r="F17" s="522">
        <v>0</v>
      </c>
      <c r="G17" s="522">
        <v>0</v>
      </c>
      <c r="H17" s="522">
        <v>0</v>
      </c>
      <c r="I17" s="522">
        <v>0</v>
      </c>
      <c r="J17" s="522">
        <v>0</v>
      </c>
      <c r="K17" s="521">
        <f t="shared" si="11"/>
        <v>0</v>
      </c>
      <c r="L17" s="521">
        <f t="shared" si="3"/>
        <v>0</v>
      </c>
      <c r="M17" s="521">
        <f t="shared" si="3"/>
        <v>0</v>
      </c>
      <c r="N17" s="522">
        <v>0</v>
      </c>
      <c r="O17" s="522">
        <v>0</v>
      </c>
      <c r="P17" s="522">
        <v>0</v>
      </c>
      <c r="Q17" s="522">
        <v>0</v>
      </c>
      <c r="R17" s="522">
        <v>0</v>
      </c>
      <c r="S17" s="523">
        <v>0</v>
      </c>
      <c r="U17" s="516">
        <f t="shared" si="4"/>
        <v>0</v>
      </c>
      <c r="V17" s="516">
        <f t="shared" si="5"/>
        <v>0</v>
      </c>
      <c r="W17" s="516">
        <f t="shared" si="6"/>
        <v>0</v>
      </c>
      <c r="X17" s="516">
        <f t="shared" si="6"/>
        <v>0</v>
      </c>
      <c r="Y17" s="516">
        <f t="shared" si="7"/>
        <v>0</v>
      </c>
      <c r="Z17" s="516">
        <f t="shared" si="8"/>
        <v>0</v>
      </c>
      <c r="AA17" s="516">
        <f t="shared" si="9"/>
        <v>0</v>
      </c>
      <c r="AB17" s="516">
        <f t="shared" si="9"/>
        <v>0</v>
      </c>
    </row>
    <row r="18" spans="1:28" ht="15" customHeight="1">
      <c r="A18" s="520" t="s">
        <v>620</v>
      </c>
      <c r="B18" s="521">
        <f t="shared" si="10"/>
        <v>0</v>
      </c>
      <c r="C18" s="521">
        <f t="shared" si="1"/>
        <v>0</v>
      </c>
      <c r="D18" s="521">
        <f t="shared" si="1"/>
        <v>0</v>
      </c>
      <c r="E18" s="522">
        <v>0</v>
      </c>
      <c r="F18" s="522">
        <v>0</v>
      </c>
      <c r="G18" s="522">
        <v>0</v>
      </c>
      <c r="H18" s="522">
        <v>0</v>
      </c>
      <c r="I18" s="522">
        <v>0</v>
      </c>
      <c r="J18" s="522">
        <v>0</v>
      </c>
      <c r="K18" s="521">
        <f t="shared" si="11"/>
        <v>1</v>
      </c>
      <c r="L18" s="521">
        <f t="shared" si="3"/>
        <v>1</v>
      </c>
      <c r="M18" s="521">
        <f t="shared" si="3"/>
        <v>0</v>
      </c>
      <c r="N18" s="522">
        <v>0</v>
      </c>
      <c r="O18" s="522">
        <v>0</v>
      </c>
      <c r="P18" s="522">
        <v>1</v>
      </c>
      <c r="Q18" s="522">
        <v>0</v>
      </c>
      <c r="R18" s="522">
        <v>0</v>
      </c>
      <c r="S18" s="523">
        <v>0</v>
      </c>
      <c r="U18" s="516">
        <f t="shared" si="4"/>
        <v>0</v>
      </c>
      <c r="V18" s="516">
        <f t="shared" si="5"/>
        <v>0</v>
      </c>
      <c r="W18" s="516">
        <f t="shared" si="6"/>
        <v>0</v>
      </c>
      <c r="X18" s="516">
        <f t="shared" si="6"/>
        <v>0</v>
      </c>
      <c r="Y18" s="516">
        <f t="shared" si="7"/>
        <v>0</v>
      </c>
      <c r="Z18" s="516">
        <f t="shared" si="8"/>
        <v>0</v>
      </c>
      <c r="AA18" s="516">
        <f t="shared" si="9"/>
        <v>0</v>
      </c>
      <c r="AB18" s="516">
        <f t="shared" si="9"/>
        <v>0</v>
      </c>
    </row>
    <row r="19" spans="1:28" ht="15" customHeight="1">
      <c r="A19" s="520" t="s">
        <v>621</v>
      </c>
      <c r="B19" s="521">
        <f t="shared" si="10"/>
        <v>0</v>
      </c>
      <c r="C19" s="521">
        <f t="shared" si="1"/>
        <v>0</v>
      </c>
      <c r="D19" s="521">
        <f t="shared" si="1"/>
        <v>0</v>
      </c>
      <c r="E19" s="522">
        <v>0</v>
      </c>
      <c r="F19" s="522">
        <v>0</v>
      </c>
      <c r="G19" s="522">
        <v>0</v>
      </c>
      <c r="H19" s="522">
        <v>0</v>
      </c>
      <c r="I19" s="522">
        <v>0</v>
      </c>
      <c r="J19" s="522">
        <v>0</v>
      </c>
      <c r="K19" s="521">
        <f t="shared" si="11"/>
        <v>0</v>
      </c>
      <c r="L19" s="521">
        <f t="shared" si="3"/>
        <v>0</v>
      </c>
      <c r="M19" s="521">
        <f t="shared" si="3"/>
        <v>0</v>
      </c>
      <c r="N19" s="522">
        <v>0</v>
      </c>
      <c r="O19" s="522">
        <v>0</v>
      </c>
      <c r="P19" s="522">
        <v>0</v>
      </c>
      <c r="Q19" s="522">
        <v>0</v>
      </c>
      <c r="R19" s="522">
        <v>0</v>
      </c>
      <c r="S19" s="523">
        <v>0</v>
      </c>
      <c r="U19" s="516">
        <f t="shared" si="4"/>
        <v>0</v>
      </c>
      <c r="V19" s="516">
        <f t="shared" si="5"/>
        <v>0</v>
      </c>
      <c r="W19" s="516">
        <f t="shared" si="6"/>
        <v>0</v>
      </c>
      <c r="X19" s="516">
        <f t="shared" si="6"/>
        <v>0</v>
      </c>
      <c r="Y19" s="516">
        <f t="shared" si="7"/>
        <v>0</v>
      </c>
      <c r="Z19" s="516">
        <f t="shared" si="8"/>
        <v>0</v>
      </c>
      <c r="AA19" s="516">
        <f t="shared" si="9"/>
        <v>0</v>
      </c>
      <c r="AB19" s="516">
        <f t="shared" si="9"/>
        <v>0</v>
      </c>
    </row>
    <row r="20" spans="1:28" ht="15" customHeight="1">
      <c r="A20" s="520" t="s">
        <v>622</v>
      </c>
      <c r="B20" s="521">
        <f t="shared" si="10"/>
        <v>0</v>
      </c>
      <c r="C20" s="521">
        <f t="shared" si="1"/>
        <v>0</v>
      </c>
      <c r="D20" s="521">
        <f t="shared" si="1"/>
        <v>0</v>
      </c>
      <c r="E20" s="522">
        <v>0</v>
      </c>
      <c r="F20" s="522">
        <v>0</v>
      </c>
      <c r="G20" s="522">
        <v>0</v>
      </c>
      <c r="H20" s="522">
        <v>0</v>
      </c>
      <c r="I20" s="522">
        <v>0</v>
      </c>
      <c r="J20" s="522">
        <v>0</v>
      </c>
      <c r="K20" s="521">
        <f t="shared" si="11"/>
        <v>0</v>
      </c>
      <c r="L20" s="521">
        <f t="shared" si="3"/>
        <v>0</v>
      </c>
      <c r="M20" s="521">
        <f t="shared" si="3"/>
        <v>0</v>
      </c>
      <c r="N20" s="522">
        <v>0</v>
      </c>
      <c r="O20" s="522">
        <v>0</v>
      </c>
      <c r="P20" s="522">
        <v>0</v>
      </c>
      <c r="Q20" s="522">
        <v>0</v>
      </c>
      <c r="R20" s="522">
        <v>0</v>
      </c>
      <c r="S20" s="523">
        <v>0</v>
      </c>
      <c r="U20" s="516">
        <f t="shared" si="4"/>
        <v>0</v>
      </c>
      <c r="V20" s="516">
        <f t="shared" si="5"/>
        <v>0</v>
      </c>
      <c r="W20" s="516">
        <f t="shared" si="6"/>
        <v>0</v>
      </c>
      <c r="X20" s="516">
        <f t="shared" si="6"/>
        <v>0</v>
      </c>
      <c r="Y20" s="516">
        <f t="shared" si="7"/>
        <v>0</v>
      </c>
      <c r="Z20" s="516">
        <f t="shared" si="8"/>
        <v>0</v>
      </c>
      <c r="AA20" s="516">
        <f t="shared" si="9"/>
        <v>0</v>
      </c>
      <c r="AB20" s="516">
        <f t="shared" si="9"/>
        <v>0</v>
      </c>
    </row>
    <row r="21" spans="1:28" ht="15" customHeight="1">
      <c r="A21" s="520" t="s">
        <v>2500</v>
      </c>
      <c r="B21" s="521">
        <f t="shared" si="10"/>
        <v>0</v>
      </c>
      <c r="C21" s="521">
        <f t="shared" si="1"/>
        <v>0</v>
      </c>
      <c r="D21" s="521">
        <f t="shared" si="1"/>
        <v>0</v>
      </c>
      <c r="E21" s="522">
        <v>0</v>
      </c>
      <c r="F21" s="522">
        <v>0</v>
      </c>
      <c r="G21" s="522">
        <v>0</v>
      </c>
      <c r="H21" s="522">
        <v>0</v>
      </c>
      <c r="I21" s="522">
        <v>0</v>
      </c>
      <c r="J21" s="522">
        <v>0</v>
      </c>
      <c r="K21" s="521">
        <f t="shared" si="11"/>
        <v>0</v>
      </c>
      <c r="L21" s="521">
        <f t="shared" si="3"/>
        <v>0</v>
      </c>
      <c r="M21" s="521">
        <f t="shared" si="3"/>
        <v>0</v>
      </c>
      <c r="N21" s="522">
        <v>0</v>
      </c>
      <c r="O21" s="522">
        <v>0</v>
      </c>
      <c r="P21" s="522">
        <v>0</v>
      </c>
      <c r="Q21" s="522">
        <v>0</v>
      </c>
      <c r="R21" s="522">
        <v>0</v>
      </c>
      <c r="S21" s="523">
        <v>0</v>
      </c>
      <c r="U21" s="516">
        <f t="shared" si="4"/>
        <v>0</v>
      </c>
      <c r="V21" s="516">
        <f t="shared" si="5"/>
        <v>0</v>
      </c>
      <c r="W21" s="516">
        <f t="shared" si="6"/>
        <v>0</v>
      </c>
      <c r="X21" s="516">
        <f t="shared" si="6"/>
        <v>0</v>
      </c>
      <c r="Y21" s="516">
        <f t="shared" si="7"/>
        <v>0</v>
      </c>
      <c r="Z21" s="516">
        <f t="shared" si="8"/>
        <v>0</v>
      </c>
      <c r="AA21" s="516">
        <f t="shared" si="9"/>
        <v>0</v>
      </c>
      <c r="AB21" s="516">
        <f t="shared" si="9"/>
        <v>0</v>
      </c>
    </row>
    <row r="22" spans="1:28" ht="15" customHeight="1">
      <c r="A22" s="520" t="s">
        <v>623</v>
      </c>
      <c r="B22" s="521">
        <f t="shared" si="10"/>
        <v>1</v>
      </c>
      <c r="C22" s="521">
        <f t="shared" si="1"/>
        <v>1</v>
      </c>
      <c r="D22" s="521">
        <f t="shared" si="1"/>
        <v>0</v>
      </c>
      <c r="E22" s="522">
        <v>0</v>
      </c>
      <c r="F22" s="522">
        <v>0</v>
      </c>
      <c r="G22" s="522">
        <v>1</v>
      </c>
      <c r="H22" s="522">
        <v>0</v>
      </c>
      <c r="I22" s="522">
        <v>0</v>
      </c>
      <c r="J22" s="522">
        <v>0</v>
      </c>
      <c r="K22" s="521">
        <f t="shared" si="11"/>
        <v>1</v>
      </c>
      <c r="L22" s="521">
        <f t="shared" si="3"/>
        <v>1</v>
      </c>
      <c r="M22" s="521">
        <f t="shared" si="3"/>
        <v>0</v>
      </c>
      <c r="N22" s="522">
        <v>0</v>
      </c>
      <c r="O22" s="522">
        <v>0</v>
      </c>
      <c r="P22" s="522">
        <v>1</v>
      </c>
      <c r="Q22" s="522">
        <v>0</v>
      </c>
      <c r="R22" s="522">
        <v>0</v>
      </c>
      <c r="S22" s="523">
        <v>0</v>
      </c>
      <c r="U22" s="516">
        <f t="shared" si="4"/>
        <v>0</v>
      </c>
      <c r="V22" s="516">
        <f t="shared" si="5"/>
        <v>0</v>
      </c>
      <c r="W22" s="516">
        <f t="shared" si="6"/>
        <v>0</v>
      </c>
      <c r="X22" s="516">
        <f t="shared" si="6"/>
        <v>0</v>
      </c>
      <c r="Y22" s="516">
        <f t="shared" si="7"/>
        <v>0</v>
      </c>
      <c r="Z22" s="516">
        <f t="shared" si="8"/>
        <v>0</v>
      </c>
      <c r="AA22" s="516">
        <f t="shared" si="9"/>
        <v>0</v>
      </c>
      <c r="AB22" s="516">
        <f t="shared" si="9"/>
        <v>0</v>
      </c>
    </row>
    <row r="23" spans="1:28" ht="15" customHeight="1">
      <c r="A23" s="520" t="s">
        <v>624</v>
      </c>
      <c r="B23" s="521">
        <f t="shared" si="10"/>
        <v>0</v>
      </c>
      <c r="C23" s="521">
        <f t="shared" si="1"/>
        <v>0</v>
      </c>
      <c r="D23" s="521">
        <f t="shared" si="1"/>
        <v>0</v>
      </c>
      <c r="E23" s="522">
        <v>0</v>
      </c>
      <c r="F23" s="522">
        <v>0</v>
      </c>
      <c r="G23" s="522">
        <v>0</v>
      </c>
      <c r="H23" s="522">
        <v>0</v>
      </c>
      <c r="I23" s="522">
        <v>0</v>
      </c>
      <c r="J23" s="522">
        <v>0</v>
      </c>
      <c r="K23" s="521">
        <f t="shared" si="11"/>
        <v>0</v>
      </c>
      <c r="L23" s="521">
        <f t="shared" si="3"/>
        <v>0</v>
      </c>
      <c r="M23" s="521">
        <f t="shared" si="3"/>
        <v>0</v>
      </c>
      <c r="N23" s="522">
        <v>0</v>
      </c>
      <c r="O23" s="522">
        <v>0</v>
      </c>
      <c r="P23" s="522">
        <v>0</v>
      </c>
      <c r="Q23" s="522">
        <v>0</v>
      </c>
      <c r="R23" s="522">
        <v>0</v>
      </c>
      <c r="S23" s="523">
        <v>0</v>
      </c>
      <c r="U23" s="516">
        <f t="shared" si="4"/>
        <v>0</v>
      </c>
      <c r="V23" s="516">
        <f t="shared" si="5"/>
        <v>0</v>
      </c>
      <c r="W23" s="516">
        <f t="shared" si="6"/>
        <v>0</v>
      </c>
      <c r="X23" s="516">
        <f t="shared" si="6"/>
        <v>0</v>
      </c>
      <c r="Y23" s="516">
        <f t="shared" si="7"/>
        <v>0</v>
      </c>
      <c r="Z23" s="516">
        <f t="shared" si="8"/>
        <v>0</v>
      </c>
      <c r="AA23" s="516">
        <f t="shared" si="9"/>
        <v>0</v>
      </c>
      <c r="AB23" s="516">
        <f t="shared" si="9"/>
        <v>0</v>
      </c>
    </row>
    <row r="24" spans="1:28" ht="15" customHeight="1">
      <c r="A24" s="520" t="s">
        <v>2501</v>
      </c>
      <c r="B24" s="521">
        <f t="shared" si="10"/>
        <v>0</v>
      </c>
      <c r="C24" s="521">
        <f t="shared" si="1"/>
        <v>0</v>
      </c>
      <c r="D24" s="521">
        <f t="shared" si="1"/>
        <v>0</v>
      </c>
      <c r="E24" s="522">
        <v>0</v>
      </c>
      <c r="F24" s="522">
        <v>0</v>
      </c>
      <c r="G24" s="522">
        <v>0</v>
      </c>
      <c r="H24" s="522">
        <v>0</v>
      </c>
      <c r="I24" s="522">
        <v>0</v>
      </c>
      <c r="J24" s="522">
        <v>0</v>
      </c>
      <c r="K24" s="521">
        <f t="shared" si="11"/>
        <v>8</v>
      </c>
      <c r="L24" s="521">
        <f t="shared" si="3"/>
        <v>4</v>
      </c>
      <c r="M24" s="521">
        <f t="shared" si="3"/>
        <v>4</v>
      </c>
      <c r="N24" s="522">
        <v>0</v>
      </c>
      <c r="O24" s="522">
        <v>0</v>
      </c>
      <c r="P24" s="522">
        <v>0</v>
      </c>
      <c r="Q24" s="522">
        <v>0</v>
      </c>
      <c r="R24" s="522">
        <v>4</v>
      </c>
      <c r="S24" s="523">
        <v>4</v>
      </c>
      <c r="U24" s="516">
        <f t="shared" si="4"/>
        <v>0</v>
      </c>
      <c r="V24" s="516">
        <f t="shared" si="5"/>
        <v>0</v>
      </c>
      <c r="W24" s="516">
        <f t="shared" si="6"/>
        <v>0</v>
      </c>
      <c r="X24" s="516">
        <f t="shared" si="6"/>
        <v>0</v>
      </c>
      <c r="Y24" s="516">
        <f t="shared" si="7"/>
        <v>0</v>
      </c>
      <c r="Z24" s="516">
        <f t="shared" si="8"/>
        <v>0</v>
      </c>
      <c r="AA24" s="516">
        <f t="shared" si="9"/>
        <v>0</v>
      </c>
      <c r="AB24" s="516">
        <f t="shared" si="9"/>
        <v>0</v>
      </c>
    </row>
    <row r="25" spans="1:28" ht="15" customHeight="1">
      <c r="A25" s="520" t="s">
        <v>625</v>
      </c>
      <c r="B25" s="521">
        <f t="shared" si="10"/>
        <v>0</v>
      </c>
      <c r="C25" s="521">
        <f t="shared" si="1"/>
        <v>0</v>
      </c>
      <c r="D25" s="521">
        <f t="shared" si="1"/>
        <v>0</v>
      </c>
      <c r="E25" s="522">
        <v>0</v>
      </c>
      <c r="F25" s="522">
        <v>0</v>
      </c>
      <c r="G25" s="522">
        <v>0</v>
      </c>
      <c r="H25" s="522">
        <v>0</v>
      </c>
      <c r="I25" s="522">
        <v>0</v>
      </c>
      <c r="J25" s="522">
        <v>0</v>
      </c>
      <c r="K25" s="521">
        <f t="shared" si="11"/>
        <v>0</v>
      </c>
      <c r="L25" s="521">
        <f t="shared" ref="L25:M34" si="14">N25+P25+R25</f>
        <v>0</v>
      </c>
      <c r="M25" s="521">
        <f t="shared" si="14"/>
        <v>0</v>
      </c>
      <c r="N25" s="522">
        <v>0</v>
      </c>
      <c r="O25" s="522">
        <v>0</v>
      </c>
      <c r="P25" s="522">
        <v>0</v>
      </c>
      <c r="Q25" s="522">
        <v>0</v>
      </c>
      <c r="R25" s="522">
        <v>0</v>
      </c>
      <c r="S25" s="523">
        <v>0</v>
      </c>
      <c r="U25" s="516">
        <f t="shared" si="4"/>
        <v>0</v>
      </c>
      <c r="V25" s="516">
        <f t="shared" si="5"/>
        <v>0</v>
      </c>
      <c r="W25" s="516">
        <f t="shared" si="6"/>
        <v>0</v>
      </c>
      <c r="X25" s="516">
        <f t="shared" si="6"/>
        <v>0</v>
      </c>
      <c r="Y25" s="516">
        <f t="shared" si="7"/>
        <v>0</v>
      </c>
      <c r="Z25" s="516">
        <f t="shared" si="8"/>
        <v>0</v>
      </c>
      <c r="AA25" s="516">
        <f t="shared" si="9"/>
        <v>0</v>
      </c>
      <c r="AB25" s="516">
        <f t="shared" si="9"/>
        <v>0</v>
      </c>
    </row>
    <row r="26" spans="1:28" ht="15" customHeight="1">
      <c r="A26" s="520" t="s">
        <v>2502</v>
      </c>
      <c r="B26" s="521">
        <f t="shared" si="10"/>
        <v>0</v>
      </c>
      <c r="C26" s="521">
        <f t="shared" si="1"/>
        <v>0</v>
      </c>
      <c r="D26" s="521">
        <f t="shared" si="1"/>
        <v>0</v>
      </c>
      <c r="E26" s="522">
        <v>0</v>
      </c>
      <c r="F26" s="522">
        <v>0</v>
      </c>
      <c r="G26" s="522">
        <v>0</v>
      </c>
      <c r="H26" s="522">
        <v>0</v>
      </c>
      <c r="I26" s="522">
        <v>0</v>
      </c>
      <c r="J26" s="522">
        <v>0</v>
      </c>
      <c r="K26" s="521">
        <f t="shared" si="11"/>
        <v>1</v>
      </c>
      <c r="L26" s="521">
        <f t="shared" si="14"/>
        <v>0</v>
      </c>
      <c r="M26" s="521">
        <f t="shared" si="14"/>
        <v>1</v>
      </c>
      <c r="N26" s="522">
        <v>0</v>
      </c>
      <c r="O26" s="522">
        <v>0</v>
      </c>
      <c r="P26" s="522">
        <v>0</v>
      </c>
      <c r="Q26" s="522">
        <v>1</v>
      </c>
      <c r="R26" s="522">
        <v>0</v>
      </c>
      <c r="S26" s="523">
        <v>0</v>
      </c>
      <c r="U26" s="516">
        <f t="shared" si="4"/>
        <v>0</v>
      </c>
      <c r="V26" s="516">
        <f t="shared" si="5"/>
        <v>0</v>
      </c>
      <c r="W26" s="516">
        <f t="shared" si="6"/>
        <v>0</v>
      </c>
      <c r="X26" s="516">
        <f t="shared" si="6"/>
        <v>0</v>
      </c>
      <c r="Y26" s="516">
        <f t="shared" si="7"/>
        <v>0</v>
      </c>
      <c r="Z26" s="516">
        <f t="shared" si="8"/>
        <v>0</v>
      </c>
      <c r="AA26" s="516">
        <f t="shared" si="9"/>
        <v>0</v>
      </c>
      <c r="AB26" s="516">
        <f t="shared" si="9"/>
        <v>0</v>
      </c>
    </row>
    <row r="27" spans="1:28" ht="15" customHeight="1">
      <c r="A27" s="520" t="s">
        <v>626</v>
      </c>
      <c r="B27" s="521">
        <f t="shared" si="10"/>
        <v>0</v>
      </c>
      <c r="C27" s="521">
        <f t="shared" si="1"/>
        <v>0</v>
      </c>
      <c r="D27" s="521">
        <f t="shared" si="1"/>
        <v>0</v>
      </c>
      <c r="E27" s="522">
        <v>0</v>
      </c>
      <c r="F27" s="522">
        <v>0</v>
      </c>
      <c r="G27" s="522">
        <v>0</v>
      </c>
      <c r="H27" s="522">
        <v>0</v>
      </c>
      <c r="I27" s="522">
        <v>0</v>
      </c>
      <c r="J27" s="522">
        <v>0</v>
      </c>
      <c r="K27" s="521">
        <f t="shared" si="11"/>
        <v>0</v>
      </c>
      <c r="L27" s="521">
        <f t="shared" si="14"/>
        <v>0</v>
      </c>
      <c r="M27" s="521">
        <f t="shared" si="14"/>
        <v>0</v>
      </c>
      <c r="N27" s="522">
        <v>0</v>
      </c>
      <c r="O27" s="522">
        <v>0</v>
      </c>
      <c r="P27" s="522">
        <v>0</v>
      </c>
      <c r="Q27" s="522">
        <v>0</v>
      </c>
      <c r="R27" s="522">
        <v>0</v>
      </c>
      <c r="S27" s="523">
        <v>0</v>
      </c>
      <c r="U27" s="516">
        <f t="shared" si="4"/>
        <v>0</v>
      </c>
      <c r="V27" s="516">
        <f t="shared" si="5"/>
        <v>0</v>
      </c>
      <c r="W27" s="516">
        <f t="shared" si="6"/>
        <v>0</v>
      </c>
      <c r="X27" s="516">
        <f t="shared" si="6"/>
        <v>0</v>
      </c>
      <c r="Y27" s="516">
        <f t="shared" si="7"/>
        <v>0</v>
      </c>
      <c r="Z27" s="516">
        <f t="shared" si="8"/>
        <v>0</v>
      </c>
      <c r="AA27" s="516">
        <f t="shared" si="9"/>
        <v>0</v>
      </c>
      <c r="AB27" s="516">
        <f t="shared" si="9"/>
        <v>0</v>
      </c>
    </row>
    <row r="28" spans="1:28" ht="15" customHeight="1">
      <c r="A28" s="520" t="s">
        <v>2503</v>
      </c>
      <c r="B28" s="521">
        <f t="shared" si="10"/>
        <v>0</v>
      </c>
      <c r="C28" s="521">
        <f t="shared" si="1"/>
        <v>0</v>
      </c>
      <c r="D28" s="521">
        <f t="shared" si="1"/>
        <v>0</v>
      </c>
      <c r="E28" s="522">
        <v>0</v>
      </c>
      <c r="F28" s="522">
        <v>0</v>
      </c>
      <c r="G28" s="522">
        <v>0</v>
      </c>
      <c r="H28" s="522">
        <v>0</v>
      </c>
      <c r="I28" s="522">
        <v>0</v>
      </c>
      <c r="J28" s="522">
        <v>0</v>
      </c>
      <c r="K28" s="521">
        <f t="shared" si="11"/>
        <v>2</v>
      </c>
      <c r="L28" s="521">
        <f t="shared" si="14"/>
        <v>1</v>
      </c>
      <c r="M28" s="521">
        <f t="shared" si="14"/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1</v>
      </c>
      <c r="S28" s="523">
        <v>1</v>
      </c>
      <c r="U28" s="516">
        <f t="shared" si="4"/>
        <v>0</v>
      </c>
      <c r="V28" s="516">
        <f t="shared" si="5"/>
        <v>0</v>
      </c>
      <c r="W28" s="516">
        <f t="shared" si="6"/>
        <v>0</v>
      </c>
      <c r="X28" s="516">
        <f t="shared" si="6"/>
        <v>0</v>
      </c>
      <c r="Y28" s="516">
        <f t="shared" si="7"/>
        <v>0</v>
      </c>
      <c r="Z28" s="516">
        <f t="shared" si="8"/>
        <v>0</v>
      </c>
      <c r="AA28" s="516">
        <f t="shared" si="9"/>
        <v>0</v>
      </c>
      <c r="AB28" s="516">
        <f t="shared" si="9"/>
        <v>0</v>
      </c>
    </row>
    <row r="29" spans="1:28" ht="15" customHeight="1">
      <c r="A29" s="520" t="s">
        <v>2504</v>
      </c>
      <c r="B29" s="521">
        <f t="shared" si="10"/>
        <v>0</v>
      </c>
      <c r="C29" s="521">
        <f t="shared" si="1"/>
        <v>0</v>
      </c>
      <c r="D29" s="521">
        <f t="shared" si="1"/>
        <v>0</v>
      </c>
      <c r="E29" s="522">
        <v>0</v>
      </c>
      <c r="F29" s="522">
        <v>0</v>
      </c>
      <c r="G29" s="522">
        <v>0</v>
      </c>
      <c r="H29" s="522">
        <v>0</v>
      </c>
      <c r="I29" s="522">
        <v>0</v>
      </c>
      <c r="J29" s="522">
        <v>0</v>
      </c>
      <c r="K29" s="521">
        <f t="shared" si="11"/>
        <v>1</v>
      </c>
      <c r="L29" s="521">
        <f t="shared" si="14"/>
        <v>1</v>
      </c>
      <c r="M29" s="521">
        <f t="shared" si="14"/>
        <v>0</v>
      </c>
      <c r="N29" s="522">
        <v>0</v>
      </c>
      <c r="O29" s="522">
        <v>0</v>
      </c>
      <c r="P29" s="522">
        <v>0</v>
      </c>
      <c r="Q29" s="522">
        <v>0</v>
      </c>
      <c r="R29" s="522">
        <v>1</v>
      </c>
      <c r="S29" s="523">
        <v>0</v>
      </c>
      <c r="U29" s="516">
        <f t="shared" si="4"/>
        <v>0</v>
      </c>
      <c r="V29" s="516">
        <f t="shared" si="5"/>
        <v>0</v>
      </c>
      <c r="W29" s="516">
        <f t="shared" si="6"/>
        <v>0</v>
      </c>
      <c r="X29" s="516">
        <f t="shared" si="6"/>
        <v>0</v>
      </c>
      <c r="Y29" s="516">
        <f t="shared" si="7"/>
        <v>0</v>
      </c>
      <c r="Z29" s="516">
        <f t="shared" si="8"/>
        <v>0</v>
      </c>
      <c r="AA29" s="516">
        <f t="shared" si="9"/>
        <v>0</v>
      </c>
      <c r="AB29" s="516">
        <f t="shared" si="9"/>
        <v>0</v>
      </c>
    </row>
    <row r="30" spans="1:28" ht="28.5" customHeight="1">
      <c r="A30" s="524" t="s">
        <v>2505</v>
      </c>
      <c r="B30" s="521">
        <f t="shared" si="10"/>
        <v>0</v>
      </c>
      <c r="C30" s="521">
        <f t="shared" si="1"/>
        <v>0</v>
      </c>
      <c r="D30" s="521">
        <f t="shared" si="1"/>
        <v>0</v>
      </c>
      <c r="E30" s="522">
        <v>0</v>
      </c>
      <c r="F30" s="522">
        <v>0</v>
      </c>
      <c r="G30" s="522">
        <v>0</v>
      </c>
      <c r="H30" s="522">
        <v>0</v>
      </c>
      <c r="I30" s="522">
        <v>0</v>
      </c>
      <c r="J30" s="522">
        <v>0</v>
      </c>
      <c r="K30" s="521">
        <f t="shared" si="11"/>
        <v>0</v>
      </c>
      <c r="L30" s="521">
        <f t="shared" si="14"/>
        <v>0</v>
      </c>
      <c r="M30" s="521">
        <f t="shared" si="14"/>
        <v>0</v>
      </c>
      <c r="N30" s="522">
        <v>0</v>
      </c>
      <c r="O30" s="522">
        <v>0</v>
      </c>
      <c r="P30" s="522">
        <v>0</v>
      </c>
      <c r="Q30" s="522">
        <v>0</v>
      </c>
      <c r="R30" s="522">
        <v>0</v>
      </c>
      <c r="S30" s="523">
        <v>0</v>
      </c>
      <c r="U30" s="516">
        <f t="shared" si="4"/>
        <v>0</v>
      </c>
      <c r="V30" s="516">
        <f t="shared" si="5"/>
        <v>0</v>
      </c>
      <c r="W30" s="516">
        <f t="shared" si="6"/>
        <v>0</v>
      </c>
      <c r="X30" s="516">
        <f t="shared" si="6"/>
        <v>0</v>
      </c>
      <c r="Y30" s="516">
        <f t="shared" si="7"/>
        <v>0</v>
      </c>
      <c r="Z30" s="516">
        <f t="shared" si="8"/>
        <v>0</v>
      </c>
      <c r="AA30" s="516">
        <f t="shared" si="9"/>
        <v>0</v>
      </c>
      <c r="AB30" s="516">
        <f t="shared" si="9"/>
        <v>0</v>
      </c>
    </row>
    <row r="31" spans="1:28" ht="15" customHeight="1">
      <c r="A31" s="520" t="s">
        <v>2506</v>
      </c>
      <c r="B31" s="521">
        <f t="shared" si="10"/>
        <v>0</v>
      </c>
      <c r="C31" s="521">
        <f t="shared" si="1"/>
        <v>0</v>
      </c>
      <c r="D31" s="521">
        <f t="shared" si="1"/>
        <v>0</v>
      </c>
      <c r="E31" s="522">
        <v>0</v>
      </c>
      <c r="F31" s="522">
        <v>0</v>
      </c>
      <c r="G31" s="522">
        <v>0</v>
      </c>
      <c r="H31" s="522">
        <v>0</v>
      </c>
      <c r="I31" s="522">
        <v>0</v>
      </c>
      <c r="J31" s="522">
        <v>0</v>
      </c>
      <c r="K31" s="521">
        <f t="shared" si="11"/>
        <v>1</v>
      </c>
      <c r="L31" s="521">
        <f t="shared" si="14"/>
        <v>0</v>
      </c>
      <c r="M31" s="521">
        <f t="shared" si="14"/>
        <v>1</v>
      </c>
      <c r="N31" s="522">
        <v>0</v>
      </c>
      <c r="O31" s="522">
        <v>0</v>
      </c>
      <c r="P31" s="522">
        <v>0</v>
      </c>
      <c r="Q31" s="522">
        <v>0</v>
      </c>
      <c r="R31" s="522">
        <v>0</v>
      </c>
      <c r="S31" s="523">
        <v>1</v>
      </c>
      <c r="U31" s="516">
        <f t="shared" si="4"/>
        <v>0</v>
      </c>
      <c r="V31" s="516">
        <f t="shared" si="5"/>
        <v>0</v>
      </c>
      <c r="W31" s="516">
        <f t="shared" si="6"/>
        <v>0</v>
      </c>
      <c r="X31" s="516">
        <f t="shared" si="6"/>
        <v>0</v>
      </c>
      <c r="Y31" s="516">
        <f t="shared" si="7"/>
        <v>0</v>
      </c>
      <c r="Z31" s="516">
        <f t="shared" si="8"/>
        <v>0</v>
      </c>
      <c r="AA31" s="516">
        <f t="shared" si="9"/>
        <v>0</v>
      </c>
      <c r="AB31" s="516">
        <f t="shared" si="9"/>
        <v>0</v>
      </c>
    </row>
    <row r="32" spans="1:28" ht="15" customHeight="1">
      <c r="A32" s="525" t="s">
        <v>627</v>
      </c>
      <c r="B32" s="521">
        <f t="shared" si="10"/>
        <v>0</v>
      </c>
      <c r="C32" s="521">
        <f t="shared" si="1"/>
        <v>0</v>
      </c>
      <c r="D32" s="521">
        <f t="shared" si="1"/>
        <v>0</v>
      </c>
      <c r="E32" s="522">
        <v>0</v>
      </c>
      <c r="F32" s="522">
        <v>0</v>
      </c>
      <c r="G32" s="522">
        <v>0</v>
      </c>
      <c r="H32" s="522">
        <v>0</v>
      </c>
      <c r="I32" s="522">
        <v>0</v>
      </c>
      <c r="J32" s="522">
        <v>0</v>
      </c>
      <c r="K32" s="521">
        <f t="shared" si="11"/>
        <v>0</v>
      </c>
      <c r="L32" s="521">
        <f t="shared" si="14"/>
        <v>0</v>
      </c>
      <c r="M32" s="521">
        <f t="shared" si="14"/>
        <v>0</v>
      </c>
      <c r="N32" s="522">
        <v>0</v>
      </c>
      <c r="O32" s="522">
        <v>0</v>
      </c>
      <c r="P32" s="522">
        <v>0</v>
      </c>
      <c r="Q32" s="522">
        <v>0</v>
      </c>
      <c r="R32" s="522">
        <v>0</v>
      </c>
      <c r="S32" s="523">
        <v>0</v>
      </c>
      <c r="U32" s="516">
        <f t="shared" si="4"/>
        <v>0</v>
      </c>
      <c r="V32" s="516">
        <f t="shared" si="5"/>
        <v>0</v>
      </c>
      <c r="W32" s="516">
        <f t="shared" si="6"/>
        <v>0</v>
      </c>
      <c r="X32" s="516">
        <f t="shared" si="6"/>
        <v>0</v>
      </c>
      <c r="Y32" s="516">
        <f t="shared" si="7"/>
        <v>0</v>
      </c>
      <c r="Z32" s="516">
        <f t="shared" si="8"/>
        <v>0</v>
      </c>
      <c r="AA32" s="516">
        <f t="shared" si="9"/>
        <v>0</v>
      </c>
      <c r="AB32" s="516">
        <f t="shared" si="9"/>
        <v>0</v>
      </c>
    </row>
    <row r="33" spans="1:28" ht="15" customHeight="1">
      <c r="A33" s="520" t="s">
        <v>628</v>
      </c>
      <c r="B33" s="521">
        <f t="shared" si="10"/>
        <v>0</v>
      </c>
      <c r="C33" s="521">
        <f t="shared" si="1"/>
        <v>0</v>
      </c>
      <c r="D33" s="521">
        <f t="shared" si="1"/>
        <v>0</v>
      </c>
      <c r="E33" s="522">
        <v>0</v>
      </c>
      <c r="F33" s="522">
        <v>0</v>
      </c>
      <c r="G33" s="522">
        <v>0</v>
      </c>
      <c r="H33" s="522">
        <v>0</v>
      </c>
      <c r="I33" s="522">
        <v>0</v>
      </c>
      <c r="J33" s="522">
        <v>0</v>
      </c>
      <c r="K33" s="521">
        <f t="shared" si="11"/>
        <v>4</v>
      </c>
      <c r="L33" s="521">
        <f t="shared" si="14"/>
        <v>2</v>
      </c>
      <c r="M33" s="521">
        <f t="shared" si="14"/>
        <v>2</v>
      </c>
      <c r="N33" s="522">
        <v>1</v>
      </c>
      <c r="O33" s="522">
        <v>0</v>
      </c>
      <c r="P33" s="522">
        <v>0</v>
      </c>
      <c r="Q33" s="522">
        <v>0</v>
      </c>
      <c r="R33" s="522">
        <v>1</v>
      </c>
      <c r="S33" s="523">
        <v>2</v>
      </c>
      <c r="U33" s="516">
        <f t="shared" si="4"/>
        <v>0</v>
      </c>
      <c r="V33" s="516">
        <f t="shared" si="5"/>
        <v>0</v>
      </c>
      <c r="W33" s="516">
        <f t="shared" si="6"/>
        <v>0</v>
      </c>
      <c r="X33" s="516">
        <f t="shared" si="6"/>
        <v>0</v>
      </c>
      <c r="Y33" s="516">
        <f t="shared" si="7"/>
        <v>0</v>
      </c>
      <c r="Z33" s="516">
        <f t="shared" si="8"/>
        <v>0</v>
      </c>
      <c r="AA33" s="516">
        <f t="shared" si="9"/>
        <v>0</v>
      </c>
      <c r="AB33" s="516">
        <f t="shared" si="9"/>
        <v>0</v>
      </c>
    </row>
    <row r="34" spans="1:28" ht="15" customHeight="1">
      <c r="A34" s="520" t="s">
        <v>629</v>
      </c>
      <c r="B34" s="521">
        <f t="shared" si="10"/>
        <v>0</v>
      </c>
      <c r="C34" s="521">
        <f t="shared" si="1"/>
        <v>0</v>
      </c>
      <c r="D34" s="521">
        <f t="shared" si="1"/>
        <v>0</v>
      </c>
      <c r="E34" s="522">
        <v>0</v>
      </c>
      <c r="F34" s="522">
        <v>0</v>
      </c>
      <c r="G34" s="522">
        <v>0</v>
      </c>
      <c r="H34" s="522">
        <v>0</v>
      </c>
      <c r="I34" s="522">
        <v>0</v>
      </c>
      <c r="J34" s="522">
        <v>0</v>
      </c>
      <c r="K34" s="521">
        <f t="shared" si="11"/>
        <v>2</v>
      </c>
      <c r="L34" s="521">
        <f t="shared" si="14"/>
        <v>1</v>
      </c>
      <c r="M34" s="521">
        <f t="shared" si="14"/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1</v>
      </c>
      <c r="S34" s="523">
        <v>1</v>
      </c>
      <c r="U34" s="516">
        <f t="shared" si="4"/>
        <v>0</v>
      </c>
      <c r="V34" s="516">
        <f t="shared" si="5"/>
        <v>0</v>
      </c>
      <c r="W34" s="516">
        <f t="shared" si="6"/>
        <v>0</v>
      </c>
      <c r="X34" s="516">
        <f t="shared" si="6"/>
        <v>0</v>
      </c>
      <c r="Y34" s="516">
        <f t="shared" si="7"/>
        <v>0</v>
      </c>
      <c r="Z34" s="516">
        <f t="shared" si="8"/>
        <v>0</v>
      </c>
      <c r="AA34" s="516">
        <f t="shared" si="9"/>
        <v>0</v>
      </c>
      <c r="AB34" s="516">
        <f t="shared" si="9"/>
        <v>0</v>
      </c>
    </row>
    <row r="35" spans="1:28" s="94" customFormat="1" ht="15.95" customHeight="1">
      <c r="A35" s="514" t="s">
        <v>143</v>
      </c>
      <c r="N35" s="1739" t="s">
        <v>139</v>
      </c>
      <c r="O35" s="1932"/>
      <c r="P35" s="1932"/>
      <c r="Q35" s="1739" t="s">
        <v>89</v>
      </c>
      <c r="R35" s="1932"/>
      <c r="S35" s="1932"/>
    </row>
    <row r="36" spans="1:28" s="94" customFormat="1" ht="15.95" customHeight="1">
      <c r="A36" s="514" t="s">
        <v>34</v>
      </c>
      <c r="B36" s="1471" t="s">
        <v>509</v>
      </c>
      <c r="C36" s="1471"/>
      <c r="D36" s="1471"/>
      <c r="E36" s="1471"/>
      <c r="F36" s="1471"/>
      <c r="G36" s="1471"/>
      <c r="H36" s="1471"/>
      <c r="I36" s="1471"/>
      <c r="J36" s="1471"/>
      <c r="K36" s="1471"/>
      <c r="L36" s="1471"/>
      <c r="M36" s="95"/>
      <c r="N36" s="1823" t="s">
        <v>630</v>
      </c>
      <c r="O36" s="1907"/>
      <c r="P36" s="1907"/>
      <c r="Q36" s="1810" t="s">
        <v>646</v>
      </c>
      <c r="R36" s="1939"/>
      <c r="S36" s="1940"/>
    </row>
    <row r="37" spans="1:28" s="97" customFormat="1" ht="29.25" customHeight="1">
      <c r="A37" s="1762" t="s">
        <v>647</v>
      </c>
      <c r="B37" s="1762"/>
      <c r="C37" s="1762"/>
      <c r="D37" s="1762"/>
      <c r="E37" s="1762"/>
      <c r="F37" s="1762"/>
      <c r="G37" s="1762"/>
      <c r="H37" s="1762"/>
      <c r="I37" s="1762"/>
      <c r="J37" s="1762"/>
      <c r="K37" s="1762"/>
      <c r="L37" s="1762"/>
      <c r="M37" s="1762"/>
      <c r="N37" s="1762"/>
      <c r="O37" s="1762"/>
      <c r="P37" s="1762"/>
      <c r="Q37" s="1762"/>
      <c r="R37" s="1762"/>
      <c r="S37" s="1933"/>
    </row>
    <row r="38" spans="1:28" s="94" customFormat="1" ht="18" customHeight="1">
      <c r="B38" s="1447"/>
      <c r="C38" s="1447"/>
      <c r="D38" s="1763" t="s">
        <v>512</v>
      </c>
      <c r="E38" s="1763"/>
      <c r="F38" s="1763"/>
      <c r="G38" s="1763"/>
      <c r="H38" s="1763"/>
      <c r="I38" s="1763"/>
      <c r="J38" s="1763"/>
      <c r="K38" s="1763"/>
      <c r="L38" s="1763"/>
      <c r="M38" s="1763"/>
      <c r="N38" s="1447"/>
      <c r="O38" s="1447"/>
      <c r="P38" s="1447"/>
      <c r="Q38" s="1462"/>
      <c r="R38" s="1813" t="s">
        <v>224</v>
      </c>
      <c r="S38" s="1764"/>
    </row>
    <row r="39" spans="1:28" s="1643" customFormat="1" ht="18" customHeight="1">
      <c r="A39" s="1795" t="s">
        <v>366</v>
      </c>
      <c r="B39" s="1810" t="s">
        <v>610</v>
      </c>
      <c r="C39" s="1746"/>
      <c r="D39" s="1746"/>
      <c r="E39" s="1746"/>
      <c r="F39" s="1746"/>
      <c r="G39" s="1746"/>
      <c r="H39" s="1746"/>
      <c r="I39" s="1746"/>
      <c r="J39" s="1780"/>
      <c r="K39" s="1810" t="s">
        <v>611</v>
      </c>
      <c r="L39" s="1746"/>
      <c r="M39" s="1746"/>
      <c r="N39" s="1746"/>
      <c r="O39" s="1746"/>
      <c r="P39" s="1746"/>
      <c r="Q39" s="1746"/>
      <c r="R39" s="1746"/>
      <c r="S39" s="1936"/>
    </row>
    <row r="40" spans="1:28" s="1643" customFormat="1" ht="18" customHeight="1">
      <c r="A40" s="1934"/>
      <c r="B40" s="1810" t="s">
        <v>82</v>
      </c>
      <c r="C40" s="1746"/>
      <c r="D40" s="1737"/>
      <c r="E40" s="1810" t="s">
        <v>204</v>
      </c>
      <c r="F40" s="1746"/>
      <c r="G40" s="1810" t="s">
        <v>261</v>
      </c>
      <c r="H40" s="1746"/>
      <c r="I40" s="1810" t="s">
        <v>279</v>
      </c>
      <c r="J40" s="1746"/>
      <c r="K40" s="1810" t="s">
        <v>82</v>
      </c>
      <c r="L40" s="1746"/>
      <c r="M40" s="1737"/>
      <c r="N40" s="1810" t="s">
        <v>204</v>
      </c>
      <c r="O40" s="1746"/>
      <c r="P40" s="1810" t="s">
        <v>261</v>
      </c>
      <c r="Q40" s="1746"/>
      <c r="R40" s="1810" t="s">
        <v>279</v>
      </c>
      <c r="S40" s="1746"/>
    </row>
    <row r="41" spans="1:28" s="1462" customFormat="1" ht="18" customHeight="1">
      <c r="A41" s="1935"/>
      <c r="B41" s="1439" t="s">
        <v>49</v>
      </c>
      <c r="C41" s="1439" t="s">
        <v>142</v>
      </c>
      <c r="D41" s="1439" t="s">
        <v>68</v>
      </c>
      <c r="E41" s="1439" t="s">
        <v>142</v>
      </c>
      <c r="F41" s="1439" t="s">
        <v>68</v>
      </c>
      <c r="G41" s="1439" t="s">
        <v>142</v>
      </c>
      <c r="H41" s="1439" t="s">
        <v>68</v>
      </c>
      <c r="I41" s="1439" t="s">
        <v>142</v>
      </c>
      <c r="J41" s="1439" t="s">
        <v>68</v>
      </c>
      <c r="K41" s="1439" t="s">
        <v>49</v>
      </c>
      <c r="L41" s="1439" t="s">
        <v>142</v>
      </c>
      <c r="M41" s="1439" t="s">
        <v>68</v>
      </c>
      <c r="N41" s="1439" t="s">
        <v>142</v>
      </c>
      <c r="O41" s="1439" t="s">
        <v>68</v>
      </c>
      <c r="P41" s="1439" t="s">
        <v>142</v>
      </c>
      <c r="Q41" s="1439" t="s">
        <v>68</v>
      </c>
      <c r="R41" s="1439" t="s">
        <v>142</v>
      </c>
      <c r="S41" s="1463" t="s">
        <v>68</v>
      </c>
    </row>
    <row r="42" spans="1:28" ht="15.95" customHeight="1">
      <c r="A42" s="518" t="s">
        <v>631</v>
      </c>
      <c r="B42" s="526">
        <f t="shared" ref="B42:B52" si="15">C42+D42</f>
        <v>20</v>
      </c>
      <c r="C42" s="526">
        <f t="shared" ref="C42:D53" si="16">E42+G42+I42</f>
        <v>12</v>
      </c>
      <c r="D42" s="526">
        <f t="shared" si="16"/>
        <v>8</v>
      </c>
      <c r="E42" s="534">
        <f t="shared" ref="E42:J42" si="17">SUM(E43:E49)</f>
        <v>1</v>
      </c>
      <c r="F42" s="534">
        <f t="shared" si="17"/>
        <v>0</v>
      </c>
      <c r="G42" s="534">
        <f t="shared" si="17"/>
        <v>10</v>
      </c>
      <c r="H42" s="534">
        <f t="shared" si="17"/>
        <v>8</v>
      </c>
      <c r="I42" s="534">
        <f t="shared" si="17"/>
        <v>1</v>
      </c>
      <c r="J42" s="534">
        <f t="shared" si="17"/>
        <v>0</v>
      </c>
      <c r="K42" s="516">
        <f>L42+M42</f>
        <v>6</v>
      </c>
      <c r="L42" s="516">
        <f>N42+P42+R42</f>
        <v>5</v>
      </c>
      <c r="M42" s="516">
        <f t="shared" ref="M42:M52" si="18">O42+Q42+S42</f>
        <v>1</v>
      </c>
      <c r="N42" s="534">
        <f t="shared" ref="N42:S42" si="19">SUM(N43:N49)</f>
        <v>0</v>
      </c>
      <c r="O42" s="534">
        <f t="shared" si="19"/>
        <v>0</v>
      </c>
      <c r="P42" s="534">
        <f t="shared" si="19"/>
        <v>0</v>
      </c>
      <c r="Q42" s="534">
        <f t="shared" si="19"/>
        <v>1</v>
      </c>
      <c r="R42" s="534">
        <f t="shared" si="19"/>
        <v>5</v>
      </c>
      <c r="S42" s="534">
        <f t="shared" si="19"/>
        <v>0</v>
      </c>
      <c r="U42" s="516">
        <f t="shared" ref="U42:U53" si="20">B42-C42-D42</f>
        <v>0</v>
      </c>
      <c r="V42" s="516">
        <f t="shared" ref="V42:V53" si="21">B42-E42-F42-G42-H42-I42-J42</f>
        <v>0</v>
      </c>
      <c r="W42" s="516">
        <f t="shared" ref="W42:X53" si="22">C42-E42-G42-I42</f>
        <v>0</v>
      </c>
      <c r="X42" s="516">
        <f t="shared" si="22"/>
        <v>0</v>
      </c>
      <c r="Y42" s="516">
        <f t="shared" ref="Y42:Y53" si="23">K42-L42-M42</f>
        <v>0</v>
      </c>
      <c r="Z42" s="516">
        <f t="shared" ref="Z42:Z53" si="24">K42-N42-O42-P42-Q42-R42-S42</f>
        <v>0</v>
      </c>
      <c r="AA42" s="516">
        <f t="shared" ref="AA42:AB53" si="25">L42-N42-P42-R42</f>
        <v>0</v>
      </c>
      <c r="AB42" s="516">
        <f t="shared" si="25"/>
        <v>0</v>
      </c>
    </row>
    <row r="43" spans="1:28" ht="15.95" customHeight="1">
      <c r="A43" s="1663" t="s">
        <v>632</v>
      </c>
      <c r="B43" s="527">
        <f t="shared" si="15"/>
        <v>0</v>
      </c>
      <c r="C43" s="527">
        <f t="shared" si="16"/>
        <v>0</v>
      </c>
      <c r="D43" s="527">
        <f t="shared" si="16"/>
        <v>0</v>
      </c>
      <c r="E43" s="523">
        <v>0</v>
      </c>
      <c r="F43" s="523">
        <v>0</v>
      </c>
      <c r="G43" s="523">
        <v>0</v>
      </c>
      <c r="H43" s="523">
        <v>0</v>
      </c>
      <c r="I43" s="523">
        <v>0</v>
      </c>
      <c r="J43" s="523">
        <v>0</v>
      </c>
      <c r="K43" s="521">
        <f t="shared" ref="K43:K53" si="26">L43+M43</f>
        <v>0</v>
      </c>
      <c r="L43" s="521">
        <f t="shared" ref="L43:L53" si="27">N43+P43+R43</f>
        <v>0</v>
      </c>
      <c r="M43" s="521">
        <f t="shared" si="18"/>
        <v>0</v>
      </c>
      <c r="N43" s="523">
        <v>0</v>
      </c>
      <c r="O43" s="523">
        <v>0</v>
      </c>
      <c r="P43" s="523">
        <v>0</v>
      </c>
      <c r="Q43" s="523">
        <v>0</v>
      </c>
      <c r="R43" s="523">
        <v>0</v>
      </c>
      <c r="S43" s="523">
        <v>0</v>
      </c>
      <c r="U43" s="516">
        <f t="shared" si="20"/>
        <v>0</v>
      </c>
      <c r="V43" s="516">
        <f t="shared" si="21"/>
        <v>0</v>
      </c>
      <c r="W43" s="516">
        <f t="shared" si="22"/>
        <v>0</v>
      </c>
      <c r="X43" s="516">
        <f t="shared" si="22"/>
        <v>0</v>
      </c>
      <c r="Y43" s="516">
        <f t="shared" si="23"/>
        <v>0</v>
      </c>
      <c r="Z43" s="516">
        <f t="shared" si="24"/>
        <v>0</v>
      </c>
      <c r="AA43" s="516">
        <f t="shared" si="25"/>
        <v>0</v>
      </c>
      <c r="AB43" s="516">
        <f t="shared" si="25"/>
        <v>0</v>
      </c>
    </row>
    <row r="44" spans="1:28" ht="15.95" customHeight="1">
      <c r="A44" s="1663" t="s">
        <v>633</v>
      </c>
      <c r="B44" s="527">
        <f t="shared" si="15"/>
        <v>1</v>
      </c>
      <c r="C44" s="527">
        <f t="shared" si="16"/>
        <v>1</v>
      </c>
      <c r="D44" s="527">
        <f t="shared" si="16"/>
        <v>0</v>
      </c>
      <c r="E44" s="523">
        <v>0</v>
      </c>
      <c r="F44" s="522">
        <v>0</v>
      </c>
      <c r="G44" s="523">
        <v>1</v>
      </c>
      <c r="H44" s="522">
        <v>0</v>
      </c>
      <c r="I44" s="523">
        <v>0</v>
      </c>
      <c r="J44" s="522">
        <v>0</v>
      </c>
      <c r="K44" s="521">
        <f t="shared" si="26"/>
        <v>5</v>
      </c>
      <c r="L44" s="521">
        <f t="shared" si="27"/>
        <v>5</v>
      </c>
      <c r="M44" s="521">
        <f t="shared" si="18"/>
        <v>0</v>
      </c>
      <c r="N44" s="523">
        <v>0</v>
      </c>
      <c r="O44" s="523">
        <v>0</v>
      </c>
      <c r="P44" s="523">
        <v>0</v>
      </c>
      <c r="Q44" s="523">
        <v>0</v>
      </c>
      <c r="R44" s="523">
        <v>5</v>
      </c>
      <c r="S44" s="523">
        <v>0</v>
      </c>
      <c r="U44" s="516">
        <f t="shared" si="20"/>
        <v>0</v>
      </c>
      <c r="V44" s="516">
        <f t="shared" si="21"/>
        <v>0</v>
      </c>
      <c r="W44" s="516">
        <f t="shared" si="22"/>
        <v>0</v>
      </c>
      <c r="X44" s="516">
        <f t="shared" si="22"/>
        <v>0</v>
      </c>
      <c r="Y44" s="516">
        <f t="shared" si="23"/>
        <v>0</v>
      </c>
      <c r="Z44" s="516">
        <f t="shared" si="24"/>
        <v>0</v>
      </c>
      <c r="AA44" s="516">
        <f t="shared" si="25"/>
        <v>0</v>
      </c>
      <c r="AB44" s="516">
        <f t="shared" si="25"/>
        <v>0</v>
      </c>
    </row>
    <row r="45" spans="1:28" ht="15.95" customHeight="1">
      <c r="A45" s="1663" t="s">
        <v>2507</v>
      </c>
      <c r="B45" s="527">
        <f t="shared" si="15"/>
        <v>0</v>
      </c>
      <c r="C45" s="527">
        <f t="shared" si="16"/>
        <v>0</v>
      </c>
      <c r="D45" s="527">
        <f t="shared" si="16"/>
        <v>0</v>
      </c>
      <c r="E45" s="523">
        <v>0</v>
      </c>
      <c r="F45" s="523">
        <v>0</v>
      </c>
      <c r="G45" s="523">
        <v>0</v>
      </c>
      <c r="H45" s="523">
        <v>0</v>
      </c>
      <c r="I45" s="523">
        <v>0</v>
      </c>
      <c r="J45" s="523">
        <v>0</v>
      </c>
      <c r="K45" s="521">
        <f t="shared" si="26"/>
        <v>0</v>
      </c>
      <c r="L45" s="521">
        <f t="shared" si="27"/>
        <v>0</v>
      </c>
      <c r="M45" s="521">
        <f t="shared" si="18"/>
        <v>0</v>
      </c>
      <c r="N45" s="523">
        <v>0</v>
      </c>
      <c r="O45" s="523">
        <v>0</v>
      </c>
      <c r="P45" s="523">
        <v>0</v>
      </c>
      <c r="Q45" s="523">
        <v>0</v>
      </c>
      <c r="R45" s="523">
        <v>0</v>
      </c>
      <c r="S45" s="523">
        <v>0</v>
      </c>
      <c r="U45" s="516">
        <f t="shared" si="20"/>
        <v>0</v>
      </c>
      <c r="V45" s="516">
        <f t="shared" si="21"/>
        <v>0</v>
      </c>
      <c r="W45" s="516">
        <f t="shared" si="22"/>
        <v>0</v>
      </c>
      <c r="X45" s="516">
        <f t="shared" si="22"/>
        <v>0</v>
      </c>
      <c r="Y45" s="516">
        <f t="shared" si="23"/>
        <v>0</v>
      </c>
      <c r="Z45" s="516">
        <f t="shared" si="24"/>
        <v>0</v>
      </c>
      <c r="AA45" s="516">
        <f t="shared" si="25"/>
        <v>0</v>
      </c>
      <c r="AB45" s="516">
        <f t="shared" si="25"/>
        <v>0</v>
      </c>
    </row>
    <row r="46" spans="1:28" ht="15.95" customHeight="1">
      <c r="A46" s="528" t="s">
        <v>2508</v>
      </c>
      <c r="B46" s="527">
        <f t="shared" si="15"/>
        <v>18</v>
      </c>
      <c r="C46" s="527">
        <f t="shared" si="16"/>
        <v>11</v>
      </c>
      <c r="D46" s="527">
        <f t="shared" si="16"/>
        <v>7</v>
      </c>
      <c r="E46" s="523">
        <v>1</v>
      </c>
      <c r="F46" s="523">
        <v>0</v>
      </c>
      <c r="G46" s="523">
        <v>9</v>
      </c>
      <c r="H46" s="523">
        <v>7</v>
      </c>
      <c r="I46" s="523">
        <v>1</v>
      </c>
      <c r="J46" s="523">
        <v>0</v>
      </c>
      <c r="K46" s="521">
        <f t="shared" si="26"/>
        <v>1</v>
      </c>
      <c r="L46" s="521">
        <f t="shared" si="27"/>
        <v>0</v>
      </c>
      <c r="M46" s="521">
        <f t="shared" si="18"/>
        <v>1</v>
      </c>
      <c r="N46" s="523">
        <v>0</v>
      </c>
      <c r="O46" s="523">
        <v>0</v>
      </c>
      <c r="P46" s="523">
        <v>0</v>
      </c>
      <c r="Q46" s="523">
        <v>1</v>
      </c>
      <c r="R46" s="523">
        <v>0</v>
      </c>
      <c r="S46" s="523">
        <v>0</v>
      </c>
      <c r="U46" s="516">
        <f t="shared" si="20"/>
        <v>0</v>
      </c>
      <c r="V46" s="516">
        <f t="shared" si="21"/>
        <v>0</v>
      </c>
      <c r="W46" s="516">
        <f t="shared" si="22"/>
        <v>0</v>
      </c>
      <c r="X46" s="516">
        <f t="shared" si="22"/>
        <v>0</v>
      </c>
      <c r="Y46" s="516">
        <f t="shared" si="23"/>
        <v>0</v>
      </c>
      <c r="Z46" s="516">
        <f t="shared" si="24"/>
        <v>0</v>
      </c>
      <c r="AA46" s="516">
        <f t="shared" si="25"/>
        <v>0</v>
      </c>
      <c r="AB46" s="516">
        <f t="shared" si="25"/>
        <v>0</v>
      </c>
    </row>
    <row r="47" spans="1:28" ht="15.95" customHeight="1">
      <c r="A47" s="1663" t="s">
        <v>634</v>
      </c>
      <c r="B47" s="527">
        <f t="shared" si="15"/>
        <v>1</v>
      </c>
      <c r="C47" s="527">
        <f t="shared" si="16"/>
        <v>0</v>
      </c>
      <c r="D47" s="527">
        <f t="shared" si="16"/>
        <v>1</v>
      </c>
      <c r="E47" s="523">
        <v>0</v>
      </c>
      <c r="F47" s="523">
        <v>0</v>
      </c>
      <c r="G47" s="523">
        <v>0</v>
      </c>
      <c r="H47" s="523">
        <v>1</v>
      </c>
      <c r="I47" s="523">
        <v>0</v>
      </c>
      <c r="J47" s="523">
        <v>0</v>
      </c>
      <c r="K47" s="521">
        <f t="shared" si="26"/>
        <v>0</v>
      </c>
      <c r="L47" s="521">
        <f t="shared" si="27"/>
        <v>0</v>
      </c>
      <c r="M47" s="521">
        <f t="shared" si="18"/>
        <v>0</v>
      </c>
      <c r="N47" s="523">
        <v>0</v>
      </c>
      <c r="O47" s="523">
        <v>0</v>
      </c>
      <c r="P47" s="523">
        <v>0</v>
      </c>
      <c r="Q47" s="523">
        <v>0</v>
      </c>
      <c r="R47" s="523">
        <v>0</v>
      </c>
      <c r="S47" s="523">
        <v>0</v>
      </c>
      <c r="U47" s="516">
        <f t="shared" si="20"/>
        <v>0</v>
      </c>
      <c r="V47" s="516">
        <f t="shared" si="21"/>
        <v>0</v>
      </c>
      <c r="W47" s="516">
        <f t="shared" si="22"/>
        <v>0</v>
      </c>
      <c r="X47" s="516">
        <f t="shared" si="22"/>
        <v>0</v>
      </c>
      <c r="Y47" s="516">
        <f t="shared" si="23"/>
        <v>0</v>
      </c>
      <c r="Z47" s="516">
        <f t="shared" si="24"/>
        <v>0</v>
      </c>
      <c r="AA47" s="516">
        <f t="shared" si="25"/>
        <v>0</v>
      </c>
      <c r="AB47" s="516">
        <f t="shared" si="25"/>
        <v>0</v>
      </c>
    </row>
    <row r="48" spans="1:28" ht="15.95" customHeight="1">
      <c r="A48" s="1663" t="s">
        <v>635</v>
      </c>
      <c r="B48" s="527">
        <f t="shared" si="15"/>
        <v>0</v>
      </c>
      <c r="C48" s="527">
        <f t="shared" si="16"/>
        <v>0</v>
      </c>
      <c r="D48" s="527">
        <f t="shared" si="16"/>
        <v>0</v>
      </c>
      <c r="E48" s="523">
        <v>0</v>
      </c>
      <c r="F48" s="523">
        <v>0</v>
      </c>
      <c r="G48" s="523">
        <v>0</v>
      </c>
      <c r="H48" s="523">
        <v>0</v>
      </c>
      <c r="I48" s="523">
        <v>0</v>
      </c>
      <c r="J48" s="523">
        <v>0</v>
      </c>
      <c r="K48" s="521">
        <f t="shared" si="26"/>
        <v>0</v>
      </c>
      <c r="L48" s="521">
        <f t="shared" si="27"/>
        <v>0</v>
      </c>
      <c r="M48" s="521">
        <f t="shared" si="18"/>
        <v>0</v>
      </c>
      <c r="N48" s="523">
        <v>0</v>
      </c>
      <c r="O48" s="523">
        <v>0</v>
      </c>
      <c r="P48" s="523">
        <v>0</v>
      </c>
      <c r="Q48" s="523">
        <v>0</v>
      </c>
      <c r="R48" s="523">
        <v>0</v>
      </c>
      <c r="S48" s="523">
        <v>0</v>
      </c>
      <c r="U48" s="516">
        <f t="shared" si="20"/>
        <v>0</v>
      </c>
      <c r="V48" s="516">
        <f t="shared" si="21"/>
        <v>0</v>
      </c>
      <c r="W48" s="516">
        <f t="shared" si="22"/>
        <v>0</v>
      </c>
      <c r="X48" s="516">
        <f t="shared" si="22"/>
        <v>0</v>
      </c>
      <c r="Y48" s="516">
        <f t="shared" si="23"/>
        <v>0</v>
      </c>
      <c r="Z48" s="516">
        <f t="shared" si="24"/>
        <v>0</v>
      </c>
      <c r="AA48" s="516">
        <f t="shared" si="25"/>
        <v>0</v>
      </c>
      <c r="AB48" s="516">
        <f t="shared" si="25"/>
        <v>0</v>
      </c>
    </row>
    <row r="49" spans="1:28" ht="15.95" customHeight="1">
      <c r="A49" s="1663" t="s">
        <v>571</v>
      </c>
      <c r="B49" s="527">
        <f t="shared" si="15"/>
        <v>0</v>
      </c>
      <c r="C49" s="527">
        <f t="shared" si="16"/>
        <v>0</v>
      </c>
      <c r="D49" s="527">
        <f t="shared" si="16"/>
        <v>0</v>
      </c>
      <c r="E49" s="523">
        <v>0</v>
      </c>
      <c r="F49" s="523">
        <v>0</v>
      </c>
      <c r="G49" s="523">
        <v>0</v>
      </c>
      <c r="H49" s="523">
        <v>0</v>
      </c>
      <c r="I49" s="523">
        <v>0</v>
      </c>
      <c r="J49" s="523">
        <v>0</v>
      </c>
      <c r="K49" s="521">
        <f t="shared" si="26"/>
        <v>0</v>
      </c>
      <c r="L49" s="521">
        <f t="shared" si="27"/>
        <v>0</v>
      </c>
      <c r="M49" s="521">
        <f t="shared" si="18"/>
        <v>0</v>
      </c>
      <c r="N49" s="523">
        <v>0</v>
      </c>
      <c r="O49" s="523">
        <v>0</v>
      </c>
      <c r="P49" s="523">
        <v>0</v>
      </c>
      <c r="Q49" s="523">
        <v>0</v>
      </c>
      <c r="R49" s="523">
        <v>0</v>
      </c>
      <c r="S49" s="523">
        <v>0</v>
      </c>
      <c r="U49" s="516">
        <f t="shared" si="20"/>
        <v>0</v>
      </c>
      <c r="V49" s="516">
        <f t="shared" si="21"/>
        <v>0</v>
      </c>
      <c r="W49" s="516">
        <f t="shared" si="22"/>
        <v>0</v>
      </c>
      <c r="X49" s="516">
        <f t="shared" si="22"/>
        <v>0</v>
      </c>
      <c r="Y49" s="516">
        <f t="shared" si="23"/>
        <v>0</v>
      </c>
      <c r="Z49" s="516">
        <f t="shared" si="24"/>
        <v>0</v>
      </c>
      <c r="AA49" s="516">
        <f t="shared" si="25"/>
        <v>0</v>
      </c>
      <c r="AB49" s="516">
        <f t="shared" si="25"/>
        <v>0</v>
      </c>
    </row>
    <row r="50" spans="1:28" ht="15.95" customHeight="1">
      <c r="A50" s="518" t="s">
        <v>636</v>
      </c>
      <c r="B50" s="526">
        <f t="shared" si="15"/>
        <v>1</v>
      </c>
      <c r="C50" s="526">
        <f t="shared" si="16"/>
        <v>0</v>
      </c>
      <c r="D50" s="526">
        <f t="shared" si="16"/>
        <v>1</v>
      </c>
      <c r="E50" s="534">
        <f t="shared" ref="E50:J50" si="28">SUM(E51:E53)</f>
        <v>0</v>
      </c>
      <c r="F50" s="534">
        <f t="shared" si="28"/>
        <v>0</v>
      </c>
      <c r="G50" s="534">
        <f t="shared" si="28"/>
        <v>0</v>
      </c>
      <c r="H50" s="534">
        <f t="shared" si="28"/>
        <v>1</v>
      </c>
      <c r="I50" s="534">
        <f t="shared" si="28"/>
        <v>0</v>
      </c>
      <c r="J50" s="534">
        <f t="shared" si="28"/>
        <v>0</v>
      </c>
      <c r="K50" s="516">
        <f t="shared" si="26"/>
        <v>0</v>
      </c>
      <c r="L50" s="516">
        <f t="shared" si="27"/>
        <v>0</v>
      </c>
      <c r="M50" s="516">
        <f t="shared" si="18"/>
        <v>0</v>
      </c>
      <c r="N50" s="534">
        <f t="shared" ref="N50:S50" si="29">SUM(N51:N53)</f>
        <v>0</v>
      </c>
      <c r="O50" s="534">
        <f t="shared" si="29"/>
        <v>0</v>
      </c>
      <c r="P50" s="534">
        <f t="shared" si="29"/>
        <v>0</v>
      </c>
      <c r="Q50" s="534">
        <f t="shared" si="29"/>
        <v>0</v>
      </c>
      <c r="R50" s="534">
        <f t="shared" si="29"/>
        <v>0</v>
      </c>
      <c r="S50" s="534">
        <f t="shared" si="29"/>
        <v>0</v>
      </c>
      <c r="U50" s="516">
        <f t="shared" si="20"/>
        <v>0</v>
      </c>
      <c r="V50" s="516">
        <f t="shared" si="21"/>
        <v>0</v>
      </c>
      <c r="W50" s="516">
        <f t="shared" si="22"/>
        <v>0</v>
      </c>
      <c r="X50" s="516">
        <f t="shared" si="22"/>
        <v>0</v>
      </c>
      <c r="Y50" s="516">
        <f t="shared" si="23"/>
        <v>0</v>
      </c>
      <c r="Z50" s="516">
        <f t="shared" si="24"/>
        <v>0</v>
      </c>
      <c r="AA50" s="516">
        <f t="shared" si="25"/>
        <v>0</v>
      </c>
      <c r="AB50" s="516">
        <f t="shared" si="25"/>
        <v>0</v>
      </c>
    </row>
    <row r="51" spans="1:28" ht="15.95" customHeight="1">
      <c r="A51" s="1663" t="s">
        <v>637</v>
      </c>
      <c r="B51" s="527">
        <f t="shared" si="15"/>
        <v>0</v>
      </c>
      <c r="C51" s="527">
        <f t="shared" si="16"/>
        <v>0</v>
      </c>
      <c r="D51" s="527">
        <f t="shared" si="16"/>
        <v>0</v>
      </c>
      <c r="E51" s="523">
        <v>0</v>
      </c>
      <c r="F51" s="522">
        <v>0</v>
      </c>
      <c r="G51" s="522">
        <v>0</v>
      </c>
      <c r="H51" s="522">
        <v>0</v>
      </c>
      <c r="I51" s="522">
        <v>0</v>
      </c>
      <c r="J51" s="522">
        <v>0</v>
      </c>
      <c r="K51" s="521">
        <f t="shared" si="26"/>
        <v>0</v>
      </c>
      <c r="L51" s="521">
        <f t="shared" si="27"/>
        <v>0</v>
      </c>
      <c r="M51" s="521">
        <f t="shared" si="18"/>
        <v>0</v>
      </c>
      <c r="N51" s="523">
        <v>0</v>
      </c>
      <c r="O51" s="523">
        <v>0</v>
      </c>
      <c r="P51" s="523">
        <v>0</v>
      </c>
      <c r="Q51" s="523">
        <v>0</v>
      </c>
      <c r="R51" s="522">
        <v>0</v>
      </c>
      <c r="S51" s="523">
        <v>0</v>
      </c>
      <c r="U51" s="516">
        <f t="shared" si="20"/>
        <v>0</v>
      </c>
      <c r="V51" s="516">
        <f t="shared" si="21"/>
        <v>0</v>
      </c>
      <c r="W51" s="516">
        <f t="shared" si="22"/>
        <v>0</v>
      </c>
      <c r="X51" s="516">
        <f t="shared" si="22"/>
        <v>0</v>
      </c>
      <c r="Y51" s="516">
        <f t="shared" si="23"/>
        <v>0</v>
      </c>
      <c r="Z51" s="516">
        <f t="shared" si="24"/>
        <v>0</v>
      </c>
      <c r="AA51" s="516">
        <f t="shared" si="25"/>
        <v>0</v>
      </c>
      <c r="AB51" s="516">
        <f t="shared" si="25"/>
        <v>0</v>
      </c>
    </row>
    <row r="52" spans="1:28" ht="15.95" customHeight="1">
      <c r="A52" s="1663" t="s">
        <v>2509</v>
      </c>
      <c r="B52" s="527">
        <f t="shared" si="15"/>
        <v>0</v>
      </c>
      <c r="C52" s="527">
        <f t="shared" si="16"/>
        <v>0</v>
      </c>
      <c r="D52" s="527">
        <f t="shared" si="16"/>
        <v>0</v>
      </c>
      <c r="E52" s="523">
        <v>0</v>
      </c>
      <c r="F52" s="522">
        <v>0</v>
      </c>
      <c r="G52" s="522">
        <v>0</v>
      </c>
      <c r="H52" s="522">
        <v>0</v>
      </c>
      <c r="I52" s="522">
        <v>0</v>
      </c>
      <c r="J52" s="522">
        <v>0</v>
      </c>
      <c r="K52" s="521">
        <f t="shared" si="26"/>
        <v>0</v>
      </c>
      <c r="L52" s="521">
        <f t="shared" si="27"/>
        <v>0</v>
      </c>
      <c r="M52" s="521">
        <f t="shared" si="18"/>
        <v>0</v>
      </c>
      <c r="N52" s="523">
        <v>0</v>
      </c>
      <c r="O52" s="523">
        <v>0</v>
      </c>
      <c r="P52" s="523">
        <v>0</v>
      </c>
      <c r="Q52" s="523">
        <v>0</v>
      </c>
      <c r="R52" s="522">
        <v>0</v>
      </c>
      <c r="S52" s="523">
        <v>0</v>
      </c>
      <c r="U52" s="516">
        <f t="shared" si="20"/>
        <v>0</v>
      </c>
      <c r="V52" s="516">
        <f t="shared" si="21"/>
        <v>0</v>
      </c>
      <c r="W52" s="516">
        <f t="shared" si="22"/>
        <v>0</v>
      </c>
      <c r="X52" s="516">
        <f t="shared" si="22"/>
        <v>0</v>
      </c>
      <c r="Y52" s="516">
        <f t="shared" si="23"/>
        <v>0</v>
      </c>
      <c r="Z52" s="516">
        <f t="shared" si="24"/>
        <v>0</v>
      </c>
      <c r="AA52" s="516">
        <f t="shared" si="25"/>
        <v>0</v>
      </c>
      <c r="AB52" s="516">
        <f t="shared" si="25"/>
        <v>0</v>
      </c>
    </row>
    <row r="53" spans="1:28" ht="15.95" customHeight="1">
      <c r="A53" s="1663" t="s">
        <v>638</v>
      </c>
      <c r="B53" s="527">
        <f>C53+D53</f>
        <v>1</v>
      </c>
      <c r="C53" s="527">
        <f t="shared" si="16"/>
        <v>0</v>
      </c>
      <c r="D53" s="527">
        <f t="shared" si="16"/>
        <v>1</v>
      </c>
      <c r="E53" s="523">
        <v>0</v>
      </c>
      <c r="F53" s="522">
        <v>0</v>
      </c>
      <c r="G53" s="523">
        <v>0</v>
      </c>
      <c r="H53" s="522">
        <v>1</v>
      </c>
      <c r="I53" s="523">
        <v>0</v>
      </c>
      <c r="J53" s="522">
        <v>0</v>
      </c>
      <c r="K53" s="521">
        <f t="shared" si="26"/>
        <v>0</v>
      </c>
      <c r="L53" s="521">
        <f t="shared" si="27"/>
        <v>0</v>
      </c>
      <c r="M53" s="521">
        <f>O53+Q53+S53</f>
        <v>0</v>
      </c>
      <c r="N53" s="523">
        <v>0</v>
      </c>
      <c r="O53" s="523">
        <v>0</v>
      </c>
      <c r="P53" s="523">
        <v>0</v>
      </c>
      <c r="Q53" s="523">
        <v>0</v>
      </c>
      <c r="R53" s="523">
        <v>0</v>
      </c>
      <c r="S53" s="523">
        <v>0</v>
      </c>
      <c r="U53" s="516">
        <f t="shared" si="20"/>
        <v>0</v>
      </c>
      <c r="V53" s="516">
        <f t="shared" si="21"/>
        <v>0</v>
      </c>
      <c r="W53" s="516">
        <f t="shared" si="22"/>
        <v>0</v>
      </c>
      <c r="X53" s="516">
        <f t="shared" si="22"/>
        <v>0</v>
      </c>
      <c r="Y53" s="516">
        <f t="shared" si="23"/>
        <v>0</v>
      </c>
      <c r="Z53" s="516">
        <f t="shared" si="24"/>
        <v>0</v>
      </c>
      <c r="AA53" s="516">
        <f t="shared" si="25"/>
        <v>0</v>
      </c>
      <c r="AB53" s="516">
        <f t="shared" si="25"/>
        <v>0</v>
      </c>
    </row>
    <row r="54" spans="1:28" ht="15.95" customHeight="1">
      <c r="A54" s="1663"/>
      <c r="B54" s="527"/>
      <c r="C54" s="527"/>
      <c r="D54" s="527"/>
      <c r="E54" s="527"/>
      <c r="F54" s="527"/>
      <c r="G54" s="527"/>
      <c r="H54" s="527"/>
      <c r="I54" s="535"/>
      <c r="J54" s="535"/>
      <c r="K54" s="521"/>
      <c r="L54" s="521"/>
      <c r="M54" s="521"/>
      <c r="N54" s="527"/>
      <c r="O54" s="527"/>
      <c r="P54" s="527"/>
      <c r="Q54" s="527"/>
      <c r="R54" s="527"/>
      <c r="S54" s="527"/>
    </row>
    <row r="55" spans="1:28" s="517" customFormat="1" ht="15.95" customHeight="1">
      <c r="A55" s="529" t="s">
        <v>639</v>
      </c>
      <c r="B55" s="536">
        <v>47.448979591836739</v>
      </c>
      <c r="C55" s="536">
        <v>43.02325581395349</v>
      </c>
      <c r="D55" s="536">
        <v>50.909090909090907</v>
      </c>
      <c r="E55" s="536">
        <v>40</v>
      </c>
      <c r="F55" s="536">
        <v>44.444444444444443</v>
      </c>
      <c r="G55" s="536">
        <v>47.887323943661968</v>
      </c>
      <c r="H55" s="536">
        <v>52.688172043010752</v>
      </c>
      <c r="I55" s="536">
        <v>10</v>
      </c>
      <c r="J55" s="536">
        <v>37.5</v>
      </c>
      <c r="K55" s="536">
        <v>19.753086419753085</v>
      </c>
      <c r="L55" s="536">
        <v>13.888888888888889</v>
      </c>
      <c r="M55" s="536">
        <v>24.444444444444443</v>
      </c>
      <c r="N55" s="536">
        <v>0</v>
      </c>
      <c r="O55" s="536">
        <v>100</v>
      </c>
      <c r="P55" s="536">
        <v>38.095238095238095</v>
      </c>
      <c r="Q55" s="536">
        <v>47.058823529411761</v>
      </c>
      <c r="R55" s="536">
        <v>4</v>
      </c>
      <c r="S55" s="536">
        <v>5.6603773584905666</v>
      </c>
    </row>
    <row r="56" spans="1:28" ht="15.95" customHeight="1">
      <c r="A56" s="1663"/>
      <c r="B56" s="527"/>
      <c r="C56" s="527"/>
      <c r="D56" s="527"/>
      <c r="E56" s="527"/>
      <c r="F56" s="527"/>
      <c r="G56" s="527"/>
      <c r="H56" s="527"/>
      <c r="I56" s="527"/>
      <c r="J56" s="527"/>
      <c r="K56" s="527"/>
      <c r="L56" s="527"/>
      <c r="M56" s="527"/>
      <c r="N56" s="527"/>
      <c r="O56" s="527"/>
      <c r="P56" s="527"/>
      <c r="Q56" s="527"/>
      <c r="R56" s="527"/>
      <c r="S56" s="527"/>
    </row>
    <row r="57" spans="1:28" s="517" customFormat="1" ht="15.95" customHeight="1">
      <c r="A57" s="531"/>
      <c r="B57" s="526"/>
      <c r="C57" s="526"/>
      <c r="D57" s="526"/>
      <c r="E57" s="526"/>
      <c r="F57" s="526"/>
      <c r="G57" s="526"/>
      <c r="H57" s="526"/>
      <c r="I57" s="526"/>
      <c r="J57" s="526"/>
      <c r="K57" s="516"/>
      <c r="L57" s="516"/>
      <c r="M57" s="516"/>
      <c r="N57" s="526"/>
      <c r="O57" s="526"/>
      <c r="P57" s="526"/>
      <c r="Q57" s="526"/>
      <c r="R57" s="526"/>
      <c r="S57" s="526"/>
    </row>
    <row r="58" spans="1:28" s="517" customFormat="1" ht="15.95" customHeight="1">
      <c r="A58" s="537"/>
      <c r="B58" s="526"/>
      <c r="C58" s="526"/>
      <c r="D58" s="526"/>
      <c r="E58" s="526"/>
      <c r="F58" s="526"/>
      <c r="G58" s="526"/>
      <c r="H58" s="526"/>
      <c r="I58" s="526"/>
      <c r="J58" s="526"/>
      <c r="K58" s="526"/>
      <c r="L58" s="526"/>
      <c r="M58" s="526"/>
      <c r="N58" s="526"/>
      <c r="O58" s="526"/>
      <c r="P58" s="526"/>
      <c r="Q58" s="526"/>
      <c r="R58" s="526"/>
      <c r="S58" s="526"/>
    </row>
    <row r="59" spans="1:28" s="517" customFormat="1" ht="15.95" customHeight="1">
      <c r="A59" s="532"/>
      <c r="B59" s="533"/>
      <c r="C59" s="533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33"/>
      <c r="O59" s="533"/>
      <c r="P59" s="533"/>
      <c r="Q59" s="533"/>
      <c r="R59" s="533"/>
      <c r="S59" s="533"/>
    </row>
    <row r="60" spans="1:28" s="1469" customFormat="1" ht="13.9" customHeight="1">
      <c r="A60" s="94" t="s">
        <v>328</v>
      </c>
      <c r="C60" s="157" t="s">
        <v>329</v>
      </c>
      <c r="G60" s="1462" t="s">
        <v>330</v>
      </c>
      <c r="M60" s="1607" t="s">
        <v>332</v>
      </c>
      <c r="N60" s="1462"/>
      <c r="Q60" s="1462"/>
      <c r="S60" s="99" t="s">
        <v>333</v>
      </c>
      <c r="T60" s="1462"/>
      <c r="W60" s="1462"/>
      <c r="X60" s="1462"/>
      <c r="Y60" s="1462"/>
    </row>
    <row r="61" spans="1:28" s="1469" customFormat="1" ht="13.9" customHeight="1">
      <c r="A61" s="1462"/>
      <c r="B61" s="1462"/>
      <c r="C61" s="1462"/>
      <c r="G61" s="1643" t="s">
        <v>334</v>
      </c>
      <c r="M61" s="1462"/>
      <c r="N61" s="1462"/>
      <c r="P61" s="1462"/>
      <c r="Q61" s="1462"/>
      <c r="R61" s="1462"/>
      <c r="S61" s="1462"/>
      <c r="T61" s="1462"/>
      <c r="U61" s="1462"/>
      <c r="V61" s="1462"/>
      <c r="W61" s="1462"/>
      <c r="X61" s="1462"/>
      <c r="Y61" s="1462"/>
    </row>
    <row r="62" spans="1:28" s="1469" customFormat="1" ht="13.9" customHeight="1">
      <c r="A62" s="1462"/>
      <c r="B62" s="1462"/>
      <c r="C62" s="1462"/>
      <c r="G62" s="1462"/>
      <c r="I62" s="1643"/>
      <c r="M62" s="1462"/>
      <c r="N62" s="1462"/>
      <c r="P62" s="1462"/>
      <c r="Q62" s="1462"/>
      <c r="R62" s="1462"/>
      <c r="S62" s="1462"/>
      <c r="T62" s="1462"/>
      <c r="U62" s="1462"/>
      <c r="V62" s="1462"/>
      <c r="W62" s="1462"/>
      <c r="X62" s="1462"/>
      <c r="Y62" s="1462"/>
    </row>
    <row r="63" spans="1:28" s="1469" customFormat="1" ht="13.9" customHeight="1">
      <c r="A63" s="1462"/>
      <c r="B63" s="1462"/>
      <c r="C63" s="1462"/>
      <c r="G63" s="1462"/>
      <c r="I63" s="1643"/>
      <c r="M63" s="1462"/>
      <c r="N63" s="1462"/>
      <c r="P63" s="1462"/>
      <c r="Q63" s="1462"/>
      <c r="R63" s="1462"/>
      <c r="S63" s="1462"/>
      <c r="T63" s="1462"/>
      <c r="U63" s="1462"/>
      <c r="V63" s="1462"/>
      <c r="W63" s="1462"/>
      <c r="X63" s="1462"/>
      <c r="Y63" s="1462"/>
    </row>
    <row r="64" spans="1:28" s="94" customFormat="1" ht="13.9" customHeight="1">
      <c r="A64" s="94" t="s">
        <v>141</v>
      </c>
      <c r="S64" s="1469"/>
      <c r="T64" s="1469"/>
    </row>
    <row r="65" spans="1:32" s="94" customFormat="1" ht="13.9" customHeight="1">
      <c r="A65" s="94" t="s">
        <v>272</v>
      </c>
      <c r="S65" s="1469"/>
    </row>
    <row r="66" spans="1:32" s="94" customFormat="1" ht="13.9" customHeight="1">
      <c r="A66" s="157"/>
      <c r="B66" s="157"/>
      <c r="AB66" s="1469"/>
      <c r="AC66" s="1469"/>
      <c r="AD66" s="1469"/>
      <c r="AE66" s="1469"/>
      <c r="AF66" s="1469"/>
    </row>
    <row r="67" spans="1:32" s="94" customFormat="1" ht="13.9" customHeight="1">
      <c r="A67" s="157"/>
      <c r="B67" s="157"/>
      <c r="AB67" s="1469"/>
      <c r="AC67" s="1469"/>
      <c r="AD67" s="1469"/>
      <c r="AE67" s="1469"/>
      <c r="AF67" s="1469"/>
    </row>
    <row r="68" spans="1:32">
      <c r="B68" s="521">
        <f>B8-B9-B15-B42-B50</f>
        <v>0</v>
      </c>
      <c r="C68" s="521">
        <f t="shared" ref="C68:S68" si="30">C8-C9-C15-C42-C50</f>
        <v>0</v>
      </c>
      <c r="D68" s="521">
        <f t="shared" si="30"/>
        <v>0</v>
      </c>
      <c r="E68" s="521">
        <f t="shared" si="30"/>
        <v>0</v>
      </c>
      <c r="F68" s="521">
        <f t="shared" si="30"/>
        <v>0</v>
      </c>
      <c r="G68" s="521">
        <f t="shared" si="30"/>
        <v>0</v>
      </c>
      <c r="H68" s="521">
        <f t="shared" si="30"/>
        <v>0</v>
      </c>
      <c r="I68" s="521">
        <f t="shared" si="30"/>
        <v>0</v>
      </c>
      <c r="J68" s="521">
        <f t="shared" si="30"/>
        <v>0</v>
      </c>
      <c r="K68" s="521">
        <f t="shared" si="30"/>
        <v>0</v>
      </c>
      <c r="L68" s="521">
        <f t="shared" si="30"/>
        <v>0</v>
      </c>
      <c r="M68" s="521">
        <f t="shared" si="30"/>
        <v>0</v>
      </c>
      <c r="N68" s="521">
        <f t="shared" si="30"/>
        <v>0</v>
      </c>
      <c r="O68" s="521">
        <f t="shared" si="30"/>
        <v>0</v>
      </c>
      <c r="P68" s="521">
        <f t="shared" si="30"/>
        <v>0</v>
      </c>
      <c r="Q68" s="521">
        <f t="shared" si="30"/>
        <v>0</v>
      </c>
      <c r="R68" s="521">
        <f t="shared" si="30"/>
        <v>0</v>
      </c>
      <c r="S68" s="521">
        <f t="shared" si="30"/>
        <v>0</v>
      </c>
    </row>
    <row r="69" spans="1:32">
      <c r="B69" s="521">
        <f>B9-SUM(B10:B14)</f>
        <v>0</v>
      </c>
      <c r="C69" s="521">
        <f t="shared" ref="C69:S69" si="31">C9-SUM(C10:C14)</f>
        <v>0</v>
      </c>
      <c r="D69" s="521">
        <f t="shared" si="31"/>
        <v>0</v>
      </c>
      <c r="E69" s="521">
        <f t="shared" si="31"/>
        <v>0</v>
      </c>
      <c r="F69" s="521">
        <f t="shared" si="31"/>
        <v>0</v>
      </c>
      <c r="G69" s="521">
        <f t="shared" si="31"/>
        <v>0</v>
      </c>
      <c r="H69" s="521">
        <f t="shared" si="31"/>
        <v>0</v>
      </c>
      <c r="I69" s="521">
        <f t="shared" si="31"/>
        <v>0</v>
      </c>
      <c r="J69" s="521">
        <f t="shared" si="31"/>
        <v>0</v>
      </c>
      <c r="K69" s="521">
        <f t="shared" si="31"/>
        <v>0</v>
      </c>
      <c r="L69" s="521">
        <f t="shared" si="31"/>
        <v>0</v>
      </c>
      <c r="M69" s="521">
        <f t="shared" si="31"/>
        <v>0</v>
      </c>
      <c r="N69" s="521">
        <f t="shared" si="31"/>
        <v>0</v>
      </c>
      <c r="O69" s="521">
        <f t="shared" si="31"/>
        <v>0</v>
      </c>
      <c r="P69" s="521">
        <f t="shared" si="31"/>
        <v>0</v>
      </c>
      <c r="Q69" s="521">
        <f t="shared" si="31"/>
        <v>0</v>
      </c>
      <c r="R69" s="521">
        <f t="shared" si="31"/>
        <v>0</v>
      </c>
      <c r="S69" s="521">
        <f t="shared" si="31"/>
        <v>0</v>
      </c>
    </row>
    <row r="70" spans="1:32">
      <c r="B70" s="521">
        <f>B15-SUM(B16:B34)</f>
        <v>0</v>
      </c>
      <c r="C70" s="521">
        <f t="shared" ref="C70:S70" si="32">C15-SUM(C16:C34)</f>
        <v>0</v>
      </c>
      <c r="D70" s="521">
        <f t="shared" si="32"/>
        <v>0</v>
      </c>
      <c r="E70" s="521">
        <f t="shared" si="32"/>
        <v>0</v>
      </c>
      <c r="F70" s="521">
        <f t="shared" si="32"/>
        <v>0</v>
      </c>
      <c r="G70" s="521">
        <f t="shared" si="32"/>
        <v>0</v>
      </c>
      <c r="H70" s="521">
        <f t="shared" si="32"/>
        <v>0</v>
      </c>
      <c r="I70" s="521">
        <f t="shared" si="32"/>
        <v>0</v>
      </c>
      <c r="J70" s="521">
        <f t="shared" si="32"/>
        <v>0</v>
      </c>
      <c r="K70" s="521">
        <f t="shared" si="32"/>
        <v>0</v>
      </c>
      <c r="L70" s="521">
        <f t="shared" si="32"/>
        <v>0</v>
      </c>
      <c r="M70" s="521">
        <f t="shared" si="32"/>
        <v>0</v>
      </c>
      <c r="N70" s="521">
        <f t="shared" si="32"/>
        <v>0</v>
      </c>
      <c r="O70" s="521">
        <f t="shared" si="32"/>
        <v>0</v>
      </c>
      <c r="P70" s="521">
        <f t="shared" si="32"/>
        <v>0</v>
      </c>
      <c r="Q70" s="521">
        <f t="shared" si="32"/>
        <v>0</v>
      </c>
      <c r="R70" s="521">
        <f t="shared" si="32"/>
        <v>0</v>
      </c>
      <c r="S70" s="521">
        <f t="shared" si="32"/>
        <v>0</v>
      </c>
    </row>
    <row r="71" spans="1:32">
      <c r="B71" s="521">
        <f>B42-SUM(B43:B49)</f>
        <v>0</v>
      </c>
      <c r="C71" s="521">
        <f t="shared" ref="C71:S71" si="33">C42-SUM(C43:C49)</f>
        <v>0</v>
      </c>
      <c r="D71" s="521">
        <f t="shared" si="33"/>
        <v>0</v>
      </c>
      <c r="E71" s="521">
        <f t="shared" si="33"/>
        <v>0</v>
      </c>
      <c r="F71" s="521">
        <f t="shared" si="33"/>
        <v>0</v>
      </c>
      <c r="G71" s="521">
        <f t="shared" si="33"/>
        <v>0</v>
      </c>
      <c r="H71" s="521">
        <f t="shared" si="33"/>
        <v>0</v>
      </c>
      <c r="I71" s="521">
        <f t="shared" si="33"/>
        <v>0</v>
      </c>
      <c r="J71" s="521">
        <f t="shared" si="33"/>
        <v>0</v>
      </c>
      <c r="K71" s="521">
        <f t="shared" si="33"/>
        <v>0</v>
      </c>
      <c r="L71" s="521">
        <f t="shared" si="33"/>
        <v>0</v>
      </c>
      <c r="M71" s="521">
        <f t="shared" si="33"/>
        <v>0</v>
      </c>
      <c r="N71" s="521">
        <f t="shared" si="33"/>
        <v>0</v>
      </c>
      <c r="O71" s="521">
        <f t="shared" si="33"/>
        <v>0</v>
      </c>
      <c r="P71" s="521">
        <f t="shared" si="33"/>
        <v>0</v>
      </c>
      <c r="Q71" s="521">
        <f t="shared" si="33"/>
        <v>0</v>
      </c>
      <c r="R71" s="521">
        <f t="shared" si="33"/>
        <v>0</v>
      </c>
      <c r="S71" s="521">
        <f t="shared" si="33"/>
        <v>0</v>
      </c>
    </row>
    <row r="72" spans="1:32">
      <c r="B72" s="521">
        <f>B50-SUM(B51:B53)</f>
        <v>0</v>
      </c>
      <c r="C72" s="521">
        <f t="shared" ref="C72:S72" si="34">C50-SUM(C51:C53)</f>
        <v>0</v>
      </c>
      <c r="D72" s="521">
        <f t="shared" si="34"/>
        <v>0</v>
      </c>
      <c r="E72" s="521">
        <f t="shared" si="34"/>
        <v>0</v>
      </c>
      <c r="F72" s="521">
        <f t="shared" si="34"/>
        <v>0</v>
      </c>
      <c r="G72" s="521">
        <f t="shared" si="34"/>
        <v>0</v>
      </c>
      <c r="H72" s="521">
        <f t="shared" si="34"/>
        <v>0</v>
      </c>
      <c r="I72" s="521">
        <f t="shared" si="34"/>
        <v>0</v>
      </c>
      <c r="J72" s="521">
        <f t="shared" si="34"/>
        <v>0</v>
      </c>
      <c r="K72" s="521">
        <f t="shared" si="34"/>
        <v>0</v>
      </c>
      <c r="L72" s="521">
        <f t="shared" si="34"/>
        <v>0</v>
      </c>
      <c r="M72" s="521">
        <f t="shared" si="34"/>
        <v>0</v>
      </c>
      <c r="N72" s="521">
        <f t="shared" si="34"/>
        <v>0</v>
      </c>
      <c r="O72" s="521">
        <f t="shared" si="34"/>
        <v>0</v>
      </c>
      <c r="P72" s="521">
        <f t="shared" si="34"/>
        <v>0</v>
      </c>
      <c r="Q72" s="521">
        <f t="shared" si="34"/>
        <v>0</v>
      </c>
      <c r="R72" s="521">
        <f t="shared" si="34"/>
        <v>0</v>
      </c>
      <c r="S72" s="521">
        <f t="shared" si="34"/>
        <v>0</v>
      </c>
    </row>
  </sheetData>
  <mergeCells count="36">
    <mergeCell ref="D38:M38"/>
    <mergeCell ref="R38:S38"/>
    <mergeCell ref="A39:A41"/>
    <mergeCell ref="B39:J39"/>
    <mergeCell ref="K39:S39"/>
    <mergeCell ref="B40:D40"/>
    <mergeCell ref="E40:F40"/>
    <mergeCell ref="G40:H40"/>
    <mergeCell ref="I40:J40"/>
    <mergeCell ref="K40:M40"/>
    <mergeCell ref="N40:O40"/>
    <mergeCell ref="P40:Q40"/>
    <mergeCell ref="R40:S40"/>
    <mergeCell ref="A37:S37"/>
    <mergeCell ref="A5:A7"/>
    <mergeCell ref="B5:J5"/>
    <mergeCell ref="K5:S5"/>
    <mergeCell ref="B6:D6"/>
    <mergeCell ref="E6:F6"/>
    <mergeCell ref="G6:H6"/>
    <mergeCell ref="I6:J6"/>
    <mergeCell ref="K6:M6"/>
    <mergeCell ref="N6:O6"/>
    <mergeCell ref="P6:Q6"/>
    <mergeCell ref="R6:S6"/>
    <mergeCell ref="N35:P35"/>
    <mergeCell ref="Q35:S35"/>
    <mergeCell ref="N36:P36"/>
    <mergeCell ref="Q36:S36"/>
    <mergeCell ref="D4:M4"/>
    <mergeCell ref="R4:S4"/>
    <mergeCell ref="N1:P1"/>
    <mergeCell ref="Q1:S1"/>
    <mergeCell ref="N2:P2"/>
    <mergeCell ref="Q2:S2"/>
    <mergeCell ref="A3:S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&amp;C&amp;8&amp;A</oddFooter>
  </headerFooter>
  <rowBreaks count="1" manualBreakCount="1">
    <brk id="34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5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5.625" style="14" customWidth="1"/>
    <col min="2" max="2" width="4.625" style="15" customWidth="1"/>
    <col min="3" max="7" width="4.125" style="15" customWidth="1"/>
    <col min="8" max="25" width="4.125" style="14" customWidth="1"/>
    <col min="26" max="26" width="9" style="14"/>
    <col min="27" max="27" width="3.5" style="14" customWidth="1"/>
    <col min="28" max="40" width="4.5" style="14" bestFit="1" customWidth="1"/>
    <col min="41" max="256" width="9" style="14"/>
    <col min="257" max="257" width="15.625" style="14" customWidth="1"/>
    <col min="258" max="258" width="4.625" style="14" customWidth="1"/>
    <col min="259" max="281" width="4.125" style="14" customWidth="1"/>
    <col min="282" max="282" width="9" style="14"/>
    <col min="283" max="283" width="3.5" style="14" customWidth="1"/>
    <col min="284" max="296" width="4.5" style="14" bestFit="1" customWidth="1"/>
    <col min="297" max="512" width="9" style="14"/>
    <col min="513" max="513" width="15.625" style="14" customWidth="1"/>
    <col min="514" max="514" width="4.625" style="14" customWidth="1"/>
    <col min="515" max="537" width="4.125" style="14" customWidth="1"/>
    <col min="538" max="538" width="9" style="14"/>
    <col min="539" max="539" width="3.5" style="14" customWidth="1"/>
    <col min="540" max="552" width="4.5" style="14" bestFit="1" customWidth="1"/>
    <col min="553" max="768" width="9" style="14"/>
    <col min="769" max="769" width="15.625" style="14" customWidth="1"/>
    <col min="770" max="770" width="4.625" style="14" customWidth="1"/>
    <col min="771" max="793" width="4.125" style="14" customWidth="1"/>
    <col min="794" max="794" width="9" style="14"/>
    <col min="795" max="795" width="3.5" style="14" customWidth="1"/>
    <col min="796" max="808" width="4.5" style="14" bestFit="1" customWidth="1"/>
    <col min="809" max="1024" width="9" style="14"/>
    <col min="1025" max="1025" width="15.625" style="14" customWidth="1"/>
    <col min="1026" max="1026" width="4.625" style="14" customWidth="1"/>
    <col min="1027" max="1049" width="4.125" style="14" customWidth="1"/>
    <col min="1050" max="1050" width="9" style="14"/>
    <col min="1051" max="1051" width="3.5" style="14" customWidth="1"/>
    <col min="1052" max="1064" width="4.5" style="14" bestFit="1" customWidth="1"/>
    <col min="1065" max="1280" width="9" style="14"/>
    <col min="1281" max="1281" width="15.625" style="14" customWidth="1"/>
    <col min="1282" max="1282" width="4.625" style="14" customWidth="1"/>
    <col min="1283" max="1305" width="4.125" style="14" customWidth="1"/>
    <col min="1306" max="1306" width="9" style="14"/>
    <col min="1307" max="1307" width="3.5" style="14" customWidth="1"/>
    <col min="1308" max="1320" width="4.5" style="14" bestFit="1" customWidth="1"/>
    <col min="1321" max="1536" width="9" style="14"/>
    <col min="1537" max="1537" width="15.625" style="14" customWidth="1"/>
    <col min="1538" max="1538" width="4.625" style="14" customWidth="1"/>
    <col min="1539" max="1561" width="4.125" style="14" customWidth="1"/>
    <col min="1562" max="1562" width="9" style="14"/>
    <col min="1563" max="1563" width="3.5" style="14" customWidth="1"/>
    <col min="1564" max="1576" width="4.5" style="14" bestFit="1" customWidth="1"/>
    <col min="1577" max="1792" width="9" style="14"/>
    <col min="1793" max="1793" width="15.625" style="14" customWidth="1"/>
    <col min="1794" max="1794" width="4.625" style="14" customWidth="1"/>
    <col min="1795" max="1817" width="4.125" style="14" customWidth="1"/>
    <col min="1818" max="1818" width="9" style="14"/>
    <col min="1819" max="1819" width="3.5" style="14" customWidth="1"/>
    <col min="1820" max="1832" width="4.5" style="14" bestFit="1" customWidth="1"/>
    <col min="1833" max="2048" width="9" style="14"/>
    <col min="2049" max="2049" width="15.625" style="14" customWidth="1"/>
    <col min="2050" max="2050" width="4.625" style="14" customWidth="1"/>
    <col min="2051" max="2073" width="4.125" style="14" customWidth="1"/>
    <col min="2074" max="2074" width="9" style="14"/>
    <col min="2075" max="2075" width="3.5" style="14" customWidth="1"/>
    <col min="2076" max="2088" width="4.5" style="14" bestFit="1" customWidth="1"/>
    <col min="2089" max="2304" width="9" style="14"/>
    <col min="2305" max="2305" width="15.625" style="14" customWidth="1"/>
    <col min="2306" max="2306" width="4.625" style="14" customWidth="1"/>
    <col min="2307" max="2329" width="4.125" style="14" customWidth="1"/>
    <col min="2330" max="2330" width="9" style="14"/>
    <col min="2331" max="2331" width="3.5" style="14" customWidth="1"/>
    <col min="2332" max="2344" width="4.5" style="14" bestFit="1" customWidth="1"/>
    <col min="2345" max="2560" width="9" style="14"/>
    <col min="2561" max="2561" width="15.625" style="14" customWidth="1"/>
    <col min="2562" max="2562" width="4.625" style="14" customWidth="1"/>
    <col min="2563" max="2585" width="4.125" style="14" customWidth="1"/>
    <col min="2586" max="2586" width="9" style="14"/>
    <col min="2587" max="2587" width="3.5" style="14" customWidth="1"/>
    <col min="2588" max="2600" width="4.5" style="14" bestFit="1" customWidth="1"/>
    <col min="2601" max="2816" width="9" style="14"/>
    <col min="2817" max="2817" width="15.625" style="14" customWidth="1"/>
    <col min="2818" max="2818" width="4.625" style="14" customWidth="1"/>
    <col min="2819" max="2841" width="4.125" style="14" customWidth="1"/>
    <col min="2842" max="2842" width="9" style="14"/>
    <col min="2843" max="2843" width="3.5" style="14" customWidth="1"/>
    <col min="2844" max="2856" width="4.5" style="14" bestFit="1" customWidth="1"/>
    <col min="2857" max="3072" width="9" style="14"/>
    <col min="3073" max="3073" width="15.625" style="14" customWidth="1"/>
    <col min="3074" max="3074" width="4.625" style="14" customWidth="1"/>
    <col min="3075" max="3097" width="4.125" style="14" customWidth="1"/>
    <col min="3098" max="3098" width="9" style="14"/>
    <col min="3099" max="3099" width="3.5" style="14" customWidth="1"/>
    <col min="3100" max="3112" width="4.5" style="14" bestFit="1" customWidth="1"/>
    <col min="3113" max="3328" width="9" style="14"/>
    <col min="3329" max="3329" width="15.625" style="14" customWidth="1"/>
    <col min="3330" max="3330" width="4.625" style="14" customWidth="1"/>
    <col min="3331" max="3353" width="4.125" style="14" customWidth="1"/>
    <col min="3354" max="3354" width="9" style="14"/>
    <col min="3355" max="3355" width="3.5" style="14" customWidth="1"/>
    <col min="3356" max="3368" width="4.5" style="14" bestFit="1" customWidth="1"/>
    <col min="3369" max="3584" width="9" style="14"/>
    <col min="3585" max="3585" width="15.625" style="14" customWidth="1"/>
    <col min="3586" max="3586" width="4.625" style="14" customWidth="1"/>
    <col min="3587" max="3609" width="4.125" style="14" customWidth="1"/>
    <col min="3610" max="3610" width="9" style="14"/>
    <col min="3611" max="3611" width="3.5" style="14" customWidth="1"/>
    <col min="3612" max="3624" width="4.5" style="14" bestFit="1" customWidth="1"/>
    <col min="3625" max="3840" width="9" style="14"/>
    <col min="3841" max="3841" width="15.625" style="14" customWidth="1"/>
    <col min="3842" max="3842" width="4.625" style="14" customWidth="1"/>
    <col min="3843" max="3865" width="4.125" style="14" customWidth="1"/>
    <col min="3866" max="3866" width="9" style="14"/>
    <col min="3867" max="3867" width="3.5" style="14" customWidth="1"/>
    <col min="3868" max="3880" width="4.5" style="14" bestFit="1" customWidth="1"/>
    <col min="3881" max="4096" width="9" style="14"/>
    <col min="4097" max="4097" width="15.625" style="14" customWidth="1"/>
    <col min="4098" max="4098" width="4.625" style="14" customWidth="1"/>
    <col min="4099" max="4121" width="4.125" style="14" customWidth="1"/>
    <col min="4122" max="4122" width="9" style="14"/>
    <col min="4123" max="4123" width="3.5" style="14" customWidth="1"/>
    <col min="4124" max="4136" width="4.5" style="14" bestFit="1" customWidth="1"/>
    <col min="4137" max="4352" width="9" style="14"/>
    <col min="4353" max="4353" width="15.625" style="14" customWidth="1"/>
    <col min="4354" max="4354" width="4.625" style="14" customWidth="1"/>
    <col min="4355" max="4377" width="4.125" style="14" customWidth="1"/>
    <col min="4378" max="4378" width="9" style="14"/>
    <col min="4379" max="4379" width="3.5" style="14" customWidth="1"/>
    <col min="4380" max="4392" width="4.5" style="14" bestFit="1" customWidth="1"/>
    <col min="4393" max="4608" width="9" style="14"/>
    <col min="4609" max="4609" width="15.625" style="14" customWidth="1"/>
    <col min="4610" max="4610" width="4.625" style="14" customWidth="1"/>
    <col min="4611" max="4633" width="4.125" style="14" customWidth="1"/>
    <col min="4634" max="4634" width="9" style="14"/>
    <col min="4635" max="4635" width="3.5" style="14" customWidth="1"/>
    <col min="4636" max="4648" width="4.5" style="14" bestFit="1" customWidth="1"/>
    <col min="4649" max="4864" width="9" style="14"/>
    <col min="4865" max="4865" width="15.625" style="14" customWidth="1"/>
    <col min="4866" max="4866" width="4.625" style="14" customWidth="1"/>
    <col min="4867" max="4889" width="4.125" style="14" customWidth="1"/>
    <col min="4890" max="4890" width="9" style="14"/>
    <col min="4891" max="4891" width="3.5" style="14" customWidth="1"/>
    <col min="4892" max="4904" width="4.5" style="14" bestFit="1" customWidth="1"/>
    <col min="4905" max="5120" width="9" style="14"/>
    <col min="5121" max="5121" width="15.625" style="14" customWidth="1"/>
    <col min="5122" max="5122" width="4.625" style="14" customWidth="1"/>
    <col min="5123" max="5145" width="4.125" style="14" customWidth="1"/>
    <col min="5146" max="5146" width="9" style="14"/>
    <col min="5147" max="5147" width="3.5" style="14" customWidth="1"/>
    <col min="5148" max="5160" width="4.5" style="14" bestFit="1" customWidth="1"/>
    <col min="5161" max="5376" width="9" style="14"/>
    <col min="5377" max="5377" width="15.625" style="14" customWidth="1"/>
    <col min="5378" max="5378" width="4.625" style="14" customWidth="1"/>
    <col min="5379" max="5401" width="4.125" style="14" customWidth="1"/>
    <col min="5402" max="5402" width="9" style="14"/>
    <col min="5403" max="5403" width="3.5" style="14" customWidth="1"/>
    <col min="5404" max="5416" width="4.5" style="14" bestFit="1" customWidth="1"/>
    <col min="5417" max="5632" width="9" style="14"/>
    <col min="5633" max="5633" width="15.625" style="14" customWidth="1"/>
    <col min="5634" max="5634" width="4.625" style="14" customWidth="1"/>
    <col min="5635" max="5657" width="4.125" style="14" customWidth="1"/>
    <col min="5658" max="5658" width="9" style="14"/>
    <col min="5659" max="5659" width="3.5" style="14" customWidth="1"/>
    <col min="5660" max="5672" width="4.5" style="14" bestFit="1" customWidth="1"/>
    <col min="5673" max="5888" width="9" style="14"/>
    <col min="5889" max="5889" width="15.625" style="14" customWidth="1"/>
    <col min="5890" max="5890" width="4.625" style="14" customWidth="1"/>
    <col min="5891" max="5913" width="4.125" style="14" customWidth="1"/>
    <col min="5914" max="5914" width="9" style="14"/>
    <col min="5915" max="5915" width="3.5" style="14" customWidth="1"/>
    <col min="5916" max="5928" width="4.5" style="14" bestFit="1" customWidth="1"/>
    <col min="5929" max="6144" width="9" style="14"/>
    <col min="6145" max="6145" width="15.625" style="14" customWidth="1"/>
    <col min="6146" max="6146" width="4.625" style="14" customWidth="1"/>
    <col min="6147" max="6169" width="4.125" style="14" customWidth="1"/>
    <col min="6170" max="6170" width="9" style="14"/>
    <col min="6171" max="6171" width="3.5" style="14" customWidth="1"/>
    <col min="6172" max="6184" width="4.5" style="14" bestFit="1" customWidth="1"/>
    <col min="6185" max="6400" width="9" style="14"/>
    <col min="6401" max="6401" width="15.625" style="14" customWidth="1"/>
    <col min="6402" max="6402" width="4.625" style="14" customWidth="1"/>
    <col min="6403" max="6425" width="4.125" style="14" customWidth="1"/>
    <col min="6426" max="6426" width="9" style="14"/>
    <col min="6427" max="6427" width="3.5" style="14" customWidth="1"/>
    <col min="6428" max="6440" width="4.5" style="14" bestFit="1" customWidth="1"/>
    <col min="6441" max="6656" width="9" style="14"/>
    <col min="6657" max="6657" width="15.625" style="14" customWidth="1"/>
    <col min="6658" max="6658" width="4.625" style="14" customWidth="1"/>
    <col min="6659" max="6681" width="4.125" style="14" customWidth="1"/>
    <col min="6682" max="6682" width="9" style="14"/>
    <col min="6683" max="6683" width="3.5" style="14" customWidth="1"/>
    <col min="6684" max="6696" width="4.5" style="14" bestFit="1" customWidth="1"/>
    <col min="6697" max="6912" width="9" style="14"/>
    <col min="6913" max="6913" width="15.625" style="14" customWidth="1"/>
    <col min="6914" max="6914" width="4.625" style="14" customWidth="1"/>
    <col min="6915" max="6937" width="4.125" style="14" customWidth="1"/>
    <col min="6938" max="6938" width="9" style="14"/>
    <col min="6939" max="6939" width="3.5" style="14" customWidth="1"/>
    <col min="6940" max="6952" width="4.5" style="14" bestFit="1" customWidth="1"/>
    <col min="6953" max="7168" width="9" style="14"/>
    <col min="7169" max="7169" width="15.625" style="14" customWidth="1"/>
    <col min="7170" max="7170" width="4.625" style="14" customWidth="1"/>
    <col min="7171" max="7193" width="4.125" style="14" customWidth="1"/>
    <col min="7194" max="7194" width="9" style="14"/>
    <col min="7195" max="7195" width="3.5" style="14" customWidth="1"/>
    <col min="7196" max="7208" width="4.5" style="14" bestFit="1" customWidth="1"/>
    <col min="7209" max="7424" width="9" style="14"/>
    <col min="7425" max="7425" width="15.625" style="14" customWidth="1"/>
    <col min="7426" max="7426" width="4.625" style="14" customWidth="1"/>
    <col min="7427" max="7449" width="4.125" style="14" customWidth="1"/>
    <col min="7450" max="7450" width="9" style="14"/>
    <col min="7451" max="7451" width="3.5" style="14" customWidth="1"/>
    <col min="7452" max="7464" width="4.5" style="14" bestFit="1" customWidth="1"/>
    <col min="7465" max="7680" width="9" style="14"/>
    <col min="7681" max="7681" width="15.625" style="14" customWidth="1"/>
    <col min="7682" max="7682" width="4.625" style="14" customWidth="1"/>
    <col min="7683" max="7705" width="4.125" style="14" customWidth="1"/>
    <col min="7706" max="7706" width="9" style="14"/>
    <col min="7707" max="7707" width="3.5" style="14" customWidth="1"/>
    <col min="7708" max="7720" width="4.5" style="14" bestFit="1" customWidth="1"/>
    <col min="7721" max="7936" width="9" style="14"/>
    <col min="7937" max="7937" width="15.625" style="14" customWidth="1"/>
    <col min="7938" max="7938" width="4.625" style="14" customWidth="1"/>
    <col min="7939" max="7961" width="4.125" style="14" customWidth="1"/>
    <col min="7962" max="7962" width="9" style="14"/>
    <col min="7963" max="7963" width="3.5" style="14" customWidth="1"/>
    <col min="7964" max="7976" width="4.5" style="14" bestFit="1" customWidth="1"/>
    <col min="7977" max="8192" width="9" style="14"/>
    <col min="8193" max="8193" width="15.625" style="14" customWidth="1"/>
    <col min="8194" max="8194" width="4.625" style="14" customWidth="1"/>
    <col min="8195" max="8217" width="4.125" style="14" customWidth="1"/>
    <col min="8218" max="8218" width="9" style="14"/>
    <col min="8219" max="8219" width="3.5" style="14" customWidth="1"/>
    <col min="8220" max="8232" width="4.5" style="14" bestFit="1" customWidth="1"/>
    <col min="8233" max="8448" width="9" style="14"/>
    <col min="8449" max="8449" width="15.625" style="14" customWidth="1"/>
    <col min="8450" max="8450" width="4.625" style="14" customWidth="1"/>
    <col min="8451" max="8473" width="4.125" style="14" customWidth="1"/>
    <col min="8474" max="8474" width="9" style="14"/>
    <col min="8475" max="8475" width="3.5" style="14" customWidth="1"/>
    <col min="8476" max="8488" width="4.5" style="14" bestFit="1" customWidth="1"/>
    <col min="8489" max="8704" width="9" style="14"/>
    <col min="8705" max="8705" width="15.625" style="14" customWidth="1"/>
    <col min="8706" max="8706" width="4.625" style="14" customWidth="1"/>
    <col min="8707" max="8729" width="4.125" style="14" customWidth="1"/>
    <col min="8730" max="8730" width="9" style="14"/>
    <col min="8731" max="8731" width="3.5" style="14" customWidth="1"/>
    <col min="8732" max="8744" width="4.5" style="14" bestFit="1" customWidth="1"/>
    <col min="8745" max="8960" width="9" style="14"/>
    <col min="8961" max="8961" width="15.625" style="14" customWidth="1"/>
    <col min="8962" max="8962" width="4.625" style="14" customWidth="1"/>
    <col min="8963" max="8985" width="4.125" style="14" customWidth="1"/>
    <col min="8986" max="8986" width="9" style="14"/>
    <col min="8987" max="8987" width="3.5" style="14" customWidth="1"/>
    <col min="8988" max="9000" width="4.5" style="14" bestFit="1" customWidth="1"/>
    <col min="9001" max="9216" width="9" style="14"/>
    <col min="9217" max="9217" width="15.625" style="14" customWidth="1"/>
    <col min="9218" max="9218" width="4.625" style="14" customWidth="1"/>
    <col min="9219" max="9241" width="4.125" style="14" customWidth="1"/>
    <col min="9242" max="9242" width="9" style="14"/>
    <col min="9243" max="9243" width="3.5" style="14" customWidth="1"/>
    <col min="9244" max="9256" width="4.5" style="14" bestFit="1" customWidth="1"/>
    <col min="9257" max="9472" width="9" style="14"/>
    <col min="9473" max="9473" width="15.625" style="14" customWidth="1"/>
    <col min="9474" max="9474" width="4.625" style="14" customWidth="1"/>
    <col min="9475" max="9497" width="4.125" style="14" customWidth="1"/>
    <col min="9498" max="9498" width="9" style="14"/>
    <col min="9499" max="9499" width="3.5" style="14" customWidth="1"/>
    <col min="9500" max="9512" width="4.5" style="14" bestFit="1" customWidth="1"/>
    <col min="9513" max="9728" width="9" style="14"/>
    <col min="9729" max="9729" width="15.625" style="14" customWidth="1"/>
    <col min="9730" max="9730" width="4.625" style="14" customWidth="1"/>
    <col min="9731" max="9753" width="4.125" style="14" customWidth="1"/>
    <col min="9754" max="9754" width="9" style="14"/>
    <col min="9755" max="9755" width="3.5" style="14" customWidth="1"/>
    <col min="9756" max="9768" width="4.5" style="14" bestFit="1" customWidth="1"/>
    <col min="9769" max="9984" width="9" style="14"/>
    <col min="9985" max="9985" width="15.625" style="14" customWidth="1"/>
    <col min="9986" max="9986" width="4.625" style="14" customWidth="1"/>
    <col min="9987" max="10009" width="4.125" style="14" customWidth="1"/>
    <col min="10010" max="10010" width="9" style="14"/>
    <col min="10011" max="10011" width="3.5" style="14" customWidth="1"/>
    <col min="10012" max="10024" width="4.5" style="14" bestFit="1" customWidth="1"/>
    <col min="10025" max="10240" width="9" style="14"/>
    <col min="10241" max="10241" width="15.625" style="14" customWidth="1"/>
    <col min="10242" max="10242" width="4.625" style="14" customWidth="1"/>
    <col min="10243" max="10265" width="4.125" style="14" customWidth="1"/>
    <col min="10266" max="10266" width="9" style="14"/>
    <col min="10267" max="10267" width="3.5" style="14" customWidth="1"/>
    <col min="10268" max="10280" width="4.5" style="14" bestFit="1" customWidth="1"/>
    <col min="10281" max="10496" width="9" style="14"/>
    <col min="10497" max="10497" width="15.625" style="14" customWidth="1"/>
    <col min="10498" max="10498" width="4.625" style="14" customWidth="1"/>
    <col min="10499" max="10521" width="4.125" style="14" customWidth="1"/>
    <col min="10522" max="10522" width="9" style="14"/>
    <col min="10523" max="10523" width="3.5" style="14" customWidth="1"/>
    <col min="10524" max="10536" width="4.5" style="14" bestFit="1" customWidth="1"/>
    <col min="10537" max="10752" width="9" style="14"/>
    <col min="10753" max="10753" width="15.625" style="14" customWidth="1"/>
    <col min="10754" max="10754" width="4.625" style="14" customWidth="1"/>
    <col min="10755" max="10777" width="4.125" style="14" customWidth="1"/>
    <col min="10778" max="10778" width="9" style="14"/>
    <col min="10779" max="10779" width="3.5" style="14" customWidth="1"/>
    <col min="10780" max="10792" width="4.5" style="14" bestFit="1" customWidth="1"/>
    <col min="10793" max="11008" width="9" style="14"/>
    <col min="11009" max="11009" width="15.625" style="14" customWidth="1"/>
    <col min="11010" max="11010" width="4.625" style="14" customWidth="1"/>
    <col min="11011" max="11033" width="4.125" style="14" customWidth="1"/>
    <col min="11034" max="11034" width="9" style="14"/>
    <col min="11035" max="11035" width="3.5" style="14" customWidth="1"/>
    <col min="11036" max="11048" width="4.5" style="14" bestFit="1" customWidth="1"/>
    <col min="11049" max="11264" width="9" style="14"/>
    <col min="11265" max="11265" width="15.625" style="14" customWidth="1"/>
    <col min="11266" max="11266" width="4.625" style="14" customWidth="1"/>
    <col min="11267" max="11289" width="4.125" style="14" customWidth="1"/>
    <col min="11290" max="11290" width="9" style="14"/>
    <col min="11291" max="11291" width="3.5" style="14" customWidth="1"/>
    <col min="11292" max="11304" width="4.5" style="14" bestFit="1" customWidth="1"/>
    <col min="11305" max="11520" width="9" style="14"/>
    <col min="11521" max="11521" width="15.625" style="14" customWidth="1"/>
    <col min="11522" max="11522" width="4.625" style="14" customWidth="1"/>
    <col min="11523" max="11545" width="4.125" style="14" customWidth="1"/>
    <col min="11546" max="11546" width="9" style="14"/>
    <col min="11547" max="11547" width="3.5" style="14" customWidth="1"/>
    <col min="11548" max="11560" width="4.5" style="14" bestFit="1" customWidth="1"/>
    <col min="11561" max="11776" width="9" style="14"/>
    <col min="11777" max="11777" width="15.625" style="14" customWidth="1"/>
    <col min="11778" max="11778" width="4.625" style="14" customWidth="1"/>
    <col min="11779" max="11801" width="4.125" style="14" customWidth="1"/>
    <col min="11802" max="11802" width="9" style="14"/>
    <col min="11803" max="11803" width="3.5" style="14" customWidth="1"/>
    <col min="11804" max="11816" width="4.5" style="14" bestFit="1" customWidth="1"/>
    <col min="11817" max="12032" width="9" style="14"/>
    <col min="12033" max="12033" width="15.625" style="14" customWidth="1"/>
    <col min="12034" max="12034" width="4.625" style="14" customWidth="1"/>
    <col min="12035" max="12057" width="4.125" style="14" customWidth="1"/>
    <col min="12058" max="12058" width="9" style="14"/>
    <col min="12059" max="12059" width="3.5" style="14" customWidth="1"/>
    <col min="12060" max="12072" width="4.5" style="14" bestFit="1" customWidth="1"/>
    <col min="12073" max="12288" width="9" style="14"/>
    <col min="12289" max="12289" width="15.625" style="14" customWidth="1"/>
    <col min="12290" max="12290" width="4.625" style="14" customWidth="1"/>
    <col min="12291" max="12313" width="4.125" style="14" customWidth="1"/>
    <col min="12314" max="12314" width="9" style="14"/>
    <col min="12315" max="12315" width="3.5" style="14" customWidth="1"/>
    <col min="12316" max="12328" width="4.5" style="14" bestFit="1" customWidth="1"/>
    <col min="12329" max="12544" width="9" style="14"/>
    <col min="12545" max="12545" width="15.625" style="14" customWidth="1"/>
    <col min="12546" max="12546" width="4.625" style="14" customWidth="1"/>
    <col min="12547" max="12569" width="4.125" style="14" customWidth="1"/>
    <col min="12570" max="12570" width="9" style="14"/>
    <col min="12571" max="12571" width="3.5" style="14" customWidth="1"/>
    <col min="12572" max="12584" width="4.5" style="14" bestFit="1" customWidth="1"/>
    <col min="12585" max="12800" width="9" style="14"/>
    <col min="12801" max="12801" width="15.625" style="14" customWidth="1"/>
    <col min="12802" max="12802" width="4.625" style="14" customWidth="1"/>
    <col min="12803" max="12825" width="4.125" style="14" customWidth="1"/>
    <col min="12826" max="12826" width="9" style="14"/>
    <col min="12827" max="12827" width="3.5" style="14" customWidth="1"/>
    <col min="12828" max="12840" width="4.5" style="14" bestFit="1" customWidth="1"/>
    <col min="12841" max="13056" width="9" style="14"/>
    <col min="13057" max="13057" width="15.625" style="14" customWidth="1"/>
    <col min="13058" max="13058" width="4.625" style="14" customWidth="1"/>
    <col min="13059" max="13081" width="4.125" style="14" customWidth="1"/>
    <col min="13082" max="13082" width="9" style="14"/>
    <col min="13083" max="13083" width="3.5" style="14" customWidth="1"/>
    <col min="13084" max="13096" width="4.5" style="14" bestFit="1" customWidth="1"/>
    <col min="13097" max="13312" width="9" style="14"/>
    <col min="13313" max="13313" width="15.625" style="14" customWidth="1"/>
    <col min="13314" max="13314" width="4.625" style="14" customWidth="1"/>
    <col min="13315" max="13337" width="4.125" style="14" customWidth="1"/>
    <col min="13338" max="13338" width="9" style="14"/>
    <col min="13339" max="13339" width="3.5" style="14" customWidth="1"/>
    <col min="13340" max="13352" width="4.5" style="14" bestFit="1" customWidth="1"/>
    <col min="13353" max="13568" width="9" style="14"/>
    <col min="13569" max="13569" width="15.625" style="14" customWidth="1"/>
    <col min="13570" max="13570" width="4.625" style="14" customWidth="1"/>
    <col min="13571" max="13593" width="4.125" style="14" customWidth="1"/>
    <col min="13594" max="13594" width="9" style="14"/>
    <col min="13595" max="13595" width="3.5" style="14" customWidth="1"/>
    <col min="13596" max="13608" width="4.5" style="14" bestFit="1" customWidth="1"/>
    <col min="13609" max="13824" width="9" style="14"/>
    <col min="13825" max="13825" width="15.625" style="14" customWidth="1"/>
    <col min="13826" max="13826" width="4.625" style="14" customWidth="1"/>
    <col min="13827" max="13849" width="4.125" style="14" customWidth="1"/>
    <col min="13850" max="13850" width="9" style="14"/>
    <col min="13851" max="13851" width="3.5" style="14" customWidth="1"/>
    <col min="13852" max="13864" width="4.5" style="14" bestFit="1" customWidth="1"/>
    <col min="13865" max="14080" width="9" style="14"/>
    <col min="14081" max="14081" width="15.625" style="14" customWidth="1"/>
    <col min="14082" max="14082" width="4.625" style="14" customWidth="1"/>
    <col min="14083" max="14105" width="4.125" style="14" customWidth="1"/>
    <col min="14106" max="14106" width="9" style="14"/>
    <col min="14107" max="14107" width="3.5" style="14" customWidth="1"/>
    <col min="14108" max="14120" width="4.5" style="14" bestFit="1" customWidth="1"/>
    <col min="14121" max="14336" width="9" style="14"/>
    <col min="14337" max="14337" width="15.625" style="14" customWidth="1"/>
    <col min="14338" max="14338" width="4.625" style="14" customWidth="1"/>
    <col min="14339" max="14361" width="4.125" style="14" customWidth="1"/>
    <col min="14362" max="14362" width="9" style="14"/>
    <col min="14363" max="14363" width="3.5" style="14" customWidth="1"/>
    <col min="14364" max="14376" width="4.5" style="14" bestFit="1" customWidth="1"/>
    <col min="14377" max="14592" width="9" style="14"/>
    <col min="14593" max="14593" width="15.625" style="14" customWidth="1"/>
    <col min="14594" max="14594" width="4.625" style="14" customWidth="1"/>
    <col min="14595" max="14617" width="4.125" style="14" customWidth="1"/>
    <col min="14618" max="14618" width="9" style="14"/>
    <col min="14619" max="14619" width="3.5" style="14" customWidth="1"/>
    <col min="14620" max="14632" width="4.5" style="14" bestFit="1" customWidth="1"/>
    <col min="14633" max="14848" width="9" style="14"/>
    <col min="14849" max="14849" width="15.625" style="14" customWidth="1"/>
    <col min="14850" max="14850" width="4.625" style="14" customWidth="1"/>
    <col min="14851" max="14873" width="4.125" style="14" customWidth="1"/>
    <col min="14874" max="14874" width="9" style="14"/>
    <col min="14875" max="14875" width="3.5" style="14" customWidth="1"/>
    <col min="14876" max="14888" width="4.5" style="14" bestFit="1" customWidth="1"/>
    <col min="14889" max="15104" width="9" style="14"/>
    <col min="15105" max="15105" width="15.625" style="14" customWidth="1"/>
    <col min="15106" max="15106" width="4.625" style="14" customWidth="1"/>
    <col min="15107" max="15129" width="4.125" style="14" customWidth="1"/>
    <col min="15130" max="15130" width="9" style="14"/>
    <col min="15131" max="15131" width="3.5" style="14" customWidth="1"/>
    <col min="15132" max="15144" width="4.5" style="14" bestFit="1" customWidth="1"/>
    <col min="15145" max="15360" width="9" style="14"/>
    <col min="15361" max="15361" width="15.625" style="14" customWidth="1"/>
    <col min="15362" max="15362" width="4.625" style="14" customWidth="1"/>
    <col min="15363" max="15385" width="4.125" style="14" customWidth="1"/>
    <col min="15386" max="15386" width="9" style="14"/>
    <col min="15387" max="15387" width="3.5" style="14" customWidth="1"/>
    <col min="15388" max="15400" width="4.5" style="14" bestFit="1" customWidth="1"/>
    <col min="15401" max="15616" width="9" style="14"/>
    <col min="15617" max="15617" width="15.625" style="14" customWidth="1"/>
    <col min="15618" max="15618" width="4.625" style="14" customWidth="1"/>
    <col min="15619" max="15641" width="4.125" style="14" customWidth="1"/>
    <col min="15642" max="15642" width="9" style="14"/>
    <col min="15643" max="15643" width="3.5" style="14" customWidth="1"/>
    <col min="15644" max="15656" width="4.5" style="14" bestFit="1" customWidth="1"/>
    <col min="15657" max="15872" width="9" style="14"/>
    <col min="15873" max="15873" width="15.625" style="14" customWidth="1"/>
    <col min="15874" max="15874" width="4.625" style="14" customWidth="1"/>
    <col min="15875" max="15897" width="4.125" style="14" customWidth="1"/>
    <col min="15898" max="15898" width="9" style="14"/>
    <col min="15899" max="15899" width="3.5" style="14" customWidth="1"/>
    <col min="15900" max="15912" width="4.5" style="14" bestFit="1" customWidth="1"/>
    <col min="15913" max="16128" width="9" style="14"/>
    <col min="16129" max="16129" width="15.625" style="14" customWidth="1"/>
    <col min="16130" max="16130" width="4.625" style="14" customWidth="1"/>
    <col min="16131" max="16153" width="4.125" style="14" customWidth="1"/>
    <col min="16154" max="16154" width="9" style="14"/>
    <col min="16155" max="16155" width="3.5" style="14" customWidth="1"/>
    <col min="16156" max="16168" width="4.5" style="14" bestFit="1" customWidth="1"/>
    <col min="16169" max="16384" width="9" style="14"/>
  </cols>
  <sheetData>
    <row r="1" spans="1:40" s="104" customFormat="1" ht="15" customHeight="1">
      <c r="A1" s="1523" t="s">
        <v>3032</v>
      </c>
      <c r="B1" s="108"/>
      <c r="C1" s="108"/>
      <c r="D1" s="108"/>
      <c r="E1" s="108"/>
      <c r="F1" s="108"/>
      <c r="G1" s="108"/>
      <c r="T1" s="1942" t="s">
        <v>3137</v>
      </c>
      <c r="U1" s="1942"/>
      <c r="V1" s="1942" t="s">
        <v>3441</v>
      </c>
      <c r="W1" s="1942"/>
      <c r="X1" s="1942"/>
      <c r="Y1" s="1942"/>
    </row>
    <row r="2" spans="1:40" s="104" customFormat="1" ht="15" customHeight="1">
      <c r="A2" s="1523" t="s">
        <v>3139</v>
      </c>
      <c r="B2" s="108" t="s">
        <v>3846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457" t="s">
        <v>264</v>
      </c>
      <c r="T2" s="1942" t="s">
        <v>3402</v>
      </c>
      <c r="U2" s="1942"/>
      <c r="V2" s="1942" t="s">
        <v>648</v>
      </c>
      <c r="W2" s="1942"/>
      <c r="X2" s="1942"/>
      <c r="Y2" s="1942"/>
    </row>
    <row r="3" spans="1:40" s="113" customFormat="1" ht="15" customHeight="1">
      <c r="A3" s="1943" t="s">
        <v>3847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</row>
    <row r="4" spans="1:40" s="104" customFormat="1" ht="15" customHeight="1">
      <c r="A4" s="1642" t="s">
        <v>3848</v>
      </c>
      <c r="B4" s="1941" t="s">
        <v>3849</v>
      </c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941"/>
      <c r="V4" s="1941"/>
      <c r="W4" s="114"/>
      <c r="X4" s="114"/>
      <c r="Y4" s="1562" t="s">
        <v>3405</v>
      </c>
    </row>
    <row r="5" spans="1:40" s="104" customFormat="1" ht="15" customHeight="1">
      <c r="A5" s="1944" t="s">
        <v>3850</v>
      </c>
      <c r="B5" s="1947" t="s">
        <v>3635</v>
      </c>
      <c r="C5" s="1948"/>
      <c r="D5" s="1948"/>
      <c r="E5" s="1947" t="s">
        <v>3851</v>
      </c>
      <c r="F5" s="1948"/>
      <c r="G5" s="1948"/>
      <c r="H5" s="1948"/>
      <c r="I5" s="1948"/>
      <c r="J5" s="1948"/>
      <c r="K5" s="1948"/>
      <c r="L5" s="1948"/>
      <c r="M5" s="1948"/>
      <c r="N5" s="1948"/>
      <c r="O5" s="1948"/>
      <c r="P5" s="1950"/>
      <c r="Q5" s="1951" t="s">
        <v>3852</v>
      </c>
      <c r="R5" s="1952"/>
      <c r="S5" s="1952"/>
      <c r="T5" s="1952"/>
      <c r="U5" s="1952"/>
      <c r="V5" s="1952"/>
      <c r="W5" s="1952"/>
      <c r="X5" s="1952"/>
      <c r="Y5" s="1952"/>
    </row>
    <row r="6" spans="1:40" s="104" customFormat="1" ht="15" customHeight="1">
      <c r="A6" s="1945"/>
      <c r="B6" s="1949"/>
      <c r="C6" s="1941"/>
      <c r="D6" s="1941"/>
      <c r="E6" s="1951" t="s">
        <v>3853</v>
      </c>
      <c r="F6" s="1952"/>
      <c r="G6" s="1953"/>
      <c r="H6" s="1951" t="s">
        <v>3854</v>
      </c>
      <c r="I6" s="1952"/>
      <c r="J6" s="1953"/>
      <c r="K6" s="1951" t="s">
        <v>3855</v>
      </c>
      <c r="L6" s="1952"/>
      <c r="M6" s="1953"/>
      <c r="N6" s="1951" t="s">
        <v>3856</v>
      </c>
      <c r="O6" s="1952"/>
      <c r="P6" s="1953"/>
      <c r="Q6" s="1942" t="s">
        <v>3636</v>
      </c>
      <c r="R6" s="1942"/>
      <c r="S6" s="1942"/>
      <c r="T6" s="1942" t="s">
        <v>3637</v>
      </c>
      <c r="U6" s="1942"/>
      <c r="V6" s="1942"/>
      <c r="W6" s="1942" t="s">
        <v>3638</v>
      </c>
      <c r="X6" s="1942"/>
      <c r="Y6" s="1951"/>
    </row>
    <row r="7" spans="1:40" s="104" customFormat="1" ht="15" customHeight="1">
      <c r="A7" s="1946"/>
      <c r="B7" s="1528" t="s">
        <v>3857</v>
      </c>
      <c r="C7" s="1528" t="s">
        <v>3858</v>
      </c>
      <c r="D7" s="1528" t="s">
        <v>3050</v>
      </c>
      <c r="E7" s="1523" t="s">
        <v>49</v>
      </c>
      <c r="F7" s="1523" t="s">
        <v>142</v>
      </c>
      <c r="G7" s="1523" t="s">
        <v>68</v>
      </c>
      <c r="H7" s="1523" t="s">
        <v>49</v>
      </c>
      <c r="I7" s="1523" t="s">
        <v>142</v>
      </c>
      <c r="J7" s="1523" t="s">
        <v>68</v>
      </c>
      <c r="K7" s="1523" t="s">
        <v>49</v>
      </c>
      <c r="L7" s="1523" t="s">
        <v>142</v>
      </c>
      <c r="M7" s="1523" t="s">
        <v>68</v>
      </c>
      <c r="N7" s="1523" t="s">
        <v>49</v>
      </c>
      <c r="O7" s="1523" t="s">
        <v>142</v>
      </c>
      <c r="P7" s="1523" t="s">
        <v>68</v>
      </c>
      <c r="Q7" s="1523" t="s">
        <v>49</v>
      </c>
      <c r="R7" s="1523" t="s">
        <v>142</v>
      </c>
      <c r="S7" s="1523" t="s">
        <v>68</v>
      </c>
      <c r="T7" s="1523" t="s">
        <v>49</v>
      </c>
      <c r="U7" s="1523" t="s">
        <v>142</v>
      </c>
      <c r="V7" s="1523" t="s">
        <v>68</v>
      </c>
      <c r="W7" s="1523" t="s">
        <v>49</v>
      </c>
      <c r="X7" s="1523" t="s">
        <v>142</v>
      </c>
      <c r="Y7" s="1528" t="s">
        <v>68</v>
      </c>
      <c r="AA7" s="109"/>
    </row>
    <row r="8" spans="1:40" s="104" customFormat="1" ht="12.95" customHeight="1">
      <c r="A8" s="116" t="s">
        <v>150</v>
      </c>
      <c r="B8" s="538">
        <f>C8+D8</f>
        <v>2304</v>
      </c>
      <c r="C8" s="196">
        <f>F8+I8+L8+O8</f>
        <v>1033</v>
      </c>
      <c r="D8" s="196">
        <f>G8+J8+M8+P8</f>
        <v>1271</v>
      </c>
      <c r="E8" s="196">
        <f>F8+G8</f>
        <v>826</v>
      </c>
      <c r="F8" s="196">
        <f>SUM(F10:F21)</f>
        <v>387</v>
      </c>
      <c r="G8" s="196">
        <f>SUM(G10:G21)</f>
        <v>439</v>
      </c>
      <c r="H8" s="196">
        <f>I8+J8</f>
        <v>812</v>
      </c>
      <c r="I8" s="196">
        <f>SUM(I10:I21)</f>
        <v>353</v>
      </c>
      <c r="J8" s="196">
        <f>SUM(J10:J21)</f>
        <v>459</v>
      </c>
      <c r="K8" s="196">
        <f>L8+M8</f>
        <v>666</v>
      </c>
      <c r="L8" s="196">
        <f>SUM(L10:L21)</f>
        <v>293</v>
      </c>
      <c r="M8" s="196">
        <f>SUM(M10:M21)</f>
        <v>373</v>
      </c>
      <c r="N8" s="196">
        <f>O8+P8</f>
        <v>0</v>
      </c>
      <c r="O8" s="196">
        <f>SUM(O10:O21)</f>
        <v>0</v>
      </c>
      <c r="P8" s="196">
        <f>SUM(P10:P21)</f>
        <v>0</v>
      </c>
      <c r="Q8" s="196">
        <f>R8+S8</f>
        <v>119</v>
      </c>
      <c r="R8" s="196">
        <f>SUM(R10:R21)</f>
        <v>74</v>
      </c>
      <c r="S8" s="196">
        <f>SUM(S10:S21)</f>
        <v>45</v>
      </c>
      <c r="T8" s="196">
        <f>U8+V8</f>
        <v>1789</v>
      </c>
      <c r="U8" s="196">
        <f>SUM(U10:U21)</f>
        <v>810</v>
      </c>
      <c r="V8" s="196">
        <f>SUM(V10:V21)</f>
        <v>979</v>
      </c>
      <c r="W8" s="196">
        <f>X8+Y8</f>
        <v>396</v>
      </c>
      <c r="X8" s="196">
        <f>SUM(X10:X21)</f>
        <v>149</v>
      </c>
      <c r="Y8" s="196">
        <f>SUM(Y10:Y21)</f>
        <v>247</v>
      </c>
      <c r="AA8" s="293">
        <f>B8-C8-D8</f>
        <v>0</v>
      </c>
      <c r="AB8" s="293">
        <f>E8-F8-G8</f>
        <v>0</v>
      </c>
      <c r="AC8" s="293">
        <f>H8-I8-J8</f>
        <v>0</v>
      </c>
      <c r="AD8" s="293">
        <f>K8-L8-M8</f>
        <v>0</v>
      </c>
      <c r="AE8" s="293">
        <f>N8-O8-P8</f>
        <v>0</v>
      </c>
      <c r="AF8" s="293">
        <f>Q8-R8-S8</f>
        <v>0</v>
      </c>
      <c r="AG8" s="293">
        <f>T8-U8-V8</f>
        <v>0</v>
      </c>
      <c r="AH8" s="293">
        <f>W8-X8-Y8</f>
        <v>0</v>
      </c>
      <c r="AI8" s="293">
        <f>B8-E8-H8-K8-N8</f>
        <v>0</v>
      </c>
      <c r="AJ8" s="293">
        <f>C8-F8-I8-L8-O8</f>
        <v>0</v>
      </c>
      <c r="AK8" s="293">
        <f>D8-G8-J8-M8-P8</f>
        <v>0</v>
      </c>
      <c r="AL8" s="293">
        <f>B8-Q8-T8-W8</f>
        <v>0</v>
      </c>
      <c r="AM8" s="293">
        <f>C8-R8-U8-X8</f>
        <v>0</v>
      </c>
      <c r="AN8" s="293">
        <f>D8-S8-V8-Y8</f>
        <v>0</v>
      </c>
    </row>
    <row r="9" spans="1:40" s="104" customFormat="1" ht="21" customHeight="1">
      <c r="A9" s="108" t="s">
        <v>280</v>
      </c>
      <c r="B9" s="539"/>
      <c r="C9" s="540"/>
      <c r="D9" s="540"/>
      <c r="E9" s="540"/>
      <c r="F9" s="540"/>
      <c r="G9" s="540"/>
      <c r="H9" s="540"/>
      <c r="I9" s="541"/>
      <c r="J9" s="540"/>
      <c r="K9" s="541"/>
      <c r="L9" s="540"/>
      <c r="M9" s="541"/>
      <c r="N9" s="540"/>
      <c r="O9" s="541"/>
      <c r="P9" s="540"/>
      <c r="Q9" s="541"/>
      <c r="R9" s="540"/>
      <c r="S9" s="541"/>
      <c r="T9" s="540"/>
      <c r="U9" s="541"/>
      <c r="V9" s="540"/>
      <c r="W9" s="541"/>
      <c r="X9" s="540"/>
      <c r="Y9" s="541"/>
      <c r="AA9" s="109"/>
    </row>
    <row r="10" spans="1:40" s="104" customFormat="1" ht="12.95" customHeight="1">
      <c r="A10" s="93" t="s">
        <v>270</v>
      </c>
      <c r="B10" s="539">
        <f t="shared" ref="B10:B36" si="0">C10+D10</f>
        <v>86</v>
      </c>
      <c r="C10" s="540">
        <f>F10+I10+L10+O10</f>
        <v>43</v>
      </c>
      <c r="D10" s="540">
        <f>G10+J10+M10+P10</f>
        <v>43</v>
      </c>
      <c r="E10" s="540">
        <f t="shared" ref="E10:E36" si="1">F10+G10</f>
        <v>34</v>
      </c>
      <c r="F10" s="540">
        <v>14</v>
      </c>
      <c r="G10" s="540">
        <v>20</v>
      </c>
      <c r="H10" s="541">
        <f t="shared" ref="H10:H36" si="2">I10+J10</f>
        <v>25</v>
      </c>
      <c r="I10" s="541">
        <v>16</v>
      </c>
      <c r="J10" s="540">
        <v>9</v>
      </c>
      <c r="K10" s="542">
        <f t="shared" ref="K10:K36" si="3">L10+M10</f>
        <v>27</v>
      </c>
      <c r="L10" s="540">
        <v>13</v>
      </c>
      <c r="M10" s="542">
        <v>14</v>
      </c>
      <c r="N10" s="540">
        <f t="shared" ref="N10:N36" si="4">O10+P10</f>
        <v>0</v>
      </c>
      <c r="O10" s="541">
        <v>0</v>
      </c>
      <c r="P10" s="540">
        <v>0</v>
      </c>
      <c r="Q10" s="543">
        <f t="shared" ref="Q10:Q36" si="5">R10+S10</f>
        <v>0</v>
      </c>
      <c r="R10" s="540">
        <v>0</v>
      </c>
      <c r="S10" s="543">
        <v>0</v>
      </c>
      <c r="T10" s="540">
        <f t="shared" ref="T10:T36" si="6">U10+V10</f>
        <v>85</v>
      </c>
      <c r="U10" s="541">
        <v>43</v>
      </c>
      <c r="V10" s="540">
        <v>42</v>
      </c>
      <c r="W10" s="543">
        <f t="shared" ref="W10:W36" si="7">X10+Y10</f>
        <v>1</v>
      </c>
      <c r="X10" s="540">
        <v>0</v>
      </c>
      <c r="Y10" s="543">
        <v>1</v>
      </c>
      <c r="AA10" s="293">
        <f t="shared" ref="AA10:AA21" si="8">B10-C10-D10</f>
        <v>0</v>
      </c>
      <c r="AB10" s="293">
        <f t="shared" ref="AB10:AB21" si="9">E10-F10-G10</f>
        <v>0</v>
      </c>
      <c r="AC10" s="293">
        <f t="shared" ref="AC10:AC21" si="10">H10-I10-J10</f>
        <v>0</v>
      </c>
      <c r="AD10" s="293">
        <f t="shared" ref="AD10:AD21" si="11">K10-L10-M10</f>
        <v>0</v>
      </c>
      <c r="AE10" s="293">
        <f t="shared" ref="AE10:AE21" si="12">N10-O10-P10</f>
        <v>0</v>
      </c>
      <c r="AF10" s="293">
        <f t="shared" ref="AF10:AF21" si="13">Q10-R10-S10</f>
        <v>0</v>
      </c>
      <c r="AG10" s="293">
        <f t="shared" ref="AG10:AG21" si="14">T10-U10-V10</f>
        <v>0</v>
      </c>
      <c r="AH10" s="293">
        <f t="shared" ref="AH10:AH21" si="15">W10-X10-Y10</f>
        <v>0</v>
      </c>
      <c r="AI10" s="293">
        <f t="shared" ref="AI10:AK21" si="16">B10-E10-H10-K10-N10</f>
        <v>0</v>
      </c>
      <c r="AJ10" s="293">
        <f t="shared" si="16"/>
        <v>0</v>
      </c>
      <c r="AK10" s="293">
        <f t="shared" si="16"/>
        <v>0</v>
      </c>
      <c r="AL10" s="293">
        <f t="shared" ref="AL10:AN21" si="17">B10-Q10-T10-W10</f>
        <v>0</v>
      </c>
      <c r="AM10" s="293">
        <f t="shared" si="17"/>
        <v>0</v>
      </c>
      <c r="AN10" s="293">
        <f t="shared" si="17"/>
        <v>0</v>
      </c>
    </row>
    <row r="11" spans="1:40" s="104" customFormat="1" ht="12.95" customHeight="1">
      <c r="A11" s="93" t="s">
        <v>96</v>
      </c>
      <c r="B11" s="539">
        <f t="shared" si="0"/>
        <v>124</v>
      </c>
      <c r="C11" s="540">
        <f t="shared" ref="C11:D36" si="18">F11+I11+L11+O11</f>
        <v>61</v>
      </c>
      <c r="D11" s="540">
        <f>G11+J11+M11+P11</f>
        <v>63</v>
      </c>
      <c r="E11" s="540">
        <f t="shared" si="1"/>
        <v>36</v>
      </c>
      <c r="F11" s="540">
        <v>16</v>
      </c>
      <c r="G11" s="540">
        <v>20</v>
      </c>
      <c r="H11" s="541">
        <f t="shared" si="2"/>
        <v>43</v>
      </c>
      <c r="I11" s="541">
        <v>23</v>
      </c>
      <c r="J11" s="540">
        <v>20</v>
      </c>
      <c r="K11" s="542">
        <f t="shared" si="3"/>
        <v>45</v>
      </c>
      <c r="L11" s="540">
        <v>22</v>
      </c>
      <c r="M11" s="542">
        <v>23</v>
      </c>
      <c r="N11" s="540">
        <f t="shared" si="4"/>
        <v>0</v>
      </c>
      <c r="O11" s="541">
        <v>0</v>
      </c>
      <c r="P11" s="540">
        <v>0</v>
      </c>
      <c r="Q11" s="543">
        <f t="shared" si="5"/>
        <v>0</v>
      </c>
      <c r="R11" s="540">
        <v>0</v>
      </c>
      <c r="S11" s="543">
        <v>0</v>
      </c>
      <c r="T11" s="540">
        <f t="shared" si="6"/>
        <v>106</v>
      </c>
      <c r="U11" s="541">
        <v>52</v>
      </c>
      <c r="V11" s="540">
        <v>54</v>
      </c>
      <c r="W11" s="543">
        <f t="shared" si="7"/>
        <v>18</v>
      </c>
      <c r="X11" s="540">
        <v>9</v>
      </c>
      <c r="Y11" s="543">
        <v>9</v>
      </c>
      <c r="AA11" s="293">
        <f t="shared" si="8"/>
        <v>0</v>
      </c>
      <c r="AB11" s="293">
        <f t="shared" si="9"/>
        <v>0</v>
      </c>
      <c r="AC11" s="293">
        <f t="shared" si="10"/>
        <v>0</v>
      </c>
      <c r="AD11" s="293">
        <f t="shared" si="11"/>
        <v>0</v>
      </c>
      <c r="AE11" s="293">
        <f t="shared" si="12"/>
        <v>0</v>
      </c>
      <c r="AF11" s="293">
        <f t="shared" si="13"/>
        <v>0</v>
      </c>
      <c r="AG11" s="293">
        <f t="shared" si="14"/>
        <v>0</v>
      </c>
      <c r="AH11" s="293">
        <f t="shared" si="15"/>
        <v>0</v>
      </c>
      <c r="AI11" s="293">
        <f t="shared" si="16"/>
        <v>0</v>
      </c>
      <c r="AJ11" s="293">
        <f t="shared" si="16"/>
        <v>0</v>
      </c>
      <c r="AK11" s="293">
        <f t="shared" si="16"/>
        <v>0</v>
      </c>
      <c r="AL11" s="293">
        <f t="shared" si="17"/>
        <v>0</v>
      </c>
      <c r="AM11" s="293">
        <f t="shared" si="17"/>
        <v>0</v>
      </c>
      <c r="AN11" s="293">
        <f t="shared" si="17"/>
        <v>0</v>
      </c>
    </row>
    <row r="12" spans="1:40" s="104" customFormat="1" ht="12.95" customHeight="1">
      <c r="A12" s="93" t="s">
        <v>97</v>
      </c>
      <c r="B12" s="539">
        <f t="shared" si="0"/>
        <v>206</v>
      </c>
      <c r="C12" s="540">
        <f t="shared" si="18"/>
        <v>106</v>
      </c>
      <c r="D12" s="540">
        <f t="shared" si="18"/>
        <v>100</v>
      </c>
      <c r="E12" s="540">
        <f t="shared" si="1"/>
        <v>60</v>
      </c>
      <c r="F12" s="540">
        <v>37</v>
      </c>
      <c r="G12" s="540">
        <v>23</v>
      </c>
      <c r="H12" s="541">
        <f t="shared" si="2"/>
        <v>72</v>
      </c>
      <c r="I12" s="541">
        <v>35</v>
      </c>
      <c r="J12" s="540">
        <v>37</v>
      </c>
      <c r="K12" s="543">
        <f t="shared" si="3"/>
        <v>74</v>
      </c>
      <c r="L12" s="540">
        <v>34</v>
      </c>
      <c r="M12" s="543">
        <v>40</v>
      </c>
      <c r="N12" s="540">
        <f t="shared" si="4"/>
        <v>0</v>
      </c>
      <c r="O12" s="541">
        <v>0</v>
      </c>
      <c r="P12" s="540">
        <v>0</v>
      </c>
      <c r="Q12" s="543">
        <f t="shared" si="5"/>
        <v>92</v>
      </c>
      <c r="R12" s="540">
        <v>57</v>
      </c>
      <c r="S12" s="543">
        <v>35</v>
      </c>
      <c r="T12" s="540">
        <f t="shared" si="6"/>
        <v>58</v>
      </c>
      <c r="U12" s="541">
        <v>36</v>
      </c>
      <c r="V12" s="540">
        <v>22</v>
      </c>
      <c r="W12" s="543">
        <f t="shared" si="7"/>
        <v>56</v>
      </c>
      <c r="X12" s="540">
        <v>13</v>
      </c>
      <c r="Y12" s="543">
        <v>43</v>
      </c>
      <c r="AA12" s="293">
        <f t="shared" si="8"/>
        <v>0</v>
      </c>
      <c r="AB12" s="293">
        <f t="shared" si="9"/>
        <v>0</v>
      </c>
      <c r="AC12" s="293">
        <f t="shared" si="10"/>
        <v>0</v>
      </c>
      <c r="AD12" s="293">
        <f t="shared" si="11"/>
        <v>0</v>
      </c>
      <c r="AE12" s="293">
        <f t="shared" si="12"/>
        <v>0</v>
      </c>
      <c r="AF12" s="293">
        <f t="shared" si="13"/>
        <v>0</v>
      </c>
      <c r="AG12" s="293">
        <f t="shared" si="14"/>
        <v>0</v>
      </c>
      <c r="AH12" s="293">
        <f t="shared" si="15"/>
        <v>0</v>
      </c>
      <c r="AI12" s="293">
        <f t="shared" si="16"/>
        <v>0</v>
      </c>
      <c r="AJ12" s="293">
        <f t="shared" si="16"/>
        <v>0</v>
      </c>
      <c r="AK12" s="293">
        <f t="shared" si="16"/>
        <v>0</v>
      </c>
      <c r="AL12" s="293">
        <f t="shared" si="17"/>
        <v>0</v>
      </c>
      <c r="AM12" s="293">
        <f t="shared" si="17"/>
        <v>0</v>
      </c>
      <c r="AN12" s="293">
        <f t="shared" si="17"/>
        <v>0</v>
      </c>
    </row>
    <row r="13" spans="1:40" s="104" customFormat="1" ht="12.95" customHeight="1">
      <c r="A13" s="93" t="s">
        <v>98</v>
      </c>
      <c r="B13" s="539">
        <f t="shared" si="0"/>
        <v>202</v>
      </c>
      <c r="C13" s="540">
        <f t="shared" si="18"/>
        <v>71</v>
      </c>
      <c r="D13" s="540">
        <f t="shared" si="18"/>
        <v>131</v>
      </c>
      <c r="E13" s="540">
        <f t="shared" si="1"/>
        <v>80</v>
      </c>
      <c r="F13" s="540">
        <v>34</v>
      </c>
      <c r="G13" s="540">
        <v>46</v>
      </c>
      <c r="H13" s="541">
        <f t="shared" si="2"/>
        <v>64</v>
      </c>
      <c r="I13" s="541">
        <v>20</v>
      </c>
      <c r="J13" s="540">
        <v>44</v>
      </c>
      <c r="K13" s="543">
        <f t="shared" si="3"/>
        <v>58</v>
      </c>
      <c r="L13" s="540">
        <v>17</v>
      </c>
      <c r="M13" s="543">
        <v>41</v>
      </c>
      <c r="N13" s="540">
        <f t="shared" si="4"/>
        <v>0</v>
      </c>
      <c r="O13" s="541">
        <v>0</v>
      </c>
      <c r="P13" s="540">
        <v>0</v>
      </c>
      <c r="Q13" s="543">
        <f t="shared" si="5"/>
        <v>0</v>
      </c>
      <c r="R13" s="540">
        <v>0</v>
      </c>
      <c r="S13" s="543">
        <v>0</v>
      </c>
      <c r="T13" s="540">
        <f t="shared" si="6"/>
        <v>160</v>
      </c>
      <c r="U13" s="541">
        <v>47</v>
      </c>
      <c r="V13" s="540">
        <v>113</v>
      </c>
      <c r="W13" s="543">
        <f t="shared" si="7"/>
        <v>42</v>
      </c>
      <c r="X13" s="540">
        <v>24</v>
      </c>
      <c r="Y13" s="543">
        <v>18</v>
      </c>
      <c r="AA13" s="293">
        <f t="shared" si="8"/>
        <v>0</v>
      </c>
      <c r="AB13" s="293">
        <f t="shared" si="9"/>
        <v>0</v>
      </c>
      <c r="AC13" s="293">
        <f t="shared" si="10"/>
        <v>0</v>
      </c>
      <c r="AD13" s="293">
        <f t="shared" si="11"/>
        <v>0</v>
      </c>
      <c r="AE13" s="293">
        <f t="shared" si="12"/>
        <v>0</v>
      </c>
      <c r="AF13" s="293">
        <f t="shared" si="13"/>
        <v>0</v>
      </c>
      <c r="AG13" s="293">
        <f t="shared" si="14"/>
        <v>0</v>
      </c>
      <c r="AH13" s="293">
        <f t="shared" si="15"/>
        <v>0</v>
      </c>
      <c r="AI13" s="293">
        <f t="shared" si="16"/>
        <v>0</v>
      </c>
      <c r="AJ13" s="293">
        <f t="shared" si="16"/>
        <v>0</v>
      </c>
      <c r="AK13" s="293">
        <f t="shared" si="16"/>
        <v>0</v>
      </c>
      <c r="AL13" s="293">
        <f t="shared" si="17"/>
        <v>0</v>
      </c>
      <c r="AM13" s="293">
        <f t="shared" si="17"/>
        <v>0</v>
      </c>
      <c r="AN13" s="293">
        <f t="shared" si="17"/>
        <v>0</v>
      </c>
    </row>
    <row r="14" spans="1:40" s="104" customFormat="1" ht="12.95" customHeight="1">
      <c r="A14" s="93" t="s">
        <v>99</v>
      </c>
      <c r="B14" s="539">
        <f t="shared" si="0"/>
        <v>272</v>
      </c>
      <c r="C14" s="540">
        <f t="shared" si="18"/>
        <v>177</v>
      </c>
      <c r="D14" s="540">
        <f t="shared" si="18"/>
        <v>95</v>
      </c>
      <c r="E14" s="540">
        <f t="shared" si="1"/>
        <v>72</v>
      </c>
      <c r="F14" s="540">
        <v>54</v>
      </c>
      <c r="G14" s="540">
        <v>18</v>
      </c>
      <c r="H14" s="540">
        <f t="shared" si="2"/>
        <v>110</v>
      </c>
      <c r="I14" s="541">
        <v>67</v>
      </c>
      <c r="J14" s="540">
        <v>43</v>
      </c>
      <c r="K14" s="543">
        <f t="shared" si="3"/>
        <v>90</v>
      </c>
      <c r="L14" s="540">
        <v>56</v>
      </c>
      <c r="M14" s="543">
        <v>34</v>
      </c>
      <c r="N14" s="540">
        <f t="shared" si="4"/>
        <v>0</v>
      </c>
      <c r="O14" s="541">
        <v>0</v>
      </c>
      <c r="P14" s="540">
        <v>0</v>
      </c>
      <c r="Q14" s="543">
        <f t="shared" si="5"/>
        <v>0</v>
      </c>
      <c r="R14" s="540">
        <v>0</v>
      </c>
      <c r="S14" s="543">
        <v>0</v>
      </c>
      <c r="T14" s="540">
        <f t="shared" si="6"/>
        <v>230</v>
      </c>
      <c r="U14" s="541">
        <v>138</v>
      </c>
      <c r="V14" s="540">
        <v>92</v>
      </c>
      <c r="W14" s="543">
        <f t="shared" si="7"/>
        <v>42</v>
      </c>
      <c r="X14" s="540">
        <v>39</v>
      </c>
      <c r="Y14" s="543">
        <v>3</v>
      </c>
      <c r="AA14" s="293">
        <f t="shared" si="8"/>
        <v>0</v>
      </c>
      <c r="AB14" s="293">
        <f t="shared" si="9"/>
        <v>0</v>
      </c>
      <c r="AC14" s="293">
        <f t="shared" si="10"/>
        <v>0</v>
      </c>
      <c r="AD14" s="293">
        <f t="shared" si="11"/>
        <v>0</v>
      </c>
      <c r="AE14" s="293">
        <f t="shared" si="12"/>
        <v>0</v>
      </c>
      <c r="AF14" s="293">
        <f t="shared" si="13"/>
        <v>0</v>
      </c>
      <c r="AG14" s="293">
        <f t="shared" si="14"/>
        <v>0</v>
      </c>
      <c r="AH14" s="293">
        <f t="shared" si="15"/>
        <v>0</v>
      </c>
      <c r="AI14" s="293">
        <f t="shared" si="16"/>
        <v>0</v>
      </c>
      <c r="AJ14" s="293">
        <f t="shared" si="16"/>
        <v>0</v>
      </c>
      <c r="AK14" s="293">
        <f t="shared" si="16"/>
        <v>0</v>
      </c>
      <c r="AL14" s="293">
        <f t="shared" si="17"/>
        <v>0</v>
      </c>
      <c r="AM14" s="293">
        <f t="shared" si="17"/>
        <v>0</v>
      </c>
      <c r="AN14" s="293">
        <f t="shared" si="17"/>
        <v>0</v>
      </c>
    </row>
    <row r="15" spans="1:40" s="104" customFormat="1" ht="12.95" customHeight="1">
      <c r="A15" s="93" t="s">
        <v>281</v>
      </c>
      <c r="B15" s="539">
        <f t="shared" si="0"/>
        <v>185</v>
      </c>
      <c r="C15" s="540">
        <f t="shared" si="18"/>
        <v>61</v>
      </c>
      <c r="D15" s="540">
        <f t="shared" si="18"/>
        <v>124</v>
      </c>
      <c r="E15" s="540">
        <f t="shared" si="1"/>
        <v>70</v>
      </c>
      <c r="F15" s="540">
        <v>32</v>
      </c>
      <c r="G15" s="540">
        <v>38</v>
      </c>
      <c r="H15" s="540">
        <f t="shared" si="2"/>
        <v>61</v>
      </c>
      <c r="I15" s="541">
        <v>16</v>
      </c>
      <c r="J15" s="540">
        <v>45</v>
      </c>
      <c r="K15" s="542">
        <f t="shared" si="3"/>
        <v>54</v>
      </c>
      <c r="L15" s="540">
        <v>13</v>
      </c>
      <c r="M15" s="542">
        <v>41</v>
      </c>
      <c r="N15" s="540">
        <f t="shared" si="4"/>
        <v>0</v>
      </c>
      <c r="O15" s="541">
        <v>0</v>
      </c>
      <c r="P15" s="540">
        <v>0</v>
      </c>
      <c r="Q15" s="543">
        <f t="shared" si="5"/>
        <v>0</v>
      </c>
      <c r="R15" s="540">
        <v>0</v>
      </c>
      <c r="S15" s="543">
        <v>0</v>
      </c>
      <c r="T15" s="540">
        <f t="shared" si="6"/>
        <v>134</v>
      </c>
      <c r="U15" s="541">
        <v>61</v>
      </c>
      <c r="V15" s="540">
        <v>73</v>
      </c>
      <c r="W15" s="543">
        <f t="shared" si="7"/>
        <v>51</v>
      </c>
      <c r="X15" s="540">
        <v>0</v>
      </c>
      <c r="Y15" s="543">
        <v>51</v>
      </c>
      <c r="AA15" s="293">
        <f t="shared" si="8"/>
        <v>0</v>
      </c>
      <c r="AB15" s="293">
        <f t="shared" si="9"/>
        <v>0</v>
      </c>
      <c r="AC15" s="293">
        <f t="shared" si="10"/>
        <v>0</v>
      </c>
      <c r="AD15" s="293">
        <f t="shared" si="11"/>
        <v>0</v>
      </c>
      <c r="AE15" s="293">
        <f t="shared" si="12"/>
        <v>0</v>
      </c>
      <c r="AF15" s="293">
        <f t="shared" si="13"/>
        <v>0</v>
      </c>
      <c r="AG15" s="293">
        <f t="shared" si="14"/>
        <v>0</v>
      </c>
      <c r="AH15" s="293">
        <f t="shared" si="15"/>
        <v>0</v>
      </c>
      <c r="AI15" s="293">
        <f t="shared" si="16"/>
        <v>0</v>
      </c>
      <c r="AJ15" s="293">
        <f t="shared" si="16"/>
        <v>0</v>
      </c>
      <c r="AK15" s="293">
        <f t="shared" si="16"/>
        <v>0</v>
      </c>
      <c r="AL15" s="293">
        <f t="shared" si="17"/>
        <v>0</v>
      </c>
      <c r="AM15" s="293">
        <f t="shared" si="17"/>
        <v>0</v>
      </c>
      <c r="AN15" s="293">
        <f t="shared" si="17"/>
        <v>0</v>
      </c>
    </row>
    <row r="16" spans="1:40" s="104" customFormat="1" ht="12.95" customHeight="1">
      <c r="A16" s="93" t="s">
        <v>282</v>
      </c>
      <c r="B16" s="539">
        <f t="shared" si="0"/>
        <v>204</v>
      </c>
      <c r="C16" s="540">
        <f t="shared" si="18"/>
        <v>100</v>
      </c>
      <c r="D16" s="540">
        <f t="shared" si="18"/>
        <v>104</v>
      </c>
      <c r="E16" s="540">
        <f t="shared" si="1"/>
        <v>82</v>
      </c>
      <c r="F16" s="540">
        <v>48</v>
      </c>
      <c r="G16" s="540">
        <v>34</v>
      </c>
      <c r="H16" s="540">
        <f t="shared" si="2"/>
        <v>69</v>
      </c>
      <c r="I16" s="541">
        <v>26</v>
      </c>
      <c r="J16" s="540">
        <v>43</v>
      </c>
      <c r="K16" s="542">
        <f t="shared" si="3"/>
        <v>53</v>
      </c>
      <c r="L16" s="540">
        <v>26</v>
      </c>
      <c r="M16" s="542">
        <v>27</v>
      </c>
      <c r="N16" s="540">
        <f t="shared" si="4"/>
        <v>0</v>
      </c>
      <c r="O16" s="541">
        <v>0</v>
      </c>
      <c r="P16" s="540">
        <v>0</v>
      </c>
      <c r="Q16" s="543">
        <f t="shared" si="5"/>
        <v>0</v>
      </c>
      <c r="R16" s="540">
        <v>0</v>
      </c>
      <c r="S16" s="543">
        <v>0</v>
      </c>
      <c r="T16" s="540">
        <f t="shared" si="6"/>
        <v>204</v>
      </c>
      <c r="U16" s="541">
        <v>100</v>
      </c>
      <c r="V16" s="540">
        <v>104</v>
      </c>
      <c r="W16" s="543">
        <f t="shared" si="7"/>
        <v>0</v>
      </c>
      <c r="X16" s="540">
        <v>0</v>
      </c>
      <c r="Y16" s="543">
        <v>0</v>
      </c>
      <c r="AA16" s="293">
        <f t="shared" si="8"/>
        <v>0</v>
      </c>
      <c r="AB16" s="293">
        <f t="shared" si="9"/>
        <v>0</v>
      </c>
      <c r="AC16" s="293">
        <f t="shared" si="10"/>
        <v>0</v>
      </c>
      <c r="AD16" s="293">
        <f t="shared" si="11"/>
        <v>0</v>
      </c>
      <c r="AE16" s="293">
        <f t="shared" si="12"/>
        <v>0</v>
      </c>
      <c r="AF16" s="293">
        <f t="shared" si="13"/>
        <v>0</v>
      </c>
      <c r="AG16" s="293">
        <f t="shared" si="14"/>
        <v>0</v>
      </c>
      <c r="AH16" s="293">
        <f t="shared" si="15"/>
        <v>0</v>
      </c>
      <c r="AI16" s="293">
        <f t="shared" si="16"/>
        <v>0</v>
      </c>
      <c r="AJ16" s="293">
        <f t="shared" si="16"/>
        <v>0</v>
      </c>
      <c r="AK16" s="293">
        <f t="shared" si="16"/>
        <v>0</v>
      </c>
      <c r="AL16" s="293">
        <f t="shared" si="17"/>
        <v>0</v>
      </c>
      <c r="AM16" s="293">
        <f t="shared" si="17"/>
        <v>0</v>
      </c>
      <c r="AN16" s="293">
        <f t="shared" si="17"/>
        <v>0</v>
      </c>
    </row>
    <row r="17" spans="1:40" s="104" customFormat="1" ht="12.95" customHeight="1">
      <c r="A17" s="93" t="s">
        <v>653</v>
      </c>
      <c r="B17" s="539">
        <f t="shared" si="0"/>
        <v>271</v>
      </c>
      <c r="C17" s="540">
        <f t="shared" si="18"/>
        <v>104</v>
      </c>
      <c r="D17" s="540">
        <f t="shared" si="18"/>
        <v>167</v>
      </c>
      <c r="E17" s="540">
        <f t="shared" si="1"/>
        <v>102</v>
      </c>
      <c r="F17" s="540">
        <v>34</v>
      </c>
      <c r="G17" s="540">
        <v>68</v>
      </c>
      <c r="H17" s="540">
        <f t="shared" si="2"/>
        <v>103</v>
      </c>
      <c r="I17" s="541">
        <v>35</v>
      </c>
      <c r="J17" s="540">
        <v>68</v>
      </c>
      <c r="K17" s="543">
        <f t="shared" si="3"/>
        <v>66</v>
      </c>
      <c r="L17" s="540">
        <v>35</v>
      </c>
      <c r="M17" s="543">
        <v>31</v>
      </c>
      <c r="N17" s="540">
        <f t="shared" si="4"/>
        <v>0</v>
      </c>
      <c r="O17" s="541">
        <v>0</v>
      </c>
      <c r="P17" s="540">
        <v>0</v>
      </c>
      <c r="Q17" s="543">
        <f t="shared" si="5"/>
        <v>27</v>
      </c>
      <c r="R17" s="540">
        <v>17</v>
      </c>
      <c r="S17" s="543">
        <v>10</v>
      </c>
      <c r="T17" s="540">
        <f t="shared" si="6"/>
        <v>134</v>
      </c>
      <c r="U17" s="541">
        <v>41</v>
      </c>
      <c r="V17" s="540">
        <v>93</v>
      </c>
      <c r="W17" s="543">
        <f t="shared" si="7"/>
        <v>110</v>
      </c>
      <c r="X17" s="540">
        <v>46</v>
      </c>
      <c r="Y17" s="543">
        <v>64</v>
      </c>
      <c r="AA17" s="293">
        <f t="shared" si="8"/>
        <v>0</v>
      </c>
      <c r="AB17" s="293">
        <f t="shared" si="9"/>
        <v>0</v>
      </c>
      <c r="AC17" s="293">
        <f t="shared" si="10"/>
        <v>0</v>
      </c>
      <c r="AD17" s="293">
        <f t="shared" si="11"/>
        <v>0</v>
      </c>
      <c r="AE17" s="293">
        <f t="shared" si="12"/>
        <v>0</v>
      </c>
      <c r="AF17" s="293">
        <f t="shared" si="13"/>
        <v>0</v>
      </c>
      <c r="AG17" s="293">
        <f t="shared" si="14"/>
        <v>0</v>
      </c>
      <c r="AH17" s="293">
        <f t="shared" si="15"/>
        <v>0</v>
      </c>
      <c r="AI17" s="293">
        <f t="shared" si="16"/>
        <v>0</v>
      </c>
      <c r="AJ17" s="293">
        <f t="shared" si="16"/>
        <v>0</v>
      </c>
      <c r="AK17" s="293">
        <f t="shared" si="16"/>
        <v>0</v>
      </c>
      <c r="AL17" s="293">
        <f t="shared" si="17"/>
        <v>0</v>
      </c>
      <c r="AM17" s="293">
        <f t="shared" si="17"/>
        <v>0</v>
      </c>
      <c r="AN17" s="293">
        <f t="shared" si="17"/>
        <v>0</v>
      </c>
    </row>
    <row r="18" spans="1:40" s="104" customFormat="1" ht="12.95" customHeight="1">
      <c r="A18" s="93" t="s">
        <v>283</v>
      </c>
      <c r="B18" s="539">
        <f t="shared" si="0"/>
        <v>158</v>
      </c>
      <c r="C18" s="540">
        <f t="shared" si="18"/>
        <v>71</v>
      </c>
      <c r="D18" s="540">
        <f t="shared" si="18"/>
        <v>87</v>
      </c>
      <c r="E18" s="540">
        <f t="shared" si="1"/>
        <v>58</v>
      </c>
      <c r="F18" s="540">
        <v>19</v>
      </c>
      <c r="G18" s="540">
        <v>39</v>
      </c>
      <c r="H18" s="540">
        <f t="shared" si="2"/>
        <v>56</v>
      </c>
      <c r="I18" s="541">
        <v>33</v>
      </c>
      <c r="J18" s="540">
        <v>23</v>
      </c>
      <c r="K18" s="543">
        <f t="shared" si="3"/>
        <v>44</v>
      </c>
      <c r="L18" s="540">
        <v>19</v>
      </c>
      <c r="M18" s="543">
        <v>25</v>
      </c>
      <c r="N18" s="540">
        <f t="shared" si="4"/>
        <v>0</v>
      </c>
      <c r="O18" s="541">
        <v>0</v>
      </c>
      <c r="P18" s="540">
        <v>0</v>
      </c>
      <c r="Q18" s="543">
        <f t="shared" si="5"/>
        <v>0</v>
      </c>
      <c r="R18" s="540">
        <v>0</v>
      </c>
      <c r="S18" s="543">
        <v>0</v>
      </c>
      <c r="T18" s="540">
        <f t="shared" si="6"/>
        <v>158</v>
      </c>
      <c r="U18" s="541">
        <v>71</v>
      </c>
      <c r="V18" s="540">
        <v>87</v>
      </c>
      <c r="W18" s="543">
        <f t="shared" si="7"/>
        <v>0</v>
      </c>
      <c r="X18" s="540">
        <v>0</v>
      </c>
      <c r="Y18" s="543">
        <v>0</v>
      </c>
      <c r="AA18" s="293">
        <f t="shared" si="8"/>
        <v>0</v>
      </c>
      <c r="AB18" s="293">
        <f t="shared" si="9"/>
        <v>0</v>
      </c>
      <c r="AC18" s="293">
        <f t="shared" si="10"/>
        <v>0</v>
      </c>
      <c r="AD18" s="293">
        <f t="shared" si="11"/>
        <v>0</v>
      </c>
      <c r="AE18" s="293">
        <f t="shared" si="12"/>
        <v>0</v>
      </c>
      <c r="AF18" s="293">
        <f t="shared" si="13"/>
        <v>0</v>
      </c>
      <c r="AG18" s="293">
        <f t="shared" si="14"/>
        <v>0</v>
      </c>
      <c r="AH18" s="293">
        <f t="shared" si="15"/>
        <v>0</v>
      </c>
      <c r="AI18" s="293">
        <f t="shared" si="16"/>
        <v>0</v>
      </c>
      <c r="AJ18" s="293">
        <f t="shared" si="16"/>
        <v>0</v>
      </c>
      <c r="AK18" s="293">
        <f t="shared" si="16"/>
        <v>0</v>
      </c>
      <c r="AL18" s="293">
        <f t="shared" si="17"/>
        <v>0</v>
      </c>
      <c r="AM18" s="293">
        <f t="shared" si="17"/>
        <v>0</v>
      </c>
      <c r="AN18" s="293">
        <f t="shared" si="17"/>
        <v>0</v>
      </c>
    </row>
    <row r="19" spans="1:40" s="104" customFormat="1" ht="12.95" customHeight="1">
      <c r="A19" s="93" t="s">
        <v>654</v>
      </c>
      <c r="B19" s="539">
        <f t="shared" si="0"/>
        <v>202</v>
      </c>
      <c r="C19" s="540">
        <f t="shared" si="18"/>
        <v>96</v>
      </c>
      <c r="D19" s="540">
        <f t="shared" si="18"/>
        <v>106</v>
      </c>
      <c r="E19" s="540">
        <f t="shared" si="1"/>
        <v>84</v>
      </c>
      <c r="F19" s="540">
        <v>38</v>
      </c>
      <c r="G19" s="540">
        <v>46</v>
      </c>
      <c r="H19" s="540">
        <f t="shared" si="2"/>
        <v>64</v>
      </c>
      <c r="I19" s="541">
        <v>36</v>
      </c>
      <c r="J19" s="540">
        <v>28</v>
      </c>
      <c r="K19" s="543">
        <f t="shared" si="3"/>
        <v>54</v>
      </c>
      <c r="L19" s="540">
        <v>22</v>
      </c>
      <c r="M19" s="543">
        <v>32</v>
      </c>
      <c r="N19" s="540">
        <f t="shared" si="4"/>
        <v>0</v>
      </c>
      <c r="O19" s="541">
        <v>0</v>
      </c>
      <c r="P19" s="540">
        <v>0</v>
      </c>
      <c r="Q19" s="543">
        <f t="shared" si="5"/>
        <v>0</v>
      </c>
      <c r="R19" s="540">
        <v>0</v>
      </c>
      <c r="S19" s="543">
        <v>0</v>
      </c>
      <c r="T19" s="540">
        <f t="shared" si="6"/>
        <v>170</v>
      </c>
      <c r="U19" s="541">
        <v>92</v>
      </c>
      <c r="V19" s="540">
        <v>78</v>
      </c>
      <c r="W19" s="543">
        <f t="shared" si="7"/>
        <v>32</v>
      </c>
      <c r="X19" s="540">
        <v>4</v>
      </c>
      <c r="Y19" s="543">
        <v>28</v>
      </c>
      <c r="AA19" s="293">
        <f t="shared" si="8"/>
        <v>0</v>
      </c>
      <c r="AB19" s="293">
        <f t="shared" si="9"/>
        <v>0</v>
      </c>
      <c r="AC19" s="293">
        <f t="shared" si="10"/>
        <v>0</v>
      </c>
      <c r="AD19" s="293">
        <f t="shared" si="11"/>
        <v>0</v>
      </c>
      <c r="AE19" s="293">
        <f t="shared" si="12"/>
        <v>0</v>
      </c>
      <c r="AF19" s="293">
        <f t="shared" si="13"/>
        <v>0</v>
      </c>
      <c r="AG19" s="293">
        <f t="shared" si="14"/>
        <v>0</v>
      </c>
      <c r="AH19" s="293">
        <f t="shared" si="15"/>
        <v>0</v>
      </c>
      <c r="AI19" s="293">
        <f t="shared" si="16"/>
        <v>0</v>
      </c>
      <c r="AJ19" s="293">
        <f t="shared" si="16"/>
        <v>0</v>
      </c>
      <c r="AK19" s="293">
        <f t="shared" si="16"/>
        <v>0</v>
      </c>
      <c r="AL19" s="293">
        <f t="shared" si="17"/>
        <v>0</v>
      </c>
      <c r="AM19" s="293">
        <f t="shared" si="17"/>
        <v>0</v>
      </c>
      <c r="AN19" s="293">
        <f t="shared" si="17"/>
        <v>0</v>
      </c>
    </row>
    <row r="20" spans="1:40" s="104" customFormat="1" ht="12.95" customHeight="1">
      <c r="A20" s="93" t="s">
        <v>271</v>
      </c>
      <c r="B20" s="539">
        <f t="shared" si="0"/>
        <v>186</v>
      </c>
      <c r="C20" s="540">
        <f t="shared" si="18"/>
        <v>76</v>
      </c>
      <c r="D20" s="540">
        <f t="shared" si="18"/>
        <v>110</v>
      </c>
      <c r="E20" s="540">
        <f t="shared" si="1"/>
        <v>64</v>
      </c>
      <c r="F20" s="540">
        <v>27</v>
      </c>
      <c r="G20" s="540">
        <v>37</v>
      </c>
      <c r="H20" s="540">
        <f t="shared" si="2"/>
        <v>62</v>
      </c>
      <c r="I20" s="541">
        <v>24</v>
      </c>
      <c r="J20" s="540">
        <v>38</v>
      </c>
      <c r="K20" s="543">
        <f t="shared" si="3"/>
        <v>60</v>
      </c>
      <c r="L20" s="540">
        <v>25</v>
      </c>
      <c r="M20" s="543">
        <v>35</v>
      </c>
      <c r="N20" s="540">
        <f t="shared" si="4"/>
        <v>0</v>
      </c>
      <c r="O20" s="541">
        <v>0</v>
      </c>
      <c r="P20" s="540">
        <v>0</v>
      </c>
      <c r="Q20" s="543">
        <f t="shared" si="5"/>
        <v>0</v>
      </c>
      <c r="R20" s="540">
        <v>0</v>
      </c>
      <c r="S20" s="543">
        <v>0</v>
      </c>
      <c r="T20" s="540">
        <f t="shared" si="6"/>
        <v>146</v>
      </c>
      <c r="U20" s="541">
        <v>66</v>
      </c>
      <c r="V20" s="540">
        <v>80</v>
      </c>
      <c r="W20" s="543">
        <f t="shared" si="7"/>
        <v>40</v>
      </c>
      <c r="X20" s="540">
        <v>10</v>
      </c>
      <c r="Y20" s="543">
        <v>30</v>
      </c>
      <c r="AA20" s="293">
        <f t="shared" si="8"/>
        <v>0</v>
      </c>
      <c r="AB20" s="293">
        <f t="shared" si="9"/>
        <v>0</v>
      </c>
      <c r="AC20" s="293">
        <f t="shared" si="10"/>
        <v>0</v>
      </c>
      <c r="AD20" s="293">
        <f t="shared" si="11"/>
        <v>0</v>
      </c>
      <c r="AE20" s="293">
        <f t="shared" si="12"/>
        <v>0</v>
      </c>
      <c r="AF20" s="293">
        <f t="shared" si="13"/>
        <v>0</v>
      </c>
      <c r="AG20" s="293">
        <f t="shared" si="14"/>
        <v>0</v>
      </c>
      <c r="AH20" s="293">
        <f t="shared" si="15"/>
        <v>0</v>
      </c>
      <c r="AI20" s="293">
        <f t="shared" si="16"/>
        <v>0</v>
      </c>
      <c r="AJ20" s="293">
        <f t="shared" si="16"/>
        <v>0</v>
      </c>
      <c r="AK20" s="293">
        <f t="shared" si="16"/>
        <v>0</v>
      </c>
      <c r="AL20" s="293">
        <f t="shared" si="17"/>
        <v>0</v>
      </c>
      <c r="AM20" s="293">
        <f t="shared" si="17"/>
        <v>0</v>
      </c>
      <c r="AN20" s="293">
        <f t="shared" si="17"/>
        <v>0</v>
      </c>
    </row>
    <row r="21" spans="1:40" s="104" customFormat="1" ht="12.95" customHeight="1">
      <c r="A21" s="93" t="s">
        <v>295</v>
      </c>
      <c r="B21" s="539">
        <f t="shared" si="0"/>
        <v>208</v>
      </c>
      <c r="C21" s="540">
        <f t="shared" si="18"/>
        <v>67</v>
      </c>
      <c r="D21" s="540">
        <f t="shared" si="18"/>
        <v>141</v>
      </c>
      <c r="E21" s="540">
        <f t="shared" si="1"/>
        <v>84</v>
      </c>
      <c r="F21" s="540">
        <v>34</v>
      </c>
      <c r="G21" s="540">
        <v>50</v>
      </c>
      <c r="H21" s="540">
        <f t="shared" si="2"/>
        <v>83</v>
      </c>
      <c r="I21" s="541">
        <v>22</v>
      </c>
      <c r="J21" s="540">
        <v>61</v>
      </c>
      <c r="K21" s="543">
        <f t="shared" si="3"/>
        <v>41</v>
      </c>
      <c r="L21" s="540">
        <v>11</v>
      </c>
      <c r="M21" s="543">
        <v>30</v>
      </c>
      <c r="N21" s="540">
        <f t="shared" si="4"/>
        <v>0</v>
      </c>
      <c r="O21" s="541">
        <v>0</v>
      </c>
      <c r="P21" s="540">
        <v>0</v>
      </c>
      <c r="Q21" s="543">
        <f t="shared" si="5"/>
        <v>0</v>
      </c>
      <c r="R21" s="540">
        <v>0</v>
      </c>
      <c r="S21" s="543">
        <v>0</v>
      </c>
      <c r="T21" s="540">
        <f t="shared" si="6"/>
        <v>204</v>
      </c>
      <c r="U21" s="541">
        <v>63</v>
      </c>
      <c r="V21" s="540">
        <v>141</v>
      </c>
      <c r="W21" s="543">
        <f t="shared" si="7"/>
        <v>4</v>
      </c>
      <c r="X21" s="540">
        <v>4</v>
      </c>
      <c r="Y21" s="543">
        <v>0</v>
      </c>
      <c r="AA21" s="293">
        <f t="shared" si="8"/>
        <v>0</v>
      </c>
      <c r="AB21" s="293">
        <f t="shared" si="9"/>
        <v>0</v>
      </c>
      <c r="AC21" s="293">
        <f t="shared" si="10"/>
        <v>0</v>
      </c>
      <c r="AD21" s="293">
        <f t="shared" si="11"/>
        <v>0</v>
      </c>
      <c r="AE21" s="293">
        <f t="shared" si="12"/>
        <v>0</v>
      </c>
      <c r="AF21" s="293">
        <f t="shared" si="13"/>
        <v>0</v>
      </c>
      <c r="AG21" s="293">
        <f t="shared" si="14"/>
        <v>0</v>
      </c>
      <c r="AH21" s="293">
        <f t="shared" si="15"/>
        <v>0</v>
      </c>
      <c r="AI21" s="293">
        <f t="shared" si="16"/>
        <v>0</v>
      </c>
      <c r="AJ21" s="293">
        <f t="shared" si="16"/>
        <v>0</v>
      </c>
      <c r="AK21" s="293">
        <f t="shared" si="16"/>
        <v>0</v>
      </c>
      <c r="AL21" s="293">
        <f t="shared" si="17"/>
        <v>0</v>
      </c>
      <c r="AM21" s="293">
        <f t="shared" si="17"/>
        <v>0</v>
      </c>
      <c r="AN21" s="293">
        <f t="shared" si="17"/>
        <v>0</v>
      </c>
    </row>
    <row r="22" spans="1:40" s="104" customFormat="1" ht="21" customHeight="1">
      <c r="A22" s="108" t="s">
        <v>296</v>
      </c>
      <c r="B22" s="539"/>
      <c r="C22" s="540"/>
      <c r="D22" s="540"/>
      <c r="E22" s="540"/>
      <c r="F22" s="540"/>
      <c r="G22" s="540"/>
      <c r="H22" s="540"/>
      <c r="I22" s="541"/>
      <c r="J22" s="540"/>
      <c r="K22" s="542"/>
      <c r="L22" s="540"/>
      <c r="M22" s="542"/>
      <c r="N22" s="540"/>
      <c r="O22" s="541"/>
      <c r="P22" s="540"/>
      <c r="Q22" s="542"/>
      <c r="R22" s="540"/>
      <c r="S22" s="542"/>
      <c r="T22" s="540"/>
      <c r="U22" s="541"/>
      <c r="V22" s="540"/>
      <c r="W22" s="542"/>
      <c r="X22" s="540"/>
      <c r="Y22" s="542"/>
    </row>
    <row r="23" spans="1:40" s="104" customFormat="1" ht="12.95" customHeight="1">
      <c r="A23" s="93" t="s">
        <v>297</v>
      </c>
      <c r="B23" s="195">
        <f t="shared" si="0"/>
        <v>1214</v>
      </c>
      <c r="C23" s="196">
        <f t="shared" si="18"/>
        <v>551</v>
      </c>
      <c r="D23" s="196">
        <f t="shared" si="18"/>
        <v>663</v>
      </c>
      <c r="E23" s="196">
        <f t="shared" si="1"/>
        <v>431</v>
      </c>
      <c r="F23" s="196">
        <v>204</v>
      </c>
      <c r="G23" s="196">
        <v>227</v>
      </c>
      <c r="H23" s="196">
        <f t="shared" si="2"/>
        <v>433</v>
      </c>
      <c r="I23" s="197">
        <v>187</v>
      </c>
      <c r="J23" s="196">
        <v>246</v>
      </c>
      <c r="K23" s="544">
        <f>L23+M23</f>
        <v>350</v>
      </c>
      <c r="L23" s="196">
        <v>160</v>
      </c>
      <c r="M23" s="544">
        <v>190</v>
      </c>
      <c r="N23" s="196">
        <f>O23+P23</f>
        <v>0</v>
      </c>
      <c r="O23" s="197">
        <v>0</v>
      </c>
      <c r="P23" s="196">
        <v>0</v>
      </c>
      <c r="Q23" s="545">
        <f t="shared" si="5"/>
        <v>66</v>
      </c>
      <c r="R23" s="196">
        <v>41</v>
      </c>
      <c r="S23" s="545">
        <v>25</v>
      </c>
      <c r="T23" s="196">
        <f t="shared" si="6"/>
        <v>952</v>
      </c>
      <c r="U23" s="197">
        <v>442</v>
      </c>
      <c r="V23" s="196">
        <v>510</v>
      </c>
      <c r="W23" s="544">
        <f t="shared" si="7"/>
        <v>196</v>
      </c>
      <c r="X23" s="196">
        <v>68</v>
      </c>
      <c r="Y23" s="544">
        <v>128</v>
      </c>
      <c r="AA23" s="293">
        <f t="shared" ref="AA23:AA36" si="19">B23-C23-D23</f>
        <v>0</v>
      </c>
      <c r="AB23" s="293">
        <f t="shared" ref="AB23:AB36" si="20">E23-F23-G23</f>
        <v>0</v>
      </c>
      <c r="AC23" s="293">
        <f t="shared" ref="AC23:AC36" si="21">H23-I23-J23</f>
        <v>0</v>
      </c>
      <c r="AD23" s="293">
        <f t="shared" ref="AD23:AD36" si="22">K23-L23-M23</f>
        <v>0</v>
      </c>
      <c r="AE23" s="293">
        <f t="shared" ref="AE23:AE36" si="23">N23-O23-P23</f>
        <v>0</v>
      </c>
      <c r="AF23" s="293">
        <f t="shared" ref="AF23:AF36" si="24">Q23-R23-S23</f>
        <v>0</v>
      </c>
      <c r="AG23" s="293">
        <f t="shared" ref="AG23:AG36" si="25">T23-U23-V23</f>
        <v>0</v>
      </c>
      <c r="AH23" s="293">
        <f t="shared" ref="AH23:AH36" si="26">W23-X23-Y23</f>
        <v>0</v>
      </c>
      <c r="AI23" s="293">
        <f t="shared" ref="AI23:AK36" si="27">B23-E23-H23-K23-N23</f>
        <v>0</v>
      </c>
      <c r="AJ23" s="293">
        <f t="shared" si="27"/>
        <v>0</v>
      </c>
      <c r="AK23" s="293">
        <f t="shared" si="27"/>
        <v>0</v>
      </c>
      <c r="AL23" s="293">
        <f t="shared" ref="AL23:AN36" si="28">B23-Q23-T23-W23</f>
        <v>0</v>
      </c>
      <c r="AM23" s="293">
        <f t="shared" si="28"/>
        <v>0</v>
      </c>
      <c r="AN23" s="293">
        <f t="shared" si="28"/>
        <v>0</v>
      </c>
    </row>
    <row r="24" spans="1:40" s="104" customFormat="1" ht="12.95" customHeight="1">
      <c r="A24" s="93" t="s">
        <v>155</v>
      </c>
      <c r="B24" s="539">
        <f t="shared" si="0"/>
        <v>501</v>
      </c>
      <c r="C24" s="540">
        <f t="shared" si="18"/>
        <v>224</v>
      </c>
      <c r="D24" s="540">
        <f t="shared" si="18"/>
        <v>277</v>
      </c>
      <c r="E24" s="540">
        <f t="shared" si="1"/>
        <v>205</v>
      </c>
      <c r="F24" s="540">
        <v>97</v>
      </c>
      <c r="G24" s="540">
        <v>108</v>
      </c>
      <c r="H24" s="540">
        <f t="shared" si="2"/>
        <v>176</v>
      </c>
      <c r="I24" s="541">
        <v>77</v>
      </c>
      <c r="J24" s="540">
        <v>99</v>
      </c>
      <c r="K24" s="542">
        <f t="shared" si="3"/>
        <v>120</v>
      </c>
      <c r="L24" s="540">
        <v>50</v>
      </c>
      <c r="M24" s="542">
        <v>70</v>
      </c>
      <c r="N24" s="540">
        <f t="shared" si="4"/>
        <v>0</v>
      </c>
      <c r="O24" s="541">
        <v>0</v>
      </c>
      <c r="P24" s="540">
        <v>0</v>
      </c>
      <c r="Q24" s="543">
        <f t="shared" si="5"/>
        <v>18</v>
      </c>
      <c r="R24" s="540">
        <v>12</v>
      </c>
      <c r="S24" s="543">
        <v>6</v>
      </c>
      <c r="T24" s="540">
        <f t="shared" si="6"/>
        <v>404</v>
      </c>
      <c r="U24" s="541">
        <v>184</v>
      </c>
      <c r="V24" s="540">
        <v>220</v>
      </c>
      <c r="W24" s="542">
        <f t="shared" si="7"/>
        <v>79</v>
      </c>
      <c r="X24" s="540">
        <v>28</v>
      </c>
      <c r="Y24" s="542">
        <v>51</v>
      </c>
      <c r="AA24" s="293">
        <f t="shared" si="19"/>
        <v>0</v>
      </c>
      <c r="AB24" s="293">
        <f t="shared" si="20"/>
        <v>0</v>
      </c>
      <c r="AC24" s="293">
        <f t="shared" si="21"/>
        <v>0</v>
      </c>
      <c r="AD24" s="293">
        <f t="shared" si="22"/>
        <v>0</v>
      </c>
      <c r="AE24" s="293">
        <f t="shared" si="23"/>
        <v>0</v>
      </c>
      <c r="AF24" s="293">
        <f t="shared" si="24"/>
        <v>0</v>
      </c>
      <c r="AG24" s="293">
        <f t="shared" si="25"/>
        <v>0</v>
      </c>
      <c r="AH24" s="293">
        <f t="shared" si="26"/>
        <v>0</v>
      </c>
      <c r="AI24" s="293">
        <f t="shared" si="27"/>
        <v>0</v>
      </c>
      <c r="AJ24" s="293">
        <f t="shared" si="27"/>
        <v>0</v>
      </c>
      <c r="AK24" s="293">
        <f t="shared" si="27"/>
        <v>0</v>
      </c>
      <c r="AL24" s="293">
        <f t="shared" si="28"/>
        <v>0</v>
      </c>
      <c r="AM24" s="293">
        <f t="shared" si="28"/>
        <v>0</v>
      </c>
      <c r="AN24" s="293">
        <f t="shared" si="28"/>
        <v>0</v>
      </c>
    </row>
    <row r="25" spans="1:40" s="104" customFormat="1" ht="12.95" customHeight="1">
      <c r="A25" s="93" t="s">
        <v>298</v>
      </c>
      <c r="B25" s="539">
        <f t="shared" si="0"/>
        <v>92</v>
      </c>
      <c r="C25" s="540">
        <f t="shared" si="18"/>
        <v>38</v>
      </c>
      <c r="D25" s="540">
        <f t="shared" si="18"/>
        <v>54</v>
      </c>
      <c r="E25" s="540">
        <f t="shared" si="1"/>
        <v>24</v>
      </c>
      <c r="F25" s="540">
        <v>12</v>
      </c>
      <c r="G25" s="540">
        <v>12</v>
      </c>
      <c r="H25" s="540">
        <f t="shared" si="2"/>
        <v>33</v>
      </c>
      <c r="I25" s="541">
        <v>9</v>
      </c>
      <c r="J25" s="540">
        <v>24</v>
      </c>
      <c r="K25" s="542">
        <f t="shared" si="3"/>
        <v>35</v>
      </c>
      <c r="L25" s="540">
        <v>17</v>
      </c>
      <c r="M25" s="542">
        <v>18</v>
      </c>
      <c r="N25" s="540">
        <f t="shared" si="4"/>
        <v>0</v>
      </c>
      <c r="O25" s="541">
        <v>0</v>
      </c>
      <c r="P25" s="540">
        <v>0</v>
      </c>
      <c r="Q25" s="543">
        <f t="shared" si="5"/>
        <v>2</v>
      </c>
      <c r="R25" s="540">
        <v>1</v>
      </c>
      <c r="S25" s="543">
        <v>1</v>
      </c>
      <c r="T25" s="540">
        <f t="shared" si="6"/>
        <v>74</v>
      </c>
      <c r="U25" s="541">
        <v>32</v>
      </c>
      <c r="V25" s="540">
        <v>42</v>
      </c>
      <c r="W25" s="542">
        <f t="shared" si="7"/>
        <v>16</v>
      </c>
      <c r="X25" s="540">
        <v>5</v>
      </c>
      <c r="Y25" s="542">
        <v>11</v>
      </c>
      <c r="AA25" s="293">
        <f t="shared" si="19"/>
        <v>0</v>
      </c>
      <c r="AB25" s="293">
        <f t="shared" si="20"/>
        <v>0</v>
      </c>
      <c r="AC25" s="293">
        <f t="shared" si="21"/>
        <v>0</v>
      </c>
      <c r="AD25" s="293">
        <f t="shared" si="22"/>
        <v>0</v>
      </c>
      <c r="AE25" s="293">
        <f t="shared" si="23"/>
        <v>0</v>
      </c>
      <c r="AF25" s="293">
        <f t="shared" si="24"/>
        <v>0</v>
      </c>
      <c r="AG25" s="293">
        <f t="shared" si="25"/>
        <v>0</v>
      </c>
      <c r="AH25" s="293">
        <f t="shared" si="26"/>
        <v>0</v>
      </c>
      <c r="AI25" s="293">
        <f t="shared" si="27"/>
        <v>0</v>
      </c>
      <c r="AJ25" s="293">
        <f t="shared" si="27"/>
        <v>0</v>
      </c>
      <c r="AK25" s="293">
        <f t="shared" si="27"/>
        <v>0</v>
      </c>
      <c r="AL25" s="293">
        <f t="shared" si="28"/>
        <v>0</v>
      </c>
      <c r="AM25" s="293">
        <f t="shared" si="28"/>
        <v>0</v>
      </c>
      <c r="AN25" s="293">
        <f t="shared" si="28"/>
        <v>0</v>
      </c>
    </row>
    <row r="26" spans="1:40" s="104" customFormat="1" ht="12.95" customHeight="1">
      <c r="A26" s="93" t="s">
        <v>154</v>
      </c>
      <c r="B26" s="539">
        <f t="shared" si="0"/>
        <v>40</v>
      </c>
      <c r="C26" s="540">
        <f t="shared" si="18"/>
        <v>13</v>
      </c>
      <c r="D26" s="540">
        <f t="shared" si="18"/>
        <v>27</v>
      </c>
      <c r="E26" s="540">
        <f t="shared" si="1"/>
        <v>13</v>
      </c>
      <c r="F26" s="540">
        <v>3</v>
      </c>
      <c r="G26" s="540">
        <v>10</v>
      </c>
      <c r="H26" s="540">
        <f t="shared" si="2"/>
        <v>13</v>
      </c>
      <c r="I26" s="541">
        <v>6</v>
      </c>
      <c r="J26" s="540">
        <v>7</v>
      </c>
      <c r="K26" s="542">
        <f t="shared" si="3"/>
        <v>14</v>
      </c>
      <c r="L26" s="540">
        <v>4</v>
      </c>
      <c r="M26" s="542">
        <v>10</v>
      </c>
      <c r="N26" s="540">
        <f t="shared" si="4"/>
        <v>0</v>
      </c>
      <c r="O26" s="541">
        <v>0</v>
      </c>
      <c r="P26" s="540">
        <v>0</v>
      </c>
      <c r="Q26" s="543">
        <f t="shared" si="5"/>
        <v>3</v>
      </c>
      <c r="R26" s="540">
        <v>2</v>
      </c>
      <c r="S26" s="543">
        <v>1</v>
      </c>
      <c r="T26" s="540">
        <f t="shared" si="6"/>
        <v>34</v>
      </c>
      <c r="U26" s="541">
        <v>10</v>
      </c>
      <c r="V26" s="540">
        <v>24</v>
      </c>
      <c r="W26" s="542">
        <f t="shared" si="7"/>
        <v>3</v>
      </c>
      <c r="X26" s="540">
        <v>1</v>
      </c>
      <c r="Y26" s="542">
        <v>2</v>
      </c>
      <c r="AA26" s="293">
        <f t="shared" si="19"/>
        <v>0</v>
      </c>
      <c r="AB26" s="293">
        <f t="shared" si="20"/>
        <v>0</v>
      </c>
      <c r="AC26" s="293">
        <f t="shared" si="21"/>
        <v>0</v>
      </c>
      <c r="AD26" s="293">
        <f t="shared" si="22"/>
        <v>0</v>
      </c>
      <c r="AE26" s="293">
        <f t="shared" si="23"/>
        <v>0</v>
      </c>
      <c r="AF26" s="293">
        <f t="shared" si="24"/>
        <v>0</v>
      </c>
      <c r="AG26" s="293">
        <f t="shared" si="25"/>
        <v>0</v>
      </c>
      <c r="AH26" s="293">
        <f t="shared" si="26"/>
        <v>0</v>
      </c>
      <c r="AI26" s="293">
        <f t="shared" si="27"/>
        <v>0</v>
      </c>
      <c r="AJ26" s="293">
        <f t="shared" si="27"/>
        <v>0</v>
      </c>
      <c r="AK26" s="293">
        <f t="shared" si="27"/>
        <v>0</v>
      </c>
      <c r="AL26" s="293">
        <f t="shared" si="28"/>
        <v>0</v>
      </c>
      <c r="AM26" s="293">
        <f t="shared" si="28"/>
        <v>0</v>
      </c>
      <c r="AN26" s="293">
        <f t="shared" si="28"/>
        <v>0</v>
      </c>
    </row>
    <row r="27" spans="1:40" s="104" customFormat="1" ht="12.95" customHeight="1">
      <c r="A27" s="93" t="s">
        <v>299</v>
      </c>
      <c r="B27" s="539">
        <f t="shared" si="0"/>
        <v>57</v>
      </c>
      <c r="C27" s="540">
        <f t="shared" si="18"/>
        <v>31</v>
      </c>
      <c r="D27" s="540">
        <f t="shared" si="18"/>
        <v>26</v>
      </c>
      <c r="E27" s="540">
        <f t="shared" si="1"/>
        <v>21</v>
      </c>
      <c r="F27" s="540">
        <v>10</v>
      </c>
      <c r="G27" s="540">
        <v>11</v>
      </c>
      <c r="H27" s="540">
        <f t="shared" si="2"/>
        <v>17</v>
      </c>
      <c r="I27" s="541">
        <v>8</v>
      </c>
      <c r="J27" s="540">
        <v>9</v>
      </c>
      <c r="K27" s="542">
        <f t="shared" si="3"/>
        <v>19</v>
      </c>
      <c r="L27" s="540">
        <v>13</v>
      </c>
      <c r="M27" s="542">
        <v>6</v>
      </c>
      <c r="N27" s="540">
        <f t="shared" si="4"/>
        <v>0</v>
      </c>
      <c r="O27" s="541">
        <v>0</v>
      </c>
      <c r="P27" s="540">
        <v>0</v>
      </c>
      <c r="Q27" s="543">
        <f t="shared" si="5"/>
        <v>1</v>
      </c>
      <c r="R27" s="540">
        <v>1</v>
      </c>
      <c r="S27" s="543">
        <v>0</v>
      </c>
      <c r="T27" s="540">
        <f t="shared" si="6"/>
        <v>42</v>
      </c>
      <c r="U27" s="541">
        <v>22</v>
      </c>
      <c r="V27" s="540">
        <v>20</v>
      </c>
      <c r="W27" s="542">
        <f t="shared" si="7"/>
        <v>14</v>
      </c>
      <c r="X27" s="540">
        <v>8</v>
      </c>
      <c r="Y27" s="542">
        <v>6</v>
      </c>
      <c r="AA27" s="293">
        <f t="shared" si="19"/>
        <v>0</v>
      </c>
      <c r="AB27" s="293">
        <f t="shared" si="20"/>
        <v>0</v>
      </c>
      <c r="AC27" s="293">
        <f t="shared" si="21"/>
        <v>0</v>
      </c>
      <c r="AD27" s="293">
        <f t="shared" si="22"/>
        <v>0</v>
      </c>
      <c r="AE27" s="293">
        <f t="shared" si="23"/>
        <v>0</v>
      </c>
      <c r="AF27" s="293">
        <f t="shared" si="24"/>
        <v>0</v>
      </c>
      <c r="AG27" s="293">
        <f t="shared" si="25"/>
        <v>0</v>
      </c>
      <c r="AH27" s="293">
        <f t="shared" si="26"/>
        <v>0</v>
      </c>
      <c r="AI27" s="293">
        <f t="shared" si="27"/>
        <v>0</v>
      </c>
      <c r="AJ27" s="293">
        <f t="shared" si="27"/>
        <v>0</v>
      </c>
      <c r="AK27" s="293">
        <f t="shared" si="27"/>
        <v>0</v>
      </c>
      <c r="AL27" s="293">
        <f t="shared" si="28"/>
        <v>0</v>
      </c>
      <c r="AM27" s="293">
        <f t="shared" si="28"/>
        <v>0</v>
      </c>
      <c r="AN27" s="293">
        <f t="shared" si="28"/>
        <v>0</v>
      </c>
    </row>
    <row r="28" spans="1:40" s="104" customFormat="1" ht="12.95" customHeight="1">
      <c r="A28" s="93" t="s">
        <v>300</v>
      </c>
      <c r="B28" s="539">
        <f t="shared" si="0"/>
        <v>23</v>
      </c>
      <c r="C28" s="540">
        <f t="shared" si="18"/>
        <v>10</v>
      </c>
      <c r="D28" s="540">
        <f t="shared" si="18"/>
        <v>13</v>
      </c>
      <c r="E28" s="540">
        <f t="shared" si="1"/>
        <v>7</v>
      </c>
      <c r="F28" s="540">
        <v>1</v>
      </c>
      <c r="G28" s="540">
        <v>6</v>
      </c>
      <c r="H28" s="540">
        <f t="shared" si="2"/>
        <v>7</v>
      </c>
      <c r="I28" s="541">
        <v>5</v>
      </c>
      <c r="J28" s="540">
        <v>2</v>
      </c>
      <c r="K28" s="542">
        <f t="shared" si="3"/>
        <v>9</v>
      </c>
      <c r="L28" s="540">
        <v>4</v>
      </c>
      <c r="M28" s="542">
        <v>5</v>
      </c>
      <c r="N28" s="540">
        <f t="shared" si="4"/>
        <v>0</v>
      </c>
      <c r="O28" s="541">
        <v>0</v>
      </c>
      <c r="P28" s="540">
        <v>0</v>
      </c>
      <c r="Q28" s="543">
        <f t="shared" si="5"/>
        <v>0</v>
      </c>
      <c r="R28" s="540">
        <v>0</v>
      </c>
      <c r="S28" s="543">
        <v>0</v>
      </c>
      <c r="T28" s="540">
        <f t="shared" si="6"/>
        <v>21</v>
      </c>
      <c r="U28" s="541">
        <v>10</v>
      </c>
      <c r="V28" s="540">
        <v>11</v>
      </c>
      <c r="W28" s="542">
        <f t="shared" si="7"/>
        <v>2</v>
      </c>
      <c r="X28" s="540">
        <v>0</v>
      </c>
      <c r="Y28" s="542">
        <v>2</v>
      </c>
      <c r="AA28" s="293">
        <f t="shared" si="19"/>
        <v>0</v>
      </c>
      <c r="AB28" s="293">
        <f t="shared" si="20"/>
        <v>0</v>
      </c>
      <c r="AC28" s="293">
        <f t="shared" si="21"/>
        <v>0</v>
      </c>
      <c r="AD28" s="293">
        <f t="shared" si="22"/>
        <v>0</v>
      </c>
      <c r="AE28" s="293">
        <f t="shared" si="23"/>
        <v>0</v>
      </c>
      <c r="AF28" s="293">
        <f t="shared" si="24"/>
        <v>0</v>
      </c>
      <c r="AG28" s="293">
        <f t="shared" si="25"/>
        <v>0</v>
      </c>
      <c r="AH28" s="293">
        <f t="shared" si="26"/>
        <v>0</v>
      </c>
      <c r="AI28" s="293">
        <f t="shared" si="27"/>
        <v>0</v>
      </c>
      <c r="AJ28" s="293">
        <f t="shared" si="27"/>
        <v>0</v>
      </c>
      <c r="AK28" s="293">
        <f t="shared" si="27"/>
        <v>0</v>
      </c>
      <c r="AL28" s="293">
        <f t="shared" si="28"/>
        <v>0</v>
      </c>
      <c r="AM28" s="293">
        <f t="shared" si="28"/>
        <v>0</v>
      </c>
      <c r="AN28" s="293">
        <f t="shared" si="28"/>
        <v>0</v>
      </c>
    </row>
    <row r="29" spans="1:40" s="104" customFormat="1" ht="12.95" customHeight="1">
      <c r="A29" s="93" t="s">
        <v>301</v>
      </c>
      <c r="B29" s="539">
        <f t="shared" si="0"/>
        <v>68</v>
      </c>
      <c r="C29" s="540">
        <f t="shared" si="18"/>
        <v>34</v>
      </c>
      <c r="D29" s="540">
        <f t="shared" si="18"/>
        <v>34</v>
      </c>
      <c r="E29" s="540">
        <f t="shared" si="1"/>
        <v>24</v>
      </c>
      <c r="F29" s="540">
        <v>12</v>
      </c>
      <c r="G29" s="540">
        <v>12</v>
      </c>
      <c r="H29" s="540">
        <f t="shared" si="2"/>
        <v>19</v>
      </c>
      <c r="I29" s="541">
        <v>12</v>
      </c>
      <c r="J29" s="540">
        <v>7</v>
      </c>
      <c r="K29" s="542">
        <f t="shared" si="3"/>
        <v>25</v>
      </c>
      <c r="L29" s="540">
        <v>10</v>
      </c>
      <c r="M29" s="542">
        <v>15</v>
      </c>
      <c r="N29" s="540">
        <f t="shared" si="4"/>
        <v>0</v>
      </c>
      <c r="O29" s="541">
        <v>0</v>
      </c>
      <c r="P29" s="540">
        <v>0</v>
      </c>
      <c r="Q29" s="543">
        <f t="shared" si="5"/>
        <v>4</v>
      </c>
      <c r="R29" s="540">
        <v>2</v>
      </c>
      <c r="S29" s="543">
        <v>2</v>
      </c>
      <c r="T29" s="540">
        <f t="shared" si="6"/>
        <v>51</v>
      </c>
      <c r="U29" s="541">
        <v>25</v>
      </c>
      <c r="V29" s="540">
        <v>26</v>
      </c>
      <c r="W29" s="542">
        <f t="shared" si="7"/>
        <v>13</v>
      </c>
      <c r="X29" s="540">
        <v>7</v>
      </c>
      <c r="Y29" s="542">
        <v>6</v>
      </c>
      <c r="AA29" s="293">
        <f t="shared" si="19"/>
        <v>0</v>
      </c>
      <c r="AB29" s="293">
        <f t="shared" si="20"/>
        <v>0</v>
      </c>
      <c r="AC29" s="293">
        <f t="shared" si="21"/>
        <v>0</v>
      </c>
      <c r="AD29" s="293">
        <f t="shared" si="22"/>
        <v>0</v>
      </c>
      <c r="AE29" s="293">
        <f t="shared" si="23"/>
        <v>0</v>
      </c>
      <c r="AF29" s="293">
        <f t="shared" si="24"/>
        <v>0</v>
      </c>
      <c r="AG29" s="293">
        <f t="shared" si="25"/>
        <v>0</v>
      </c>
      <c r="AH29" s="293">
        <f t="shared" si="26"/>
        <v>0</v>
      </c>
      <c r="AI29" s="293">
        <f t="shared" si="27"/>
        <v>0</v>
      </c>
      <c r="AJ29" s="293">
        <f t="shared" si="27"/>
        <v>0</v>
      </c>
      <c r="AK29" s="293">
        <f t="shared" si="27"/>
        <v>0</v>
      </c>
      <c r="AL29" s="293">
        <f t="shared" si="28"/>
        <v>0</v>
      </c>
      <c r="AM29" s="293">
        <f t="shared" si="28"/>
        <v>0</v>
      </c>
      <c r="AN29" s="293">
        <f t="shared" si="28"/>
        <v>0</v>
      </c>
    </row>
    <row r="30" spans="1:40" s="104" customFormat="1" ht="12.95" customHeight="1">
      <c r="A30" s="93" t="s">
        <v>52</v>
      </c>
      <c r="B30" s="539">
        <f t="shared" si="0"/>
        <v>67</v>
      </c>
      <c r="C30" s="540">
        <f t="shared" si="18"/>
        <v>35</v>
      </c>
      <c r="D30" s="540">
        <f t="shared" si="18"/>
        <v>32</v>
      </c>
      <c r="E30" s="540">
        <f t="shared" si="1"/>
        <v>18</v>
      </c>
      <c r="F30" s="540">
        <v>13</v>
      </c>
      <c r="G30" s="540">
        <v>5</v>
      </c>
      <c r="H30" s="540">
        <f t="shared" si="2"/>
        <v>25</v>
      </c>
      <c r="I30" s="541">
        <v>14</v>
      </c>
      <c r="J30" s="540">
        <v>11</v>
      </c>
      <c r="K30" s="542">
        <f t="shared" si="3"/>
        <v>24</v>
      </c>
      <c r="L30" s="540">
        <v>8</v>
      </c>
      <c r="M30" s="542">
        <v>16</v>
      </c>
      <c r="N30" s="540">
        <f t="shared" si="4"/>
        <v>0</v>
      </c>
      <c r="O30" s="541">
        <v>0</v>
      </c>
      <c r="P30" s="540">
        <v>0</v>
      </c>
      <c r="Q30" s="543">
        <f t="shared" si="5"/>
        <v>7</v>
      </c>
      <c r="R30" s="540">
        <v>7</v>
      </c>
      <c r="S30" s="543">
        <v>0</v>
      </c>
      <c r="T30" s="540">
        <f t="shared" si="6"/>
        <v>48</v>
      </c>
      <c r="U30" s="541">
        <v>22</v>
      </c>
      <c r="V30" s="540">
        <v>26</v>
      </c>
      <c r="W30" s="542">
        <f t="shared" si="7"/>
        <v>12</v>
      </c>
      <c r="X30" s="540">
        <v>6</v>
      </c>
      <c r="Y30" s="542">
        <v>6</v>
      </c>
      <c r="AA30" s="293">
        <f t="shared" si="19"/>
        <v>0</v>
      </c>
      <c r="AB30" s="293">
        <f t="shared" si="20"/>
        <v>0</v>
      </c>
      <c r="AC30" s="293">
        <f t="shared" si="21"/>
        <v>0</v>
      </c>
      <c r="AD30" s="293">
        <f t="shared" si="22"/>
        <v>0</v>
      </c>
      <c r="AE30" s="293">
        <f t="shared" si="23"/>
        <v>0</v>
      </c>
      <c r="AF30" s="293">
        <f t="shared" si="24"/>
        <v>0</v>
      </c>
      <c r="AG30" s="293">
        <f t="shared" si="25"/>
        <v>0</v>
      </c>
      <c r="AH30" s="293">
        <f t="shared" si="26"/>
        <v>0</v>
      </c>
      <c r="AI30" s="293">
        <f t="shared" si="27"/>
        <v>0</v>
      </c>
      <c r="AJ30" s="293">
        <f t="shared" si="27"/>
        <v>0</v>
      </c>
      <c r="AK30" s="293">
        <f t="shared" si="27"/>
        <v>0</v>
      </c>
      <c r="AL30" s="293">
        <f t="shared" si="28"/>
        <v>0</v>
      </c>
      <c r="AM30" s="293">
        <f t="shared" si="28"/>
        <v>0</v>
      </c>
      <c r="AN30" s="293">
        <f t="shared" si="28"/>
        <v>0</v>
      </c>
    </row>
    <row r="31" spans="1:40" s="104" customFormat="1" ht="12.95" customHeight="1">
      <c r="A31" s="93" t="s">
        <v>153</v>
      </c>
      <c r="B31" s="539">
        <f t="shared" si="0"/>
        <v>61</v>
      </c>
      <c r="C31" s="540">
        <f t="shared" si="18"/>
        <v>24</v>
      </c>
      <c r="D31" s="540">
        <f t="shared" si="18"/>
        <v>37</v>
      </c>
      <c r="E31" s="540">
        <f t="shared" si="1"/>
        <v>18</v>
      </c>
      <c r="F31" s="540">
        <v>8</v>
      </c>
      <c r="G31" s="540">
        <v>10</v>
      </c>
      <c r="H31" s="540">
        <f t="shared" si="2"/>
        <v>28</v>
      </c>
      <c r="I31" s="541">
        <v>11</v>
      </c>
      <c r="J31" s="540">
        <v>17</v>
      </c>
      <c r="K31" s="542">
        <f t="shared" si="3"/>
        <v>15</v>
      </c>
      <c r="L31" s="540">
        <v>5</v>
      </c>
      <c r="M31" s="542">
        <v>10</v>
      </c>
      <c r="N31" s="540">
        <f t="shared" si="4"/>
        <v>0</v>
      </c>
      <c r="O31" s="541">
        <v>0</v>
      </c>
      <c r="P31" s="540">
        <v>0</v>
      </c>
      <c r="Q31" s="543">
        <f t="shared" si="5"/>
        <v>3</v>
      </c>
      <c r="R31" s="540">
        <v>0</v>
      </c>
      <c r="S31" s="543">
        <v>3</v>
      </c>
      <c r="T31" s="540">
        <f t="shared" si="6"/>
        <v>44</v>
      </c>
      <c r="U31" s="541">
        <v>17</v>
      </c>
      <c r="V31" s="540">
        <v>27</v>
      </c>
      <c r="W31" s="542">
        <f t="shared" si="7"/>
        <v>14</v>
      </c>
      <c r="X31" s="540">
        <v>7</v>
      </c>
      <c r="Y31" s="542">
        <v>7</v>
      </c>
      <c r="AA31" s="293">
        <f t="shared" si="19"/>
        <v>0</v>
      </c>
      <c r="AB31" s="293">
        <f t="shared" si="20"/>
        <v>0</v>
      </c>
      <c r="AC31" s="293">
        <f t="shared" si="21"/>
        <v>0</v>
      </c>
      <c r="AD31" s="293">
        <f t="shared" si="22"/>
        <v>0</v>
      </c>
      <c r="AE31" s="293">
        <f t="shared" si="23"/>
        <v>0</v>
      </c>
      <c r="AF31" s="293">
        <f t="shared" si="24"/>
        <v>0</v>
      </c>
      <c r="AG31" s="293">
        <f t="shared" si="25"/>
        <v>0</v>
      </c>
      <c r="AH31" s="293">
        <f t="shared" si="26"/>
        <v>0</v>
      </c>
      <c r="AI31" s="293">
        <f t="shared" si="27"/>
        <v>0</v>
      </c>
      <c r="AJ31" s="293">
        <f t="shared" si="27"/>
        <v>0</v>
      </c>
      <c r="AK31" s="293">
        <f t="shared" si="27"/>
        <v>0</v>
      </c>
      <c r="AL31" s="293">
        <f t="shared" si="28"/>
        <v>0</v>
      </c>
      <c r="AM31" s="293">
        <f t="shared" si="28"/>
        <v>0</v>
      </c>
      <c r="AN31" s="293">
        <f t="shared" si="28"/>
        <v>0</v>
      </c>
    </row>
    <row r="32" spans="1:40" s="104" customFormat="1" ht="12.95" customHeight="1">
      <c r="A32" s="93" t="s">
        <v>302</v>
      </c>
      <c r="B32" s="539">
        <f t="shared" si="0"/>
        <v>47</v>
      </c>
      <c r="C32" s="540">
        <f t="shared" si="18"/>
        <v>17</v>
      </c>
      <c r="D32" s="540">
        <f t="shared" si="18"/>
        <v>30</v>
      </c>
      <c r="E32" s="540">
        <f t="shared" si="1"/>
        <v>17</v>
      </c>
      <c r="F32" s="540">
        <v>5</v>
      </c>
      <c r="G32" s="540">
        <v>12</v>
      </c>
      <c r="H32" s="540">
        <f t="shared" si="2"/>
        <v>15</v>
      </c>
      <c r="I32" s="541">
        <v>6</v>
      </c>
      <c r="J32" s="540">
        <v>9</v>
      </c>
      <c r="K32" s="542">
        <f t="shared" si="3"/>
        <v>15</v>
      </c>
      <c r="L32" s="540">
        <v>6</v>
      </c>
      <c r="M32" s="542">
        <v>9</v>
      </c>
      <c r="N32" s="540">
        <f t="shared" si="4"/>
        <v>0</v>
      </c>
      <c r="O32" s="541">
        <v>0</v>
      </c>
      <c r="P32" s="540">
        <v>0</v>
      </c>
      <c r="Q32" s="543">
        <f t="shared" si="5"/>
        <v>6</v>
      </c>
      <c r="R32" s="540">
        <v>2</v>
      </c>
      <c r="S32" s="543">
        <v>4</v>
      </c>
      <c r="T32" s="540">
        <f t="shared" si="6"/>
        <v>28</v>
      </c>
      <c r="U32" s="541">
        <v>11</v>
      </c>
      <c r="V32" s="540">
        <v>17</v>
      </c>
      <c r="W32" s="542">
        <f t="shared" si="7"/>
        <v>13</v>
      </c>
      <c r="X32" s="540">
        <v>4</v>
      </c>
      <c r="Y32" s="542">
        <v>9</v>
      </c>
      <c r="AA32" s="293">
        <f t="shared" si="19"/>
        <v>0</v>
      </c>
      <c r="AB32" s="293">
        <f t="shared" si="20"/>
        <v>0</v>
      </c>
      <c r="AC32" s="293">
        <f t="shared" si="21"/>
        <v>0</v>
      </c>
      <c r="AD32" s="293">
        <f t="shared" si="22"/>
        <v>0</v>
      </c>
      <c r="AE32" s="293">
        <f t="shared" si="23"/>
        <v>0</v>
      </c>
      <c r="AF32" s="293">
        <f t="shared" si="24"/>
        <v>0</v>
      </c>
      <c r="AG32" s="293">
        <f t="shared" si="25"/>
        <v>0</v>
      </c>
      <c r="AH32" s="293">
        <f t="shared" si="26"/>
        <v>0</v>
      </c>
      <c r="AI32" s="293">
        <f t="shared" si="27"/>
        <v>0</v>
      </c>
      <c r="AJ32" s="293">
        <f t="shared" si="27"/>
        <v>0</v>
      </c>
      <c r="AK32" s="293">
        <f t="shared" si="27"/>
        <v>0</v>
      </c>
      <c r="AL32" s="293">
        <f t="shared" si="28"/>
        <v>0</v>
      </c>
      <c r="AM32" s="293">
        <f t="shared" si="28"/>
        <v>0</v>
      </c>
      <c r="AN32" s="293">
        <f t="shared" si="28"/>
        <v>0</v>
      </c>
    </row>
    <row r="33" spans="1:40" s="104" customFormat="1" ht="12.95" customHeight="1">
      <c r="A33" s="93" t="s">
        <v>152</v>
      </c>
      <c r="B33" s="539">
        <f t="shared" si="0"/>
        <v>35</v>
      </c>
      <c r="C33" s="540">
        <f t="shared" si="18"/>
        <v>14</v>
      </c>
      <c r="D33" s="540">
        <f t="shared" si="18"/>
        <v>21</v>
      </c>
      <c r="E33" s="540">
        <f t="shared" si="1"/>
        <v>11</v>
      </c>
      <c r="F33" s="540">
        <v>5</v>
      </c>
      <c r="G33" s="540">
        <v>6</v>
      </c>
      <c r="H33" s="540">
        <f t="shared" si="2"/>
        <v>11</v>
      </c>
      <c r="I33" s="541">
        <v>3</v>
      </c>
      <c r="J33" s="540">
        <v>8</v>
      </c>
      <c r="K33" s="542">
        <f t="shared" si="3"/>
        <v>13</v>
      </c>
      <c r="L33" s="540">
        <v>6</v>
      </c>
      <c r="M33" s="542">
        <v>7</v>
      </c>
      <c r="N33" s="540">
        <f t="shared" si="4"/>
        <v>0</v>
      </c>
      <c r="O33" s="541">
        <v>0</v>
      </c>
      <c r="P33" s="540">
        <v>0</v>
      </c>
      <c r="Q33" s="543">
        <f t="shared" si="5"/>
        <v>1</v>
      </c>
      <c r="R33" s="540">
        <v>0</v>
      </c>
      <c r="S33" s="543">
        <v>1</v>
      </c>
      <c r="T33" s="540">
        <f t="shared" si="6"/>
        <v>19</v>
      </c>
      <c r="U33" s="541">
        <v>7</v>
      </c>
      <c r="V33" s="540">
        <v>12</v>
      </c>
      <c r="W33" s="542">
        <f t="shared" si="7"/>
        <v>15</v>
      </c>
      <c r="X33" s="540">
        <v>7</v>
      </c>
      <c r="Y33" s="542">
        <v>8</v>
      </c>
      <c r="AA33" s="293">
        <f t="shared" si="19"/>
        <v>0</v>
      </c>
      <c r="AB33" s="293">
        <f t="shared" si="20"/>
        <v>0</v>
      </c>
      <c r="AC33" s="293">
        <f t="shared" si="21"/>
        <v>0</v>
      </c>
      <c r="AD33" s="293">
        <f t="shared" si="22"/>
        <v>0</v>
      </c>
      <c r="AE33" s="293">
        <f t="shared" si="23"/>
        <v>0</v>
      </c>
      <c r="AF33" s="293">
        <f t="shared" si="24"/>
        <v>0</v>
      </c>
      <c r="AG33" s="293">
        <f t="shared" si="25"/>
        <v>0</v>
      </c>
      <c r="AH33" s="293">
        <f t="shared" si="26"/>
        <v>0</v>
      </c>
      <c r="AI33" s="293">
        <f t="shared" si="27"/>
        <v>0</v>
      </c>
      <c r="AJ33" s="293">
        <f t="shared" si="27"/>
        <v>0</v>
      </c>
      <c r="AK33" s="293">
        <f t="shared" si="27"/>
        <v>0</v>
      </c>
      <c r="AL33" s="293">
        <f t="shared" si="28"/>
        <v>0</v>
      </c>
      <c r="AM33" s="293">
        <f t="shared" si="28"/>
        <v>0</v>
      </c>
      <c r="AN33" s="293">
        <f t="shared" si="28"/>
        <v>0</v>
      </c>
    </row>
    <row r="34" spans="1:40" s="104" customFormat="1" ht="12.95" customHeight="1">
      <c r="A34" s="93" t="s">
        <v>303</v>
      </c>
      <c r="B34" s="539">
        <f t="shared" si="0"/>
        <v>17</v>
      </c>
      <c r="C34" s="540">
        <f t="shared" si="18"/>
        <v>6</v>
      </c>
      <c r="D34" s="540">
        <f t="shared" si="18"/>
        <v>11</v>
      </c>
      <c r="E34" s="540">
        <f t="shared" si="1"/>
        <v>6</v>
      </c>
      <c r="F34" s="540">
        <v>2</v>
      </c>
      <c r="G34" s="540">
        <v>4</v>
      </c>
      <c r="H34" s="540">
        <f t="shared" si="2"/>
        <v>5</v>
      </c>
      <c r="I34" s="541">
        <v>3</v>
      </c>
      <c r="J34" s="540">
        <v>2</v>
      </c>
      <c r="K34" s="542">
        <f t="shared" si="3"/>
        <v>6</v>
      </c>
      <c r="L34" s="540">
        <v>1</v>
      </c>
      <c r="M34" s="542">
        <v>5</v>
      </c>
      <c r="N34" s="540">
        <f t="shared" si="4"/>
        <v>0</v>
      </c>
      <c r="O34" s="541">
        <v>0</v>
      </c>
      <c r="P34" s="540">
        <v>0</v>
      </c>
      <c r="Q34" s="543">
        <f t="shared" si="5"/>
        <v>1</v>
      </c>
      <c r="R34" s="540">
        <v>1</v>
      </c>
      <c r="S34" s="543">
        <v>0</v>
      </c>
      <c r="T34" s="540">
        <f t="shared" si="6"/>
        <v>8</v>
      </c>
      <c r="U34" s="541">
        <v>1</v>
      </c>
      <c r="V34" s="540">
        <v>7</v>
      </c>
      <c r="W34" s="542">
        <f t="shared" si="7"/>
        <v>8</v>
      </c>
      <c r="X34" s="540">
        <v>4</v>
      </c>
      <c r="Y34" s="542">
        <v>4</v>
      </c>
      <c r="AA34" s="293">
        <f t="shared" si="19"/>
        <v>0</v>
      </c>
      <c r="AB34" s="293">
        <f t="shared" si="20"/>
        <v>0</v>
      </c>
      <c r="AC34" s="293">
        <f t="shared" si="21"/>
        <v>0</v>
      </c>
      <c r="AD34" s="293">
        <f t="shared" si="22"/>
        <v>0</v>
      </c>
      <c r="AE34" s="293">
        <f t="shared" si="23"/>
        <v>0</v>
      </c>
      <c r="AF34" s="293">
        <f t="shared" si="24"/>
        <v>0</v>
      </c>
      <c r="AG34" s="293">
        <f t="shared" si="25"/>
        <v>0</v>
      </c>
      <c r="AH34" s="293">
        <f t="shared" si="26"/>
        <v>0</v>
      </c>
      <c r="AI34" s="293">
        <f t="shared" si="27"/>
        <v>0</v>
      </c>
      <c r="AJ34" s="293">
        <f t="shared" si="27"/>
        <v>0</v>
      </c>
      <c r="AK34" s="293">
        <f t="shared" si="27"/>
        <v>0</v>
      </c>
      <c r="AL34" s="293">
        <f t="shared" si="28"/>
        <v>0</v>
      </c>
      <c r="AM34" s="293">
        <f t="shared" si="28"/>
        <v>0</v>
      </c>
      <c r="AN34" s="293">
        <f t="shared" si="28"/>
        <v>0</v>
      </c>
    </row>
    <row r="35" spans="1:40" s="104" customFormat="1" ht="12.95" customHeight="1">
      <c r="A35" s="93" t="s">
        <v>304</v>
      </c>
      <c r="B35" s="539">
        <f t="shared" si="0"/>
        <v>15</v>
      </c>
      <c r="C35" s="540">
        <f t="shared" si="18"/>
        <v>4</v>
      </c>
      <c r="D35" s="540">
        <f t="shared" si="18"/>
        <v>11</v>
      </c>
      <c r="E35" s="540">
        <f t="shared" si="1"/>
        <v>2</v>
      </c>
      <c r="F35" s="540">
        <v>0</v>
      </c>
      <c r="G35" s="540">
        <v>2</v>
      </c>
      <c r="H35" s="540">
        <f t="shared" si="2"/>
        <v>6</v>
      </c>
      <c r="I35" s="541">
        <v>1</v>
      </c>
      <c r="J35" s="540">
        <v>5</v>
      </c>
      <c r="K35" s="542">
        <f t="shared" si="3"/>
        <v>7</v>
      </c>
      <c r="L35" s="540">
        <v>3</v>
      </c>
      <c r="M35" s="542">
        <v>4</v>
      </c>
      <c r="N35" s="540">
        <f t="shared" si="4"/>
        <v>0</v>
      </c>
      <c r="O35" s="541">
        <v>0</v>
      </c>
      <c r="P35" s="540">
        <v>0</v>
      </c>
      <c r="Q35" s="543">
        <f t="shared" si="5"/>
        <v>0</v>
      </c>
      <c r="R35" s="540">
        <v>0</v>
      </c>
      <c r="S35" s="543">
        <v>0</v>
      </c>
      <c r="T35" s="540">
        <f t="shared" si="6"/>
        <v>12</v>
      </c>
      <c r="U35" s="541">
        <v>4</v>
      </c>
      <c r="V35" s="540">
        <v>8</v>
      </c>
      <c r="W35" s="542">
        <f t="shared" si="7"/>
        <v>3</v>
      </c>
      <c r="X35" s="540">
        <v>0</v>
      </c>
      <c r="Y35" s="542">
        <v>3</v>
      </c>
      <c r="AA35" s="293">
        <f t="shared" si="19"/>
        <v>0</v>
      </c>
      <c r="AB35" s="293">
        <f t="shared" si="20"/>
        <v>0</v>
      </c>
      <c r="AC35" s="293">
        <f t="shared" si="21"/>
        <v>0</v>
      </c>
      <c r="AD35" s="293">
        <f t="shared" si="22"/>
        <v>0</v>
      </c>
      <c r="AE35" s="293">
        <f t="shared" si="23"/>
        <v>0</v>
      </c>
      <c r="AF35" s="293">
        <f t="shared" si="24"/>
        <v>0</v>
      </c>
      <c r="AG35" s="293">
        <f t="shared" si="25"/>
        <v>0</v>
      </c>
      <c r="AH35" s="293">
        <f t="shared" si="26"/>
        <v>0</v>
      </c>
      <c r="AI35" s="293">
        <f t="shared" si="27"/>
        <v>0</v>
      </c>
      <c r="AJ35" s="293">
        <f t="shared" si="27"/>
        <v>0</v>
      </c>
      <c r="AK35" s="293">
        <f t="shared" si="27"/>
        <v>0</v>
      </c>
      <c r="AL35" s="293">
        <f t="shared" si="28"/>
        <v>0</v>
      </c>
      <c r="AM35" s="293">
        <f t="shared" si="28"/>
        <v>0</v>
      </c>
      <c r="AN35" s="293">
        <f t="shared" si="28"/>
        <v>0</v>
      </c>
    </row>
    <row r="36" spans="1:40" s="104" customFormat="1" ht="12.75" customHeight="1">
      <c r="A36" s="546" t="s">
        <v>305</v>
      </c>
      <c r="B36" s="547">
        <f t="shared" si="0"/>
        <v>67</v>
      </c>
      <c r="C36" s="548">
        <f t="shared" si="18"/>
        <v>32</v>
      </c>
      <c r="D36" s="548">
        <f t="shared" si="18"/>
        <v>35</v>
      </c>
      <c r="E36" s="548">
        <f t="shared" si="1"/>
        <v>29</v>
      </c>
      <c r="F36" s="548">
        <v>15</v>
      </c>
      <c r="G36" s="548">
        <v>14</v>
      </c>
      <c r="H36" s="548">
        <f t="shared" si="2"/>
        <v>24</v>
      </c>
      <c r="I36" s="549">
        <v>11</v>
      </c>
      <c r="J36" s="548">
        <v>13</v>
      </c>
      <c r="K36" s="550">
        <f t="shared" si="3"/>
        <v>14</v>
      </c>
      <c r="L36" s="548">
        <v>6</v>
      </c>
      <c r="M36" s="550">
        <v>8</v>
      </c>
      <c r="N36" s="548">
        <f t="shared" si="4"/>
        <v>0</v>
      </c>
      <c r="O36" s="549">
        <v>0</v>
      </c>
      <c r="P36" s="548">
        <v>0</v>
      </c>
      <c r="Q36" s="551">
        <f t="shared" si="5"/>
        <v>7</v>
      </c>
      <c r="R36" s="548">
        <v>5</v>
      </c>
      <c r="S36" s="551">
        <v>2</v>
      </c>
      <c r="T36" s="548">
        <f t="shared" si="6"/>
        <v>52</v>
      </c>
      <c r="U36" s="549">
        <v>23</v>
      </c>
      <c r="V36" s="548">
        <v>29</v>
      </c>
      <c r="W36" s="550">
        <f t="shared" si="7"/>
        <v>8</v>
      </c>
      <c r="X36" s="548">
        <v>4</v>
      </c>
      <c r="Y36" s="550">
        <v>4</v>
      </c>
      <c r="AA36" s="293">
        <f t="shared" si="19"/>
        <v>0</v>
      </c>
      <c r="AB36" s="293">
        <f t="shared" si="20"/>
        <v>0</v>
      </c>
      <c r="AC36" s="293">
        <f t="shared" si="21"/>
        <v>0</v>
      </c>
      <c r="AD36" s="293">
        <f t="shared" si="22"/>
        <v>0</v>
      </c>
      <c r="AE36" s="293">
        <f t="shared" si="23"/>
        <v>0</v>
      </c>
      <c r="AF36" s="293">
        <f t="shared" si="24"/>
        <v>0</v>
      </c>
      <c r="AG36" s="293">
        <f t="shared" si="25"/>
        <v>0</v>
      </c>
      <c r="AH36" s="293">
        <f t="shared" si="26"/>
        <v>0</v>
      </c>
      <c r="AI36" s="293">
        <f t="shared" si="27"/>
        <v>0</v>
      </c>
      <c r="AJ36" s="293">
        <f t="shared" si="27"/>
        <v>0</v>
      </c>
      <c r="AK36" s="293">
        <f t="shared" si="27"/>
        <v>0</v>
      </c>
      <c r="AL36" s="293">
        <f t="shared" si="28"/>
        <v>0</v>
      </c>
      <c r="AM36" s="293">
        <f t="shared" si="28"/>
        <v>0</v>
      </c>
      <c r="AN36" s="293">
        <f t="shared" si="28"/>
        <v>0</v>
      </c>
    </row>
    <row r="37" spans="1:40" s="104" customFormat="1" ht="18.95" customHeight="1">
      <c r="A37" s="1523" t="s">
        <v>143</v>
      </c>
      <c r="B37" s="108"/>
      <c r="C37" s="108"/>
      <c r="D37" s="108"/>
      <c r="E37" s="108"/>
      <c r="F37" s="108"/>
      <c r="J37" s="1532"/>
      <c r="K37" s="1532"/>
      <c r="M37" s="108"/>
      <c r="N37" s="108"/>
      <c r="O37" s="108"/>
      <c r="T37" s="1942" t="s">
        <v>139</v>
      </c>
      <c r="U37" s="1942"/>
      <c r="V37" s="1942" t="s">
        <v>89</v>
      </c>
      <c r="W37" s="1942"/>
      <c r="X37" s="1942"/>
      <c r="Y37" s="1942"/>
    </row>
    <row r="38" spans="1:40" s="104" customFormat="1" ht="18.95" customHeight="1">
      <c r="A38" s="1523" t="s">
        <v>34</v>
      </c>
      <c r="B38" s="114" t="s">
        <v>292</v>
      </c>
      <c r="C38" s="114"/>
      <c r="D38" s="114"/>
      <c r="E38" s="114"/>
      <c r="F38" s="114"/>
      <c r="G38" s="114"/>
      <c r="H38" s="114"/>
      <c r="I38" s="114"/>
      <c r="J38" s="1522"/>
      <c r="K38" s="1522"/>
      <c r="L38" s="114"/>
      <c r="M38" s="114"/>
      <c r="N38" s="114"/>
      <c r="O38" s="114"/>
      <c r="P38" s="114"/>
      <c r="Q38" s="114"/>
      <c r="R38" s="114"/>
      <c r="S38" s="7"/>
      <c r="T38" s="1942" t="s">
        <v>208</v>
      </c>
      <c r="U38" s="1942"/>
      <c r="V38" s="1942" t="s">
        <v>648</v>
      </c>
      <c r="W38" s="1942"/>
      <c r="X38" s="1942"/>
      <c r="Y38" s="1942"/>
    </row>
    <row r="39" spans="1:40" s="113" customFormat="1" ht="24" customHeight="1">
      <c r="A39" s="1943" t="s">
        <v>655</v>
      </c>
      <c r="B39" s="1943"/>
      <c r="C39" s="1943"/>
      <c r="D39" s="1943"/>
      <c r="E39" s="1943"/>
      <c r="F39" s="1943"/>
      <c r="G39" s="1943"/>
      <c r="H39" s="1943"/>
      <c r="I39" s="1943"/>
      <c r="J39" s="1943"/>
      <c r="K39" s="1943"/>
      <c r="L39" s="1943"/>
      <c r="M39" s="1943"/>
      <c r="N39" s="1943"/>
      <c r="O39" s="1943"/>
      <c r="P39" s="1943"/>
      <c r="Q39" s="1943"/>
      <c r="R39" s="1943"/>
      <c r="S39" s="1943"/>
      <c r="T39" s="1943"/>
      <c r="U39" s="1943"/>
      <c r="V39" s="1943"/>
      <c r="W39" s="1943"/>
      <c r="X39" s="1943"/>
      <c r="Y39" s="1943"/>
    </row>
    <row r="40" spans="1:40" s="104" customFormat="1" ht="21.95" customHeight="1">
      <c r="A40" s="1642" t="s">
        <v>309</v>
      </c>
      <c r="C40" s="1956" t="s">
        <v>649</v>
      </c>
      <c r="D40" s="1956"/>
      <c r="E40" s="1956"/>
      <c r="F40" s="1956"/>
      <c r="G40" s="1956"/>
      <c r="H40" s="1956"/>
      <c r="I40" s="1956"/>
      <c r="J40" s="1956"/>
      <c r="K40" s="1956"/>
      <c r="L40" s="1956"/>
      <c r="M40" s="1956"/>
      <c r="N40" s="1956"/>
      <c r="O40" s="1956"/>
      <c r="P40" s="1956"/>
      <c r="Q40" s="1956"/>
      <c r="R40" s="1956"/>
      <c r="S40" s="1956"/>
      <c r="T40" s="1956"/>
      <c r="U40" s="1956"/>
      <c r="V40" s="1956"/>
      <c r="W40" s="1956"/>
      <c r="X40" s="114"/>
      <c r="Y40" s="1629" t="s">
        <v>224</v>
      </c>
    </row>
    <row r="41" spans="1:40" s="104" customFormat="1" ht="21.95" customHeight="1">
      <c r="A41" s="90" t="s">
        <v>349</v>
      </c>
      <c r="B41" s="1957" t="s">
        <v>67</v>
      </c>
      <c r="C41" s="1957"/>
      <c r="D41" s="1957" t="s">
        <v>297</v>
      </c>
      <c r="E41" s="1957"/>
      <c r="F41" s="1957"/>
      <c r="G41" s="1523" t="s">
        <v>54</v>
      </c>
      <c r="H41" s="1523" t="s">
        <v>55</v>
      </c>
      <c r="I41" s="1523" t="s">
        <v>56</v>
      </c>
      <c r="J41" s="1942" t="s">
        <v>57</v>
      </c>
      <c r="K41" s="1942"/>
      <c r="L41" s="1942" t="s">
        <v>58</v>
      </c>
      <c r="M41" s="1942"/>
      <c r="N41" s="1523" t="s">
        <v>59</v>
      </c>
      <c r="O41" s="1942" t="s">
        <v>52</v>
      </c>
      <c r="P41" s="1942"/>
      <c r="Q41" s="1523" t="s">
        <v>60</v>
      </c>
      <c r="R41" s="1523" t="s">
        <v>61</v>
      </c>
      <c r="S41" s="1523" t="s">
        <v>62</v>
      </c>
      <c r="T41" s="1942" t="s">
        <v>63</v>
      </c>
      <c r="U41" s="1942"/>
      <c r="V41" s="1942" t="s">
        <v>64</v>
      </c>
      <c r="W41" s="1942"/>
      <c r="X41" s="1942" t="s">
        <v>65</v>
      </c>
      <c r="Y41" s="1951"/>
    </row>
    <row r="42" spans="1:40" s="104" customFormat="1" ht="27" customHeight="1">
      <c r="A42" s="116" t="s">
        <v>150</v>
      </c>
      <c r="B42" s="1954">
        <f>E42+G42+H42+I42+K42+M42+N42+P42+Q42+R42+U42+W42+Y42+S42</f>
        <v>2304</v>
      </c>
      <c r="C42" s="1955"/>
      <c r="D42" s="196"/>
      <c r="E42" s="1955">
        <f>SUM(F43:F54)</f>
        <v>1214</v>
      </c>
      <c r="F42" s="1955"/>
      <c r="G42" s="196">
        <f>SUM(G43:G54)</f>
        <v>501</v>
      </c>
      <c r="H42" s="197">
        <f>SUM(H43:H54)</f>
        <v>92</v>
      </c>
      <c r="I42" s="197">
        <f>SUM(I43:I54)</f>
        <v>40</v>
      </c>
      <c r="J42" s="197"/>
      <c r="K42" s="197">
        <f>SUM(K43:K54)</f>
        <v>57</v>
      </c>
      <c r="L42" s="197"/>
      <c r="M42" s="197">
        <f>SUM(M43:M54)</f>
        <v>23</v>
      </c>
      <c r="N42" s="197">
        <f>SUM(N43:N54)</f>
        <v>68</v>
      </c>
      <c r="O42" s="197"/>
      <c r="P42" s="198">
        <f>SUM(P43:P54)</f>
        <v>67</v>
      </c>
      <c r="Q42" s="198">
        <f>SUM(Q43:Q54)</f>
        <v>61</v>
      </c>
      <c r="R42" s="198">
        <f>SUM(R43:R54)</f>
        <v>47</v>
      </c>
      <c r="S42" s="198">
        <f>SUM(S43:S54)</f>
        <v>35</v>
      </c>
      <c r="T42" s="198"/>
      <c r="U42" s="198">
        <f>SUM(U43:U54)</f>
        <v>17</v>
      </c>
      <c r="V42" s="198"/>
      <c r="W42" s="198">
        <f>SUM(W43:W54)</f>
        <v>15</v>
      </c>
      <c r="X42" s="198"/>
      <c r="Y42" s="552">
        <f>SUM(Y43:Y54)</f>
        <v>67</v>
      </c>
      <c r="AA42" s="293">
        <f>B42-E42-G42-H42-I42-K42-M42-N42-P42-Q42-R42-S42-U42-W42-Y42</f>
        <v>0</v>
      </c>
    </row>
    <row r="43" spans="1:40" s="104" customFormat="1" ht="27" customHeight="1">
      <c r="A43" s="1532" t="s">
        <v>270</v>
      </c>
      <c r="B43" s="539"/>
      <c r="C43" s="540">
        <f t="shared" ref="C43:C54" si="29">F43+G43+H43+I43+K43+M43+N43+P43+Q43+R43+U43+W43+Y43+S43</f>
        <v>86</v>
      </c>
      <c r="D43" s="553"/>
      <c r="E43" s="540"/>
      <c r="F43" s="554">
        <v>39</v>
      </c>
      <c r="G43" s="555">
        <v>20</v>
      </c>
      <c r="H43" s="555">
        <v>2</v>
      </c>
      <c r="I43" s="555">
        <v>1</v>
      </c>
      <c r="J43" s="554"/>
      <c r="K43" s="554">
        <v>3</v>
      </c>
      <c r="L43" s="554"/>
      <c r="M43" s="554">
        <v>1</v>
      </c>
      <c r="N43" s="554">
        <v>4</v>
      </c>
      <c r="O43" s="554"/>
      <c r="P43" s="554">
        <v>6</v>
      </c>
      <c r="Q43" s="555">
        <v>1</v>
      </c>
      <c r="R43" s="554">
        <v>1</v>
      </c>
      <c r="S43" s="554">
        <v>1</v>
      </c>
      <c r="T43" s="554"/>
      <c r="U43" s="555">
        <v>2</v>
      </c>
      <c r="V43" s="554"/>
      <c r="W43" s="555">
        <v>0</v>
      </c>
      <c r="X43" s="554"/>
      <c r="Y43" s="555">
        <v>5</v>
      </c>
      <c r="AA43" s="293">
        <f>C43-F43-G43-H43-I43-K43-M43-N43-P43-Q43-R43-S43-U43-W43-Y43</f>
        <v>0</v>
      </c>
    </row>
    <row r="44" spans="1:40" s="104" customFormat="1" ht="27" customHeight="1">
      <c r="A44" s="1532" t="s">
        <v>96</v>
      </c>
      <c r="B44" s="539"/>
      <c r="C44" s="540">
        <f t="shared" si="29"/>
        <v>124</v>
      </c>
      <c r="D44" s="553"/>
      <c r="E44" s="540"/>
      <c r="F44" s="554">
        <v>73</v>
      </c>
      <c r="G44" s="555">
        <v>23</v>
      </c>
      <c r="H44" s="555">
        <v>2</v>
      </c>
      <c r="I44" s="555">
        <v>3</v>
      </c>
      <c r="J44" s="554"/>
      <c r="K44" s="554">
        <v>1</v>
      </c>
      <c r="L44" s="554"/>
      <c r="M44" s="554">
        <v>2</v>
      </c>
      <c r="N44" s="554">
        <v>6</v>
      </c>
      <c r="O44" s="554"/>
      <c r="P44" s="554">
        <v>2</v>
      </c>
      <c r="Q44" s="555">
        <v>3</v>
      </c>
      <c r="R44" s="554">
        <v>2</v>
      </c>
      <c r="S44" s="554">
        <v>0</v>
      </c>
      <c r="T44" s="554"/>
      <c r="U44" s="555">
        <v>0</v>
      </c>
      <c r="V44" s="554"/>
      <c r="W44" s="555">
        <v>1</v>
      </c>
      <c r="X44" s="554"/>
      <c r="Y44" s="555">
        <v>6</v>
      </c>
      <c r="AA44" s="293">
        <f t="shared" ref="AA44:AA54" si="30">C44-F44-G44-H44-I44-K44-M44-N44-P44-Q44-R44-S44-U44-W44-Y44</f>
        <v>0</v>
      </c>
    </row>
    <row r="45" spans="1:40" s="104" customFormat="1" ht="27" customHeight="1">
      <c r="A45" s="1532" t="s">
        <v>97</v>
      </c>
      <c r="B45" s="539"/>
      <c r="C45" s="540">
        <f t="shared" si="29"/>
        <v>206</v>
      </c>
      <c r="D45" s="553"/>
      <c r="E45" s="540"/>
      <c r="F45" s="554">
        <v>93</v>
      </c>
      <c r="G45" s="555">
        <v>34</v>
      </c>
      <c r="H45" s="555">
        <v>6</v>
      </c>
      <c r="I45" s="555">
        <v>2</v>
      </c>
      <c r="J45" s="554"/>
      <c r="K45" s="554">
        <v>2</v>
      </c>
      <c r="L45" s="554"/>
      <c r="M45" s="554">
        <v>2</v>
      </c>
      <c r="N45" s="554">
        <v>6</v>
      </c>
      <c r="O45" s="554"/>
      <c r="P45" s="554">
        <v>12</v>
      </c>
      <c r="Q45" s="555">
        <v>15</v>
      </c>
      <c r="R45" s="554">
        <v>4</v>
      </c>
      <c r="S45" s="554">
        <v>5</v>
      </c>
      <c r="T45" s="554"/>
      <c r="U45" s="555">
        <v>2</v>
      </c>
      <c r="V45" s="554"/>
      <c r="W45" s="555">
        <v>5</v>
      </c>
      <c r="X45" s="554"/>
      <c r="Y45" s="555">
        <v>18</v>
      </c>
      <c r="AA45" s="293">
        <f t="shared" si="30"/>
        <v>0</v>
      </c>
    </row>
    <row r="46" spans="1:40" s="104" customFormat="1" ht="27" customHeight="1">
      <c r="A46" s="1532" t="s">
        <v>98</v>
      </c>
      <c r="B46" s="539"/>
      <c r="C46" s="540">
        <f t="shared" si="29"/>
        <v>202</v>
      </c>
      <c r="D46" s="553"/>
      <c r="E46" s="540"/>
      <c r="F46" s="554">
        <v>103</v>
      </c>
      <c r="G46" s="555">
        <v>48</v>
      </c>
      <c r="H46" s="555">
        <v>7</v>
      </c>
      <c r="I46" s="555">
        <v>3</v>
      </c>
      <c r="J46" s="554"/>
      <c r="K46" s="554">
        <v>8</v>
      </c>
      <c r="L46" s="554"/>
      <c r="M46" s="554">
        <v>1</v>
      </c>
      <c r="N46" s="554">
        <v>7</v>
      </c>
      <c r="O46" s="554"/>
      <c r="P46" s="554">
        <v>6</v>
      </c>
      <c r="Q46" s="555">
        <v>2</v>
      </c>
      <c r="R46" s="554">
        <v>6</v>
      </c>
      <c r="S46" s="554">
        <v>5</v>
      </c>
      <c r="T46" s="554"/>
      <c r="U46" s="555">
        <v>1</v>
      </c>
      <c r="V46" s="554"/>
      <c r="W46" s="555">
        <v>2</v>
      </c>
      <c r="X46" s="554"/>
      <c r="Y46" s="555">
        <v>3</v>
      </c>
      <c r="AA46" s="293">
        <f t="shared" si="30"/>
        <v>0</v>
      </c>
    </row>
    <row r="47" spans="1:40" s="104" customFormat="1" ht="27" customHeight="1">
      <c r="A47" s="1532" t="s">
        <v>99</v>
      </c>
      <c r="B47" s="539"/>
      <c r="C47" s="540">
        <f t="shared" si="29"/>
        <v>272</v>
      </c>
      <c r="D47" s="553"/>
      <c r="E47" s="540"/>
      <c r="F47" s="554">
        <v>149</v>
      </c>
      <c r="G47" s="555">
        <v>42</v>
      </c>
      <c r="H47" s="555">
        <v>8</v>
      </c>
      <c r="I47" s="555">
        <v>4</v>
      </c>
      <c r="J47" s="554"/>
      <c r="K47" s="554">
        <v>7</v>
      </c>
      <c r="L47" s="554"/>
      <c r="M47" s="554">
        <v>0</v>
      </c>
      <c r="N47" s="554">
        <v>12</v>
      </c>
      <c r="O47" s="554"/>
      <c r="P47" s="554">
        <v>18</v>
      </c>
      <c r="Q47" s="555">
        <v>4</v>
      </c>
      <c r="R47" s="554">
        <v>11</v>
      </c>
      <c r="S47" s="554">
        <v>7</v>
      </c>
      <c r="T47" s="554"/>
      <c r="U47" s="555">
        <v>3</v>
      </c>
      <c r="V47" s="554"/>
      <c r="W47" s="555">
        <v>2</v>
      </c>
      <c r="X47" s="554"/>
      <c r="Y47" s="555">
        <v>5</v>
      </c>
      <c r="AA47" s="293">
        <f t="shared" si="30"/>
        <v>0</v>
      </c>
    </row>
    <row r="48" spans="1:40" s="104" customFormat="1" ht="27" customHeight="1">
      <c r="A48" s="1532" t="s">
        <v>281</v>
      </c>
      <c r="B48" s="539"/>
      <c r="C48" s="540">
        <f t="shared" si="29"/>
        <v>185</v>
      </c>
      <c r="D48" s="553"/>
      <c r="E48" s="540"/>
      <c r="F48" s="554">
        <v>110</v>
      </c>
      <c r="G48" s="555">
        <v>47</v>
      </c>
      <c r="H48" s="555">
        <v>9</v>
      </c>
      <c r="I48" s="555">
        <v>4</v>
      </c>
      <c r="J48" s="554"/>
      <c r="K48" s="554">
        <v>4</v>
      </c>
      <c r="L48" s="554"/>
      <c r="M48" s="554">
        <v>1</v>
      </c>
      <c r="N48" s="554">
        <v>2</v>
      </c>
      <c r="O48" s="554"/>
      <c r="P48" s="554">
        <v>2</v>
      </c>
      <c r="Q48" s="555">
        <v>3</v>
      </c>
      <c r="R48" s="554">
        <v>0</v>
      </c>
      <c r="S48" s="554">
        <v>2</v>
      </c>
      <c r="T48" s="554"/>
      <c r="U48" s="555">
        <v>1</v>
      </c>
      <c r="V48" s="554"/>
      <c r="W48" s="555">
        <v>0</v>
      </c>
      <c r="X48" s="554"/>
      <c r="Y48" s="555">
        <v>0</v>
      </c>
      <c r="AA48" s="293">
        <f t="shared" si="30"/>
        <v>0</v>
      </c>
    </row>
    <row r="49" spans="1:44" s="104" customFormat="1" ht="27" customHeight="1">
      <c r="A49" s="1532" t="s">
        <v>282</v>
      </c>
      <c r="B49" s="539"/>
      <c r="C49" s="540">
        <f t="shared" si="29"/>
        <v>204</v>
      </c>
      <c r="D49" s="553"/>
      <c r="E49" s="540"/>
      <c r="F49" s="554">
        <v>99</v>
      </c>
      <c r="G49" s="555">
        <v>55</v>
      </c>
      <c r="H49" s="555">
        <v>14</v>
      </c>
      <c r="I49" s="555">
        <v>2</v>
      </c>
      <c r="J49" s="554"/>
      <c r="K49" s="554">
        <v>5</v>
      </c>
      <c r="L49" s="554"/>
      <c r="M49" s="554">
        <v>3</v>
      </c>
      <c r="N49" s="554">
        <v>5</v>
      </c>
      <c r="O49" s="554"/>
      <c r="P49" s="554">
        <v>0</v>
      </c>
      <c r="Q49" s="555">
        <v>4</v>
      </c>
      <c r="R49" s="554">
        <v>2</v>
      </c>
      <c r="S49" s="554">
        <v>2</v>
      </c>
      <c r="T49" s="554"/>
      <c r="U49" s="555">
        <v>0</v>
      </c>
      <c r="V49" s="554"/>
      <c r="W49" s="555">
        <v>1</v>
      </c>
      <c r="X49" s="554"/>
      <c r="Y49" s="555">
        <v>12</v>
      </c>
      <c r="AA49" s="293">
        <f t="shared" si="30"/>
        <v>0</v>
      </c>
    </row>
    <row r="50" spans="1:44" s="104" customFormat="1" ht="27" customHeight="1">
      <c r="A50" s="1532" t="s">
        <v>653</v>
      </c>
      <c r="B50" s="539"/>
      <c r="C50" s="540">
        <f t="shared" si="29"/>
        <v>271</v>
      </c>
      <c r="D50" s="553"/>
      <c r="E50" s="540"/>
      <c r="F50" s="556">
        <v>138</v>
      </c>
      <c r="G50" s="555">
        <v>58</v>
      </c>
      <c r="H50" s="555">
        <v>9</v>
      </c>
      <c r="I50" s="555">
        <v>4</v>
      </c>
      <c r="J50" s="554"/>
      <c r="K50" s="554">
        <v>6</v>
      </c>
      <c r="L50" s="554"/>
      <c r="M50" s="554">
        <v>2</v>
      </c>
      <c r="N50" s="554">
        <v>9</v>
      </c>
      <c r="O50" s="554"/>
      <c r="P50" s="554">
        <v>9</v>
      </c>
      <c r="Q50" s="555">
        <v>5</v>
      </c>
      <c r="R50" s="554">
        <v>12</v>
      </c>
      <c r="S50" s="554">
        <v>6</v>
      </c>
      <c r="T50" s="554"/>
      <c r="U50" s="555">
        <v>4</v>
      </c>
      <c r="V50" s="554"/>
      <c r="W50" s="555">
        <v>2</v>
      </c>
      <c r="X50" s="554"/>
      <c r="Y50" s="555">
        <v>7</v>
      </c>
      <c r="AA50" s="293">
        <f t="shared" si="30"/>
        <v>0</v>
      </c>
    </row>
    <row r="51" spans="1:44" s="104" customFormat="1" ht="27" customHeight="1">
      <c r="A51" s="1532" t="s">
        <v>283</v>
      </c>
      <c r="B51" s="539"/>
      <c r="C51" s="540">
        <f t="shared" si="29"/>
        <v>158</v>
      </c>
      <c r="D51" s="553"/>
      <c r="E51" s="540"/>
      <c r="F51" s="554">
        <v>74</v>
      </c>
      <c r="G51" s="555">
        <v>49</v>
      </c>
      <c r="H51" s="555">
        <v>11</v>
      </c>
      <c r="I51" s="555">
        <v>1</v>
      </c>
      <c r="J51" s="554"/>
      <c r="K51" s="554">
        <v>6</v>
      </c>
      <c r="L51" s="554"/>
      <c r="M51" s="554">
        <v>2</v>
      </c>
      <c r="N51" s="554">
        <v>0</v>
      </c>
      <c r="O51" s="554"/>
      <c r="P51" s="554">
        <v>3</v>
      </c>
      <c r="Q51" s="555">
        <v>3</v>
      </c>
      <c r="R51" s="554">
        <v>1</v>
      </c>
      <c r="S51" s="554">
        <v>4</v>
      </c>
      <c r="T51" s="554"/>
      <c r="U51" s="555">
        <v>1</v>
      </c>
      <c r="V51" s="554"/>
      <c r="W51" s="555">
        <v>0</v>
      </c>
      <c r="X51" s="554"/>
      <c r="Y51" s="555">
        <v>3</v>
      </c>
      <c r="AA51" s="293">
        <f t="shared" si="30"/>
        <v>0</v>
      </c>
    </row>
    <row r="52" spans="1:44" s="104" customFormat="1" ht="27" customHeight="1">
      <c r="A52" s="1532" t="s">
        <v>654</v>
      </c>
      <c r="B52" s="539"/>
      <c r="C52" s="540">
        <f t="shared" si="29"/>
        <v>202</v>
      </c>
      <c r="D52" s="553"/>
      <c r="E52" s="540"/>
      <c r="F52" s="554">
        <v>114</v>
      </c>
      <c r="G52" s="555">
        <v>43</v>
      </c>
      <c r="H52" s="555">
        <v>10</v>
      </c>
      <c r="I52" s="555">
        <v>4</v>
      </c>
      <c r="J52" s="554"/>
      <c r="K52" s="554">
        <v>7</v>
      </c>
      <c r="L52" s="554"/>
      <c r="M52" s="554">
        <v>3</v>
      </c>
      <c r="N52" s="554">
        <v>4</v>
      </c>
      <c r="O52" s="554"/>
      <c r="P52" s="554">
        <v>4</v>
      </c>
      <c r="Q52" s="555">
        <v>3</v>
      </c>
      <c r="R52" s="554">
        <v>2</v>
      </c>
      <c r="S52" s="554">
        <v>1</v>
      </c>
      <c r="T52" s="554"/>
      <c r="U52" s="555">
        <v>2</v>
      </c>
      <c r="V52" s="554"/>
      <c r="W52" s="555">
        <v>1</v>
      </c>
      <c r="X52" s="554"/>
      <c r="Y52" s="555">
        <v>4</v>
      </c>
      <c r="AA52" s="293">
        <f t="shared" si="30"/>
        <v>0</v>
      </c>
    </row>
    <row r="53" spans="1:44" s="104" customFormat="1" ht="27" customHeight="1">
      <c r="A53" s="1532" t="s">
        <v>271</v>
      </c>
      <c r="B53" s="539"/>
      <c r="C53" s="540">
        <f t="shared" si="29"/>
        <v>186</v>
      </c>
      <c r="D53" s="553"/>
      <c r="E53" s="540"/>
      <c r="F53" s="554">
        <v>101</v>
      </c>
      <c r="G53" s="555">
        <v>44</v>
      </c>
      <c r="H53" s="555">
        <v>9</v>
      </c>
      <c r="I53" s="555">
        <v>3</v>
      </c>
      <c r="J53" s="554"/>
      <c r="K53" s="554">
        <v>4</v>
      </c>
      <c r="L53" s="554"/>
      <c r="M53" s="554">
        <v>3</v>
      </c>
      <c r="N53" s="554">
        <v>10</v>
      </c>
      <c r="O53" s="554"/>
      <c r="P53" s="554">
        <v>4</v>
      </c>
      <c r="Q53" s="555">
        <v>1</v>
      </c>
      <c r="R53" s="554">
        <v>5</v>
      </c>
      <c r="S53" s="554">
        <v>1</v>
      </c>
      <c r="T53" s="554"/>
      <c r="U53" s="555">
        <v>0</v>
      </c>
      <c r="V53" s="554"/>
      <c r="W53" s="555">
        <v>1</v>
      </c>
      <c r="X53" s="554"/>
      <c r="Y53" s="555">
        <v>0</v>
      </c>
      <c r="AA53" s="293">
        <f t="shared" si="30"/>
        <v>0</v>
      </c>
    </row>
    <row r="54" spans="1:44" s="104" customFormat="1" ht="27" customHeight="1">
      <c r="A54" s="1522" t="s">
        <v>295</v>
      </c>
      <c r="B54" s="547"/>
      <c r="C54" s="548">
        <f t="shared" si="29"/>
        <v>208</v>
      </c>
      <c r="D54" s="548"/>
      <c r="E54" s="548"/>
      <c r="F54" s="557">
        <v>121</v>
      </c>
      <c r="G54" s="558">
        <v>38</v>
      </c>
      <c r="H54" s="558">
        <v>5</v>
      </c>
      <c r="I54" s="558">
        <v>9</v>
      </c>
      <c r="J54" s="557"/>
      <c r="K54" s="557">
        <v>4</v>
      </c>
      <c r="L54" s="557"/>
      <c r="M54" s="557">
        <v>3</v>
      </c>
      <c r="N54" s="557">
        <v>3</v>
      </c>
      <c r="O54" s="557"/>
      <c r="P54" s="557">
        <v>1</v>
      </c>
      <c r="Q54" s="558">
        <v>17</v>
      </c>
      <c r="R54" s="557">
        <v>1</v>
      </c>
      <c r="S54" s="557">
        <v>1</v>
      </c>
      <c r="T54" s="557"/>
      <c r="U54" s="558">
        <v>1</v>
      </c>
      <c r="V54" s="557"/>
      <c r="W54" s="558">
        <v>0</v>
      </c>
      <c r="X54" s="557"/>
      <c r="Y54" s="558">
        <v>4</v>
      </c>
      <c r="AA54" s="293">
        <f t="shared" si="30"/>
        <v>0</v>
      </c>
    </row>
    <row r="55" spans="1:44" s="104" customFormat="1" ht="13.9" customHeight="1">
      <c r="A55" s="106" t="s">
        <v>328</v>
      </c>
      <c r="B55" s="111"/>
      <c r="C55" s="111"/>
      <c r="D55" s="106" t="s">
        <v>329</v>
      </c>
      <c r="F55" s="111"/>
      <c r="H55" s="106"/>
      <c r="K55" s="1607" t="s">
        <v>330</v>
      </c>
      <c r="N55" s="105"/>
      <c r="P55" s="105" t="s">
        <v>332</v>
      </c>
      <c r="Q55" s="111"/>
      <c r="S55" s="105"/>
      <c r="U55" s="105"/>
      <c r="X55" s="105"/>
      <c r="Y55" s="99" t="s">
        <v>333</v>
      </c>
    </row>
    <row r="56" spans="1:44" s="104" customFormat="1" ht="13.9" customHeight="1">
      <c r="B56" s="109"/>
      <c r="C56" s="109"/>
      <c r="D56" s="109"/>
      <c r="E56" s="109"/>
      <c r="F56" s="109"/>
      <c r="H56" s="110"/>
      <c r="J56" s="105"/>
      <c r="K56" s="105" t="s">
        <v>334</v>
      </c>
      <c r="N56" s="105"/>
      <c r="Q56" s="109"/>
      <c r="S56" s="105"/>
      <c r="T56" s="105"/>
      <c r="U56" s="105"/>
      <c r="V56" s="105"/>
      <c r="W56" s="105"/>
      <c r="X56" s="105"/>
      <c r="Y56" s="105"/>
    </row>
    <row r="57" spans="1:44" s="104" customFormat="1" ht="13.9" customHeight="1">
      <c r="A57" s="104" t="s">
        <v>141</v>
      </c>
      <c r="B57" s="108"/>
      <c r="C57" s="108"/>
      <c r="D57" s="108"/>
      <c r="E57" s="108"/>
      <c r="F57" s="108"/>
      <c r="G57" s="108"/>
      <c r="H57" s="108"/>
      <c r="I57" s="1532"/>
      <c r="J57" s="1532"/>
      <c r="K57" s="1532"/>
      <c r="L57" s="1532"/>
      <c r="M57" s="1532"/>
      <c r="N57" s="1532"/>
      <c r="O57" s="1532"/>
      <c r="P57" s="1532"/>
      <c r="Q57" s="1532"/>
      <c r="R57" s="1532"/>
      <c r="S57" s="1532"/>
      <c r="T57" s="1532"/>
      <c r="U57" s="1532"/>
      <c r="V57" s="1532"/>
      <c r="W57" s="1532"/>
      <c r="X57" s="1532"/>
      <c r="Y57" s="1532"/>
    </row>
    <row r="58" spans="1:44" s="104" customFormat="1" ht="13.9" customHeight="1">
      <c r="A58" s="94" t="s">
        <v>272</v>
      </c>
      <c r="I58" s="106"/>
    </row>
    <row r="59" spans="1:44" s="94" customFormat="1" ht="13.9" customHeight="1">
      <c r="A59" s="157"/>
      <c r="B59" s="157"/>
      <c r="C59" s="157"/>
      <c r="D59" s="157"/>
      <c r="E59" s="157"/>
      <c r="F59" s="157"/>
      <c r="G59" s="157"/>
      <c r="AN59" s="1469"/>
      <c r="AO59" s="1469"/>
      <c r="AP59" s="1469"/>
      <c r="AQ59" s="1469"/>
      <c r="AR59" s="1469"/>
    </row>
    <row r="60" spans="1:44">
      <c r="B60" s="559">
        <f>B8-SUM(B10:B21)</f>
        <v>0</v>
      </c>
      <c r="C60" s="559">
        <f>C8-SUM(C10:C21)</f>
        <v>0</v>
      </c>
      <c r="D60" s="559">
        <f t="shared" ref="D60:Y60" si="31">D8-SUM(D10:D21)</f>
        <v>0</v>
      </c>
      <c r="E60" s="559">
        <f t="shared" si="31"/>
        <v>0</v>
      </c>
      <c r="F60" s="559">
        <f t="shared" si="31"/>
        <v>0</v>
      </c>
      <c r="G60" s="559">
        <f t="shared" si="31"/>
        <v>0</v>
      </c>
      <c r="H60" s="559">
        <f t="shared" si="31"/>
        <v>0</v>
      </c>
      <c r="I60" s="559">
        <f t="shared" si="31"/>
        <v>0</v>
      </c>
      <c r="J60" s="559">
        <f t="shared" si="31"/>
        <v>0</v>
      </c>
      <c r="K60" s="559">
        <f t="shared" si="31"/>
        <v>0</v>
      </c>
      <c r="L60" s="559">
        <f t="shared" si="31"/>
        <v>0</v>
      </c>
      <c r="M60" s="559">
        <f t="shared" si="31"/>
        <v>0</v>
      </c>
      <c r="N60" s="559">
        <f t="shared" si="31"/>
        <v>0</v>
      </c>
      <c r="O60" s="559">
        <f t="shared" si="31"/>
        <v>0</v>
      </c>
      <c r="P60" s="559">
        <f t="shared" si="31"/>
        <v>0</v>
      </c>
      <c r="Q60" s="559">
        <f t="shared" si="31"/>
        <v>0</v>
      </c>
      <c r="R60" s="559">
        <f t="shared" si="31"/>
        <v>0</v>
      </c>
      <c r="S60" s="559">
        <f t="shared" si="31"/>
        <v>0</v>
      </c>
      <c r="T60" s="559">
        <f t="shared" si="31"/>
        <v>0</v>
      </c>
      <c r="U60" s="559">
        <f t="shared" si="31"/>
        <v>0</v>
      </c>
      <c r="V60" s="559">
        <f t="shared" si="31"/>
        <v>0</v>
      </c>
      <c r="W60" s="559">
        <f t="shared" si="31"/>
        <v>0</v>
      </c>
      <c r="X60" s="559">
        <f t="shared" si="31"/>
        <v>0</v>
      </c>
      <c r="Y60" s="559">
        <f t="shared" si="31"/>
        <v>0</v>
      </c>
    </row>
    <row r="61" spans="1:44">
      <c r="B61" s="559">
        <f>B8-SUM(B23:B36)</f>
        <v>0</v>
      </c>
      <c r="C61" s="559">
        <f>C8-SUM(C23:C36)</f>
        <v>0</v>
      </c>
      <c r="D61" s="559">
        <f t="shared" ref="D61:Y61" si="32">D8-SUM(D23:D36)</f>
        <v>0</v>
      </c>
      <c r="E61" s="559">
        <f t="shared" si="32"/>
        <v>0</v>
      </c>
      <c r="F61" s="559">
        <f t="shared" si="32"/>
        <v>0</v>
      </c>
      <c r="G61" s="559">
        <f t="shared" si="32"/>
        <v>0</v>
      </c>
      <c r="H61" s="559">
        <f t="shared" si="32"/>
        <v>0</v>
      </c>
      <c r="I61" s="559">
        <f t="shared" si="32"/>
        <v>0</v>
      </c>
      <c r="J61" s="559">
        <f t="shared" si="32"/>
        <v>0</v>
      </c>
      <c r="K61" s="559">
        <f t="shared" si="32"/>
        <v>0</v>
      </c>
      <c r="L61" s="559">
        <f t="shared" si="32"/>
        <v>0</v>
      </c>
      <c r="M61" s="559">
        <f t="shared" si="32"/>
        <v>0</v>
      </c>
      <c r="N61" s="559">
        <f t="shared" si="32"/>
        <v>0</v>
      </c>
      <c r="O61" s="559">
        <f t="shared" si="32"/>
        <v>0</v>
      </c>
      <c r="P61" s="559">
        <f t="shared" si="32"/>
        <v>0</v>
      </c>
      <c r="Q61" s="559">
        <f t="shared" si="32"/>
        <v>0</v>
      </c>
      <c r="R61" s="559">
        <f t="shared" si="32"/>
        <v>0</v>
      </c>
      <c r="S61" s="559">
        <f t="shared" si="32"/>
        <v>0</v>
      </c>
      <c r="T61" s="559">
        <f t="shared" si="32"/>
        <v>0</v>
      </c>
      <c r="U61" s="559">
        <f t="shared" si="32"/>
        <v>0</v>
      </c>
      <c r="V61" s="559">
        <f t="shared" si="32"/>
        <v>0</v>
      </c>
      <c r="W61" s="559">
        <f t="shared" si="32"/>
        <v>0</v>
      </c>
      <c r="X61" s="559">
        <f t="shared" si="32"/>
        <v>0</v>
      </c>
      <c r="Y61" s="559">
        <f t="shared" si="32"/>
        <v>0</v>
      </c>
    </row>
    <row r="62" spans="1:44">
      <c r="B62" s="559"/>
      <c r="C62" s="559">
        <f>B42-SUM(C43:C54)</f>
        <v>0</v>
      </c>
      <c r="F62" s="559">
        <f>E42-SUM(F43:F54)</f>
        <v>0</v>
      </c>
      <c r="G62" s="559">
        <f>G42-SUM(G43:G54)</f>
        <v>0</v>
      </c>
      <c r="H62" s="559">
        <f>H42-SUM(H43:H54)</f>
        <v>0</v>
      </c>
      <c r="I62" s="559">
        <f>I42-SUM(I43:I54)</f>
        <v>0</v>
      </c>
      <c r="K62" s="559">
        <f>K42-SUM(K43:K54)</f>
        <v>0</v>
      </c>
      <c r="M62" s="559">
        <f>M42-SUM(M43:M54)</f>
        <v>0</v>
      </c>
      <c r="N62" s="559">
        <f>N42-SUM(N43:N54)</f>
        <v>0</v>
      </c>
      <c r="P62" s="559">
        <f>P42-SUM(P43:P54)</f>
        <v>0</v>
      </c>
      <c r="Q62" s="559">
        <f>Q42-SUM(Q43:Q54)</f>
        <v>0</v>
      </c>
      <c r="R62" s="559">
        <f>R42-SUM(R43:R54)</f>
        <v>0</v>
      </c>
      <c r="S62" s="559">
        <f>S42-SUM(S43:S54)</f>
        <v>0</v>
      </c>
      <c r="U62" s="559">
        <f>U42-SUM(U43:U54)</f>
        <v>0</v>
      </c>
      <c r="W62" s="559">
        <f>W42-SUM(W43:W54)</f>
        <v>0</v>
      </c>
      <c r="Y62" s="559">
        <f>Y42-SUM(Y43:Y54)</f>
        <v>0</v>
      </c>
    </row>
    <row r="63" spans="1:44">
      <c r="C63" s="559">
        <f>B8-B42</f>
        <v>0</v>
      </c>
      <c r="F63" s="559">
        <f>B23-E42</f>
        <v>0</v>
      </c>
      <c r="G63" s="559">
        <f>B24-G42</f>
        <v>0</v>
      </c>
      <c r="H63" s="560">
        <f>B25-H42</f>
        <v>0</v>
      </c>
      <c r="I63" s="560">
        <f>B26-I42</f>
        <v>0</v>
      </c>
      <c r="K63" s="560">
        <f>B27-K42</f>
        <v>0</v>
      </c>
      <c r="M63" s="560">
        <f>B28-M42</f>
        <v>0</v>
      </c>
      <c r="N63" s="560">
        <f>B29-N42</f>
        <v>0</v>
      </c>
      <c r="P63" s="560">
        <f>B30-P42</f>
        <v>0</v>
      </c>
      <c r="Q63" s="560">
        <f>B31-Q42</f>
        <v>0</v>
      </c>
      <c r="R63" s="560">
        <f>B32-R42</f>
        <v>0</v>
      </c>
      <c r="S63" s="560">
        <f>B33-S42</f>
        <v>0</v>
      </c>
      <c r="U63" s="560">
        <f>B34-U42</f>
        <v>0</v>
      </c>
      <c r="W63" s="560">
        <f>B35-W42</f>
        <v>0</v>
      </c>
      <c r="Y63" s="560">
        <f>B36-Y42</f>
        <v>0</v>
      </c>
    </row>
    <row r="64" spans="1:44">
      <c r="C64" s="559">
        <f>B10-C43</f>
        <v>0</v>
      </c>
    </row>
    <row r="65" spans="3:3">
      <c r="C65" s="559">
        <f t="shared" ref="C65:C74" si="33">B11-C44</f>
        <v>0</v>
      </c>
    </row>
    <row r="66" spans="3:3">
      <c r="C66" s="559">
        <f t="shared" si="33"/>
        <v>0</v>
      </c>
    </row>
    <row r="67" spans="3:3">
      <c r="C67" s="559">
        <f t="shared" si="33"/>
        <v>0</v>
      </c>
    </row>
    <row r="68" spans="3:3">
      <c r="C68" s="559">
        <f t="shared" si="33"/>
        <v>0</v>
      </c>
    </row>
    <row r="69" spans="3:3">
      <c r="C69" s="559">
        <f t="shared" si="33"/>
        <v>0</v>
      </c>
    </row>
    <row r="70" spans="3:3">
      <c r="C70" s="559">
        <f t="shared" si="33"/>
        <v>0</v>
      </c>
    </row>
    <row r="71" spans="3:3">
      <c r="C71" s="559">
        <f t="shared" si="33"/>
        <v>0</v>
      </c>
    </row>
    <row r="72" spans="3:3">
      <c r="C72" s="559">
        <f t="shared" si="33"/>
        <v>0</v>
      </c>
    </row>
    <row r="73" spans="3:3">
      <c r="C73" s="559">
        <f t="shared" si="33"/>
        <v>0</v>
      </c>
    </row>
    <row r="74" spans="3:3">
      <c r="C74" s="559">
        <f t="shared" si="33"/>
        <v>0</v>
      </c>
    </row>
    <row r="75" spans="3:3">
      <c r="C75" s="559">
        <f>B21-C54</f>
        <v>0</v>
      </c>
    </row>
  </sheetData>
  <mergeCells count="33">
    <mergeCell ref="X41:Y41"/>
    <mergeCell ref="B42:C42"/>
    <mergeCell ref="E42:F42"/>
    <mergeCell ref="C40:W40"/>
    <mergeCell ref="B41:C41"/>
    <mergeCell ref="D41:F41"/>
    <mergeCell ref="J41:K41"/>
    <mergeCell ref="L41:M41"/>
    <mergeCell ref="O41:P41"/>
    <mergeCell ref="T41:U41"/>
    <mergeCell ref="V41:W41"/>
    <mergeCell ref="A39:Y39"/>
    <mergeCell ref="A5:A7"/>
    <mergeCell ref="B5:D6"/>
    <mergeCell ref="E5:P5"/>
    <mergeCell ref="Q5:Y5"/>
    <mergeCell ref="E6:G6"/>
    <mergeCell ref="H6:J6"/>
    <mergeCell ref="K6:M6"/>
    <mergeCell ref="N6:P6"/>
    <mergeCell ref="Q6:S6"/>
    <mergeCell ref="T6:V6"/>
    <mergeCell ref="W6:Y6"/>
    <mergeCell ref="T37:U37"/>
    <mergeCell ref="V37:Y37"/>
    <mergeCell ref="T38:U38"/>
    <mergeCell ref="V38:Y38"/>
    <mergeCell ref="B4:V4"/>
    <mergeCell ref="T1:U1"/>
    <mergeCell ref="V1:Y1"/>
    <mergeCell ref="T2:U2"/>
    <mergeCell ref="V2:Y2"/>
    <mergeCell ref="A3:Y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rowBreaks count="1" manualBreakCount="1">
    <brk id="3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5.625" style="14" customWidth="1"/>
    <col min="2" max="7" width="7.375" style="15" customWidth="1"/>
    <col min="8" max="16" width="7.375" style="14" customWidth="1"/>
    <col min="17" max="17" width="9" style="14"/>
    <col min="18" max="25" width="4.5" style="14" bestFit="1" customWidth="1"/>
    <col min="26" max="256" width="9" style="14"/>
    <col min="257" max="257" width="15.625" style="14" customWidth="1"/>
    <col min="258" max="272" width="7.375" style="14" customWidth="1"/>
    <col min="273" max="273" width="9" style="14"/>
    <col min="274" max="281" width="4.5" style="14" bestFit="1" customWidth="1"/>
    <col min="282" max="512" width="9" style="14"/>
    <col min="513" max="513" width="15.625" style="14" customWidth="1"/>
    <col min="514" max="528" width="7.375" style="14" customWidth="1"/>
    <col min="529" max="529" width="9" style="14"/>
    <col min="530" max="537" width="4.5" style="14" bestFit="1" customWidth="1"/>
    <col min="538" max="768" width="9" style="14"/>
    <col min="769" max="769" width="15.625" style="14" customWidth="1"/>
    <col min="770" max="784" width="7.375" style="14" customWidth="1"/>
    <col min="785" max="785" width="9" style="14"/>
    <col min="786" max="793" width="4.5" style="14" bestFit="1" customWidth="1"/>
    <col min="794" max="1024" width="9" style="14"/>
    <col min="1025" max="1025" width="15.625" style="14" customWidth="1"/>
    <col min="1026" max="1040" width="7.375" style="14" customWidth="1"/>
    <col min="1041" max="1041" width="9" style="14"/>
    <col min="1042" max="1049" width="4.5" style="14" bestFit="1" customWidth="1"/>
    <col min="1050" max="1280" width="9" style="14"/>
    <col min="1281" max="1281" width="15.625" style="14" customWidth="1"/>
    <col min="1282" max="1296" width="7.375" style="14" customWidth="1"/>
    <col min="1297" max="1297" width="9" style="14"/>
    <col min="1298" max="1305" width="4.5" style="14" bestFit="1" customWidth="1"/>
    <col min="1306" max="1536" width="9" style="14"/>
    <col min="1537" max="1537" width="15.625" style="14" customWidth="1"/>
    <col min="1538" max="1552" width="7.375" style="14" customWidth="1"/>
    <col min="1553" max="1553" width="9" style="14"/>
    <col min="1554" max="1561" width="4.5" style="14" bestFit="1" customWidth="1"/>
    <col min="1562" max="1792" width="9" style="14"/>
    <col min="1793" max="1793" width="15.625" style="14" customWidth="1"/>
    <col min="1794" max="1808" width="7.375" style="14" customWidth="1"/>
    <col min="1809" max="1809" width="9" style="14"/>
    <col min="1810" max="1817" width="4.5" style="14" bestFit="1" customWidth="1"/>
    <col min="1818" max="2048" width="9" style="14"/>
    <col min="2049" max="2049" width="15.625" style="14" customWidth="1"/>
    <col min="2050" max="2064" width="7.375" style="14" customWidth="1"/>
    <col min="2065" max="2065" width="9" style="14"/>
    <col min="2066" max="2073" width="4.5" style="14" bestFit="1" customWidth="1"/>
    <col min="2074" max="2304" width="9" style="14"/>
    <col min="2305" max="2305" width="15.625" style="14" customWidth="1"/>
    <col min="2306" max="2320" width="7.375" style="14" customWidth="1"/>
    <col min="2321" max="2321" width="9" style="14"/>
    <col min="2322" max="2329" width="4.5" style="14" bestFit="1" customWidth="1"/>
    <col min="2330" max="2560" width="9" style="14"/>
    <col min="2561" max="2561" width="15.625" style="14" customWidth="1"/>
    <col min="2562" max="2576" width="7.375" style="14" customWidth="1"/>
    <col min="2577" max="2577" width="9" style="14"/>
    <col min="2578" max="2585" width="4.5" style="14" bestFit="1" customWidth="1"/>
    <col min="2586" max="2816" width="9" style="14"/>
    <col min="2817" max="2817" width="15.625" style="14" customWidth="1"/>
    <col min="2818" max="2832" width="7.375" style="14" customWidth="1"/>
    <col min="2833" max="2833" width="9" style="14"/>
    <col min="2834" max="2841" width="4.5" style="14" bestFit="1" customWidth="1"/>
    <col min="2842" max="3072" width="9" style="14"/>
    <col min="3073" max="3073" width="15.625" style="14" customWidth="1"/>
    <col min="3074" max="3088" width="7.375" style="14" customWidth="1"/>
    <col min="3089" max="3089" width="9" style="14"/>
    <col min="3090" max="3097" width="4.5" style="14" bestFit="1" customWidth="1"/>
    <col min="3098" max="3328" width="9" style="14"/>
    <col min="3329" max="3329" width="15.625" style="14" customWidth="1"/>
    <col min="3330" max="3344" width="7.375" style="14" customWidth="1"/>
    <col min="3345" max="3345" width="9" style="14"/>
    <col min="3346" max="3353" width="4.5" style="14" bestFit="1" customWidth="1"/>
    <col min="3354" max="3584" width="9" style="14"/>
    <col min="3585" max="3585" width="15.625" style="14" customWidth="1"/>
    <col min="3586" max="3600" width="7.375" style="14" customWidth="1"/>
    <col min="3601" max="3601" width="9" style="14"/>
    <col min="3602" max="3609" width="4.5" style="14" bestFit="1" customWidth="1"/>
    <col min="3610" max="3840" width="9" style="14"/>
    <col min="3841" max="3841" width="15.625" style="14" customWidth="1"/>
    <col min="3842" max="3856" width="7.375" style="14" customWidth="1"/>
    <col min="3857" max="3857" width="9" style="14"/>
    <col min="3858" max="3865" width="4.5" style="14" bestFit="1" customWidth="1"/>
    <col min="3866" max="4096" width="9" style="14"/>
    <col min="4097" max="4097" width="15.625" style="14" customWidth="1"/>
    <col min="4098" max="4112" width="7.375" style="14" customWidth="1"/>
    <col min="4113" max="4113" width="9" style="14"/>
    <col min="4114" max="4121" width="4.5" style="14" bestFit="1" customWidth="1"/>
    <col min="4122" max="4352" width="9" style="14"/>
    <col min="4353" max="4353" width="15.625" style="14" customWidth="1"/>
    <col min="4354" max="4368" width="7.375" style="14" customWidth="1"/>
    <col min="4369" max="4369" width="9" style="14"/>
    <col min="4370" max="4377" width="4.5" style="14" bestFit="1" customWidth="1"/>
    <col min="4378" max="4608" width="9" style="14"/>
    <col min="4609" max="4609" width="15.625" style="14" customWidth="1"/>
    <col min="4610" max="4624" width="7.375" style="14" customWidth="1"/>
    <col min="4625" max="4625" width="9" style="14"/>
    <col min="4626" max="4633" width="4.5" style="14" bestFit="1" customWidth="1"/>
    <col min="4634" max="4864" width="9" style="14"/>
    <col min="4865" max="4865" width="15.625" style="14" customWidth="1"/>
    <col min="4866" max="4880" width="7.375" style="14" customWidth="1"/>
    <col min="4881" max="4881" width="9" style="14"/>
    <col min="4882" max="4889" width="4.5" style="14" bestFit="1" customWidth="1"/>
    <col min="4890" max="5120" width="9" style="14"/>
    <col min="5121" max="5121" width="15.625" style="14" customWidth="1"/>
    <col min="5122" max="5136" width="7.375" style="14" customWidth="1"/>
    <col min="5137" max="5137" width="9" style="14"/>
    <col min="5138" max="5145" width="4.5" style="14" bestFit="1" customWidth="1"/>
    <col min="5146" max="5376" width="9" style="14"/>
    <col min="5377" max="5377" width="15.625" style="14" customWidth="1"/>
    <col min="5378" max="5392" width="7.375" style="14" customWidth="1"/>
    <col min="5393" max="5393" width="9" style="14"/>
    <col min="5394" max="5401" width="4.5" style="14" bestFit="1" customWidth="1"/>
    <col min="5402" max="5632" width="9" style="14"/>
    <col min="5633" max="5633" width="15.625" style="14" customWidth="1"/>
    <col min="5634" max="5648" width="7.375" style="14" customWidth="1"/>
    <col min="5649" max="5649" width="9" style="14"/>
    <col min="5650" max="5657" width="4.5" style="14" bestFit="1" customWidth="1"/>
    <col min="5658" max="5888" width="9" style="14"/>
    <col min="5889" max="5889" width="15.625" style="14" customWidth="1"/>
    <col min="5890" max="5904" width="7.375" style="14" customWidth="1"/>
    <col min="5905" max="5905" width="9" style="14"/>
    <col min="5906" max="5913" width="4.5" style="14" bestFit="1" customWidth="1"/>
    <col min="5914" max="6144" width="9" style="14"/>
    <col min="6145" max="6145" width="15.625" style="14" customWidth="1"/>
    <col min="6146" max="6160" width="7.375" style="14" customWidth="1"/>
    <col min="6161" max="6161" width="9" style="14"/>
    <col min="6162" max="6169" width="4.5" style="14" bestFit="1" customWidth="1"/>
    <col min="6170" max="6400" width="9" style="14"/>
    <col min="6401" max="6401" width="15.625" style="14" customWidth="1"/>
    <col min="6402" max="6416" width="7.375" style="14" customWidth="1"/>
    <col min="6417" max="6417" width="9" style="14"/>
    <col min="6418" max="6425" width="4.5" style="14" bestFit="1" customWidth="1"/>
    <col min="6426" max="6656" width="9" style="14"/>
    <col min="6657" max="6657" width="15.625" style="14" customWidth="1"/>
    <col min="6658" max="6672" width="7.375" style="14" customWidth="1"/>
    <col min="6673" max="6673" width="9" style="14"/>
    <col min="6674" max="6681" width="4.5" style="14" bestFit="1" customWidth="1"/>
    <col min="6682" max="6912" width="9" style="14"/>
    <col min="6913" max="6913" width="15.625" style="14" customWidth="1"/>
    <col min="6914" max="6928" width="7.375" style="14" customWidth="1"/>
    <col min="6929" max="6929" width="9" style="14"/>
    <col min="6930" max="6937" width="4.5" style="14" bestFit="1" customWidth="1"/>
    <col min="6938" max="7168" width="9" style="14"/>
    <col min="7169" max="7169" width="15.625" style="14" customWidth="1"/>
    <col min="7170" max="7184" width="7.375" style="14" customWidth="1"/>
    <col min="7185" max="7185" width="9" style="14"/>
    <col min="7186" max="7193" width="4.5" style="14" bestFit="1" customWidth="1"/>
    <col min="7194" max="7424" width="9" style="14"/>
    <col min="7425" max="7425" width="15.625" style="14" customWidth="1"/>
    <col min="7426" max="7440" width="7.375" style="14" customWidth="1"/>
    <col min="7441" max="7441" width="9" style="14"/>
    <col min="7442" max="7449" width="4.5" style="14" bestFit="1" customWidth="1"/>
    <col min="7450" max="7680" width="9" style="14"/>
    <col min="7681" max="7681" width="15.625" style="14" customWidth="1"/>
    <col min="7682" max="7696" width="7.375" style="14" customWidth="1"/>
    <col min="7697" max="7697" width="9" style="14"/>
    <col min="7698" max="7705" width="4.5" style="14" bestFit="1" customWidth="1"/>
    <col min="7706" max="7936" width="9" style="14"/>
    <col min="7937" max="7937" width="15.625" style="14" customWidth="1"/>
    <col min="7938" max="7952" width="7.375" style="14" customWidth="1"/>
    <col min="7953" max="7953" width="9" style="14"/>
    <col min="7954" max="7961" width="4.5" style="14" bestFit="1" customWidth="1"/>
    <col min="7962" max="8192" width="9" style="14"/>
    <col min="8193" max="8193" width="15.625" style="14" customWidth="1"/>
    <col min="8194" max="8208" width="7.375" style="14" customWidth="1"/>
    <col min="8209" max="8209" width="9" style="14"/>
    <col min="8210" max="8217" width="4.5" style="14" bestFit="1" customWidth="1"/>
    <col min="8218" max="8448" width="9" style="14"/>
    <col min="8449" max="8449" width="15.625" style="14" customWidth="1"/>
    <col min="8450" max="8464" width="7.375" style="14" customWidth="1"/>
    <col min="8465" max="8465" width="9" style="14"/>
    <col min="8466" max="8473" width="4.5" style="14" bestFit="1" customWidth="1"/>
    <col min="8474" max="8704" width="9" style="14"/>
    <col min="8705" max="8705" width="15.625" style="14" customWidth="1"/>
    <col min="8706" max="8720" width="7.375" style="14" customWidth="1"/>
    <col min="8721" max="8721" width="9" style="14"/>
    <col min="8722" max="8729" width="4.5" style="14" bestFit="1" customWidth="1"/>
    <col min="8730" max="8960" width="9" style="14"/>
    <col min="8961" max="8961" width="15.625" style="14" customWidth="1"/>
    <col min="8962" max="8976" width="7.375" style="14" customWidth="1"/>
    <col min="8977" max="8977" width="9" style="14"/>
    <col min="8978" max="8985" width="4.5" style="14" bestFit="1" customWidth="1"/>
    <col min="8986" max="9216" width="9" style="14"/>
    <col min="9217" max="9217" width="15.625" style="14" customWidth="1"/>
    <col min="9218" max="9232" width="7.375" style="14" customWidth="1"/>
    <col min="9233" max="9233" width="9" style="14"/>
    <col min="9234" max="9241" width="4.5" style="14" bestFit="1" customWidth="1"/>
    <col min="9242" max="9472" width="9" style="14"/>
    <col min="9473" max="9473" width="15.625" style="14" customWidth="1"/>
    <col min="9474" max="9488" width="7.375" style="14" customWidth="1"/>
    <col min="9489" max="9489" width="9" style="14"/>
    <col min="9490" max="9497" width="4.5" style="14" bestFit="1" customWidth="1"/>
    <col min="9498" max="9728" width="9" style="14"/>
    <col min="9729" max="9729" width="15.625" style="14" customWidth="1"/>
    <col min="9730" max="9744" width="7.375" style="14" customWidth="1"/>
    <col min="9745" max="9745" width="9" style="14"/>
    <col min="9746" max="9753" width="4.5" style="14" bestFit="1" customWidth="1"/>
    <col min="9754" max="9984" width="9" style="14"/>
    <col min="9985" max="9985" width="15.625" style="14" customWidth="1"/>
    <col min="9986" max="10000" width="7.375" style="14" customWidth="1"/>
    <col min="10001" max="10001" width="9" style="14"/>
    <col min="10002" max="10009" width="4.5" style="14" bestFit="1" customWidth="1"/>
    <col min="10010" max="10240" width="9" style="14"/>
    <col min="10241" max="10241" width="15.625" style="14" customWidth="1"/>
    <col min="10242" max="10256" width="7.375" style="14" customWidth="1"/>
    <col min="10257" max="10257" width="9" style="14"/>
    <col min="10258" max="10265" width="4.5" style="14" bestFit="1" customWidth="1"/>
    <col min="10266" max="10496" width="9" style="14"/>
    <col min="10497" max="10497" width="15.625" style="14" customWidth="1"/>
    <col min="10498" max="10512" width="7.375" style="14" customWidth="1"/>
    <col min="10513" max="10513" width="9" style="14"/>
    <col min="10514" max="10521" width="4.5" style="14" bestFit="1" customWidth="1"/>
    <col min="10522" max="10752" width="9" style="14"/>
    <col min="10753" max="10753" width="15.625" style="14" customWidth="1"/>
    <col min="10754" max="10768" width="7.375" style="14" customWidth="1"/>
    <col min="10769" max="10769" width="9" style="14"/>
    <col min="10770" max="10777" width="4.5" style="14" bestFit="1" customWidth="1"/>
    <col min="10778" max="11008" width="9" style="14"/>
    <col min="11009" max="11009" width="15.625" style="14" customWidth="1"/>
    <col min="11010" max="11024" width="7.375" style="14" customWidth="1"/>
    <col min="11025" max="11025" width="9" style="14"/>
    <col min="11026" max="11033" width="4.5" style="14" bestFit="1" customWidth="1"/>
    <col min="11034" max="11264" width="9" style="14"/>
    <col min="11265" max="11265" width="15.625" style="14" customWidth="1"/>
    <col min="11266" max="11280" width="7.375" style="14" customWidth="1"/>
    <col min="11281" max="11281" width="9" style="14"/>
    <col min="11282" max="11289" width="4.5" style="14" bestFit="1" customWidth="1"/>
    <col min="11290" max="11520" width="9" style="14"/>
    <col min="11521" max="11521" width="15.625" style="14" customWidth="1"/>
    <col min="11522" max="11536" width="7.375" style="14" customWidth="1"/>
    <col min="11537" max="11537" width="9" style="14"/>
    <col min="11538" max="11545" width="4.5" style="14" bestFit="1" customWidth="1"/>
    <col min="11546" max="11776" width="9" style="14"/>
    <col min="11777" max="11777" width="15.625" style="14" customWidth="1"/>
    <col min="11778" max="11792" width="7.375" style="14" customWidth="1"/>
    <col min="11793" max="11793" width="9" style="14"/>
    <col min="11794" max="11801" width="4.5" style="14" bestFit="1" customWidth="1"/>
    <col min="11802" max="12032" width="9" style="14"/>
    <col min="12033" max="12033" width="15.625" style="14" customWidth="1"/>
    <col min="12034" max="12048" width="7.375" style="14" customWidth="1"/>
    <col min="12049" max="12049" width="9" style="14"/>
    <col min="12050" max="12057" width="4.5" style="14" bestFit="1" customWidth="1"/>
    <col min="12058" max="12288" width="9" style="14"/>
    <col min="12289" max="12289" width="15.625" style="14" customWidth="1"/>
    <col min="12290" max="12304" width="7.375" style="14" customWidth="1"/>
    <col min="12305" max="12305" width="9" style="14"/>
    <col min="12306" max="12313" width="4.5" style="14" bestFit="1" customWidth="1"/>
    <col min="12314" max="12544" width="9" style="14"/>
    <col min="12545" max="12545" width="15.625" style="14" customWidth="1"/>
    <col min="12546" max="12560" width="7.375" style="14" customWidth="1"/>
    <col min="12561" max="12561" width="9" style="14"/>
    <col min="12562" max="12569" width="4.5" style="14" bestFit="1" customWidth="1"/>
    <col min="12570" max="12800" width="9" style="14"/>
    <col min="12801" max="12801" width="15.625" style="14" customWidth="1"/>
    <col min="12802" max="12816" width="7.375" style="14" customWidth="1"/>
    <col min="12817" max="12817" width="9" style="14"/>
    <col min="12818" max="12825" width="4.5" style="14" bestFit="1" customWidth="1"/>
    <col min="12826" max="13056" width="9" style="14"/>
    <col min="13057" max="13057" width="15.625" style="14" customWidth="1"/>
    <col min="13058" max="13072" width="7.375" style="14" customWidth="1"/>
    <col min="13073" max="13073" width="9" style="14"/>
    <col min="13074" max="13081" width="4.5" style="14" bestFit="1" customWidth="1"/>
    <col min="13082" max="13312" width="9" style="14"/>
    <col min="13313" max="13313" width="15.625" style="14" customWidth="1"/>
    <col min="13314" max="13328" width="7.375" style="14" customWidth="1"/>
    <col min="13329" max="13329" width="9" style="14"/>
    <col min="13330" max="13337" width="4.5" style="14" bestFit="1" customWidth="1"/>
    <col min="13338" max="13568" width="9" style="14"/>
    <col min="13569" max="13569" width="15.625" style="14" customWidth="1"/>
    <col min="13570" max="13584" width="7.375" style="14" customWidth="1"/>
    <col min="13585" max="13585" width="9" style="14"/>
    <col min="13586" max="13593" width="4.5" style="14" bestFit="1" customWidth="1"/>
    <col min="13594" max="13824" width="9" style="14"/>
    <col min="13825" max="13825" width="15.625" style="14" customWidth="1"/>
    <col min="13826" max="13840" width="7.375" style="14" customWidth="1"/>
    <col min="13841" max="13841" width="9" style="14"/>
    <col min="13842" max="13849" width="4.5" style="14" bestFit="1" customWidth="1"/>
    <col min="13850" max="14080" width="9" style="14"/>
    <col min="14081" max="14081" width="15.625" style="14" customWidth="1"/>
    <col min="14082" max="14096" width="7.375" style="14" customWidth="1"/>
    <col min="14097" max="14097" width="9" style="14"/>
    <col min="14098" max="14105" width="4.5" style="14" bestFit="1" customWidth="1"/>
    <col min="14106" max="14336" width="9" style="14"/>
    <col min="14337" max="14337" width="15.625" style="14" customWidth="1"/>
    <col min="14338" max="14352" width="7.375" style="14" customWidth="1"/>
    <col min="14353" max="14353" width="9" style="14"/>
    <col min="14354" max="14361" width="4.5" style="14" bestFit="1" customWidth="1"/>
    <col min="14362" max="14592" width="9" style="14"/>
    <col min="14593" max="14593" width="15.625" style="14" customWidth="1"/>
    <col min="14594" max="14608" width="7.375" style="14" customWidth="1"/>
    <col min="14609" max="14609" width="9" style="14"/>
    <col min="14610" max="14617" width="4.5" style="14" bestFit="1" customWidth="1"/>
    <col min="14618" max="14848" width="9" style="14"/>
    <col min="14849" max="14849" width="15.625" style="14" customWidth="1"/>
    <col min="14850" max="14864" width="7.375" style="14" customWidth="1"/>
    <col min="14865" max="14865" width="9" style="14"/>
    <col min="14866" max="14873" width="4.5" style="14" bestFit="1" customWidth="1"/>
    <col min="14874" max="15104" width="9" style="14"/>
    <col min="15105" max="15105" width="15.625" style="14" customWidth="1"/>
    <col min="15106" max="15120" width="7.375" style="14" customWidth="1"/>
    <col min="15121" max="15121" width="9" style="14"/>
    <col min="15122" max="15129" width="4.5" style="14" bestFit="1" customWidth="1"/>
    <col min="15130" max="15360" width="9" style="14"/>
    <col min="15361" max="15361" width="15.625" style="14" customWidth="1"/>
    <col min="15362" max="15376" width="7.375" style="14" customWidth="1"/>
    <col min="15377" max="15377" width="9" style="14"/>
    <col min="15378" max="15385" width="4.5" style="14" bestFit="1" customWidth="1"/>
    <col min="15386" max="15616" width="9" style="14"/>
    <col min="15617" max="15617" width="15.625" style="14" customWidth="1"/>
    <col min="15618" max="15632" width="7.375" style="14" customWidth="1"/>
    <col min="15633" max="15633" width="9" style="14"/>
    <col min="15634" max="15641" width="4.5" style="14" bestFit="1" customWidth="1"/>
    <col min="15642" max="15872" width="9" style="14"/>
    <col min="15873" max="15873" width="15.625" style="14" customWidth="1"/>
    <col min="15874" max="15888" width="7.375" style="14" customWidth="1"/>
    <col min="15889" max="15889" width="9" style="14"/>
    <col min="15890" max="15897" width="4.5" style="14" bestFit="1" customWidth="1"/>
    <col min="15898" max="16128" width="9" style="14"/>
    <col min="16129" max="16129" width="15.625" style="14" customWidth="1"/>
    <col min="16130" max="16144" width="7.375" style="14" customWidth="1"/>
    <col min="16145" max="16145" width="9" style="14"/>
    <col min="16146" max="16153" width="4.5" style="14" bestFit="1" customWidth="1"/>
    <col min="16154" max="16384" width="9" style="14"/>
  </cols>
  <sheetData>
    <row r="1" spans="1:25" s="104" customFormat="1" ht="18.95" customHeight="1">
      <c r="A1" s="1523" t="s">
        <v>3108</v>
      </c>
      <c r="B1" s="108"/>
      <c r="C1" s="108"/>
      <c r="D1" s="108"/>
      <c r="E1" s="108"/>
      <c r="F1" s="108"/>
      <c r="G1" s="108"/>
      <c r="K1" s="1532"/>
      <c r="L1" s="1942" t="s">
        <v>3124</v>
      </c>
      <c r="M1" s="1942"/>
      <c r="N1" s="1951" t="s">
        <v>3109</v>
      </c>
      <c r="O1" s="1952"/>
      <c r="P1" s="1953"/>
    </row>
    <row r="2" spans="1:25" s="104" customFormat="1" ht="18.95" customHeight="1">
      <c r="A2" s="1523" t="s">
        <v>3034</v>
      </c>
      <c r="B2" s="1471" t="s">
        <v>3836</v>
      </c>
      <c r="C2" s="108"/>
      <c r="D2" s="108"/>
      <c r="E2" s="108"/>
      <c r="F2" s="108"/>
      <c r="G2" s="108"/>
      <c r="H2" s="108"/>
      <c r="I2" s="108"/>
      <c r="J2" s="108"/>
      <c r="K2" s="7" t="s">
        <v>3593</v>
      </c>
      <c r="L2" s="1942" t="s">
        <v>3111</v>
      </c>
      <c r="M2" s="1942"/>
      <c r="N2" s="1951" t="s">
        <v>656</v>
      </c>
      <c r="O2" s="1952"/>
      <c r="P2" s="1953"/>
    </row>
    <row r="3" spans="1:25" s="113" customFormat="1" ht="24" customHeight="1">
      <c r="A3" s="1943" t="s">
        <v>3837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</row>
    <row r="4" spans="1:25" s="104" customFormat="1" ht="21.95" customHeight="1">
      <c r="A4" s="114"/>
      <c r="D4" s="1941" t="s">
        <v>3838</v>
      </c>
      <c r="E4" s="1941"/>
      <c r="F4" s="1941"/>
      <c r="G4" s="1941"/>
      <c r="H4" s="1941"/>
      <c r="I4" s="1941"/>
      <c r="J4" s="1941"/>
      <c r="K4" s="1941"/>
      <c r="L4" s="1941"/>
      <c r="M4" s="1941"/>
      <c r="N4" s="114"/>
      <c r="O4" s="114"/>
      <c r="P4" s="1562" t="s">
        <v>3232</v>
      </c>
    </row>
    <row r="5" spans="1:25" s="104" customFormat="1" ht="21.95" customHeight="1">
      <c r="A5" s="1958" t="s">
        <v>3839</v>
      </c>
      <c r="B5" s="1947" t="s">
        <v>3840</v>
      </c>
      <c r="C5" s="1948"/>
      <c r="D5" s="1950"/>
      <c r="E5" s="1949" t="s">
        <v>3841</v>
      </c>
      <c r="F5" s="1941"/>
      <c r="G5" s="1941"/>
      <c r="H5" s="1941"/>
      <c r="I5" s="1941"/>
      <c r="J5" s="1941"/>
      <c r="K5" s="1941"/>
      <c r="L5" s="1941"/>
      <c r="M5" s="1941"/>
      <c r="N5" s="1941"/>
      <c r="O5" s="1941"/>
      <c r="P5" s="1941"/>
    </row>
    <row r="6" spans="1:25" s="104" customFormat="1" ht="21.95" customHeight="1">
      <c r="A6" s="1959"/>
      <c r="B6" s="1961"/>
      <c r="C6" s="1962"/>
      <c r="D6" s="1963"/>
      <c r="E6" s="1942" t="s">
        <v>3842</v>
      </c>
      <c r="F6" s="1942"/>
      <c r="G6" s="1942"/>
      <c r="H6" s="1942" t="s">
        <v>3843</v>
      </c>
      <c r="I6" s="1942"/>
      <c r="J6" s="1942"/>
      <c r="K6" s="1942" t="s">
        <v>3844</v>
      </c>
      <c r="L6" s="1942"/>
      <c r="M6" s="1942"/>
      <c r="N6" s="1942" t="s">
        <v>3845</v>
      </c>
      <c r="O6" s="1942"/>
      <c r="P6" s="1951"/>
    </row>
    <row r="7" spans="1:25" s="104" customFormat="1" ht="21.95" customHeight="1">
      <c r="A7" s="1960"/>
      <c r="B7" s="1528" t="s">
        <v>49</v>
      </c>
      <c r="C7" s="1523" t="s">
        <v>142</v>
      </c>
      <c r="D7" s="1523" t="s">
        <v>68</v>
      </c>
      <c r="E7" s="1523" t="s">
        <v>49</v>
      </c>
      <c r="F7" s="1523" t="s">
        <v>142</v>
      </c>
      <c r="G7" s="1523" t="s">
        <v>68</v>
      </c>
      <c r="H7" s="1523" t="s">
        <v>49</v>
      </c>
      <c r="I7" s="1523" t="s">
        <v>142</v>
      </c>
      <c r="J7" s="1523" t="s">
        <v>68</v>
      </c>
      <c r="K7" s="1523" t="s">
        <v>49</v>
      </c>
      <c r="L7" s="1523" t="s">
        <v>142</v>
      </c>
      <c r="M7" s="1523" t="s">
        <v>68</v>
      </c>
      <c r="N7" s="1523" t="s">
        <v>49</v>
      </c>
      <c r="O7" s="1523" t="s">
        <v>142</v>
      </c>
      <c r="P7" s="1528" t="s">
        <v>68</v>
      </c>
    </row>
    <row r="8" spans="1:25" s="104" customFormat="1" ht="18" customHeight="1">
      <c r="A8" s="116" t="s">
        <v>150</v>
      </c>
      <c r="B8" s="232">
        <f>SUM(B11:B13)</f>
        <v>16</v>
      </c>
      <c r="C8" s="1628">
        <f t="shared" ref="C8:P8" si="0">SUM(C11:C13)</f>
        <v>4</v>
      </c>
      <c r="D8" s="1628">
        <f t="shared" si="0"/>
        <v>12</v>
      </c>
      <c r="E8" s="1628">
        <f t="shared" si="0"/>
        <v>7</v>
      </c>
      <c r="F8" s="1628">
        <f t="shared" si="0"/>
        <v>3</v>
      </c>
      <c r="G8" s="1628">
        <f t="shared" si="0"/>
        <v>4</v>
      </c>
      <c r="H8" s="1628">
        <f t="shared" si="0"/>
        <v>3</v>
      </c>
      <c r="I8" s="1550">
        <f t="shared" si="0"/>
        <v>0</v>
      </c>
      <c r="J8" s="1550">
        <f t="shared" si="0"/>
        <v>3</v>
      </c>
      <c r="K8" s="1550">
        <f t="shared" si="0"/>
        <v>6</v>
      </c>
      <c r="L8" s="1550">
        <f t="shared" si="0"/>
        <v>1</v>
      </c>
      <c r="M8" s="1550">
        <f t="shared" si="0"/>
        <v>5</v>
      </c>
      <c r="N8" s="293">
        <f t="shared" si="0"/>
        <v>0</v>
      </c>
      <c r="O8" s="294">
        <f t="shared" si="0"/>
        <v>0</v>
      </c>
      <c r="P8" s="293">
        <f t="shared" si="0"/>
        <v>0</v>
      </c>
      <c r="R8" s="293">
        <f>B8-C8-D8</f>
        <v>0</v>
      </c>
      <c r="S8" s="293">
        <f>E8-F8-G8</f>
        <v>0</v>
      </c>
      <c r="T8" s="293">
        <f>H8-I8-J8</f>
        <v>0</v>
      </c>
      <c r="U8" s="293">
        <f>K8-L8-M8</f>
        <v>0</v>
      </c>
      <c r="V8" s="293">
        <f>N8-O8-P8</f>
        <v>0</v>
      </c>
      <c r="W8" s="293">
        <f>B8-E8-H8-K8-N8</f>
        <v>0</v>
      </c>
      <c r="X8" s="293">
        <f>C8-F8-I8-L8-O8</f>
        <v>0</v>
      </c>
      <c r="Y8" s="293">
        <f>D8-G8-J8-M8-P8</f>
        <v>0</v>
      </c>
    </row>
    <row r="9" spans="1:25" s="104" customFormat="1" ht="12" customHeight="1">
      <c r="A9" s="116"/>
      <c r="B9" s="232"/>
      <c r="C9" s="1628"/>
      <c r="D9" s="1628"/>
      <c r="E9" s="1628"/>
      <c r="F9" s="1628"/>
      <c r="G9" s="1628"/>
      <c r="H9" s="1628"/>
      <c r="I9" s="1550"/>
      <c r="J9" s="1550"/>
      <c r="K9" s="1550"/>
      <c r="L9" s="1550"/>
      <c r="M9" s="1550"/>
      <c r="N9" s="293"/>
      <c r="O9" s="294"/>
      <c r="P9" s="293"/>
    </row>
    <row r="10" spans="1:25" s="104" customFormat="1" ht="18" customHeight="1">
      <c r="A10" s="108" t="s">
        <v>414</v>
      </c>
      <c r="B10" s="232"/>
      <c r="C10" s="1628"/>
      <c r="D10" s="1628"/>
      <c r="E10" s="1628"/>
      <c r="F10" s="1628"/>
      <c r="G10" s="1628"/>
      <c r="H10" s="1550"/>
      <c r="I10" s="1550"/>
      <c r="J10" s="1550"/>
      <c r="K10" s="1550"/>
      <c r="L10" s="1628"/>
      <c r="M10" s="1628"/>
      <c r="N10" s="293"/>
      <c r="O10" s="293"/>
      <c r="P10" s="293"/>
    </row>
    <row r="11" spans="1:25" s="104" customFormat="1" ht="18" customHeight="1">
      <c r="A11" s="55" t="s">
        <v>195</v>
      </c>
      <c r="B11" s="232">
        <f>C11+D11</f>
        <v>0</v>
      </c>
      <c r="C11" s="1628">
        <f t="shared" ref="C11:D13" si="1">F11+I11+L11+O11</f>
        <v>0</v>
      </c>
      <c r="D11" s="1628">
        <f t="shared" si="1"/>
        <v>0</v>
      </c>
      <c r="E11" s="1628">
        <f>F11+G11</f>
        <v>0</v>
      </c>
      <c r="F11" s="561">
        <v>0</v>
      </c>
      <c r="G11" s="561">
        <v>0</v>
      </c>
      <c r="H11" s="1628">
        <f>I11+J11</f>
        <v>0</v>
      </c>
      <c r="I11" s="562">
        <v>0</v>
      </c>
      <c r="J11" s="562">
        <v>0</v>
      </c>
      <c r="K11" s="1628">
        <f>L11+M11</f>
        <v>0</v>
      </c>
      <c r="L11" s="561">
        <v>0</v>
      </c>
      <c r="M11" s="561">
        <v>0</v>
      </c>
      <c r="N11" s="1628">
        <f>O11+P11</f>
        <v>0</v>
      </c>
      <c r="O11" s="563">
        <v>0</v>
      </c>
      <c r="P11" s="563">
        <v>0</v>
      </c>
      <c r="R11" s="293">
        <f>B11-C11-D11</f>
        <v>0</v>
      </c>
      <c r="S11" s="293">
        <f>E11-F11-G11</f>
        <v>0</v>
      </c>
      <c r="T11" s="293">
        <f>H11-I11-J11</f>
        <v>0</v>
      </c>
      <c r="U11" s="293">
        <f>K11-L11-M11</f>
        <v>0</v>
      </c>
      <c r="V11" s="293">
        <f>N11-O11-P11</f>
        <v>0</v>
      </c>
      <c r="W11" s="293">
        <f t="shared" ref="W11:Y13" si="2">B11-E11-H11-K11-N11</f>
        <v>0</v>
      </c>
      <c r="X11" s="293">
        <f t="shared" si="2"/>
        <v>0</v>
      </c>
      <c r="Y11" s="293">
        <f t="shared" si="2"/>
        <v>0</v>
      </c>
    </row>
    <row r="12" spans="1:25" s="104" customFormat="1" ht="18" customHeight="1">
      <c r="A12" s="55" t="s">
        <v>194</v>
      </c>
      <c r="B12" s="232">
        <f t="shared" ref="B12:B27" si="3">C12+D12</f>
        <v>6</v>
      </c>
      <c r="C12" s="1628">
        <f t="shared" si="1"/>
        <v>2</v>
      </c>
      <c r="D12" s="1628">
        <f t="shared" si="1"/>
        <v>4</v>
      </c>
      <c r="E12" s="1628">
        <f>F12+G12</f>
        <v>3</v>
      </c>
      <c r="F12" s="561">
        <v>2</v>
      </c>
      <c r="G12" s="561">
        <v>1</v>
      </c>
      <c r="H12" s="1628">
        <f>I12+J12</f>
        <v>2</v>
      </c>
      <c r="I12" s="562">
        <v>0</v>
      </c>
      <c r="J12" s="562">
        <v>2</v>
      </c>
      <c r="K12" s="1628">
        <f>L12+M12</f>
        <v>1</v>
      </c>
      <c r="L12" s="561">
        <v>0</v>
      </c>
      <c r="M12" s="561">
        <v>1</v>
      </c>
      <c r="N12" s="1628">
        <f>O12+P12</f>
        <v>0</v>
      </c>
      <c r="O12" s="563">
        <v>0</v>
      </c>
      <c r="P12" s="563">
        <v>0</v>
      </c>
      <c r="R12" s="293">
        <f>B12-C12-D12</f>
        <v>0</v>
      </c>
      <c r="S12" s="293">
        <f>E12-F12-G12</f>
        <v>0</v>
      </c>
      <c r="T12" s="293">
        <f>H12-I12-J12</f>
        <v>0</v>
      </c>
      <c r="U12" s="293">
        <f>K12-L12-M12</f>
        <v>0</v>
      </c>
      <c r="V12" s="293">
        <f>N12-O12-P12</f>
        <v>0</v>
      </c>
      <c r="W12" s="293">
        <f t="shared" si="2"/>
        <v>0</v>
      </c>
      <c r="X12" s="293">
        <f t="shared" si="2"/>
        <v>0</v>
      </c>
      <c r="Y12" s="293">
        <f t="shared" si="2"/>
        <v>0</v>
      </c>
    </row>
    <row r="13" spans="1:25" s="104" customFormat="1" ht="18" customHeight="1">
      <c r="A13" s="55" t="s">
        <v>193</v>
      </c>
      <c r="B13" s="232">
        <f t="shared" si="3"/>
        <v>10</v>
      </c>
      <c r="C13" s="1628">
        <f t="shared" si="1"/>
        <v>2</v>
      </c>
      <c r="D13" s="1628">
        <f t="shared" si="1"/>
        <v>8</v>
      </c>
      <c r="E13" s="1628">
        <f>F13+G13</f>
        <v>4</v>
      </c>
      <c r="F13" s="561">
        <v>1</v>
      </c>
      <c r="G13" s="561">
        <v>3</v>
      </c>
      <c r="H13" s="1628">
        <f>I13+J13</f>
        <v>1</v>
      </c>
      <c r="I13" s="562">
        <v>0</v>
      </c>
      <c r="J13" s="562">
        <v>1</v>
      </c>
      <c r="K13" s="1628">
        <f>L13+M13</f>
        <v>5</v>
      </c>
      <c r="L13" s="561">
        <v>1</v>
      </c>
      <c r="M13" s="561">
        <v>4</v>
      </c>
      <c r="N13" s="1628">
        <f>O13+P13</f>
        <v>0</v>
      </c>
      <c r="O13" s="563">
        <v>0</v>
      </c>
      <c r="P13" s="563">
        <v>0</v>
      </c>
      <c r="R13" s="293">
        <f>B13-C13-D13</f>
        <v>0</v>
      </c>
      <c r="S13" s="293">
        <f>E13-F13-G13</f>
        <v>0</v>
      </c>
      <c r="T13" s="293">
        <f>H13-I13-J13</f>
        <v>0</v>
      </c>
      <c r="U13" s="293">
        <f>K13-L13-M13</f>
        <v>0</v>
      </c>
      <c r="V13" s="293">
        <f>N13-O13-P13</f>
        <v>0</v>
      </c>
      <c r="W13" s="293">
        <f t="shared" si="2"/>
        <v>0</v>
      </c>
      <c r="X13" s="293">
        <f t="shared" si="2"/>
        <v>0</v>
      </c>
      <c r="Y13" s="293">
        <f t="shared" si="2"/>
        <v>0</v>
      </c>
    </row>
    <row r="14" spans="1:25" s="104" customFormat="1" ht="12" customHeight="1">
      <c r="A14" s="1532"/>
      <c r="B14" s="232"/>
      <c r="C14" s="1628"/>
      <c r="D14" s="1628"/>
      <c r="E14" s="561"/>
      <c r="F14" s="561"/>
      <c r="G14" s="561"/>
      <c r="H14" s="561"/>
      <c r="I14" s="562"/>
      <c r="J14" s="562"/>
      <c r="K14" s="562"/>
      <c r="L14" s="562"/>
      <c r="M14" s="562"/>
      <c r="N14" s="563"/>
      <c r="O14" s="563"/>
      <c r="P14" s="563"/>
    </row>
    <row r="15" spans="1:25" s="104" customFormat="1" ht="18" customHeight="1">
      <c r="A15" s="108" t="s">
        <v>280</v>
      </c>
      <c r="B15" s="232"/>
      <c r="C15" s="1628"/>
      <c r="D15" s="1628"/>
      <c r="E15" s="561"/>
      <c r="F15" s="561"/>
      <c r="G15" s="561"/>
      <c r="H15" s="561"/>
      <c r="I15" s="562"/>
      <c r="J15" s="562"/>
      <c r="K15" s="562"/>
      <c r="L15" s="562"/>
      <c r="M15" s="562"/>
      <c r="N15" s="563"/>
      <c r="O15" s="563"/>
      <c r="P15" s="563"/>
    </row>
    <row r="16" spans="1:25" s="104" customFormat="1" ht="18" customHeight="1">
      <c r="A16" s="1532" t="s">
        <v>270</v>
      </c>
      <c r="B16" s="232">
        <f t="shared" si="3"/>
        <v>0</v>
      </c>
      <c r="C16" s="1628">
        <f t="shared" ref="C16:D27" si="4">F16+I16+L16+O16</f>
        <v>0</v>
      </c>
      <c r="D16" s="1628">
        <f t="shared" si="4"/>
        <v>0</v>
      </c>
      <c r="E16" s="1628">
        <f>F16+G16</f>
        <v>0</v>
      </c>
      <c r="F16" s="561">
        <v>0</v>
      </c>
      <c r="G16" s="561">
        <v>0</v>
      </c>
      <c r="H16" s="1628">
        <f>I16+J16</f>
        <v>0</v>
      </c>
      <c r="I16" s="562">
        <v>0</v>
      </c>
      <c r="J16" s="562">
        <v>0</v>
      </c>
      <c r="K16" s="1628">
        <f>L16+M16</f>
        <v>0</v>
      </c>
      <c r="L16" s="562">
        <v>0</v>
      </c>
      <c r="M16" s="562">
        <v>0</v>
      </c>
      <c r="N16" s="1628">
        <f>O16+P16</f>
        <v>0</v>
      </c>
      <c r="O16" s="563">
        <v>0</v>
      </c>
      <c r="P16" s="563">
        <v>0</v>
      </c>
      <c r="R16" s="293">
        <f t="shared" ref="R16:R27" si="5">B16-C16-D16</f>
        <v>0</v>
      </c>
      <c r="S16" s="293">
        <f t="shared" ref="S16:S27" si="6">E16-F16-G16</f>
        <v>0</v>
      </c>
      <c r="T16" s="293">
        <f t="shared" ref="T16:T27" si="7">H16-I16-J16</f>
        <v>0</v>
      </c>
      <c r="U16" s="293">
        <f t="shared" ref="U16:U27" si="8">K16-L16-M16</f>
        <v>0</v>
      </c>
      <c r="V16" s="293">
        <f t="shared" ref="V16:V27" si="9">N16-O16-P16</f>
        <v>0</v>
      </c>
      <c r="W16" s="293">
        <f t="shared" ref="W16:Y27" si="10">B16-E16-H16-K16-N16</f>
        <v>0</v>
      </c>
      <c r="X16" s="293">
        <f t="shared" si="10"/>
        <v>0</v>
      </c>
      <c r="Y16" s="293">
        <f t="shared" si="10"/>
        <v>0</v>
      </c>
    </row>
    <row r="17" spans="1:32" s="104" customFormat="1" ht="18" customHeight="1">
      <c r="A17" s="1532" t="s">
        <v>96</v>
      </c>
      <c r="B17" s="232">
        <f t="shared" si="3"/>
        <v>2</v>
      </c>
      <c r="C17" s="1628">
        <f t="shared" si="4"/>
        <v>1</v>
      </c>
      <c r="D17" s="1628">
        <f t="shared" si="4"/>
        <v>1</v>
      </c>
      <c r="E17" s="1628">
        <f t="shared" ref="E17:E27" si="11">F17+G17</f>
        <v>0</v>
      </c>
      <c r="F17" s="561">
        <v>0</v>
      </c>
      <c r="G17" s="561">
        <v>0</v>
      </c>
      <c r="H17" s="1628">
        <f t="shared" ref="H17:H27" si="12">I17+J17</f>
        <v>0</v>
      </c>
      <c r="I17" s="562">
        <v>0</v>
      </c>
      <c r="J17" s="562">
        <v>0</v>
      </c>
      <c r="K17" s="1628">
        <f t="shared" ref="K17:K27" si="13">L17+M17</f>
        <v>2</v>
      </c>
      <c r="L17" s="562">
        <v>1</v>
      </c>
      <c r="M17" s="562">
        <v>1</v>
      </c>
      <c r="N17" s="1628">
        <f t="shared" ref="N17:N27" si="14">O17+P17</f>
        <v>0</v>
      </c>
      <c r="O17" s="563">
        <v>0</v>
      </c>
      <c r="P17" s="563">
        <v>0</v>
      </c>
      <c r="R17" s="293">
        <f t="shared" si="5"/>
        <v>0</v>
      </c>
      <c r="S17" s="293">
        <f t="shared" si="6"/>
        <v>0</v>
      </c>
      <c r="T17" s="293">
        <f t="shared" si="7"/>
        <v>0</v>
      </c>
      <c r="U17" s="293">
        <f t="shared" si="8"/>
        <v>0</v>
      </c>
      <c r="V17" s="293">
        <f t="shared" si="9"/>
        <v>0</v>
      </c>
      <c r="W17" s="293">
        <f t="shared" si="10"/>
        <v>0</v>
      </c>
      <c r="X17" s="293">
        <f t="shared" si="10"/>
        <v>0</v>
      </c>
      <c r="Y17" s="293">
        <f t="shared" si="10"/>
        <v>0</v>
      </c>
    </row>
    <row r="18" spans="1:32" s="104" customFormat="1" ht="18" customHeight="1">
      <c r="A18" s="1532" t="s">
        <v>97</v>
      </c>
      <c r="B18" s="232">
        <f t="shared" si="3"/>
        <v>2</v>
      </c>
      <c r="C18" s="1628">
        <f t="shared" si="4"/>
        <v>0</v>
      </c>
      <c r="D18" s="1628">
        <f t="shared" si="4"/>
        <v>2</v>
      </c>
      <c r="E18" s="1628">
        <f t="shared" si="11"/>
        <v>0</v>
      </c>
      <c r="F18" s="561">
        <v>0</v>
      </c>
      <c r="G18" s="561">
        <v>0</v>
      </c>
      <c r="H18" s="1628">
        <f t="shared" si="12"/>
        <v>0</v>
      </c>
      <c r="I18" s="562">
        <v>0</v>
      </c>
      <c r="J18" s="562">
        <v>0</v>
      </c>
      <c r="K18" s="1628">
        <f t="shared" si="13"/>
        <v>2</v>
      </c>
      <c r="L18" s="562">
        <v>0</v>
      </c>
      <c r="M18" s="562">
        <v>2</v>
      </c>
      <c r="N18" s="1628">
        <f t="shared" si="14"/>
        <v>0</v>
      </c>
      <c r="O18" s="563">
        <v>0</v>
      </c>
      <c r="P18" s="563">
        <v>0</v>
      </c>
      <c r="R18" s="293">
        <f t="shared" si="5"/>
        <v>0</v>
      </c>
      <c r="S18" s="293">
        <f t="shared" si="6"/>
        <v>0</v>
      </c>
      <c r="T18" s="293">
        <f t="shared" si="7"/>
        <v>0</v>
      </c>
      <c r="U18" s="293">
        <f t="shared" si="8"/>
        <v>0</v>
      </c>
      <c r="V18" s="293">
        <f t="shared" si="9"/>
        <v>0</v>
      </c>
      <c r="W18" s="293">
        <f t="shared" si="10"/>
        <v>0</v>
      </c>
      <c r="X18" s="293">
        <f t="shared" si="10"/>
        <v>0</v>
      </c>
      <c r="Y18" s="293">
        <f t="shared" si="10"/>
        <v>0</v>
      </c>
    </row>
    <row r="19" spans="1:32" s="104" customFormat="1" ht="18" customHeight="1">
      <c r="A19" s="1532" t="s">
        <v>98</v>
      </c>
      <c r="B19" s="232">
        <f t="shared" si="3"/>
        <v>0</v>
      </c>
      <c r="C19" s="1628">
        <f t="shared" si="4"/>
        <v>0</v>
      </c>
      <c r="D19" s="1628">
        <f t="shared" si="4"/>
        <v>0</v>
      </c>
      <c r="E19" s="1628">
        <f t="shared" si="11"/>
        <v>0</v>
      </c>
      <c r="F19" s="561">
        <v>0</v>
      </c>
      <c r="G19" s="561">
        <v>0</v>
      </c>
      <c r="H19" s="1628">
        <f t="shared" si="12"/>
        <v>0</v>
      </c>
      <c r="I19" s="562">
        <v>0</v>
      </c>
      <c r="J19" s="562">
        <v>0</v>
      </c>
      <c r="K19" s="1628">
        <f t="shared" si="13"/>
        <v>0</v>
      </c>
      <c r="L19" s="562">
        <v>0</v>
      </c>
      <c r="M19" s="562">
        <v>0</v>
      </c>
      <c r="N19" s="1628">
        <f t="shared" si="14"/>
        <v>0</v>
      </c>
      <c r="O19" s="563">
        <v>0</v>
      </c>
      <c r="P19" s="563">
        <v>0</v>
      </c>
      <c r="R19" s="293">
        <f t="shared" si="5"/>
        <v>0</v>
      </c>
      <c r="S19" s="293">
        <f t="shared" si="6"/>
        <v>0</v>
      </c>
      <c r="T19" s="293">
        <f t="shared" si="7"/>
        <v>0</v>
      </c>
      <c r="U19" s="293">
        <f t="shared" si="8"/>
        <v>0</v>
      </c>
      <c r="V19" s="293">
        <f t="shared" si="9"/>
        <v>0</v>
      </c>
      <c r="W19" s="293">
        <f t="shared" si="10"/>
        <v>0</v>
      </c>
      <c r="X19" s="293">
        <f t="shared" si="10"/>
        <v>0</v>
      </c>
      <c r="Y19" s="293">
        <f t="shared" si="10"/>
        <v>0</v>
      </c>
    </row>
    <row r="20" spans="1:32" s="104" customFormat="1" ht="18" customHeight="1">
      <c r="A20" s="1532" t="s">
        <v>99</v>
      </c>
      <c r="B20" s="232">
        <f t="shared" si="3"/>
        <v>1</v>
      </c>
      <c r="C20" s="1628">
        <f t="shared" si="4"/>
        <v>0</v>
      </c>
      <c r="D20" s="1628">
        <f t="shared" si="4"/>
        <v>1</v>
      </c>
      <c r="E20" s="1628">
        <f t="shared" si="11"/>
        <v>0</v>
      </c>
      <c r="F20" s="561">
        <v>0</v>
      </c>
      <c r="G20" s="561">
        <v>0</v>
      </c>
      <c r="H20" s="1628">
        <f t="shared" si="12"/>
        <v>1</v>
      </c>
      <c r="I20" s="562">
        <v>0</v>
      </c>
      <c r="J20" s="562">
        <v>1</v>
      </c>
      <c r="K20" s="1628">
        <f t="shared" si="13"/>
        <v>0</v>
      </c>
      <c r="L20" s="562">
        <v>0</v>
      </c>
      <c r="M20" s="562">
        <v>0</v>
      </c>
      <c r="N20" s="1628">
        <f t="shared" si="14"/>
        <v>0</v>
      </c>
      <c r="O20" s="563">
        <v>0</v>
      </c>
      <c r="P20" s="563">
        <v>0</v>
      </c>
      <c r="R20" s="293">
        <f t="shared" si="5"/>
        <v>0</v>
      </c>
      <c r="S20" s="293">
        <f t="shared" si="6"/>
        <v>0</v>
      </c>
      <c r="T20" s="293">
        <f t="shared" si="7"/>
        <v>0</v>
      </c>
      <c r="U20" s="293">
        <f t="shared" si="8"/>
        <v>0</v>
      </c>
      <c r="V20" s="293">
        <f t="shared" si="9"/>
        <v>0</v>
      </c>
      <c r="W20" s="293">
        <f t="shared" si="10"/>
        <v>0</v>
      </c>
      <c r="X20" s="293">
        <f t="shared" si="10"/>
        <v>0</v>
      </c>
      <c r="Y20" s="293">
        <f t="shared" si="10"/>
        <v>0</v>
      </c>
    </row>
    <row r="21" spans="1:32" s="104" customFormat="1" ht="18" customHeight="1">
      <c r="A21" s="1532" t="s">
        <v>281</v>
      </c>
      <c r="B21" s="232">
        <f t="shared" si="3"/>
        <v>5</v>
      </c>
      <c r="C21" s="1628">
        <f t="shared" si="4"/>
        <v>1</v>
      </c>
      <c r="D21" s="1628">
        <f t="shared" si="4"/>
        <v>4</v>
      </c>
      <c r="E21" s="1628">
        <f t="shared" si="11"/>
        <v>3</v>
      </c>
      <c r="F21" s="561">
        <v>1</v>
      </c>
      <c r="G21" s="561">
        <v>2</v>
      </c>
      <c r="H21" s="1628">
        <f t="shared" si="12"/>
        <v>1</v>
      </c>
      <c r="I21" s="562">
        <v>0</v>
      </c>
      <c r="J21" s="562">
        <v>1</v>
      </c>
      <c r="K21" s="1628">
        <f t="shared" si="13"/>
        <v>1</v>
      </c>
      <c r="L21" s="562">
        <v>0</v>
      </c>
      <c r="M21" s="562">
        <v>1</v>
      </c>
      <c r="N21" s="1628">
        <f t="shared" si="14"/>
        <v>0</v>
      </c>
      <c r="O21" s="563">
        <v>0</v>
      </c>
      <c r="P21" s="563">
        <v>0</v>
      </c>
      <c r="R21" s="293">
        <f t="shared" si="5"/>
        <v>0</v>
      </c>
      <c r="S21" s="293">
        <f t="shared" si="6"/>
        <v>0</v>
      </c>
      <c r="T21" s="293">
        <f t="shared" si="7"/>
        <v>0</v>
      </c>
      <c r="U21" s="293">
        <f t="shared" si="8"/>
        <v>0</v>
      </c>
      <c r="V21" s="293">
        <f t="shared" si="9"/>
        <v>0</v>
      </c>
      <c r="W21" s="293">
        <f t="shared" si="10"/>
        <v>0</v>
      </c>
      <c r="X21" s="293">
        <f t="shared" si="10"/>
        <v>0</v>
      </c>
      <c r="Y21" s="293">
        <f t="shared" si="10"/>
        <v>0</v>
      </c>
    </row>
    <row r="22" spans="1:32" s="565" customFormat="1" ht="18" customHeight="1">
      <c r="A22" s="123" t="s">
        <v>282</v>
      </c>
      <c r="B22" s="564">
        <f t="shared" si="3"/>
        <v>1</v>
      </c>
      <c r="C22" s="561">
        <f t="shared" si="4"/>
        <v>1</v>
      </c>
      <c r="D22" s="561">
        <f t="shared" si="4"/>
        <v>0</v>
      </c>
      <c r="E22" s="561">
        <f t="shared" si="11"/>
        <v>1</v>
      </c>
      <c r="F22" s="561">
        <v>1</v>
      </c>
      <c r="G22" s="561">
        <v>0</v>
      </c>
      <c r="H22" s="561">
        <f t="shared" si="12"/>
        <v>0</v>
      </c>
      <c r="I22" s="562">
        <v>0</v>
      </c>
      <c r="J22" s="562">
        <v>0</v>
      </c>
      <c r="K22" s="561">
        <f t="shared" si="13"/>
        <v>0</v>
      </c>
      <c r="L22" s="562">
        <v>0</v>
      </c>
      <c r="M22" s="562">
        <v>0</v>
      </c>
      <c r="N22" s="561">
        <f t="shared" si="14"/>
        <v>0</v>
      </c>
      <c r="O22" s="563">
        <v>0</v>
      </c>
      <c r="P22" s="563">
        <v>0</v>
      </c>
      <c r="R22" s="563">
        <f t="shared" si="5"/>
        <v>0</v>
      </c>
      <c r="S22" s="563">
        <f t="shared" si="6"/>
        <v>0</v>
      </c>
      <c r="T22" s="563">
        <f t="shared" si="7"/>
        <v>0</v>
      </c>
      <c r="U22" s="563">
        <f t="shared" si="8"/>
        <v>0</v>
      </c>
      <c r="V22" s="563">
        <f t="shared" si="9"/>
        <v>0</v>
      </c>
      <c r="W22" s="563">
        <f t="shared" si="10"/>
        <v>0</v>
      </c>
      <c r="X22" s="563">
        <f t="shared" si="10"/>
        <v>0</v>
      </c>
      <c r="Y22" s="563">
        <f t="shared" si="10"/>
        <v>0</v>
      </c>
    </row>
    <row r="23" spans="1:32" s="104" customFormat="1" ht="18" customHeight="1">
      <c r="A23" s="1532" t="s">
        <v>653</v>
      </c>
      <c r="B23" s="232">
        <f t="shared" si="3"/>
        <v>0</v>
      </c>
      <c r="C23" s="1628">
        <f t="shared" si="4"/>
        <v>0</v>
      </c>
      <c r="D23" s="1628">
        <f t="shared" si="4"/>
        <v>0</v>
      </c>
      <c r="E23" s="1628">
        <f t="shared" si="11"/>
        <v>0</v>
      </c>
      <c r="F23" s="561">
        <v>0</v>
      </c>
      <c r="G23" s="561">
        <v>0</v>
      </c>
      <c r="H23" s="1628">
        <f t="shared" si="12"/>
        <v>0</v>
      </c>
      <c r="I23" s="562">
        <v>0</v>
      </c>
      <c r="J23" s="562">
        <v>0</v>
      </c>
      <c r="K23" s="1628">
        <f t="shared" si="13"/>
        <v>0</v>
      </c>
      <c r="L23" s="562">
        <v>0</v>
      </c>
      <c r="M23" s="562">
        <v>0</v>
      </c>
      <c r="N23" s="1628">
        <f t="shared" si="14"/>
        <v>0</v>
      </c>
      <c r="O23" s="563">
        <v>0</v>
      </c>
      <c r="P23" s="563">
        <v>0</v>
      </c>
      <c r="R23" s="293">
        <f t="shared" si="5"/>
        <v>0</v>
      </c>
      <c r="S23" s="293">
        <f t="shared" si="6"/>
        <v>0</v>
      </c>
      <c r="T23" s="293">
        <f t="shared" si="7"/>
        <v>0</v>
      </c>
      <c r="U23" s="293">
        <f t="shared" si="8"/>
        <v>0</v>
      </c>
      <c r="V23" s="293">
        <f t="shared" si="9"/>
        <v>0</v>
      </c>
      <c r="W23" s="293">
        <f t="shared" si="10"/>
        <v>0</v>
      </c>
      <c r="X23" s="293">
        <f t="shared" si="10"/>
        <v>0</v>
      </c>
      <c r="Y23" s="293">
        <f t="shared" si="10"/>
        <v>0</v>
      </c>
    </row>
    <row r="24" spans="1:32" s="104" customFormat="1" ht="18" customHeight="1">
      <c r="A24" s="1532" t="s">
        <v>283</v>
      </c>
      <c r="B24" s="232">
        <f t="shared" si="3"/>
        <v>1</v>
      </c>
      <c r="C24" s="1628">
        <f t="shared" si="4"/>
        <v>0</v>
      </c>
      <c r="D24" s="1628">
        <f t="shared" si="4"/>
        <v>1</v>
      </c>
      <c r="E24" s="1628">
        <f t="shared" si="11"/>
        <v>0</v>
      </c>
      <c r="F24" s="561">
        <v>0</v>
      </c>
      <c r="G24" s="561">
        <v>0</v>
      </c>
      <c r="H24" s="1628">
        <f t="shared" si="12"/>
        <v>1</v>
      </c>
      <c r="I24" s="562">
        <v>0</v>
      </c>
      <c r="J24" s="562">
        <v>1</v>
      </c>
      <c r="K24" s="1628">
        <f t="shared" si="13"/>
        <v>0</v>
      </c>
      <c r="L24" s="562">
        <v>0</v>
      </c>
      <c r="M24" s="562">
        <v>0</v>
      </c>
      <c r="N24" s="1628">
        <f t="shared" si="14"/>
        <v>0</v>
      </c>
      <c r="O24" s="563">
        <v>0</v>
      </c>
      <c r="P24" s="563">
        <v>0</v>
      </c>
      <c r="R24" s="293">
        <f t="shared" si="5"/>
        <v>0</v>
      </c>
      <c r="S24" s="293">
        <f t="shared" si="6"/>
        <v>0</v>
      </c>
      <c r="T24" s="293">
        <f t="shared" si="7"/>
        <v>0</v>
      </c>
      <c r="U24" s="293">
        <f t="shared" si="8"/>
        <v>0</v>
      </c>
      <c r="V24" s="293">
        <f t="shared" si="9"/>
        <v>0</v>
      </c>
      <c r="W24" s="293">
        <f t="shared" si="10"/>
        <v>0</v>
      </c>
      <c r="X24" s="293">
        <f t="shared" si="10"/>
        <v>0</v>
      </c>
      <c r="Y24" s="293">
        <f t="shared" si="10"/>
        <v>0</v>
      </c>
    </row>
    <row r="25" spans="1:32" s="104" customFormat="1" ht="18" customHeight="1">
      <c r="A25" s="1532" t="s">
        <v>654</v>
      </c>
      <c r="B25" s="232">
        <f t="shared" si="3"/>
        <v>0</v>
      </c>
      <c r="C25" s="1628">
        <f t="shared" si="4"/>
        <v>0</v>
      </c>
      <c r="D25" s="1628">
        <f t="shared" si="4"/>
        <v>0</v>
      </c>
      <c r="E25" s="1628">
        <f t="shared" si="11"/>
        <v>0</v>
      </c>
      <c r="F25" s="561">
        <v>0</v>
      </c>
      <c r="G25" s="561">
        <v>0</v>
      </c>
      <c r="H25" s="1628">
        <f t="shared" si="12"/>
        <v>0</v>
      </c>
      <c r="I25" s="562">
        <v>0</v>
      </c>
      <c r="J25" s="562">
        <v>0</v>
      </c>
      <c r="K25" s="1628">
        <f t="shared" si="13"/>
        <v>0</v>
      </c>
      <c r="L25" s="562">
        <v>0</v>
      </c>
      <c r="M25" s="562">
        <v>0</v>
      </c>
      <c r="N25" s="1628">
        <f t="shared" si="14"/>
        <v>0</v>
      </c>
      <c r="O25" s="563">
        <v>0</v>
      </c>
      <c r="P25" s="563">
        <v>0</v>
      </c>
      <c r="R25" s="293">
        <f t="shared" si="5"/>
        <v>0</v>
      </c>
      <c r="S25" s="293">
        <f t="shared" si="6"/>
        <v>0</v>
      </c>
      <c r="T25" s="293">
        <f t="shared" si="7"/>
        <v>0</v>
      </c>
      <c r="U25" s="293">
        <f t="shared" si="8"/>
        <v>0</v>
      </c>
      <c r="V25" s="293">
        <f t="shared" si="9"/>
        <v>0</v>
      </c>
      <c r="W25" s="293">
        <f t="shared" si="10"/>
        <v>0</v>
      </c>
      <c r="X25" s="293">
        <f t="shared" si="10"/>
        <v>0</v>
      </c>
      <c r="Y25" s="293">
        <f t="shared" si="10"/>
        <v>0</v>
      </c>
    </row>
    <row r="26" spans="1:32" s="104" customFormat="1" ht="18" customHeight="1">
      <c r="A26" s="1532" t="s">
        <v>271</v>
      </c>
      <c r="B26" s="232">
        <f t="shared" si="3"/>
        <v>3</v>
      </c>
      <c r="C26" s="1628">
        <f t="shared" si="4"/>
        <v>0</v>
      </c>
      <c r="D26" s="1628">
        <f t="shared" si="4"/>
        <v>3</v>
      </c>
      <c r="E26" s="1628">
        <f t="shared" si="11"/>
        <v>2</v>
      </c>
      <c r="F26" s="561">
        <v>0</v>
      </c>
      <c r="G26" s="561">
        <v>2</v>
      </c>
      <c r="H26" s="1628">
        <f t="shared" si="12"/>
        <v>0</v>
      </c>
      <c r="I26" s="562">
        <v>0</v>
      </c>
      <c r="J26" s="562">
        <v>0</v>
      </c>
      <c r="K26" s="1628">
        <f t="shared" si="13"/>
        <v>1</v>
      </c>
      <c r="L26" s="562">
        <v>0</v>
      </c>
      <c r="M26" s="562">
        <v>1</v>
      </c>
      <c r="N26" s="1628">
        <f t="shared" si="14"/>
        <v>0</v>
      </c>
      <c r="O26" s="563">
        <v>0</v>
      </c>
      <c r="P26" s="563">
        <v>0</v>
      </c>
      <c r="R26" s="293">
        <f t="shared" si="5"/>
        <v>0</v>
      </c>
      <c r="S26" s="293">
        <f t="shared" si="6"/>
        <v>0</v>
      </c>
      <c r="T26" s="293">
        <f t="shared" si="7"/>
        <v>0</v>
      </c>
      <c r="U26" s="293">
        <f t="shared" si="8"/>
        <v>0</v>
      </c>
      <c r="V26" s="293">
        <f t="shared" si="9"/>
        <v>0</v>
      </c>
      <c r="W26" s="293">
        <f t="shared" si="10"/>
        <v>0</v>
      </c>
      <c r="X26" s="293">
        <f t="shared" si="10"/>
        <v>0</v>
      </c>
      <c r="Y26" s="293">
        <f t="shared" si="10"/>
        <v>0</v>
      </c>
    </row>
    <row r="27" spans="1:32" s="104" customFormat="1" ht="18" customHeight="1">
      <c r="A27" s="1522" t="s">
        <v>295</v>
      </c>
      <c r="B27" s="233">
        <f t="shared" si="3"/>
        <v>1</v>
      </c>
      <c r="C27" s="234">
        <f t="shared" si="4"/>
        <v>1</v>
      </c>
      <c r="D27" s="234">
        <f t="shared" si="4"/>
        <v>0</v>
      </c>
      <c r="E27" s="234">
        <f t="shared" si="11"/>
        <v>1</v>
      </c>
      <c r="F27" s="566">
        <v>1</v>
      </c>
      <c r="G27" s="566">
        <v>0</v>
      </c>
      <c r="H27" s="234">
        <f t="shared" si="12"/>
        <v>0</v>
      </c>
      <c r="I27" s="567">
        <v>0</v>
      </c>
      <c r="J27" s="567">
        <v>0</v>
      </c>
      <c r="K27" s="234">
        <f t="shared" si="13"/>
        <v>0</v>
      </c>
      <c r="L27" s="567">
        <v>0</v>
      </c>
      <c r="M27" s="567">
        <v>0</v>
      </c>
      <c r="N27" s="234">
        <f t="shared" si="14"/>
        <v>0</v>
      </c>
      <c r="O27" s="566">
        <v>0</v>
      </c>
      <c r="P27" s="566">
        <v>0</v>
      </c>
      <c r="R27" s="293">
        <f t="shared" si="5"/>
        <v>0</v>
      </c>
      <c r="S27" s="293">
        <f t="shared" si="6"/>
        <v>0</v>
      </c>
      <c r="T27" s="293">
        <f t="shared" si="7"/>
        <v>0</v>
      </c>
      <c r="U27" s="293">
        <f t="shared" si="8"/>
        <v>0</v>
      </c>
      <c r="V27" s="293">
        <f t="shared" si="9"/>
        <v>0</v>
      </c>
      <c r="W27" s="293">
        <f t="shared" si="10"/>
        <v>0</v>
      </c>
      <c r="X27" s="293">
        <f t="shared" si="10"/>
        <v>0</v>
      </c>
      <c r="Y27" s="293">
        <f t="shared" si="10"/>
        <v>0</v>
      </c>
    </row>
    <row r="28" spans="1:32" s="104" customFormat="1" ht="13.9" customHeight="1">
      <c r="A28" s="106" t="s">
        <v>328</v>
      </c>
      <c r="B28" s="111"/>
      <c r="C28" s="105" t="s">
        <v>329</v>
      </c>
      <c r="F28" s="111"/>
      <c r="G28" s="1607" t="s">
        <v>330</v>
      </c>
      <c r="J28" s="105" t="s">
        <v>332</v>
      </c>
      <c r="P28" s="99" t="s">
        <v>333</v>
      </c>
    </row>
    <row r="29" spans="1:32" s="104" customFormat="1" ht="13.9" customHeight="1">
      <c r="B29" s="109"/>
      <c r="C29" s="109"/>
      <c r="D29" s="109"/>
      <c r="E29" s="109"/>
      <c r="F29" s="109"/>
      <c r="G29" s="105" t="s">
        <v>334</v>
      </c>
      <c r="L29" s="105"/>
      <c r="M29" s="110"/>
    </row>
    <row r="30" spans="1:32" s="104" customFormat="1" ht="13.9" customHeight="1">
      <c r="A30" s="104" t="s">
        <v>141</v>
      </c>
      <c r="B30" s="108"/>
      <c r="C30" s="108"/>
      <c r="D30" s="108"/>
      <c r="E30" s="108"/>
      <c r="F30" s="108"/>
      <c r="G30" s="108"/>
      <c r="H30" s="108"/>
      <c r="I30" s="1532"/>
      <c r="J30" s="1532"/>
      <c r="K30" s="1532"/>
      <c r="L30" s="1532"/>
      <c r="M30" s="1532"/>
    </row>
    <row r="31" spans="1:32" s="104" customFormat="1" ht="13.9" customHeight="1">
      <c r="A31" s="104" t="s">
        <v>272</v>
      </c>
      <c r="I31" s="106"/>
      <c r="K31" s="106"/>
      <c r="M31" s="106"/>
    </row>
    <row r="32" spans="1:32" s="94" customFormat="1" ht="13.9" customHeight="1">
      <c r="A32" s="157"/>
      <c r="B32" s="157"/>
      <c r="C32" s="157"/>
      <c r="D32" s="157"/>
      <c r="E32" s="157"/>
      <c r="F32" s="157"/>
      <c r="G32" s="157"/>
      <c r="AB32" s="1469"/>
      <c r="AC32" s="1469"/>
      <c r="AD32" s="1469"/>
      <c r="AE32" s="1469"/>
      <c r="AF32" s="1469"/>
    </row>
    <row r="34" spans="2:16">
      <c r="B34" s="559">
        <f>B8-B11-B12-B13</f>
        <v>0</v>
      </c>
      <c r="C34" s="559">
        <f t="shared" ref="C34:P34" si="15">C8-C11-C12-C13</f>
        <v>0</v>
      </c>
      <c r="D34" s="559">
        <f t="shared" si="15"/>
        <v>0</v>
      </c>
      <c r="E34" s="559">
        <f t="shared" si="15"/>
        <v>0</v>
      </c>
      <c r="F34" s="559">
        <f t="shared" si="15"/>
        <v>0</v>
      </c>
      <c r="G34" s="559">
        <f t="shared" si="15"/>
        <v>0</v>
      </c>
      <c r="H34" s="559">
        <f t="shared" si="15"/>
        <v>0</v>
      </c>
      <c r="I34" s="559">
        <f t="shared" si="15"/>
        <v>0</v>
      </c>
      <c r="J34" s="559">
        <f t="shared" si="15"/>
        <v>0</v>
      </c>
      <c r="K34" s="559">
        <f t="shared" si="15"/>
        <v>0</v>
      </c>
      <c r="L34" s="559">
        <f t="shared" si="15"/>
        <v>0</v>
      </c>
      <c r="M34" s="559">
        <f t="shared" si="15"/>
        <v>0</v>
      </c>
      <c r="N34" s="559">
        <f t="shared" si="15"/>
        <v>0</v>
      </c>
      <c r="O34" s="559">
        <f t="shared" si="15"/>
        <v>0</v>
      </c>
      <c r="P34" s="559">
        <f t="shared" si="15"/>
        <v>0</v>
      </c>
    </row>
    <row r="35" spans="2:16">
      <c r="B35" s="559">
        <f>B8-SUM(B16:B27)</f>
        <v>0</v>
      </c>
      <c r="C35" s="559">
        <f t="shared" ref="C35:P35" si="16">C8-SUM(C16:C27)</f>
        <v>0</v>
      </c>
      <c r="D35" s="559">
        <f t="shared" si="16"/>
        <v>0</v>
      </c>
      <c r="E35" s="559">
        <f t="shared" si="16"/>
        <v>0</v>
      </c>
      <c r="F35" s="559">
        <f t="shared" si="16"/>
        <v>0</v>
      </c>
      <c r="G35" s="559">
        <f t="shared" si="16"/>
        <v>0</v>
      </c>
      <c r="H35" s="559">
        <f t="shared" si="16"/>
        <v>0</v>
      </c>
      <c r="I35" s="559">
        <f t="shared" si="16"/>
        <v>0</v>
      </c>
      <c r="J35" s="559">
        <f t="shared" si="16"/>
        <v>0</v>
      </c>
      <c r="K35" s="559">
        <f t="shared" si="16"/>
        <v>0</v>
      </c>
      <c r="L35" s="559">
        <f t="shared" si="16"/>
        <v>0</v>
      </c>
      <c r="M35" s="559">
        <f t="shared" si="16"/>
        <v>0</v>
      </c>
      <c r="N35" s="559">
        <f t="shared" si="16"/>
        <v>0</v>
      </c>
      <c r="O35" s="559">
        <f t="shared" si="16"/>
        <v>0</v>
      </c>
      <c r="P35" s="559">
        <f t="shared" si="16"/>
        <v>0</v>
      </c>
    </row>
  </sheetData>
  <mergeCells count="13">
    <mergeCell ref="A5:A7"/>
    <mergeCell ref="B5:D6"/>
    <mergeCell ref="E5:P5"/>
    <mergeCell ref="E6:G6"/>
    <mergeCell ref="H6:J6"/>
    <mergeCell ref="K6:M6"/>
    <mergeCell ref="N6:P6"/>
    <mergeCell ref="D4:M4"/>
    <mergeCell ref="L1:M1"/>
    <mergeCell ref="N1:P1"/>
    <mergeCell ref="L2:M2"/>
    <mergeCell ref="N2:P2"/>
    <mergeCell ref="A3:P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&amp;C&amp;8&amp;A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2.75"/>
  <cols>
    <col min="1" max="1" width="24.625" style="349" customWidth="1"/>
    <col min="2" max="2" width="13.625" style="349" customWidth="1"/>
    <col min="3" max="3" width="18.625" style="349" customWidth="1"/>
    <col min="4" max="6" width="23.625" style="349" customWidth="1"/>
    <col min="7" max="16384" width="9" style="349"/>
  </cols>
  <sheetData>
    <row r="1" spans="1:6" s="13" customFormat="1" ht="21.95" customHeight="1">
      <c r="A1" s="1511" t="s">
        <v>1676</v>
      </c>
      <c r="B1" s="1121"/>
      <c r="C1" s="1120"/>
      <c r="D1" s="1120"/>
      <c r="E1" s="1119" t="s">
        <v>1389</v>
      </c>
      <c r="F1" s="1118" t="s">
        <v>1388</v>
      </c>
    </row>
    <row r="2" spans="1:6" s="13" customFormat="1" ht="21.95" customHeight="1">
      <c r="A2" s="1511" t="s">
        <v>1387</v>
      </c>
      <c r="B2" s="1117" t="s">
        <v>2529</v>
      </c>
      <c r="C2" s="1116"/>
      <c r="D2" s="7" t="s">
        <v>344</v>
      </c>
      <c r="E2" s="1115" t="s">
        <v>1386</v>
      </c>
      <c r="F2" s="1513" t="s">
        <v>1385</v>
      </c>
    </row>
    <row r="3" spans="1:6" s="1114" customFormat="1" ht="31.5" customHeight="1">
      <c r="A3" s="1786" t="s">
        <v>1384</v>
      </c>
      <c r="B3" s="1787"/>
      <c r="C3" s="1787"/>
      <c r="D3" s="1787"/>
      <c r="E3" s="1787"/>
      <c r="F3" s="1787"/>
    </row>
    <row r="4" spans="1:6" s="13" customFormat="1" ht="23.1" customHeight="1">
      <c r="B4" s="1788" t="s">
        <v>2530</v>
      </c>
      <c r="C4" s="1789"/>
      <c r="D4" s="1789"/>
      <c r="E4" s="1789"/>
      <c r="F4" s="1113"/>
    </row>
    <row r="5" spans="1:6" ht="24.95" customHeight="1">
      <c r="A5" s="1765" t="s">
        <v>1383</v>
      </c>
      <c r="B5" s="1776" t="s">
        <v>1382</v>
      </c>
      <c r="C5" s="1112"/>
      <c r="D5" s="1790" t="s">
        <v>1381</v>
      </c>
      <c r="E5" s="1791"/>
      <c r="F5" s="1791"/>
    </row>
    <row r="6" spans="1:6" ht="24.95" customHeight="1">
      <c r="A6" s="1767"/>
      <c r="B6" s="1744"/>
      <c r="C6" s="1496" t="s">
        <v>1380</v>
      </c>
      <c r="D6" s="1438" t="s">
        <v>1323</v>
      </c>
      <c r="E6" s="1438" t="s">
        <v>1379</v>
      </c>
      <c r="F6" s="1436" t="s">
        <v>1378</v>
      </c>
    </row>
    <row r="7" spans="1:6" ht="26.1" customHeight="1">
      <c r="A7" s="1111" t="s">
        <v>1319</v>
      </c>
      <c r="B7" s="298">
        <f>SUM(B8:B19)</f>
        <v>1</v>
      </c>
      <c r="C7" s="1499">
        <f>SUM(C8:C19)</f>
        <v>1</v>
      </c>
      <c r="D7" s="1499">
        <f>SUM(D8:D19)</f>
        <v>2</v>
      </c>
      <c r="E7" s="1499">
        <f>SUM(E8:E19)</f>
        <v>0</v>
      </c>
      <c r="F7" s="1499">
        <f>SUM(F8:F19)</f>
        <v>2</v>
      </c>
    </row>
    <row r="8" spans="1:6" ht="26.1" customHeight="1">
      <c r="A8" s="1110" t="s">
        <v>1267</v>
      </c>
      <c r="B8" s="298">
        <v>0</v>
      </c>
      <c r="C8" s="1499">
        <v>0</v>
      </c>
      <c r="D8" s="1499">
        <v>0</v>
      </c>
      <c r="E8" s="1499">
        <v>0</v>
      </c>
      <c r="F8" s="21">
        <v>0</v>
      </c>
    </row>
    <row r="9" spans="1:6" ht="26.1" customHeight="1">
      <c r="A9" s="1110" t="s">
        <v>1266</v>
      </c>
      <c r="B9" s="298">
        <v>0</v>
      </c>
      <c r="C9" s="1499">
        <v>0</v>
      </c>
      <c r="D9" s="1499">
        <v>0</v>
      </c>
      <c r="E9" s="1499">
        <v>0</v>
      </c>
      <c r="F9" s="1499">
        <v>0</v>
      </c>
    </row>
    <row r="10" spans="1:6" ht="26.1" customHeight="1">
      <c r="A10" s="1110" t="s">
        <v>1265</v>
      </c>
      <c r="B10" s="298">
        <v>0</v>
      </c>
      <c r="C10" s="1499">
        <v>0</v>
      </c>
      <c r="D10" s="1499">
        <v>0</v>
      </c>
      <c r="E10" s="1499">
        <v>0</v>
      </c>
      <c r="F10" s="1499">
        <v>0</v>
      </c>
    </row>
    <row r="11" spans="1:6" ht="26.1" customHeight="1">
      <c r="A11" s="1110" t="s">
        <v>1264</v>
      </c>
      <c r="B11" s="298">
        <v>0</v>
      </c>
      <c r="C11" s="1499">
        <v>0</v>
      </c>
      <c r="D11" s="1499">
        <v>0</v>
      </c>
      <c r="E11" s="1499">
        <v>0</v>
      </c>
      <c r="F11" s="1499">
        <v>0</v>
      </c>
    </row>
    <row r="12" spans="1:6" ht="26.1" customHeight="1">
      <c r="A12" s="1110" t="s">
        <v>1263</v>
      </c>
      <c r="B12" s="298">
        <v>1</v>
      </c>
      <c r="C12" s="1499">
        <v>1</v>
      </c>
      <c r="D12" s="1499">
        <v>2</v>
      </c>
      <c r="E12" s="1499">
        <v>0</v>
      </c>
      <c r="F12" s="1499">
        <v>2</v>
      </c>
    </row>
    <row r="13" spans="1:6" ht="26.1" customHeight="1">
      <c r="A13" s="1110" t="s">
        <v>1262</v>
      </c>
      <c r="B13" s="298">
        <v>0</v>
      </c>
      <c r="C13" s="1499">
        <v>0</v>
      </c>
      <c r="D13" s="1499">
        <v>0</v>
      </c>
      <c r="E13" s="1499">
        <v>0</v>
      </c>
      <c r="F13" s="1499">
        <v>0</v>
      </c>
    </row>
    <row r="14" spans="1:6" ht="26.1" customHeight="1">
      <c r="A14" s="1110" t="s">
        <v>1261</v>
      </c>
      <c r="B14" s="298">
        <v>0</v>
      </c>
      <c r="C14" s="1499">
        <v>0</v>
      </c>
      <c r="D14" s="1499">
        <v>0</v>
      </c>
      <c r="E14" s="1499">
        <v>0</v>
      </c>
      <c r="F14" s="1499">
        <v>0</v>
      </c>
    </row>
    <row r="15" spans="1:6" ht="26.1" customHeight="1">
      <c r="A15" s="1110" t="s">
        <v>1260</v>
      </c>
      <c r="B15" s="298">
        <v>0</v>
      </c>
      <c r="C15" s="1499">
        <v>0</v>
      </c>
      <c r="D15" s="1499">
        <v>0</v>
      </c>
      <c r="E15" s="1499">
        <v>0</v>
      </c>
      <c r="F15" s="1499">
        <v>0</v>
      </c>
    </row>
    <row r="16" spans="1:6" ht="26.1" customHeight="1">
      <c r="A16" s="1110" t="s">
        <v>1259</v>
      </c>
      <c r="B16" s="191">
        <v>0</v>
      </c>
      <c r="C16" s="21">
        <v>0</v>
      </c>
      <c r="D16" s="21">
        <v>0</v>
      </c>
      <c r="E16" s="21">
        <v>0</v>
      </c>
      <c r="F16" s="21">
        <v>0</v>
      </c>
    </row>
    <row r="17" spans="1:32" ht="26.1" customHeight="1">
      <c r="A17" s="1110" t="s">
        <v>1258</v>
      </c>
      <c r="B17" s="191">
        <v>0</v>
      </c>
      <c r="C17" s="21">
        <v>0</v>
      </c>
      <c r="D17" s="21">
        <v>0</v>
      </c>
      <c r="E17" s="21">
        <v>0</v>
      </c>
      <c r="F17" s="21">
        <v>0</v>
      </c>
    </row>
    <row r="18" spans="1:32" ht="26.1" customHeight="1">
      <c r="A18" s="1110" t="s">
        <v>1257</v>
      </c>
      <c r="B18" s="191">
        <v>0</v>
      </c>
      <c r="C18" s="21">
        <v>0</v>
      </c>
      <c r="D18" s="21">
        <v>0</v>
      </c>
      <c r="E18" s="21">
        <v>0</v>
      </c>
      <c r="F18" s="21">
        <v>0</v>
      </c>
    </row>
    <row r="19" spans="1:32" ht="26.1" customHeight="1">
      <c r="A19" s="1109" t="s">
        <v>1256</v>
      </c>
      <c r="B19" s="192">
        <v>0</v>
      </c>
      <c r="C19" s="1505">
        <v>0</v>
      </c>
      <c r="D19" s="1505">
        <v>0</v>
      </c>
      <c r="E19" s="1505">
        <v>0</v>
      </c>
      <c r="F19" s="1505">
        <v>0</v>
      </c>
    </row>
    <row r="20" spans="1:32" s="13" customFormat="1" ht="13.9" customHeight="1">
      <c r="A20" s="1032" t="s">
        <v>1341</v>
      </c>
      <c r="B20" s="957" t="s">
        <v>1377</v>
      </c>
      <c r="C20" s="1108" t="s">
        <v>1339</v>
      </c>
      <c r="E20" s="1101" t="s">
        <v>1376</v>
      </c>
      <c r="F20" s="99" t="s">
        <v>1553</v>
      </c>
    </row>
    <row r="21" spans="1:32" s="13" customFormat="1" ht="13.9" customHeight="1">
      <c r="C21" s="1107" t="s">
        <v>1375</v>
      </c>
    </row>
    <row r="22" spans="1:32" ht="12" customHeight="1"/>
    <row r="23" spans="1:32" s="13" customFormat="1" ht="13.9" customHeight="1">
      <c r="A23" s="957" t="s">
        <v>1374</v>
      </c>
      <c r="B23" s="54"/>
    </row>
    <row r="24" spans="1:32" s="13" customFormat="1" ht="13.9" customHeight="1">
      <c r="A24" s="957" t="s">
        <v>2518</v>
      </c>
      <c r="B24" s="54"/>
    </row>
    <row r="25" spans="1:32" s="94" customFormat="1" ht="13.9" customHeight="1">
      <c r="A25" s="1073"/>
      <c r="B25" s="157"/>
      <c r="AB25" s="1469"/>
      <c r="AC25" s="1469"/>
      <c r="AD25" s="1469"/>
      <c r="AE25" s="1469"/>
      <c r="AF25" s="1469"/>
    </row>
  </sheetData>
  <mergeCells count="5">
    <mergeCell ref="A3:F3"/>
    <mergeCell ref="B4:E4"/>
    <mergeCell ref="A5:A6"/>
    <mergeCell ref="B5:B6"/>
    <mergeCell ref="D5:F5"/>
  </mergeCells>
  <phoneticPr fontId="1" type="noConversion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&amp;C&amp;10&amp;A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5"/>
  <sheetViews>
    <sheetView view="pageBreakPreview" zoomScaleNormal="100" zoomScaleSheetLayoutView="100" workbookViewId="0">
      <selection activeCell="I10" sqref="I10"/>
    </sheetView>
  </sheetViews>
  <sheetFormatPr defaultColWidth="9" defaultRowHeight="12.75"/>
  <cols>
    <col min="1" max="1" width="13.625" style="94" customWidth="1"/>
    <col min="2" max="2" width="5.625" style="94" customWidth="1"/>
    <col min="3" max="8" width="4.75" style="94" customWidth="1"/>
    <col min="9" max="9" width="5.5" style="94" customWidth="1"/>
    <col min="10" max="11" width="6.125" style="94" customWidth="1"/>
    <col min="12" max="14" width="5.75" style="94" customWidth="1"/>
    <col min="15" max="17" width="6.125" style="94" customWidth="1"/>
    <col min="18" max="19" width="5.5" style="94" customWidth="1"/>
    <col min="20" max="20" width="6.125" style="94" customWidth="1"/>
    <col min="21" max="22" width="5.5" style="94" customWidth="1"/>
    <col min="23" max="23" width="9" style="94"/>
    <col min="24" max="30" width="4.5" style="94" bestFit="1" customWidth="1"/>
    <col min="31" max="256" width="9" style="94"/>
    <col min="257" max="257" width="13.625" style="94" customWidth="1"/>
    <col min="258" max="258" width="5.625" style="94" customWidth="1"/>
    <col min="259" max="264" width="4.75" style="94" customWidth="1"/>
    <col min="265" max="265" width="5.5" style="94" customWidth="1"/>
    <col min="266" max="267" width="6.125" style="94" customWidth="1"/>
    <col min="268" max="270" width="5.75" style="94" customWidth="1"/>
    <col min="271" max="273" width="6.125" style="94" customWidth="1"/>
    <col min="274" max="275" width="5.5" style="94" customWidth="1"/>
    <col min="276" max="276" width="6.125" style="94" customWidth="1"/>
    <col min="277" max="278" width="5.5" style="94" customWidth="1"/>
    <col min="279" max="279" width="9" style="94"/>
    <col min="280" max="286" width="4.5" style="94" bestFit="1" customWidth="1"/>
    <col min="287" max="512" width="9" style="94"/>
    <col min="513" max="513" width="13.625" style="94" customWidth="1"/>
    <col min="514" max="514" width="5.625" style="94" customWidth="1"/>
    <col min="515" max="520" width="4.75" style="94" customWidth="1"/>
    <col min="521" max="521" width="5.5" style="94" customWidth="1"/>
    <col min="522" max="523" width="6.125" style="94" customWidth="1"/>
    <col min="524" max="526" width="5.75" style="94" customWidth="1"/>
    <col min="527" max="529" width="6.125" style="94" customWidth="1"/>
    <col min="530" max="531" width="5.5" style="94" customWidth="1"/>
    <col min="532" max="532" width="6.125" style="94" customWidth="1"/>
    <col min="533" max="534" width="5.5" style="94" customWidth="1"/>
    <col min="535" max="535" width="9" style="94"/>
    <col min="536" max="542" width="4.5" style="94" bestFit="1" customWidth="1"/>
    <col min="543" max="768" width="9" style="94"/>
    <col min="769" max="769" width="13.625" style="94" customWidth="1"/>
    <col min="770" max="770" width="5.625" style="94" customWidth="1"/>
    <col min="771" max="776" width="4.75" style="94" customWidth="1"/>
    <col min="777" max="777" width="5.5" style="94" customWidth="1"/>
    <col min="778" max="779" width="6.125" style="94" customWidth="1"/>
    <col min="780" max="782" width="5.75" style="94" customWidth="1"/>
    <col min="783" max="785" width="6.125" style="94" customWidth="1"/>
    <col min="786" max="787" width="5.5" style="94" customWidth="1"/>
    <col min="788" max="788" width="6.125" style="94" customWidth="1"/>
    <col min="789" max="790" width="5.5" style="94" customWidth="1"/>
    <col min="791" max="791" width="9" style="94"/>
    <col min="792" max="798" width="4.5" style="94" bestFit="1" customWidth="1"/>
    <col min="799" max="1024" width="9" style="94"/>
    <col min="1025" max="1025" width="13.625" style="94" customWidth="1"/>
    <col min="1026" max="1026" width="5.625" style="94" customWidth="1"/>
    <col min="1027" max="1032" width="4.75" style="94" customWidth="1"/>
    <col min="1033" max="1033" width="5.5" style="94" customWidth="1"/>
    <col min="1034" max="1035" width="6.125" style="94" customWidth="1"/>
    <col min="1036" max="1038" width="5.75" style="94" customWidth="1"/>
    <col min="1039" max="1041" width="6.125" style="94" customWidth="1"/>
    <col min="1042" max="1043" width="5.5" style="94" customWidth="1"/>
    <col min="1044" max="1044" width="6.125" style="94" customWidth="1"/>
    <col min="1045" max="1046" width="5.5" style="94" customWidth="1"/>
    <col min="1047" max="1047" width="9" style="94"/>
    <col min="1048" max="1054" width="4.5" style="94" bestFit="1" customWidth="1"/>
    <col min="1055" max="1280" width="9" style="94"/>
    <col min="1281" max="1281" width="13.625" style="94" customWidth="1"/>
    <col min="1282" max="1282" width="5.625" style="94" customWidth="1"/>
    <col min="1283" max="1288" width="4.75" style="94" customWidth="1"/>
    <col min="1289" max="1289" width="5.5" style="94" customWidth="1"/>
    <col min="1290" max="1291" width="6.125" style="94" customWidth="1"/>
    <col min="1292" max="1294" width="5.75" style="94" customWidth="1"/>
    <col min="1295" max="1297" width="6.125" style="94" customWidth="1"/>
    <col min="1298" max="1299" width="5.5" style="94" customWidth="1"/>
    <col min="1300" max="1300" width="6.125" style="94" customWidth="1"/>
    <col min="1301" max="1302" width="5.5" style="94" customWidth="1"/>
    <col min="1303" max="1303" width="9" style="94"/>
    <col min="1304" max="1310" width="4.5" style="94" bestFit="1" customWidth="1"/>
    <col min="1311" max="1536" width="9" style="94"/>
    <col min="1537" max="1537" width="13.625" style="94" customWidth="1"/>
    <col min="1538" max="1538" width="5.625" style="94" customWidth="1"/>
    <col min="1539" max="1544" width="4.75" style="94" customWidth="1"/>
    <col min="1545" max="1545" width="5.5" style="94" customWidth="1"/>
    <col min="1546" max="1547" width="6.125" style="94" customWidth="1"/>
    <col min="1548" max="1550" width="5.75" style="94" customWidth="1"/>
    <col min="1551" max="1553" width="6.125" style="94" customWidth="1"/>
    <col min="1554" max="1555" width="5.5" style="94" customWidth="1"/>
    <col min="1556" max="1556" width="6.125" style="94" customWidth="1"/>
    <col min="1557" max="1558" width="5.5" style="94" customWidth="1"/>
    <col min="1559" max="1559" width="9" style="94"/>
    <col min="1560" max="1566" width="4.5" style="94" bestFit="1" customWidth="1"/>
    <col min="1567" max="1792" width="9" style="94"/>
    <col min="1793" max="1793" width="13.625" style="94" customWidth="1"/>
    <col min="1794" max="1794" width="5.625" style="94" customWidth="1"/>
    <col min="1795" max="1800" width="4.75" style="94" customWidth="1"/>
    <col min="1801" max="1801" width="5.5" style="94" customWidth="1"/>
    <col min="1802" max="1803" width="6.125" style="94" customWidth="1"/>
    <col min="1804" max="1806" width="5.75" style="94" customWidth="1"/>
    <col min="1807" max="1809" width="6.125" style="94" customWidth="1"/>
    <col min="1810" max="1811" width="5.5" style="94" customWidth="1"/>
    <col min="1812" max="1812" width="6.125" style="94" customWidth="1"/>
    <col min="1813" max="1814" width="5.5" style="94" customWidth="1"/>
    <col min="1815" max="1815" width="9" style="94"/>
    <col min="1816" max="1822" width="4.5" style="94" bestFit="1" customWidth="1"/>
    <col min="1823" max="2048" width="9" style="94"/>
    <col min="2049" max="2049" width="13.625" style="94" customWidth="1"/>
    <col min="2050" max="2050" width="5.625" style="94" customWidth="1"/>
    <col min="2051" max="2056" width="4.75" style="94" customWidth="1"/>
    <col min="2057" max="2057" width="5.5" style="94" customWidth="1"/>
    <col min="2058" max="2059" width="6.125" style="94" customWidth="1"/>
    <col min="2060" max="2062" width="5.75" style="94" customWidth="1"/>
    <col min="2063" max="2065" width="6.125" style="94" customWidth="1"/>
    <col min="2066" max="2067" width="5.5" style="94" customWidth="1"/>
    <col min="2068" max="2068" width="6.125" style="94" customWidth="1"/>
    <col min="2069" max="2070" width="5.5" style="94" customWidth="1"/>
    <col min="2071" max="2071" width="9" style="94"/>
    <col min="2072" max="2078" width="4.5" style="94" bestFit="1" customWidth="1"/>
    <col min="2079" max="2304" width="9" style="94"/>
    <col min="2305" max="2305" width="13.625" style="94" customWidth="1"/>
    <col min="2306" max="2306" width="5.625" style="94" customWidth="1"/>
    <col min="2307" max="2312" width="4.75" style="94" customWidth="1"/>
    <col min="2313" max="2313" width="5.5" style="94" customWidth="1"/>
    <col min="2314" max="2315" width="6.125" style="94" customWidth="1"/>
    <col min="2316" max="2318" width="5.75" style="94" customWidth="1"/>
    <col min="2319" max="2321" width="6.125" style="94" customWidth="1"/>
    <col min="2322" max="2323" width="5.5" style="94" customWidth="1"/>
    <col min="2324" max="2324" width="6.125" style="94" customWidth="1"/>
    <col min="2325" max="2326" width="5.5" style="94" customWidth="1"/>
    <col min="2327" max="2327" width="9" style="94"/>
    <col min="2328" max="2334" width="4.5" style="94" bestFit="1" customWidth="1"/>
    <col min="2335" max="2560" width="9" style="94"/>
    <col min="2561" max="2561" width="13.625" style="94" customWidth="1"/>
    <col min="2562" max="2562" width="5.625" style="94" customWidth="1"/>
    <col min="2563" max="2568" width="4.75" style="94" customWidth="1"/>
    <col min="2569" max="2569" width="5.5" style="94" customWidth="1"/>
    <col min="2570" max="2571" width="6.125" style="94" customWidth="1"/>
    <col min="2572" max="2574" width="5.75" style="94" customWidth="1"/>
    <col min="2575" max="2577" width="6.125" style="94" customWidth="1"/>
    <col min="2578" max="2579" width="5.5" style="94" customWidth="1"/>
    <col min="2580" max="2580" width="6.125" style="94" customWidth="1"/>
    <col min="2581" max="2582" width="5.5" style="94" customWidth="1"/>
    <col min="2583" max="2583" width="9" style="94"/>
    <col min="2584" max="2590" width="4.5" style="94" bestFit="1" customWidth="1"/>
    <col min="2591" max="2816" width="9" style="94"/>
    <col min="2817" max="2817" width="13.625" style="94" customWidth="1"/>
    <col min="2818" max="2818" width="5.625" style="94" customWidth="1"/>
    <col min="2819" max="2824" width="4.75" style="94" customWidth="1"/>
    <col min="2825" max="2825" width="5.5" style="94" customWidth="1"/>
    <col min="2826" max="2827" width="6.125" style="94" customWidth="1"/>
    <col min="2828" max="2830" width="5.75" style="94" customWidth="1"/>
    <col min="2831" max="2833" width="6.125" style="94" customWidth="1"/>
    <col min="2834" max="2835" width="5.5" style="94" customWidth="1"/>
    <col min="2836" max="2836" width="6.125" style="94" customWidth="1"/>
    <col min="2837" max="2838" width="5.5" style="94" customWidth="1"/>
    <col min="2839" max="2839" width="9" style="94"/>
    <col min="2840" max="2846" width="4.5" style="94" bestFit="1" customWidth="1"/>
    <col min="2847" max="3072" width="9" style="94"/>
    <col min="3073" max="3073" width="13.625" style="94" customWidth="1"/>
    <col min="3074" max="3074" width="5.625" style="94" customWidth="1"/>
    <col min="3075" max="3080" width="4.75" style="94" customWidth="1"/>
    <col min="3081" max="3081" width="5.5" style="94" customWidth="1"/>
    <col min="3082" max="3083" width="6.125" style="94" customWidth="1"/>
    <col min="3084" max="3086" width="5.75" style="94" customWidth="1"/>
    <col min="3087" max="3089" width="6.125" style="94" customWidth="1"/>
    <col min="3090" max="3091" width="5.5" style="94" customWidth="1"/>
    <col min="3092" max="3092" width="6.125" style="94" customWidth="1"/>
    <col min="3093" max="3094" width="5.5" style="94" customWidth="1"/>
    <col min="3095" max="3095" width="9" style="94"/>
    <col min="3096" max="3102" width="4.5" style="94" bestFit="1" customWidth="1"/>
    <col min="3103" max="3328" width="9" style="94"/>
    <col min="3329" max="3329" width="13.625" style="94" customWidth="1"/>
    <col min="3330" max="3330" width="5.625" style="94" customWidth="1"/>
    <col min="3331" max="3336" width="4.75" style="94" customWidth="1"/>
    <col min="3337" max="3337" width="5.5" style="94" customWidth="1"/>
    <col min="3338" max="3339" width="6.125" style="94" customWidth="1"/>
    <col min="3340" max="3342" width="5.75" style="94" customWidth="1"/>
    <col min="3343" max="3345" width="6.125" style="94" customWidth="1"/>
    <col min="3346" max="3347" width="5.5" style="94" customWidth="1"/>
    <col min="3348" max="3348" width="6.125" style="94" customWidth="1"/>
    <col min="3349" max="3350" width="5.5" style="94" customWidth="1"/>
    <col min="3351" max="3351" width="9" style="94"/>
    <col min="3352" max="3358" width="4.5" style="94" bestFit="1" customWidth="1"/>
    <col min="3359" max="3584" width="9" style="94"/>
    <col min="3585" max="3585" width="13.625" style="94" customWidth="1"/>
    <col min="3586" max="3586" width="5.625" style="94" customWidth="1"/>
    <col min="3587" max="3592" width="4.75" style="94" customWidth="1"/>
    <col min="3593" max="3593" width="5.5" style="94" customWidth="1"/>
    <col min="3594" max="3595" width="6.125" style="94" customWidth="1"/>
    <col min="3596" max="3598" width="5.75" style="94" customWidth="1"/>
    <col min="3599" max="3601" width="6.125" style="94" customWidth="1"/>
    <col min="3602" max="3603" width="5.5" style="94" customWidth="1"/>
    <col min="3604" max="3604" width="6.125" style="94" customWidth="1"/>
    <col min="3605" max="3606" width="5.5" style="94" customWidth="1"/>
    <col min="3607" max="3607" width="9" style="94"/>
    <col min="3608" max="3614" width="4.5" style="94" bestFit="1" customWidth="1"/>
    <col min="3615" max="3840" width="9" style="94"/>
    <col min="3841" max="3841" width="13.625" style="94" customWidth="1"/>
    <col min="3842" max="3842" width="5.625" style="94" customWidth="1"/>
    <col min="3843" max="3848" width="4.75" style="94" customWidth="1"/>
    <col min="3849" max="3849" width="5.5" style="94" customWidth="1"/>
    <col min="3850" max="3851" width="6.125" style="94" customWidth="1"/>
    <col min="3852" max="3854" width="5.75" style="94" customWidth="1"/>
    <col min="3855" max="3857" width="6.125" style="94" customWidth="1"/>
    <col min="3858" max="3859" width="5.5" style="94" customWidth="1"/>
    <col min="3860" max="3860" width="6.125" style="94" customWidth="1"/>
    <col min="3861" max="3862" width="5.5" style="94" customWidth="1"/>
    <col min="3863" max="3863" width="9" style="94"/>
    <col min="3864" max="3870" width="4.5" style="94" bestFit="1" customWidth="1"/>
    <col min="3871" max="4096" width="9" style="94"/>
    <col min="4097" max="4097" width="13.625" style="94" customWidth="1"/>
    <col min="4098" max="4098" width="5.625" style="94" customWidth="1"/>
    <col min="4099" max="4104" width="4.75" style="94" customWidth="1"/>
    <col min="4105" max="4105" width="5.5" style="94" customWidth="1"/>
    <col min="4106" max="4107" width="6.125" style="94" customWidth="1"/>
    <col min="4108" max="4110" width="5.75" style="94" customWidth="1"/>
    <col min="4111" max="4113" width="6.125" style="94" customWidth="1"/>
    <col min="4114" max="4115" width="5.5" style="94" customWidth="1"/>
    <col min="4116" max="4116" width="6.125" style="94" customWidth="1"/>
    <col min="4117" max="4118" width="5.5" style="94" customWidth="1"/>
    <col min="4119" max="4119" width="9" style="94"/>
    <col min="4120" max="4126" width="4.5" style="94" bestFit="1" customWidth="1"/>
    <col min="4127" max="4352" width="9" style="94"/>
    <col min="4353" max="4353" width="13.625" style="94" customWidth="1"/>
    <col min="4354" max="4354" width="5.625" style="94" customWidth="1"/>
    <col min="4355" max="4360" width="4.75" style="94" customWidth="1"/>
    <col min="4361" max="4361" width="5.5" style="94" customWidth="1"/>
    <col min="4362" max="4363" width="6.125" style="94" customWidth="1"/>
    <col min="4364" max="4366" width="5.75" style="94" customWidth="1"/>
    <col min="4367" max="4369" width="6.125" style="94" customWidth="1"/>
    <col min="4370" max="4371" width="5.5" style="94" customWidth="1"/>
    <col min="4372" max="4372" width="6.125" style="94" customWidth="1"/>
    <col min="4373" max="4374" width="5.5" style="94" customWidth="1"/>
    <col min="4375" max="4375" width="9" style="94"/>
    <col min="4376" max="4382" width="4.5" style="94" bestFit="1" customWidth="1"/>
    <col min="4383" max="4608" width="9" style="94"/>
    <col min="4609" max="4609" width="13.625" style="94" customWidth="1"/>
    <col min="4610" max="4610" width="5.625" style="94" customWidth="1"/>
    <col min="4611" max="4616" width="4.75" style="94" customWidth="1"/>
    <col min="4617" max="4617" width="5.5" style="94" customWidth="1"/>
    <col min="4618" max="4619" width="6.125" style="94" customWidth="1"/>
    <col min="4620" max="4622" width="5.75" style="94" customWidth="1"/>
    <col min="4623" max="4625" width="6.125" style="94" customWidth="1"/>
    <col min="4626" max="4627" width="5.5" style="94" customWidth="1"/>
    <col min="4628" max="4628" width="6.125" style="94" customWidth="1"/>
    <col min="4629" max="4630" width="5.5" style="94" customWidth="1"/>
    <col min="4631" max="4631" width="9" style="94"/>
    <col min="4632" max="4638" width="4.5" style="94" bestFit="1" customWidth="1"/>
    <col min="4639" max="4864" width="9" style="94"/>
    <col min="4865" max="4865" width="13.625" style="94" customWidth="1"/>
    <col min="4866" max="4866" width="5.625" style="94" customWidth="1"/>
    <col min="4867" max="4872" width="4.75" style="94" customWidth="1"/>
    <col min="4873" max="4873" width="5.5" style="94" customWidth="1"/>
    <col min="4874" max="4875" width="6.125" style="94" customWidth="1"/>
    <col min="4876" max="4878" width="5.75" style="94" customWidth="1"/>
    <col min="4879" max="4881" width="6.125" style="94" customWidth="1"/>
    <col min="4882" max="4883" width="5.5" style="94" customWidth="1"/>
    <col min="4884" max="4884" width="6.125" style="94" customWidth="1"/>
    <col min="4885" max="4886" width="5.5" style="94" customWidth="1"/>
    <col min="4887" max="4887" width="9" style="94"/>
    <col min="4888" max="4894" width="4.5" style="94" bestFit="1" customWidth="1"/>
    <col min="4895" max="5120" width="9" style="94"/>
    <col min="5121" max="5121" width="13.625" style="94" customWidth="1"/>
    <col min="5122" max="5122" width="5.625" style="94" customWidth="1"/>
    <col min="5123" max="5128" width="4.75" style="94" customWidth="1"/>
    <col min="5129" max="5129" width="5.5" style="94" customWidth="1"/>
    <col min="5130" max="5131" width="6.125" style="94" customWidth="1"/>
    <col min="5132" max="5134" width="5.75" style="94" customWidth="1"/>
    <col min="5135" max="5137" width="6.125" style="94" customWidth="1"/>
    <col min="5138" max="5139" width="5.5" style="94" customWidth="1"/>
    <col min="5140" max="5140" width="6.125" style="94" customWidth="1"/>
    <col min="5141" max="5142" width="5.5" style="94" customWidth="1"/>
    <col min="5143" max="5143" width="9" style="94"/>
    <col min="5144" max="5150" width="4.5" style="94" bestFit="1" customWidth="1"/>
    <col min="5151" max="5376" width="9" style="94"/>
    <col min="5377" max="5377" width="13.625" style="94" customWidth="1"/>
    <col min="5378" max="5378" width="5.625" style="94" customWidth="1"/>
    <col min="5379" max="5384" width="4.75" style="94" customWidth="1"/>
    <col min="5385" max="5385" width="5.5" style="94" customWidth="1"/>
    <col min="5386" max="5387" width="6.125" style="94" customWidth="1"/>
    <col min="5388" max="5390" width="5.75" style="94" customWidth="1"/>
    <col min="5391" max="5393" width="6.125" style="94" customWidth="1"/>
    <col min="5394" max="5395" width="5.5" style="94" customWidth="1"/>
    <col min="5396" max="5396" width="6.125" style="94" customWidth="1"/>
    <col min="5397" max="5398" width="5.5" style="94" customWidth="1"/>
    <col min="5399" max="5399" width="9" style="94"/>
    <col min="5400" max="5406" width="4.5" style="94" bestFit="1" customWidth="1"/>
    <col min="5407" max="5632" width="9" style="94"/>
    <col min="5633" max="5633" width="13.625" style="94" customWidth="1"/>
    <col min="5634" max="5634" width="5.625" style="94" customWidth="1"/>
    <col min="5635" max="5640" width="4.75" style="94" customWidth="1"/>
    <col min="5641" max="5641" width="5.5" style="94" customWidth="1"/>
    <col min="5642" max="5643" width="6.125" style="94" customWidth="1"/>
    <col min="5644" max="5646" width="5.75" style="94" customWidth="1"/>
    <col min="5647" max="5649" width="6.125" style="94" customWidth="1"/>
    <col min="5650" max="5651" width="5.5" style="94" customWidth="1"/>
    <col min="5652" max="5652" width="6.125" style="94" customWidth="1"/>
    <col min="5653" max="5654" width="5.5" style="94" customWidth="1"/>
    <col min="5655" max="5655" width="9" style="94"/>
    <col min="5656" max="5662" width="4.5" style="94" bestFit="1" customWidth="1"/>
    <col min="5663" max="5888" width="9" style="94"/>
    <col min="5889" max="5889" width="13.625" style="94" customWidth="1"/>
    <col min="5890" max="5890" width="5.625" style="94" customWidth="1"/>
    <col min="5891" max="5896" width="4.75" style="94" customWidth="1"/>
    <col min="5897" max="5897" width="5.5" style="94" customWidth="1"/>
    <col min="5898" max="5899" width="6.125" style="94" customWidth="1"/>
    <col min="5900" max="5902" width="5.75" style="94" customWidth="1"/>
    <col min="5903" max="5905" width="6.125" style="94" customWidth="1"/>
    <col min="5906" max="5907" width="5.5" style="94" customWidth="1"/>
    <col min="5908" max="5908" width="6.125" style="94" customWidth="1"/>
    <col min="5909" max="5910" width="5.5" style="94" customWidth="1"/>
    <col min="5911" max="5911" width="9" style="94"/>
    <col min="5912" max="5918" width="4.5" style="94" bestFit="1" customWidth="1"/>
    <col min="5919" max="6144" width="9" style="94"/>
    <col min="6145" max="6145" width="13.625" style="94" customWidth="1"/>
    <col min="6146" max="6146" width="5.625" style="94" customWidth="1"/>
    <col min="6147" max="6152" width="4.75" style="94" customWidth="1"/>
    <col min="6153" max="6153" width="5.5" style="94" customWidth="1"/>
    <col min="6154" max="6155" width="6.125" style="94" customWidth="1"/>
    <col min="6156" max="6158" width="5.75" style="94" customWidth="1"/>
    <col min="6159" max="6161" width="6.125" style="94" customWidth="1"/>
    <col min="6162" max="6163" width="5.5" style="94" customWidth="1"/>
    <col min="6164" max="6164" width="6.125" style="94" customWidth="1"/>
    <col min="6165" max="6166" width="5.5" style="94" customWidth="1"/>
    <col min="6167" max="6167" width="9" style="94"/>
    <col min="6168" max="6174" width="4.5" style="94" bestFit="1" customWidth="1"/>
    <col min="6175" max="6400" width="9" style="94"/>
    <col min="6401" max="6401" width="13.625" style="94" customWidth="1"/>
    <col min="6402" max="6402" width="5.625" style="94" customWidth="1"/>
    <col min="6403" max="6408" width="4.75" style="94" customWidth="1"/>
    <col min="6409" max="6409" width="5.5" style="94" customWidth="1"/>
    <col min="6410" max="6411" width="6.125" style="94" customWidth="1"/>
    <col min="6412" max="6414" width="5.75" style="94" customWidth="1"/>
    <col min="6415" max="6417" width="6.125" style="94" customWidth="1"/>
    <col min="6418" max="6419" width="5.5" style="94" customWidth="1"/>
    <col min="6420" max="6420" width="6.125" style="94" customWidth="1"/>
    <col min="6421" max="6422" width="5.5" style="94" customWidth="1"/>
    <col min="6423" max="6423" width="9" style="94"/>
    <col min="6424" max="6430" width="4.5" style="94" bestFit="1" customWidth="1"/>
    <col min="6431" max="6656" width="9" style="94"/>
    <col min="6657" max="6657" width="13.625" style="94" customWidth="1"/>
    <col min="6658" max="6658" width="5.625" style="94" customWidth="1"/>
    <col min="6659" max="6664" width="4.75" style="94" customWidth="1"/>
    <col min="6665" max="6665" width="5.5" style="94" customWidth="1"/>
    <col min="6666" max="6667" width="6.125" style="94" customWidth="1"/>
    <col min="6668" max="6670" width="5.75" style="94" customWidth="1"/>
    <col min="6671" max="6673" width="6.125" style="94" customWidth="1"/>
    <col min="6674" max="6675" width="5.5" style="94" customWidth="1"/>
    <col min="6676" max="6676" width="6.125" style="94" customWidth="1"/>
    <col min="6677" max="6678" width="5.5" style="94" customWidth="1"/>
    <col min="6679" max="6679" width="9" style="94"/>
    <col min="6680" max="6686" width="4.5" style="94" bestFit="1" customWidth="1"/>
    <col min="6687" max="6912" width="9" style="94"/>
    <col min="6913" max="6913" width="13.625" style="94" customWidth="1"/>
    <col min="6914" max="6914" width="5.625" style="94" customWidth="1"/>
    <col min="6915" max="6920" width="4.75" style="94" customWidth="1"/>
    <col min="6921" max="6921" width="5.5" style="94" customWidth="1"/>
    <col min="6922" max="6923" width="6.125" style="94" customWidth="1"/>
    <col min="6924" max="6926" width="5.75" style="94" customWidth="1"/>
    <col min="6927" max="6929" width="6.125" style="94" customWidth="1"/>
    <col min="6930" max="6931" width="5.5" style="94" customWidth="1"/>
    <col min="6932" max="6932" width="6.125" style="94" customWidth="1"/>
    <col min="6933" max="6934" width="5.5" style="94" customWidth="1"/>
    <col min="6935" max="6935" width="9" style="94"/>
    <col min="6936" max="6942" width="4.5" style="94" bestFit="1" customWidth="1"/>
    <col min="6943" max="7168" width="9" style="94"/>
    <col min="7169" max="7169" width="13.625" style="94" customWidth="1"/>
    <col min="7170" max="7170" width="5.625" style="94" customWidth="1"/>
    <col min="7171" max="7176" width="4.75" style="94" customWidth="1"/>
    <col min="7177" max="7177" width="5.5" style="94" customWidth="1"/>
    <col min="7178" max="7179" width="6.125" style="94" customWidth="1"/>
    <col min="7180" max="7182" width="5.75" style="94" customWidth="1"/>
    <col min="7183" max="7185" width="6.125" style="94" customWidth="1"/>
    <col min="7186" max="7187" width="5.5" style="94" customWidth="1"/>
    <col min="7188" max="7188" width="6.125" style="94" customWidth="1"/>
    <col min="7189" max="7190" width="5.5" style="94" customWidth="1"/>
    <col min="7191" max="7191" width="9" style="94"/>
    <col min="7192" max="7198" width="4.5" style="94" bestFit="1" customWidth="1"/>
    <col min="7199" max="7424" width="9" style="94"/>
    <col min="7425" max="7425" width="13.625" style="94" customWidth="1"/>
    <col min="7426" max="7426" width="5.625" style="94" customWidth="1"/>
    <col min="7427" max="7432" width="4.75" style="94" customWidth="1"/>
    <col min="7433" max="7433" width="5.5" style="94" customWidth="1"/>
    <col min="7434" max="7435" width="6.125" style="94" customWidth="1"/>
    <col min="7436" max="7438" width="5.75" style="94" customWidth="1"/>
    <col min="7439" max="7441" width="6.125" style="94" customWidth="1"/>
    <col min="7442" max="7443" width="5.5" style="94" customWidth="1"/>
    <col min="7444" max="7444" width="6.125" style="94" customWidth="1"/>
    <col min="7445" max="7446" width="5.5" style="94" customWidth="1"/>
    <col min="7447" max="7447" width="9" style="94"/>
    <col min="7448" max="7454" width="4.5" style="94" bestFit="1" customWidth="1"/>
    <col min="7455" max="7680" width="9" style="94"/>
    <col min="7681" max="7681" width="13.625" style="94" customWidth="1"/>
    <col min="7682" max="7682" width="5.625" style="94" customWidth="1"/>
    <col min="7683" max="7688" width="4.75" style="94" customWidth="1"/>
    <col min="7689" max="7689" width="5.5" style="94" customWidth="1"/>
    <col min="7690" max="7691" width="6.125" style="94" customWidth="1"/>
    <col min="7692" max="7694" width="5.75" style="94" customWidth="1"/>
    <col min="7695" max="7697" width="6.125" style="94" customWidth="1"/>
    <col min="7698" max="7699" width="5.5" style="94" customWidth="1"/>
    <col min="7700" max="7700" width="6.125" style="94" customWidth="1"/>
    <col min="7701" max="7702" width="5.5" style="94" customWidth="1"/>
    <col min="7703" max="7703" width="9" style="94"/>
    <col min="7704" max="7710" width="4.5" style="94" bestFit="1" customWidth="1"/>
    <col min="7711" max="7936" width="9" style="94"/>
    <col min="7937" max="7937" width="13.625" style="94" customWidth="1"/>
    <col min="7938" max="7938" width="5.625" style="94" customWidth="1"/>
    <col min="7939" max="7944" width="4.75" style="94" customWidth="1"/>
    <col min="7945" max="7945" width="5.5" style="94" customWidth="1"/>
    <col min="7946" max="7947" width="6.125" style="94" customWidth="1"/>
    <col min="7948" max="7950" width="5.75" style="94" customWidth="1"/>
    <col min="7951" max="7953" width="6.125" style="94" customWidth="1"/>
    <col min="7954" max="7955" width="5.5" style="94" customWidth="1"/>
    <col min="7956" max="7956" width="6.125" style="94" customWidth="1"/>
    <col min="7957" max="7958" width="5.5" style="94" customWidth="1"/>
    <col min="7959" max="7959" width="9" style="94"/>
    <col min="7960" max="7966" width="4.5" style="94" bestFit="1" customWidth="1"/>
    <col min="7967" max="8192" width="9" style="94"/>
    <col min="8193" max="8193" width="13.625" style="94" customWidth="1"/>
    <col min="8194" max="8194" width="5.625" style="94" customWidth="1"/>
    <col min="8195" max="8200" width="4.75" style="94" customWidth="1"/>
    <col min="8201" max="8201" width="5.5" style="94" customWidth="1"/>
    <col min="8202" max="8203" width="6.125" style="94" customWidth="1"/>
    <col min="8204" max="8206" width="5.75" style="94" customWidth="1"/>
    <col min="8207" max="8209" width="6.125" style="94" customWidth="1"/>
    <col min="8210" max="8211" width="5.5" style="94" customWidth="1"/>
    <col min="8212" max="8212" width="6.125" style="94" customWidth="1"/>
    <col min="8213" max="8214" width="5.5" style="94" customWidth="1"/>
    <col min="8215" max="8215" width="9" style="94"/>
    <col min="8216" max="8222" width="4.5" style="94" bestFit="1" customWidth="1"/>
    <col min="8223" max="8448" width="9" style="94"/>
    <col min="8449" max="8449" width="13.625" style="94" customWidth="1"/>
    <col min="8450" max="8450" width="5.625" style="94" customWidth="1"/>
    <col min="8451" max="8456" width="4.75" style="94" customWidth="1"/>
    <col min="8457" max="8457" width="5.5" style="94" customWidth="1"/>
    <col min="8458" max="8459" width="6.125" style="94" customWidth="1"/>
    <col min="8460" max="8462" width="5.75" style="94" customWidth="1"/>
    <col min="8463" max="8465" width="6.125" style="94" customWidth="1"/>
    <col min="8466" max="8467" width="5.5" style="94" customWidth="1"/>
    <col min="8468" max="8468" width="6.125" style="94" customWidth="1"/>
    <col min="8469" max="8470" width="5.5" style="94" customWidth="1"/>
    <col min="8471" max="8471" width="9" style="94"/>
    <col min="8472" max="8478" width="4.5" style="94" bestFit="1" customWidth="1"/>
    <col min="8479" max="8704" width="9" style="94"/>
    <col min="8705" max="8705" width="13.625" style="94" customWidth="1"/>
    <col min="8706" max="8706" width="5.625" style="94" customWidth="1"/>
    <col min="8707" max="8712" width="4.75" style="94" customWidth="1"/>
    <col min="8713" max="8713" width="5.5" style="94" customWidth="1"/>
    <col min="8714" max="8715" width="6.125" style="94" customWidth="1"/>
    <col min="8716" max="8718" width="5.75" style="94" customWidth="1"/>
    <col min="8719" max="8721" width="6.125" style="94" customWidth="1"/>
    <col min="8722" max="8723" width="5.5" style="94" customWidth="1"/>
    <col min="8724" max="8724" width="6.125" style="94" customWidth="1"/>
    <col min="8725" max="8726" width="5.5" style="94" customWidth="1"/>
    <col min="8727" max="8727" width="9" style="94"/>
    <col min="8728" max="8734" width="4.5" style="94" bestFit="1" customWidth="1"/>
    <col min="8735" max="8960" width="9" style="94"/>
    <col min="8961" max="8961" width="13.625" style="94" customWidth="1"/>
    <col min="8962" max="8962" width="5.625" style="94" customWidth="1"/>
    <col min="8963" max="8968" width="4.75" style="94" customWidth="1"/>
    <col min="8969" max="8969" width="5.5" style="94" customWidth="1"/>
    <col min="8970" max="8971" width="6.125" style="94" customWidth="1"/>
    <col min="8972" max="8974" width="5.75" style="94" customWidth="1"/>
    <col min="8975" max="8977" width="6.125" style="94" customWidth="1"/>
    <col min="8978" max="8979" width="5.5" style="94" customWidth="1"/>
    <col min="8980" max="8980" width="6.125" style="94" customWidth="1"/>
    <col min="8981" max="8982" width="5.5" style="94" customWidth="1"/>
    <col min="8983" max="8983" width="9" style="94"/>
    <col min="8984" max="8990" width="4.5" style="94" bestFit="1" customWidth="1"/>
    <col min="8991" max="9216" width="9" style="94"/>
    <col min="9217" max="9217" width="13.625" style="94" customWidth="1"/>
    <col min="9218" max="9218" width="5.625" style="94" customWidth="1"/>
    <col min="9219" max="9224" width="4.75" style="94" customWidth="1"/>
    <col min="9225" max="9225" width="5.5" style="94" customWidth="1"/>
    <col min="9226" max="9227" width="6.125" style="94" customWidth="1"/>
    <col min="9228" max="9230" width="5.75" style="94" customWidth="1"/>
    <col min="9231" max="9233" width="6.125" style="94" customWidth="1"/>
    <col min="9234" max="9235" width="5.5" style="94" customWidth="1"/>
    <col min="9236" max="9236" width="6.125" style="94" customWidth="1"/>
    <col min="9237" max="9238" width="5.5" style="94" customWidth="1"/>
    <col min="9239" max="9239" width="9" style="94"/>
    <col min="9240" max="9246" width="4.5" style="94" bestFit="1" customWidth="1"/>
    <col min="9247" max="9472" width="9" style="94"/>
    <col min="9473" max="9473" width="13.625" style="94" customWidth="1"/>
    <col min="9474" max="9474" width="5.625" style="94" customWidth="1"/>
    <col min="9475" max="9480" width="4.75" style="94" customWidth="1"/>
    <col min="9481" max="9481" width="5.5" style="94" customWidth="1"/>
    <col min="9482" max="9483" width="6.125" style="94" customWidth="1"/>
    <col min="9484" max="9486" width="5.75" style="94" customWidth="1"/>
    <col min="9487" max="9489" width="6.125" style="94" customWidth="1"/>
    <col min="9490" max="9491" width="5.5" style="94" customWidth="1"/>
    <col min="9492" max="9492" width="6.125" style="94" customWidth="1"/>
    <col min="9493" max="9494" width="5.5" style="94" customWidth="1"/>
    <col min="9495" max="9495" width="9" style="94"/>
    <col min="9496" max="9502" width="4.5" style="94" bestFit="1" customWidth="1"/>
    <col min="9503" max="9728" width="9" style="94"/>
    <col min="9729" max="9729" width="13.625" style="94" customWidth="1"/>
    <col min="9730" max="9730" width="5.625" style="94" customWidth="1"/>
    <col min="9731" max="9736" width="4.75" style="94" customWidth="1"/>
    <col min="9737" max="9737" width="5.5" style="94" customWidth="1"/>
    <col min="9738" max="9739" width="6.125" style="94" customWidth="1"/>
    <col min="9740" max="9742" width="5.75" style="94" customWidth="1"/>
    <col min="9743" max="9745" width="6.125" style="94" customWidth="1"/>
    <col min="9746" max="9747" width="5.5" style="94" customWidth="1"/>
    <col min="9748" max="9748" width="6.125" style="94" customWidth="1"/>
    <col min="9749" max="9750" width="5.5" style="94" customWidth="1"/>
    <col min="9751" max="9751" width="9" style="94"/>
    <col min="9752" max="9758" width="4.5" style="94" bestFit="1" customWidth="1"/>
    <col min="9759" max="9984" width="9" style="94"/>
    <col min="9985" max="9985" width="13.625" style="94" customWidth="1"/>
    <col min="9986" max="9986" width="5.625" style="94" customWidth="1"/>
    <col min="9987" max="9992" width="4.75" style="94" customWidth="1"/>
    <col min="9993" max="9993" width="5.5" style="94" customWidth="1"/>
    <col min="9994" max="9995" width="6.125" style="94" customWidth="1"/>
    <col min="9996" max="9998" width="5.75" style="94" customWidth="1"/>
    <col min="9999" max="10001" width="6.125" style="94" customWidth="1"/>
    <col min="10002" max="10003" width="5.5" style="94" customWidth="1"/>
    <col min="10004" max="10004" width="6.125" style="94" customWidth="1"/>
    <col min="10005" max="10006" width="5.5" style="94" customWidth="1"/>
    <col min="10007" max="10007" width="9" style="94"/>
    <col min="10008" max="10014" width="4.5" style="94" bestFit="1" customWidth="1"/>
    <col min="10015" max="10240" width="9" style="94"/>
    <col min="10241" max="10241" width="13.625" style="94" customWidth="1"/>
    <col min="10242" max="10242" width="5.625" style="94" customWidth="1"/>
    <col min="10243" max="10248" width="4.75" style="94" customWidth="1"/>
    <col min="10249" max="10249" width="5.5" style="94" customWidth="1"/>
    <col min="10250" max="10251" width="6.125" style="94" customWidth="1"/>
    <col min="10252" max="10254" width="5.75" style="94" customWidth="1"/>
    <col min="10255" max="10257" width="6.125" style="94" customWidth="1"/>
    <col min="10258" max="10259" width="5.5" style="94" customWidth="1"/>
    <col min="10260" max="10260" width="6.125" style="94" customWidth="1"/>
    <col min="10261" max="10262" width="5.5" style="94" customWidth="1"/>
    <col min="10263" max="10263" width="9" style="94"/>
    <col min="10264" max="10270" width="4.5" style="94" bestFit="1" customWidth="1"/>
    <col min="10271" max="10496" width="9" style="94"/>
    <col min="10497" max="10497" width="13.625" style="94" customWidth="1"/>
    <col min="10498" max="10498" width="5.625" style="94" customWidth="1"/>
    <col min="10499" max="10504" width="4.75" style="94" customWidth="1"/>
    <col min="10505" max="10505" width="5.5" style="94" customWidth="1"/>
    <col min="10506" max="10507" width="6.125" style="94" customWidth="1"/>
    <col min="10508" max="10510" width="5.75" style="94" customWidth="1"/>
    <col min="10511" max="10513" width="6.125" style="94" customWidth="1"/>
    <col min="10514" max="10515" width="5.5" style="94" customWidth="1"/>
    <col min="10516" max="10516" width="6.125" style="94" customWidth="1"/>
    <col min="10517" max="10518" width="5.5" style="94" customWidth="1"/>
    <col min="10519" max="10519" width="9" style="94"/>
    <col min="10520" max="10526" width="4.5" style="94" bestFit="1" customWidth="1"/>
    <col min="10527" max="10752" width="9" style="94"/>
    <col min="10753" max="10753" width="13.625" style="94" customWidth="1"/>
    <col min="10754" max="10754" width="5.625" style="94" customWidth="1"/>
    <col min="10755" max="10760" width="4.75" style="94" customWidth="1"/>
    <col min="10761" max="10761" width="5.5" style="94" customWidth="1"/>
    <col min="10762" max="10763" width="6.125" style="94" customWidth="1"/>
    <col min="10764" max="10766" width="5.75" style="94" customWidth="1"/>
    <col min="10767" max="10769" width="6.125" style="94" customWidth="1"/>
    <col min="10770" max="10771" width="5.5" style="94" customWidth="1"/>
    <col min="10772" max="10772" width="6.125" style="94" customWidth="1"/>
    <col min="10773" max="10774" width="5.5" style="94" customWidth="1"/>
    <col min="10775" max="10775" width="9" style="94"/>
    <col min="10776" max="10782" width="4.5" style="94" bestFit="1" customWidth="1"/>
    <col min="10783" max="11008" width="9" style="94"/>
    <col min="11009" max="11009" width="13.625" style="94" customWidth="1"/>
    <col min="11010" max="11010" width="5.625" style="94" customWidth="1"/>
    <col min="11011" max="11016" width="4.75" style="94" customWidth="1"/>
    <col min="11017" max="11017" width="5.5" style="94" customWidth="1"/>
    <col min="11018" max="11019" width="6.125" style="94" customWidth="1"/>
    <col min="11020" max="11022" width="5.75" style="94" customWidth="1"/>
    <col min="11023" max="11025" width="6.125" style="94" customWidth="1"/>
    <col min="11026" max="11027" width="5.5" style="94" customWidth="1"/>
    <col min="11028" max="11028" width="6.125" style="94" customWidth="1"/>
    <col min="11029" max="11030" width="5.5" style="94" customWidth="1"/>
    <col min="11031" max="11031" width="9" style="94"/>
    <col min="11032" max="11038" width="4.5" style="94" bestFit="1" customWidth="1"/>
    <col min="11039" max="11264" width="9" style="94"/>
    <col min="11265" max="11265" width="13.625" style="94" customWidth="1"/>
    <col min="11266" max="11266" width="5.625" style="94" customWidth="1"/>
    <col min="11267" max="11272" width="4.75" style="94" customWidth="1"/>
    <col min="11273" max="11273" width="5.5" style="94" customWidth="1"/>
    <col min="11274" max="11275" width="6.125" style="94" customWidth="1"/>
    <col min="11276" max="11278" width="5.75" style="94" customWidth="1"/>
    <col min="11279" max="11281" width="6.125" style="94" customWidth="1"/>
    <col min="11282" max="11283" width="5.5" style="94" customWidth="1"/>
    <col min="11284" max="11284" width="6.125" style="94" customWidth="1"/>
    <col min="11285" max="11286" width="5.5" style="94" customWidth="1"/>
    <col min="11287" max="11287" width="9" style="94"/>
    <col min="11288" max="11294" width="4.5" style="94" bestFit="1" customWidth="1"/>
    <col min="11295" max="11520" width="9" style="94"/>
    <col min="11521" max="11521" width="13.625" style="94" customWidth="1"/>
    <col min="11522" max="11522" width="5.625" style="94" customWidth="1"/>
    <col min="11523" max="11528" width="4.75" style="94" customWidth="1"/>
    <col min="11529" max="11529" width="5.5" style="94" customWidth="1"/>
    <col min="11530" max="11531" width="6.125" style="94" customWidth="1"/>
    <col min="11532" max="11534" width="5.75" style="94" customWidth="1"/>
    <col min="11535" max="11537" width="6.125" style="94" customWidth="1"/>
    <col min="11538" max="11539" width="5.5" style="94" customWidth="1"/>
    <col min="11540" max="11540" width="6.125" style="94" customWidth="1"/>
    <col min="11541" max="11542" width="5.5" style="94" customWidth="1"/>
    <col min="11543" max="11543" width="9" style="94"/>
    <col min="11544" max="11550" width="4.5" style="94" bestFit="1" customWidth="1"/>
    <col min="11551" max="11776" width="9" style="94"/>
    <col min="11777" max="11777" width="13.625" style="94" customWidth="1"/>
    <col min="11778" max="11778" width="5.625" style="94" customWidth="1"/>
    <col min="11779" max="11784" width="4.75" style="94" customWidth="1"/>
    <col min="11785" max="11785" width="5.5" style="94" customWidth="1"/>
    <col min="11786" max="11787" width="6.125" style="94" customWidth="1"/>
    <col min="11788" max="11790" width="5.75" style="94" customWidth="1"/>
    <col min="11791" max="11793" width="6.125" style="94" customWidth="1"/>
    <col min="11794" max="11795" width="5.5" style="94" customWidth="1"/>
    <col min="11796" max="11796" width="6.125" style="94" customWidth="1"/>
    <col min="11797" max="11798" width="5.5" style="94" customWidth="1"/>
    <col min="11799" max="11799" width="9" style="94"/>
    <col min="11800" max="11806" width="4.5" style="94" bestFit="1" customWidth="1"/>
    <col min="11807" max="12032" width="9" style="94"/>
    <col min="12033" max="12033" width="13.625" style="94" customWidth="1"/>
    <col min="12034" max="12034" width="5.625" style="94" customWidth="1"/>
    <col min="12035" max="12040" width="4.75" style="94" customWidth="1"/>
    <col min="12041" max="12041" width="5.5" style="94" customWidth="1"/>
    <col min="12042" max="12043" width="6.125" style="94" customWidth="1"/>
    <col min="12044" max="12046" width="5.75" style="94" customWidth="1"/>
    <col min="12047" max="12049" width="6.125" style="94" customWidth="1"/>
    <col min="12050" max="12051" width="5.5" style="94" customWidth="1"/>
    <col min="12052" max="12052" width="6.125" style="94" customWidth="1"/>
    <col min="12053" max="12054" width="5.5" style="94" customWidth="1"/>
    <col min="12055" max="12055" width="9" style="94"/>
    <col min="12056" max="12062" width="4.5" style="94" bestFit="1" customWidth="1"/>
    <col min="12063" max="12288" width="9" style="94"/>
    <col min="12289" max="12289" width="13.625" style="94" customWidth="1"/>
    <col min="12290" max="12290" width="5.625" style="94" customWidth="1"/>
    <col min="12291" max="12296" width="4.75" style="94" customWidth="1"/>
    <col min="12297" max="12297" width="5.5" style="94" customWidth="1"/>
    <col min="12298" max="12299" width="6.125" style="94" customWidth="1"/>
    <col min="12300" max="12302" width="5.75" style="94" customWidth="1"/>
    <col min="12303" max="12305" width="6.125" style="94" customWidth="1"/>
    <col min="12306" max="12307" width="5.5" style="94" customWidth="1"/>
    <col min="12308" max="12308" width="6.125" style="94" customWidth="1"/>
    <col min="12309" max="12310" width="5.5" style="94" customWidth="1"/>
    <col min="12311" max="12311" width="9" style="94"/>
    <col min="12312" max="12318" width="4.5" style="94" bestFit="1" customWidth="1"/>
    <col min="12319" max="12544" width="9" style="94"/>
    <col min="12545" max="12545" width="13.625" style="94" customWidth="1"/>
    <col min="12546" max="12546" width="5.625" style="94" customWidth="1"/>
    <col min="12547" max="12552" width="4.75" style="94" customWidth="1"/>
    <col min="12553" max="12553" width="5.5" style="94" customWidth="1"/>
    <col min="12554" max="12555" width="6.125" style="94" customWidth="1"/>
    <col min="12556" max="12558" width="5.75" style="94" customWidth="1"/>
    <col min="12559" max="12561" width="6.125" style="94" customWidth="1"/>
    <col min="12562" max="12563" width="5.5" style="94" customWidth="1"/>
    <col min="12564" max="12564" width="6.125" style="94" customWidth="1"/>
    <col min="12565" max="12566" width="5.5" style="94" customWidth="1"/>
    <col min="12567" max="12567" width="9" style="94"/>
    <col min="12568" max="12574" width="4.5" style="94" bestFit="1" customWidth="1"/>
    <col min="12575" max="12800" width="9" style="94"/>
    <col min="12801" max="12801" width="13.625" style="94" customWidth="1"/>
    <col min="12802" max="12802" width="5.625" style="94" customWidth="1"/>
    <col min="12803" max="12808" width="4.75" style="94" customWidth="1"/>
    <col min="12809" max="12809" width="5.5" style="94" customWidth="1"/>
    <col min="12810" max="12811" width="6.125" style="94" customWidth="1"/>
    <col min="12812" max="12814" width="5.75" style="94" customWidth="1"/>
    <col min="12815" max="12817" width="6.125" style="94" customWidth="1"/>
    <col min="12818" max="12819" width="5.5" style="94" customWidth="1"/>
    <col min="12820" max="12820" width="6.125" style="94" customWidth="1"/>
    <col min="12821" max="12822" width="5.5" style="94" customWidth="1"/>
    <col min="12823" max="12823" width="9" style="94"/>
    <col min="12824" max="12830" width="4.5" style="94" bestFit="1" customWidth="1"/>
    <col min="12831" max="13056" width="9" style="94"/>
    <col min="13057" max="13057" width="13.625" style="94" customWidth="1"/>
    <col min="13058" max="13058" width="5.625" style="94" customWidth="1"/>
    <col min="13059" max="13064" width="4.75" style="94" customWidth="1"/>
    <col min="13065" max="13065" width="5.5" style="94" customWidth="1"/>
    <col min="13066" max="13067" width="6.125" style="94" customWidth="1"/>
    <col min="13068" max="13070" width="5.75" style="94" customWidth="1"/>
    <col min="13071" max="13073" width="6.125" style="94" customWidth="1"/>
    <col min="13074" max="13075" width="5.5" style="94" customWidth="1"/>
    <col min="13076" max="13076" width="6.125" style="94" customWidth="1"/>
    <col min="13077" max="13078" width="5.5" style="94" customWidth="1"/>
    <col min="13079" max="13079" width="9" style="94"/>
    <col min="13080" max="13086" width="4.5" style="94" bestFit="1" customWidth="1"/>
    <col min="13087" max="13312" width="9" style="94"/>
    <col min="13313" max="13313" width="13.625" style="94" customWidth="1"/>
    <col min="13314" max="13314" width="5.625" style="94" customWidth="1"/>
    <col min="13315" max="13320" width="4.75" style="94" customWidth="1"/>
    <col min="13321" max="13321" width="5.5" style="94" customWidth="1"/>
    <col min="13322" max="13323" width="6.125" style="94" customWidth="1"/>
    <col min="13324" max="13326" width="5.75" style="94" customWidth="1"/>
    <col min="13327" max="13329" width="6.125" style="94" customWidth="1"/>
    <col min="13330" max="13331" width="5.5" style="94" customWidth="1"/>
    <col min="13332" max="13332" width="6.125" style="94" customWidth="1"/>
    <col min="13333" max="13334" width="5.5" style="94" customWidth="1"/>
    <col min="13335" max="13335" width="9" style="94"/>
    <col min="13336" max="13342" width="4.5" style="94" bestFit="1" customWidth="1"/>
    <col min="13343" max="13568" width="9" style="94"/>
    <col min="13569" max="13569" width="13.625" style="94" customWidth="1"/>
    <col min="13570" max="13570" width="5.625" style="94" customWidth="1"/>
    <col min="13571" max="13576" width="4.75" style="94" customWidth="1"/>
    <col min="13577" max="13577" width="5.5" style="94" customWidth="1"/>
    <col min="13578" max="13579" width="6.125" style="94" customWidth="1"/>
    <col min="13580" max="13582" width="5.75" style="94" customWidth="1"/>
    <col min="13583" max="13585" width="6.125" style="94" customWidth="1"/>
    <col min="13586" max="13587" width="5.5" style="94" customWidth="1"/>
    <col min="13588" max="13588" width="6.125" style="94" customWidth="1"/>
    <col min="13589" max="13590" width="5.5" style="94" customWidth="1"/>
    <col min="13591" max="13591" width="9" style="94"/>
    <col min="13592" max="13598" width="4.5" style="94" bestFit="1" customWidth="1"/>
    <col min="13599" max="13824" width="9" style="94"/>
    <col min="13825" max="13825" width="13.625" style="94" customWidth="1"/>
    <col min="13826" max="13826" width="5.625" style="94" customWidth="1"/>
    <col min="13827" max="13832" width="4.75" style="94" customWidth="1"/>
    <col min="13833" max="13833" width="5.5" style="94" customWidth="1"/>
    <col min="13834" max="13835" width="6.125" style="94" customWidth="1"/>
    <col min="13836" max="13838" width="5.75" style="94" customWidth="1"/>
    <col min="13839" max="13841" width="6.125" style="94" customWidth="1"/>
    <col min="13842" max="13843" width="5.5" style="94" customWidth="1"/>
    <col min="13844" max="13844" width="6.125" style="94" customWidth="1"/>
    <col min="13845" max="13846" width="5.5" style="94" customWidth="1"/>
    <col min="13847" max="13847" width="9" style="94"/>
    <col min="13848" max="13854" width="4.5" style="94" bestFit="1" customWidth="1"/>
    <col min="13855" max="14080" width="9" style="94"/>
    <col min="14081" max="14081" width="13.625" style="94" customWidth="1"/>
    <col min="14082" max="14082" width="5.625" style="94" customWidth="1"/>
    <col min="14083" max="14088" width="4.75" style="94" customWidth="1"/>
    <col min="14089" max="14089" width="5.5" style="94" customWidth="1"/>
    <col min="14090" max="14091" width="6.125" style="94" customWidth="1"/>
    <col min="14092" max="14094" width="5.75" style="94" customWidth="1"/>
    <col min="14095" max="14097" width="6.125" style="94" customWidth="1"/>
    <col min="14098" max="14099" width="5.5" style="94" customWidth="1"/>
    <col min="14100" max="14100" width="6.125" style="94" customWidth="1"/>
    <col min="14101" max="14102" width="5.5" style="94" customWidth="1"/>
    <col min="14103" max="14103" width="9" style="94"/>
    <col min="14104" max="14110" width="4.5" style="94" bestFit="1" customWidth="1"/>
    <col min="14111" max="14336" width="9" style="94"/>
    <col min="14337" max="14337" width="13.625" style="94" customWidth="1"/>
    <col min="14338" max="14338" width="5.625" style="94" customWidth="1"/>
    <col min="14339" max="14344" width="4.75" style="94" customWidth="1"/>
    <col min="14345" max="14345" width="5.5" style="94" customWidth="1"/>
    <col min="14346" max="14347" width="6.125" style="94" customWidth="1"/>
    <col min="14348" max="14350" width="5.75" style="94" customWidth="1"/>
    <col min="14351" max="14353" width="6.125" style="94" customWidth="1"/>
    <col min="14354" max="14355" width="5.5" style="94" customWidth="1"/>
    <col min="14356" max="14356" width="6.125" style="94" customWidth="1"/>
    <col min="14357" max="14358" width="5.5" style="94" customWidth="1"/>
    <col min="14359" max="14359" width="9" style="94"/>
    <col min="14360" max="14366" width="4.5" style="94" bestFit="1" customWidth="1"/>
    <col min="14367" max="14592" width="9" style="94"/>
    <col min="14593" max="14593" width="13.625" style="94" customWidth="1"/>
    <col min="14594" max="14594" width="5.625" style="94" customWidth="1"/>
    <col min="14595" max="14600" width="4.75" style="94" customWidth="1"/>
    <col min="14601" max="14601" width="5.5" style="94" customWidth="1"/>
    <col min="14602" max="14603" width="6.125" style="94" customWidth="1"/>
    <col min="14604" max="14606" width="5.75" style="94" customWidth="1"/>
    <col min="14607" max="14609" width="6.125" style="94" customWidth="1"/>
    <col min="14610" max="14611" width="5.5" style="94" customWidth="1"/>
    <col min="14612" max="14612" width="6.125" style="94" customWidth="1"/>
    <col min="14613" max="14614" width="5.5" style="94" customWidth="1"/>
    <col min="14615" max="14615" width="9" style="94"/>
    <col min="14616" max="14622" width="4.5" style="94" bestFit="1" customWidth="1"/>
    <col min="14623" max="14848" width="9" style="94"/>
    <col min="14849" max="14849" width="13.625" style="94" customWidth="1"/>
    <col min="14850" max="14850" width="5.625" style="94" customWidth="1"/>
    <col min="14851" max="14856" width="4.75" style="94" customWidth="1"/>
    <col min="14857" max="14857" width="5.5" style="94" customWidth="1"/>
    <col min="14858" max="14859" width="6.125" style="94" customWidth="1"/>
    <col min="14860" max="14862" width="5.75" style="94" customWidth="1"/>
    <col min="14863" max="14865" width="6.125" style="94" customWidth="1"/>
    <col min="14866" max="14867" width="5.5" style="94" customWidth="1"/>
    <col min="14868" max="14868" width="6.125" style="94" customWidth="1"/>
    <col min="14869" max="14870" width="5.5" style="94" customWidth="1"/>
    <col min="14871" max="14871" width="9" style="94"/>
    <col min="14872" max="14878" width="4.5" style="94" bestFit="1" customWidth="1"/>
    <col min="14879" max="15104" width="9" style="94"/>
    <col min="15105" max="15105" width="13.625" style="94" customWidth="1"/>
    <col min="15106" max="15106" width="5.625" style="94" customWidth="1"/>
    <col min="15107" max="15112" width="4.75" style="94" customWidth="1"/>
    <col min="15113" max="15113" width="5.5" style="94" customWidth="1"/>
    <col min="15114" max="15115" width="6.125" style="94" customWidth="1"/>
    <col min="15116" max="15118" width="5.75" style="94" customWidth="1"/>
    <col min="15119" max="15121" width="6.125" style="94" customWidth="1"/>
    <col min="15122" max="15123" width="5.5" style="94" customWidth="1"/>
    <col min="15124" max="15124" width="6.125" style="94" customWidth="1"/>
    <col min="15125" max="15126" width="5.5" style="94" customWidth="1"/>
    <col min="15127" max="15127" width="9" style="94"/>
    <col min="15128" max="15134" width="4.5" style="94" bestFit="1" customWidth="1"/>
    <col min="15135" max="15360" width="9" style="94"/>
    <col min="15361" max="15361" width="13.625" style="94" customWidth="1"/>
    <col min="15362" max="15362" width="5.625" style="94" customWidth="1"/>
    <col min="15363" max="15368" width="4.75" style="94" customWidth="1"/>
    <col min="15369" max="15369" width="5.5" style="94" customWidth="1"/>
    <col min="15370" max="15371" width="6.125" style="94" customWidth="1"/>
    <col min="15372" max="15374" width="5.75" style="94" customWidth="1"/>
    <col min="15375" max="15377" width="6.125" style="94" customWidth="1"/>
    <col min="15378" max="15379" width="5.5" style="94" customWidth="1"/>
    <col min="15380" max="15380" width="6.125" style="94" customWidth="1"/>
    <col min="15381" max="15382" width="5.5" style="94" customWidth="1"/>
    <col min="15383" max="15383" width="9" style="94"/>
    <col min="15384" max="15390" width="4.5" style="94" bestFit="1" customWidth="1"/>
    <col min="15391" max="15616" width="9" style="94"/>
    <col min="15617" max="15617" width="13.625" style="94" customWidth="1"/>
    <col min="15618" max="15618" width="5.625" style="94" customWidth="1"/>
    <col min="15619" max="15624" width="4.75" style="94" customWidth="1"/>
    <col min="15625" max="15625" width="5.5" style="94" customWidth="1"/>
    <col min="15626" max="15627" width="6.125" style="94" customWidth="1"/>
    <col min="15628" max="15630" width="5.75" style="94" customWidth="1"/>
    <col min="15631" max="15633" width="6.125" style="94" customWidth="1"/>
    <col min="15634" max="15635" width="5.5" style="94" customWidth="1"/>
    <col min="15636" max="15636" width="6.125" style="94" customWidth="1"/>
    <col min="15637" max="15638" width="5.5" style="94" customWidth="1"/>
    <col min="15639" max="15639" width="9" style="94"/>
    <col min="15640" max="15646" width="4.5" style="94" bestFit="1" customWidth="1"/>
    <col min="15647" max="15872" width="9" style="94"/>
    <col min="15873" max="15873" width="13.625" style="94" customWidth="1"/>
    <col min="15874" max="15874" width="5.625" style="94" customWidth="1"/>
    <col min="15875" max="15880" width="4.75" style="94" customWidth="1"/>
    <col min="15881" max="15881" width="5.5" style="94" customWidth="1"/>
    <col min="15882" max="15883" width="6.125" style="94" customWidth="1"/>
    <col min="15884" max="15886" width="5.75" style="94" customWidth="1"/>
    <col min="15887" max="15889" width="6.125" style="94" customWidth="1"/>
    <col min="15890" max="15891" width="5.5" style="94" customWidth="1"/>
    <col min="15892" max="15892" width="6.125" style="94" customWidth="1"/>
    <col min="15893" max="15894" width="5.5" style="94" customWidth="1"/>
    <col min="15895" max="15895" width="9" style="94"/>
    <col min="15896" max="15902" width="4.5" style="94" bestFit="1" customWidth="1"/>
    <col min="15903" max="16128" width="9" style="94"/>
    <col min="16129" max="16129" width="13.625" style="94" customWidth="1"/>
    <col min="16130" max="16130" width="5.625" style="94" customWidth="1"/>
    <col min="16131" max="16136" width="4.75" style="94" customWidth="1"/>
    <col min="16137" max="16137" width="5.5" style="94" customWidth="1"/>
    <col min="16138" max="16139" width="6.125" style="94" customWidth="1"/>
    <col min="16140" max="16142" width="5.75" style="94" customWidth="1"/>
    <col min="16143" max="16145" width="6.125" style="94" customWidth="1"/>
    <col min="16146" max="16147" width="5.5" style="94" customWidth="1"/>
    <col min="16148" max="16148" width="6.125" style="94" customWidth="1"/>
    <col min="16149" max="16150" width="5.5" style="94" customWidth="1"/>
    <col min="16151" max="16151" width="9" style="94"/>
    <col min="16152" max="16158" width="4.5" style="94" bestFit="1" customWidth="1"/>
    <col min="16159" max="16384" width="9" style="94"/>
  </cols>
  <sheetData>
    <row r="1" spans="1:35" ht="18" customHeight="1">
      <c r="A1" s="1439" t="s">
        <v>3782</v>
      </c>
      <c r="B1" s="10"/>
      <c r="C1" s="1462"/>
      <c r="D1" s="1462"/>
      <c r="E1" s="1469"/>
      <c r="F1" s="1469"/>
      <c r="G1" s="1469"/>
      <c r="H1" s="1469"/>
      <c r="I1" s="1469"/>
      <c r="J1" s="1469"/>
      <c r="K1" s="1469"/>
      <c r="L1" s="1469"/>
      <c r="M1" s="1469"/>
      <c r="N1" s="1469"/>
      <c r="O1" s="1469"/>
      <c r="P1" s="1469"/>
      <c r="Q1" s="1470"/>
      <c r="R1" s="1739" t="s">
        <v>3783</v>
      </c>
      <c r="S1" s="1739"/>
      <c r="T1" s="1739" t="s">
        <v>3821</v>
      </c>
      <c r="U1" s="1739"/>
      <c r="V1" s="1739"/>
    </row>
    <row r="2" spans="1:35" ht="18" customHeight="1">
      <c r="A2" s="1439" t="s">
        <v>3784</v>
      </c>
      <c r="B2" s="11" t="s">
        <v>3785</v>
      </c>
      <c r="C2" s="1447"/>
      <c r="D2" s="1450"/>
      <c r="E2" s="1471"/>
      <c r="F2" s="1471"/>
      <c r="G2" s="1471"/>
      <c r="H2" s="1471"/>
      <c r="I2" s="1471"/>
      <c r="J2" s="1471"/>
      <c r="K2" s="1471"/>
      <c r="L2" s="1471"/>
      <c r="M2" s="1471"/>
      <c r="N2" s="1471"/>
      <c r="O2" s="1457"/>
      <c r="P2" s="1471"/>
      <c r="Q2" s="1457" t="s">
        <v>3822</v>
      </c>
      <c r="R2" s="1739" t="s">
        <v>3787</v>
      </c>
      <c r="S2" s="1739"/>
      <c r="T2" s="1801" t="s">
        <v>658</v>
      </c>
      <c r="U2" s="1801"/>
      <c r="V2" s="1801"/>
    </row>
    <row r="3" spans="1:35" s="100" customFormat="1" ht="28.5" customHeight="1">
      <c r="A3" s="1748" t="s">
        <v>3823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5" ht="18" customHeight="1">
      <c r="A4" s="1447"/>
      <c r="B4" s="1447"/>
      <c r="C4" s="1471"/>
      <c r="D4" s="1471"/>
      <c r="E4" s="1471"/>
      <c r="F4" s="1471"/>
      <c r="G4" s="1471"/>
      <c r="H4" s="1471"/>
      <c r="I4" s="1471"/>
      <c r="J4" s="1471" t="s">
        <v>3789</v>
      </c>
      <c r="K4" s="1471"/>
      <c r="L4" s="1471"/>
      <c r="M4" s="1471"/>
      <c r="N4" s="1471"/>
      <c r="O4" s="1471"/>
      <c r="P4" s="1471"/>
      <c r="Q4" s="1813"/>
      <c r="R4" s="1813"/>
      <c r="S4" s="1813"/>
      <c r="T4" s="1813" t="s">
        <v>3824</v>
      </c>
      <c r="U4" s="1813"/>
      <c r="V4" s="1813"/>
    </row>
    <row r="5" spans="1:35" ht="14.25">
      <c r="A5" s="1964" t="s">
        <v>3825</v>
      </c>
      <c r="B5" s="1739" t="s">
        <v>3826</v>
      </c>
      <c r="C5" s="1739" t="s">
        <v>3827</v>
      </c>
      <c r="D5" s="1739"/>
      <c r="E5" s="1739"/>
      <c r="F5" s="1739" t="s">
        <v>3828</v>
      </c>
      <c r="G5" s="1739"/>
      <c r="H5" s="1739"/>
      <c r="I5" s="1739" t="s">
        <v>3829</v>
      </c>
      <c r="J5" s="1739"/>
      <c r="K5" s="1739"/>
      <c r="L5" s="1739" t="s">
        <v>3830</v>
      </c>
      <c r="M5" s="1739"/>
      <c r="N5" s="1739"/>
      <c r="O5" s="1739"/>
      <c r="P5" s="1739"/>
      <c r="Q5" s="1808" t="s">
        <v>3831</v>
      </c>
      <c r="R5" s="1808"/>
      <c r="S5" s="1808"/>
      <c r="T5" s="1825" t="s">
        <v>3832</v>
      </c>
      <c r="U5" s="1808"/>
      <c r="V5" s="1808"/>
    </row>
    <row r="6" spans="1:35" s="1469" customFormat="1" ht="14.25">
      <c r="A6" s="1965"/>
      <c r="B6" s="1739"/>
      <c r="C6" s="1739"/>
      <c r="D6" s="1739"/>
      <c r="E6" s="1739"/>
      <c r="F6" s="1739"/>
      <c r="G6" s="1739"/>
      <c r="H6" s="1739"/>
      <c r="I6" s="1739"/>
      <c r="J6" s="1739"/>
      <c r="K6" s="1739"/>
      <c r="L6" s="1849" t="s">
        <v>3833</v>
      </c>
      <c r="M6" s="1739" t="s">
        <v>3834</v>
      </c>
      <c r="N6" s="1739"/>
      <c r="O6" s="1739" t="s">
        <v>3835</v>
      </c>
      <c r="P6" s="1739"/>
      <c r="Q6" s="1763"/>
      <c r="R6" s="1763"/>
      <c r="S6" s="1763"/>
      <c r="T6" s="1823"/>
      <c r="U6" s="1763"/>
      <c r="V6" s="1763"/>
    </row>
    <row r="7" spans="1:35" s="1469" customFormat="1" ht="14.25">
      <c r="A7" s="1966"/>
      <c r="B7" s="1739"/>
      <c r="C7" s="1439" t="s">
        <v>53</v>
      </c>
      <c r="D7" s="1439" t="s">
        <v>875</v>
      </c>
      <c r="E7" s="1439" t="s">
        <v>663</v>
      </c>
      <c r="F7" s="1439" t="s">
        <v>53</v>
      </c>
      <c r="G7" s="1439" t="s">
        <v>875</v>
      </c>
      <c r="H7" s="1439" t="s">
        <v>663</v>
      </c>
      <c r="I7" s="1439" t="s">
        <v>53</v>
      </c>
      <c r="J7" s="1439" t="s">
        <v>664</v>
      </c>
      <c r="K7" s="1439" t="s">
        <v>2498</v>
      </c>
      <c r="L7" s="1744"/>
      <c r="M7" s="1439" t="s">
        <v>142</v>
      </c>
      <c r="N7" s="1439" t="s">
        <v>68</v>
      </c>
      <c r="O7" s="1439" t="s">
        <v>664</v>
      </c>
      <c r="P7" s="1439" t="s">
        <v>2498</v>
      </c>
      <c r="Q7" s="1439" t="s">
        <v>53</v>
      </c>
      <c r="R7" s="1439" t="s">
        <v>665</v>
      </c>
      <c r="S7" s="1463" t="s">
        <v>51</v>
      </c>
      <c r="T7" s="1439" t="s">
        <v>53</v>
      </c>
      <c r="U7" s="1439" t="s">
        <v>665</v>
      </c>
      <c r="V7" s="1463" t="s">
        <v>51</v>
      </c>
    </row>
    <row r="8" spans="1:35" ht="18" customHeight="1">
      <c r="A8" s="1449" t="s">
        <v>2996</v>
      </c>
      <c r="B8" s="348">
        <f>B12+B13</f>
        <v>16</v>
      </c>
      <c r="C8" s="348">
        <f>SUM(C11:C13)</f>
        <v>1923</v>
      </c>
      <c r="D8" s="348">
        <f>SUM(D11:D13)</f>
        <v>881</v>
      </c>
      <c r="E8" s="348">
        <f t="shared" ref="E8:V8" si="0">SUM(E11:E13)</f>
        <v>1042</v>
      </c>
      <c r="F8" s="348">
        <f t="shared" si="0"/>
        <v>423</v>
      </c>
      <c r="G8" s="348">
        <f t="shared" si="0"/>
        <v>174</v>
      </c>
      <c r="H8" s="348">
        <f t="shared" si="0"/>
        <v>249</v>
      </c>
      <c r="I8" s="348">
        <f>SUM(I11:I13)</f>
        <v>899</v>
      </c>
      <c r="J8" s="348">
        <f>SUM(J11:J13)</f>
        <v>866</v>
      </c>
      <c r="K8" s="348">
        <f t="shared" si="0"/>
        <v>33</v>
      </c>
      <c r="L8" s="348">
        <f t="shared" si="0"/>
        <v>31239</v>
      </c>
      <c r="M8" s="348">
        <f>SUM(M11:M13)</f>
        <v>17992</v>
      </c>
      <c r="N8" s="348">
        <f t="shared" si="0"/>
        <v>13247</v>
      </c>
      <c r="O8" s="348">
        <f t="shared" si="0"/>
        <v>30896</v>
      </c>
      <c r="P8" s="348">
        <f t="shared" si="0"/>
        <v>343</v>
      </c>
      <c r="Q8" s="348">
        <f t="shared" si="0"/>
        <v>11266</v>
      </c>
      <c r="R8" s="348">
        <f t="shared" si="0"/>
        <v>6125</v>
      </c>
      <c r="S8" s="348">
        <f t="shared" si="0"/>
        <v>5141</v>
      </c>
      <c r="T8" s="348">
        <f t="shared" si="0"/>
        <v>756</v>
      </c>
      <c r="U8" s="348">
        <f t="shared" si="0"/>
        <v>608</v>
      </c>
      <c r="V8" s="348">
        <f t="shared" si="0"/>
        <v>148</v>
      </c>
      <c r="X8" s="21">
        <f>C8-D8-E8</f>
        <v>0</v>
      </c>
      <c r="Y8" s="21">
        <f>F8-G8-H8</f>
        <v>0</v>
      </c>
      <c r="Z8" s="21">
        <f>I8-J8-K8</f>
        <v>0</v>
      </c>
      <c r="AA8" s="21">
        <f>L8-M8-N8</f>
        <v>0</v>
      </c>
      <c r="AB8" s="21">
        <f>L8-O8-P8</f>
        <v>0</v>
      </c>
      <c r="AC8" s="21">
        <f>Q8-R8-S8</f>
        <v>0</v>
      </c>
      <c r="AD8" s="21">
        <f>T8-U8-V8</f>
        <v>0</v>
      </c>
    </row>
    <row r="9" spans="1:35" ht="8.1" customHeight="1">
      <c r="A9" s="20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56"/>
      <c r="R9" s="356"/>
      <c r="S9" s="356"/>
    </row>
    <row r="10" spans="1:35" ht="18" customHeight="1">
      <c r="A10" s="20" t="s">
        <v>2889</v>
      </c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56"/>
      <c r="R10" s="356"/>
      <c r="S10" s="356"/>
    </row>
    <row r="11" spans="1:35" ht="18" customHeight="1">
      <c r="A11" s="55" t="s">
        <v>3167</v>
      </c>
      <c r="B11" s="568">
        <v>1</v>
      </c>
      <c r="C11" s="348">
        <f>SUM(D11:E11)</f>
        <v>76</v>
      </c>
      <c r="D11" s="355">
        <f>'高職-16'!F8</f>
        <v>31</v>
      </c>
      <c r="E11" s="355">
        <f>'高職-16'!G8</f>
        <v>45</v>
      </c>
      <c r="F11" s="355">
        <f>SUM(G11:H11)</f>
        <v>0</v>
      </c>
      <c r="G11" s="355">
        <f>'高職-16'!R8</f>
        <v>0</v>
      </c>
      <c r="H11" s="355">
        <f>'高職-16'!S8</f>
        <v>0</v>
      </c>
      <c r="I11" s="355">
        <f>'高職-6'!C7</f>
        <v>21</v>
      </c>
      <c r="J11" s="348">
        <f>I11-K11</f>
        <v>21</v>
      </c>
      <c r="K11" s="355">
        <v>0</v>
      </c>
      <c r="L11" s="348">
        <f>SUM(M11:N11)</f>
        <v>447</v>
      </c>
      <c r="M11" s="355">
        <f>'高職-5'!D13</f>
        <v>156</v>
      </c>
      <c r="N11" s="355">
        <f>'高職-5'!D14</f>
        <v>291</v>
      </c>
      <c r="O11" s="348">
        <f>L11-P11</f>
        <v>447</v>
      </c>
      <c r="P11" s="355">
        <v>0</v>
      </c>
      <c r="Q11" s="356">
        <f>SUM(R11:S11)</f>
        <v>146</v>
      </c>
      <c r="R11" s="357">
        <f>'高職-5'!D29</f>
        <v>50</v>
      </c>
      <c r="S11" s="357">
        <f>'高職-5'!D30</f>
        <v>96</v>
      </c>
      <c r="T11" s="356">
        <f>SUM(U11:V11)</f>
        <v>0</v>
      </c>
      <c r="U11" s="357">
        <f>'高職-5'!D33</f>
        <v>0</v>
      </c>
      <c r="V11" s="357">
        <f>'高職-5'!D34</f>
        <v>0</v>
      </c>
      <c r="X11" s="21">
        <f>C11-D11-E11</f>
        <v>0</v>
      </c>
      <c r="Y11" s="21">
        <f>F11-G11-H11</f>
        <v>0</v>
      </c>
      <c r="Z11" s="21">
        <f>I11-J11-K11</f>
        <v>0</v>
      </c>
      <c r="AA11" s="21">
        <f>L11-M11-N11</f>
        <v>0</v>
      </c>
      <c r="AB11" s="21">
        <f>L11-O11-P11</f>
        <v>0</v>
      </c>
      <c r="AC11" s="21">
        <f>Q11-R11-S11</f>
        <v>0</v>
      </c>
      <c r="AD11" s="21">
        <f>T11-U11-V11</f>
        <v>0</v>
      </c>
    </row>
    <row r="12" spans="1:35" ht="18" customHeight="1">
      <c r="A12" s="55" t="s">
        <v>3168</v>
      </c>
      <c r="B12" s="348">
        <v>7</v>
      </c>
      <c r="C12" s="348">
        <f t="shared" ref="C12:C27" si="1">SUM(D12:E12)</f>
        <v>1328</v>
      </c>
      <c r="D12" s="355">
        <f>'高職-16'!I8</f>
        <v>645</v>
      </c>
      <c r="E12" s="355">
        <f>'高職-16'!J8</f>
        <v>683</v>
      </c>
      <c r="F12" s="355">
        <f>SUM(G12:H12)</f>
        <v>289</v>
      </c>
      <c r="G12" s="355">
        <f>'高職-16'!U8</f>
        <v>129</v>
      </c>
      <c r="H12" s="355">
        <f>'高職-16'!V8</f>
        <v>160</v>
      </c>
      <c r="I12" s="355">
        <f>'高職-6'!D7</f>
        <v>390</v>
      </c>
      <c r="J12" s="348">
        <f t="shared" ref="J12:J27" si="2">I12-K12</f>
        <v>366</v>
      </c>
      <c r="K12" s="355">
        <v>24</v>
      </c>
      <c r="L12" s="348">
        <f t="shared" ref="L12:L27" si="3">SUM(M12:N12)</f>
        <v>13239</v>
      </c>
      <c r="M12" s="355">
        <f>'高職-5'!E13</f>
        <v>9516</v>
      </c>
      <c r="N12" s="355">
        <f>'高職-5'!E14</f>
        <v>3723</v>
      </c>
      <c r="O12" s="348">
        <f>L12-P12</f>
        <v>12964</v>
      </c>
      <c r="P12" s="355">
        <v>275</v>
      </c>
      <c r="Q12" s="356">
        <f t="shared" ref="Q12:Q27" si="4">SUM(R12:S12)</f>
        <v>3960</v>
      </c>
      <c r="R12" s="357">
        <f>'高職-5'!E29</f>
        <v>2734</v>
      </c>
      <c r="S12" s="357">
        <f>'高職-5'!E30</f>
        <v>1226</v>
      </c>
      <c r="T12" s="356">
        <f>SUM(U12:V12)</f>
        <v>403</v>
      </c>
      <c r="U12" s="357">
        <f>'高職-5'!E33</f>
        <v>342</v>
      </c>
      <c r="V12" s="357">
        <f>'高職-5'!E34</f>
        <v>61</v>
      </c>
      <c r="X12" s="21">
        <f>C12-D12-E12</f>
        <v>0</v>
      </c>
      <c r="Y12" s="21">
        <f>F12-G12-H12</f>
        <v>0</v>
      </c>
      <c r="Z12" s="21">
        <f>I12-J12-K12</f>
        <v>0</v>
      </c>
      <c r="AA12" s="21">
        <f>L12-M12-N12</f>
        <v>0</v>
      </c>
      <c r="AB12" s="21">
        <f>L12-O12-P12</f>
        <v>0</v>
      </c>
      <c r="AC12" s="21">
        <f>Q12-R12-S12</f>
        <v>0</v>
      </c>
      <c r="AD12" s="21">
        <f>T12-U12-V12</f>
        <v>0</v>
      </c>
    </row>
    <row r="13" spans="1:35" ht="18" customHeight="1">
      <c r="A13" s="55" t="s">
        <v>3169</v>
      </c>
      <c r="B13" s="348">
        <v>9</v>
      </c>
      <c r="C13" s="348">
        <f t="shared" si="1"/>
        <v>519</v>
      </c>
      <c r="D13" s="355">
        <f>'高職-16'!L8</f>
        <v>205</v>
      </c>
      <c r="E13" s="355">
        <f>'高職-16'!M8</f>
        <v>314</v>
      </c>
      <c r="F13" s="355">
        <f>SUM(G13:H13)</f>
        <v>134</v>
      </c>
      <c r="G13" s="355">
        <f>'高職-16'!X8</f>
        <v>45</v>
      </c>
      <c r="H13" s="355">
        <f>'高職-16'!Y8</f>
        <v>89</v>
      </c>
      <c r="I13" s="355">
        <f>'高職-6'!E7</f>
        <v>488</v>
      </c>
      <c r="J13" s="348">
        <f t="shared" si="2"/>
        <v>479</v>
      </c>
      <c r="K13" s="355">
        <v>9</v>
      </c>
      <c r="L13" s="348">
        <f t="shared" si="3"/>
        <v>17553</v>
      </c>
      <c r="M13" s="355">
        <f>'高職-5'!F13</f>
        <v>8320</v>
      </c>
      <c r="N13" s="355">
        <f>'高職-5'!F14</f>
        <v>9233</v>
      </c>
      <c r="O13" s="348">
        <f>L13-P13</f>
        <v>17485</v>
      </c>
      <c r="P13" s="355">
        <v>68</v>
      </c>
      <c r="Q13" s="356">
        <f t="shared" si="4"/>
        <v>7160</v>
      </c>
      <c r="R13" s="357">
        <f>'高職-5'!F29</f>
        <v>3341</v>
      </c>
      <c r="S13" s="357">
        <f>'高職-5'!F30</f>
        <v>3819</v>
      </c>
      <c r="T13" s="356">
        <f>SUM(U13:V13)</f>
        <v>353</v>
      </c>
      <c r="U13" s="357">
        <f>'高職-5'!F33</f>
        <v>266</v>
      </c>
      <c r="V13" s="357">
        <f>'高職-5'!F34</f>
        <v>87</v>
      </c>
      <c r="X13" s="21">
        <f>C13-D13-E13</f>
        <v>0</v>
      </c>
      <c r="Y13" s="21">
        <f>F13-G13-H13</f>
        <v>0</v>
      </c>
      <c r="Z13" s="21">
        <f>I13-J13-K13</f>
        <v>0</v>
      </c>
      <c r="AA13" s="21">
        <f>L13-M13-N13</f>
        <v>0</v>
      </c>
      <c r="AB13" s="21">
        <f>L13-O13-P13</f>
        <v>0</v>
      </c>
      <c r="AC13" s="21">
        <f>Q13-R13-S13</f>
        <v>0</v>
      </c>
      <c r="AD13" s="21">
        <f>T13-U13-V13</f>
        <v>0</v>
      </c>
    </row>
    <row r="14" spans="1:35" ht="8.1" customHeight="1">
      <c r="A14" s="20"/>
      <c r="B14" s="348"/>
      <c r="C14" s="348"/>
      <c r="D14" s="355"/>
      <c r="E14" s="355"/>
      <c r="F14" s="355"/>
      <c r="G14" s="355"/>
      <c r="H14" s="355"/>
      <c r="I14" s="355"/>
      <c r="J14" s="348"/>
      <c r="K14" s="355"/>
      <c r="L14" s="348"/>
      <c r="M14" s="355"/>
      <c r="N14" s="355"/>
      <c r="O14" s="348"/>
      <c r="P14" s="355"/>
      <c r="Q14" s="356"/>
      <c r="R14" s="357"/>
      <c r="S14" s="357"/>
    </row>
    <row r="15" spans="1:35" ht="18" customHeight="1">
      <c r="A15" s="20" t="s">
        <v>2890</v>
      </c>
      <c r="B15" s="348"/>
      <c r="C15" s="348"/>
      <c r="D15" s="355"/>
      <c r="E15" s="355"/>
      <c r="F15" s="355"/>
      <c r="G15" s="355"/>
      <c r="H15" s="355"/>
      <c r="I15" s="355"/>
      <c r="J15" s="348"/>
      <c r="K15" s="355"/>
      <c r="L15" s="348"/>
      <c r="M15" s="355"/>
      <c r="N15" s="355"/>
      <c r="O15" s="348"/>
      <c r="P15" s="355"/>
      <c r="Q15" s="348"/>
      <c r="R15" s="355"/>
      <c r="S15" s="355"/>
    </row>
    <row r="16" spans="1:35" ht="18" customHeight="1">
      <c r="A16" s="1663" t="s">
        <v>3019</v>
      </c>
      <c r="B16" s="348">
        <v>1</v>
      </c>
      <c r="C16" s="348">
        <f t="shared" si="1"/>
        <v>162</v>
      </c>
      <c r="D16" s="355">
        <f>'高職-16'!C9</f>
        <v>51</v>
      </c>
      <c r="E16" s="355">
        <f>'高職-16'!D9</f>
        <v>111</v>
      </c>
      <c r="F16" s="355">
        <f>SUM(G16:H16)</f>
        <v>18</v>
      </c>
      <c r="G16" s="355">
        <f>'高職-16'!O9</f>
        <v>1</v>
      </c>
      <c r="H16" s="355">
        <f>'高職-16'!P9</f>
        <v>17</v>
      </c>
      <c r="I16" s="355">
        <f>'高職-6'!B8</f>
        <v>120</v>
      </c>
      <c r="J16" s="348">
        <f t="shared" si="2"/>
        <v>120</v>
      </c>
      <c r="K16" s="355">
        <v>0</v>
      </c>
      <c r="L16" s="348">
        <f t="shared" si="3"/>
        <v>5674</v>
      </c>
      <c r="M16" s="355">
        <f>'高職-7'!C9</f>
        <v>2407</v>
      </c>
      <c r="N16" s="355">
        <f>'高職-7'!D9</f>
        <v>3267</v>
      </c>
      <c r="O16" s="348">
        <f>L16-P16</f>
        <v>5674</v>
      </c>
      <c r="P16" s="355">
        <v>0</v>
      </c>
      <c r="Q16" s="348">
        <f t="shared" si="4"/>
        <v>2147</v>
      </c>
      <c r="R16" s="355">
        <f>'高職-9'!C9</f>
        <v>802</v>
      </c>
      <c r="S16" s="355">
        <f>'高職-9'!D9</f>
        <v>1345</v>
      </c>
      <c r="T16" s="348">
        <f t="shared" ref="T16:T27" si="5">SUM(U16:V16)</f>
        <v>156</v>
      </c>
      <c r="U16" s="355">
        <v>127</v>
      </c>
      <c r="V16" s="355">
        <v>29</v>
      </c>
      <c r="X16" s="21">
        <f t="shared" ref="X16:X27" si="6">C16-D16-E16</f>
        <v>0</v>
      </c>
      <c r="Y16" s="21">
        <f t="shared" ref="Y16:Y27" si="7">F16-G16-H16</f>
        <v>0</v>
      </c>
      <c r="Z16" s="21">
        <f t="shared" ref="Z16:Z27" si="8">I16-J16-K16</f>
        <v>0</v>
      </c>
      <c r="AA16" s="21">
        <f t="shared" ref="AA16:AA27" si="9">L16-M16-N16</f>
        <v>0</v>
      </c>
      <c r="AB16" s="21">
        <f t="shared" ref="AB16:AB27" si="10">L16-O16-P16</f>
        <v>0</v>
      </c>
      <c r="AC16" s="21">
        <f t="shared" ref="AC16:AC27" si="11">Q16-R16-S16</f>
        <v>0</v>
      </c>
      <c r="AD16" s="21">
        <f t="shared" ref="AD16:AD27" si="12">T16-U16-V16</f>
        <v>0</v>
      </c>
      <c r="AG16" s="21"/>
      <c r="AI16" s="21"/>
    </row>
    <row r="17" spans="1:35" ht="18" customHeight="1">
      <c r="A17" s="1663" t="s">
        <v>3020</v>
      </c>
      <c r="B17" s="348">
        <v>2</v>
      </c>
      <c r="C17" s="348">
        <f t="shared" si="1"/>
        <v>342</v>
      </c>
      <c r="D17" s="355">
        <f>'高職-16'!C10</f>
        <v>149</v>
      </c>
      <c r="E17" s="355">
        <f>'高職-16'!D10</f>
        <v>193</v>
      </c>
      <c r="F17" s="355">
        <f t="shared" ref="F17:F27" si="13">SUM(G17:H17)</f>
        <v>70</v>
      </c>
      <c r="G17" s="355">
        <f>'高職-16'!O10</f>
        <v>22</v>
      </c>
      <c r="H17" s="355">
        <f>'高職-16'!P10</f>
        <v>48</v>
      </c>
      <c r="I17" s="355">
        <f>'高職-6'!B9</f>
        <v>142</v>
      </c>
      <c r="J17" s="348">
        <f t="shared" si="2"/>
        <v>135</v>
      </c>
      <c r="K17" s="355">
        <v>7</v>
      </c>
      <c r="L17" s="348">
        <f t="shared" si="3"/>
        <v>4525</v>
      </c>
      <c r="M17" s="355">
        <f>'高職-7'!C10</f>
        <v>2930</v>
      </c>
      <c r="N17" s="355">
        <f>'高職-7'!D10</f>
        <v>1595</v>
      </c>
      <c r="O17" s="348">
        <f t="shared" ref="O17:O27" si="14">L17-P17</f>
        <v>4448</v>
      </c>
      <c r="P17" s="355">
        <v>77</v>
      </c>
      <c r="Q17" s="348">
        <f t="shared" si="4"/>
        <v>1598</v>
      </c>
      <c r="R17" s="355">
        <f>'高職-9'!C10</f>
        <v>1007</v>
      </c>
      <c r="S17" s="355">
        <f>'高職-9'!D10</f>
        <v>591</v>
      </c>
      <c r="T17" s="348">
        <f t="shared" si="5"/>
        <v>140</v>
      </c>
      <c r="U17" s="355">
        <v>124</v>
      </c>
      <c r="V17" s="355">
        <v>16</v>
      </c>
      <c r="X17" s="21">
        <f t="shared" si="6"/>
        <v>0</v>
      </c>
      <c r="Y17" s="21">
        <f t="shared" si="7"/>
        <v>0</v>
      </c>
      <c r="Z17" s="21">
        <f t="shared" si="8"/>
        <v>0</v>
      </c>
      <c r="AA17" s="21">
        <f t="shared" si="9"/>
        <v>0</v>
      </c>
      <c r="AB17" s="21">
        <f t="shared" si="10"/>
        <v>0</v>
      </c>
      <c r="AC17" s="21">
        <f t="shared" si="11"/>
        <v>0</v>
      </c>
      <c r="AD17" s="21">
        <f t="shared" si="12"/>
        <v>0</v>
      </c>
      <c r="AG17" s="21"/>
      <c r="AI17" s="21"/>
    </row>
    <row r="18" spans="1:35" ht="18" customHeight="1">
      <c r="A18" s="1663" t="s">
        <v>3021</v>
      </c>
      <c r="B18" s="348">
        <v>4</v>
      </c>
      <c r="C18" s="348">
        <f t="shared" si="1"/>
        <v>383</v>
      </c>
      <c r="D18" s="355">
        <f>'高職-16'!C11</f>
        <v>202</v>
      </c>
      <c r="E18" s="355">
        <f>'高職-16'!D11</f>
        <v>181</v>
      </c>
      <c r="F18" s="355">
        <f t="shared" si="13"/>
        <v>86</v>
      </c>
      <c r="G18" s="355">
        <f>'高職-16'!O11</f>
        <v>38</v>
      </c>
      <c r="H18" s="355">
        <f>'高職-16'!P11</f>
        <v>48</v>
      </c>
      <c r="I18" s="355">
        <f>'高職-6'!B10</f>
        <v>138</v>
      </c>
      <c r="J18" s="348">
        <f t="shared" si="2"/>
        <v>134</v>
      </c>
      <c r="K18" s="355">
        <v>4</v>
      </c>
      <c r="L18" s="348">
        <f t="shared" si="3"/>
        <v>4761</v>
      </c>
      <c r="M18" s="355">
        <f>'高職-7'!C11</f>
        <v>2830</v>
      </c>
      <c r="N18" s="355">
        <f>'高職-7'!D11</f>
        <v>1931</v>
      </c>
      <c r="O18" s="348">
        <f t="shared" si="14"/>
        <v>4715</v>
      </c>
      <c r="P18" s="355">
        <v>46</v>
      </c>
      <c r="Q18" s="348">
        <f t="shared" si="4"/>
        <v>1625</v>
      </c>
      <c r="R18" s="355">
        <f>'高職-9'!C11</f>
        <v>920</v>
      </c>
      <c r="S18" s="355">
        <f>'高職-9'!D11</f>
        <v>705</v>
      </c>
      <c r="T18" s="348">
        <f t="shared" si="5"/>
        <v>64</v>
      </c>
      <c r="U18" s="355">
        <v>42</v>
      </c>
      <c r="V18" s="355">
        <v>22</v>
      </c>
      <c r="X18" s="21">
        <f t="shared" si="6"/>
        <v>0</v>
      </c>
      <c r="Y18" s="21">
        <f t="shared" si="7"/>
        <v>0</v>
      </c>
      <c r="Z18" s="21">
        <f t="shared" si="8"/>
        <v>0</v>
      </c>
      <c r="AA18" s="21">
        <f t="shared" si="9"/>
        <v>0</v>
      </c>
      <c r="AB18" s="21">
        <f t="shared" si="10"/>
        <v>0</v>
      </c>
      <c r="AC18" s="21">
        <f t="shared" si="11"/>
        <v>0</v>
      </c>
      <c r="AD18" s="21">
        <f t="shared" si="12"/>
        <v>0</v>
      </c>
      <c r="AG18" s="21"/>
      <c r="AI18" s="21"/>
    </row>
    <row r="19" spans="1:35" ht="18" customHeight="1">
      <c r="A19" s="1663" t="s">
        <v>3022</v>
      </c>
      <c r="B19" s="348">
        <v>1</v>
      </c>
      <c r="C19" s="348">
        <f t="shared" si="1"/>
        <v>68</v>
      </c>
      <c r="D19" s="355">
        <f>'高職-16'!C12</f>
        <v>13</v>
      </c>
      <c r="E19" s="355">
        <f>'高職-16'!D12</f>
        <v>55</v>
      </c>
      <c r="F19" s="355">
        <f t="shared" si="13"/>
        <v>26</v>
      </c>
      <c r="G19" s="355">
        <f>'高職-16'!O12</f>
        <v>6</v>
      </c>
      <c r="H19" s="355">
        <f>'高職-16'!P12</f>
        <v>20</v>
      </c>
      <c r="I19" s="355">
        <f>'高職-6'!B11</f>
        <v>45</v>
      </c>
      <c r="J19" s="348">
        <f t="shared" si="2"/>
        <v>42</v>
      </c>
      <c r="K19" s="355">
        <v>3</v>
      </c>
      <c r="L19" s="348">
        <f t="shared" si="3"/>
        <v>1780</v>
      </c>
      <c r="M19" s="355">
        <f>'高職-7'!C12</f>
        <v>360</v>
      </c>
      <c r="N19" s="355">
        <f>'高職-7'!D12</f>
        <v>1420</v>
      </c>
      <c r="O19" s="348">
        <f t="shared" si="14"/>
        <v>1754</v>
      </c>
      <c r="P19" s="355">
        <v>26</v>
      </c>
      <c r="Q19" s="348">
        <f t="shared" si="4"/>
        <v>712</v>
      </c>
      <c r="R19" s="355">
        <f>'高職-9'!C12</f>
        <v>95</v>
      </c>
      <c r="S19" s="355">
        <f>'高職-9'!D12</f>
        <v>617</v>
      </c>
      <c r="T19" s="348">
        <f t="shared" si="5"/>
        <v>17</v>
      </c>
      <c r="U19" s="355">
        <v>10</v>
      </c>
      <c r="V19" s="355">
        <v>7</v>
      </c>
      <c r="X19" s="21">
        <f t="shared" si="6"/>
        <v>0</v>
      </c>
      <c r="Y19" s="21">
        <f t="shared" si="7"/>
        <v>0</v>
      </c>
      <c r="Z19" s="21">
        <f t="shared" si="8"/>
        <v>0</v>
      </c>
      <c r="AA19" s="21">
        <f t="shared" si="9"/>
        <v>0</v>
      </c>
      <c r="AB19" s="21">
        <f t="shared" si="10"/>
        <v>0</v>
      </c>
      <c r="AC19" s="21">
        <f t="shared" si="11"/>
        <v>0</v>
      </c>
      <c r="AD19" s="21">
        <f t="shared" si="12"/>
        <v>0</v>
      </c>
      <c r="AG19" s="21"/>
      <c r="AI19" s="21"/>
    </row>
    <row r="20" spans="1:35" ht="18" customHeight="1">
      <c r="A20" s="1663" t="s">
        <v>3023</v>
      </c>
      <c r="B20" s="348">
        <v>1</v>
      </c>
      <c r="C20" s="348">
        <f t="shared" si="1"/>
        <v>57</v>
      </c>
      <c r="D20" s="355">
        <f>'高職-16'!C13</f>
        <v>28</v>
      </c>
      <c r="E20" s="355">
        <f>'高職-16'!D13</f>
        <v>29</v>
      </c>
      <c r="F20" s="355">
        <f t="shared" si="13"/>
        <v>24</v>
      </c>
      <c r="G20" s="355">
        <f>'高職-16'!O13</f>
        <v>10</v>
      </c>
      <c r="H20" s="355">
        <f>'高職-16'!P13</f>
        <v>14</v>
      </c>
      <c r="I20" s="355">
        <f>'高職-6'!B12</f>
        <v>45</v>
      </c>
      <c r="J20" s="348">
        <f t="shared" si="2"/>
        <v>45</v>
      </c>
      <c r="K20" s="355">
        <v>0</v>
      </c>
      <c r="L20" s="348">
        <f t="shared" si="3"/>
        <v>1269</v>
      </c>
      <c r="M20" s="355">
        <f>'高職-7'!C13</f>
        <v>1009</v>
      </c>
      <c r="N20" s="355">
        <f>'高職-7'!D13</f>
        <v>260</v>
      </c>
      <c r="O20" s="348">
        <f t="shared" si="14"/>
        <v>1269</v>
      </c>
      <c r="P20" s="355">
        <v>0</v>
      </c>
      <c r="Q20" s="348">
        <f t="shared" si="4"/>
        <v>544</v>
      </c>
      <c r="R20" s="355">
        <f>'高職-9'!C13</f>
        <v>455</v>
      </c>
      <c r="S20" s="355">
        <f>'高職-9'!D13</f>
        <v>89</v>
      </c>
      <c r="T20" s="348">
        <f t="shared" si="5"/>
        <v>18</v>
      </c>
      <c r="U20" s="355">
        <v>15</v>
      </c>
      <c r="V20" s="355">
        <v>3</v>
      </c>
      <c r="X20" s="21">
        <f t="shared" si="6"/>
        <v>0</v>
      </c>
      <c r="Y20" s="21">
        <f t="shared" si="7"/>
        <v>0</v>
      </c>
      <c r="Z20" s="21">
        <f t="shared" si="8"/>
        <v>0</v>
      </c>
      <c r="AA20" s="21">
        <f t="shared" si="9"/>
        <v>0</v>
      </c>
      <c r="AB20" s="21">
        <f t="shared" si="10"/>
        <v>0</v>
      </c>
      <c r="AC20" s="21">
        <f t="shared" si="11"/>
        <v>0</v>
      </c>
      <c r="AD20" s="21">
        <f t="shared" si="12"/>
        <v>0</v>
      </c>
      <c r="AG20" s="21"/>
      <c r="AI20" s="21"/>
    </row>
    <row r="21" spans="1:35" ht="18" customHeight="1">
      <c r="A21" s="1663" t="s">
        <v>3024</v>
      </c>
      <c r="B21" s="348">
        <v>1</v>
      </c>
      <c r="C21" s="348">
        <f t="shared" si="1"/>
        <v>42</v>
      </c>
      <c r="D21" s="355">
        <f>'高職-16'!C14</f>
        <v>17</v>
      </c>
      <c r="E21" s="355">
        <f>'高職-16'!D14</f>
        <v>25</v>
      </c>
      <c r="F21" s="355">
        <f t="shared" si="13"/>
        <v>16</v>
      </c>
      <c r="G21" s="355">
        <f>'高職-16'!O14</f>
        <v>5</v>
      </c>
      <c r="H21" s="355">
        <f>'高職-16'!P14</f>
        <v>11</v>
      </c>
      <c r="I21" s="355">
        <f>'高職-6'!B13</f>
        <v>24</v>
      </c>
      <c r="J21" s="348">
        <f t="shared" si="2"/>
        <v>24</v>
      </c>
      <c r="K21" s="355">
        <v>0</v>
      </c>
      <c r="L21" s="348">
        <f t="shared" si="3"/>
        <v>871</v>
      </c>
      <c r="M21" s="355">
        <f>'高職-7'!C14</f>
        <v>299</v>
      </c>
      <c r="N21" s="355">
        <f>'高職-7'!D14</f>
        <v>572</v>
      </c>
      <c r="O21" s="348">
        <f t="shared" si="14"/>
        <v>871</v>
      </c>
      <c r="P21" s="355">
        <v>0</v>
      </c>
      <c r="Q21" s="348">
        <f t="shared" si="4"/>
        <v>298</v>
      </c>
      <c r="R21" s="355">
        <f>'高職-9'!C14</f>
        <v>108</v>
      </c>
      <c r="S21" s="355">
        <f>'高職-9'!D14</f>
        <v>190</v>
      </c>
      <c r="T21" s="348">
        <f t="shared" si="5"/>
        <v>32</v>
      </c>
      <c r="U21" s="355">
        <v>19</v>
      </c>
      <c r="V21" s="355">
        <v>13</v>
      </c>
      <c r="X21" s="21">
        <f t="shared" si="6"/>
        <v>0</v>
      </c>
      <c r="Y21" s="21">
        <f t="shared" si="7"/>
        <v>0</v>
      </c>
      <c r="Z21" s="21">
        <f t="shared" si="8"/>
        <v>0</v>
      </c>
      <c r="AA21" s="21">
        <f t="shared" si="9"/>
        <v>0</v>
      </c>
      <c r="AB21" s="21">
        <f t="shared" si="10"/>
        <v>0</v>
      </c>
      <c r="AC21" s="21">
        <f t="shared" si="11"/>
        <v>0</v>
      </c>
      <c r="AD21" s="21">
        <f t="shared" si="12"/>
        <v>0</v>
      </c>
      <c r="AG21" s="21"/>
      <c r="AI21" s="21"/>
    </row>
    <row r="22" spans="1:35" ht="18" customHeight="1">
      <c r="A22" s="1663" t="s">
        <v>3025</v>
      </c>
      <c r="B22" s="348">
        <v>0</v>
      </c>
      <c r="C22" s="348">
        <f t="shared" si="1"/>
        <v>0</v>
      </c>
      <c r="D22" s="355">
        <f>'高職-16'!C15</f>
        <v>0</v>
      </c>
      <c r="E22" s="355">
        <f>'高職-16'!D15</f>
        <v>0</v>
      </c>
      <c r="F22" s="355">
        <f t="shared" si="13"/>
        <v>0</v>
      </c>
      <c r="G22" s="355">
        <f>'高職-16'!O15</f>
        <v>0</v>
      </c>
      <c r="H22" s="355">
        <f>'高職-16'!P15</f>
        <v>0</v>
      </c>
      <c r="I22" s="355">
        <f>'高職-6'!B14</f>
        <v>0</v>
      </c>
      <c r="J22" s="348">
        <f t="shared" si="2"/>
        <v>0</v>
      </c>
      <c r="K22" s="355">
        <v>0</v>
      </c>
      <c r="L22" s="348">
        <f t="shared" si="3"/>
        <v>0</v>
      </c>
      <c r="M22" s="355">
        <f>'高職-7'!C15</f>
        <v>0</v>
      </c>
      <c r="N22" s="355">
        <f>'高職-7'!D15</f>
        <v>0</v>
      </c>
      <c r="O22" s="348">
        <f t="shared" si="14"/>
        <v>0</v>
      </c>
      <c r="P22" s="355">
        <v>0</v>
      </c>
      <c r="Q22" s="348">
        <f t="shared" si="4"/>
        <v>0</v>
      </c>
      <c r="R22" s="355">
        <f>'高職-9'!C15</f>
        <v>0</v>
      </c>
      <c r="S22" s="355">
        <f>'高職-9'!D15</f>
        <v>0</v>
      </c>
      <c r="T22" s="348">
        <f t="shared" si="5"/>
        <v>0</v>
      </c>
      <c r="U22" s="355">
        <v>0</v>
      </c>
      <c r="V22" s="355">
        <v>0</v>
      </c>
      <c r="X22" s="21">
        <f t="shared" si="6"/>
        <v>0</v>
      </c>
      <c r="Y22" s="21">
        <f t="shared" si="7"/>
        <v>0</v>
      </c>
      <c r="Z22" s="21">
        <f t="shared" si="8"/>
        <v>0</v>
      </c>
      <c r="AA22" s="21">
        <f t="shared" si="9"/>
        <v>0</v>
      </c>
      <c r="AB22" s="21">
        <f t="shared" si="10"/>
        <v>0</v>
      </c>
      <c r="AC22" s="21">
        <f t="shared" si="11"/>
        <v>0</v>
      </c>
      <c r="AD22" s="21">
        <f t="shared" si="12"/>
        <v>0</v>
      </c>
      <c r="AG22" s="21"/>
      <c r="AI22" s="21"/>
    </row>
    <row r="23" spans="1:35" ht="18" customHeight="1">
      <c r="A23" s="1663" t="s">
        <v>3026</v>
      </c>
      <c r="B23" s="348">
        <v>1</v>
      </c>
      <c r="C23" s="348">
        <f t="shared" si="1"/>
        <v>168</v>
      </c>
      <c r="D23" s="355">
        <f>'高職-16'!C16</f>
        <v>89</v>
      </c>
      <c r="E23" s="355">
        <f>'高職-16'!D16</f>
        <v>79</v>
      </c>
      <c r="F23" s="355">
        <f t="shared" si="13"/>
        <v>42</v>
      </c>
      <c r="G23" s="355">
        <f>'高職-16'!O16</f>
        <v>22</v>
      </c>
      <c r="H23" s="355">
        <f>'高職-16'!P16</f>
        <v>20</v>
      </c>
      <c r="I23" s="355">
        <f>'高職-6'!B15</f>
        <v>105</v>
      </c>
      <c r="J23" s="348">
        <f t="shared" si="2"/>
        <v>102</v>
      </c>
      <c r="K23" s="355">
        <v>3</v>
      </c>
      <c r="L23" s="348">
        <f t="shared" si="3"/>
        <v>3232</v>
      </c>
      <c r="M23" s="355">
        <f>'高職-7'!C16</f>
        <v>2459</v>
      </c>
      <c r="N23" s="355">
        <f>'高職-7'!D16</f>
        <v>773</v>
      </c>
      <c r="O23" s="348">
        <f t="shared" si="14"/>
        <v>3197</v>
      </c>
      <c r="P23" s="355">
        <v>35</v>
      </c>
      <c r="Q23" s="348">
        <f t="shared" si="4"/>
        <v>1374</v>
      </c>
      <c r="R23" s="355">
        <f>'高職-9'!C16</f>
        <v>954</v>
      </c>
      <c r="S23" s="355">
        <f>'高職-9'!D16</f>
        <v>420</v>
      </c>
      <c r="T23" s="348">
        <f t="shared" si="5"/>
        <v>102</v>
      </c>
      <c r="U23" s="355">
        <v>92</v>
      </c>
      <c r="V23" s="355">
        <v>10</v>
      </c>
      <c r="X23" s="21">
        <f t="shared" si="6"/>
        <v>0</v>
      </c>
      <c r="Y23" s="21">
        <f t="shared" si="7"/>
        <v>0</v>
      </c>
      <c r="Z23" s="21">
        <f t="shared" si="8"/>
        <v>0</v>
      </c>
      <c r="AA23" s="21">
        <f t="shared" si="9"/>
        <v>0</v>
      </c>
      <c r="AB23" s="21">
        <f t="shared" si="10"/>
        <v>0</v>
      </c>
      <c r="AC23" s="21">
        <f t="shared" si="11"/>
        <v>0</v>
      </c>
      <c r="AD23" s="21">
        <f t="shared" si="12"/>
        <v>0</v>
      </c>
      <c r="AG23" s="21"/>
      <c r="AI23" s="21"/>
    </row>
    <row r="24" spans="1:35" ht="18" customHeight="1">
      <c r="A24" s="1663" t="s">
        <v>3027</v>
      </c>
      <c r="B24" s="356">
        <v>1</v>
      </c>
      <c r="C24" s="356">
        <f t="shared" si="1"/>
        <v>197</v>
      </c>
      <c r="D24" s="357">
        <f>'高職-16'!C17</f>
        <v>106</v>
      </c>
      <c r="E24" s="357">
        <f>'高職-16'!D17</f>
        <v>91</v>
      </c>
      <c r="F24" s="357">
        <f t="shared" si="13"/>
        <v>61</v>
      </c>
      <c r="G24" s="357">
        <f>'高職-16'!O17</f>
        <v>36</v>
      </c>
      <c r="H24" s="357">
        <f>'高職-16'!P17</f>
        <v>25</v>
      </c>
      <c r="I24" s="357">
        <f>'高職-6'!B16</f>
        <v>54</v>
      </c>
      <c r="J24" s="356">
        <f t="shared" si="2"/>
        <v>51</v>
      </c>
      <c r="K24" s="357">
        <v>3</v>
      </c>
      <c r="L24" s="356">
        <f t="shared" si="3"/>
        <v>1830</v>
      </c>
      <c r="M24" s="357">
        <f>'高職-7'!C17</f>
        <v>1660</v>
      </c>
      <c r="N24" s="357">
        <f>'高職-7'!D17</f>
        <v>170</v>
      </c>
      <c r="O24" s="356">
        <f t="shared" si="14"/>
        <v>1795</v>
      </c>
      <c r="P24" s="357">
        <v>35</v>
      </c>
      <c r="Q24" s="356">
        <f t="shared" si="4"/>
        <v>529</v>
      </c>
      <c r="R24" s="357">
        <f>'高職-9'!C17</f>
        <v>476</v>
      </c>
      <c r="S24" s="357">
        <f>'高職-9'!D17</f>
        <v>53</v>
      </c>
      <c r="T24" s="356">
        <f t="shared" si="5"/>
        <v>40</v>
      </c>
      <c r="U24" s="357">
        <v>38</v>
      </c>
      <c r="V24" s="357">
        <v>2</v>
      </c>
      <c r="X24" s="21">
        <f t="shared" si="6"/>
        <v>0</v>
      </c>
      <c r="Y24" s="21">
        <f t="shared" si="7"/>
        <v>0</v>
      </c>
      <c r="Z24" s="21">
        <f t="shared" si="8"/>
        <v>0</v>
      </c>
      <c r="AA24" s="21">
        <f t="shared" si="9"/>
        <v>0</v>
      </c>
      <c r="AB24" s="21">
        <f t="shared" si="10"/>
        <v>0</v>
      </c>
      <c r="AC24" s="21">
        <f t="shared" si="11"/>
        <v>0</v>
      </c>
      <c r="AD24" s="21">
        <f t="shared" si="12"/>
        <v>0</v>
      </c>
      <c r="AG24" s="21"/>
      <c r="AI24" s="21"/>
    </row>
    <row r="25" spans="1:35" ht="18" customHeight="1">
      <c r="A25" s="1663" t="s">
        <v>3028</v>
      </c>
      <c r="B25" s="348">
        <v>1</v>
      </c>
      <c r="C25" s="348">
        <f t="shared" si="1"/>
        <v>227</v>
      </c>
      <c r="D25" s="355">
        <f>'高職-16'!C18</f>
        <v>120</v>
      </c>
      <c r="E25" s="355">
        <f>'高職-16'!D18</f>
        <v>107</v>
      </c>
      <c r="F25" s="355">
        <f t="shared" si="13"/>
        <v>36</v>
      </c>
      <c r="G25" s="355">
        <f>'高職-16'!O18</f>
        <v>13</v>
      </c>
      <c r="H25" s="355">
        <f>'高職-16'!P18</f>
        <v>23</v>
      </c>
      <c r="I25" s="355">
        <f>'高職-6'!B17</f>
        <v>77</v>
      </c>
      <c r="J25" s="348">
        <f t="shared" si="2"/>
        <v>73</v>
      </c>
      <c r="K25" s="355">
        <v>4</v>
      </c>
      <c r="L25" s="348">
        <f t="shared" si="3"/>
        <v>2329</v>
      </c>
      <c r="M25" s="355">
        <f>'高職-7'!C18</f>
        <v>1735</v>
      </c>
      <c r="N25" s="355">
        <f>'高職-7'!D18</f>
        <v>594</v>
      </c>
      <c r="O25" s="356">
        <f t="shared" si="14"/>
        <v>2284</v>
      </c>
      <c r="P25" s="355">
        <v>45</v>
      </c>
      <c r="Q25" s="348">
        <f t="shared" si="4"/>
        <v>680</v>
      </c>
      <c r="R25" s="355">
        <f>'高職-9'!C18</f>
        <v>498</v>
      </c>
      <c r="S25" s="355">
        <f>'高職-9'!D18</f>
        <v>182</v>
      </c>
      <c r="T25" s="348">
        <f t="shared" si="5"/>
        <v>78</v>
      </c>
      <c r="U25" s="355">
        <v>74</v>
      </c>
      <c r="V25" s="355">
        <v>4</v>
      </c>
      <c r="X25" s="21">
        <f t="shared" si="6"/>
        <v>0</v>
      </c>
      <c r="Y25" s="21">
        <f t="shared" si="7"/>
        <v>0</v>
      </c>
      <c r="Z25" s="21">
        <f t="shared" si="8"/>
        <v>0</v>
      </c>
      <c r="AA25" s="21">
        <f t="shared" si="9"/>
        <v>0</v>
      </c>
      <c r="AB25" s="21">
        <f t="shared" si="10"/>
        <v>0</v>
      </c>
      <c r="AC25" s="21">
        <f t="shared" si="11"/>
        <v>0</v>
      </c>
      <c r="AD25" s="21">
        <f t="shared" si="12"/>
        <v>0</v>
      </c>
      <c r="AG25" s="21"/>
      <c r="AI25" s="21"/>
    </row>
    <row r="26" spans="1:35" ht="18" customHeight="1">
      <c r="A26" s="1663" t="s">
        <v>3029</v>
      </c>
      <c r="B26" s="348">
        <v>2</v>
      </c>
      <c r="C26" s="348">
        <f t="shared" si="1"/>
        <v>234</v>
      </c>
      <c r="D26" s="355">
        <f>'高職-16'!C19</f>
        <v>78</v>
      </c>
      <c r="E26" s="355">
        <f>'高職-16'!D19</f>
        <v>156</v>
      </c>
      <c r="F26" s="355">
        <f t="shared" si="13"/>
        <v>32</v>
      </c>
      <c r="G26" s="355">
        <f>'高職-16'!O19</f>
        <v>13</v>
      </c>
      <c r="H26" s="355">
        <f>'高職-16'!P19</f>
        <v>19</v>
      </c>
      <c r="I26" s="355">
        <f>'高職-6'!B18</f>
        <v>111</v>
      </c>
      <c r="J26" s="348">
        <f t="shared" si="2"/>
        <v>107</v>
      </c>
      <c r="K26" s="355">
        <v>4</v>
      </c>
      <c r="L26" s="348">
        <f t="shared" si="3"/>
        <v>3820</v>
      </c>
      <c r="M26" s="355">
        <f>'高職-7'!C19</f>
        <v>1381</v>
      </c>
      <c r="N26" s="355">
        <f>'高職-7'!D19</f>
        <v>2439</v>
      </c>
      <c r="O26" s="348">
        <f t="shared" si="14"/>
        <v>3773</v>
      </c>
      <c r="P26" s="355">
        <v>47</v>
      </c>
      <c r="Q26" s="348">
        <f t="shared" si="4"/>
        <v>1286</v>
      </c>
      <c r="R26" s="355">
        <f>'高職-9'!C19</f>
        <v>449</v>
      </c>
      <c r="S26" s="355">
        <f>'高職-9'!D19</f>
        <v>837</v>
      </c>
      <c r="T26" s="348">
        <f t="shared" si="5"/>
        <v>107</v>
      </c>
      <c r="U26" s="355">
        <v>65</v>
      </c>
      <c r="V26" s="355">
        <v>42</v>
      </c>
      <c r="X26" s="21">
        <f t="shared" si="6"/>
        <v>0</v>
      </c>
      <c r="Y26" s="21">
        <f t="shared" si="7"/>
        <v>0</v>
      </c>
      <c r="Z26" s="21">
        <f t="shared" si="8"/>
        <v>0</v>
      </c>
      <c r="AA26" s="21">
        <f t="shared" si="9"/>
        <v>0</v>
      </c>
      <c r="AB26" s="21">
        <f t="shared" si="10"/>
        <v>0</v>
      </c>
      <c r="AC26" s="21">
        <f t="shared" si="11"/>
        <v>0</v>
      </c>
      <c r="AD26" s="21">
        <f t="shared" si="12"/>
        <v>0</v>
      </c>
      <c r="AG26" s="21"/>
      <c r="AI26" s="21"/>
    </row>
    <row r="27" spans="1:35" ht="18" customHeight="1">
      <c r="A27" s="1665" t="s">
        <v>3030</v>
      </c>
      <c r="B27" s="358">
        <v>1</v>
      </c>
      <c r="C27" s="358">
        <f t="shared" si="1"/>
        <v>43</v>
      </c>
      <c r="D27" s="359">
        <f>'高職-16'!C20</f>
        <v>28</v>
      </c>
      <c r="E27" s="359">
        <f>'高職-16'!D20</f>
        <v>15</v>
      </c>
      <c r="F27" s="359">
        <f t="shared" si="13"/>
        <v>12</v>
      </c>
      <c r="G27" s="359">
        <f>'高職-16'!O20</f>
        <v>8</v>
      </c>
      <c r="H27" s="359">
        <f>'高職-16'!P20</f>
        <v>4</v>
      </c>
      <c r="I27" s="359">
        <f>'高職-6'!B19</f>
        <v>38</v>
      </c>
      <c r="J27" s="358">
        <f t="shared" si="2"/>
        <v>33</v>
      </c>
      <c r="K27" s="359">
        <v>5</v>
      </c>
      <c r="L27" s="358">
        <f t="shared" si="3"/>
        <v>1148</v>
      </c>
      <c r="M27" s="359">
        <f>'高職-7'!C20</f>
        <v>922</v>
      </c>
      <c r="N27" s="359">
        <f>'高職-7'!D20</f>
        <v>226</v>
      </c>
      <c r="O27" s="358">
        <f t="shared" si="14"/>
        <v>1116</v>
      </c>
      <c r="P27" s="359">
        <v>32</v>
      </c>
      <c r="Q27" s="358">
        <f t="shared" si="4"/>
        <v>473</v>
      </c>
      <c r="R27" s="359">
        <f>'高職-9'!C20</f>
        <v>361</v>
      </c>
      <c r="S27" s="359">
        <f>'高職-9'!D20</f>
        <v>112</v>
      </c>
      <c r="T27" s="358">
        <f t="shared" si="5"/>
        <v>2</v>
      </c>
      <c r="U27" s="359">
        <v>2</v>
      </c>
      <c r="V27" s="359">
        <v>0</v>
      </c>
      <c r="X27" s="21">
        <f t="shared" si="6"/>
        <v>0</v>
      </c>
      <c r="Y27" s="21">
        <f t="shared" si="7"/>
        <v>0</v>
      </c>
      <c r="Z27" s="21">
        <f t="shared" si="8"/>
        <v>0</v>
      </c>
      <c r="AA27" s="21">
        <f t="shared" si="9"/>
        <v>0</v>
      </c>
      <c r="AB27" s="21">
        <f t="shared" si="10"/>
        <v>0</v>
      </c>
      <c r="AC27" s="21">
        <f t="shared" si="11"/>
        <v>0</v>
      </c>
      <c r="AD27" s="21">
        <f t="shared" si="12"/>
        <v>0</v>
      </c>
      <c r="AG27" s="21"/>
      <c r="AI27" s="21"/>
    </row>
    <row r="28" spans="1:35" s="1469" customFormat="1" ht="13.9" customHeight="1">
      <c r="A28" s="1467" t="s">
        <v>2919</v>
      </c>
      <c r="D28" s="157" t="s">
        <v>2920</v>
      </c>
      <c r="H28" s="94" t="s">
        <v>2921</v>
      </c>
      <c r="M28" s="1462"/>
      <c r="N28" s="1462" t="s">
        <v>2922</v>
      </c>
      <c r="S28" s="99"/>
      <c r="V28" s="99" t="s">
        <v>333</v>
      </c>
    </row>
    <row r="29" spans="1:35" s="1469" customFormat="1" ht="13.9" customHeight="1">
      <c r="A29" s="1462"/>
      <c r="B29" s="1462"/>
      <c r="C29" s="1462"/>
      <c r="H29" s="94" t="s">
        <v>2923</v>
      </c>
      <c r="K29" s="1462"/>
      <c r="L29" s="1462"/>
      <c r="M29" s="1462"/>
    </row>
    <row r="30" spans="1:35" ht="13.9" customHeight="1">
      <c r="A30" s="1662"/>
      <c r="B30" s="1500"/>
      <c r="C30" s="1500"/>
      <c r="D30" s="1500"/>
      <c r="E30" s="1500"/>
      <c r="F30" s="1500"/>
      <c r="G30" s="1500"/>
      <c r="H30" s="1500"/>
      <c r="I30" s="1500"/>
      <c r="J30" s="1500"/>
      <c r="K30" s="1500"/>
      <c r="L30" s="1500"/>
      <c r="M30" s="1500"/>
      <c r="N30" s="1500"/>
      <c r="O30" s="1500"/>
      <c r="P30" s="1500"/>
      <c r="Q30" s="1500"/>
      <c r="R30" s="1500"/>
      <c r="S30" s="1500"/>
    </row>
    <row r="31" spans="1:35" ht="13.9" customHeight="1">
      <c r="A31" s="94" t="s">
        <v>2924</v>
      </c>
    </row>
    <row r="32" spans="1:35" ht="13.9" customHeight="1">
      <c r="A32" s="94" t="s">
        <v>3031</v>
      </c>
      <c r="B32" s="1469"/>
      <c r="C32" s="1469"/>
    </row>
    <row r="33" spans="1:32" ht="13.9" customHeight="1">
      <c r="A33" s="366"/>
      <c r="B33" s="1469"/>
      <c r="C33" s="1469"/>
    </row>
    <row r="34" spans="1:32" ht="13.9" customHeight="1">
      <c r="A34" s="157"/>
      <c r="B34" s="367">
        <f>B8-B12-B13</f>
        <v>0</v>
      </c>
      <c r="C34" s="367">
        <f>C8-C11-C12-C13</f>
        <v>0</v>
      </c>
      <c r="D34" s="367">
        <f t="shared" ref="D34:V34" si="15">D8-D11-D12-D13</f>
        <v>0</v>
      </c>
      <c r="E34" s="367">
        <f t="shared" si="15"/>
        <v>0</v>
      </c>
      <c r="F34" s="367">
        <f t="shared" si="15"/>
        <v>0</v>
      </c>
      <c r="G34" s="367">
        <f t="shared" si="15"/>
        <v>0</v>
      </c>
      <c r="H34" s="367">
        <f t="shared" si="15"/>
        <v>0</v>
      </c>
      <c r="I34" s="367">
        <f t="shared" si="15"/>
        <v>0</v>
      </c>
      <c r="J34" s="367">
        <f t="shared" si="15"/>
        <v>0</v>
      </c>
      <c r="K34" s="367">
        <f t="shared" si="15"/>
        <v>0</v>
      </c>
      <c r="L34" s="367">
        <f t="shared" si="15"/>
        <v>0</v>
      </c>
      <c r="M34" s="367">
        <f t="shared" si="15"/>
        <v>0</v>
      </c>
      <c r="N34" s="367">
        <f t="shared" si="15"/>
        <v>0</v>
      </c>
      <c r="O34" s="367">
        <f t="shared" si="15"/>
        <v>0</v>
      </c>
      <c r="P34" s="367">
        <f t="shared" si="15"/>
        <v>0</v>
      </c>
      <c r="Q34" s="367">
        <f t="shared" si="15"/>
        <v>0</v>
      </c>
      <c r="R34" s="367">
        <f t="shared" si="15"/>
        <v>0</v>
      </c>
      <c r="S34" s="367">
        <f t="shared" si="15"/>
        <v>0</v>
      </c>
      <c r="T34" s="367">
        <f t="shared" si="15"/>
        <v>0</v>
      </c>
      <c r="U34" s="367">
        <f t="shared" si="15"/>
        <v>0</v>
      </c>
      <c r="V34" s="367">
        <f t="shared" si="15"/>
        <v>0</v>
      </c>
      <c r="AB34" s="1469"/>
      <c r="AC34" s="1469"/>
      <c r="AD34" s="1469"/>
      <c r="AE34" s="1469"/>
      <c r="AF34" s="1469"/>
    </row>
    <row r="35" spans="1:32">
      <c r="B35" s="21">
        <f>B8-SUM(B16:B27)</f>
        <v>0</v>
      </c>
      <c r="C35" s="21">
        <f>C8-SUM(C16:C27)</f>
        <v>0</v>
      </c>
      <c r="D35" s="21">
        <f t="shared" ref="D35:U35" si="16">D8-SUM(D16:D27)</f>
        <v>0</v>
      </c>
      <c r="E35" s="21">
        <f t="shared" si="16"/>
        <v>0</v>
      </c>
      <c r="F35" s="21">
        <f t="shared" si="16"/>
        <v>0</v>
      </c>
      <c r="G35" s="21">
        <f t="shared" si="16"/>
        <v>0</v>
      </c>
      <c r="H35" s="21">
        <f t="shared" si="16"/>
        <v>0</v>
      </c>
      <c r="I35" s="21">
        <f t="shared" si="16"/>
        <v>0</v>
      </c>
      <c r="J35" s="21">
        <f t="shared" si="16"/>
        <v>0</v>
      </c>
      <c r="K35" s="21">
        <f t="shared" si="16"/>
        <v>0</v>
      </c>
      <c r="L35" s="21">
        <f t="shared" si="16"/>
        <v>0</v>
      </c>
      <c r="M35" s="21">
        <f t="shared" si="16"/>
        <v>0</v>
      </c>
      <c r="N35" s="21">
        <f t="shared" si="16"/>
        <v>0</v>
      </c>
      <c r="O35" s="21">
        <f t="shared" si="16"/>
        <v>0</v>
      </c>
      <c r="P35" s="21">
        <f t="shared" si="16"/>
        <v>0</v>
      </c>
      <c r="Q35" s="21">
        <f t="shared" si="16"/>
        <v>0</v>
      </c>
      <c r="R35" s="21">
        <f t="shared" si="16"/>
        <v>0</v>
      </c>
      <c r="S35" s="21">
        <f t="shared" si="16"/>
        <v>0</v>
      </c>
      <c r="T35" s="21">
        <f>T8-SUM(T16:T27)</f>
        <v>0</v>
      </c>
      <c r="U35" s="21">
        <f t="shared" si="16"/>
        <v>0</v>
      </c>
      <c r="V35" s="21">
        <f>V8-SUM(V16:V27)</f>
        <v>0</v>
      </c>
    </row>
  </sheetData>
  <mergeCells count="18">
    <mergeCell ref="Q5:S6"/>
    <mergeCell ref="T5:V6"/>
    <mergeCell ref="L6:L7"/>
    <mergeCell ref="M6:N6"/>
    <mergeCell ref="O6:P6"/>
    <mergeCell ref="L5:P5"/>
    <mergeCell ref="A5:A7"/>
    <mergeCell ref="B5:B7"/>
    <mergeCell ref="C5:E6"/>
    <mergeCell ref="F5:H6"/>
    <mergeCell ref="I5:K6"/>
    <mergeCell ref="Q4:S4"/>
    <mergeCell ref="T4:V4"/>
    <mergeCell ref="R1:S1"/>
    <mergeCell ref="T1:V1"/>
    <mergeCell ref="R2:S2"/>
    <mergeCell ref="T2:V2"/>
    <mergeCell ref="A3:V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27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7.625" style="9" customWidth="1"/>
    <col min="2" max="12" width="7.875" style="97" customWidth="1"/>
    <col min="13" max="13" width="7.875" style="9" customWidth="1"/>
    <col min="14" max="15" width="8.125" style="97" customWidth="1"/>
    <col min="16" max="16" width="9" style="97"/>
    <col min="17" max="23" width="4.5" style="97" bestFit="1" customWidth="1"/>
    <col min="24" max="24" width="9.125" style="97" bestFit="1" customWidth="1"/>
    <col min="25" max="256" width="9" style="97"/>
    <col min="257" max="257" width="17.625" style="97" customWidth="1"/>
    <col min="258" max="269" width="7.875" style="97" customWidth="1"/>
    <col min="270" max="271" width="8.125" style="97" customWidth="1"/>
    <col min="272" max="272" width="9" style="97"/>
    <col min="273" max="279" width="4.5" style="97" bestFit="1" customWidth="1"/>
    <col min="280" max="280" width="9.125" style="97" bestFit="1" customWidth="1"/>
    <col min="281" max="512" width="9" style="97"/>
    <col min="513" max="513" width="17.625" style="97" customWidth="1"/>
    <col min="514" max="525" width="7.875" style="97" customWidth="1"/>
    <col min="526" max="527" width="8.125" style="97" customWidth="1"/>
    <col min="528" max="528" width="9" style="97"/>
    <col min="529" max="535" width="4.5" style="97" bestFit="1" customWidth="1"/>
    <col min="536" max="536" width="9.125" style="97" bestFit="1" customWidth="1"/>
    <col min="537" max="768" width="9" style="97"/>
    <col min="769" max="769" width="17.625" style="97" customWidth="1"/>
    <col min="770" max="781" width="7.875" style="97" customWidth="1"/>
    <col min="782" max="783" width="8.125" style="97" customWidth="1"/>
    <col min="784" max="784" width="9" style="97"/>
    <col min="785" max="791" width="4.5" style="97" bestFit="1" customWidth="1"/>
    <col min="792" max="792" width="9.125" style="97" bestFit="1" customWidth="1"/>
    <col min="793" max="1024" width="9" style="97"/>
    <col min="1025" max="1025" width="17.625" style="97" customWidth="1"/>
    <col min="1026" max="1037" width="7.875" style="97" customWidth="1"/>
    <col min="1038" max="1039" width="8.125" style="97" customWidth="1"/>
    <col min="1040" max="1040" width="9" style="97"/>
    <col min="1041" max="1047" width="4.5" style="97" bestFit="1" customWidth="1"/>
    <col min="1048" max="1048" width="9.125" style="97" bestFit="1" customWidth="1"/>
    <col min="1049" max="1280" width="9" style="97"/>
    <col min="1281" max="1281" width="17.625" style="97" customWidth="1"/>
    <col min="1282" max="1293" width="7.875" style="97" customWidth="1"/>
    <col min="1294" max="1295" width="8.125" style="97" customWidth="1"/>
    <col min="1296" max="1296" width="9" style="97"/>
    <col min="1297" max="1303" width="4.5" style="97" bestFit="1" customWidth="1"/>
    <col min="1304" max="1304" width="9.125" style="97" bestFit="1" customWidth="1"/>
    <col min="1305" max="1536" width="9" style="97"/>
    <col min="1537" max="1537" width="17.625" style="97" customWidth="1"/>
    <col min="1538" max="1549" width="7.875" style="97" customWidth="1"/>
    <col min="1550" max="1551" width="8.125" style="97" customWidth="1"/>
    <col min="1552" max="1552" width="9" style="97"/>
    <col min="1553" max="1559" width="4.5" style="97" bestFit="1" customWidth="1"/>
    <col min="1560" max="1560" width="9.125" style="97" bestFit="1" customWidth="1"/>
    <col min="1561" max="1792" width="9" style="97"/>
    <col min="1793" max="1793" width="17.625" style="97" customWidth="1"/>
    <col min="1794" max="1805" width="7.875" style="97" customWidth="1"/>
    <col min="1806" max="1807" width="8.125" style="97" customWidth="1"/>
    <col min="1808" max="1808" width="9" style="97"/>
    <col min="1809" max="1815" width="4.5" style="97" bestFit="1" customWidth="1"/>
    <col min="1816" max="1816" width="9.125" style="97" bestFit="1" customWidth="1"/>
    <col min="1817" max="2048" width="9" style="97"/>
    <col min="2049" max="2049" width="17.625" style="97" customWidth="1"/>
    <col min="2050" max="2061" width="7.875" style="97" customWidth="1"/>
    <col min="2062" max="2063" width="8.125" style="97" customWidth="1"/>
    <col min="2064" max="2064" width="9" style="97"/>
    <col min="2065" max="2071" width="4.5" style="97" bestFit="1" customWidth="1"/>
    <col min="2072" max="2072" width="9.125" style="97" bestFit="1" customWidth="1"/>
    <col min="2073" max="2304" width="9" style="97"/>
    <col min="2305" max="2305" width="17.625" style="97" customWidth="1"/>
    <col min="2306" max="2317" width="7.875" style="97" customWidth="1"/>
    <col min="2318" max="2319" width="8.125" style="97" customWidth="1"/>
    <col min="2320" max="2320" width="9" style="97"/>
    <col min="2321" max="2327" width="4.5" style="97" bestFit="1" customWidth="1"/>
    <col min="2328" max="2328" width="9.125" style="97" bestFit="1" customWidth="1"/>
    <col min="2329" max="2560" width="9" style="97"/>
    <col min="2561" max="2561" width="17.625" style="97" customWidth="1"/>
    <col min="2562" max="2573" width="7.875" style="97" customWidth="1"/>
    <col min="2574" max="2575" width="8.125" style="97" customWidth="1"/>
    <col min="2576" max="2576" width="9" style="97"/>
    <col min="2577" max="2583" width="4.5" style="97" bestFit="1" customWidth="1"/>
    <col min="2584" max="2584" width="9.125" style="97" bestFit="1" customWidth="1"/>
    <col min="2585" max="2816" width="9" style="97"/>
    <col min="2817" max="2817" width="17.625" style="97" customWidth="1"/>
    <col min="2818" max="2829" width="7.875" style="97" customWidth="1"/>
    <col min="2830" max="2831" width="8.125" style="97" customWidth="1"/>
    <col min="2832" max="2832" width="9" style="97"/>
    <col min="2833" max="2839" width="4.5" style="97" bestFit="1" customWidth="1"/>
    <col min="2840" max="2840" width="9.125" style="97" bestFit="1" customWidth="1"/>
    <col min="2841" max="3072" width="9" style="97"/>
    <col min="3073" max="3073" width="17.625" style="97" customWidth="1"/>
    <col min="3074" max="3085" width="7.875" style="97" customWidth="1"/>
    <col min="3086" max="3087" width="8.125" style="97" customWidth="1"/>
    <col min="3088" max="3088" width="9" style="97"/>
    <col min="3089" max="3095" width="4.5" style="97" bestFit="1" customWidth="1"/>
    <col min="3096" max="3096" width="9.125" style="97" bestFit="1" customWidth="1"/>
    <col min="3097" max="3328" width="9" style="97"/>
    <col min="3329" max="3329" width="17.625" style="97" customWidth="1"/>
    <col min="3330" max="3341" width="7.875" style="97" customWidth="1"/>
    <col min="3342" max="3343" width="8.125" style="97" customWidth="1"/>
    <col min="3344" max="3344" width="9" style="97"/>
    <col min="3345" max="3351" width="4.5" style="97" bestFit="1" customWidth="1"/>
    <col min="3352" max="3352" width="9.125" style="97" bestFit="1" customWidth="1"/>
    <col min="3353" max="3584" width="9" style="97"/>
    <col min="3585" max="3585" width="17.625" style="97" customWidth="1"/>
    <col min="3586" max="3597" width="7.875" style="97" customWidth="1"/>
    <col min="3598" max="3599" width="8.125" style="97" customWidth="1"/>
    <col min="3600" max="3600" width="9" style="97"/>
    <col min="3601" max="3607" width="4.5" style="97" bestFit="1" customWidth="1"/>
    <col min="3608" max="3608" width="9.125" style="97" bestFit="1" customWidth="1"/>
    <col min="3609" max="3840" width="9" style="97"/>
    <col min="3841" max="3841" width="17.625" style="97" customWidth="1"/>
    <col min="3842" max="3853" width="7.875" style="97" customWidth="1"/>
    <col min="3854" max="3855" width="8.125" style="97" customWidth="1"/>
    <col min="3856" max="3856" width="9" style="97"/>
    <col min="3857" max="3863" width="4.5" style="97" bestFit="1" customWidth="1"/>
    <col min="3864" max="3864" width="9.125" style="97" bestFit="1" customWidth="1"/>
    <col min="3865" max="4096" width="9" style="97"/>
    <col min="4097" max="4097" width="17.625" style="97" customWidth="1"/>
    <col min="4098" max="4109" width="7.875" style="97" customWidth="1"/>
    <col min="4110" max="4111" width="8.125" style="97" customWidth="1"/>
    <col min="4112" max="4112" width="9" style="97"/>
    <col min="4113" max="4119" width="4.5" style="97" bestFit="1" customWidth="1"/>
    <col min="4120" max="4120" width="9.125" style="97" bestFit="1" customWidth="1"/>
    <col min="4121" max="4352" width="9" style="97"/>
    <col min="4353" max="4353" width="17.625" style="97" customWidth="1"/>
    <col min="4354" max="4365" width="7.875" style="97" customWidth="1"/>
    <col min="4366" max="4367" width="8.125" style="97" customWidth="1"/>
    <col min="4368" max="4368" width="9" style="97"/>
    <col min="4369" max="4375" width="4.5" style="97" bestFit="1" customWidth="1"/>
    <col min="4376" max="4376" width="9.125" style="97" bestFit="1" customWidth="1"/>
    <col min="4377" max="4608" width="9" style="97"/>
    <col min="4609" max="4609" width="17.625" style="97" customWidth="1"/>
    <col min="4610" max="4621" width="7.875" style="97" customWidth="1"/>
    <col min="4622" max="4623" width="8.125" style="97" customWidth="1"/>
    <col min="4624" max="4624" width="9" style="97"/>
    <col min="4625" max="4631" width="4.5" style="97" bestFit="1" customWidth="1"/>
    <col min="4632" max="4632" width="9.125" style="97" bestFit="1" customWidth="1"/>
    <col min="4633" max="4864" width="9" style="97"/>
    <col min="4865" max="4865" width="17.625" style="97" customWidth="1"/>
    <col min="4866" max="4877" width="7.875" style="97" customWidth="1"/>
    <col min="4878" max="4879" width="8.125" style="97" customWidth="1"/>
    <col min="4880" max="4880" width="9" style="97"/>
    <col min="4881" max="4887" width="4.5" style="97" bestFit="1" customWidth="1"/>
    <col min="4888" max="4888" width="9.125" style="97" bestFit="1" customWidth="1"/>
    <col min="4889" max="5120" width="9" style="97"/>
    <col min="5121" max="5121" width="17.625" style="97" customWidth="1"/>
    <col min="5122" max="5133" width="7.875" style="97" customWidth="1"/>
    <col min="5134" max="5135" width="8.125" style="97" customWidth="1"/>
    <col min="5136" max="5136" width="9" style="97"/>
    <col min="5137" max="5143" width="4.5" style="97" bestFit="1" customWidth="1"/>
    <col min="5144" max="5144" width="9.125" style="97" bestFit="1" customWidth="1"/>
    <col min="5145" max="5376" width="9" style="97"/>
    <col min="5377" max="5377" width="17.625" style="97" customWidth="1"/>
    <col min="5378" max="5389" width="7.875" style="97" customWidth="1"/>
    <col min="5390" max="5391" width="8.125" style="97" customWidth="1"/>
    <col min="5392" max="5392" width="9" style="97"/>
    <col min="5393" max="5399" width="4.5" style="97" bestFit="1" customWidth="1"/>
    <col min="5400" max="5400" width="9.125" style="97" bestFit="1" customWidth="1"/>
    <col min="5401" max="5632" width="9" style="97"/>
    <col min="5633" max="5633" width="17.625" style="97" customWidth="1"/>
    <col min="5634" max="5645" width="7.875" style="97" customWidth="1"/>
    <col min="5646" max="5647" width="8.125" style="97" customWidth="1"/>
    <col min="5648" max="5648" width="9" style="97"/>
    <col min="5649" max="5655" width="4.5" style="97" bestFit="1" customWidth="1"/>
    <col min="5656" max="5656" width="9.125" style="97" bestFit="1" customWidth="1"/>
    <col min="5657" max="5888" width="9" style="97"/>
    <col min="5889" max="5889" width="17.625" style="97" customWidth="1"/>
    <col min="5890" max="5901" width="7.875" style="97" customWidth="1"/>
    <col min="5902" max="5903" width="8.125" style="97" customWidth="1"/>
    <col min="5904" max="5904" width="9" style="97"/>
    <col min="5905" max="5911" width="4.5" style="97" bestFit="1" customWidth="1"/>
    <col min="5912" max="5912" width="9.125" style="97" bestFit="1" customWidth="1"/>
    <col min="5913" max="6144" width="9" style="97"/>
    <col min="6145" max="6145" width="17.625" style="97" customWidth="1"/>
    <col min="6146" max="6157" width="7.875" style="97" customWidth="1"/>
    <col min="6158" max="6159" width="8.125" style="97" customWidth="1"/>
    <col min="6160" max="6160" width="9" style="97"/>
    <col min="6161" max="6167" width="4.5" style="97" bestFit="1" customWidth="1"/>
    <col min="6168" max="6168" width="9.125" style="97" bestFit="1" customWidth="1"/>
    <col min="6169" max="6400" width="9" style="97"/>
    <col min="6401" max="6401" width="17.625" style="97" customWidth="1"/>
    <col min="6402" max="6413" width="7.875" style="97" customWidth="1"/>
    <col min="6414" max="6415" width="8.125" style="97" customWidth="1"/>
    <col min="6416" max="6416" width="9" style="97"/>
    <col min="6417" max="6423" width="4.5" style="97" bestFit="1" customWidth="1"/>
    <col min="6424" max="6424" width="9.125" style="97" bestFit="1" customWidth="1"/>
    <col min="6425" max="6656" width="9" style="97"/>
    <col min="6657" max="6657" width="17.625" style="97" customWidth="1"/>
    <col min="6658" max="6669" width="7.875" style="97" customWidth="1"/>
    <col min="6670" max="6671" width="8.125" style="97" customWidth="1"/>
    <col min="6672" max="6672" width="9" style="97"/>
    <col min="6673" max="6679" width="4.5" style="97" bestFit="1" customWidth="1"/>
    <col min="6680" max="6680" width="9.125" style="97" bestFit="1" customWidth="1"/>
    <col min="6681" max="6912" width="9" style="97"/>
    <col min="6913" max="6913" width="17.625" style="97" customWidth="1"/>
    <col min="6914" max="6925" width="7.875" style="97" customWidth="1"/>
    <col min="6926" max="6927" width="8.125" style="97" customWidth="1"/>
    <col min="6928" max="6928" width="9" style="97"/>
    <col min="6929" max="6935" width="4.5" style="97" bestFit="1" customWidth="1"/>
    <col min="6936" max="6936" width="9.125" style="97" bestFit="1" customWidth="1"/>
    <col min="6937" max="7168" width="9" style="97"/>
    <col min="7169" max="7169" width="17.625" style="97" customWidth="1"/>
    <col min="7170" max="7181" width="7.875" style="97" customWidth="1"/>
    <col min="7182" max="7183" width="8.125" style="97" customWidth="1"/>
    <col min="7184" max="7184" width="9" style="97"/>
    <col min="7185" max="7191" width="4.5" style="97" bestFit="1" customWidth="1"/>
    <col min="7192" max="7192" width="9.125" style="97" bestFit="1" customWidth="1"/>
    <col min="7193" max="7424" width="9" style="97"/>
    <col min="7425" max="7425" width="17.625" style="97" customWidth="1"/>
    <col min="7426" max="7437" width="7.875" style="97" customWidth="1"/>
    <col min="7438" max="7439" width="8.125" style="97" customWidth="1"/>
    <col min="7440" max="7440" width="9" style="97"/>
    <col min="7441" max="7447" width="4.5" style="97" bestFit="1" customWidth="1"/>
    <col min="7448" max="7448" width="9.125" style="97" bestFit="1" customWidth="1"/>
    <col min="7449" max="7680" width="9" style="97"/>
    <col min="7681" max="7681" width="17.625" style="97" customWidth="1"/>
    <col min="7682" max="7693" width="7.875" style="97" customWidth="1"/>
    <col min="7694" max="7695" width="8.125" style="97" customWidth="1"/>
    <col min="7696" max="7696" width="9" style="97"/>
    <col min="7697" max="7703" width="4.5" style="97" bestFit="1" customWidth="1"/>
    <col min="7704" max="7704" width="9.125" style="97" bestFit="1" customWidth="1"/>
    <col min="7705" max="7936" width="9" style="97"/>
    <col min="7937" max="7937" width="17.625" style="97" customWidth="1"/>
    <col min="7938" max="7949" width="7.875" style="97" customWidth="1"/>
    <col min="7950" max="7951" width="8.125" style="97" customWidth="1"/>
    <col min="7952" max="7952" width="9" style="97"/>
    <col min="7953" max="7959" width="4.5" style="97" bestFit="1" customWidth="1"/>
    <col min="7960" max="7960" width="9.125" style="97" bestFit="1" customWidth="1"/>
    <col min="7961" max="8192" width="9" style="97"/>
    <col min="8193" max="8193" width="17.625" style="97" customWidth="1"/>
    <col min="8194" max="8205" width="7.875" style="97" customWidth="1"/>
    <col min="8206" max="8207" width="8.125" style="97" customWidth="1"/>
    <col min="8208" max="8208" width="9" style="97"/>
    <col min="8209" max="8215" width="4.5" style="97" bestFit="1" customWidth="1"/>
    <col min="8216" max="8216" width="9.125" style="97" bestFit="1" customWidth="1"/>
    <col min="8217" max="8448" width="9" style="97"/>
    <col min="8449" max="8449" width="17.625" style="97" customWidth="1"/>
    <col min="8450" max="8461" width="7.875" style="97" customWidth="1"/>
    <col min="8462" max="8463" width="8.125" style="97" customWidth="1"/>
    <col min="8464" max="8464" width="9" style="97"/>
    <col min="8465" max="8471" width="4.5" style="97" bestFit="1" customWidth="1"/>
    <col min="8472" max="8472" width="9.125" style="97" bestFit="1" customWidth="1"/>
    <col min="8473" max="8704" width="9" style="97"/>
    <col min="8705" max="8705" width="17.625" style="97" customWidth="1"/>
    <col min="8706" max="8717" width="7.875" style="97" customWidth="1"/>
    <col min="8718" max="8719" width="8.125" style="97" customWidth="1"/>
    <col min="8720" max="8720" width="9" style="97"/>
    <col min="8721" max="8727" width="4.5" style="97" bestFit="1" customWidth="1"/>
    <col min="8728" max="8728" width="9.125" style="97" bestFit="1" customWidth="1"/>
    <col min="8729" max="8960" width="9" style="97"/>
    <col min="8961" max="8961" width="17.625" style="97" customWidth="1"/>
    <col min="8962" max="8973" width="7.875" style="97" customWidth="1"/>
    <col min="8974" max="8975" width="8.125" style="97" customWidth="1"/>
    <col min="8976" max="8976" width="9" style="97"/>
    <col min="8977" max="8983" width="4.5" style="97" bestFit="1" customWidth="1"/>
    <col min="8984" max="8984" width="9.125" style="97" bestFit="1" customWidth="1"/>
    <col min="8985" max="9216" width="9" style="97"/>
    <col min="9217" max="9217" width="17.625" style="97" customWidth="1"/>
    <col min="9218" max="9229" width="7.875" style="97" customWidth="1"/>
    <col min="9230" max="9231" width="8.125" style="97" customWidth="1"/>
    <col min="9232" max="9232" width="9" style="97"/>
    <col min="9233" max="9239" width="4.5" style="97" bestFit="1" customWidth="1"/>
    <col min="9240" max="9240" width="9.125" style="97" bestFit="1" customWidth="1"/>
    <col min="9241" max="9472" width="9" style="97"/>
    <col min="9473" max="9473" width="17.625" style="97" customWidth="1"/>
    <col min="9474" max="9485" width="7.875" style="97" customWidth="1"/>
    <col min="9486" max="9487" width="8.125" style="97" customWidth="1"/>
    <col min="9488" max="9488" width="9" style="97"/>
    <col min="9489" max="9495" width="4.5" style="97" bestFit="1" customWidth="1"/>
    <col min="9496" max="9496" width="9.125" style="97" bestFit="1" customWidth="1"/>
    <col min="9497" max="9728" width="9" style="97"/>
    <col min="9729" max="9729" width="17.625" style="97" customWidth="1"/>
    <col min="9730" max="9741" width="7.875" style="97" customWidth="1"/>
    <col min="9742" max="9743" width="8.125" style="97" customWidth="1"/>
    <col min="9744" max="9744" width="9" style="97"/>
    <col min="9745" max="9751" width="4.5" style="97" bestFit="1" customWidth="1"/>
    <col min="9752" max="9752" width="9.125" style="97" bestFit="1" customWidth="1"/>
    <col min="9753" max="9984" width="9" style="97"/>
    <col min="9985" max="9985" width="17.625" style="97" customWidth="1"/>
    <col min="9986" max="9997" width="7.875" style="97" customWidth="1"/>
    <col min="9998" max="9999" width="8.125" style="97" customWidth="1"/>
    <col min="10000" max="10000" width="9" style="97"/>
    <col min="10001" max="10007" width="4.5" style="97" bestFit="1" customWidth="1"/>
    <col min="10008" max="10008" width="9.125" style="97" bestFit="1" customWidth="1"/>
    <col min="10009" max="10240" width="9" style="97"/>
    <col min="10241" max="10241" width="17.625" style="97" customWidth="1"/>
    <col min="10242" max="10253" width="7.875" style="97" customWidth="1"/>
    <col min="10254" max="10255" width="8.125" style="97" customWidth="1"/>
    <col min="10256" max="10256" width="9" style="97"/>
    <col min="10257" max="10263" width="4.5" style="97" bestFit="1" customWidth="1"/>
    <col min="10264" max="10264" width="9.125" style="97" bestFit="1" customWidth="1"/>
    <col min="10265" max="10496" width="9" style="97"/>
    <col min="10497" max="10497" width="17.625" style="97" customWidth="1"/>
    <col min="10498" max="10509" width="7.875" style="97" customWidth="1"/>
    <col min="10510" max="10511" width="8.125" style="97" customWidth="1"/>
    <col min="10512" max="10512" width="9" style="97"/>
    <col min="10513" max="10519" width="4.5" style="97" bestFit="1" customWidth="1"/>
    <col min="10520" max="10520" width="9.125" style="97" bestFit="1" customWidth="1"/>
    <col min="10521" max="10752" width="9" style="97"/>
    <col min="10753" max="10753" width="17.625" style="97" customWidth="1"/>
    <col min="10754" max="10765" width="7.875" style="97" customWidth="1"/>
    <col min="10766" max="10767" width="8.125" style="97" customWidth="1"/>
    <col min="10768" max="10768" width="9" style="97"/>
    <col min="10769" max="10775" width="4.5" style="97" bestFit="1" customWidth="1"/>
    <col min="10776" max="10776" width="9.125" style="97" bestFit="1" customWidth="1"/>
    <col min="10777" max="11008" width="9" style="97"/>
    <col min="11009" max="11009" width="17.625" style="97" customWidth="1"/>
    <col min="11010" max="11021" width="7.875" style="97" customWidth="1"/>
    <col min="11022" max="11023" width="8.125" style="97" customWidth="1"/>
    <col min="11024" max="11024" width="9" style="97"/>
    <col min="11025" max="11031" width="4.5" style="97" bestFit="1" customWidth="1"/>
    <col min="11032" max="11032" width="9.125" style="97" bestFit="1" customWidth="1"/>
    <col min="11033" max="11264" width="9" style="97"/>
    <col min="11265" max="11265" width="17.625" style="97" customWidth="1"/>
    <col min="11266" max="11277" width="7.875" style="97" customWidth="1"/>
    <col min="11278" max="11279" width="8.125" style="97" customWidth="1"/>
    <col min="11280" max="11280" width="9" style="97"/>
    <col min="11281" max="11287" width="4.5" style="97" bestFit="1" customWidth="1"/>
    <col min="11288" max="11288" width="9.125" style="97" bestFit="1" customWidth="1"/>
    <col min="11289" max="11520" width="9" style="97"/>
    <col min="11521" max="11521" width="17.625" style="97" customWidth="1"/>
    <col min="11522" max="11533" width="7.875" style="97" customWidth="1"/>
    <col min="11534" max="11535" width="8.125" style="97" customWidth="1"/>
    <col min="11536" max="11536" width="9" style="97"/>
    <col min="11537" max="11543" width="4.5" style="97" bestFit="1" customWidth="1"/>
    <col min="11544" max="11544" width="9.125" style="97" bestFit="1" customWidth="1"/>
    <col min="11545" max="11776" width="9" style="97"/>
    <col min="11777" max="11777" width="17.625" style="97" customWidth="1"/>
    <col min="11778" max="11789" width="7.875" style="97" customWidth="1"/>
    <col min="11790" max="11791" width="8.125" style="97" customWidth="1"/>
    <col min="11792" max="11792" width="9" style="97"/>
    <col min="11793" max="11799" width="4.5" style="97" bestFit="1" customWidth="1"/>
    <col min="11800" max="11800" width="9.125" style="97" bestFit="1" customWidth="1"/>
    <col min="11801" max="12032" width="9" style="97"/>
    <col min="12033" max="12033" width="17.625" style="97" customWidth="1"/>
    <col min="12034" max="12045" width="7.875" style="97" customWidth="1"/>
    <col min="12046" max="12047" width="8.125" style="97" customWidth="1"/>
    <col min="12048" max="12048" width="9" style="97"/>
    <col min="12049" max="12055" width="4.5" style="97" bestFit="1" customWidth="1"/>
    <col min="12056" max="12056" width="9.125" style="97" bestFit="1" customWidth="1"/>
    <col min="12057" max="12288" width="9" style="97"/>
    <col min="12289" max="12289" width="17.625" style="97" customWidth="1"/>
    <col min="12290" max="12301" width="7.875" style="97" customWidth="1"/>
    <col min="12302" max="12303" width="8.125" style="97" customWidth="1"/>
    <col min="12304" max="12304" width="9" style="97"/>
    <col min="12305" max="12311" width="4.5" style="97" bestFit="1" customWidth="1"/>
    <col min="12312" max="12312" width="9.125" style="97" bestFit="1" customWidth="1"/>
    <col min="12313" max="12544" width="9" style="97"/>
    <col min="12545" max="12545" width="17.625" style="97" customWidth="1"/>
    <col min="12546" max="12557" width="7.875" style="97" customWidth="1"/>
    <col min="12558" max="12559" width="8.125" style="97" customWidth="1"/>
    <col min="12560" max="12560" width="9" style="97"/>
    <col min="12561" max="12567" width="4.5" style="97" bestFit="1" customWidth="1"/>
    <col min="12568" max="12568" width="9.125" style="97" bestFit="1" customWidth="1"/>
    <col min="12569" max="12800" width="9" style="97"/>
    <col min="12801" max="12801" width="17.625" style="97" customWidth="1"/>
    <col min="12802" max="12813" width="7.875" style="97" customWidth="1"/>
    <col min="12814" max="12815" width="8.125" style="97" customWidth="1"/>
    <col min="12816" max="12816" width="9" style="97"/>
    <col min="12817" max="12823" width="4.5" style="97" bestFit="1" customWidth="1"/>
    <col min="12824" max="12824" width="9.125" style="97" bestFit="1" customWidth="1"/>
    <col min="12825" max="13056" width="9" style="97"/>
    <col min="13057" max="13057" width="17.625" style="97" customWidth="1"/>
    <col min="13058" max="13069" width="7.875" style="97" customWidth="1"/>
    <col min="13070" max="13071" width="8.125" style="97" customWidth="1"/>
    <col min="13072" max="13072" width="9" style="97"/>
    <col min="13073" max="13079" width="4.5" style="97" bestFit="1" customWidth="1"/>
    <col min="13080" max="13080" width="9.125" style="97" bestFit="1" customWidth="1"/>
    <col min="13081" max="13312" width="9" style="97"/>
    <col min="13313" max="13313" width="17.625" style="97" customWidth="1"/>
    <col min="13314" max="13325" width="7.875" style="97" customWidth="1"/>
    <col min="13326" max="13327" width="8.125" style="97" customWidth="1"/>
    <col min="13328" max="13328" width="9" style="97"/>
    <col min="13329" max="13335" width="4.5" style="97" bestFit="1" customWidth="1"/>
    <col min="13336" max="13336" width="9.125" style="97" bestFit="1" customWidth="1"/>
    <col min="13337" max="13568" width="9" style="97"/>
    <col min="13569" max="13569" width="17.625" style="97" customWidth="1"/>
    <col min="13570" max="13581" width="7.875" style="97" customWidth="1"/>
    <col min="13582" max="13583" width="8.125" style="97" customWidth="1"/>
    <col min="13584" max="13584" width="9" style="97"/>
    <col min="13585" max="13591" width="4.5" style="97" bestFit="1" customWidth="1"/>
    <col min="13592" max="13592" width="9.125" style="97" bestFit="1" customWidth="1"/>
    <col min="13593" max="13824" width="9" style="97"/>
    <col min="13825" max="13825" width="17.625" style="97" customWidth="1"/>
    <col min="13826" max="13837" width="7.875" style="97" customWidth="1"/>
    <col min="13838" max="13839" width="8.125" style="97" customWidth="1"/>
    <col min="13840" max="13840" width="9" style="97"/>
    <col min="13841" max="13847" width="4.5" style="97" bestFit="1" customWidth="1"/>
    <col min="13848" max="13848" width="9.125" style="97" bestFit="1" customWidth="1"/>
    <col min="13849" max="14080" width="9" style="97"/>
    <col min="14081" max="14081" width="17.625" style="97" customWidth="1"/>
    <col min="14082" max="14093" width="7.875" style="97" customWidth="1"/>
    <col min="14094" max="14095" width="8.125" style="97" customWidth="1"/>
    <col min="14096" max="14096" width="9" style="97"/>
    <col min="14097" max="14103" width="4.5" style="97" bestFit="1" customWidth="1"/>
    <col min="14104" max="14104" width="9.125" style="97" bestFit="1" customWidth="1"/>
    <col min="14105" max="14336" width="9" style="97"/>
    <col min="14337" max="14337" width="17.625" style="97" customWidth="1"/>
    <col min="14338" max="14349" width="7.875" style="97" customWidth="1"/>
    <col min="14350" max="14351" width="8.125" style="97" customWidth="1"/>
    <col min="14352" max="14352" width="9" style="97"/>
    <col min="14353" max="14359" width="4.5" style="97" bestFit="1" customWidth="1"/>
    <col min="14360" max="14360" width="9.125" style="97" bestFit="1" customWidth="1"/>
    <col min="14361" max="14592" width="9" style="97"/>
    <col min="14593" max="14593" width="17.625" style="97" customWidth="1"/>
    <col min="14594" max="14605" width="7.875" style="97" customWidth="1"/>
    <col min="14606" max="14607" width="8.125" style="97" customWidth="1"/>
    <col min="14608" max="14608" width="9" style="97"/>
    <col min="14609" max="14615" width="4.5" style="97" bestFit="1" customWidth="1"/>
    <col min="14616" max="14616" width="9.125" style="97" bestFit="1" customWidth="1"/>
    <col min="14617" max="14848" width="9" style="97"/>
    <col min="14849" max="14849" width="17.625" style="97" customWidth="1"/>
    <col min="14850" max="14861" width="7.875" style="97" customWidth="1"/>
    <col min="14862" max="14863" width="8.125" style="97" customWidth="1"/>
    <col min="14864" max="14864" width="9" style="97"/>
    <col min="14865" max="14871" width="4.5" style="97" bestFit="1" customWidth="1"/>
    <col min="14872" max="14872" width="9.125" style="97" bestFit="1" customWidth="1"/>
    <col min="14873" max="15104" width="9" style="97"/>
    <col min="15105" max="15105" width="17.625" style="97" customWidth="1"/>
    <col min="15106" max="15117" width="7.875" style="97" customWidth="1"/>
    <col min="15118" max="15119" width="8.125" style="97" customWidth="1"/>
    <col min="15120" max="15120" width="9" style="97"/>
    <col min="15121" max="15127" width="4.5" style="97" bestFit="1" customWidth="1"/>
    <col min="15128" max="15128" width="9.125" style="97" bestFit="1" customWidth="1"/>
    <col min="15129" max="15360" width="9" style="97"/>
    <col min="15361" max="15361" width="17.625" style="97" customWidth="1"/>
    <col min="15362" max="15373" width="7.875" style="97" customWidth="1"/>
    <col min="15374" max="15375" width="8.125" style="97" customWidth="1"/>
    <col min="15376" max="15376" width="9" style="97"/>
    <col min="15377" max="15383" width="4.5" style="97" bestFit="1" customWidth="1"/>
    <col min="15384" max="15384" width="9.125" style="97" bestFit="1" customWidth="1"/>
    <col min="15385" max="15616" width="9" style="97"/>
    <col min="15617" max="15617" width="17.625" style="97" customWidth="1"/>
    <col min="15618" max="15629" width="7.875" style="97" customWidth="1"/>
    <col min="15630" max="15631" width="8.125" style="97" customWidth="1"/>
    <col min="15632" max="15632" width="9" style="97"/>
    <col min="15633" max="15639" width="4.5" style="97" bestFit="1" customWidth="1"/>
    <col min="15640" max="15640" width="9.125" style="97" bestFit="1" customWidth="1"/>
    <col min="15641" max="15872" width="9" style="97"/>
    <col min="15873" max="15873" width="17.625" style="97" customWidth="1"/>
    <col min="15874" max="15885" width="7.875" style="97" customWidth="1"/>
    <col min="15886" max="15887" width="8.125" style="97" customWidth="1"/>
    <col min="15888" max="15888" width="9" style="97"/>
    <col min="15889" max="15895" width="4.5" style="97" bestFit="1" customWidth="1"/>
    <col min="15896" max="15896" width="9.125" style="97" bestFit="1" customWidth="1"/>
    <col min="15897" max="16128" width="9" style="97"/>
    <col min="16129" max="16129" width="17.625" style="97" customWidth="1"/>
    <col min="16130" max="16141" width="7.875" style="97" customWidth="1"/>
    <col min="16142" max="16143" width="8.125" style="97" customWidth="1"/>
    <col min="16144" max="16144" width="9" style="97"/>
    <col min="16145" max="16151" width="4.5" style="97" bestFit="1" customWidth="1"/>
    <col min="16152" max="16152" width="9.125" style="97" bestFit="1" customWidth="1"/>
    <col min="16153" max="16384" width="9" style="97"/>
  </cols>
  <sheetData>
    <row r="1" spans="1:53" s="94" customFormat="1" ht="14.25">
      <c r="A1" s="1439" t="s">
        <v>3782</v>
      </c>
      <c r="L1" s="1739" t="s">
        <v>3783</v>
      </c>
      <c r="M1" s="1739"/>
      <c r="N1" s="1810" t="s">
        <v>393</v>
      </c>
      <c r="O1" s="1737"/>
    </row>
    <row r="2" spans="1:53" s="94" customFormat="1" ht="14.25">
      <c r="A2" s="1439" t="s">
        <v>3784</v>
      </c>
      <c r="B2" s="1474" t="s">
        <v>3785</v>
      </c>
      <c r="C2" s="1475"/>
      <c r="D2" s="1475"/>
      <c r="E2" s="1471"/>
      <c r="F2" s="1471"/>
      <c r="G2" s="1471"/>
      <c r="H2" s="1471"/>
      <c r="I2" s="1471"/>
      <c r="J2" s="1471"/>
      <c r="K2" s="7" t="s">
        <v>3786</v>
      </c>
      <c r="L2" s="1739" t="s">
        <v>3787</v>
      </c>
      <c r="M2" s="1739"/>
      <c r="N2" s="1810" t="s">
        <v>666</v>
      </c>
      <c r="O2" s="1737"/>
    </row>
    <row r="3" spans="1:53" s="569" customFormat="1" ht="28.5" customHeight="1">
      <c r="A3" s="1748" t="s">
        <v>3788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</row>
    <row r="4" spans="1:53" ht="18.75" customHeight="1">
      <c r="B4" s="1471"/>
      <c r="C4" s="1471"/>
      <c r="D4" s="1471"/>
      <c r="E4" s="1763" t="s">
        <v>3789</v>
      </c>
      <c r="F4" s="1763"/>
      <c r="G4" s="1763"/>
      <c r="H4" s="1763"/>
      <c r="I4" s="1763"/>
      <c r="J4" s="1763"/>
      <c r="K4" s="1471"/>
      <c r="N4" s="1813" t="s">
        <v>3790</v>
      </c>
      <c r="O4" s="1813"/>
    </row>
    <row r="5" spans="1:53" s="94" customFormat="1" ht="21.75" customHeight="1">
      <c r="A5" s="1795" t="s">
        <v>3791</v>
      </c>
      <c r="B5" s="1810" t="s">
        <v>3792</v>
      </c>
      <c r="C5" s="1746"/>
      <c r="D5" s="1746"/>
      <c r="E5" s="1746"/>
      <c r="F5" s="1746"/>
      <c r="G5" s="1746"/>
      <c r="H5" s="1746"/>
      <c r="I5" s="1737"/>
      <c r="J5" s="1810" t="s">
        <v>3793</v>
      </c>
      <c r="K5" s="1746"/>
      <c r="L5" s="1746"/>
      <c r="M5" s="1746"/>
      <c r="N5" s="1810" t="s">
        <v>3794</v>
      </c>
      <c r="O5" s="1746"/>
    </row>
    <row r="6" spans="1:53" s="94" customFormat="1" ht="21.75" customHeight="1">
      <c r="A6" s="1766"/>
      <c r="B6" s="1739" t="s">
        <v>3795</v>
      </c>
      <c r="C6" s="1739" t="s">
        <v>3796</v>
      </c>
      <c r="D6" s="1739" t="s">
        <v>3797</v>
      </c>
      <c r="E6" s="1739" t="s">
        <v>3798</v>
      </c>
      <c r="F6" s="1810" t="s">
        <v>3799</v>
      </c>
      <c r="G6" s="1746"/>
      <c r="H6" s="1746"/>
      <c r="I6" s="1737"/>
      <c r="J6" s="1739" t="s">
        <v>3795</v>
      </c>
      <c r="K6" s="1739" t="s">
        <v>3796</v>
      </c>
      <c r="L6" s="1739" t="s">
        <v>3797</v>
      </c>
      <c r="M6" s="1739" t="s">
        <v>3798</v>
      </c>
      <c r="N6" s="1825" t="s">
        <v>3796</v>
      </c>
      <c r="O6" s="1808"/>
    </row>
    <row r="7" spans="1:53" s="94" customFormat="1" ht="21.75" customHeight="1">
      <c r="A7" s="1767"/>
      <c r="B7" s="1739"/>
      <c r="C7" s="1739"/>
      <c r="D7" s="1739"/>
      <c r="E7" s="1739"/>
      <c r="F7" s="1439" t="s">
        <v>3800</v>
      </c>
      <c r="G7" s="1439" t="s">
        <v>3796</v>
      </c>
      <c r="H7" s="1439" t="s">
        <v>3797</v>
      </c>
      <c r="I7" s="1439" t="s">
        <v>3801</v>
      </c>
      <c r="J7" s="1739"/>
      <c r="K7" s="1739"/>
      <c r="L7" s="1739"/>
      <c r="M7" s="1739"/>
      <c r="N7" s="1823"/>
      <c r="O7" s="1763"/>
    </row>
    <row r="8" spans="1:53" s="94" customFormat="1" ht="25.15" customHeight="1">
      <c r="A8" s="1454" t="s">
        <v>3795</v>
      </c>
      <c r="B8" s="297">
        <f t="shared" ref="B8:E20" si="0">F8</f>
        <v>16</v>
      </c>
      <c r="C8" s="193">
        <f t="shared" si="0"/>
        <v>0</v>
      </c>
      <c r="D8" s="193">
        <f t="shared" si="0"/>
        <v>7</v>
      </c>
      <c r="E8" s="193">
        <f t="shared" si="0"/>
        <v>9</v>
      </c>
      <c r="F8" s="193">
        <f t="shared" ref="F8:F20" si="1">G8+H8+I8</f>
        <v>16</v>
      </c>
      <c r="G8" s="193">
        <f>SUM(G9:G20)</f>
        <v>0</v>
      </c>
      <c r="H8" s="193">
        <f>SUM(H9:H20)</f>
        <v>7</v>
      </c>
      <c r="I8" s="193">
        <f>SUM(I9:I20)</f>
        <v>9</v>
      </c>
      <c r="J8" s="193">
        <f t="shared" ref="J8:J20" si="2">K8+L8+M8</f>
        <v>11</v>
      </c>
      <c r="K8" s="193">
        <f>SUM(K9:K20)</f>
        <v>0</v>
      </c>
      <c r="L8" s="193">
        <f>SUM(L9:L20)</f>
        <v>0</v>
      </c>
      <c r="M8" s="193">
        <f>SUM(M9:M20)</f>
        <v>11</v>
      </c>
      <c r="N8" s="193"/>
      <c r="O8" s="193">
        <f>SUM(O9:O20)</f>
        <v>1</v>
      </c>
      <c r="Q8" s="21">
        <f>B8-C8-D8-E8</f>
        <v>0</v>
      </c>
      <c r="R8" s="21">
        <f>F8-G8-H8-I8</f>
        <v>0</v>
      </c>
      <c r="S8" s="21">
        <f>B8-F8</f>
        <v>0</v>
      </c>
      <c r="T8" s="21">
        <f>C8-G8</f>
        <v>0</v>
      </c>
      <c r="U8" s="21">
        <f>D8-H8</f>
        <v>0</v>
      </c>
      <c r="V8" s="21">
        <f>E8-I8</f>
        <v>0</v>
      </c>
      <c r="W8" s="21">
        <f>J8-K8-L8-M8</f>
        <v>0</v>
      </c>
      <c r="X8" s="21">
        <f>O8-1</f>
        <v>0</v>
      </c>
    </row>
    <row r="9" spans="1:53" s="94" customFormat="1" ht="25.15" customHeight="1">
      <c r="A9" s="1449" t="s">
        <v>3802</v>
      </c>
      <c r="B9" s="191">
        <f t="shared" si="0"/>
        <v>1</v>
      </c>
      <c r="C9" s="1500">
        <f t="shared" si="0"/>
        <v>0</v>
      </c>
      <c r="D9" s="1500">
        <f t="shared" si="0"/>
        <v>0</v>
      </c>
      <c r="E9" s="1500">
        <f t="shared" si="0"/>
        <v>1</v>
      </c>
      <c r="F9" s="1500">
        <f t="shared" si="1"/>
        <v>1</v>
      </c>
      <c r="G9" s="1500">
        <v>0</v>
      </c>
      <c r="H9" s="1500">
        <v>0</v>
      </c>
      <c r="I9" s="1500">
        <v>1</v>
      </c>
      <c r="J9" s="1500">
        <f t="shared" si="2"/>
        <v>0</v>
      </c>
      <c r="K9" s="1500">
        <v>0</v>
      </c>
      <c r="L9" s="1500">
        <v>0</v>
      </c>
      <c r="M9" s="1500">
        <v>0</v>
      </c>
      <c r="N9" s="1500"/>
      <c r="O9" s="1500">
        <v>0</v>
      </c>
      <c r="P9" s="1469"/>
      <c r="Q9" s="21">
        <f t="shared" ref="Q9:Q20" si="3">B9-C9-D9-E9</f>
        <v>0</v>
      </c>
      <c r="R9" s="21">
        <f t="shared" ref="R9:R20" si="4">F9-G9-H9-I9</f>
        <v>0</v>
      </c>
      <c r="S9" s="21">
        <f t="shared" ref="S9:V20" si="5">B9-F9</f>
        <v>0</v>
      </c>
      <c r="T9" s="21">
        <f t="shared" si="5"/>
        <v>0</v>
      </c>
      <c r="U9" s="21">
        <f t="shared" si="5"/>
        <v>0</v>
      </c>
      <c r="V9" s="21">
        <f t="shared" si="5"/>
        <v>0</v>
      </c>
      <c r="W9" s="21">
        <f t="shared" ref="W9:W20" si="6">J9-K9-L9-M9</f>
        <v>0</v>
      </c>
      <c r="X9" s="1469"/>
      <c r="Y9" s="1469"/>
      <c r="Z9" s="1469"/>
      <c r="AA9" s="1469"/>
      <c r="AB9" s="1469"/>
    </row>
    <row r="10" spans="1:53" s="94" customFormat="1" ht="25.15" customHeight="1">
      <c r="A10" s="1449" t="s">
        <v>3803</v>
      </c>
      <c r="B10" s="191">
        <f t="shared" si="0"/>
        <v>2</v>
      </c>
      <c r="C10" s="1500">
        <f t="shared" si="0"/>
        <v>0</v>
      </c>
      <c r="D10" s="1500">
        <f t="shared" si="0"/>
        <v>2</v>
      </c>
      <c r="E10" s="1500">
        <f t="shared" si="0"/>
        <v>0</v>
      </c>
      <c r="F10" s="1500">
        <f t="shared" si="1"/>
        <v>2</v>
      </c>
      <c r="G10" s="1500">
        <v>0</v>
      </c>
      <c r="H10" s="1500">
        <v>2</v>
      </c>
      <c r="I10" s="1500">
        <v>0</v>
      </c>
      <c r="J10" s="1500">
        <f t="shared" si="2"/>
        <v>1</v>
      </c>
      <c r="K10" s="1500">
        <v>0</v>
      </c>
      <c r="L10" s="1500">
        <v>0</v>
      </c>
      <c r="M10" s="1500">
        <v>1</v>
      </c>
      <c r="N10" s="21"/>
      <c r="O10" s="21">
        <v>0</v>
      </c>
      <c r="Q10" s="21">
        <f t="shared" si="3"/>
        <v>0</v>
      </c>
      <c r="R10" s="21">
        <f t="shared" si="4"/>
        <v>0</v>
      </c>
      <c r="S10" s="21">
        <f t="shared" si="5"/>
        <v>0</v>
      </c>
      <c r="T10" s="21">
        <f t="shared" si="5"/>
        <v>0</v>
      </c>
      <c r="U10" s="21">
        <f t="shared" si="5"/>
        <v>0</v>
      </c>
      <c r="V10" s="21">
        <f t="shared" si="5"/>
        <v>0</v>
      </c>
      <c r="W10" s="21">
        <f t="shared" si="6"/>
        <v>0</v>
      </c>
    </row>
    <row r="11" spans="1:53" s="94" customFormat="1" ht="25.15" customHeight="1">
      <c r="A11" s="1449" t="s">
        <v>3804</v>
      </c>
      <c r="B11" s="191">
        <f t="shared" si="0"/>
        <v>4</v>
      </c>
      <c r="C11" s="1500">
        <f t="shared" si="0"/>
        <v>0</v>
      </c>
      <c r="D11" s="1500">
        <f t="shared" si="0"/>
        <v>1</v>
      </c>
      <c r="E11" s="1500">
        <f t="shared" si="0"/>
        <v>3</v>
      </c>
      <c r="F11" s="1500">
        <f t="shared" si="1"/>
        <v>4</v>
      </c>
      <c r="G11" s="1500">
        <v>0</v>
      </c>
      <c r="H11" s="1500">
        <v>1</v>
      </c>
      <c r="I11" s="1500">
        <v>3</v>
      </c>
      <c r="J11" s="1500">
        <f t="shared" si="2"/>
        <v>1</v>
      </c>
      <c r="K11" s="1500">
        <v>0</v>
      </c>
      <c r="L11" s="1500">
        <v>0</v>
      </c>
      <c r="M11" s="1500">
        <v>1</v>
      </c>
      <c r="N11" s="21"/>
      <c r="O11" s="21">
        <v>0</v>
      </c>
      <c r="Q11" s="21">
        <f t="shared" si="3"/>
        <v>0</v>
      </c>
      <c r="R11" s="21">
        <f t="shared" si="4"/>
        <v>0</v>
      </c>
      <c r="S11" s="21">
        <f t="shared" si="5"/>
        <v>0</v>
      </c>
      <c r="T11" s="21">
        <f t="shared" si="5"/>
        <v>0</v>
      </c>
      <c r="U11" s="21">
        <f t="shared" si="5"/>
        <v>0</v>
      </c>
      <c r="V11" s="21">
        <f t="shared" si="5"/>
        <v>0</v>
      </c>
      <c r="W11" s="21">
        <f t="shared" si="6"/>
        <v>0</v>
      </c>
    </row>
    <row r="12" spans="1:53" s="94" customFormat="1" ht="25.15" customHeight="1">
      <c r="A12" s="1449" t="s">
        <v>3805</v>
      </c>
      <c r="B12" s="191">
        <f t="shared" si="0"/>
        <v>1</v>
      </c>
      <c r="C12" s="1500">
        <f t="shared" si="0"/>
        <v>0</v>
      </c>
      <c r="D12" s="1500">
        <f t="shared" si="0"/>
        <v>0</v>
      </c>
      <c r="E12" s="1500">
        <f t="shared" si="0"/>
        <v>1</v>
      </c>
      <c r="F12" s="1500">
        <f t="shared" si="1"/>
        <v>1</v>
      </c>
      <c r="G12" s="1500">
        <v>0</v>
      </c>
      <c r="H12" s="1500">
        <v>0</v>
      </c>
      <c r="I12" s="1500">
        <v>1</v>
      </c>
      <c r="J12" s="1500">
        <f t="shared" si="2"/>
        <v>1</v>
      </c>
      <c r="K12" s="1500">
        <v>0</v>
      </c>
      <c r="L12" s="1500">
        <v>0</v>
      </c>
      <c r="M12" s="1500">
        <v>1</v>
      </c>
      <c r="N12" s="1500"/>
      <c r="O12" s="21">
        <v>0</v>
      </c>
      <c r="Q12" s="21">
        <f t="shared" si="3"/>
        <v>0</v>
      </c>
      <c r="R12" s="21">
        <f t="shared" si="4"/>
        <v>0</v>
      </c>
      <c r="S12" s="21">
        <f t="shared" si="5"/>
        <v>0</v>
      </c>
      <c r="T12" s="21">
        <f t="shared" si="5"/>
        <v>0</v>
      </c>
      <c r="U12" s="21">
        <f t="shared" si="5"/>
        <v>0</v>
      </c>
      <c r="V12" s="21">
        <f t="shared" si="5"/>
        <v>0</v>
      </c>
      <c r="W12" s="21">
        <f t="shared" si="6"/>
        <v>0</v>
      </c>
    </row>
    <row r="13" spans="1:53" s="94" customFormat="1" ht="25.15" customHeight="1">
      <c r="A13" s="1449" t="s">
        <v>3806</v>
      </c>
      <c r="B13" s="191">
        <f t="shared" si="0"/>
        <v>1</v>
      </c>
      <c r="C13" s="1500">
        <f t="shared" si="0"/>
        <v>0</v>
      </c>
      <c r="D13" s="1500">
        <f t="shared" si="0"/>
        <v>0</v>
      </c>
      <c r="E13" s="1500">
        <f t="shared" si="0"/>
        <v>1</v>
      </c>
      <c r="F13" s="1500">
        <f t="shared" si="1"/>
        <v>1</v>
      </c>
      <c r="G13" s="1500">
        <v>0</v>
      </c>
      <c r="H13" s="1500">
        <v>0</v>
      </c>
      <c r="I13" s="1500">
        <v>1</v>
      </c>
      <c r="J13" s="1500">
        <f t="shared" si="2"/>
        <v>1</v>
      </c>
      <c r="K13" s="1500">
        <v>0</v>
      </c>
      <c r="L13" s="1500">
        <v>0</v>
      </c>
      <c r="M13" s="1500">
        <v>1</v>
      </c>
      <c r="N13" s="1500"/>
      <c r="O13" s="1500">
        <v>0</v>
      </c>
      <c r="P13" s="1469"/>
      <c r="Q13" s="21">
        <f t="shared" si="3"/>
        <v>0</v>
      </c>
      <c r="R13" s="21">
        <f t="shared" si="4"/>
        <v>0</v>
      </c>
      <c r="S13" s="21">
        <f t="shared" si="5"/>
        <v>0</v>
      </c>
      <c r="T13" s="21">
        <f t="shared" si="5"/>
        <v>0</v>
      </c>
      <c r="U13" s="21">
        <f t="shared" si="5"/>
        <v>0</v>
      </c>
      <c r="V13" s="21">
        <f t="shared" si="5"/>
        <v>0</v>
      </c>
      <c r="W13" s="21">
        <f t="shared" si="6"/>
        <v>0</v>
      </c>
      <c r="X13" s="1469"/>
      <c r="Y13" s="1469"/>
      <c r="Z13" s="1469"/>
      <c r="AA13" s="1469"/>
      <c r="AB13" s="1469"/>
    </row>
    <row r="14" spans="1:53" s="94" customFormat="1" ht="25.15" customHeight="1">
      <c r="A14" s="1449" t="s">
        <v>3807</v>
      </c>
      <c r="B14" s="191">
        <f t="shared" si="0"/>
        <v>1</v>
      </c>
      <c r="C14" s="1500">
        <f t="shared" si="0"/>
        <v>0</v>
      </c>
      <c r="D14" s="1500">
        <f t="shared" si="0"/>
        <v>0</v>
      </c>
      <c r="E14" s="1500">
        <f t="shared" si="0"/>
        <v>1</v>
      </c>
      <c r="F14" s="1500">
        <f t="shared" si="1"/>
        <v>1</v>
      </c>
      <c r="G14" s="1500">
        <v>0</v>
      </c>
      <c r="H14" s="1500">
        <v>0</v>
      </c>
      <c r="I14" s="1500">
        <v>1</v>
      </c>
      <c r="J14" s="1500">
        <f t="shared" si="2"/>
        <v>1</v>
      </c>
      <c r="K14" s="1500">
        <v>0</v>
      </c>
      <c r="L14" s="1500">
        <v>0</v>
      </c>
      <c r="M14" s="1500">
        <v>1</v>
      </c>
      <c r="N14" s="1500"/>
      <c r="O14" s="1500">
        <v>0</v>
      </c>
      <c r="P14" s="1469"/>
      <c r="Q14" s="21">
        <f t="shared" si="3"/>
        <v>0</v>
      </c>
      <c r="R14" s="21">
        <f t="shared" si="4"/>
        <v>0</v>
      </c>
      <c r="S14" s="21">
        <f t="shared" si="5"/>
        <v>0</v>
      </c>
      <c r="T14" s="21">
        <f t="shared" si="5"/>
        <v>0</v>
      </c>
      <c r="U14" s="21">
        <f t="shared" si="5"/>
        <v>0</v>
      </c>
      <c r="V14" s="21">
        <f t="shared" si="5"/>
        <v>0</v>
      </c>
      <c r="W14" s="21">
        <f t="shared" si="6"/>
        <v>0</v>
      </c>
      <c r="X14" s="1469"/>
      <c r="Y14" s="1469"/>
      <c r="Z14" s="1469"/>
      <c r="AA14" s="1469"/>
      <c r="AB14" s="1469"/>
    </row>
    <row r="15" spans="1:53" s="94" customFormat="1" ht="25.15" customHeight="1">
      <c r="A15" s="1449" t="s">
        <v>3808</v>
      </c>
      <c r="B15" s="191">
        <f t="shared" si="0"/>
        <v>0</v>
      </c>
      <c r="C15" s="1500">
        <f t="shared" si="0"/>
        <v>0</v>
      </c>
      <c r="D15" s="1500">
        <f t="shared" si="0"/>
        <v>0</v>
      </c>
      <c r="E15" s="1500">
        <f t="shared" si="0"/>
        <v>0</v>
      </c>
      <c r="F15" s="1500">
        <f t="shared" si="1"/>
        <v>0</v>
      </c>
      <c r="G15" s="1500">
        <v>0</v>
      </c>
      <c r="H15" s="1500">
        <v>0</v>
      </c>
      <c r="I15" s="1500">
        <v>0</v>
      </c>
      <c r="J15" s="1500">
        <f t="shared" si="2"/>
        <v>0</v>
      </c>
      <c r="K15" s="1500">
        <v>0</v>
      </c>
      <c r="L15" s="1500">
        <v>0</v>
      </c>
      <c r="M15" s="1500">
        <v>0</v>
      </c>
      <c r="N15" s="1500"/>
      <c r="O15" s="1500">
        <v>0</v>
      </c>
      <c r="P15" s="1469"/>
      <c r="Q15" s="21">
        <f t="shared" si="3"/>
        <v>0</v>
      </c>
      <c r="R15" s="21">
        <f t="shared" si="4"/>
        <v>0</v>
      </c>
      <c r="S15" s="21">
        <f t="shared" si="5"/>
        <v>0</v>
      </c>
      <c r="T15" s="21">
        <f t="shared" si="5"/>
        <v>0</v>
      </c>
      <c r="U15" s="21">
        <f t="shared" si="5"/>
        <v>0</v>
      </c>
      <c r="V15" s="21">
        <f t="shared" si="5"/>
        <v>0</v>
      </c>
      <c r="W15" s="21">
        <f t="shared" si="6"/>
        <v>0</v>
      </c>
      <c r="X15" s="1469"/>
      <c r="Y15" s="1469"/>
      <c r="Z15" s="1469"/>
      <c r="AA15" s="1469"/>
      <c r="AB15" s="1469"/>
    </row>
    <row r="16" spans="1:53" s="94" customFormat="1" ht="25.15" customHeight="1">
      <c r="A16" s="1449" t="s">
        <v>3809</v>
      </c>
      <c r="B16" s="191">
        <f t="shared" si="0"/>
        <v>1</v>
      </c>
      <c r="C16" s="1500">
        <f t="shared" si="0"/>
        <v>0</v>
      </c>
      <c r="D16" s="1500">
        <f t="shared" si="0"/>
        <v>1</v>
      </c>
      <c r="E16" s="1500">
        <f t="shared" si="0"/>
        <v>0</v>
      </c>
      <c r="F16" s="1500">
        <f t="shared" si="1"/>
        <v>1</v>
      </c>
      <c r="G16" s="1500">
        <v>0</v>
      </c>
      <c r="H16" s="1500">
        <v>1</v>
      </c>
      <c r="I16" s="1500">
        <v>0</v>
      </c>
      <c r="J16" s="1500">
        <f t="shared" si="2"/>
        <v>3</v>
      </c>
      <c r="K16" s="1500">
        <v>0</v>
      </c>
      <c r="L16" s="1500">
        <v>0</v>
      </c>
      <c r="M16" s="1500">
        <v>3</v>
      </c>
      <c r="N16" s="1500"/>
      <c r="O16" s="1500">
        <v>0</v>
      </c>
      <c r="P16" s="1469"/>
      <c r="Q16" s="21">
        <f t="shared" si="3"/>
        <v>0</v>
      </c>
      <c r="R16" s="21">
        <f t="shared" si="4"/>
        <v>0</v>
      </c>
      <c r="S16" s="21">
        <f t="shared" si="5"/>
        <v>0</v>
      </c>
      <c r="T16" s="21">
        <f t="shared" si="5"/>
        <v>0</v>
      </c>
      <c r="U16" s="21">
        <f t="shared" si="5"/>
        <v>0</v>
      </c>
      <c r="V16" s="21">
        <f t="shared" si="5"/>
        <v>0</v>
      </c>
      <c r="W16" s="21">
        <f t="shared" si="6"/>
        <v>0</v>
      </c>
      <c r="X16" s="1469"/>
      <c r="Y16" s="1469"/>
      <c r="Z16" s="1469"/>
      <c r="AA16" s="1469"/>
      <c r="AB16" s="1469"/>
    </row>
    <row r="17" spans="1:32" s="94" customFormat="1" ht="25.15" customHeight="1">
      <c r="A17" s="1449" t="s">
        <v>3810</v>
      </c>
      <c r="B17" s="191">
        <f t="shared" si="0"/>
        <v>1</v>
      </c>
      <c r="C17" s="1500">
        <f t="shared" si="0"/>
        <v>0</v>
      </c>
      <c r="D17" s="1500">
        <f t="shared" si="0"/>
        <v>1</v>
      </c>
      <c r="E17" s="1500">
        <f t="shared" si="0"/>
        <v>0</v>
      </c>
      <c r="F17" s="1500">
        <f t="shared" si="1"/>
        <v>1</v>
      </c>
      <c r="G17" s="1500">
        <v>0</v>
      </c>
      <c r="H17" s="1500">
        <v>1</v>
      </c>
      <c r="I17" s="1500">
        <v>0</v>
      </c>
      <c r="J17" s="1500">
        <f t="shared" si="2"/>
        <v>0</v>
      </c>
      <c r="K17" s="1500">
        <v>0</v>
      </c>
      <c r="L17" s="1500">
        <v>0</v>
      </c>
      <c r="M17" s="1500">
        <v>0</v>
      </c>
      <c r="N17" s="1500"/>
      <c r="O17" s="1500">
        <v>0</v>
      </c>
      <c r="P17" s="1469"/>
      <c r="Q17" s="21">
        <f t="shared" si="3"/>
        <v>0</v>
      </c>
      <c r="R17" s="21">
        <f t="shared" si="4"/>
        <v>0</v>
      </c>
      <c r="S17" s="21">
        <f t="shared" si="5"/>
        <v>0</v>
      </c>
      <c r="T17" s="21">
        <f t="shared" si="5"/>
        <v>0</v>
      </c>
      <c r="U17" s="21">
        <f t="shared" si="5"/>
        <v>0</v>
      </c>
      <c r="V17" s="21">
        <f t="shared" si="5"/>
        <v>0</v>
      </c>
      <c r="W17" s="21">
        <f t="shared" si="6"/>
        <v>0</v>
      </c>
      <c r="X17" s="1469"/>
      <c r="Y17" s="1469"/>
      <c r="Z17" s="1469"/>
      <c r="AA17" s="1469"/>
      <c r="AB17" s="1469"/>
    </row>
    <row r="18" spans="1:32" s="94" customFormat="1" ht="25.15" customHeight="1">
      <c r="A18" s="1449" t="s">
        <v>3811</v>
      </c>
      <c r="B18" s="191">
        <f t="shared" si="0"/>
        <v>1</v>
      </c>
      <c r="C18" s="1500">
        <f t="shared" si="0"/>
        <v>0</v>
      </c>
      <c r="D18" s="1500">
        <f t="shared" si="0"/>
        <v>1</v>
      </c>
      <c r="E18" s="1500">
        <f t="shared" si="0"/>
        <v>0</v>
      </c>
      <c r="F18" s="1500">
        <f t="shared" si="1"/>
        <v>1</v>
      </c>
      <c r="G18" s="1500">
        <v>0</v>
      </c>
      <c r="H18" s="1500">
        <v>1</v>
      </c>
      <c r="I18" s="1500">
        <v>0</v>
      </c>
      <c r="J18" s="1500">
        <f t="shared" si="2"/>
        <v>1</v>
      </c>
      <c r="K18" s="1500">
        <v>0</v>
      </c>
      <c r="L18" s="1500">
        <v>0</v>
      </c>
      <c r="M18" s="1500">
        <v>1</v>
      </c>
      <c r="N18" s="1500"/>
      <c r="O18" s="1500">
        <v>1</v>
      </c>
      <c r="P18" s="1469"/>
      <c r="Q18" s="21">
        <f t="shared" si="3"/>
        <v>0</v>
      </c>
      <c r="R18" s="21">
        <f t="shared" si="4"/>
        <v>0</v>
      </c>
      <c r="S18" s="21">
        <f t="shared" si="5"/>
        <v>0</v>
      </c>
      <c r="T18" s="21">
        <f t="shared" si="5"/>
        <v>0</v>
      </c>
      <c r="U18" s="21">
        <f t="shared" si="5"/>
        <v>0</v>
      </c>
      <c r="V18" s="21">
        <f t="shared" si="5"/>
        <v>0</v>
      </c>
      <c r="W18" s="21">
        <f t="shared" si="6"/>
        <v>0</v>
      </c>
      <c r="X18" s="21">
        <f>O18-1</f>
        <v>0</v>
      </c>
      <c r="Y18" s="1469"/>
      <c r="Z18" s="1469"/>
      <c r="AA18" s="1469"/>
      <c r="AB18" s="1469"/>
    </row>
    <row r="19" spans="1:32" s="94" customFormat="1" ht="25.15" customHeight="1">
      <c r="A19" s="1449" t="s">
        <v>3812</v>
      </c>
      <c r="B19" s="191">
        <f t="shared" si="0"/>
        <v>2</v>
      </c>
      <c r="C19" s="1500">
        <f t="shared" si="0"/>
        <v>0</v>
      </c>
      <c r="D19" s="1500">
        <f t="shared" si="0"/>
        <v>1</v>
      </c>
      <c r="E19" s="1500">
        <f t="shared" si="0"/>
        <v>1</v>
      </c>
      <c r="F19" s="1500">
        <f t="shared" si="1"/>
        <v>2</v>
      </c>
      <c r="G19" s="1500">
        <v>0</v>
      </c>
      <c r="H19" s="1500">
        <v>1</v>
      </c>
      <c r="I19" s="1500">
        <v>1</v>
      </c>
      <c r="J19" s="1500">
        <f t="shared" si="2"/>
        <v>1</v>
      </c>
      <c r="K19" s="1500">
        <v>0</v>
      </c>
      <c r="L19" s="1500">
        <v>0</v>
      </c>
      <c r="M19" s="1500">
        <v>1</v>
      </c>
      <c r="N19" s="1500"/>
      <c r="O19" s="1500">
        <v>0</v>
      </c>
      <c r="P19" s="1469"/>
      <c r="Q19" s="21">
        <f t="shared" si="3"/>
        <v>0</v>
      </c>
      <c r="R19" s="21">
        <f t="shared" si="4"/>
        <v>0</v>
      </c>
      <c r="S19" s="21">
        <f t="shared" si="5"/>
        <v>0</v>
      </c>
      <c r="T19" s="21">
        <f t="shared" si="5"/>
        <v>0</v>
      </c>
      <c r="U19" s="21">
        <f t="shared" si="5"/>
        <v>0</v>
      </c>
      <c r="V19" s="21">
        <f t="shared" si="5"/>
        <v>0</v>
      </c>
      <c r="W19" s="21">
        <f t="shared" si="6"/>
        <v>0</v>
      </c>
      <c r="X19" s="1469"/>
      <c r="Y19" s="1469"/>
      <c r="Z19" s="1469"/>
      <c r="AA19" s="1469"/>
      <c r="AB19" s="1469"/>
    </row>
    <row r="20" spans="1:32" s="94" customFormat="1" ht="25.15" customHeight="1">
      <c r="A20" s="1450" t="s">
        <v>3813</v>
      </c>
      <c r="B20" s="192">
        <f t="shared" si="0"/>
        <v>1</v>
      </c>
      <c r="C20" s="1505">
        <f t="shared" si="0"/>
        <v>0</v>
      </c>
      <c r="D20" s="1505">
        <f t="shared" si="0"/>
        <v>0</v>
      </c>
      <c r="E20" s="1505">
        <f t="shared" si="0"/>
        <v>1</v>
      </c>
      <c r="F20" s="1505">
        <f t="shared" si="1"/>
        <v>1</v>
      </c>
      <c r="G20" s="1505">
        <v>0</v>
      </c>
      <c r="H20" s="1505">
        <v>0</v>
      </c>
      <c r="I20" s="1505">
        <v>1</v>
      </c>
      <c r="J20" s="1505">
        <f t="shared" si="2"/>
        <v>1</v>
      </c>
      <c r="K20" s="1505">
        <v>0</v>
      </c>
      <c r="L20" s="1505">
        <v>0</v>
      </c>
      <c r="M20" s="1505">
        <v>1</v>
      </c>
      <c r="N20" s="1505"/>
      <c r="O20" s="1505">
        <v>0</v>
      </c>
      <c r="P20" s="1469"/>
      <c r="Q20" s="21">
        <f t="shared" si="3"/>
        <v>0</v>
      </c>
      <c r="R20" s="21">
        <f t="shared" si="4"/>
        <v>0</v>
      </c>
      <c r="S20" s="21">
        <f t="shared" si="5"/>
        <v>0</v>
      </c>
      <c r="T20" s="21">
        <f t="shared" si="5"/>
        <v>0</v>
      </c>
      <c r="U20" s="21">
        <f t="shared" si="5"/>
        <v>0</v>
      </c>
      <c r="V20" s="21">
        <f t="shared" si="5"/>
        <v>0</v>
      </c>
      <c r="W20" s="21">
        <f t="shared" si="6"/>
        <v>0</v>
      </c>
      <c r="X20" s="1469"/>
      <c r="Y20" s="1469"/>
      <c r="Z20" s="1469"/>
      <c r="AA20" s="1469"/>
      <c r="AB20" s="1469"/>
    </row>
    <row r="21" spans="1:32" s="1469" customFormat="1" ht="13.9" customHeight="1">
      <c r="A21" s="1469" t="s">
        <v>3814</v>
      </c>
      <c r="C21" s="157" t="s">
        <v>3815</v>
      </c>
      <c r="D21" s="1462"/>
      <c r="E21" s="1462"/>
      <c r="F21" s="94" t="s">
        <v>3816</v>
      </c>
      <c r="H21" s="94"/>
      <c r="I21" s="94"/>
      <c r="J21" s="1469" t="s">
        <v>3817</v>
      </c>
      <c r="M21" s="1462"/>
      <c r="O21" s="99" t="s">
        <v>333</v>
      </c>
    </row>
    <row r="22" spans="1:32" s="1469" customFormat="1" ht="13.9" customHeight="1">
      <c r="A22" s="1462"/>
      <c r="B22" s="1462"/>
      <c r="C22" s="1462"/>
      <c r="D22" s="1462"/>
      <c r="E22" s="1462"/>
      <c r="F22" s="94" t="s">
        <v>3818</v>
      </c>
      <c r="H22" s="94"/>
      <c r="I22" s="94"/>
      <c r="J22" s="1462"/>
      <c r="K22" s="1462"/>
      <c r="L22" s="1462"/>
      <c r="M22" s="1462"/>
    </row>
    <row r="23" spans="1:32" s="1469" customFormat="1" ht="13.9" customHeight="1">
      <c r="A23" s="1462"/>
      <c r="B23" s="1462"/>
      <c r="C23" s="1462"/>
      <c r="D23" s="1462"/>
      <c r="E23" s="1462"/>
      <c r="F23" s="1462"/>
      <c r="G23" s="1462"/>
      <c r="H23" s="1462"/>
      <c r="I23" s="1462"/>
      <c r="J23" s="1462"/>
      <c r="K23" s="1462"/>
      <c r="L23" s="1462"/>
      <c r="M23" s="1462"/>
    </row>
    <row r="24" spans="1:32" s="1469" customFormat="1" ht="13.9" customHeight="1">
      <c r="A24" s="94" t="s">
        <v>3819</v>
      </c>
    </row>
    <row r="25" spans="1:32" s="1469" customFormat="1" ht="13.9" customHeight="1">
      <c r="A25" s="1967" t="s">
        <v>3820</v>
      </c>
      <c r="B25" s="1967"/>
      <c r="C25" s="1967"/>
      <c r="D25" s="1967"/>
      <c r="E25" s="1967"/>
      <c r="F25" s="1967"/>
      <c r="G25" s="1967"/>
      <c r="H25" s="1967"/>
      <c r="I25" s="1967"/>
      <c r="J25" s="1967"/>
      <c r="K25" s="1967"/>
      <c r="L25" s="1967"/>
      <c r="M25" s="1967"/>
      <c r="N25" s="1967"/>
      <c r="O25" s="1967"/>
    </row>
    <row r="26" spans="1:32" s="94" customFormat="1" ht="13.9" customHeight="1">
      <c r="A26" s="366"/>
      <c r="B26" s="1469"/>
      <c r="C26" s="1469"/>
    </row>
    <row r="27" spans="1:32" s="94" customFormat="1" ht="13.9" customHeight="1">
      <c r="A27" s="157"/>
      <c r="B27" s="367">
        <f>B8-SUM(B9:B20)</f>
        <v>0</v>
      </c>
      <c r="C27" s="367">
        <f t="shared" ref="C27:O27" si="7">C8-SUM(C9:C20)</f>
        <v>0</v>
      </c>
      <c r="D27" s="367">
        <f t="shared" si="7"/>
        <v>0</v>
      </c>
      <c r="E27" s="367">
        <f t="shared" si="7"/>
        <v>0</v>
      </c>
      <c r="F27" s="367">
        <f t="shared" si="7"/>
        <v>0</v>
      </c>
      <c r="G27" s="367">
        <f t="shared" si="7"/>
        <v>0</v>
      </c>
      <c r="H27" s="367">
        <f t="shared" si="7"/>
        <v>0</v>
      </c>
      <c r="I27" s="367">
        <f t="shared" si="7"/>
        <v>0</v>
      </c>
      <c r="J27" s="367">
        <f t="shared" si="7"/>
        <v>0</v>
      </c>
      <c r="K27" s="367">
        <f t="shared" si="7"/>
        <v>0</v>
      </c>
      <c r="L27" s="367">
        <f t="shared" si="7"/>
        <v>0</v>
      </c>
      <c r="M27" s="367">
        <f t="shared" si="7"/>
        <v>0</v>
      </c>
      <c r="N27" s="367">
        <f t="shared" si="7"/>
        <v>0</v>
      </c>
      <c r="O27" s="367">
        <f t="shared" si="7"/>
        <v>0</v>
      </c>
      <c r="AB27" s="1469"/>
      <c r="AC27" s="1469"/>
      <c r="AD27" s="1469"/>
      <c r="AE27" s="1469"/>
      <c r="AF27" s="1469"/>
    </row>
  </sheetData>
  <mergeCells count="22">
    <mergeCell ref="K6:K7"/>
    <mergeCell ref="L6:L7"/>
    <mergeCell ref="M6:M7"/>
    <mergeCell ref="N6:O7"/>
    <mergeCell ref="A25:O25"/>
    <mergeCell ref="A5:A7"/>
    <mergeCell ref="B5:I5"/>
    <mergeCell ref="J5:M5"/>
    <mergeCell ref="N5:O5"/>
    <mergeCell ref="B6:B7"/>
    <mergeCell ref="C6:C7"/>
    <mergeCell ref="D6:D7"/>
    <mergeCell ref="E6:E7"/>
    <mergeCell ref="F6:I6"/>
    <mergeCell ref="J6:J7"/>
    <mergeCell ref="E4:J4"/>
    <mergeCell ref="N4:O4"/>
    <mergeCell ref="L1:M1"/>
    <mergeCell ref="N1:O1"/>
    <mergeCell ref="L2:M2"/>
    <mergeCell ref="N2:O2"/>
    <mergeCell ref="A3:O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65" orientation="landscape" r:id="rId1"/>
  <headerFooter alignWithMargins="0">
    <oddFooter>&amp;C&amp;8&amp;A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8.75" style="97" customWidth="1"/>
    <col min="2" max="2" width="16.375" style="97" customWidth="1"/>
    <col min="3" max="6" width="23.375" style="97" customWidth="1"/>
    <col min="7" max="256" width="9" style="97"/>
    <col min="257" max="257" width="18.75" style="97" customWidth="1"/>
    <col min="258" max="258" width="16.375" style="97" customWidth="1"/>
    <col min="259" max="262" width="23.375" style="97" customWidth="1"/>
    <col min="263" max="512" width="9" style="97"/>
    <col min="513" max="513" width="18.75" style="97" customWidth="1"/>
    <col min="514" max="514" width="16.375" style="97" customWidth="1"/>
    <col min="515" max="518" width="23.375" style="97" customWidth="1"/>
    <col min="519" max="768" width="9" style="97"/>
    <col min="769" max="769" width="18.75" style="97" customWidth="1"/>
    <col min="770" max="770" width="16.375" style="97" customWidth="1"/>
    <col min="771" max="774" width="23.375" style="97" customWidth="1"/>
    <col min="775" max="1024" width="9" style="97"/>
    <col min="1025" max="1025" width="18.75" style="97" customWidth="1"/>
    <col min="1026" max="1026" width="16.375" style="97" customWidth="1"/>
    <col min="1027" max="1030" width="23.375" style="97" customWidth="1"/>
    <col min="1031" max="1280" width="9" style="97"/>
    <col min="1281" max="1281" width="18.75" style="97" customWidth="1"/>
    <col min="1282" max="1282" width="16.375" style="97" customWidth="1"/>
    <col min="1283" max="1286" width="23.375" style="97" customWidth="1"/>
    <col min="1287" max="1536" width="9" style="97"/>
    <col min="1537" max="1537" width="18.75" style="97" customWidth="1"/>
    <col min="1538" max="1538" width="16.375" style="97" customWidth="1"/>
    <col min="1539" max="1542" width="23.375" style="97" customWidth="1"/>
    <col min="1543" max="1792" width="9" style="97"/>
    <col min="1793" max="1793" width="18.75" style="97" customWidth="1"/>
    <col min="1794" max="1794" width="16.375" style="97" customWidth="1"/>
    <col min="1795" max="1798" width="23.375" style="97" customWidth="1"/>
    <col min="1799" max="2048" width="9" style="97"/>
    <col min="2049" max="2049" width="18.75" style="97" customWidth="1"/>
    <col min="2050" max="2050" width="16.375" style="97" customWidth="1"/>
    <col min="2051" max="2054" width="23.375" style="97" customWidth="1"/>
    <col min="2055" max="2304" width="9" style="97"/>
    <col min="2305" max="2305" width="18.75" style="97" customWidth="1"/>
    <col min="2306" max="2306" width="16.375" style="97" customWidth="1"/>
    <col min="2307" max="2310" width="23.375" style="97" customWidth="1"/>
    <col min="2311" max="2560" width="9" style="97"/>
    <col min="2561" max="2561" width="18.75" style="97" customWidth="1"/>
    <col min="2562" max="2562" width="16.375" style="97" customWidth="1"/>
    <col min="2563" max="2566" width="23.375" style="97" customWidth="1"/>
    <col min="2567" max="2816" width="9" style="97"/>
    <col min="2817" max="2817" width="18.75" style="97" customWidth="1"/>
    <col min="2818" max="2818" width="16.375" style="97" customWidth="1"/>
    <col min="2819" max="2822" width="23.375" style="97" customWidth="1"/>
    <col min="2823" max="3072" width="9" style="97"/>
    <col min="3073" max="3073" width="18.75" style="97" customWidth="1"/>
    <col min="3074" max="3074" width="16.375" style="97" customWidth="1"/>
    <col min="3075" max="3078" width="23.375" style="97" customWidth="1"/>
    <col min="3079" max="3328" width="9" style="97"/>
    <col min="3329" max="3329" width="18.75" style="97" customWidth="1"/>
    <col min="3330" max="3330" width="16.375" style="97" customWidth="1"/>
    <col min="3331" max="3334" width="23.375" style="97" customWidth="1"/>
    <col min="3335" max="3584" width="9" style="97"/>
    <col min="3585" max="3585" width="18.75" style="97" customWidth="1"/>
    <col min="3586" max="3586" width="16.375" style="97" customWidth="1"/>
    <col min="3587" max="3590" width="23.375" style="97" customWidth="1"/>
    <col min="3591" max="3840" width="9" style="97"/>
    <col min="3841" max="3841" width="18.75" style="97" customWidth="1"/>
    <col min="3842" max="3842" width="16.375" style="97" customWidth="1"/>
    <col min="3843" max="3846" width="23.375" style="97" customWidth="1"/>
    <col min="3847" max="4096" width="9" style="97"/>
    <col min="4097" max="4097" width="18.75" style="97" customWidth="1"/>
    <col min="4098" max="4098" width="16.375" style="97" customWidth="1"/>
    <col min="4099" max="4102" width="23.375" style="97" customWidth="1"/>
    <col min="4103" max="4352" width="9" style="97"/>
    <col min="4353" max="4353" width="18.75" style="97" customWidth="1"/>
    <col min="4354" max="4354" width="16.375" style="97" customWidth="1"/>
    <col min="4355" max="4358" width="23.375" style="97" customWidth="1"/>
    <col min="4359" max="4608" width="9" style="97"/>
    <col min="4609" max="4609" width="18.75" style="97" customWidth="1"/>
    <col min="4610" max="4610" width="16.375" style="97" customWidth="1"/>
    <col min="4611" max="4614" width="23.375" style="97" customWidth="1"/>
    <col min="4615" max="4864" width="9" style="97"/>
    <col min="4865" max="4865" width="18.75" style="97" customWidth="1"/>
    <col min="4866" max="4866" width="16.375" style="97" customWidth="1"/>
    <col min="4867" max="4870" width="23.375" style="97" customWidth="1"/>
    <col min="4871" max="5120" width="9" style="97"/>
    <col min="5121" max="5121" width="18.75" style="97" customWidth="1"/>
    <col min="5122" max="5122" width="16.375" style="97" customWidth="1"/>
    <col min="5123" max="5126" width="23.375" style="97" customWidth="1"/>
    <col min="5127" max="5376" width="9" style="97"/>
    <col min="5377" max="5377" width="18.75" style="97" customWidth="1"/>
    <col min="5378" max="5378" width="16.375" style="97" customWidth="1"/>
    <col min="5379" max="5382" width="23.375" style="97" customWidth="1"/>
    <col min="5383" max="5632" width="9" style="97"/>
    <col min="5633" max="5633" width="18.75" style="97" customWidth="1"/>
    <col min="5634" max="5634" width="16.375" style="97" customWidth="1"/>
    <col min="5635" max="5638" width="23.375" style="97" customWidth="1"/>
    <col min="5639" max="5888" width="9" style="97"/>
    <col min="5889" max="5889" width="18.75" style="97" customWidth="1"/>
    <col min="5890" max="5890" width="16.375" style="97" customWidth="1"/>
    <col min="5891" max="5894" width="23.375" style="97" customWidth="1"/>
    <col min="5895" max="6144" width="9" style="97"/>
    <col min="6145" max="6145" width="18.75" style="97" customWidth="1"/>
    <col min="6146" max="6146" width="16.375" style="97" customWidth="1"/>
    <col min="6147" max="6150" width="23.375" style="97" customWidth="1"/>
    <col min="6151" max="6400" width="9" style="97"/>
    <col min="6401" max="6401" width="18.75" style="97" customWidth="1"/>
    <col min="6402" max="6402" width="16.375" style="97" customWidth="1"/>
    <col min="6403" max="6406" width="23.375" style="97" customWidth="1"/>
    <col min="6407" max="6656" width="9" style="97"/>
    <col min="6657" max="6657" width="18.75" style="97" customWidth="1"/>
    <col min="6658" max="6658" width="16.375" style="97" customWidth="1"/>
    <col min="6659" max="6662" width="23.375" style="97" customWidth="1"/>
    <col min="6663" max="6912" width="9" style="97"/>
    <col min="6913" max="6913" width="18.75" style="97" customWidth="1"/>
    <col min="6914" max="6914" width="16.375" style="97" customWidth="1"/>
    <col min="6915" max="6918" width="23.375" style="97" customWidth="1"/>
    <col min="6919" max="7168" width="9" style="97"/>
    <col min="7169" max="7169" width="18.75" style="97" customWidth="1"/>
    <col min="7170" max="7170" width="16.375" style="97" customWidth="1"/>
    <col min="7171" max="7174" width="23.375" style="97" customWidth="1"/>
    <col min="7175" max="7424" width="9" style="97"/>
    <col min="7425" max="7425" width="18.75" style="97" customWidth="1"/>
    <col min="7426" max="7426" width="16.375" style="97" customWidth="1"/>
    <col min="7427" max="7430" width="23.375" style="97" customWidth="1"/>
    <col min="7431" max="7680" width="9" style="97"/>
    <col min="7681" max="7681" width="18.75" style="97" customWidth="1"/>
    <col min="7682" max="7682" width="16.375" style="97" customWidth="1"/>
    <col min="7683" max="7686" width="23.375" style="97" customWidth="1"/>
    <col min="7687" max="7936" width="9" style="97"/>
    <col min="7937" max="7937" width="18.75" style="97" customWidth="1"/>
    <col min="7938" max="7938" width="16.375" style="97" customWidth="1"/>
    <col min="7939" max="7942" width="23.375" style="97" customWidth="1"/>
    <col min="7943" max="8192" width="9" style="97"/>
    <col min="8193" max="8193" width="18.75" style="97" customWidth="1"/>
    <col min="8194" max="8194" width="16.375" style="97" customWidth="1"/>
    <col min="8195" max="8198" width="23.375" style="97" customWidth="1"/>
    <col min="8199" max="8448" width="9" style="97"/>
    <col min="8449" max="8449" width="18.75" style="97" customWidth="1"/>
    <col min="8450" max="8450" width="16.375" style="97" customWidth="1"/>
    <col min="8451" max="8454" width="23.375" style="97" customWidth="1"/>
    <col min="8455" max="8704" width="9" style="97"/>
    <col min="8705" max="8705" width="18.75" style="97" customWidth="1"/>
    <col min="8706" max="8706" width="16.375" style="97" customWidth="1"/>
    <col min="8707" max="8710" width="23.375" style="97" customWidth="1"/>
    <col min="8711" max="8960" width="9" style="97"/>
    <col min="8961" max="8961" width="18.75" style="97" customWidth="1"/>
    <col min="8962" max="8962" width="16.375" style="97" customWidth="1"/>
    <col min="8963" max="8966" width="23.375" style="97" customWidth="1"/>
    <col min="8967" max="9216" width="9" style="97"/>
    <col min="9217" max="9217" width="18.75" style="97" customWidth="1"/>
    <col min="9218" max="9218" width="16.375" style="97" customWidth="1"/>
    <col min="9219" max="9222" width="23.375" style="97" customWidth="1"/>
    <col min="9223" max="9472" width="9" style="97"/>
    <col min="9473" max="9473" width="18.75" style="97" customWidth="1"/>
    <col min="9474" max="9474" width="16.375" style="97" customWidth="1"/>
    <col min="9475" max="9478" width="23.375" style="97" customWidth="1"/>
    <col min="9479" max="9728" width="9" style="97"/>
    <col min="9729" max="9729" width="18.75" style="97" customWidth="1"/>
    <col min="9730" max="9730" width="16.375" style="97" customWidth="1"/>
    <col min="9731" max="9734" width="23.375" style="97" customWidth="1"/>
    <col min="9735" max="9984" width="9" style="97"/>
    <col min="9985" max="9985" width="18.75" style="97" customWidth="1"/>
    <col min="9986" max="9986" width="16.375" style="97" customWidth="1"/>
    <col min="9987" max="9990" width="23.375" style="97" customWidth="1"/>
    <col min="9991" max="10240" width="9" style="97"/>
    <col min="10241" max="10241" width="18.75" style="97" customWidth="1"/>
    <col min="10242" max="10242" width="16.375" style="97" customWidth="1"/>
    <col min="10243" max="10246" width="23.375" style="97" customWidth="1"/>
    <col min="10247" max="10496" width="9" style="97"/>
    <col min="10497" max="10497" width="18.75" style="97" customWidth="1"/>
    <col min="10498" max="10498" width="16.375" style="97" customWidth="1"/>
    <col min="10499" max="10502" width="23.375" style="97" customWidth="1"/>
    <col min="10503" max="10752" width="9" style="97"/>
    <col min="10753" max="10753" width="18.75" style="97" customWidth="1"/>
    <col min="10754" max="10754" width="16.375" style="97" customWidth="1"/>
    <col min="10755" max="10758" width="23.375" style="97" customWidth="1"/>
    <col min="10759" max="11008" width="9" style="97"/>
    <col min="11009" max="11009" width="18.75" style="97" customWidth="1"/>
    <col min="11010" max="11010" width="16.375" style="97" customWidth="1"/>
    <col min="11011" max="11014" width="23.375" style="97" customWidth="1"/>
    <col min="11015" max="11264" width="9" style="97"/>
    <col min="11265" max="11265" width="18.75" style="97" customWidth="1"/>
    <col min="11266" max="11266" width="16.375" style="97" customWidth="1"/>
    <col min="11267" max="11270" width="23.375" style="97" customWidth="1"/>
    <col min="11271" max="11520" width="9" style="97"/>
    <col min="11521" max="11521" width="18.75" style="97" customWidth="1"/>
    <col min="11522" max="11522" width="16.375" style="97" customWidth="1"/>
    <col min="11523" max="11526" width="23.375" style="97" customWidth="1"/>
    <col min="11527" max="11776" width="9" style="97"/>
    <col min="11777" max="11777" width="18.75" style="97" customWidth="1"/>
    <col min="11778" max="11778" width="16.375" style="97" customWidth="1"/>
    <col min="11779" max="11782" width="23.375" style="97" customWidth="1"/>
    <col min="11783" max="12032" width="9" style="97"/>
    <col min="12033" max="12033" width="18.75" style="97" customWidth="1"/>
    <col min="12034" max="12034" width="16.375" style="97" customWidth="1"/>
    <col min="12035" max="12038" width="23.375" style="97" customWidth="1"/>
    <col min="12039" max="12288" width="9" style="97"/>
    <col min="12289" max="12289" width="18.75" style="97" customWidth="1"/>
    <col min="12290" max="12290" width="16.375" style="97" customWidth="1"/>
    <col min="12291" max="12294" width="23.375" style="97" customWidth="1"/>
    <col min="12295" max="12544" width="9" style="97"/>
    <col min="12545" max="12545" width="18.75" style="97" customWidth="1"/>
    <col min="12546" max="12546" width="16.375" style="97" customWidth="1"/>
    <col min="12547" max="12550" width="23.375" style="97" customWidth="1"/>
    <col min="12551" max="12800" width="9" style="97"/>
    <col min="12801" max="12801" width="18.75" style="97" customWidth="1"/>
    <col min="12802" max="12802" width="16.375" style="97" customWidth="1"/>
    <col min="12803" max="12806" width="23.375" style="97" customWidth="1"/>
    <col min="12807" max="13056" width="9" style="97"/>
    <col min="13057" max="13057" width="18.75" style="97" customWidth="1"/>
    <col min="13058" max="13058" width="16.375" style="97" customWidth="1"/>
    <col min="13059" max="13062" width="23.375" style="97" customWidth="1"/>
    <col min="13063" max="13312" width="9" style="97"/>
    <col min="13313" max="13313" width="18.75" style="97" customWidth="1"/>
    <col min="13314" max="13314" width="16.375" style="97" customWidth="1"/>
    <col min="13315" max="13318" width="23.375" style="97" customWidth="1"/>
    <col min="13319" max="13568" width="9" style="97"/>
    <col min="13569" max="13569" width="18.75" style="97" customWidth="1"/>
    <col min="13570" max="13570" width="16.375" style="97" customWidth="1"/>
    <col min="13571" max="13574" width="23.375" style="97" customWidth="1"/>
    <col min="13575" max="13824" width="9" style="97"/>
    <col min="13825" max="13825" width="18.75" style="97" customWidth="1"/>
    <col min="13826" max="13826" width="16.375" style="97" customWidth="1"/>
    <col min="13827" max="13830" width="23.375" style="97" customWidth="1"/>
    <col min="13831" max="14080" width="9" style="97"/>
    <col min="14081" max="14081" width="18.75" style="97" customWidth="1"/>
    <col min="14082" max="14082" width="16.375" style="97" customWidth="1"/>
    <col min="14083" max="14086" width="23.375" style="97" customWidth="1"/>
    <col min="14087" max="14336" width="9" style="97"/>
    <col min="14337" max="14337" width="18.75" style="97" customWidth="1"/>
    <col min="14338" max="14338" width="16.375" style="97" customWidth="1"/>
    <col min="14339" max="14342" width="23.375" style="97" customWidth="1"/>
    <col min="14343" max="14592" width="9" style="97"/>
    <col min="14593" max="14593" width="18.75" style="97" customWidth="1"/>
    <col min="14594" max="14594" width="16.375" style="97" customWidth="1"/>
    <col min="14595" max="14598" width="23.375" style="97" customWidth="1"/>
    <col min="14599" max="14848" width="9" style="97"/>
    <col min="14849" max="14849" width="18.75" style="97" customWidth="1"/>
    <col min="14850" max="14850" width="16.375" style="97" customWidth="1"/>
    <col min="14851" max="14854" width="23.375" style="97" customWidth="1"/>
    <col min="14855" max="15104" width="9" style="97"/>
    <col min="15105" max="15105" width="18.75" style="97" customWidth="1"/>
    <col min="15106" max="15106" width="16.375" style="97" customWidth="1"/>
    <col min="15107" max="15110" width="23.375" style="97" customWidth="1"/>
    <col min="15111" max="15360" width="9" style="97"/>
    <col min="15361" max="15361" width="18.75" style="97" customWidth="1"/>
    <col min="15362" max="15362" width="16.375" style="97" customWidth="1"/>
    <col min="15363" max="15366" width="23.375" style="97" customWidth="1"/>
    <col min="15367" max="15616" width="9" style="97"/>
    <col min="15617" max="15617" width="18.75" style="97" customWidth="1"/>
    <col min="15618" max="15618" width="16.375" style="97" customWidth="1"/>
    <col min="15619" max="15622" width="23.375" style="97" customWidth="1"/>
    <col min="15623" max="15872" width="9" style="97"/>
    <col min="15873" max="15873" width="18.75" style="97" customWidth="1"/>
    <col min="15874" max="15874" width="16.375" style="97" customWidth="1"/>
    <col min="15875" max="15878" width="23.375" style="97" customWidth="1"/>
    <col min="15879" max="16128" width="9" style="97"/>
    <col min="16129" max="16129" width="18.75" style="97" customWidth="1"/>
    <col min="16130" max="16130" width="16.375" style="97" customWidth="1"/>
    <col min="16131" max="16134" width="23.375" style="97" customWidth="1"/>
    <col min="16135" max="16384" width="9" style="97"/>
  </cols>
  <sheetData>
    <row r="1" spans="1:8" s="94" customFormat="1" ht="16.5" customHeight="1">
      <c r="A1" s="1439" t="s">
        <v>3699</v>
      </c>
      <c r="B1" s="570"/>
      <c r="E1" s="1439" t="s">
        <v>3700</v>
      </c>
      <c r="F1" s="1488" t="s">
        <v>3770</v>
      </c>
      <c r="H1" s="1462"/>
    </row>
    <row r="2" spans="1:8" s="94" customFormat="1" ht="16.5" customHeight="1">
      <c r="A2" s="1439" t="s">
        <v>3701</v>
      </c>
      <c r="B2" s="1474" t="s">
        <v>3702</v>
      </c>
      <c r="C2" s="1475"/>
      <c r="D2" s="7" t="s">
        <v>3703</v>
      </c>
      <c r="E2" s="1463" t="s">
        <v>3704</v>
      </c>
      <c r="F2" s="369" t="s">
        <v>668</v>
      </c>
      <c r="G2" s="1490"/>
      <c r="H2" s="1462"/>
    </row>
    <row r="3" spans="1:8" s="100" customFormat="1" ht="25.5" customHeight="1">
      <c r="A3" s="1762" t="s">
        <v>3771</v>
      </c>
      <c r="B3" s="1762"/>
      <c r="C3" s="1762"/>
      <c r="D3" s="1762"/>
      <c r="E3" s="1762"/>
      <c r="F3" s="1762"/>
    </row>
    <row r="4" spans="1:8" s="94" customFormat="1" ht="25.5" customHeight="1">
      <c r="A4" s="1763" t="s">
        <v>3772</v>
      </c>
      <c r="B4" s="1763"/>
      <c r="C4" s="1763"/>
      <c r="D4" s="1763"/>
      <c r="E4" s="1763"/>
      <c r="F4" s="1466" t="s">
        <v>3773</v>
      </c>
      <c r="G4" s="368"/>
    </row>
    <row r="5" spans="1:8" s="94" customFormat="1" ht="25.5" customHeight="1">
      <c r="A5" s="1746" t="s">
        <v>3774</v>
      </c>
      <c r="B5" s="1737"/>
      <c r="C5" s="1439" t="s">
        <v>3502</v>
      </c>
      <c r="D5" s="1439" t="s">
        <v>3775</v>
      </c>
      <c r="E5" s="1439" t="s">
        <v>3776</v>
      </c>
      <c r="F5" s="1463" t="s">
        <v>367</v>
      </c>
      <c r="G5" s="1469"/>
    </row>
    <row r="6" spans="1:8" s="94" customFormat="1" ht="27.95" customHeight="1">
      <c r="A6" s="1467" t="s">
        <v>3777</v>
      </c>
      <c r="B6" s="1468"/>
      <c r="C6" s="191">
        <f>D6+E6+F6</f>
        <v>16</v>
      </c>
      <c r="D6" s="1500">
        <f>SUM(D7:D10)</f>
        <v>0</v>
      </c>
      <c r="E6" s="1500">
        <f>SUM(E7:E10)</f>
        <v>7</v>
      </c>
      <c r="F6" s="1500">
        <f>SUM(F7:F10)</f>
        <v>9</v>
      </c>
      <c r="G6" s="1469"/>
      <c r="H6" s="21">
        <f>C6-D6-E6-F6</f>
        <v>0</v>
      </c>
    </row>
    <row r="7" spans="1:8" s="94" customFormat="1" ht="27.95" customHeight="1">
      <c r="A7" s="1469" t="s">
        <v>3778</v>
      </c>
      <c r="B7" s="1470"/>
      <c r="C7" s="191">
        <f t="shared" ref="C7:C18" si="0">D7+E7+F7</f>
        <v>7</v>
      </c>
      <c r="D7" s="1500">
        <v>0</v>
      </c>
      <c r="E7" s="1500">
        <v>0</v>
      </c>
      <c r="F7" s="1500">
        <v>7</v>
      </c>
      <c r="G7" s="1469"/>
      <c r="H7" s="21">
        <f t="shared" ref="H7:H18" si="1">C7-D7-E7-F7</f>
        <v>0</v>
      </c>
    </row>
    <row r="8" spans="1:8" s="94" customFormat="1" ht="27.95" customHeight="1">
      <c r="A8" s="1469" t="s">
        <v>670</v>
      </c>
      <c r="B8" s="1470"/>
      <c r="C8" s="191">
        <f t="shared" si="0"/>
        <v>0</v>
      </c>
      <c r="D8" s="1500">
        <v>0</v>
      </c>
      <c r="E8" s="1500">
        <v>0</v>
      </c>
      <c r="F8" s="1500">
        <v>0</v>
      </c>
      <c r="G8" s="1469"/>
      <c r="H8" s="21">
        <f t="shared" si="1"/>
        <v>0</v>
      </c>
    </row>
    <row r="9" spans="1:8" s="94" customFormat="1" ht="27.95" customHeight="1">
      <c r="A9" s="1469" t="s">
        <v>3779</v>
      </c>
      <c r="B9" s="1470"/>
      <c r="C9" s="191">
        <f t="shared" si="0"/>
        <v>9</v>
      </c>
      <c r="D9" s="1500">
        <v>0</v>
      </c>
      <c r="E9" s="1500">
        <v>7</v>
      </c>
      <c r="F9" s="1500">
        <v>2</v>
      </c>
      <c r="G9" s="1469"/>
      <c r="H9" s="21">
        <f t="shared" si="1"/>
        <v>0</v>
      </c>
    </row>
    <row r="10" spans="1:8" s="94" customFormat="1" ht="27.95" customHeight="1">
      <c r="A10" s="1469" t="s">
        <v>3780</v>
      </c>
      <c r="B10" s="1470"/>
      <c r="C10" s="191">
        <f t="shared" si="0"/>
        <v>0</v>
      </c>
      <c r="D10" s="1500">
        <v>0</v>
      </c>
      <c r="E10" s="1500">
        <v>0</v>
      </c>
      <c r="F10" s="1500">
        <v>0</v>
      </c>
      <c r="G10" s="1469"/>
      <c r="H10" s="21">
        <f t="shared" si="1"/>
        <v>0</v>
      </c>
    </row>
    <row r="11" spans="1:8" s="94" customFormat="1" ht="27.95" customHeight="1">
      <c r="A11" s="1469"/>
      <c r="B11" s="1470"/>
      <c r="C11" s="191"/>
      <c r="D11" s="1500"/>
      <c r="E11" s="1500"/>
      <c r="F11" s="1500"/>
      <c r="G11" s="1469"/>
    </row>
    <row r="12" spans="1:8" s="94" customFormat="1" ht="27.95" customHeight="1">
      <c r="A12" s="1858" t="s">
        <v>369</v>
      </c>
      <c r="B12" s="1449" t="s">
        <v>53</v>
      </c>
      <c r="C12" s="191">
        <f t="shared" si="0"/>
        <v>1923</v>
      </c>
      <c r="D12" s="1500">
        <f>D13+D14</f>
        <v>76</v>
      </c>
      <c r="E12" s="1500">
        <f>E13+E14</f>
        <v>1328</v>
      </c>
      <c r="F12" s="1500">
        <f>F13+F14</f>
        <v>519</v>
      </c>
      <c r="G12" s="1469"/>
      <c r="H12" s="21">
        <f t="shared" si="1"/>
        <v>0</v>
      </c>
    </row>
    <row r="13" spans="1:8" s="94" customFormat="1" ht="27.95" customHeight="1">
      <c r="A13" s="1858"/>
      <c r="B13" s="1449" t="s">
        <v>50</v>
      </c>
      <c r="C13" s="191">
        <f t="shared" si="0"/>
        <v>881</v>
      </c>
      <c r="D13" s="1500">
        <f>'高職-16'!F8</f>
        <v>31</v>
      </c>
      <c r="E13" s="1500">
        <f>'高職-16'!I8</f>
        <v>645</v>
      </c>
      <c r="F13" s="1500">
        <f>'高職-16'!L8</f>
        <v>205</v>
      </c>
      <c r="G13" s="1469"/>
      <c r="H13" s="21">
        <f t="shared" si="1"/>
        <v>0</v>
      </c>
    </row>
    <row r="14" spans="1:8" s="94" customFormat="1" ht="27.95" customHeight="1">
      <c r="A14" s="1858"/>
      <c r="B14" s="1449" t="s">
        <v>51</v>
      </c>
      <c r="C14" s="191">
        <f t="shared" si="0"/>
        <v>1042</v>
      </c>
      <c r="D14" s="1500">
        <f>'高職-16'!G8</f>
        <v>45</v>
      </c>
      <c r="E14" s="1500">
        <f>'高職-16'!J8</f>
        <v>683</v>
      </c>
      <c r="F14" s="1500">
        <f>'高職-16'!M8</f>
        <v>314</v>
      </c>
      <c r="G14" s="1469"/>
      <c r="H14" s="21">
        <f t="shared" si="1"/>
        <v>0</v>
      </c>
    </row>
    <row r="15" spans="1:8" s="94" customFormat="1" ht="27.95" customHeight="1">
      <c r="A15" s="1490"/>
      <c r="B15" s="1449"/>
      <c r="C15" s="191"/>
      <c r="D15" s="1500"/>
      <c r="E15" s="1500"/>
      <c r="F15" s="1500"/>
      <c r="G15" s="1469"/>
    </row>
    <row r="16" spans="1:8" s="94" customFormat="1" ht="27.95" customHeight="1">
      <c r="A16" s="1858" t="s">
        <v>370</v>
      </c>
      <c r="B16" s="1449" t="s">
        <v>53</v>
      </c>
      <c r="C16" s="191">
        <f>D16+E16+F16</f>
        <v>423</v>
      </c>
      <c r="D16" s="1500">
        <f>D17+D18</f>
        <v>0</v>
      </c>
      <c r="E16" s="1500">
        <f>E17+E18</f>
        <v>289</v>
      </c>
      <c r="F16" s="1500">
        <f>F17+F18</f>
        <v>134</v>
      </c>
      <c r="G16" s="1469"/>
      <c r="H16" s="21">
        <f t="shared" si="1"/>
        <v>0</v>
      </c>
    </row>
    <row r="17" spans="1:32" s="94" customFormat="1" ht="27.95" customHeight="1">
      <c r="A17" s="1858"/>
      <c r="B17" s="1449" t="s">
        <v>50</v>
      </c>
      <c r="C17" s="191">
        <f t="shared" si="0"/>
        <v>174</v>
      </c>
      <c r="D17" s="1500">
        <f>'高職-16'!R8</f>
        <v>0</v>
      </c>
      <c r="E17" s="1500">
        <f>'高職-16'!U8</f>
        <v>129</v>
      </c>
      <c r="F17" s="1500">
        <f>'高職-16'!X8</f>
        <v>45</v>
      </c>
      <c r="G17" s="1469"/>
      <c r="H17" s="21">
        <f t="shared" si="1"/>
        <v>0</v>
      </c>
    </row>
    <row r="18" spans="1:32" s="94" customFormat="1" ht="27.95" customHeight="1">
      <c r="A18" s="1822"/>
      <c r="B18" s="1450" t="s">
        <v>51</v>
      </c>
      <c r="C18" s="192">
        <f t="shared" si="0"/>
        <v>249</v>
      </c>
      <c r="D18" s="1505">
        <f>'高職-16'!S8</f>
        <v>0</v>
      </c>
      <c r="E18" s="1505">
        <f>'高職-16'!V8</f>
        <v>160</v>
      </c>
      <c r="F18" s="1505">
        <f>'高職-16'!Y8</f>
        <v>89</v>
      </c>
      <c r="G18" s="1469"/>
      <c r="H18" s="21">
        <f t="shared" si="1"/>
        <v>0</v>
      </c>
    </row>
    <row r="19" spans="1:32" s="1469" customFormat="1" ht="13.9" customHeight="1">
      <c r="A19" s="1467" t="s">
        <v>2919</v>
      </c>
      <c r="B19" s="157" t="s">
        <v>3781</v>
      </c>
      <c r="C19" s="99" t="s">
        <v>2921</v>
      </c>
      <c r="E19" s="1490" t="s">
        <v>2922</v>
      </c>
      <c r="F19" s="99" t="s">
        <v>333</v>
      </c>
      <c r="G19" s="94"/>
      <c r="H19" s="94"/>
      <c r="I19" s="94"/>
      <c r="L19" s="1462"/>
      <c r="M19" s="1462"/>
    </row>
    <row r="20" spans="1:32" s="1469" customFormat="1" ht="13.9" customHeight="1">
      <c r="A20" s="1462"/>
      <c r="B20" s="1462"/>
      <c r="C20" s="99" t="s">
        <v>2923</v>
      </c>
      <c r="E20" s="1462"/>
      <c r="G20" s="94"/>
      <c r="H20" s="94"/>
      <c r="I20" s="94"/>
      <c r="J20" s="1462"/>
      <c r="K20" s="1462"/>
      <c r="L20" s="1462"/>
      <c r="M20" s="1462"/>
    </row>
    <row r="21" spans="1:32" s="94" customFormat="1" ht="13.9" customHeight="1">
      <c r="A21" s="1462"/>
      <c r="B21" s="1462"/>
      <c r="C21" s="1500"/>
      <c r="D21" s="1500"/>
      <c r="E21" s="1500"/>
      <c r="F21" s="1500"/>
    </row>
    <row r="22" spans="1:32" s="94" customFormat="1" ht="13.9" customHeight="1">
      <c r="A22" s="94" t="s">
        <v>2924</v>
      </c>
    </row>
    <row r="23" spans="1:32" s="94" customFormat="1" ht="13.9" customHeight="1">
      <c r="A23" s="94" t="s">
        <v>3031</v>
      </c>
      <c r="B23" s="1469"/>
      <c r="C23" s="1469"/>
    </row>
    <row r="24" spans="1:32" s="94" customFormat="1" ht="13.9" customHeight="1">
      <c r="A24" s="157"/>
      <c r="B24" s="157"/>
      <c r="AB24" s="1469"/>
      <c r="AC24" s="1469"/>
      <c r="AD24" s="1469"/>
      <c r="AE24" s="1469"/>
      <c r="AF24" s="1469"/>
    </row>
    <row r="25" spans="1:32">
      <c r="C25" s="372">
        <f>C6-C7-C8-C9-C10</f>
        <v>0</v>
      </c>
      <c r="D25" s="372">
        <f>D6-D7-D8-D9-D10</f>
        <v>0</v>
      </c>
      <c r="E25" s="372">
        <f>E6-E7-E8-E9-E10</f>
        <v>0</v>
      </c>
      <c r="F25" s="372">
        <f>F6-F7-F8-F9-F10</f>
        <v>0</v>
      </c>
    </row>
    <row r="26" spans="1:32">
      <c r="C26" s="372">
        <f>C12-C13-C14</f>
        <v>0</v>
      </c>
      <c r="D26" s="372">
        <f>D12-D13-D14</f>
        <v>0</v>
      </c>
      <c r="E26" s="372">
        <f>E12-E13-E14</f>
        <v>0</v>
      </c>
      <c r="F26" s="372">
        <f>F12-F13-F14</f>
        <v>0</v>
      </c>
    </row>
    <row r="27" spans="1:32">
      <c r="C27" s="372">
        <f>C16-C17-C18</f>
        <v>0</v>
      </c>
      <c r="D27" s="372">
        <f>D16-D17-D18</f>
        <v>0</v>
      </c>
      <c r="E27" s="372">
        <f>E16-E17-E18</f>
        <v>0</v>
      </c>
      <c r="F27" s="372">
        <f>F16-F17-F18</f>
        <v>0</v>
      </c>
    </row>
  </sheetData>
  <mergeCells count="5">
    <mergeCell ref="A3:F3"/>
    <mergeCell ref="A4:E4"/>
    <mergeCell ref="A5:B5"/>
    <mergeCell ref="A12:A14"/>
    <mergeCell ref="A16:A18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7"/>
  <sheetViews>
    <sheetView view="pageBreakPreview" zoomScale="70" zoomScaleNormal="100" zoomScaleSheetLayoutView="70" workbookViewId="0">
      <selection activeCell="I10" sqref="I10"/>
    </sheetView>
  </sheetViews>
  <sheetFormatPr defaultColWidth="9" defaultRowHeight="15.75"/>
  <cols>
    <col min="1" max="1" width="15.625" style="1469" customWidth="1"/>
    <col min="2" max="2" width="3.625" style="1469" customWidth="1"/>
    <col min="3" max="5" width="12.375" style="97" customWidth="1"/>
    <col min="6" max="8" width="12.125" style="97" customWidth="1"/>
    <col min="9" max="11" width="12.375" style="97" customWidth="1"/>
    <col min="12" max="12" width="9" style="9"/>
    <col min="13" max="18" width="4.125" style="97" bestFit="1" customWidth="1"/>
    <col min="19" max="256" width="9" style="97"/>
    <col min="257" max="257" width="15.625" style="97" customWidth="1"/>
    <col min="258" max="258" width="3.625" style="97" customWidth="1"/>
    <col min="259" max="261" width="12.375" style="97" customWidth="1"/>
    <col min="262" max="264" width="12.125" style="97" customWidth="1"/>
    <col min="265" max="267" width="12.375" style="97" customWidth="1"/>
    <col min="268" max="268" width="9" style="97"/>
    <col min="269" max="274" width="4.125" style="97" bestFit="1" customWidth="1"/>
    <col min="275" max="512" width="9" style="97"/>
    <col min="513" max="513" width="15.625" style="97" customWidth="1"/>
    <col min="514" max="514" width="3.625" style="97" customWidth="1"/>
    <col min="515" max="517" width="12.375" style="97" customWidth="1"/>
    <col min="518" max="520" width="12.125" style="97" customWidth="1"/>
    <col min="521" max="523" width="12.375" style="97" customWidth="1"/>
    <col min="524" max="524" width="9" style="97"/>
    <col min="525" max="530" width="4.125" style="97" bestFit="1" customWidth="1"/>
    <col min="531" max="768" width="9" style="97"/>
    <col min="769" max="769" width="15.625" style="97" customWidth="1"/>
    <col min="770" max="770" width="3.625" style="97" customWidth="1"/>
    <col min="771" max="773" width="12.375" style="97" customWidth="1"/>
    <col min="774" max="776" width="12.125" style="97" customWidth="1"/>
    <col min="777" max="779" width="12.375" style="97" customWidth="1"/>
    <col min="780" max="780" width="9" style="97"/>
    <col min="781" max="786" width="4.125" style="97" bestFit="1" customWidth="1"/>
    <col min="787" max="1024" width="9" style="97"/>
    <col min="1025" max="1025" width="15.625" style="97" customWidth="1"/>
    <col min="1026" max="1026" width="3.625" style="97" customWidth="1"/>
    <col min="1027" max="1029" width="12.375" style="97" customWidth="1"/>
    <col min="1030" max="1032" width="12.125" style="97" customWidth="1"/>
    <col min="1033" max="1035" width="12.375" style="97" customWidth="1"/>
    <col min="1036" max="1036" width="9" style="97"/>
    <col min="1037" max="1042" width="4.125" style="97" bestFit="1" customWidth="1"/>
    <col min="1043" max="1280" width="9" style="97"/>
    <col min="1281" max="1281" width="15.625" style="97" customWidth="1"/>
    <col min="1282" max="1282" width="3.625" style="97" customWidth="1"/>
    <col min="1283" max="1285" width="12.375" style="97" customWidth="1"/>
    <col min="1286" max="1288" width="12.125" style="97" customWidth="1"/>
    <col min="1289" max="1291" width="12.375" style="97" customWidth="1"/>
    <col min="1292" max="1292" width="9" style="97"/>
    <col min="1293" max="1298" width="4.125" style="97" bestFit="1" customWidth="1"/>
    <col min="1299" max="1536" width="9" style="97"/>
    <col min="1537" max="1537" width="15.625" style="97" customWidth="1"/>
    <col min="1538" max="1538" width="3.625" style="97" customWidth="1"/>
    <col min="1539" max="1541" width="12.375" style="97" customWidth="1"/>
    <col min="1542" max="1544" width="12.125" style="97" customWidth="1"/>
    <col min="1545" max="1547" width="12.375" style="97" customWidth="1"/>
    <col min="1548" max="1548" width="9" style="97"/>
    <col min="1549" max="1554" width="4.125" style="97" bestFit="1" customWidth="1"/>
    <col min="1555" max="1792" width="9" style="97"/>
    <col min="1793" max="1793" width="15.625" style="97" customWidth="1"/>
    <col min="1794" max="1794" width="3.625" style="97" customWidth="1"/>
    <col min="1795" max="1797" width="12.375" style="97" customWidth="1"/>
    <col min="1798" max="1800" width="12.125" style="97" customWidth="1"/>
    <col min="1801" max="1803" width="12.375" style="97" customWidth="1"/>
    <col min="1804" max="1804" width="9" style="97"/>
    <col min="1805" max="1810" width="4.125" style="97" bestFit="1" customWidth="1"/>
    <col min="1811" max="2048" width="9" style="97"/>
    <col min="2049" max="2049" width="15.625" style="97" customWidth="1"/>
    <col min="2050" max="2050" width="3.625" style="97" customWidth="1"/>
    <col min="2051" max="2053" width="12.375" style="97" customWidth="1"/>
    <col min="2054" max="2056" width="12.125" style="97" customWidth="1"/>
    <col min="2057" max="2059" width="12.375" style="97" customWidth="1"/>
    <col min="2060" max="2060" width="9" style="97"/>
    <col min="2061" max="2066" width="4.125" style="97" bestFit="1" customWidth="1"/>
    <col min="2067" max="2304" width="9" style="97"/>
    <col min="2305" max="2305" width="15.625" style="97" customWidth="1"/>
    <col min="2306" max="2306" width="3.625" style="97" customWidth="1"/>
    <col min="2307" max="2309" width="12.375" style="97" customWidth="1"/>
    <col min="2310" max="2312" width="12.125" style="97" customWidth="1"/>
    <col min="2313" max="2315" width="12.375" style="97" customWidth="1"/>
    <col min="2316" max="2316" width="9" style="97"/>
    <col min="2317" max="2322" width="4.125" style="97" bestFit="1" customWidth="1"/>
    <col min="2323" max="2560" width="9" style="97"/>
    <col min="2561" max="2561" width="15.625" style="97" customWidth="1"/>
    <col min="2562" max="2562" width="3.625" style="97" customWidth="1"/>
    <col min="2563" max="2565" width="12.375" style="97" customWidth="1"/>
    <col min="2566" max="2568" width="12.125" style="97" customWidth="1"/>
    <col min="2569" max="2571" width="12.375" style="97" customWidth="1"/>
    <col min="2572" max="2572" width="9" style="97"/>
    <col min="2573" max="2578" width="4.125" style="97" bestFit="1" customWidth="1"/>
    <col min="2579" max="2816" width="9" style="97"/>
    <col min="2817" max="2817" width="15.625" style="97" customWidth="1"/>
    <col min="2818" max="2818" width="3.625" style="97" customWidth="1"/>
    <col min="2819" max="2821" width="12.375" style="97" customWidth="1"/>
    <col min="2822" max="2824" width="12.125" style="97" customWidth="1"/>
    <col min="2825" max="2827" width="12.375" style="97" customWidth="1"/>
    <col min="2828" max="2828" width="9" style="97"/>
    <col min="2829" max="2834" width="4.125" style="97" bestFit="1" customWidth="1"/>
    <col min="2835" max="3072" width="9" style="97"/>
    <col min="3073" max="3073" width="15.625" style="97" customWidth="1"/>
    <col min="3074" max="3074" width="3.625" style="97" customWidth="1"/>
    <col min="3075" max="3077" width="12.375" style="97" customWidth="1"/>
    <col min="3078" max="3080" width="12.125" style="97" customWidth="1"/>
    <col min="3081" max="3083" width="12.375" style="97" customWidth="1"/>
    <col min="3084" max="3084" width="9" style="97"/>
    <col min="3085" max="3090" width="4.125" style="97" bestFit="1" customWidth="1"/>
    <col min="3091" max="3328" width="9" style="97"/>
    <col min="3329" max="3329" width="15.625" style="97" customWidth="1"/>
    <col min="3330" max="3330" width="3.625" style="97" customWidth="1"/>
    <col min="3331" max="3333" width="12.375" style="97" customWidth="1"/>
    <col min="3334" max="3336" width="12.125" style="97" customWidth="1"/>
    <col min="3337" max="3339" width="12.375" style="97" customWidth="1"/>
    <col min="3340" max="3340" width="9" style="97"/>
    <col min="3341" max="3346" width="4.125" style="97" bestFit="1" customWidth="1"/>
    <col min="3347" max="3584" width="9" style="97"/>
    <col min="3585" max="3585" width="15.625" style="97" customWidth="1"/>
    <col min="3586" max="3586" width="3.625" style="97" customWidth="1"/>
    <col min="3587" max="3589" width="12.375" style="97" customWidth="1"/>
    <col min="3590" max="3592" width="12.125" style="97" customWidth="1"/>
    <col min="3593" max="3595" width="12.375" style="97" customWidth="1"/>
    <col min="3596" max="3596" width="9" style="97"/>
    <col min="3597" max="3602" width="4.125" style="97" bestFit="1" customWidth="1"/>
    <col min="3603" max="3840" width="9" style="97"/>
    <col min="3841" max="3841" width="15.625" style="97" customWidth="1"/>
    <col min="3842" max="3842" width="3.625" style="97" customWidth="1"/>
    <col min="3843" max="3845" width="12.375" style="97" customWidth="1"/>
    <col min="3846" max="3848" width="12.125" style="97" customWidth="1"/>
    <col min="3849" max="3851" width="12.375" style="97" customWidth="1"/>
    <col min="3852" max="3852" width="9" style="97"/>
    <col min="3853" max="3858" width="4.125" style="97" bestFit="1" customWidth="1"/>
    <col min="3859" max="4096" width="9" style="97"/>
    <col min="4097" max="4097" width="15.625" style="97" customWidth="1"/>
    <col min="4098" max="4098" width="3.625" style="97" customWidth="1"/>
    <col min="4099" max="4101" width="12.375" style="97" customWidth="1"/>
    <col min="4102" max="4104" width="12.125" style="97" customWidth="1"/>
    <col min="4105" max="4107" width="12.375" style="97" customWidth="1"/>
    <col min="4108" max="4108" width="9" style="97"/>
    <col min="4109" max="4114" width="4.125" style="97" bestFit="1" customWidth="1"/>
    <col min="4115" max="4352" width="9" style="97"/>
    <col min="4353" max="4353" width="15.625" style="97" customWidth="1"/>
    <col min="4354" max="4354" width="3.625" style="97" customWidth="1"/>
    <col min="4355" max="4357" width="12.375" style="97" customWidth="1"/>
    <col min="4358" max="4360" width="12.125" style="97" customWidth="1"/>
    <col min="4361" max="4363" width="12.375" style="97" customWidth="1"/>
    <col min="4364" max="4364" width="9" style="97"/>
    <col min="4365" max="4370" width="4.125" style="97" bestFit="1" customWidth="1"/>
    <col min="4371" max="4608" width="9" style="97"/>
    <col min="4609" max="4609" width="15.625" style="97" customWidth="1"/>
    <col min="4610" max="4610" width="3.625" style="97" customWidth="1"/>
    <col min="4611" max="4613" width="12.375" style="97" customWidth="1"/>
    <col min="4614" max="4616" width="12.125" style="97" customWidth="1"/>
    <col min="4617" max="4619" width="12.375" style="97" customWidth="1"/>
    <col min="4620" max="4620" width="9" style="97"/>
    <col min="4621" max="4626" width="4.125" style="97" bestFit="1" customWidth="1"/>
    <col min="4627" max="4864" width="9" style="97"/>
    <col min="4865" max="4865" width="15.625" style="97" customWidth="1"/>
    <col min="4866" max="4866" width="3.625" style="97" customWidth="1"/>
    <col min="4867" max="4869" width="12.375" style="97" customWidth="1"/>
    <col min="4870" max="4872" width="12.125" style="97" customWidth="1"/>
    <col min="4873" max="4875" width="12.375" style="97" customWidth="1"/>
    <col min="4876" max="4876" width="9" style="97"/>
    <col min="4877" max="4882" width="4.125" style="97" bestFit="1" customWidth="1"/>
    <col min="4883" max="5120" width="9" style="97"/>
    <col min="5121" max="5121" width="15.625" style="97" customWidth="1"/>
    <col min="5122" max="5122" width="3.625" style="97" customWidth="1"/>
    <col min="5123" max="5125" width="12.375" style="97" customWidth="1"/>
    <col min="5126" max="5128" width="12.125" style="97" customWidth="1"/>
    <col min="5129" max="5131" width="12.375" style="97" customWidth="1"/>
    <col min="5132" max="5132" width="9" style="97"/>
    <col min="5133" max="5138" width="4.125" style="97" bestFit="1" customWidth="1"/>
    <col min="5139" max="5376" width="9" style="97"/>
    <col min="5377" max="5377" width="15.625" style="97" customWidth="1"/>
    <col min="5378" max="5378" width="3.625" style="97" customWidth="1"/>
    <col min="5379" max="5381" width="12.375" style="97" customWidth="1"/>
    <col min="5382" max="5384" width="12.125" style="97" customWidth="1"/>
    <col min="5385" max="5387" width="12.375" style="97" customWidth="1"/>
    <col min="5388" max="5388" width="9" style="97"/>
    <col min="5389" max="5394" width="4.125" style="97" bestFit="1" customWidth="1"/>
    <col min="5395" max="5632" width="9" style="97"/>
    <col min="5633" max="5633" width="15.625" style="97" customWidth="1"/>
    <col min="5634" max="5634" width="3.625" style="97" customWidth="1"/>
    <col min="5635" max="5637" width="12.375" style="97" customWidth="1"/>
    <col min="5638" max="5640" width="12.125" style="97" customWidth="1"/>
    <col min="5641" max="5643" width="12.375" style="97" customWidth="1"/>
    <col min="5644" max="5644" width="9" style="97"/>
    <col min="5645" max="5650" width="4.125" style="97" bestFit="1" customWidth="1"/>
    <col min="5651" max="5888" width="9" style="97"/>
    <col min="5889" max="5889" width="15.625" style="97" customWidth="1"/>
    <col min="5890" max="5890" width="3.625" style="97" customWidth="1"/>
    <col min="5891" max="5893" width="12.375" style="97" customWidth="1"/>
    <col min="5894" max="5896" width="12.125" style="97" customWidth="1"/>
    <col min="5897" max="5899" width="12.375" style="97" customWidth="1"/>
    <col min="5900" max="5900" width="9" style="97"/>
    <col min="5901" max="5906" width="4.125" style="97" bestFit="1" customWidth="1"/>
    <col min="5907" max="6144" width="9" style="97"/>
    <col min="6145" max="6145" width="15.625" style="97" customWidth="1"/>
    <col min="6146" max="6146" width="3.625" style="97" customWidth="1"/>
    <col min="6147" max="6149" width="12.375" style="97" customWidth="1"/>
    <col min="6150" max="6152" width="12.125" style="97" customWidth="1"/>
    <col min="6153" max="6155" width="12.375" style="97" customWidth="1"/>
    <col min="6156" max="6156" width="9" style="97"/>
    <col min="6157" max="6162" width="4.125" style="97" bestFit="1" customWidth="1"/>
    <col min="6163" max="6400" width="9" style="97"/>
    <col min="6401" max="6401" width="15.625" style="97" customWidth="1"/>
    <col min="6402" max="6402" width="3.625" style="97" customWidth="1"/>
    <col min="6403" max="6405" width="12.375" style="97" customWidth="1"/>
    <col min="6406" max="6408" width="12.125" style="97" customWidth="1"/>
    <col min="6409" max="6411" width="12.375" style="97" customWidth="1"/>
    <col min="6412" max="6412" width="9" style="97"/>
    <col min="6413" max="6418" width="4.125" style="97" bestFit="1" customWidth="1"/>
    <col min="6419" max="6656" width="9" style="97"/>
    <col min="6657" max="6657" width="15.625" style="97" customWidth="1"/>
    <col min="6658" max="6658" width="3.625" style="97" customWidth="1"/>
    <col min="6659" max="6661" width="12.375" style="97" customWidth="1"/>
    <col min="6662" max="6664" width="12.125" style="97" customWidth="1"/>
    <col min="6665" max="6667" width="12.375" style="97" customWidth="1"/>
    <col min="6668" max="6668" width="9" style="97"/>
    <col min="6669" max="6674" width="4.125" style="97" bestFit="1" customWidth="1"/>
    <col min="6675" max="6912" width="9" style="97"/>
    <col min="6913" max="6913" width="15.625" style="97" customWidth="1"/>
    <col min="6914" max="6914" width="3.625" style="97" customWidth="1"/>
    <col min="6915" max="6917" width="12.375" style="97" customWidth="1"/>
    <col min="6918" max="6920" width="12.125" style="97" customWidth="1"/>
    <col min="6921" max="6923" width="12.375" style="97" customWidth="1"/>
    <col min="6924" max="6924" width="9" style="97"/>
    <col min="6925" max="6930" width="4.125" style="97" bestFit="1" customWidth="1"/>
    <col min="6931" max="7168" width="9" style="97"/>
    <col min="7169" max="7169" width="15.625" style="97" customWidth="1"/>
    <col min="7170" max="7170" width="3.625" style="97" customWidth="1"/>
    <col min="7171" max="7173" width="12.375" style="97" customWidth="1"/>
    <col min="7174" max="7176" width="12.125" style="97" customWidth="1"/>
    <col min="7177" max="7179" width="12.375" style="97" customWidth="1"/>
    <col min="7180" max="7180" width="9" style="97"/>
    <col min="7181" max="7186" width="4.125" style="97" bestFit="1" customWidth="1"/>
    <col min="7187" max="7424" width="9" style="97"/>
    <col min="7425" max="7425" width="15.625" style="97" customWidth="1"/>
    <col min="7426" max="7426" width="3.625" style="97" customWidth="1"/>
    <col min="7427" max="7429" width="12.375" style="97" customWidth="1"/>
    <col min="7430" max="7432" width="12.125" style="97" customWidth="1"/>
    <col min="7433" max="7435" width="12.375" style="97" customWidth="1"/>
    <col min="7436" max="7436" width="9" style="97"/>
    <col min="7437" max="7442" width="4.125" style="97" bestFit="1" customWidth="1"/>
    <col min="7443" max="7680" width="9" style="97"/>
    <col min="7681" max="7681" width="15.625" style="97" customWidth="1"/>
    <col min="7682" max="7682" width="3.625" style="97" customWidth="1"/>
    <col min="7683" max="7685" width="12.375" style="97" customWidth="1"/>
    <col min="7686" max="7688" width="12.125" style="97" customWidth="1"/>
    <col min="7689" max="7691" width="12.375" style="97" customWidth="1"/>
    <col min="7692" max="7692" width="9" style="97"/>
    <col min="7693" max="7698" width="4.125" style="97" bestFit="1" customWidth="1"/>
    <col min="7699" max="7936" width="9" style="97"/>
    <col min="7937" max="7937" width="15.625" style="97" customWidth="1"/>
    <col min="7938" max="7938" width="3.625" style="97" customWidth="1"/>
    <col min="7939" max="7941" width="12.375" style="97" customWidth="1"/>
    <col min="7942" max="7944" width="12.125" style="97" customWidth="1"/>
    <col min="7945" max="7947" width="12.375" style="97" customWidth="1"/>
    <col min="7948" max="7948" width="9" style="97"/>
    <col min="7949" max="7954" width="4.125" style="97" bestFit="1" customWidth="1"/>
    <col min="7955" max="8192" width="9" style="97"/>
    <col min="8193" max="8193" width="15.625" style="97" customWidth="1"/>
    <col min="8194" max="8194" width="3.625" style="97" customWidth="1"/>
    <col min="8195" max="8197" width="12.375" style="97" customWidth="1"/>
    <col min="8198" max="8200" width="12.125" style="97" customWidth="1"/>
    <col min="8201" max="8203" width="12.375" style="97" customWidth="1"/>
    <col min="8204" max="8204" width="9" style="97"/>
    <col min="8205" max="8210" width="4.125" style="97" bestFit="1" customWidth="1"/>
    <col min="8211" max="8448" width="9" style="97"/>
    <col min="8449" max="8449" width="15.625" style="97" customWidth="1"/>
    <col min="8450" max="8450" width="3.625" style="97" customWidth="1"/>
    <col min="8451" max="8453" width="12.375" style="97" customWidth="1"/>
    <col min="8454" max="8456" width="12.125" style="97" customWidth="1"/>
    <col min="8457" max="8459" width="12.375" style="97" customWidth="1"/>
    <col min="8460" max="8460" width="9" style="97"/>
    <col min="8461" max="8466" width="4.125" style="97" bestFit="1" customWidth="1"/>
    <col min="8467" max="8704" width="9" style="97"/>
    <col min="8705" max="8705" width="15.625" style="97" customWidth="1"/>
    <col min="8706" max="8706" width="3.625" style="97" customWidth="1"/>
    <col min="8707" max="8709" width="12.375" style="97" customWidth="1"/>
    <col min="8710" max="8712" width="12.125" style="97" customWidth="1"/>
    <col min="8713" max="8715" width="12.375" style="97" customWidth="1"/>
    <col min="8716" max="8716" width="9" style="97"/>
    <col min="8717" max="8722" width="4.125" style="97" bestFit="1" customWidth="1"/>
    <col min="8723" max="8960" width="9" style="97"/>
    <col min="8961" max="8961" width="15.625" style="97" customWidth="1"/>
    <col min="8962" max="8962" width="3.625" style="97" customWidth="1"/>
    <col min="8963" max="8965" width="12.375" style="97" customWidth="1"/>
    <col min="8966" max="8968" width="12.125" style="97" customWidth="1"/>
    <col min="8969" max="8971" width="12.375" style="97" customWidth="1"/>
    <col min="8972" max="8972" width="9" style="97"/>
    <col min="8973" max="8978" width="4.125" style="97" bestFit="1" customWidth="1"/>
    <col min="8979" max="9216" width="9" style="97"/>
    <col min="9217" max="9217" width="15.625" style="97" customWidth="1"/>
    <col min="9218" max="9218" width="3.625" style="97" customWidth="1"/>
    <col min="9219" max="9221" width="12.375" style="97" customWidth="1"/>
    <col min="9222" max="9224" width="12.125" style="97" customWidth="1"/>
    <col min="9225" max="9227" width="12.375" style="97" customWidth="1"/>
    <col min="9228" max="9228" width="9" style="97"/>
    <col min="9229" max="9234" width="4.125" style="97" bestFit="1" customWidth="1"/>
    <col min="9235" max="9472" width="9" style="97"/>
    <col min="9473" max="9473" width="15.625" style="97" customWidth="1"/>
    <col min="9474" max="9474" width="3.625" style="97" customWidth="1"/>
    <col min="9475" max="9477" width="12.375" style="97" customWidth="1"/>
    <col min="9478" max="9480" width="12.125" style="97" customWidth="1"/>
    <col min="9481" max="9483" width="12.375" style="97" customWidth="1"/>
    <col min="9484" max="9484" width="9" style="97"/>
    <col min="9485" max="9490" width="4.125" style="97" bestFit="1" customWidth="1"/>
    <col min="9491" max="9728" width="9" style="97"/>
    <col min="9729" max="9729" width="15.625" style="97" customWidth="1"/>
    <col min="9730" max="9730" width="3.625" style="97" customWidth="1"/>
    <col min="9731" max="9733" width="12.375" style="97" customWidth="1"/>
    <col min="9734" max="9736" width="12.125" style="97" customWidth="1"/>
    <col min="9737" max="9739" width="12.375" style="97" customWidth="1"/>
    <col min="9740" max="9740" width="9" style="97"/>
    <col min="9741" max="9746" width="4.125" style="97" bestFit="1" customWidth="1"/>
    <col min="9747" max="9984" width="9" style="97"/>
    <col min="9985" max="9985" width="15.625" style="97" customWidth="1"/>
    <col min="9986" max="9986" width="3.625" style="97" customWidth="1"/>
    <col min="9987" max="9989" width="12.375" style="97" customWidth="1"/>
    <col min="9990" max="9992" width="12.125" style="97" customWidth="1"/>
    <col min="9993" max="9995" width="12.375" style="97" customWidth="1"/>
    <col min="9996" max="9996" width="9" style="97"/>
    <col min="9997" max="10002" width="4.125" style="97" bestFit="1" customWidth="1"/>
    <col min="10003" max="10240" width="9" style="97"/>
    <col min="10241" max="10241" width="15.625" style="97" customWidth="1"/>
    <col min="10242" max="10242" width="3.625" style="97" customWidth="1"/>
    <col min="10243" max="10245" width="12.375" style="97" customWidth="1"/>
    <col min="10246" max="10248" width="12.125" style="97" customWidth="1"/>
    <col min="10249" max="10251" width="12.375" style="97" customWidth="1"/>
    <col min="10252" max="10252" width="9" style="97"/>
    <col min="10253" max="10258" width="4.125" style="97" bestFit="1" customWidth="1"/>
    <col min="10259" max="10496" width="9" style="97"/>
    <col min="10497" max="10497" width="15.625" style="97" customWidth="1"/>
    <col min="10498" max="10498" width="3.625" style="97" customWidth="1"/>
    <col min="10499" max="10501" width="12.375" style="97" customWidth="1"/>
    <col min="10502" max="10504" width="12.125" style="97" customWidth="1"/>
    <col min="10505" max="10507" width="12.375" style="97" customWidth="1"/>
    <col min="10508" max="10508" width="9" style="97"/>
    <col min="10509" max="10514" width="4.125" style="97" bestFit="1" customWidth="1"/>
    <col min="10515" max="10752" width="9" style="97"/>
    <col min="10753" max="10753" width="15.625" style="97" customWidth="1"/>
    <col min="10754" max="10754" width="3.625" style="97" customWidth="1"/>
    <col min="10755" max="10757" width="12.375" style="97" customWidth="1"/>
    <col min="10758" max="10760" width="12.125" style="97" customWidth="1"/>
    <col min="10761" max="10763" width="12.375" style="97" customWidth="1"/>
    <col min="10764" max="10764" width="9" style="97"/>
    <col min="10765" max="10770" width="4.125" style="97" bestFit="1" customWidth="1"/>
    <col min="10771" max="11008" width="9" style="97"/>
    <col min="11009" max="11009" width="15.625" style="97" customWidth="1"/>
    <col min="11010" max="11010" width="3.625" style="97" customWidth="1"/>
    <col min="11011" max="11013" width="12.375" style="97" customWidth="1"/>
    <col min="11014" max="11016" width="12.125" style="97" customWidth="1"/>
    <col min="11017" max="11019" width="12.375" style="97" customWidth="1"/>
    <col min="11020" max="11020" width="9" style="97"/>
    <col min="11021" max="11026" width="4.125" style="97" bestFit="1" customWidth="1"/>
    <col min="11027" max="11264" width="9" style="97"/>
    <col min="11265" max="11265" width="15.625" style="97" customWidth="1"/>
    <col min="11266" max="11266" width="3.625" style="97" customWidth="1"/>
    <col min="11267" max="11269" width="12.375" style="97" customWidth="1"/>
    <col min="11270" max="11272" width="12.125" style="97" customWidth="1"/>
    <col min="11273" max="11275" width="12.375" style="97" customWidth="1"/>
    <col min="11276" max="11276" width="9" style="97"/>
    <col min="11277" max="11282" width="4.125" style="97" bestFit="1" customWidth="1"/>
    <col min="11283" max="11520" width="9" style="97"/>
    <col min="11521" max="11521" width="15.625" style="97" customWidth="1"/>
    <col min="11522" max="11522" width="3.625" style="97" customWidth="1"/>
    <col min="11523" max="11525" width="12.375" style="97" customWidth="1"/>
    <col min="11526" max="11528" width="12.125" style="97" customWidth="1"/>
    <col min="11529" max="11531" width="12.375" style="97" customWidth="1"/>
    <col min="11532" max="11532" width="9" style="97"/>
    <col min="11533" max="11538" width="4.125" style="97" bestFit="1" customWidth="1"/>
    <col min="11539" max="11776" width="9" style="97"/>
    <col min="11777" max="11777" width="15.625" style="97" customWidth="1"/>
    <col min="11778" max="11778" width="3.625" style="97" customWidth="1"/>
    <col min="11779" max="11781" width="12.375" style="97" customWidth="1"/>
    <col min="11782" max="11784" width="12.125" style="97" customWidth="1"/>
    <col min="11785" max="11787" width="12.375" style="97" customWidth="1"/>
    <col min="11788" max="11788" width="9" style="97"/>
    <col min="11789" max="11794" width="4.125" style="97" bestFit="1" customWidth="1"/>
    <col min="11795" max="12032" width="9" style="97"/>
    <col min="12033" max="12033" width="15.625" style="97" customWidth="1"/>
    <col min="12034" max="12034" width="3.625" style="97" customWidth="1"/>
    <col min="12035" max="12037" width="12.375" style="97" customWidth="1"/>
    <col min="12038" max="12040" width="12.125" style="97" customWidth="1"/>
    <col min="12041" max="12043" width="12.375" style="97" customWidth="1"/>
    <col min="12044" max="12044" width="9" style="97"/>
    <col min="12045" max="12050" width="4.125" style="97" bestFit="1" customWidth="1"/>
    <col min="12051" max="12288" width="9" style="97"/>
    <col min="12289" max="12289" width="15.625" style="97" customWidth="1"/>
    <col min="12290" max="12290" width="3.625" style="97" customWidth="1"/>
    <col min="12291" max="12293" width="12.375" style="97" customWidth="1"/>
    <col min="12294" max="12296" width="12.125" style="97" customWidth="1"/>
    <col min="12297" max="12299" width="12.375" style="97" customWidth="1"/>
    <col min="12300" max="12300" width="9" style="97"/>
    <col min="12301" max="12306" width="4.125" style="97" bestFit="1" customWidth="1"/>
    <col min="12307" max="12544" width="9" style="97"/>
    <col min="12545" max="12545" width="15.625" style="97" customWidth="1"/>
    <col min="12546" max="12546" width="3.625" style="97" customWidth="1"/>
    <col min="12547" max="12549" width="12.375" style="97" customWidth="1"/>
    <col min="12550" max="12552" width="12.125" style="97" customWidth="1"/>
    <col min="12553" max="12555" width="12.375" style="97" customWidth="1"/>
    <col min="12556" max="12556" width="9" style="97"/>
    <col min="12557" max="12562" width="4.125" style="97" bestFit="1" customWidth="1"/>
    <col min="12563" max="12800" width="9" style="97"/>
    <col min="12801" max="12801" width="15.625" style="97" customWidth="1"/>
    <col min="12802" max="12802" width="3.625" style="97" customWidth="1"/>
    <col min="12803" max="12805" width="12.375" style="97" customWidth="1"/>
    <col min="12806" max="12808" width="12.125" style="97" customWidth="1"/>
    <col min="12809" max="12811" width="12.375" style="97" customWidth="1"/>
    <col min="12812" max="12812" width="9" style="97"/>
    <col min="12813" max="12818" width="4.125" style="97" bestFit="1" customWidth="1"/>
    <col min="12819" max="13056" width="9" style="97"/>
    <col min="13057" max="13057" width="15.625" style="97" customWidth="1"/>
    <col min="13058" max="13058" width="3.625" style="97" customWidth="1"/>
    <col min="13059" max="13061" width="12.375" style="97" customWidth="1"/>
    <col min="13062" max="13064" width="12.125" style="97" customWidth="1"/>
    <col min="13065" max="13067" width="12.375" style="97" customWidth="1"/>
    <col min="13068" max="13068" width="9" style="97"/>
    <col min="13069" max="13074" width="4.125" style="97" bestFit="1" customWidth="1"/>
    <col min="13075" max="13312" width="9" style="97"/>
    <col min="13313" max="13313" width="15.625" style="97" customWidth="1"/>
    <col min="13314" max="13314" width="3.625" style="97" customWidth="1"/>
    <col min="13315" max="13317" width="12.375" style="97" customWidth="1"/>
    <col min="13318" max="13320" width="12.125" style="97" customWidth="1"/>
    <col min="13321" max="13323" width="12.375" style="97" customWidth="1"/>
    <col min="13324" max="13324" width="9" style="97"/>
    <col min="13325" max="13330" width="4.125" style="97" bestFit="1" customWidth="1"/>
    <col min="13331" max="13568" width="9" style="97"/>
    <col min="13569" max="13569" width="15.625" style="97" customWidth="1"/>
    <col min="13570" max="13570" width="3.625" style="97" customWidth="1"/>
    <col min="13571" max="13573" width="12.375" style="97" customWidth="1"/>
    <col min="13574" max="13576" width="12.125" style="97" customWidth="1"/>
    <col min="13577" max="13579" width="12.375" style="97" customWidth="1"/>
    <col min="13580" max="13580" width="9" style="97"/>
    <col min="13581" max="13586" width="4.125" style="97" bestFit="1" customWidth="1"/>
    <col min="13587" max="13824" width="9" style="97"/>
    <col min="13825" max="13825" width="15.625" style="97" customWidth="1"/>
    <col min="13826" max="13826" width="3.625" style="97" customWidth="1"/>
    <col min="13827" max="13829" width="12.375" style="97" customWidth="1"/>
    <col min="13830" max="13832" width="12.125" style="97" customWidth="1"/>
    <col min="13833" max="13835" width="12.375" style="97" customWidth="1"/>
    <col min="13836" max="13836" width="9" style="97"/>
    <col min="13837" max="13842" width="4.125" style="97" bestFit="1" customWidth="1"/>
    <col min="13843" max="14080" width="9" style="97"/>
    <col min="14081" max="14081" width="15.625" style="97" customWidth="1"/>
    <col min="14082" max="14082" width="3.625" style="97" customWidth="1"/>
    <col min="14083" max="14085" width="12.375" style="97" customWidth="1"/>
    <col min="14086" max="14088" width="12.125" style="97" customWidth="1"/>
    <col min="14089" max="14091" width="12.375" style="97" customWidth="1"/>
    <col min="14092" max="14092" width="9" style="97"/>
    <col min="14093" max="14098" width="4.125" style="97" bestFit="1" customWidth="1"/>
    <col min="14099" max="14336" width="9" style="97"/>
    <col min="14337" max="14337" width="15.625" style="97" customWidth="1"/>
    <col min="14338" max="14338" width="3.625" style="97" customWidth="1"/>
    <col min="14339" max="14341" width="12.375" style="97" customWidth="1"/>
    <col min="14342" max="14344" width="12.125" style="97" customWidth="1"/>
    <col min="14345" max="14347" width="12.375" style="97" customWidth="1"/>
    <col min="14348" max="14348" width="9" style="97"/>
    <col min="14349" max="14354" width="4.125" style="97" bestFit="1" customWidth="1"/>
    <col min="14355" max="14592" width="9" style="97"/>
    <col min="14593" max="14593" width="15.625" style="97" customWidth="1"/>
    <col min="14594" max="14594" width="3.625" style="97" customWidth="1"/>
    <col min="14595" max="14597" width="12.375" style="97" customWidth="1"/>
    <col min="14598" max="14600" width="12.125" style="97" customWidth="1"/>
    <col min="14601" max="14603" width="12.375" style="97" customWidth="1"/>
    <col min="14604" max="14604" width="9" style="97"/>
    <col min="14605" max="14610" width="4.125" style="97" bestFit="1" customWidth="1"/>
    <col min="14611" max="14848" width="9" style="97"/>
    <col min="14849" max="14849" width="15.625" style="97" customWidth="1"/>
    <col min="14850" max="14850" width="3.625" style="97" customWidth="1"/>
    <col min="14851" max="14853" width="12.375" style="97" customWidth="1"/>
    <col min="14854" max="14856" width="12.125" style="97" customWidth="1"/>
    <col min="14857" max="14859" width="12.375" style="97" customWidth="1"/>
    <col min="14860" max="14860" width="9" style="97"/>
    <col min="14861" max="14866" width="4.125" style="97" bestFit="1" customWidth="1"/>
    <col min="14867" max="15104" width="9" style="97"/>
    <col min="15105" max="15105" width="15.625" style="97" customWidth="1"/>
    <col min="15106" max="15106" width="3.625" style="97" customWidth="1"/>
    <col min="15107" max="15109" width="12.375" style="97" customWidth="1"/>
    <col min="15110" max="15112" width="12.125" style="97" customWidth="1"/>
    <col min="15113" max="15115" width="12.375" style="97" customWidth="1"/>
    <col min="15116" max="15116" width="9" style="97"/>
    <col min="15117" max="15122" width="4.125" style="97" bestFit="1" customWidth="1"/>
    <col min="15123" max="15360" width="9" style="97"/>
    <col min="15361" max="15361" width="15.625" style="97" customWidth="1"/>
    <col min="15362" max="15362" width="3.625" style="97" customWidth="1"/>
    <col min="15363" max="15365" width="12.375" style="97" customWidth="1"/>
    <col min="15366" max="15368" width="12.125" style="97" customWidth="1"/>
    <col min="15369" max="15371" width="12.375" style="97" customWidth="1"/>
    <col min="15372" max="15372" width="9" style="97"/>
    <col min="15373" max="15378" width="4.125" style="97" bestFit="1" customWidth="1"/>
    <col min="15379" max="15616" width="9" style="97"/>
    <col min="15617" max="15617" width="15.625" style="97" customWidth="1"/>
    <col min="15618" max="15618" width="3.625" style="97" customWidth="1"/>
    <col min="15619" max="15621" width="12.375" style="97" customWidth="1"/>
    <col min="15622" max="15624" width="12.125" style="97" customWidth="1"/>
    <col min="15625" max="15627" width="12.375" style="97" customWidth="1"/>
    <col min="15628" max="15628" width="9" style="97"/>
    <col min="15629" max="15634" width="4.125" style="97" bestFit="1" customWidth="1"/>
    <col min="15635" max="15872" width="9" style="97"/>
    <col min="15873" max="15873" width="15.625" style="97" customWidth="1"/>
    <col min="15874" max="15874" width="3.625" style="97" customWidth="1"/>
    <col min="15875" max="15877" width="12.375" style="97" customWidth="1"/>
    <col min="15878" max="15880" width="12.125" style="97" customWidth="1"/>
    <col min="15881" max="15883" width="12.375" style="97" customWidth="1"/>
    <col min="15884" max="15884" width="9" style="97"/>
    <col min="15885" max="15890" width="4.125" style="97" bestFit="1" customWidth="1"/>
    <col min="15891" max="16128" width="9" style="97"/>
    <col min="16129" max="16129" width="15.625" style="97" customWidth="1"/>
    <col min="16130" max="16130" width="3.625" style="97" customWidth="1"/>
    <col min="16131" max="16133" width="12.375" style="97" customWidth="1"/>
    <col min="16134" max="16136" width="12.125" style="97" customWidth="1"/>
    <col min="16137" max="16139" width="12.375" style="97" customWidth="1"/>
    <col min="16140" max="16140" width="9" style="97"/>
    <col min="16141" max="16146" width="4.125" style="97" bestFit="1" customWidth="1"/>
    <col min="16147" max="16384" width="9" style="97"/>
  </cols>
  <sheetData>
    <row r="1" spans="1:18" s="94" customFormat="1" ht="14.25" customHeight="1">
      <c r="A1" s="1810" t="s">
        <v>3737</v>
      </c>
      <c r="B1" s="1737"/>
      <c r="H1" s="1739" t="s">
        <v>3738</v>
      </c>
      <c r="I1" s="1739"/>
      <c r="J1" s="1739" t="s">
        <v>393</v>
      </c>
      <c r="K1" s="1739"/>
      <c r="L1" s="1469"/>
    </row>
    <row r="2" spans="1:18" s="94" customFormat="1" ht="14.25" customHeight="1">
      <c r="A2" s="1810" t="s">
        <v>3739</v>
      </c>
      <c r="B2" s="1737"/>
      <c r="C2" s="571" t="s">
        <v>3740</v>
      </c>
      <c r="D2" s="1475"/>
      <c r="E2" s="1475"/>
      <c r="F2" s="1471"/>
      <c r="G2" s="7" t="s">
        <v>3741</v>
      </c>
      <c r="H2" s="1739" t="s">
        <v>3742</v>
      </c>
      <c r="I2" s="1739"/>
      <c r="J2" s="1739" t="s">
        <v>671</v>
      </c>
      <c r="K2" s="1739"/>
      <c r="L2" s="1469"/>
    </row>
    <row r="3" spans="1:18" s="462" customFormat="1" ht="23.25" customHeight="1">
      <c r="A3" s="1762" t="s">
        <v>3743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461"/>
    </row>
    <row r="4" spans="1:18" s="519" customFormat="1" ht="17.25" customHeight="1">
      <c r="A4" s="1968" t="s">
        <v>3744</v>
      </c>
      <c r="B4" s="1968"/>
      <c r="C4" s="1968"/>
      <c r="D4" s="1968"/>
      <c r="E4" s="1968"/>
      <c r="F4" s="1968"/>
      <c r="G4" s="1763"/>
      <c r="H4" s="1968"/>
      <c r="I4" s="1968"/>
      <c r="J4" s="1968"/>
      <c r="K4" s="1452" t="s">
        <v>3745</v>
      </c>
      <c r="L4" s="1639"/>
    </row>
    <row r="5" spans="1:18" s="94" customFormat="1" ht="14.85" customHeight="1">
      <c r="A5" s="1808" t="s">
        <v>3746</v>
      </c>
      <c r="B5" s="1795"/>
      <c r="C5" s="1739" t="s">
        <v>3747</v>
      </c>
      <c r="D5" s="1739"/>
      <c r="E5" s="1739"/>
      <c r="F5" s="1739" t="s">
        <v>3748</v>
      </c>
      <c r="G5" s="1739"/>
      <c r="H5" s="1739"/>
      <c r="I5" s="1739" t="s">
        <v>3749</v>
      </c>
      <c r="J5" s="1739"/>
      <c r="K5" s="1810"/>
      <c r="L5" s="1469"/>
    </row>
    <row r="6" spans="1:18" s="459" customFormat="1" ht="14.85" customHeight="1">
      <c r="A6" s="1763"/>
      <c r="B6" s="1767"/>
      <c r="C6" s="1455" t="s">
        <v>3750</v>
      </c>
      <c r="D6" s="1455" t="s">
        <v>3751</v>
      </c>
      <c r="E6" s="1455" t="s">
        <v>3280</v>
      </c>
      <c r="F6" s="1455" t="s">
        <v>3750</v>
      </c>
      <c r="G6" s="1455" t="s">
        <v>3751</v>
      </c>
      <c r="H6" s="1455" t="s">
        <v>3280</v>
      </c>
      <c r="I6" s="1455" t="s">
        <v>3750</v>
      </c>
      <c r="J6" s="1455" t="s">
        <v>3751</v>
      </c>
      <c r="K6" s="1456" t="s">
        <v>3280</v>
      </c>
      <c r="L6" s="49"/>
    </row>
    <row r="7" spans="1:18" s="519" customFormat="1" ht="11.1" customHeight="1">
      <c r="A7" s="572" t="s">
        <v>673</v>
      </c>
      <c r="B7" s="573" t="s">
        <v>120</v>
      </c>
      <c r="C7" s="574">
        <f>C10+C13+C16+C19+C22+C25+C28+C31+C34+C37+C40</f>
        <v>1</v>
      </c>
      <c r="D7" s="575">
        <f t="shared" ref="D7:K9" si="0">D10+D13+D16+D19+D22+D25+D28+D31+D34+D37+D40</f>
        <v>7</v>
      </c>
      <c r="E7" s="575">
        <f t="shared" si="0"/>
        <v>9</v>
      </c>
      <c r="F7" s="575">
        <f>F10+F13+F16+F19+F22+F25+F28+F31+F34+F37+F40</f>
        <v>76</v>
      </c>
      <c r="G7" s="575">
        <f t="shared" si="0"/>
        <v>1328</v>
      </c>
      <c r="H7" s="575">
        <f t="shared" si="0"/>
        <v>519</v>
      </c>
      <c r="I7" s="575">
        <f t="shared" si="0"/>
        <v>0</v>
      </c>
      <c r="J7" s="575">
        <f>J10+J13+J16+J19+J22+J25+J28+J31+J34+J37+J40</f>
        <v>289</v>
      </c>
      <c r="K7" s="575">
        <f t="shared" si="0"/>
        <v>134</v>
      </c>
      <c r="L7" s="1639"/>
      <c r="M7" s="521">
        <f>'高職-16'!E8-'高職-4'!F7</f>
        <v>0</v>
      </c>
      <c r="N7" s="521">
        <f>'高職-16'!H8-'高職-4'!G7</f>
        <v>0</v>
      </c>
      <c r="O7" s="521">
        <f>'高職-16'!K8-'高職-4'!H7</f>
        <v>0</v>
      </c>
      <c r="P7" s="521">
        <f>'高職-16'!Q8-'高職-4'!I7</f>
        <v>0</v>
      </c>
      <c r="Q7" s="521">
        <f>'高職-16'!T8-'高職-4'!J7</f>
        <v>0</v>
      </c>
      <c r="R7" s="521">
        <f>'高職-16'!W8-'高職-4'!K7</f>
        <v>0</v>
      </c>
    </row>
    <row r="8" spans="1:18" s="519" customFormat="1" ht="11.1" customHeight="1">
      <c r="A8" s="576"/>
      <c r="B8" s="341" t="s">
        <v>674</v>
      </c>
      <c r="C8" s="577">
        <f>C11+C14+C17+C20+C23+C26+C29+C32+C35+C38+C41</f>
        <v>0</v>
      </c>
      <c r="D8" s="578">
        <f t="shared" si="0"/>
        <v>0</v>
      </c>
      <c r="E8" s="578">
        <f t="shared" si="0"/>
        <v>0</v>
      </c>
      <c r="F8" s="527">
        <f t="shared" si="0"/>
        <v>31</v>
      </c>
      <c r="G8" s="527">
        <f t="shared" si="0"/>
        <v>645</v>
      </c>
      <c r="H8" s="527">
        <f t="shared" si="0"/>
        <v>205</v>
      </c>
      <c r="I8" s="527">
        <f t="shared" si="0"/>
        <v>0</v>
      </c>
      <c r="J8" s="527">
        <f t="shared" si="0"/>
        <v>129</v>
      </c>
      <c r="K8" s="527">
        <f t="shared" si="0"/>
        <v>45</v>
      </c>
      <c r="L8" s="1639"/>
    </row>
    <row r="9" spans="1:18" s="519" customFormat="1" ht="11.1" customHeight="1">
      <c r="A9" s="576"/>
      <c r="B9" s="341" t="s">
        <v>327</v>
      </c>
      <c r="C9" s="577">
        <f>C12+C15+C18+C21+C24+C27+C30+C33+C36+C39+C42</f>
        <v>0</v>
      </c>
      <c r="D9" s="578">
        <f t="shared" si="0"/>
        <v>0</v>
      </c>
      <c r="E9" s="578">
        <f t="shared" si="0"/>
        <v>0</v>
      </c>
      <c r="F9" s="527">
        <f t="shared" si="0"/>
        <v>45</v>
      </c>
      <c r="G9" s="527">
        <f t="shared" si="0"/>
        <v>683</v>
      </c>
      <c r="H9" s="527">
        <f t="shared" si="0"/>
        <v>314</v>
      </c>
      <c r="I9" s="527">
        <f t="shared" si="0"/>
        <v>0</v>
      </c>
      <c r="J9" s="527">
        <f t="shared" si="0"/>
        <v>160</v>
      </c>
      <c r="K9" s="527">
        <f t="shared" si="0"/>
        <v>89</v>
      </c>
      <c r="L9" s="1639"/>
    </row>
    <row r="10" spans="1:18" s="519" customFormat="1" ht="11.1" customHeight="1">
      <c r="A10" s="579" t="s">
        <v>3752</v>
      </c>
      <c r="B10" s="347" t="s">
        <v>120</v>
      </c>
      <c r="C10" s="580">
        <v>0</v>
      </c>
      <c r="D10" s="527">
        <v>0</v>
      </c>
      <c r="E10" s="527">
        <v>0</v>
      </c>
      <c r="F10" s="527">
        <v>0</v>
      </c>
      <c r="G10" s="527">
        <v>0</v>
      </c>
      <c r="H10" s="527">
        <v>0</v>
      </c>
      <c r="I10" s="527">
        <v>0</v>
      </c>
      <c r="J10" s="527">
        <v>0</v>
      </c>
      <c r="K10" s="527">
        <v>0</v>
      </c>
      <c r="L10" s="1639"/>
    </row>
    <row r="11" spans="1:18" s="519" customFormat="1" ht="11.1" customHeight="1">
      <c r="A11" s="581"/>
      <c r="B11" s="347" t="s">
        <v>674</v>
      </c>
      <c r="C11" s="577">
        <v>0</v>
      </c>
      <c r="D11" s="578">
        <v>0</v>
      </c>
      <c r="E11" s="578">
        <v>0</v>
      </c>
      <c r="F11" s="527">
        <v>0</v>
      </c>
      <c r="G11" s="527">
        <v>0</v>
      </c>
      <c r="H11" s="527">
        <v>0</v>
      </c>
      <c r="I11" s="527">
        <v>0</v>
      </c>
      <c r="J11" s="527">
        <v>0</v>
      </c>
      <c r="K11" s="527">
        <v>0</v>
      </c>
      <c r="L11" s="1639"/>
    </row>
    <row r="12" spans="1:18" s="519" customFormat="1" ht="11.1" customHeight="1">
      <c r="A12" s="581"/>
      <c r="B12" s="347" t="s">
        <v>327</v>
      </c>
      <c r="C12" s="577">
        <v>0</v>
      </c>
      <c r="D12" s="578">
        <v>0</v>
      </c>
      <c r="E12" s="578">
        <v>0</v>
      </c>
      <c r="F12" s="527">
        <v>0</v>
      </c>
      <c r="G12" s="527">
        <v>0</v>
      </c>
      <c r="H12" s="527">
        <v>0</v>
      </c>
      <c r="I12" s="527">
        <v>0</v>
      </c>
      <c r="J12" s="527">
        <v>0</v>
      </c>
      <c r="K12" s="527">
        <v>0</v>
      </c>
      <c r="L12" s="1639"/>
    </row>
    <row r="13" spans="1:18" s="519" customFormat="1" ht="11.1" customHeight="1">
      <c r="A13" s="342" t="s">
        <v>3753</v>
      </c>
      <c r="B13" s="347" t="s">
        <v>120</v>
      </c>
      <c r="C13" s="580">
        <v>0</v>
      </c>
      <c r="D13" s="521">
        <v>4</v>
      </c>
      <c r="E13" s="527">
        <v>0</v>
      </c>
      <c r="F13" s="521">
        <f t="shared" ref="F13:K13" si="1">SUM(F14:F15)</f>
        <v>0</v>
      </c>
      <c r="G13" s="521">
        <f t="shared" si="1"/>
        <v>783</v>
      </c>
      <c r="H13" s="521">
        <f t="shared" si="1"/>
        <v>0</v>
      </c>
      <c r="I13" s="527">
        <f t="shared" si="1"/>
        <v>0</v>
      </c>
      <c r="J13" s="527">
        <f>SUM(J14:J15)</f>
        <v>190</v>
      </c>
      <c r="K13" s="527">
        <f t="shared" si="1"/>
        <v>0</v>
      </c>
      <c r="L13" s="1639"/>
    </row>
    <row r="14" spans="1:18" s="519" customFormat="1" ht="11.1" customHeight="1">
      <c r="B14" s="347" t="s">
        <v>674</v>
      </c>
      <c r="C14" s="577">
        <v>0</v>
      </c>
      <c r="D14" s="521">
        <v>0</v>
      </c>
      <c r="E14" s="578">
        <v>0</v>
      </c>
      <c r="F14" s="523">
        <v>0</v>
      </c>
      <c r="G14" s="523">
        <v>431</v>
      </c>
      <c r="H14" s="523">
        <v>0</v>
      </c>
      <c r="I14" s="523">
        <v>0</v>
      </c>
      <c r="J14" s="523">
        <v>95</v>
      </c>
      <c r="K14" s="523">
        <v>0</v>
      </c>
      <c r="L14" s="1639"/>
    </row>
    <row r="15" spans="1:18" s="519" customFormat="1" ht="11.1" customHeight="1">
      <c r="A15" s="576"/>
      <c r="B15" s="347" t="s">
        <v>327</v>
      </c>
      <c r="C15" s="577">
        <v>0</v>
      </c>
      <c r="D15" s="578">
        <v>0</v>
      </c>
      <c r="E15" s="578">
        <v>0</v>
      </c>
      <c r="F15" s="523">
        <v>0</v>
      </c>
      <c r="G15" s="523">
        <v>352</v>
      </c>
      <c r="H15" s="523">
        <v>0</v>
      </c>
      <c r="I15" s="523">
        <v>0</v>
      </c>
      <c r="J15" s="523">
        <v>95</v>
      </c>
      <c r="K15" s="523">
        <v>0</v>
      </c>
      <c r="L15" s="1639"/>
    </row>
    <row r="16" spans="1:18" s="519" customFormat="1" ht="11.1" customHeight="1">
      <c r="A16" s="342" t="s">
        <v>3754</v>
      </c>
      <c r="B16" s="347" t="s">
        <v>120</v>
      </c>
      <c r="C16" s="580">
        <v>0</v>
      </c>
      <c r="D16" s="527">
        <v>1</v>
      </c>
      <c r="E16" s="527">
        <v>2</v>
      </c>
      <c r="F16" s="521">
        <f t="shared" ref="F16:K16" si="2">SUM(F17:F18)</f>
        <v>0</v>
      </c>
      <c r="G16" s="521">
        <f t="shared" si="2"/>
        <v>203</v>
      </c>
      <c r="H16" s="521">
        <f t="shared" si="2"/>
        <v>115</v>
      </c>
      <c r="I16" s="527">
        <f t="shared" si="2"/>
        <v>0</v>
      </c>
      <c r="J16" s="527">
        <f t="shared" si="2"/>
        <v>29</v>
      </c>
      <c r="K16" s="527">
        <f t="shared" si="2"/>
        <v>27</v>
      </c>
      <c r="L16" s="1639"/>
    </row>
    <row r="17" spans="1:12" s="519" customFormat="1" ht="11.1" customHeight="1">
      <c r="A17" s="576"/>
      <c r="B17" s="347" t="s">
        <v>674</v>
      </c>
      <c r="C17" s="577">
        <v>0</v>
      </c>
      <c r="D17" s="426">
        <v>0</v>
      </c>
      <c r="E17" s="578">
        <v>0</v>
      </c>
      <c r="F17" s="523">
        <v>0</v>
      </c>
      <c r="G17" s="523">
        <v>65</v>
      </c>
      <c r="H17" s="523">
        <v>56</v>
      </c>
      <c r="I17" s="523">
        <v>0</v>
      </c>
      <c r="J17" s="523">
        <v>12</v>
      </c>
      <c r="K17" s="523">
        <v>7</v>
      </c>
      <c r="L17" s="1639"/>
    </row>
    <row r="18" spans="1:12" s="519" customFormat="1" ht="11.1" customHeight="1">
      <c r="A18" s="576"/>
      <c r="B18" s="347" t="s">
        <v>327</v>
      </c>
      <c r="C18" s="577">
        <v>0</v>
      </c>
      <c r="D18" s="578">
        <v>0</v>
      </c>
      <c r="E18" s="578">
        <v>0</v>
      </c>
      <c r="F18" s="523">
        <v>0</v>
      </c>
      <c r="G18" s="523">
        <v>138</v>
      </c>
      <c r="H18" s="523">
        <v>59</v>
      </c>
      <c r="I18" s="523">
        <v>0</v>
      </c>
      <c r="J18" s="523">
        <v>17</v>
      </c>
      <c r="K18" s="523">
        <v>20</v>
      </c>
      <c r="L18" s="1639"/>
    </row>
    <row r="19" spans="1:12" s="519" customFormat="1" ht="11.1" customHeight="1">
      <c r="A19" s="342" t="s">
        <v>3755</v>
      </c>
      <c r="B19" s="347" t="s">
        <v>120</v>
      </c>
      <c r="C19" s="582">
        <v>0</v>
      </c>
      <c r="D19" s="583">
        <v>0</v>
      </c>
      <c r="E19" s="584">
        <v>0</v>
      </c>
      <c r="F19" s="584">
        <v>0</v>
      </c>
      <c r="G19" s="584">
        <v>0</v>
      </c>
      <c r="H19" s="584">
        <v>0</v>
      </c>
      <c r="I19" s="584">
        <v>0</v>
      </c>
      <c r="J19" s="584">
        <v>0</v>
      </c>
      <c r="K19" s="584">
        <v>0</v>
      </c>
      <c r="L19" s="1639"/>
    </row>
    <row r="20" spans="1:12" s="519" customFormat="1" ht="11.1" customHeight="1">
      <c r="A20" s="576"/>
      <c r="B20" s="347" t="s">
        <v>674</v>
      </c>
      <c r="C20" s="585">
        <v>0</v>
      </c>
      <c r="D20" s="586">
        <v>0</v>
      </c>
      <c r="E20" s="586">
        <v>0</v>
      </c>
      <c r="F20" s="584">
        <v>0</v>
      </c>
      <c r="G20" s="584">
        <v>0</v>
      </c>
      <c r="H20" s="584">
        <v>0</v>
      </c>
      <c r="I20" s="584">
        <v>0</v>
      </c>
      <c r="J20" s="584">
        <v>0</v>
      </c>
      <c r="K20" s="584">
        <v>0</v>
      </c>
      <c r="L20" s="1639"/>
    </row>
    <row r="21" spans="1:12" s="519" customFormat="1" ht="11.1" customHeight="1">
      <c r="A21" s="576"/>
      <c r="B21" s="347" t="s">
        <v>327</v>
      </c>
      <c r="C21" s="585">
        <v>0</v>
      </c>
      <c r="D21" s="586">
        <v>0</v>
      </c>
      <c r="E21" s="586">
        <v>0</v>
      </c>
      <c r="F21" s="584">
        <v>0</v>
      </c>
      <c r="G21" s="584">
        <v>0</v>
      </c>
      <c r="H21" s="584">
        <v>0</v>
      </c>
      <c r="I21" s="584">
        <v>0</v>
      </c>
      <c r="J21" s="584">
        <v>0</v>
      </c>
      <c r="K21" s="584">
        <v>0</v>
      </c>
      <c r="L21" s="1639"/>
    </row>
    <row r="22" spans="1:12" s="519" customFormat="1" ht="11.1" customHeight="1">
      <c r="A22" s="342" t="s">
        <v>3756</v>
      </c>
      <c r="B22" s="347" t="s">
        <v>120</v>
      </c>
      <c r="C22" s="582">
        <v>0</v>
      </c>
      <c r="D22" s="584">
        <v>0</v>
      </c>
      <c r="E22" s="584">
        <v>0</v>
      </c>
      <c r="F22" s="584">
        <v>0</v>
      </c>
      <c r="G22" s="584">
        <v>0</v>
      </c>
      <c r="H22" s="584">
        <v>0</v>
      </c>
      <c r="I22" s="584">
        <v>0</v>
      </c>
      <c r="J22" s="584">
        <v>0</v>
      </c>
      <c r="K22" s="584">
        <v>0</v>
      </c>
      <c r="L22" s="1639"/>
    </row>
    <row r="23" spans="1:12" s="519" customFormat="1" ht="11.1" customHeight="1">
      <c r="A23" s="576"/>
      <c r="B23" s="347" t="s">
        <v>674</v>
      </c>
      <c r="C23" s="585">
        <v>0</v>
      </c>
      <c r="D23" s="586">
        <v>0</v>
      </c>
      <c r="E23" s="586">
        <v>0</v>
      </c>
      <c r="F23" s="584">
        <v>0</v>
      </c>
      <c r="G23" s="584">
        <v>0</v>
      </c>
      <c r="H23" s="584">
        <v>0</v>
      </c>
      <c r="I23" s="584">
        <v>0</v>
      </c>
      <c r="J23" s="584">
        <v>0</v>
      </c>
      <c r="K23" s="584">
        <v>0</v>
      </c>
      <c r="L23" s="1639"/>
    </row>
    <row r="24" spans="1:12" s="519" customFormat="1" ht="11.1" customHeight="1">
      <c r="A24" s="576"/>
      <c r="B24" s="347" t="s">
        <v>327</v>
      </c>
      <c r="C24" s="585">
        <v>0</v>
      </c>
      <c r="D24" s="586">
        <v>0</v>
      </c>
      <c r="E24" s="586">
        <v>0</v>
      </c>
      <c r="F24" s="584">
        <v>0</v>
      </c>
      <c r="G24" s="584">
        <v>0</v>
      </c>
      <c r="H24" s="584">
        <v>0</v>
      </c>
      <c r="I24" s="584">
        <v>0</v>
      </c>
      <c r="J24" s="584">
        <v>0</v>
      </c>
      <c r="K24" s="584">
        <v>0</v>
      </c>
      <c r="L24" s="1639"/>
    </row>
    <row r="25" spans="1:12" s="519" customFormat="1" ht="11.1" customHeight="1">
      <c r="A25" s="342" t="s">
        <v>3757</v>
      </c>
      <c r="B25" s="347" t="s">
        <v>120</v>
      </c>
      <c r="C25" s="580">
        <v>0</v>
      </c>
      <c r="D25" s="527">
        <v>1</v>
      </c>
      <c r="E25" s="527">
        <v>0</v>
      </c>
      <c r="F25" s="521">
        <f t="shared" ref="F25:K25" si="3">SUM(F26:F27)</f>
        <v>0</v>
      </c>
      <c r="G25" s="521">
        <f t="shared" si="3"/>
        <v>198</v>
      </c>
      <c r="H25" s="521">
        <f t="shared" si="3"/>
        <v>0</v>
      </c>
      <c r="I25" s="527">
        <f t="shared" si="3"/>
        <v>0</v>
      </c>
      <c r="J25" s="527">
        <f t="shared" si="3"/>
        <v>45</v>
      </c>
      <c r="K25" s="527">
        <f t="shared" si="3"/>
        <v>0</v>
      </c>
      <c r="L25" s="1639"/>
    </row>
    <row r="26" spans="1:12" s="519" customFormat="1" ht="11.1" customHeight="1">
      <c r="A26" s="576"/>
      <c r="B26" s="347" t="s">
        <v>674</v>
      </c>
      <c r="C26" s="577">
        <v>0</v>
      </c>
      <c r="D26" s="578">
        <v>0</v>
      </c>
      <c r="E26" s="578">
        <v>0</v>
      </c>
      <c r="F26" s="523">
        <v>0</v>
      </c>
      <c r="G26" s="523">
        <v>110</v>
      </c>
      <c r="H26" s="523">
        <v>0</v>
      </c>
      <c r="I26" s="523">
        <v>0</v>
      </c>
      <c r="J26" s="523">
        <v>16</v>
      </c>
      <c r="K26" s="523">
        <v>0</v>
      </c>
      <c r="L26" s="1639"/>
    </row>
    <row r="27" spans="1:12" s="519" customFormat="1" ht="11.1" customHeight="1">
      <c r="A27" s="576"/>
      <c r="B27" s="347" t="s">
        <v>327</v>
      </c>
      <c r="C27" s="577">
        <v>0</v>
      </c>
      <c r="D27" s="578">
        <v>0</v>
      </c>
      <c r="E27" s="578">
        <v>0</v>
      </c>
      <c r="F27" s="523">
        <v>0</v>
      </c>
      <c r="G27" s="523">
        <v>88</v>
      </c>
      <c r="H27" s="523">
        <v>0</v>
      </c>
      <c r="I27" s="523">
        <v>0</v>
      </c>
      <c r="J27" s="523">
        <v>29</v>
      </c>
      <c r="K27" s="523">
        <v>0</v>
      </c>
      <c r="L27" s="1639"/>
    </row>
    <row r="28" spans="1:12" s="519" customFormat="1" ht="11.1" customHeight="1">
      <c r="A28" s="342" t="s">
        <v>3758</v>
      </c>
      <c r="B28" s="347" t="s">
        <v>120</v>
      </c>
      <c r="C28" s="580">
        <v>0</v>
      </c>
      <c r="D28" s="521">
        <v>0</v>
      </c>
      <c r="E28" s="527">
        <v>3</v>
      </c>
      <c r="F28" s="521">
        <f t="shared" ref="F28:K28" si="4">SUM(F29:F30)</f>
        <v>0</v>
      </c>
      <c r="G28" s="521">
        <f t="shared" si="4"/>
        <v>0</v>
      </c>
      <c r="H28" s="521">
        <f t="shared" si="4"/>
        <v>86</v>
      </c>
      <c r="I28" s="527">
        <f t="shared" si="4"/>
        <v>0</v>
      </c>
      <c r="J28" s="527">
        <f t="shared" si="4"/>
        <v>0</v>
      </c>
      <c r="K28" s="527">
        <f t="shared" si="4"/>
        <v>36</v>
      </c>
      <c r="L28" s="1639"/>
    </row>
    <row r="29" spans="1:12" s="519" customFormat="1" ht="11.1" customHeight="1">
      <c r="B29" s="347" t="s">
        <v>674</v>
      </c>
      <c r="C29" s="577">
        <v>0</v>
      </c>
      <c r="D29" s="578">
        <v>0</v>
      </c>
      <c r="E29" s="578">
        <v>0</v>
      </c>
      <c r="F29" s="523">
        <v>0</v>
      </c>
      <c r="G29" s="523">
        <v>0</v>
      </c>
      <c r="H29" s="523">
        <v>44</v>
      </c>
      <c r="I29" s="523">
        <v>0</v>
      </c>
      <c r="J29" s="523">
        <v>0</v>
      </c>
      <c r="K29" s="523">
        <v>20</v>
      </c>
      <c r="L29" s="1639"/>
    </row>
    <row r="30" spans="1:12" s="519" customFormat="1" ht="11.1" customHeight="1">
      <c r="B30" s="347" t="s">
        <v>327</v>
      </c>
      <c r="C30" s="577">
        <v>0</v>
      </c>
      <c r="D30" s="578">
        <v>0</v>
      </c>
      <c r="E30" s="578">
        <v>0</v>
      </c>
      <c r="F30" s="523">
        <v>0</v>
      </c>
      <c r="G30" s="523">
        <v>0</v>
      </c>
      <c r="H30" s="523">
        <v>42</v>
      </c>
      <c r="I30" s="523">
        <v>0</v>
      </c>
      <c r="J30" s="523">
        <v>0</v>
      </c>
      <c r="K30" s="523">
        <v>16</v>
      </c>
      <c r="L30" s="1639"/>
    </row>
    <row r="31" spans="1:12" s="519" customFormat="1" ht="11.1" customHeight="1">
      <c r="A31" s="342" t="s">
        <v>3759</v>
      </c>
      <c r="B31" s="347" t="s">
        <v>120</v>
      </c>
      <c r="C31" s="580">
        <v>0</v>
      </c>
      <c r="D31" s="527">
        <v>0</v>
      </c>
      <c r="E31" s="527">
        <v>1</v>
      </c>
      <c r="F31" s="521">
        <f t="shared" ref="F31:K31" si="5">SUM(F32:F33)</f>
        <v>0</v>
      </c>
      <c r="G31" s="521">
        <f t="shared" si="5"/>
        <v>0</v>
      </c>
      <c r="H31" s="521">
        <f t="shared" si="5"/>
        <v>57</v>
      </c>
      <c r="I31" s="527">
        <f t="shared" si="5"/>
        <v>0</v>
      </c>
      <c r="J31" s="527">
        <f t="shared" si="5"/>
        <v>0</v>
      </c>
      <c r="K31" s="527">
        <f t="shared" si="5"/>
        <v>24</v>
      </c>
      <c r="L31" s="1639"/>
    </row>
    <row r="32" spans="1:12" s="519" customFormat="1" ht="11.1" customHeight="1">
      <c r="A32" s="576"/>
      <c r="B32" s="347" t="s">
        <v>674</v>
      </c>
      <c r="C32" s="577">
        <v>0</v>
      </c>
      <c r="D32" s="578">
        <v>0</v>
      </c>
      <c r="E32" s="578">
        <v>0</v>
      </c>
      <c r="F32" s="523">
        <v>0</v>
      </c>
      <c r="G32" s="523">
        <v>0</v>
      </c>
      <c r="H32" s="523">
        <v>28</v>
      </c>
      <c r="I32" s="523">
        <v>0</v>
      </c>
      <c r="J32" s="523">
        <v>0</v>
      </c>
      <c r="K32" s="523">
        <v>10</v>
      </c>
      <c r="L32" s="1639"/>
    </row>
    <row r="33" spans="1:33" s="519" customFormat="1" ht="11.1" customHeight="1">
      <c r="A33" s="576"/>
      <c r="B33" s="347" t="s">
        <v>327</v>
      </c>
      <c r="C33" s="577">
        <v>0</v>
      </c>
      <c r="D33" s="578">
        <v>0</v>
      </c>
      <c r="E33" s="578">
        <v>0</v>
      </c>
      <c r="F33" s="523">
        <v>0</v>
      </c>
      <c r="G33" s="523">
        <v>0</v>
      </c>
      <c r="H33" s="523">
        <v>29</v>
      </c>
      <c r="I33" s="523">
        <v>0</v>
      </c>
      <c r="J33" s="523">
        <v>0</v>
      </c>
      <c r="K33" s="523">
        <v>14</v>
      </c>
      <c r="L33" s="1639"/>
    </row>
    <row r="34" spans="1:33" s="519" customFormat="1" ht="11.1" customHeight="1">
      <c r="A34" s="342" t="s">
        <v>3760</v>
      </c>
      <c r="B34" s="347" t="s">
        <v>120</v>
      </c>
      <c r="C34" s="580">
        <v>0</v>
      </c>
      <c r="D34" s="527">
        <v>0</v>
      </c>
      <c r="E34" s="527">
        <v>0</v>
      </c>
      <c r="F34" s="521">
        <f t="shared" ref="F34:K34" si="6">SUM(F35:F36)</f>
        <v>0</v>
      </c>
      <c r="G34" s="521">
        <f t="shared" si="6"/>
        <v>0</v>
      </c>
      <c r="H34" s="521">
        <f t="shared" si="6"/>
        <v>0</v>
      </c>
      <c r="I34" s="527">
        <f t="shared" si="6"/>
        <v>0</v>
      </c>
      <c r="J34" s="527">
        <f t="shared" si="6"/>
        <v>0</v>
      </c>
      <c r="K34" s="527">
        <f t="shared" si="6"/>
        <v>0</v>
      </c>
      <c r="L34" s="1639"/>
    </row>
    <row r="35" spans="1:33" s="519" customFormat="1" ht="11.1" customHeight="1">
      <c r="A35" s="576"/>
      <c r="B35" s="347" t="s">
        <v>674</v>
      </c>
      <c r="C35" s="577">
        <v>0</v>
      </c>
      <c r="D35" s="578">
        <v>0</v>
      </c>
      <c r="E35" s="578">
        <v>0</v>
      </c>
      <c r="F35" s="527">
        <v>0</v>
      </c>
      <c r="G35" s="527">
        <v>0</v>
      </c>
      <c r="H35" s="527">
        <v>0</v>
      </c>
      <c r="I35" s="527">
        <v>0</v>
      </c>
      <c r="J35" s="527">
        <v>0</v>
      </c>
      <c r="K35" s="527">
        <v>0</v>
      </c>
      <c r="L35" s="1639"/>
    </row>
    <row r="36" spans="1:33" s="519" customFormat="1" ht="11.1" customHeight="1">
      <c r="A36" s="576"/>
      <c r="B36" s="347" t="s">
        <v>327</v>
      </c>
      <c r="C36" s="577">
        <v>0</v>
      </c>
      <c r="D36" s="578">
        <v>0</v>
      </c>
      <c r="E36" s="578">
        <v>0</v>
      </c>
      <c r="F36" s="527">
        <v>0</v>
      </c>
      <c r="G36" s="527">
        <v>0</v>
      </c>
      <c r="H36" s="527">
        <v>0</v>
      </c>
      <c r="I36" s="527">
        <v>0</v>
      </c>
      <c r="J36" s="527">
        <v>0</v>
      </c>
      <c r="K36" s="527">
        <v>0</v>
      </c>
      <c r="L36" s="1639"/>
    </row>
    <row r="37" spans="1:33" s="519" customFormat="1" ht="11.1" customHeight="1">
      <c r="A37" s="342" t="s">
        <v>3761</v>
      </c>
      <c r="B37" s="347" t="s">
        <v>120</v>
      </c>
      <c r="C37" s="580">
        <v>0</v>
      </c>
      <c r="D37" s="527">
        <v>1</v>
      </c>
      <c r="E37" s="527">
        <v>2</v>
      </c>
      <c r="F37" s="527">
        <f t="shared" ref="F37:K37" si="7">SUM(F38:F39)</f>
        <v>0</v>
      </c>
      <c r="G37" s="527">
        <f t="shared" si="7"/>
        <v>144</v>
      </c>
      <c r="H37" s="527">
        <f t="shared" si="7"/>
        <v>230</v>
      </c>
      <c r="I37" s="527">
        <f t="shared" si="7"/>
        <v>0</v>
      </c>
      <c r="J37" s="527">
        <f t="shared" si="7"/>
        <v>25</v>
      </c>
      <c r="K37" s="527">
        <f t="shared" si="7"/>
        <v>44</v>
      </c>
      <c r="L37" s="1639"/>
    </row>
    <row r="38" spans="1:33" s="519" customFormat="1" ht="11.1" customHeight="1">
      <c r="A38" s="576"/>
      <c r="B38" s="347" t="s">
        <v>674</v>
      </c>
      <c r="C38" s="577">
        <v>0</v>
      </c>
      <c r="D38" s="578">
        <v>0</v>
      </c>
      <c r="E38" s="578">
        <v>0</v>
      </c>
      <c r="F38" s="522">
        <v>0</v>
      </c>
      <c r="G38" s="522">
        <v>39</v>
      </c>
      <c r="H38" s="522">
        <v>64</v>
      </c>
      <c r="I38" s="523">
        <v>0</v>
      </c>
      <c r="J38" s="523">
        <v>6</v>
      </c>
      <c r="K38" s="523">
        <v>7</v>
      </c>
      <c r="L38" s="1639"/>
    </row>
    <row r="39" spans="1:33" s="519" customFormat="1" ht="11.1" customHeight="1">
      <c r="A39" s="576"/>
      <c r="B39" s="347" t="s">
        <v>327</v>
      </c>
      <c r="C39" s="577">
        <v>0</v>
      </c>
      <c r="D39" s="578">
        <v>0</v>
      </c>
      <c r="E39" s="578">
        <v>0</v>
      </c>
      <c r="F39" s="523">
        <v>0</v>
      </c>
      <c r="G39" s="523">
        <v>105</v>
      </c>
      <c r="H39" s="523">
        <v>166</v>
      </c>
      <c r="I39" s="523">
        <v>0</v>
      </c>
      <c r="J39" s="523">
        <v>19</v>
      </c>
      <c r="K39" s="523">
        <v>37</v>
      </c>
      <c r="L39" s="1639"/>
    </row>
    <row r="40" spans="1:33" s="519" customFormat="1" ht="11.1" customHeight="1">
      <c r="A40" s="342" t="s">
        <v>3762</v>
      </c>
      <c r="B40" s="347" t="s">
        <v>120</v>
      </c>
      <c r="C40" s="574">
        <v>1</v>
      </c>
      <c r="D40" s="527">
        <v>0</v>
      </c>
      <c r="E40" s="527">
        <v>1</v>
      </c>
      <c r="F40" s="521">
        <f>SUM(F41:F42)</f>
        <v>76</v>
      </c>
      <c r="G40" s="521">
        <f>SUM(G41:G42)</f>
        <v>0</v>
      </c>
      <c r="H40" s="521">
        <f>SUM(H41:H42)</f>
        <v>31</v>
      </c>
      <c r="I40" s="527">
        <v>0</v>
      </c>
      <c r="J40" s="527">
        <f>SUM(J41:J42)</f>
        <v>0</v>
      </c>
      <c r="K40" s="527">
        <f>SUM(K41:K42)</f>
        <v>3</v>
      </c>
      <c r="L40" s="1639"/>
    </row>
    <row r="41" spans="1:33" s="519" customFormat="1" ht="11.1" customHeight="1">
      <c r="A41" s="576"/>
      <c r="B41" s="347" t="s">
        <v>674</v>
      </c>
      <c r="C41" s="577">
        <v>0</v>
      </c>
      <c r="D41" s="578">
        <v>0</v>
      </c>
      <c r="E41" s="578">
        <v>0</v>
      </c>
      <c r="F41" s="523">
        <v>31</v>
      </c>
      <c r="G41" s="523">
        <v>0</v>
      </c>
      <c r="H41" s="523">
        <v>13</v>
      </c>
      <c r="I41" s="523">
        <v>0</v>
      </c>
      <c r="J41" s="523">
        <v>0</v>
      </c>
      <c r="K41" s="523">
        <v>1</v>
      </c>
      <c r="L41" s="1639"/>
    </row>
    <row r="42" spans="1:33" s="519" customFormat="1" ht="11.1" customHeight="1">
      <c r="A42" s="1457"/>
      <c r="B42" s="1460" t="s">
        <v>327</v>
      </c>
      <c r="C42" s="587">
        <v>0</v>
      </c>
      <c r="D42" s="588">
        <v>0</v>
      </c>
      <c r="E42" s="588">
        <v>0</v>
      </c>
      <c r="F42" s="589">
        <v>45</v>
      </c>
      <c r="G42" s="589">
        <v>0</v>
      </c>
      <c r="H42" s="589">
        <v>18</v>
      </c>
      <c r="I42" s="589">
        <v>0</v>
      </c>
      <c r="J42" s="589">
        <v>0</v>
      </c>
      <c r="K42" s="589">
        <v>2</v>
      </c>
      <c r="L42" s="1639"/>
    </row>
    <row r="43" spans="1:33" s="1469" customFormat="1" ht="12" customHeight="1">
      <c r="A43" s="1469" t="s">
        <v>3763</v>
      </c>
      <c r="B43" s="342"/>
      <c r="C43" s="1643" t="s">
        <v>3764</v>
      </c>
      <c r="E43" s="99" t="s">
        <v>3765</v>
      </c>
      <c r="H43" s="1469" t="s">
        <v>3766</v>
      </c>
      <c r="J43" s="94"/>
      <c r="K43" s="99" t="s">
        <v>333</v>
      </c>
      <c r="M43" s="1462"/>
      <c r="N43" s="1462"/>
    </row>
    <row r="44" spans="1:33" s="1469" customFormat="1" ht="12" customHeight="1">
      <c r="A44" s="341"/>
      <c r="B44" s="341"/>
      <c r="C44" s="1462"/>
      <c r="D44" s="1462"/>
      <c r="E44" s="99" t="s">
        <v>3767</v>
      </c>
      <c r="H44" s="94"/>
      <c r="I44" s="94"/>
      <c r="J44" s="94"/>
      <c r="K44" s="1462"/>
      <c r="L44" s="1462"/>
      <c r="M44" s="1462"/>
      <c r="N44" s="1462"/>
    </row>
    <row r="45" spans="1:33" s="519" customFormat="1" ht="10.5" customHeight="1">
      <c r="A45" s="363" t="s">
        <v>3768</v>
      </c>
      <c r="B45" s="363"/>
      <c r="L45" s="1639"/>
    </row>
    <row r="46" spans="1:33" s="519" customFormat="1" ht="10.5" customHeight="1">
      <c r="A46" s="363" t="s">
        <v>3769</v>
      </c>
      <c r="B46" s="363"/>
      <c r="C46" s="1639"/>
      <c r="D46" s="1639"/>
    </row>
    <row r="47" spans="1:33" s="363" customFormat="1" ht="13.9" customHeight="1">
      <c r="A47" s="362"/>
      <c r="B47" s="362"/>
      <c r="C47" s="362"/>
      <c r="AC47" s="342"/>
      <c r="AD47" s="342"/>
      <c r="AE47" s="342"/>
      <c r="AF47" s="342"/>
      <c r="AG47" s="342"/>
    </row>
  </sheetData>
  <mergeCells count="12">
    <mergeCell ref="A3:K3"/>
    <mergeCell ref="A4:J4"/>
    <mergeCell ref="A5:B6"/>
    <mergeCell ref="C5:E5"/>
    <mergeCell ref="F5:H5"/>
    <mergeCell ref="I5:K5"/>
    <mergeCell ref="A1:B1"/>
    <mergeCell ref="H1:I1"/>
    <mergeCell ref="J1:K1"/>
    <mergeCell ref="A2:B2"/>
    <mergeCell ref="H2:I2"/>
    <mergeCell ref="J2:K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65" orientation="landscape" r:id="rId1"/>
  <headerFooter alignWithMargins="0">
    <oddFooter>&amp;C&amp;8&amp;A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5.625" style="97" customWidth="1"/>
    <col min="2" max="12" width="7.625" style="97" customWidth="1"/>
    <col min="13" max="16" width="7.375" style="97" customWidth="1"/>
    <col min="17" max="17" width="9" style="97"/>
    <col min="18" max="24" width="4.5" style="97" bestFit="1" customWidth="1"/>
    <col min="25" max="256" width="9" style="97"/>
    <col min="257" max="257" width="15.625" style="97" customWidth="1"/>
    <col min="258" max="268" width="7.625" style="97" customWidth="1"/>
    <col min="269" max="272" width="7.375" style="97" customWidth="1"/>
    <col min="273" max="273" width="9" style="97"/>
    <col min="274" max="280" width="4.5" style="97" bestFit="1" customWidth="1"/>
    <col min="281" max="512" width="9" style="97"/>
    <col min="513" max="513" width="15.625" style="97" customWidth="1"/>
    <col min="514" max="524" width="7.625" style="97" customWidth="1"/>
    <col min="525" max="528" width="7.375" style="97" customWidth="1"/>
    <col min="529" max="529" width="9" style="97"/>
    <col min="530" max="536" width="4.5" style="97" bestFit="1" customWidth="1"/>
    <col min="537" max="768" width="9" style="97"/>
    <col min="769" max="769" width="15.625" style="97" customWidth="1"/>
    <col min="770" max="780" width="7.625" style="97" customWidth="1"/>
    <col min="781" max="784" width="7.375" style="97" customWidth="1"/>
    <col min="785" max="785" width="9" style="97"/>
    <col min="786" max="792" width="4.5" style="97" bestFit="1" customWidth="1"/>
    <col min="793" max="1024" width="9" style="97"/>
    <col min="1025" max="1025" width="15.625" style="97" customWidth="1"/>
    <col min="1026" max="1036" width="7.625" style="97" customWidth="1"/>
    <col min="1037" max="1040" width="7.375" style="97" customWidth="1"/>
    <col min="1041" max="1041" width="9" style="97"/>
    <col min="1042" max="1048" width="4.5" style="97" bestFit="1" customWidth="1"/>
    <col min="1049" max="1280" width="9" style="97"/>
    <col min="1281" max="1281" width="15.625" style="97" customWidth="1"/>
    <col min="1282" max="1292" width="7.625" style="97" customWidth="1"/>
    <col min="1293" max="1296" width="7.375" style="97" customWidth="1"/>
    <col min="1297" max="1297" width="9" style="97"/>
    <col min="1298" max="1304" width="4.5" style="97" bestFit="1" customWidth="1"/>
    <col min="1305" max="1536" width="9" style="97"/>
    <col min="1537" max="1537" width="15.625" style="97" customWidth="1"/>
    <col min="1538" max="1548" width="7.625" style="97" customWidth="1"/>
    <col min="1549" max="1552" width="7.375" style="97" customWidth="1"/>
    <col min="1553" max="1553" width="9" style="97"/>
    <col min="1554" max="1560" width="4.5" style="97" bestFit="1" customWidth="1"/>
    <col min="1561" max="1792" width="9" style="97"/>
    <col min="1793" max="1793" width="15.625" style="97" customWidth="1"/>
    <col min="1794" max="1804" width="7.625" style="97" customWidth="1"/>
    <col min="1805" max="1808" width="7.375" style="97" customWidth="1"/>
    <col min="1809" max="1809" width="9" style="97"/>
    <col min="1810" max="1816" width="4.5" style="97" bestFit="1" customWidth="1"/>
    <col min="1817" max="2048" width="9" style="97"/>
    <col min="2049" max="2049" width="15.625" style="97" customWidth="1"/>
    <col min="2050" max="2060" width="7.625" style="97" customWidth="1"/>
    <col min="2061" max="2064" width="7.375" style="97" customWidth="1"/>
    <col min="2065" max="2065" width="9" style="97"/>
    <col min="2066" max="2072" width="4.5" style="97" bestFit="1" customWidth="1"/>
    <col min="2073" max="2304" width="9" style="97"/>
    <col min="2305" max="2305" width="15.625" style="97" customWidth="1"/>
    <col min="2306" max="2316" width="7.625" style="97" customWidth="1"/>
    <col min="2317" max="2320" width="7.375" style="97" customWidth="1"/>
    <col min="2321" max="2321" width="9" style="97"/>
    <col min="2322" max="2328" width="4.5" style="97" bestFit="1" customWidth="1"/>
    <col min="2329" max="2560" width="9" style="97"/>
    <col min="2561" max="2561" width="15.625" style="97" customWidth="1"/>
    <col min="2562" max="2572" width="7.625" style="97" customWidth="1"/>
    <col min="2573" max="2576" width="7.375" style="97" customWidth="1"/>
    <col min="2577" max="2577" width="9" style="97"/>
    <col min="2578" max="2584" width="4.5" style="97" bestFit="1" customWidth="1"/>
    <col min="2585" max="2816" width="9" style="97"/>
    <col min="2817" max="2817" width="15.625" style="97" customWidth="1"/>
    <col min="2818" max="2828" width="7.625" style="97" customWidth="1"/>
    <col min="2829" max="2832" width="7.375" style="97" customWidth="1"/>
    <col min="2833" max="2833" width="9" style="97"/>
    <col min="2834" max="2840" width="4.5" style="97" bestFit="1" customWidth="1"/>
    <col min="2841" max="3072" width="9" style="97"/>
    <col min="3073" max="3073" width="15.625" style="97" customWidth="1"/>
    <col min="3074" max="3084" width="7.625" style="97" customWidth="1"/>
    <col min="3085" max="3088" width="7.375" style="97" customWidth="1"/>
    <col min="3089" max="3089" width="9" style="97"/>
    <col min="3090" max="3096" width="4.5" style="97" bestFit="1" customWidth="1"/>
    <col min="3097" max="3328" width="9" style="97"/>
    <col min="3329" max="3329" width="15.625" style="97" customWidth="1"/>
    <col min="3330" max="3340" width="7.625" style="97" customWidth="1"/>
    <col min="3341" max="3344" width="7.375" style="97" customWidth="1"/>
    <col min="3345" max="3345" width="9" style="97"/>
    <col min="3346" max="3352" width="4.5" style="97" bestFit="1" customWidth="1"/>
    <col min="3353" max="3584" width="9" style="97"/>
    <col min="3585" max="3585" width="15.625" style="97" customWidth="1"/>
    <col min="3586" max="3596" width="7.625" style="97" customWidth="1"/>
    <col min="3597" max="3600" width="7.375" style="97" customWidth="1"/>
    <col min="3601" max="3601" width="9" style="97"/>
    <col min="3602" max="3608" width="4.5" style="97" bestFit="1" customWidth="1"/>
    <col min="3609" max="3840" width="9" style="97"/>
    <col min="3841" max="3841" width="15.625" style="97" customWidth="1"/>
    <col min="3842" max="3852" width="7.625" style="97" customWidth="1"/>
    <col min="3853" max="3856" width="7.375" style="97" customWidth="1"/>
    <col min="3857" max="3857" width="9" style="97"/>
    <col min="3858" max="3864" width="4.5" style="97" bestFit="1" customWidth="1"/>
    <col min="3865" max="4096" width="9" style="97"/>
    <col min="4097" max="4097" width="15.625" style="97" customWidth="1"/>
    <col min="4098" max="4108" width="7.625" style="97" customWidth="1"/>
    <col min="4109" max="4112" width="7.375" style="97" customWidth="1"/>
    <col min="4113" max="4113" width="9" style="97"/>
    <col min="4114" max="4120" width="4.5" style="97" bestFit="1" customWidth="1"/>
    <col min="4121" max="4352" width="9" style="97"/>
    <col min="4353" max="4353" width="15.625" style="97" customWidth="1"/>
    <col min="4354" max="4364" width="7.625" style="97" customWidth="1"/>
    <col min="4365" max="4368" width="7.375" style="97" customWidth="1"/>
    <col min="4369" max="4369" width="9" style="97"/>
    <col min="4370" max="4376" width="4.5" style="97" bestFit="1" customWidth="1"/>
    <col min="4377" max="4608" width="9" style="97"/>
    <col min="4609" max="4609" width="15.625" style="97" customWidth="1"/>
    <col min="4610" max="4620" width="7.625" style="97" customWidth="1"/>
    <col min="4621" max="4624" width="7.375" style="97" customWidth="1"/>
    <col min="4625" max="4625" width="9" style="97"/>
    <col min="4626" max="4632" width="4.5" style="97" bestFit="1" customWidth="1"/>
    <col min="4633" max="4864" width="9" style="97"/>
    <col min="4865" max="4865" width="15.625" style="97" customWidth="1"/>
    <col min="4866" max="4876" width="7.625" style="97" customWidth="1"/>
    <col min="4877" max="4880" width="7.375" style="97" customWidth="1"/>
    <col min="4881" max="4881" width="9" style="97"/>
    <col min="4882" max="4888" width="4.5" style="97" bestFit="1" customWidth="1"/>
    <col min="4889" max="5120" width="9" style="97"/>
    <col min="5121" max="5121" width="15.625" style="97" customWidth="1"/>
    <col min="5122" max="5132" width="7.625" style="97" customWidth="1"/>
    <col min="5133" max="5136" width="7.375" style="97" customWidth="1"/>
    <col min="5137" max="5137" width="9" style="97"/>
    <col min="5138" max="5144" width="4.5" style="97" bestFit="1" customWidth="1"/>
    <col min="5145" max="5376" width="9" style="97"/>
    <col min="5377" max="5377" width="15.625" style="97" customWidth="1"/>
    <col min="5378" max="5388" width="7.625" style="97" customWidth="1"/>
    <col min="5389" max="5392" width="7.375" style="97" customWidth="1"/>
    <col min="5393" max="5393" width="9" style="97"/>
    <col min="5394" max="5400" width="4.5" style="97" bestFit="1" customWidth="1"/>
    <col min="5401" max="5632" width="9" style="97"/>
    <col min="5633" max="5633" width="15.625" style="97" customWidth="1"/>
    <col min="5634" max="5644" width="7.625" style="97" customWidth="1"/>
    <col min="5645" max="5648" width="7.375" style="97" customWidth="1"/>
    <col min="5649" max="5649" width="9" style="97"/>
    <col min="5650" max="5656" width="4.5" style="97" bestFit="1" customWidth="1"/>
    <col min="5657" max="5888" width="9" style="97"/>
    <col min="5889" max="5889" width="15.625" style="97" customWidth="1"/>
    <col min="5890" max="5900" width="7.625" style="97" customWidth="1"/>
    <col min="5901" max="5904" width="7.375" style="97" customWidth="1"/>
    <col min="5905" max="5905" width="9" style="97"/>
    <col min="5906" max="5912" width="4.5" style="97" bestFit="1" customWidth="1"/>
    <col min="5913" max="6144" width="9" style="97"/>
    <col min="6145" max="6145" width="15.625" style="97" customWidth="1"/>
    <col min="6146" max="6156" width="7.625" style="97" customWidth="1"/>
    <col min="6157" max="6160" width="7.375" style="97" customWidth="1"/>
    <col min="6161" max="6161" width="9" style="97"/>
    <col min="6162" max="6168" width="4.5" style="97" bestFit="1" customWidth="1"/>
    <col min="6169" max="6400" width="9" style="97"/>
    <col min="6401" max="6401" width="15.625" style="97" customWidth="1"/>
    <col min="6402" max="6412" width="7.625" style="97" customWidth="1"/>
    <col min="6413" max="6416" width="7.375" style="97" customWidth="1"/>
    <col min="6417" max="6417" width="9" style="97"/>
    <col min="6418" max="6424" width="4.5" style="97" bestFit="1" customWidth="1"/>
    <col min="6425" max="6656" width="9" style="97"/>
    <col min="6657" max="6657" width="15.625" style="97" customWidth="1"/>
    <col min="6658" max="6668" width="7.625" style="97" customWidth="1"/>
    <col min="6669" max="6672" width="7.375" style="97" customWidth="1"/>
    <col min="6673" max="6673" width="9" style="97"/>
    <col min="6674" max="6680" width="4.5" style="97" bestFit="1" customWidth="1"/>
    <col min="6681" max="6912" width="9" style="97"/>
    <col min="6913" max="6913" width="15.625" style="97" customWidth="1"/>
    <col min="6914" max="6924" width="7.625" style="97" customWidth="1"/>
    <col min="6925" max="6928" width="7.375" style="97" customWidth="1"/>
    <col min="6929" max="6929" width="9" style="97"/>
    <col min="6930" max="6936" width="4.5" style="97" bestFit="1" customWidth="1"/>
    <col min="6937" max="7168" width="9" style="97"/>
    <col min="7169" max="7169" width="15.625" style="97" customWidth="1"/>
    <col min="7170" max="7180" width="7.625" style="97" customWidth="1"/>
    <col min="7181" max="7184" width="7.375" style="97" customWidth="1"/>
    <col min="7185" max="7185" width="9" style="97"/>
    <col min="7186" max="7192" width="4.5" style="97" bestFit="1" customWidth="1"/>
    <col min="7193" max="7424" width="9" style="97"/>
    <col min="7425" max="7425" width="15.625" style="97" customWidth="1"/>
    <col min="7426" max="7436" width="7.625" style="97" customWidth="1"/>
    <col min="7437" max="7440" width="7.375" style="97" customWidth="1"/>
    <col min="7441" max="7441" width="9" style="97"/>
    <col min="7442" max="7448" width="4.5" style="97" bestFit="1" customWidth="1"/>
    <col min="7449" max="7680" width="9" style="97"/>
    <col min="7681" max="7681" width="15.625" style="97" customWidth="1"/>
    <col min="7682" max="7692" width="7.625" style="97" customWidth="1"/>
    <col min="7693" max="7696" width="7.375" style="97" customWidth="1"/>
    <col min="7697" max="7697" width="9" style="97"/>
    <col min="7698" max="7704" width="4.5" style="97" bestFit="1" customWidth="1"/>
    <col min="7705" max="7936" width="9" style="97"/>
    <col min="7937" max="7937" width="15.625" style="97" customWidth="1"/>
    <col min="7938" max="7948" width="7.625" style="97" customWidth="1"/>
    <col min="7949" max="7952" width="7.375" style="97" customWidth="1"/>
    <col min="7953" max="7953" width="9" style="97"/>
    <col min="7954" max="7960" width="4.5" style="97" bestFit="1" customWidth="1"/>
    <col min="7961" max="8192" width="9" style="97"/>
    <col min="8193" max="8193" width="15.625" style="97" customWidth="1"/>
    <col min="8194" max="8204" width="7.625" style="97" customWidth="1"/>
    <col min="8205" max="8208" width="7.375" style="97" customWidth="1"/>
    <col min="8209" max="8209" width="9" style="97"/>
    <col min="8210" max="8216" width="4.5" style="97" bestFit="1" customWidth="1"/>
    <col min="8217" max="8448" width="9" style="97"/>
    <col min="8449" max="8449" width="15.625" style="97" customWidth="1"/>
    <col min="8450" max="8460" width="7.625" style="97" customWidth="1"/>
    <col min="8461" max="8464" width="7.375" style="97" customWidth="1"/>
    <col min="8465" max="8465" width="9" style="97"/>
    <col min="8466" max="8472" width="4.5" style="97" bestFit="1" customWidth="1"/>
    <col min="8473" max="8704" width="9" style="97"/>
    <col min="8705" max="8705" width="15.625" style="97" customWidth="1"/>
    <col min="8706" max="8716" width="7.625" style="97" customWidth="1"/>
    <col min="8717" max="8720" width="7.375" style="97" customWidth="1"/>
    <col min="8721" max="8721" width="9" style="97"/>
    <col min="8722" max="8728" width="4.5" style="97" bestFit="1" customWidth="1"/>
    <col min="8729" max="8960" width="9" style="97"/>
    <col min="8961" max="8961" width="15.625" style="97" customWidth="1"/>
    <col min="8962" max="8972" width="7.625" style="97" customWidth="1"/>
    <col min="8973" max="8976" width="7.375" style="97" customWidth="1"/>
    <col min="8977" max="8977" width="9" style="97"/>
    <col min="8978" max="8984" width="4.5" style="97" bestFit="1" customWidth="1"/>
    <col min="8985" max="9216" width="9" style="97"/>
    <col min="9217" max="9217" width="15.625" style="97" customWidth="1"/>
    <col min="9218" max="9228" width="7.625" style="97" customWidth="1"/>
    <col min="9229" max="9232" width="7.375" style="97" customWidth="1"/>
    <col min="9233" max="9233" width="9" style="97"/>
    <col min="9234" max="9240" width="4.5" style="97" bestFit="1" customWidth="1"/>
    <col min="9241" max="9472" width="9" style="97"/>
    <col min="9473" max="9473" width="15.625" style="97" customWidth="1"/>
    <col min="9474" max="9484" width="7.625" style="97" customWidth="1"/>
    <col min="9485" max="9488" width="7.375" style="97" customWidth="1"/>
    <col min="9489" max="9489" width="9" style="97"/>
    <col min="9490" max="9496" width="4.5" style="97" bestFit="1" customWidth="1"/>
    <col min="9497" max="9728" width="9" style="97"/>
    <col min="9729" max="9729" width="15.625" style="97" customWidth="1"/>
    <col min="9730" max="9740" width="7.625" style="97" customWidth="1"/>
    <col min="9741" max="9744" width="7.375" style="97" customWidth="1"/>
    <col min="9745" max="9745" width="9" style="97"/>
    <col min="9746" max="9752" width="4.5" style="97" bestFit="1" customWidth="1"/>
    <col min="9753" max="9984" width="9" style="97"/>
    <col min="9985" max="9985" width="15.625" style="97" customWidth="1"/>
    <col min="9986" max="9996" width="7.625" style="97" customWidth="1"/>
    <col min="9997" max="10000" width="7.375" style="97" customWidth="1"/>
    <col min="10001" max="10001" width="9" style="97"/>
    <col min="10002" max="10008" width="4.5" style="97" bestFit="1" customWidth="1"/>
    <col min="10009" max="10240" width="9" style="97"/>
    <col min="10241" max="10241" width="15.625" style="97" customWidth="1"/>
    <col min="10242" max="10252" width="7.625" style="97" customWidth="1"/>
    <col min="10253" max="10256" width="7.375" style="97" customWidth="1"/>
    <col min="10257" max="10257" width="9" style="97"/>
    <col min="10258" max="10264" width="4.5" style="97" bestFit="1" customWidth="1"/>
    <col min="10265" max="10496" width="9" style="97"/>
    <col min="10497" max="10497" width="15.625" style="97" customWidth="1"/>
    <col min="10498" max="10508" width="7.625" style="97" customWidth="1"/>
    <col min="10509" max="10512" width="7.375" style="97" customWidth="1"/>
    <col min="10513" max="10513" width="9" style="97"/>
    <col min="10514" max="10520" width="4.5" style="97" bestFit="1" customWidth="1"/>
    <col min="10521" max="10752" width="9" style="97"/>
    <col min="10753" max="10753" width="15.625" style="97" customWidth="1"/>
    <col min="10754" max="10764" width="7.625" style="97" customWidth="1"/>
    <col min="10765" max="10768" width="7.375" style="97" customWidth="1"/>
    <col min="10769" max="10769" width="9" style="97"/>
    <col min="10770" max="10776" width="4.5" style="97" bestFit="1" customWidth="1"/>
    <col min="10777" max="11008" width="9" style="97"/>
    <col min="11009" max="11009" width="15.625" style="97" customWidth="1"/>
    <col min="11010" max="11020" width="7.625" style="97" customWidth="1"/>
    <col min="11021" max="11024" width="7.375" style="97" customWidth="1"/>
    <col min="11025" max="11025" width="9" style="97"/>
    <col min="11026" max="11032" width="4.5" style="97" bestFit="1" customWidth="1"/>
    <col min="11033" max="11264" width="9" style="97"/>
    <col min="11265" max="11265" width="15.625" style="97" customWidth="1"/>
    <col min="11266" max="11276" width="7.625" style="97" customWidth="1"/>
    <col min="11277" max="11280" width="7.375" style="97" customWidth="1"/>
    <col min="11281" max="11281" width="9" style="97"/>
    <col min="11282" max="11288" width="4.5" style="97" bestFit="1" customWidth="1"/>
    <col min="11289" max="11520" width="9" style="97"/>
    <col min="11521" max="11521" width="15.625" style="97" customWidth="1"/>
    <col min="11522" max="11532" width="7.625" style="97" customWidth="1"/>
    <col min="11533" max="11536" width="7.375" style="97" customWidth="1"/>
    <col min="11537" max="11537" width="9" style="97"/>
    <col min="11538" max="11544" width="4.5" style="97" bestFit="1" customWidth="1"/>
    <col min="11545" max="11776" width="9" style="97"/>
    <col min="11777" max="11777" width="15.625" style="97" customWidth="1"/>
    <col min="11778" max="11788" width="7.625" style="97" customWidth="1"/>
    <col min="11789" max="11792" width="7.375" style="97" customWidth="1"/>
    <col min="11793" max="11793" width="9" style="97"/>
    <col min="11794" max="11800" width="4.5" style="97" bestFit="1" customWidth="1"/>
    <col min="11801" max="12032" width="9" style="97"/>
    <col min="12033" max="12033" width="15.625" style="97" customWidth="1"/>
    <col min="12034" max="12044" width="7.625" style="97" customWidth="1"/>
    <col min="12045" max="12048" width="7.375" style="97" customWidth="1"/>
    <col min="12049" max="12049" width="9" style="97"/>
    <col min="12050" max="12056" width="4.5" style="97" bestFit="1" customWidth="1"/>
    <col min="12057" max="12288" width="9" style="97"/>
    <col min="12289" max="12289" width="15.625" style="97" customWidth="1"/>
    <col min="12290" max="12300" width="7.625" style="97" customWidth="1"/>
    <col min="12301" max="12304" width="7.375" style="97" customWidth="1"/>
    <col min="12305" max="12305" width="9" style="97"/>
    <col min="12306" max="12312" width="4.5" style="97" bestFit="1" customWidth="1"/>
    <col min="12313" max="12544" width="9" style="97"/>
    <col min="12545" max="12545" width="15.625" style="97" customWidth="1"/>
    <col min="12546" max="12556" width="7.625" style="97" customWidth="1"/>
    <col min="12557" max="12560" width="7.375" style="97" customWidth="1"/>
    <col min="12561" max="12561" width="9" style="97"/>
    <col min="12562" max="12568" width="4.5" style="97" bestFit="1" customWidth="1"/>
    <col min="12569" max="12800" width="9" style="97"/>
    <col min="12801" max="12801" width="15.625" style="97" customWidth="1"/>
    <col min="12802" max="12812" width="7.625" style="97" customWidth="1"/>
    <col min="12813" max="12816" width="7.375" style="97" customWidth="1"/>
    <col min="12817" max="12817" width="9" style="97"/>
    <col min="12818" max="12824" width="4.5" style="97" bestFit="1" customWidth="1"/>
    <col min="12825" max="13056" width="9" style="97"/>
    <col min="13057" max="13057" width="15.625" style="97" customWidth="1"/>
    <col min="13058" max="13068" width="7.625" style="97" customWidth="1"/>
    <col min="13069" max="13072" width="7.375" style="97" customWidth="1"/>
    <col min="13073" max="13073" width="9" style="97"/>
    <col min="13074" max="13080" width="4.5" style="97" bestFit="1" customWidth="1"/>
    <col min="13081" max="13312" width="9" style="97"/>
    <col min="13313" max="13313" width="15.625" style="97" customWidth="1"/>
    <col min="13314" max="13324" width="7.625" style="97" customWidth="1"/>
    <col min="13325" max="13328" width="7.375" style="97" customWidth="1"/>
    <col min="13329" max="13329" width="9" style="97"/>
    <col min="13330" max="13336" width="4.5" style="97" bestFit="1" customWidth="1"/>
    <col min="13337" max="13568" width="9" style="97"/>
    <col min="13569" max="13569" width="15.625" style="97" customWidth="1"/>
    <col min="13570" max="13580" width="7.625" style="97" customWidth="1"/>
    <col min="13581" max="13584" width="7.375" style="97" customWidth="1"/>
    <col min="13585" max="13585" width="9" style="97"/>
    <col min="13586" max="13592" width="4.5" style="97" bestFit="1" customWidth="1"/>
    <col min="13593" max="13824" width="9" style="97"/>
    <col min="13825" max="13825" width="15.625" style="97" customWidth="1"/>
    <col min="13826" max="13836" width="7.625" style="97" customWidth="1"/>
    <col min="13837" max="13840" width="7.375" style="97" customWidth="1"/>
    <col min="13841" max="13841" width="9" style="97"/>
    <col min="13842" max="13848" width="4.5" style="97" bestFit="1" customWidth="1"/>
    <col min="13849" max="14080" width="9" style="97"/>
    <col min="14081" max="14081" width="15.625" style="97" customWidth="1"/>
    <col min="14082" max="14092" width="7.625" style="97" customWidth="1"/>
    <col min="14093" max="14096" width="7.375" style="97" customWidth="1"/>
    <col min="14097" max="14097" width="9" style="97"/>
    <col min="14098" max="14104" width="4.5" style="97" bestFit="1" customWidth="1"/>
    <col min="14105" max="14336" width="9" style="97"/>
    <col min="14337" max="14337" width="15.625" style="97" customWidth="1"/>
    <col min="14338" max="14348" width="7.625" style="97" customWidth="1"/>
    <col min="14349" max="14352" width="7.375" style="97" customWidth="1"/>
    <col min="14353" max="14353" width="9" style="97"/>
    <col min="14354" max="14360" width="4.5" style="97" bestFit="1" customWidth="1"/>
    <col min="14361" max="14592" width="9" style="97"/>
    <col min="14593" max="14593" width="15.625" style="97" customWidth="1"/>
    <col min="14594" max="14604" width="7.625" style="97" customWidth="1"/>
    <col min="14605" max="14608" width="7.375" style="97" customWidth="1"/>
    <col min="14609" max="14609" width="9" style="97"/>
    <col min="14610" max="14616" width="4.5" style="97" bestFit="1" customWidth="1"/>
    <col min="14617" max="14848" width="9" style="97"/>
    <col min="14849" max="14849" width="15.625" style="97" customWidth="1"/>
    <col min="14850" max="14860" width="7.625" style="97" customWidth="1"/>
    <col min="14861" max="14864" width="7.375" style="97" customWidth="1"/>
    <col min="14865" max="14865" width="9" style="97"/>
    <col min="14866" max="14872" width="4.5" style="97" bestFit="1" customWidth="1"/>
    <col min="14873" max="15104" width="9" style="97"/>
    <col min="15105" max="15105" width="15.625" style="97" customWidth="1"/>
    <col min="15106" max="15116" width="7.625" style="97" customWidth="1"/>
    <col min="15117" max="15120" width="7.375" style="97" customWidth="1"/>
    <col min="15121" max="15121" width="9" style="97"/>
    <col min="15122" max="15128" width="4.5" style="97" bestFit="1" customWidth="1"/>
    <col min="15129" max="15360" width="9" style="97"/>
    <col min="15361" max="15361" width="15.625" style="97" customWidth="1"/>
    <col min="15362" max="15372" width="7.625" style="97" customWidth="1"/>
    <col min="15373" max="15376" width="7.375" style="97" customWidth="1"/>
    <col min="15377" max="15377" width="9" style="97"/>
    <col min="15378" max="15384" width="4.5" style="97" bestFit="1" customWidth="1"/>
    <col min="15385" max="15616" width="9" style="97"/>
    <col min="15617" max="15617" width="15.625" style="97" customWidth="1"/>
    <col min="15618" max="15628" width="7.625" style="97" customWidth="1"/>
    <col min="15629" max="15632" width="7.375" style="97" customWidth="1"/>
    <col min="15633" max="15633" width="9" style="97"/>
    <col min="15634" max="15640" width="4.5" style="97" bestFit="1" customWidth="1"/>
    <col min="15641" max="15872" width="9" style="97"/>
    <col min="15873" max="15873" width="15.625" style="97" customWidth="1"/>
    <col min="15874" max="15884" width="7.625" style="97" customWidth="1"/>
    <col min="15885" max="15888" width="7.375" style="97" customWidth="1"/>
    <col min="15889" max="15889" width="9" style="97"/>
    <col min="15890" max="15896" width="4.5" style="97" bestFit="1" customWidth="1"/>
    <col min="15897" max="16128" width="9" style="97"/>
    <col min="16129" max="16129" width="15.625" style="97" customWidth="1"/>
    <col min="16130" max="16140" width="7.625" style="97" customWidth="1"/>
    <col min="16141" max="16144" width="7.375" style="97" customWidth="1"/>
    <col min="16145" max="16145" width="9" style="97"/>
    <col min="16146" max="16152" width="4.5" style="97" bestFit="1" customWidth="1"/>
    <col min="16153" max="16384" width="9" style="97"/>
  </cols>
  <sheetData>
    <row r="1" spans="1:24" s="94" customFormat="1" ht="14.25">
      <c r="A1" s="1439" t="s">
        <v>3032</v>
      </c>
      <c r="M1" s="1739" t="s">
        <v>3137</v>
      </c>
      <c r="N1" s="1739"/>
      <c r="O1" s="1739" t="s">
        <v>393</v>
      </c>
      <c r="P1" s="1739"/>
    </row>
    <row r="2" spans="1:24" s="94" customFormat="1" ht="14.25">
      <c r="A2" s="1439" t="s">
        <v>3139</v>
      </c>
      <c r="B2" s="1474" t="s">
        <v>3714</v>
      </c>
      <c r="C2" s="1475"/>
      <c r="D2" s="1475"/>
      <c r="E2" s="1471"/>
      <c r="F2" s="1471"/>
      <c r="G2" s="1471"/>
      <c r="H2" s="1471"/>
      <c r="I2" s="1471"/>
      <c r="J2" s="1471"/>
      <c r="K2" s="1471"/>
      <c r="L2" s="7" t="s">
        <v>3628</v>
      </c>
      <c r="M2" s="1739" t="s">
        <v>3402</v>
      </c>
      <c r="N2" s="1739"/>
      <c r="O2" s="1739" t="s">
        <v>675</v>
      </c>
      <c r="P2" s="1739"/>
    </row>
    <row r="3" spans="1:24" s="1707" customFormat="1" ht="22.5" customHeight="1">
      <c r="A3" s="1748" t="s">
        <v>3715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969"/>
      <c r="P3" s="1969"/>
    </row>
    <row r="4" spans="1:24" s="94" customFormat="1" ht="14.25">
      <c r="B4" s="1447"/>
      <c r="C4" s="1447"/>
      <c r="D4" s="1447"/>
      <c r="E4" s="1763" t="s">
        <v>3716</v>
      </c>
      <c r="F4" s="1763"/>
      <c r="G4" s="1763"/>
      <c r="H4" s="1763"/>
      <c r="I4" s="1763"/>
      <c r="J4" s="1763"/>
      <c r="K4" s="1763"/>
      <c r="L4" s="1447"/>
      <c r="O4" s="1813" t="s">
        <v>3717</v>
      </c>
      <c r="P4" s="1813"/>
    </row>
    <row r="5" spans="1:24" s="94" customFormat="1" ht="14.25">
      <c r="A5" s="1808" t="s">
        <v>3718</v>
      </c>
      <c r="B5" s="1795"/>
      <c r="C5" s="1810" t="s">
        <v>3407</v>
      </c>
      <c r="D5" s="1746"/>
      <c r="E5" s="1746"/>
      <c r="F5" s="1737"/>
      <c r="G5" s="1810" t="s">
        <v>3719</v>
      </c>
      <c r="H5" s="1746"/>
      <c r="I5" s="1746"/>
      <c r="J5" s="1737"/>
      <c r="K5" s="1810" t="s">
        <v>3720</v>
      </c>
      <c r="L5" s="1746"/>
      <c r="M5" s="1746"/>
      <c r="N5" s="1746"/>
      <c r="O5" s="1810" t="s">
        <v>3721</v>
      </c>
      <c r="P5" s="1746"/>
    </row>
    <row r="6" spans="1:24" s="94" customFormat="1" ht="16.5" customHeight="1">
      <c r="A6" s="1763"/>
      <c r="B6" s="1767"/>
      <c r="C6" s="1439" t="s">
        <v>3722</v>
      </c>
      <c r="D6" s="1439" t="s">
        <v>3723</v>
      </c>
      <c r="E6" s="1439" t="s">
        <v>3724</v>
      </c>
      <c r="F6" s="1439" t="s">
        <v>3725</v>
      </c>
      <c r="G6" s="1439" t="s">
        <v>3726</v>
      </c>
      <c r="H6" s="1439" t="s">
        <v>3600</v>
      </c>
      <c r="I6" s="1439" t="s">
        <v>3601</v>
      </c>
      <c r="J6" s="1439" t="s">
        <v>3725</v>
      </c>
      <c r="K6" s="1439" t="s">
        <v>3727</v>
      </c>
      <c r="L6" s="1439" t="s">
        <v>3728</v>
      </c>
      <c r="M6" s="1463" t="s">
        <v>3729</v>
      </c>
      <c r="N6" s="1463" t="s">
        <v>3730</v>
      </c>
      <c r="O6" s="1810" t="s">
        <v>3503</v>
      </c>
      <c r="P6" s="1746"/>
    </row>
    <row r="7" spans="1:24" s="94" customFormat="1" ht="11.25" customHeight="1">
      <c r="A7" s="1814" t="s">
        <v>3731</v>
      </c>
      <c r="B7" s="1815"/>
      <c r="C7" s="297">
        <f>D7+E7+F7</f>
        <v>899</v>
      </c>
      <c r="D7" s="193">
        <f>H7+L7+P7</f>
        <v>21</v>
      </c>
      <c r="E7" s="193">
        <f>I7+M7</f>
        <v>390</v>
      </c>
      <c r="F7" s="193">
        <f>J7+N7</f>
        <v>488</v>
      </c>
      <c r="G7" s="193">
        <f>H7+I7+J7</f>
        <v>692</v>
      </c>
      <c r="H7" s="193">
        <f>SUM(H8:H10)</f>
        <v>0</v>
      </c>
      <c r="I7" s="193">
        <f>SUM(I8:I10)</f>
        <v>390</v>
      </c>
      <c r="J7" s="193">
        <f>SUM(J8:J10)</f>
        <v>302</v>
      </c>
      <c r="K7" s="193">
        <f>L7+M7+N7</f>
        <v>186</v>
      </c>
      <c r="L7" s="193">
        <f>SUM(L8:L10)</f>
        <v>0</v>
      </c>
      <c r="M7" s="193">
        <f>SUM(M8:M10)</f>
        <v>0</v>
      </c>
      <c r="N7" s="193">
        <f>SUM(N8:N10)</f>
        <v>186</v>
      </c>
      <c r="O7" s="21"/>
      <c r="P7" s="21">
        <f>SUM(P8:P10)</f>
        <v>21</v>
      </c>
      <c r="R7" s="21">
        <f>C7-D7-E7-F7</f>
        <v>0</v>
      </c>
      <c r="S7" s="21">
        <f>G7-H7-I7-J7</f>
        <v>0</v>
      </c>
      <c r="T7" s="21">
        <f>K7-L7-M7-N7</f>
        <v>0</v>
      </c>
      <c r="U7" s="21">
        <f>C7-G7-K7-P7</f>
        <v>0</v>
      </c>
      <c r="V7" s="21">
        <f>D7-H7-L7-P7</f>
        <v>0</v>
      </c>
      <c r="W7" s="21">
        <f t="shared" ref="W7:X10" si="0">E7-I7-M7</f>
        <v>0</v>
      </c>
      <c r="X7" s="21">
        <f t="shared" si="0"/>
        <v>0</v>
      </c>
    </row>
    <row r="8" spans="1:24" s="94" customFormat="1" ht="11.25" customHeight="1">
      <c r="A8" s="1816" t="s">
        <v>3732</v>
      </c>
      <c r="B8" s="1817"/>
      <c r="C8" s="191">
        <f>D8+E8+F8</f>
        <v>286</v>
      </c>
      <c r="D8" s="1500">
        <f>H8+L8+P8</f>
        <v>7</v>
      </c>
      <c r="E8" s="1500">
        <f t="shared" ref="E8:F10" si="1">I8+M8</f>
        <v>130</v>
      </c>
      <c r="F8" s="1500">
        <f t="shared" si="1"/>
        <v>149</v>
      </c>
      <c r="G8" s="1500">
        <f>H8+I8+J8</f>
        <v>221</v>
      </c>
      <c r="H8" s="1502">
        <v>0</v>
      </c>
      <c r="I8" s="1502">
        <v>130</v>
      </c>
      <c r="J8" s="1502">
        <v>91</v>
      </c>
      <c r="K8" s="1500">
        <f>L8+M8+N8</f>
        <v>58</v>
      </c>
      <c r="L8" s="1502">
        <v>0</v>
      </c>
      <c r="M8" s="1502">
        <v>0</v>
      </c>
      <c r="N8" s="1502">
        <v>58</v>
      </c>
      <c r="O8" s="21"/>
      <c r="P8" s="424">
        <v>7</v>
      </c>
      <c r="R8" s="21">
        <f>C8-D8-E8-F8</f>
        <v>0</v>
      </c>
      <c r="S8" s="21">
        <f>G8-H8-I8-J8</f>
        <v>0</v>
      </c>
      <c r="T8" s="21">
        <f>K8-L8-M8-N8</f>
        <v>0</v>
      </c>
      <c r="U8" s="21">
        <f>C8-G8-K8-P8</f>
        <v>0</v>
      </c>
      <c r="V8" s="21">
        <f>D8-H8-L8-P8</f>
        <v>0</v>
      </c>
      <c r="W8" s="21">
        <f t="shared" si="0"/>
        <v>0</v>
      </c>
      <c r="X8" s="21">
        <f t="shared" si="0"/>
        <v>0</v>
      </c>
    </row>
    <row r="9" spans="1:24" s="94" customFormat="1" ht="11.25" customHeight="1">
      <c r="A9" s="1816" t="s">
        <v>3733</v>
      </c>
      <c r="B9" s="1817"/>
      <c r="C9" s="191">
        <f>D9+E9+F9</f>
        <v>289</v>
      </c>
      <c r="D9" s="1500">
        <f>H9+L9+P9</f>
        <v>7</v>
      </c>
      <c r="E9" s="1500">
        <f t="shared" si="1"/>
        <v>130</v>
      </c>
      <c r="F9" s="1500">
        <f>J9+N9</f>
        <v>152</v>
      </c>
      <c r="G9" s="1500">
        <f>H9+I9+J9</f>
        <v>227</v>
      </c>
      <c r="H9" s="1502">
        <v>0</v>
      </c>
      <c r="I9" s="1502">
        <v>130</v>
      </c>
      <c r="J9" s="1502">
        <v>97</v>
      </c>
      <c r="K9" s="1500">
        <f>L9+M9+N9</f>
        <v>55</v>
      </c>
      <c r="L9" s="1502">
        <v>0</v>
      </c>
      <c r="M9" s="1502">
        <v>0</v>
      </c>
      <c r="N9" s="1502">
        <v>55</v>
      </c>
      <c r="O9" s="21"/>
      <c r="P9" s="424">
        <v>7</v>
      </c>
      <c r="R9" s="21">
        <f>C9-D9-E9-F9</f>
        <v>0</v>
      </c>
      <c r="S9" s="21">
        <f>G9-H9-I9-J9</f>
        <v>0</v>
      </c>
      <c r="T9" s="21">
        <f>K9-L9-M9-N9</f>
        <v>0</v>
      </c>
      <c r="U9" s="21">
        <f>C9-G9-K9-P9</f>
        <v>0</v>
      </c>
      <c r="V9" s="21">
        <f>D9-H9-L9-P9</f>
        <v>0</v>
      </c>
      <c r="W9" s="21">
        <f t="shared" si="0"/>
        <v>0</v>
      </c>
      <c r="X9" s="21">
        <f t="shared" si="0"/>
        <v>0</v>
      </c>
    </row>
    <row r="10" spans="1:24" s="94" customFormat="1" ht="11.25" customHeight="1">
      <c r="A10" s="1816" t="s">
        <v>3734</v>
      </c>
      <c r="B10" s="1817"/>
      <c r="C10" s="191">
        <f>D10+E10+F10</f>
        <v>324</v>
      </c>
      <c r="D10" s="1500">
        <f>H10+L10+P10</f>
        <v>7</v>
      </c>
      <c r="E10" s="1500">
        <f t="shared" si="1"/>
        <v>130</v>
      </c>
      <c r="F10" s="1500">
        <f t="shared" si="1"/>
        <v>187</v>
      </c>
      <c r="G10" s="1500">
        <f>H10+I10+J10</f>
        <v>244</v>
      </c>
      <c r="H10" s="1502">
        <v>0</v>
      </c>
      <c r="I10" s="1502">
        <v>130</v>
      </c>
      <c r="J10" s="1502">
        <v>114</v>
      </c>
      <c r="K10" s="1500">
        <f>L10+M10+N10</f>
        <v>73</v>
      </c>
      <c r="L10" s="1502">
        <v>0</v>
      </c>
      <c r="M10" s="1502">
        <v>0</v>
      </c>
      <c r="N10" s="1502">
        <v>73</v>
      </c>
      <c r="O10" s="21"/>
      <c r="P10" s="424">
        <v>7</v>
      </c>
      <c r="R10" s="21">
        <f>C10-D10-E10-F10</f>
        <v>0</v>
      </c>
      <c r="S10" s="21">
        <f>G10-H10-I10-J10</f>
        <v>0</v>
      </c>
      <c r="T10" s="21">
        <f>K10-L10-M10-N10</f>
        <v>0</v>
      </c>
      <c r="U10" s="21">
        <f>C10-G10-K10-P10</f>
        <v>0</v>
      </c>
      <c r="V10" s="21">
        <f>D10-H10-L10-P10</f>
        <v>0</v>
      </c>
      <c r="W10" s="21">
        <f t="shared" si="0"/>
        <v>0</v>
      </c>
      <c r="X10" s="21">
        <f t="shared" si="0"/>
        <v>0</v>
      </c>
    </row>
    <row r="11" spans="1:24" s="94" customFormat="1" ht="6.95" customHeight="1">
      <c r="A11" s="1469"/>
      <c r="B11" s="1470"/>
      <c r="C11" s="191"/>
      <c r="D11" s="1500"/>
      <c r="E11" s="1500"/>
      <c r="F11" s="1500"/>
      <c r="G11" s="1500"/>
      <c r="H11" s="1500"/>
      <c r="I11" s="1500"/>
      <c r="J11" s="1500"/>
      <c r="K11" s="1500"/>
      <c r="L11" s="1500"/>
      <c r="M11" s="1500"/>
      <c r="N11" s="1500"/>
      <c r="O11" s="21"/>
      <c r="P11" s="21"/>
    </row>
    <row r="12" spans="1:24" s="94" customFormat="1" ht="11.25" customHeight="1">
      <c r="A12" s="1816" t="s">
        <v>3735</v>
      </c>
      <c r="B12" s="1449" t="s">
        <v>2689</v>
      </c>
      <c r="C12" s="191">
        <f>D12+E12+F12</f>
        <v>31239</v>
      </c>
      <c r="D12" s="1500">
        <f>H12+L12+P12</f>
        <v>447</v>
      </c>
      <c r="E12" s="1500">
        <f>I12+M12</f>
        <v>13239</v>
      </c>
      <c r="F12" s="1500">
        <f>J12+N12</f>
        <v>17553</v>
      </c>
      <c r="G12" s="1500">
        <f>H12+I12+J12</f>
        <v>24996</v>
      </c>
      <c r="H12" s="1500">
        <f>H14+H13</f>
        <v>0</v>
      </c>
      <c r="I12" s="1500">
        <f>I14+I13</f>
        <v>13239</v>
      </c>
      <c r="J12" s="1500">
        <f>J14+J13</f>
        <v>11757</v>
      </c>
      <c r="K12" s="1500">
        <f>L12+M12+N12</f>
        <v>5796</v>
      </c>
      <c r="L12" s="1500">
        <f>L14+L13</f>
        <v>0</v>
      </c>
      <c r="M12" s="1500">
        <f>M14+M13</f>
        <v>0</v>
      </c>
      <c r="N12" s="1500">
        <f>N14+N13</f>
        <v>5796</v>
      </c>
      <c r="O12" s="21"/>
      <c r="P12" s="21">
        <f>P14+P13</f>
        <v>447</v>
      </c>
      <c r="R12" s="21">
        <f>C12-D12-E12-F12</f>
        <v>0</v>
      </c>
      <c r="S12" s="21">
        <f>G12-H12-I12-J12</f>
        <v>0</v>
      </c>
      <c r="T12" s="21">
        <f>K12-L12-M12-N12</f>
        <v>0</v>
      </c>
      <c r="U12" s="21">
        <f>C12-G12-K12-P12</f>
        <v>0</v>
      </c>
      <c r="V12" s="21">
        <f>D12-H12-L12-P12</f>
        <v>0</v>
      </c>
      <c r="W12" s="21">
        <f>E12-I12-M12</f>
        <v>0</v>
      </c>
      <c r="X12" s="21">
        <f>F12-J12-N12</f>
        <v>0</v>
      </c>
    </row>
    <row r="13" spans="1:24" s="94" customFormat="1" ht="11.25" customHeight="1">
      <c r="A13" s="1816"/>
      <c r="B13" s="1449" t="s">
        <v>2838</v>
      </c>
      <c r="C13" s="191">
        <f t="shared" ref="C13:C26" si="2">D13+E13+F13</f>
        <v>17992</v>
      </c>
      <c r="D13" s="1500">
        <f t="shared" ref="D13:D26" si="3">H13+L13+P13</f>
        <v>156</v>
      </c>
      <c r="E13" s="1500">
        <f t="shared" ref="E13:F26" si="4">I13+M13</f>
        <v>9516</v>
      </c>
      <c r="F13" s="1500">
        <f t="shared" si="4"/>
        <v>8320</v>
      </c>
      <c r="G13" s="1500">
        <f>H13+I13+J13</f>
        <v>14782</v>
      </c>
      <c r="H13" s="1500">
        <f t="shared" ref="H13:J14" si="5">H16+H19+H22+H25</f>
        <v>0</v>
      </c>
      <c r="I13" s="1500">
        <f t="shared" si="5"/>
        <v>9516</v>
      </c>
      <c r="J13" s="1500">
        <f t="shared" si="5"/>
        <v>5266</v>
      </c>
      <c r="K13" s="1500">
        <f t="shared" ref="K13:K26" si="6">L13+M13+N13</f>
        <v>3054</v>
      </c>
      <c r="L13" s="1500">
        <f t="shared" ref="L13:N14" si="7">L16+L19+L22+L25</f>
        <v>0</v>
      </c>
      <c r="M13" s="1500">
        <f t="shared" si="7"/>
        <v>0</v>
      </c>
      <c r="N13" s="1500">
        <f t="shared" si="7"/>
        <v>3054</v>
      </c>
      <c r="O13" s="21"/>
      <c r="P13" s="21">
        <f>P16+P19+P22+P25</f>
        <v>156</v>
      </c>
      <c r="R13" s="21">
        <f t="shared" ref="R13:R23" si="8">C13-D13-E13-F13</f>
        <v>0</v>
      </c>
      <c r="S13" s="21">
        <f t="shared" ref="S13:S23" si="9">G13-H13-I13-J13</f>
        <v>0</v>
      </c>
      <c r="T13" s="21">
        <f t="shared" ref="T13:T23" si="10">K13-L13-M13-N13</f>
        <v>0</v>
      </c>
      <c r="U13" s="21">
        <f t="shared" ref="U13:U23" si="11">C13-G13-K13-P13</f>
        <v>0</v>
      </c>
      <c r="V13" s="21">
        <f t="shared" ref="V13:V23" si="12">D13-H13-L13-P13</f>
        <v>0</v>
      </c>
      <c r="W13" s="21">
        <f t="shared" ref="W13:X26" si="13">E13-I13-M13</f>
        <v>0</v>
      </c>
      <c r="X13" s="21">
        <f t="shared" si="13"/>
        <v>0</v>
      </c>
    </row>
    <row r="14" spans="1:24" s="94" customFormat="1" ht="11.25" customHeight="1">
      <c r="A14" s="1816"/>
      <c r="B14" s="1449" t="s">
        <v>2839</v>
      </c>
      <c r="C14" s="191">
        <f t="shared" si="2"/>
        <v>13247</v>
      </c>
      <c r="D14" s="1500">
        <f t="shared" si="3"/>
        <v>291</v>
      </c>
      <c r="E14" s="1500">
        <f t="shared" si="4"/>
        <v>3723</v>
      </c>
      <c r="F14" s="1500">
        <f t="shared" si="4"/>
        <v>9233</v>
      </c>
      <c r="G14" s="1500">
        <f>H14+I14+J14</f>
        <v>10214</v>
      </c>
      <c r="H14" s="1500">
        <f t="shared" si="5"/>
        <v>0</v>
      </c>
      <c r="I14" s="1500">
        <f t="shared" si="5"/>
        <v>3723</v>
      </c>
      <c r="J14" s="1500">
        <f t="shared" si="5"/>
        <v>6491</v>
      </c>
      <c r="K14" s="1500">
        <f t="shared" si="6"/>
        <v>2742</v>
      </c>
      <c r="L14" s="1500">
        <f t="shared" si="7"/>
        <v>0</v>
      </c>
      <c r="M14" s="1500">
        <f t="shared" si="7"/>
        <v>0</v>
      </c>
      <c r="N14" s="1500">
        <f t="shared" si="7"/>
        <v>2742</v>
      </c>
      <c r="O14" s="21"/>
      <c r="P14" s="21">
        <f>P17+P20+P23+P26</f>
        <v>291</v>
      </c>
      <c r="R14" s="21">
        <f t="shared" si="8"/>
        <v>0</v>
      </c>
      <c r="S14" s="21">
        <f t="shared" si="9"/>
        <v>0</v>
      </c>
      <c r="T14" s="21">
        <f t="shared" si="10"/>
        <v>0</v>
      </c>
      <c r="U14" s="21">
        <f t="shared" si="11"/>
        <v>0</v>
      </c>
      <c r="V14" s="21">
        <f t="shared" si="12"/>
        <v>0</v>
      </c>
      <c r="W14" s="21">
        <f t="shared" si="13"/>
        <v>0</v>
      </c>
      <c r="X14" s="21">
        <f t="shared" si="13"/>
        <v>0</v>
      </c>
    </row>
    <row r="15" spans="1:24" s="94" customFormat="1" ht="11.25" customHeight="1">
      <c r="A15" s="1816" t="s">
        <v>3736</v>
      </c>
      <c r="B15" s="1449" t="s">
        <v>49</v>
      </c>
      <c r="C15" s="191">
        <f t="shared" si="2"/>
        <v>9632</v>
      </c>
      <c r="D15" s="1500">
        <f t="shared" si="3"/>
        <v>147</v>
      </c>
      <c r="E15" s="1500">
        <f t="shared" si="4"/>
        <v>4499</v>
      </c>
      <c r="F15" s="1500">
        <f t="shared" si="4"/>
        <v>4986</v>
      </c>
      <c r="G15" s="1500">
        <f t="shared" ref="G15:G26" si="14">H15+I15+J15</f>
        <v>7805</v>
      </c>
      <c r="H15" s="1500">
        <f>H17+H16</f>
        <v>0</v>
      </c>
      <c r="I15" s="1500">
        <f>I17+I16</f>
        <v>4499</v>
      </c>
      <c r="J15" s="1500">
        <f>J17+J16</f>
        <v>3306</v>
      </c>
      <c r="K15" s="1500">
        <f t="shared" si="6"/>
        <v>1680</v>
      </c>
      <c r="L15" s="1500">
        <f>L17+L16</f>
        <v>0</v>
      </c>
      <c r="M15" s="1500">
        <f>M17+M16</f>
        <v>0</v>
      </c>
      <c r="N15" s="1500">
        <f>N17+N16</f>
        <v>1680</v>
      </c>
      <c r="O15" s="21"/>
      <c r="P15" s="21">
        <f>P17+P16</f>
        <v>147</v>
      </c>
      <c r="R15" s="21">
        <f t="shared" si="8"/>
        <v>0</v>
      </c>
      <c r="S15" s="21">
        <f t="shared" si="9"/>
        <v>0</v>
      </c>
      <c r="T15" s="21">
        <f t="shared" si="10"/>
        <v>0</v>
      </c>
      <c r="U15" s="21">
        <f t="shared" si="11"/>
        <v>0</v>
      </c>
      <c r="V15" s="21">
        <f t="shared" si="12"/>
        <v>0</v>
      </c>
      <c r="W15" s="21">
        <f t="shared" si="13"/>
        <v>0</v>
      </c>
      <c r="X15" s="21">
        <f t="shared" si="13"/>
        <v>0</v>
      </c>
    </row>
    <row r="16" spans="1:24" s="94" customFormat="1" ht="11.25" customHeight="1">
      <c r="A16" s="1816"/>
      <c r="B16" s="1449" t="s">
        <v>142</v>
      </c>
      <c r="C16" s="191">
        <f t="shared" si="2"/>
        <v>5738</v>
      </c>
      <c r="D16" s="1500">
        <f t="shared" si="3"/>
        <v>52</v>
      </c>
      <c r="E16" s="1500">
        <f t="shared" si="4"/>
        <v>3285</v>
      </c>
      <c r="F16" s="1500">
        <f t="shared" si="4"/>
        <v>2401</v>
      </c>
      <c r="G16" s="1500">
        <f t="shared" si="14"/>
        <v>4822</v>
      </c>
      <c r="H16" s="1502">
        <v>0</v>
      </c>
      <c r="I16" s="1502">
        <v>3285</v>
      </c>
      <c r="J16" s="1502">
        <v>1537</v>
      </c>
      <c r="K16" s="1500">
        <f t="shared" si="6"/>
        <v>864</v>
      </c>
      <c r="L16" s="1500">
        <v>0</v>
      </c>
      <c r="M16" s="1500">
        <v>0</v>
      </c>
      <c r="N16" s="1502">
        <v>864</v>
      </c>
      <c r="O16" s="21"/>
      <c r="P16" s="424">
        <v>52</v>
      </c>
      <c r="R16" s="21">
        <f t="shared" si="8"/>
        <v>0</v>
      </c>
      <c r="S16" s="21">
        <f t="shared" si="9"/>
        <v>0</v>
      </c>
      <c r="T16" s="21">
        <f t="shared" si="10"/>
        <v>0</v>
      </c>
      <c r="U16" s="21">
        <f t="shared" si="11"/>
        <v>0</v>
      </c>
      <c r="V16" s="21">
        <f t="shared" si="12"/>
        <v>0</v>
      </c>
      <c r="W16" s="21">
        <f t="shared" si="13"/>
        <v>0</v>
      </c>
      <c r="X16" s="21">
        <f t="shared" si="13"/>
        <v>0</v>
      </c>
    </row>
    <row r="17" spans="1:24" s="94" customFormat="1" ht="11.25" customHeight="1">
      <c r="A17" s="1816"/>
      <c r="B17" s="1449" t="s">
        <v>68</v>
      </c>
      <c r="C17" s="191">
        <f t="shared" si="2"/>
        <v>3894</v>
      </c>
      <c r="D17" s="1500">
        <f t="shared" si="3"/>
        <v>95</v>
      </c>
      <c r="E17" s="1500">
        <f t="shared" si="4"/>
        <v>1214</v>
      </c>
      <c r="F17" s="1500">
        <f t="shared" si="4"/>
        <v>2585</v>
      </c>
      <c r="G17" s="1500">
        <f t="shared" si="14"/>
        <v>2983</v>
      </c>
      <c r="H17" s="1502">
        <v>0</v>
      </c>
      <c r="I17" s="1502">
        <v>1214</v>
      </c>
      <c r="J17" s="1502">
        <v>1769</v>
      </c>
      <c r="K17" s="1500">
        <f t="shared" si="6"/>
        <v>816</v>
      </c>
      <c r="L17" s="1500">
        <v>0</v>
      </c>
      <c r="M17" s="1500">
        <v>0</v>
      </c>
      <c r="N17" s="1502">
        <v>816</v>
      </c>
      <c r="O17" s="21"/>
      <c r="P17" s="424">
        <v>95</v>
      </c>
      <c r="R17" s="21">
        <f t="shared" si="8"/>
        <v>0</v>
      </c>
      <c r="S17" s="21">
        <f t="shared" si="9"/>
        <v>0</v>
      </c>
      <c r="T17" s="21">
        <f t="shared" si="10"/>
        <v>0</v>
      </c>
      <c r="U17" s="21">
        <f t="shared" si="11"/>
        <v>0</v>
      </c>
      <c r="V17" s="21">
        <f t="shared" si="12"/>
        <v>0</v>
      </c>
      <c r="W17" s="21">
        <f t="shared" si="13"/>
        <v>0</v>
      </c>
      <c r="X17" s="21">
        <f t="shared" si="13"/>
        <v>0</v>
      </c>
    </row>
    <row r="18" spans="1:24" s="94" customFormat="1" ht="11.25" customHeight="1">
      <c r="A18" s="1816" t="s">
        <v>548</v>
      </c>
      <c r="B18" s="1449" t="s">
        <v>49</v>
      </c>
      <c r="C18" s="191">
        <f t="shared" si="2"/>
        <v>9744</v>
      </c>
      <c r="D18" s="1500">
        <f t="shared" si="3"/>
        <v>142</v>
      </c>
      <c r="E18" s="1500">
        <f t="shared" si="4"/>
        <v>4342</v>
      </c>
      <c r="F18" s="1500">
        <f t="shared" si="4"/>
        <v>5260</v>
      </c>
      <c r="G18" s="1500">
        <f t="shared" si="14"/>
        <v>8008</v>
      </c>
      <c r="H18" s="1500">
        <f>H20+H19</f>
        <v>0</v>
      </c>
      <c r="I18" s="1500">
        <f>I20+I19</f>
        <v>4342</v>
      </c>
      <c r="J18" s="1500">
        <f>J20+J19</f>
        <v>3666</v>
      </c>
      <c r="K18" s="1500">
        <f t="shared" si="6"/>
        <v>1594</v>
      </c>
      <c r="L18" s="1500">
        <f>L20+L19</f>
        <v>0</v>
      </c>
      <c r="M18" s="1500">
        <f>M20+M19</f>
        <v>0</v>
      </c>
      <c r="N18" s="1500">
        <f>N20+N19</f>
        <v>1594</v>
      </c>
      <c r="O18" s="21"/>
      <c r="P18" s="21">
        <f>P20+P19</f>
        <v>142</v>
      </c>
      <c r="R18" s="21">
        <f t="shared" si="8"/>
        <v>0</v>
      </c>
      <c r="S18" s="21">
        <f t="shared" si="9"/>
        <v>0</v>
      </c>
      <c r="T18" s="21">
        <f t="shared" si="10"/>
        <v>0</v>
      </c>
      <c r="U18" s="21">
        <f t="shared" si="11"/>
        <v>0</v>
      </c>
      <c r="V18" s="21">
        <f t="shared" si="12"/>
        <v>0</v>
      </c>
      <c r="W18" s="21">
        <f t="shared" si="13"/>
        <v>0</v>
      </c>
      <c r="X18" s="21">
        <f t="shared" si="13"/>
        <v>0</v>
      </c>
    </row>
    <row r="19" spans="1:24" s="94" customFormat="1" ht="11.25" customHeight="1">
      <c r="A19" s="1816"/>
      <c r="B19" s="1449" t="s">
        <v>142</v>
      </c>
      <c r="C19" s="191">
        <f t="shared" si="2"/>
        <v>5591</v>
      </c>
      <c r="D19" s="1500">
        <f t="shared" si="3"/>
        <v>50</v>
      </c>
      <c r="E19" s="1500">
        <f t="shared" si="4"/>
        <v>3105</v>
      </c>
      <c r="F19" s="1500">
        <f t="shared" si="4"/>
        <v>2436</v>
      </c>
      <c r="G19" s="1500">
        <f t="shared" si="14"/>
        <v>4723</v>
      </c>
      <c r="H19" s="1502">
        <v>0</v>
      </c>
      <c r="I19" s="1502">
        <v>3105</v>
      </c>
      <c r="J19" s="1502">
        <v>1618</v>
      </c>
      <c r="K19" s="1500">
        <f t="shared" si="6"/>
        <v>818</v>
      </c>
      <c r="L19" s="1500">
        <v>0</v>
      </c>
      <c r="M19" s="1500">
        <v>0</v>
      </c>
      <c r="N19" s="1502">
        <v>818</v>
      </c>
      <c r="O19" s="21"/>
      <c r="P19" s="424">
        <v>50</v>
      </c>
      <c r="R19" s="21">
        <f t="shared" si="8"/>
        <v>0</v>
      </c>
      <c r="S19" s="21">
        <f t="shared" si="9"/>
        <v>0</v>
      </c>
      <c r="T19" s="21">
        <f t="shared" si="10"/>
        <v>0</v>
      </c>
      <c r="U19" s="21">
        <f t="shared" si="11"/>
        <v>0</v>
      </c>
      <c r="V19" s="21">
        <f t="shared" si="12"/>
        <v>0</v>
      </c>
      <c r="W19" s="21">
        <f t="shared" si="13"/>
        <v>0</v>
      </c>
      <c r="X19" s="21">
        <f t="shared" si="13"/>
        <v>0</v>
      </c>
    </row>
    <row r="20" spans="1:24" s="94" customFormat="1" ht="11.25" customHeight="1">
      <c r="A20" s="1816"/>
      <c r="B20" s="1449" t="s">
        <v>68</v>
      </c>
      <c r="C20" s="191">
        <f t="shared" si="2"/>
        <v>4153</v>
      </c>
      <c r="D20" s="1500">
        <f t="shared" si="3"/>
        <v>92</v>
      </c>
      <c r="E20" s="1500">
        <f t="shared" si="4"/>
        <v>1237</v>
      </c>
      <c r="F20" s="1500">
        <f t="shared" si="4"/>
        <v>2824</v>
      </c>
      <c r="G20" s="1500">
        <f t="shared" si="14"/>
        <v>3285</v>
      </c>
      <c r="H20" s="1502">
        <v>0</v>
      </c>
      <c r="I20" s="1502">
        <v>1237</v>
      </c>
      <c r="J20" s="1502">
        <v>2048</v>
      </c>
      <c r="K20" s="1500">
        <f t="shared" si="6"/>
        <v>776</v>
      </c>
      <c r="L20" s="1500">
        <v>0</v>
      </c>
      <c r="M20" s="1500">
        <v>0</v>
      </c>
      <c r="N20" s="1502">
        <v>776</v>
      </c>
      <c r="O20" s="21"/>
      <c r="P20" s="424">
        <v>92</v>
      </c>
      <c r="R20" s="21">
        <f t="shared" si="8"/>
        <v>0</v>
      </c>
      <c r="S20" s="21">
        <f t="shared" si="9"/>
        <v>0</v>
      </c>
      <c r="T20" s="21">
        <f t="shared" si="10"/>
        <v>0</v>
      </c>
      <c r="U20" s="21">
        <f t="shared" si="11"/>
        <v>0</v>
      </c>
      <c r="V20" s="21">
        <f t="shared" si="12"/>
        <v>0</v>
      </c>
      <c r="W20" s="21">
        <f t="shared" si="13"/>
        <v>0</v>
      </c>
      <c r="X20" s="21">
        <f t="shared" si="13"/>
        <v>0</v>
      </c>
    </row>
    <row r="21" spans="1:24" s="94" customFormat="1" ht="11.25" customHeight="1">
      <c r="A21" s="1816" t="s">
        <v>549</v>
      </c>
      <c r="B21" s="1449" t="s">
        <v>49</v>
      </c>
      <c r="C21" s="191">
        <f t="shared" si="2"/>
        <v>11713</v>
      </c>
      <c r="D21" s="1500">
        <f t="shared" si="3"/>
        <v>156</v>
      </c>
      <c r="E21" s="1500">
        <f t="shared" si="4"/>
        <v>4333</v>
      </c>
      <c r="F21" s="1500">
        <f t="shared" si="4"/>
        <v>7224</v>
      </c>
      <c r="G21" s="1500">
        <f t="shared" si="14"/>
        <v>9075</v>
      </c>
      <c r="H21" s="1500">
        <f>H23+H22</f>
        <v>0</v>
      </c>
      <c r="I21" s="1500">
        <f>I23+I22</f>
        <v>4333</v>
      </c>
      <c r="J21" s="1500">
        <f>J23+J22</f>
        <v>4742</v>
      </c>
      <c r="K21" s="1500">
        <f t="shared" si="6"/>
        <v>2482</v>
      </c>
      <c r="L21" s="1500">
        <f>L23+L22</f>
        <v>0</v>
      </c>
      <c r="M21" s="1500">
        <f>M23+M22</f>
        <v>0</v>
      </c>
      <c r="N21" s="1500">
        <f>N23+N22</f>
        <v>2482</v>
      </c>
      <c r="O21" s="21"/>
      <c r="P21" s="21">
        <f>P23+P22</f>
        <v>156</v>
      </c>
      <c r="R21" s="21">
        <f t="shared" si="8"/>
        <v>0</v>
      </c>
      <c r="S21" s="21">
        <f t="shared" si="9"/>
        <v>0</v>
      </c>
      <c r="T21" s="21">
        <f t="shared" si="10"/>
        <v>0</v>
      </c>
      <c r="U21" s="21">
        <f t="shared" si="11"/>
        <v>0</v>
      </c>
      <c r="V21" s="21">
        <f t="shared" si="12"/>
        <v>0</v>
      </c>
      <c r="W21" s="21">
        <f t="shared" si="13"/>
        <v>0</v>
      </c>
      <c r="X21" s="21">
        <f t="shared" si="13"/>
        <v>0</v>
      </c>
    </row>
    <row r="22" spans="1:24" s="94" customFormat="1" ht="11.25" customHeight="1">
      <c r="A22" s="1816"/>
      <c r="B22" s="1449" t="s">
        <v>142</v>
      </c>
      <c r="C22" s="191">
        <f t="shared" si="2"/>
        <v>6542</v>
      </c>
      <c r="D22" s="1500">
        <f t="shared" si="3"/>
        <v>53</v>
      </c>
      <c r="E22" s="1500">
        <f t="shared" si="4"/>
        <v>3069</v>
      </c>
      <c r="F22" s="1500">
        <f t="shared" si="4"/>
        <v>3420</v>
      </c>
      <c r="G22" s="1500">
        <f t="shared" si="14"/>
        <v>5153</v>
      </c>
      <c r="H22" s="1502">
        <v>0</v>
      </c>
      <c r="I22" s="1502">
        <v>3069</v>
      </c>
      <c r="J22" s="1502">
        <v>2084</v>
      </c>
      <c r="K22" s="1500">
        <f t="shared" si="6"/>
        <v>1336</v>
      </c>
      <c r="L22" s="1500">
        <v>0</v>
      </c>
      <c r="M22" s="1500">
        <v>0</v>
      </c>
      <c r="N22" s="1502">
        <v>1336</v>
      </c>
      <c r="O22" s="21"/>
      <c r="P22" s="424">
        <v>53</v>
      </c>
      <c r="R22" s="21">
        <f t="shared" si="8"/>
        <v>0</v>
      </c>
      <c r="S22" s="21">
        <f t="shared" si="9"/>
        <v>0</v>
      </c>
      <c r="T22" s="21">
        <f t="shared" si="10"/>
        <v>0</v>
      </c>
      <c r="U22" s="21">
        <f t="shared" si="11"/>
        <v>0</v>
      </c>
      <c r="V22" s="21">
        <f t="shared" si="12"/>
        <v>0</v>
      </c>
      <c r="W22" s="21">
        <f t="shared" si="13"/>
        <v>0</v>
      </c>
      <c r="X22" s="21">
        <f t="shared" si="13"/>
        <v>0</v>
      </c>
    </row>
    <row r="23" spans="1:24" s="94" customFormat="1" ht="11.25" customHeight="1">
      <c r="A23" s="1816"/>
      <c r="B23" s="1449" t="s">
        <v>68</v>
      </c>
      <c r="C23" s="191">
        <f t="shared" si="2"/>
        <v>5171</v>
      </c>
      <c r="D23" s="1500">
        <f t="shared" si="3"/>
        <v>103</v>
      </c>
      <c r="E23" s="1500">
        <f t="shared" si="4"/>
        <v>1264</v>
      </c>
      <c r="F23" s="1500">
        <f t="shared" si="4"/>
        <v>3804</v>
      </c>
      <c r="G23" s="1500">
        <f t="shared" si="14"/>
        <v>3922</v>
      </c>
      <c r="H23" s="1502">
        <v>0</v>
      </c>
      <c r="I23" s="1502">
        <v>1264</v>
      </c>
      <c r="J23" s="1502">
        <v>2658</v>
      </c>
      <c r="K23" s="1500">
        <f t="shared" si="6"/>
        <v>1146</v>
      </c>
      <c r="L23" s="1500">
        <v>0</v>
      </c>
      <c r="M23" s="1500">
        <v>0</v>
      </c>
      <c r="N23" s="1502">
        <v>1146</v>
      </c>
      <c r="O23" s="21"/>
      <c r="P23" s="424">
        <v>103</v>
      </c>
      <c r="R23" s="21">
        <f t="shared" si="8"/>
        <v>0</v>
      </c>
      <c r="S23" s="21">
        <f t="shared" si="9"/>
        <v>0</v>
      </c>
      <c r="T23" s="21">
        <f t="shared" si="10"/>
        <v>0</v>
      </c>
      <c r="U23" s="21">
        <f t="shared" si="11"/>
        <v>0</v>
      </c>
      <c r="V23" s="21">
        <f t="shared" si="12"/>
        <v>0</v>
      </c>
      <c r="W23" s="21">
        <f t="shared" si="13"/>
        <v>0</v>
      </c>
      <c r="X23" s="21">
        <f t="shared" si="13"/>
        <v>0</v>
      </c>
    </row>
    <row r="24" spans="1:24" s="94" customFormat="1" ht="11.25" customHeight="1">
      <c r="A24" s="1816" t="s">
        <v>680</v>
      </c>
      <c r="B24" s="1449" t="s">
        <v>49</v>
      </c>
      <c r="C24" s="191">
        <f>D24+E24+F24</f>
        <v>150</v>
      </c>
      <c r="D24" s="1500">
        <f>H24+L24+P24</f>
        <v>2</v>
      </c>
      <c r="E24" s="1500">
        <f t="shared" si="4"/>
        <v>65</v>
      </c>
      <c r="F24" s="1500">
        <f t="shared" si="4"/>
        <v>83</v>
      </c>
      <c r="G24" s="1500">
        <f t="shared" si="14"/>
        <v>108</v>
      </c>
      <c r="H24" s="1500">
        <f>H26+H25</f>
        <v>0</v>
      </c>
      <c r="I24" s="1500">
        <f>I26+I25</f>
        <v>65</v>
      </c>
      <c r="J24" s="1500">
        <f>J26+J25</f>
        <v>43</v>
      </c>
      <c r="K24" s="1500">
        <f t="shared" si="6"/>
        <v>40</v>
      </c>
      <c r="L24" s="1500">
        <f>L26+L25</f>
        <v>0</v>
      </c>
      <c r="M24" s="1500">
        <f>M26+M25</f>
        <v>0</v>
      </c>
      <c r="N24" s="1500">
        <f>N26+N25</f>
        <v>40</v>
      </c>
      <c r="O24" s="21"/>
      <c r="P24" s="21">
        <f>SUM(P25:P26)</f>
        <v>2</v>
      </c>
      <c r="R24" s="21">
        <f>C24-D24-E24-F24</f>
        <v>0</v>
      </c>
      <c r="S24" s="21">
        <f>G24-H24-I24-J24</f>
        <v>0</v>
      </c>
      <c r="T24" s="21">
        <f>K24-L24-M24-N24</f>
        <v>0</v>
      </c>
      <c r="U24" s="21">
        <f>C24-G24-K24-P24</f>
        <v>0</v>
      </c>
      <c r="V24" s="21">
        <f>D24-H24-L24-P24</f>
        <v>0</v>
      </c>
      <c r="W24" s="21">
        <f t="shared" si="13"/>
        <v>0</v>
      </c>
      <c r="X24" s="21">
        <f t="shared" si="13"/>
        <v>0</v>
      </c>
    </row>
    <row r="25" spans="1:24" s="94" customFormat="1" ht="11.25" customHeight="1">
      <c r="A25" s="1816"/>
      <c r="B25" s="1449" t="s">
        <v>142</v>
      </c>
      <c r="C25" s="191">
        <f t="shared" si="2"/>
        <v>121</v>
      </c>
      <c r="D25" s="1500">
        <f t="shared" si="3"/>
        <v>1</v>
      </c>
      <c r="E25" s="1500">
        <f t="shared" si="4"/>
        <v>57</v>
      </c>
      <c r="F25" s="1500">
        <f t="shared" si="4"/>
        <v>63</v>
      </c>
      <c r="G25" s="1500">
        <f t="shared" si="14"/>
        <v>84</v>
      </c>
      <c r="H25" s="1502">
        <v>0</v>
      </c>
      <c r="I25" s="1502">
        <v>57</v>
      </c>
      <c r="J25" s="1502">
        <v>27</v>
      </c>
      <c r="K25" s="1500">
        <f t="shared" si="6"/>
        <v>36</v>
      </c>
      <c r="L25" s="1500">
        <v>0</v>
      </c>
      <c r="M25" s="1500">
        <v>0</v>
      </c>
      <c r="N25" s="1502">
        <v>36</v>
      </c>
      <c r="O25" s="21"/>
      <c r="P25" s="424">
        <v>1</v>
      </c>
      <c r="R25" s="21">
        <f>C25-D25-E25-F25</f>
        <v>0</v>
      </c>
      <c r="S25" s="21">
        <f>G25-H25-I25-J25</f>
        <v>0</v>
      </c>
      <c r="T25" s="21">
        <f>K25-L25-M25-N25</f>
        <v>0</v>
      </c>
      <c r="U25" s="21">
        <f>C25-G25-K25-P25</f>
        <v>0</v>
      </c>
      <c r="V25" s="21">
        <f>D25-H25-L25-P25</f>
        <v>0</v>
      </c>
      <c r="W25" s="21">
        <f t="shared" si="13"/>
        <v>0</v>
      </c>
      <c r="X25" s="21">
        <f t="shared" si="13"/>
        <v>0</v>
      </c>
    </row>
    <row r="26" spans="1:24" s="94" customFormat="1" ht="11.25" customHeight="1">
      <c r="A26" s="1816"/>
      <c r="B26" s="1449" t="s">
        <v>68</v>
      </c>
      <c r="C26" s="191">
        <f t="shared" si="2"/>
        <v>29</v>
      </c>
      <c r="D26" s="1500">
        <f t="shared" si="3"/>
        <v>1</v>
      </c>
      <c r="E26" s="1500">
        <f t="shared" si="4"/>
        <v>8</v>
      </c>
      <c r="F26" s="1500">
        <f t="shared" si="4"/>
        <v>20</v>
      </c>
      <c r="G26" s="1500">
        <f t="shared" si="14"/>
        <v>24</v>
      </c>
      <c r="H26" s="1502">
        <v>0</v>
      </c>
      <c r="I26" s="1502">
        <v>8</v>
      </c>
      <c r="J26" s="1502">
        <v>16</v>
      </c>
      <c r="K26" s="1500">
        <f t="shared" si="6"/>
        <v>4</v>
      </c>
      <c r="L26" s="1500">
        <v>0</v>
      </c>
      <c r="M26" s="1500">
        <v>0</v>
      </c>
      <c r="N26" s="1502">
        <v>4</v>
      </c>
      <c r="O26" s="21"/>
      <c r="P26" s="424">
        <v>1</v>
      </c>
      <c r="R26" s="21">
        <f>C26-D26-E26-F26</f>
        <v>0</v>
      </c>
      <c r="S26" s="21">
        <f>G26-H26-I26-J26</f>
        <v>0</v>
      </c>
      <c r="T26" s="21">
        <f>K26-L26-M26-N26</f>
        <v>0</v>
      </c>
      <c r="U26" s="21">
        <f>C26-G26-K26-P26</f>
        <v>0</v>
      </c>
      <c r="V26" s="21">
        <f>D26-H26-L26-P26</f>
        <v>0</v>
      </c>
      <c r="W26" s="21">
        <f t="shared" si="13"/>
        <v>0</v>
      </c>
      <c r="X26" s="21">
        <f t="shared" si="13"/>
        <v>0</v>
      </c>
    </row>
    <row r="27" spans="1:24" s="94" customFormat="1" ht="6.95" customHeight="1">
      <c r="A27" s="1469"/>
      <c r="B27" s="1449"/>
      <c r="C27" s="191"/>
      <c r="D27" s="1500"/>
      <c r="E27" s="1500"/>
      <c r="F27" s="1500"/>
      <c r="G27" s="1500"/>
      <c r="H27" s="1500"/>
      <c r="I27" s="1500"/>
      <c r="J27" s="1500"/>
      <c r="K27" s="1500"/>
      <c r="L27" s="1500"/>
      <c r="M27" s="1500"/>
      <c r="N27" s="1500"/>
      <c r="O27" s="21"/>
      <c r="P27" s="21"/>
    </row>
    <row r="28" spans="1:24" s="94" customFormat="1" ht="11.25" customHeight="1">
      <c r="A28" s="1816" t="s">
        <v>210</v>
      </c>
      <c r="B28" s="1449" t="s">
        <v>49</v>
      </c>
      <c r="C28" s="191">
        <f>D28+E28+F28</f>
        <v>11266</v>
      </c>
      <c r="D28" s="1500">
        <f>H28+L28+P28</f>
        <v>146</v>
      </c>
      <c r="E28" s="1500">
        <f t="shared" ref="E28:F30" si="15">I28+M28</f>
        <v>3960</v>
      </c>
      <c r="F28" s="1500">
        <f t="shared" si="15"/>
        <v>7160</v>
      </c>
      <c r="G28" s="1500">
        <f>H28+I28+J28</f>
        <v>8479</v>
      </c>
      <c r="H28" s="1500">
        <f>H30+H29</f>
        <v>0</v>
      </c>
      <c r="I28" s="1500">
        <f>I30+I29</f>
        <v>3960</v>
      </c>
      <c r="J28" s="1500">
        <f>J30+J29</f>
        <v>4519</v>
      </c>
      <c r="K28" s="1500">
        <f>L28+M28+N28</f>
        <v>2641</v>
      </c>
      <c r="L28" s="1500">
        <f>L30+L29</f>
        <v>0</v>
      </c>
      <c r="M28" s="1500">
        <f>M30+M29</f>
        <v>0</v>
      </c>
      <c r="N28" s="1500">
        <f>N30+N29</f>
        <v>2641</v>
      </c>
      <c r="O28" s="21"/>
      <c r="P28" s="21">
        <f>P30+P29</f>
        <v>146</v>
      </c>
      <c r="R28" s="21">
        <f>C28-D28-E28-F28</f>
        <v>0</v>
      </c>
      <c r="S28" s="21">
        <f>G28-H28-I28-J28</f>
        <v>0</v>
      </c>
      <c r="T28" s="21">
        <f>K28-L28-M28-N28</f>
        <v>0</v>
      </c>
      <c r="U28" s="21">
        <f>C28-G28-K28-P28</f>
        <v>0</v>
      </c>
      <c r="V28" s="21">
        <f>D28-H28-L28-P28</f>
        <v>0</v>
      </c>
      <c r="W28" s="21">
        <f t="shared" ref="W28:X30" si="16">E28-I28-M28</f>
        <v>0</v>
      </c>
      <c r="X28" s="21">
        <f t="shared" si="16"/>
        <v>0</v>
      </c>
    </row>
    <row r="29" spans="1:24" s="94" customFormat="1" ht="11.25" customHeight="1">
      <c r="A29" s="1816"/>
      <c r="B29" s="1449" t="s">
        <v>142</v>
      </c>
      <c r="C29" s="191">
        <f>D29+E29+F29</f>
        <v>6125</v>
      </c>
      <c r="D29" s="1500">
        <f>H29+L29+P29</f>
        <v>50</v>
      </c>
      <c r="E29" s="1500">
        <f t="shared" si="15"/>
        <v>2734</v>
      </c>
      <c r="F29" s="1500">
        <f t="shared" si="15"/>
        <v>3341</v>
      </c>
      <c r="G29" s="1500">
        <f>H29+I29+J29</f>
        <v>4645</v>
      </c>
      <c r="H29" s="1502">
        <v>0</v>
      </c>
      <c r="I29" s="1502">
        <v>2734</v>
      </c>
      <c r="J29" s="1502">
        <v>1911</v>
      </c>
      <c r="K29" s="1500">
        <f>L29+M29+N29</f>
        <v>1430</v>
      </c>
      <c r="L29" s="1500">
        <v>0</v>
      </c>
      <c r="M29" s="1500">
        <v>0</v>
      </c>
      <c r="N29" s="1502">
        <v>1430</v>
      </c>
      <c r="O29" s="21"/>
      <c r="P29" s="424">
        <v>50</v>
      </c>
      <c r="R29" s="21">
        <f>C29-D29-E29-F29</f>
        <v>0</v>
      </c>
      <c r="S29" s="21">
        <f>G29-H29-I29-J29</f>
        <v>0</v>
      </c>
      <c r="T29" s="21">
        <f>K29-L29-M29-N29</f>
        <v>0</v>
      </c>
      <c r="U29" s="21">
        <f>C29-G29-K29-P29</f>
        <v>0</v>
      </c>
      <c r="V29" s="21">
        <f>D29-H29-L29-P29</f>
        <v>0</v>
      </c>
      <c r="W29" s="21">
        <f t="shared" si="16"/>
        <v>0</v>
      </c>
      <c r="X29" s="21">
        <f t="shared" si="16"/>
        <v>0</v>
      </c>
    </row>
    <row r="30" spans="1:24" s="94" customFormat="1" ht="11.25" customHeight="1">
      <c r="A30" s="1816"/>
      <c r="B30" s="1449" t="s">
        <v>68</v>
      </c>
      <c r="C30" s="191">
        <f>D30+E30+F30</f>
        <v>5141</v>
      </c>
      <c r="D30" s="1500">
        <f>H30+L30+P30</f>
        <v>96</v>
      </c>
      <c r="E30" s="1500">
        <f t="shared" si="15"/>
        <v>1226</v>
      </c>
      <c r="F30" s="1500">
        <f t="shared" si="15"/>
        <v>3819</v>
      </c>
      <c r="G30" s="1500">
        <f>H30+I30+J30</f>
        <v>3834</v>
      </c>
      <c r="H30" s="1502">
        <v>0</v>
      </c>
      <c r="I30" s="1502">
        <v>1226</v>
      </c>
      <c r="J30" s="1502">
        <v>2608</v>
      </c>
      <c r="K30" s="1500">
        <f>L30+M30+N30</f>
        <v>1211</v>
      </c>
      <c r="L30" s="1500">
        <v>0</v>
      </c>
      <c r="M30" s="1500">
        <v>0</v>
      </c>
      <c r="N30" s="1502">
        <v>1211</v>
      </c>
      <c r="O30" s="21"/>
      <c r="P30" s="424">
        <v>96</v>
      </c>
      <c r="R30" s="21">
        <f>C30-D30-E30-F30</f>
        <v>0</v>
      </c>
      <c r="S30" s="21">
        <f>G30-H30-I30-J30</f>
        <v>0</v>
      </c>
      <c r="T30" s="21">
        <f>K30-L30-M30-N30</f>
        <v>0</v>
      </c>
      <c r="U30" s="21">
        <f>C30-G30-K30-P30</f>
        <v>0</v>
      </c>
      <c r="V30" s="21">
        <f>D30-H30-L30-P30</f>
        <v>0</v>
      </c>
      <c r="W30" s="21">
        <f t="shared" si="16"/>
        <v>0</v>
      </c>
      <c r="X30" s="21">
        <f t="shared" si="16"/>
        <v>0</v>
      </c>
    </row>
    <row r="31" spans="1:24" s="94" customFormat="1" ht="6.95" customHeight="1">
      <c r="A31" s="1469"/>
      <c r="B31" s="1449"/>
      <c r="C31" s="191"/>
      <c r="D31" s="1500"/>
      <c r="E31" s="1500"/>
      <c r="F31" s="1500"/>
      <c r="G31" s="1500"/>
      <c r="H31" s="1500"/>
      <c r="I31" s="1500"/>
      <c r="J31" s="1500"/>
      <c r="K31" s="1500"/>
      <c r="L31" s="1500"/>
      <c r="M31" s="1500"/>
      <c r="N31" s="1500"/>
      <c r="O31" s="21"/>
      <c r="P31" s="21"/>
    </row>
    <row r="32" spans="1:24" s="94" customFormat="1" ht="10.9" customHeight="1">
      <c r="A32" s="1816" t="s">
        <v>211</v>
      </c>
      <c r="B32" s="1449" t="s">
        <v>49</v>
      </c>
      <c r="C32" s="191">
        <f>D32+E32+F32</f>
        <v>756</v>
      </c>
      <c r="D32" s="1500">
        <f>H32+L32+P32</f>
        <v>0</v>
      </c>
      <c r="E32" s="1500">
        <f t="shared" ref="E32:F34" si="17">I32+M32</f>
        <v>403</v>
      </c>
      <c r="F32" s="1500">
        <f t="shared" si="17"/>
        <v>353</v>
      </c>
      <c r="G32" s="1500">
        <f>H32+I32+J32</f>
        <v>650</v>
      </c>
      <c r="H32" s="1500">
        <f>H34+H33</f>
        <v>0</v>
      </c>
      <c r="I32" s="1500">
        <f>I34+I33</f>
        <v>403</v>
      </c>
      <c r="J32" s="1500">
        <f>J34+J33</f>
        <v>247</v>
      </c>
      <c r="K32" s="1500">
        <f>L32+M32+N32</f>
        <v>106</v>
      </c>
      <c r="L32" s="1500">
        <f>L34+L33</f>
        <v>0</v>
      </c>
      <c r="M32" s="1500">
        <f>M34+M33</f>
        <v>0</v>
      </c>
      <c r="N32" s="1500">
        <f>N34+N33</f>
        <v>106</v>
      </c>
      <c r="O32" s="21"/>
      <c r="P32" s="21">
        <f>P34+P33</f>
        <v>0</v>
      </c>
      <c r="R32" s="21">
        <f>C32-D32-E32-F32</f>
        <v>0</v>
      </c>
      <c r="S32" s="21">
        <f>G32-H32-I32-J32</f>
        <v>0</v>
      </c>
      <c r="T32" s="21">
        <f>K32-L32-M32-N32</f>
        <v>0</v>
      </c>
      <c r="U32" s="21">
        <f>C32-G32-K32-P32</f>
        <v>0</v>
      </c>
      <c r="V32" s="21">
        <f>D32-H32-L32-P32</f>
        <v>0</v>
      </c>
      <c r="W32" s="21">
        <f t="shared" ref="W32:X34" si="18">E32-I32-M32</f>
        <v>0</v>
      </c>
      <c r="X32" s="21">
        <f t="shared" si="18"/>
        <v>0</v>
      </c>
    </row>
    <row r="33" spans="1:24" s="94" customFormat="1" ht="10.9" customHeight="1">
      <c r="A33" s="1816"/>
      <c r="B33" s="1449" t="s">
        <v>142</v>
      </c>
      <c r="C33" s="191">
        <f>D33+E33+F33</f>
        <v>608</v>
      </c>
      <c r="D33" s="1500">
        <f>H33+L33+P33</f>
        <v>0</v>
      </c>
      <c r="E33" s="1500">
        <f t="shared" si="17"/>
        <v>342</v>
      </c>
      <c r="F33" s="1500">
        <f t="shared" si="17"/>
        <v>266</v>
      </c>
      <c r="G33" s="1500">
        <f>H33+I33+J33</f>
        <v>529</v>
      </c>
      <c r="H33" s="1502">
        <v>0</v>
      </c>
      <c r="I33" s="1502">
        <v>342</v>
      </c>
      <c r="J33" s="1502">
        <v>187</v>
      </c>
      <c r="K33" s="1500">
        <f>L33+M33+N33</f>
        <v>79</v>
      </c>
      <c r="L33" s="1500">
        <v>0</v>
      </c>
      <c r="M33" s="1500">
        <v>0</v>
      </c>
      <c r="N33" s="1502">
        <v>79</v>
      </c>
      <c r="O33" s="21"/>
      <c r="P33" s="424">
        <v>0</v>
      </c>
      <c r="R33" s="21">
        <f>C33-D33-E33-F33</f>
        <v>0</v>
      </c>
      <c r="S33" s="21">
        <f>G33-H33-I33-J33</f>
        <v>0</v>
      </c>
      <c r="T33" s="21">
        <f>K33-L33-M33-N33</f>
        <v>0</v>
      </c>
      <c r="U33" s="21">
        <f>C33-G33-K33-P33</f>
        <v>0</v>
      </c>
      <c r="V33" s="21">
        <f>D33-H33-L33-P33</f>
        <v>0</v>
      </c>
      <c r="W33" s="21">
        <f t="shared" si="18"/>
        <v>0</v>
      </c>
      <c r="X33" s="21">
        <f t="shared" si="18"/>
        <v>0</v>
      </c>
    </row>
    <row r="34" spans="1:24" s="94" customFormat="1" ht="10.9" customHeight="1">
      <c r="A34" s="1816"/>
      <c r="B34" s="1449" t="s">
        <v>68</v>
      </c>
      <c r="C34" s="191">
        <f>D34+E34+F34</f>
        <v>148</v>
      </c>
      <c r="D34" s="1500">
        <f>H34+L34+P34</f>
        <v>0</v>
      </c>
      <c r="E34" s="1500">
        <f t="shared" si="17"/>
        <v>61</v>
      </c>
      <c r="F34" s="1500">
        <f t="shared" si="17"/>
        <v>87</v>
      </c>
      <c r="G34" s="1500">
        <f>H34+I34+J34</f>
        <v>121</v>
      </c>
      <c r="H34" s="1502">
        <v>0</v>
      </c>
      <c r="I34" s="1502">
        <v>61</v>
      </c>
      <c r="J34" s="1502">
        <v>60</v>
      </c>
      <c r="K34" s="1500">
        <f>L34+M34+N34</f>
        <v>27</v>
      </c>
      <c r="L34" s="1500">
        <v>0</v>
      </c>
      <c r="M34" s="1500">
        <v>0</v>
      </c>
      <c r="N34" s="1502">
        <v>27</v>
      </c>
      <c r="O34" s="21"/>
      <c r="P34" s="424">
        <v>0</v>
      </c>
      <c r="R34" s="21">
        <f>C34-D34-E34-F34</f>
        <v>0</v>
      </c>
      <c r="S34" s="21">
        <f>G34-H34-I34-J34</f>
        <v>0</v>
      </c>
      <c r="T34" s="21">
        <f>K34-L34-M34-N34</f>
        <v>0</v>
      </c>
      <c r="U34" s="21">
        <f>C34-G34-K34-P34</f>
        <v>0</v>
      </c>
      <c r="V34" s="21">
        <f>D34-H34-L34-P34</f>
        <v>0</v>
      </c>
      <c r="W34" s="21">
        <f t="shared" si="18"/>
        <v>0</v>
      </c>
      <c r="X34" s="21">
        <f t="shared" si="18"/>
        <v>0</v>
      </c>
    </row>
    <row r="35" spans="1:24" s="94" customFormat="1" ht="6.95" customHeight="1">
      <c r="A35" s="1469"/>
      <c r="B35" s="1449"/>
      <c r="C35" s="191"/>
      <c r="D35" s="1500"/>
      <c r="E35" s="1500"/>
      <c r="F35" s="1500"/>
      <c r="G35" s="1500"/>
      <c r="H35" s="1500"/>
      <c r="I35" s="1500"/>
      <c r="J35" s="1500"/>
      <c r="K35" s="1500"/>
      <c r="L35" s="1500"/>
      <c r="M35" s="1500"/>
      <c r="N35" s="1500"/>
      <c r="O35" s="21"/>
      <c r="P35" s="21"/>
    </row>
    <row r="36" spans="1:24" s="94" customFormat="1" ht="11.25" customHeight="1">
      <c r="A36" s="1816" t="s">
        <v>386</v>
      </c>
      <c r="B36" s="1449" t="s">
        <v>49</v>
      </c>
      <c r="C36" s="191">
        <f>D36+E36+F36</f>
        <v>9612</v>
      </c>
      <c r="D36" s="1500">
        <f>H36+L36+P36</f>
        <v>147</v>
      </c>
      <c r="E36" s="1500">
        <f>I36+M36</f>
        <v>4478</v>
      </c>
      <c r="F36" s="1500">
        <f>J36+N36</f>
        <v>4987</v>
      </c>
      <c r="G36" s="1500">
        <f>H36+I36+J36</f>
        <v>7788</v>
      </c>
      <c r="H36" s="1500">
        <f>H38+H37</f>
        <v>0</v>
      </c>
      <c r="I36" s="1500">
        <f>I38+I37</f>
        <v>4478</v>
      </c>
      <c r="J36" s="1500">
        <f>J38+J37</f>
        <v>3310</v>
      </c>
      <c r="K36" s="1500">
        <f>L36+M36+N36</f>
        <v>1677</v>
      </c>
      <c r="L36" s="1500">
        <f>L38+L37</f>
        <v>0</v>
      </c>
      <c r="M36" s="1500">
        <f>M38+M37</f>
        <v>0</v>
      </c>
      <c r="N36" s="1500">
        <f>N38+N37</f>
        <v>1677</v>
      </c>
      <c r="O36" s="21"/>
      <c r="P36" s="21">
        <f>P38+P37</f>
        <v>147</v>
      </c>
      <c r="R36" s="21">
        <f t="shared" ref="R36:R44" si="19">C36-D36-E36-F36</f>
        <v>0</v>
      </c>
      <c r="S36" s="21">
        <f t="shared" ref="S36:S44" si="20">G36-H36-I36-J36</f>
        <v>0</v>
      </c>
      <c r="T36" s="21">
        <f t="shared" ref="T36:T44" si="21">K36-L36-M36-N36</f>
        <v>0</v>
      </c>
      <c r="U36" s="21">
        <f t="shared" ref="U36:U44" si="22">C36-G36-K36-P36</f>
        <v>0</v>
      </c>
      <c r="V36" s="21">
        <f t="shared" ref="V36:V44" si="23">D36-H36-L36-P36</f>
        <v>0</v>
      </c>
      <c r="W36" s="21">
        <f t="shared" ref="W36:X44" si="24">E36-I36-M36</f>
        <v>0</v>
      </c>
      <c r="X36" s="21">
        <f t="shared" si="24"/>
        <v>0</v>
      </c>
    </row>
    <row r="37" spans="1:24" s="94" customFormat="1" ht="11.25" customHeight="1">
      <c r="A37" s="1816"/>
      <c r="B37" s="1449" t="s">
        <v>142</v>
      </c>
      <c r="C37" s="191">
        <f t="shared" ref="C37:C44" si="25">D37+E37+F37</f>
        <v>5715</v>
      </c>
      <c r="D37" s="1500">
        <f t="shared" ref="D37:D44" si="26">H37+L37+P37</f>
        <v>52</v>
      </c>
      <c r="E37" s="1500">
        <f t="shared" ref="E37:F44" si="27">I37+M37</f>
        <v>3264</v>
      </c>
      <c r="F37" s="1500">
        <f t="shared" si="27"/>
        <v>2399</v>
      </c>
      <c r="G37" s="1500">
        <f t="shared" ref="G37:G44" si="28">H37+I37+J37</f>
        <v>4801</v>
      </c>
      <c r="H37" s="1502">
        <f t="shared" ref="H37:J38" si="29">H39+H41+H43</f>
        <v>0</v>
      </c>
      <c r="I37" s="1502">
        <f t="shared" si="29"/>
        <v>3264</v>
      </c>
      <c r="J37" s="1502">
        <f t="shared" si="29"/>
        <v>1537</v>
      </c>
      <c r="K37" s="1500">
        <f t="shared" ref="K37:K44" si="30">L37+M37+N37</f>
        <v>862</v>
      </c>
      <c r="L37" s="1500">
        <f t="shared" ref="L37:N38" si="31">L39+L41+L43</f>
        <v>0</v>
      </c>
      <c r="M37" s="1500">
        <f t="shared" si="31"/>
        <v>0</v>
      </c>
      <c r="N37" s="1502">
        <f t="shared" si="31"/>
        <v>862</v>
      </c>
      <c r="O37" s="21"/>
      <c r="P37" s="1502">
        <f>P39+P41+P43</f>
        <v>52</v>
      </c>
      <c r="R37" s="21">
        <f t="shared" si="19"/>
        <v>0</v>
      </c>
      <c r="S37" s="21">
        <f t="shared" si="20"/>
        <v>0</v>
      </c>
      <c r="T37" s="21">
        <f t="shared" si="21"/>
        <v>0</v>
      </c>
      <c r="U37" s="21">
        <f t="shared" si="22"/>
        <v>0</v>
      </c>
      <c r="V37" s="21">
        <f t="shared" si="23"/>
        <v>0</v>
      </c>
      <c r="W37" s="21">
        <f t="shared" si="24"/>
        <v>0</v>
      </c>
      <c r="X37" s="21">
        <f t="shared" si="24"/>
        <v>0</v>
      </c>
    </row>
    <row r="38" spans="1:24" s="94" customFormat="1" ht="11.25" customHeight="1">
      <c r="A38" s="1816"/>
      <c r="B38" s="1449" t="s">
        <v>68</v>
      </c>
      <c r="C38" s="191">
        <f t="shared" si="25"/>
        <v>3897</v>
      </c>
      <c r="D38" s="1500">
        <f t="shared" si="26"/>
        <v>95</v>
      </c>
      <c r="E38" s="1500">
        <f t="shared" si="27"/>
        <v>1214</v>
      </c>
      <c r="F38" s="1500">
        <f t="shared" si="27"/>
        <v>2588</v>
      </c>
      <c r="G38" s="1500">
        <f t="shared" si="28"/>
        <v>2987</v>
      </c>
      <c r="H38" s="1502">
        <f t="shared" si="29"/>
        <v>0</v>
      </c>
      <c r="I38" s="1502">
        <f t="shared" si="29"/>
        <v>1214</v>
      </c>
      <c r="J38" s="1502">
        <f t="shared" si="29"/>
        <v>1773</v>
      </c>
      <c r="K38" s="1500">
        <f t="shared" si="30"/>
        <v>815</v>
      </c>
      <c r="L38" s="1500">
        <f t="shared" si="31"/>
        <v>0</v>
      </c>
      <c r="M38" s="1500">
        <f t="shared" si="31"/>
        <v>0</v>
      </c>
      <c r="N38" s="1502">
        <f t="shared" si="31"/>
        <v>815</v>
      </c>
      <c r="O38" s="21"/>
      <c r="P38" s="1502">
        <f>P40+P42+P44</f>
        <v>95</v>
      </c>
      <c r="R38" s="21">
        <f t="shared" si="19"/>
        <v>0</v>
      </c>
      <c r="S38" s="21">
        <f t="shared" si="20"/>
        <v>0</v>
      </c>
      <c r="T38" s="21">
        <f t="shared" si="21"/>
        <v>0</v>
      </c>
      <c r="U38" s="21">
        <f t="shared" si="22"/>
        <v>0</v>
      </c>
      <c r="V38" s="21">
        <f t="shared" si="23"/>
        <v>0</v>
      </c>
      <c r="W38" s="21">
        <f t="shared" si="24"/>
        <v>0</v>
      </c>
      <c r="X38" s="21">
        <f t="shared" si="24"/>
        <v>0</v>
      </c>
    </row>
    <row r="39" spans="1:24" s="94" customFormat="1" ht="11.25" customHeight="1">
      <c r="A39" s="1816" t="s">
        <v>387</v>
      </c>
      <c r="B39" s="1449" t="s">
        <v>142</v>
      </c>
      <c r="C39" s="191">
        <f t="shared" si="25"/>
        <v>5306</v>
      </c>
      <c r="D39" s="1500">
        <f t="shared" si="26"/>
        <v>47</v>
      </c>
      <c r="E39" s="1500">
        <f t="shared" si="27"/>
        <v>3247</v>
      </c>
      <c r="F39" s="1500">
        <f t="shared" si="27"/>
        <v>2012</v>
      </c>
      <c r="G39" s="1500">
        <f t="shared" si="28"/>
        <v>4527</v>
      </c>
      <c r="H39" s="1502">
        <v>0</v>
      </c>
      <c r="I39" s="1502">
        <v>3247</v>
      </c>
      <c r="J39" s="1502">
        <v>1280</v>
      </c>
      <c r="K39" s="1500">
        <f t="shared" si="30"/>
        <v>732</v>
      </c>
      <c r="L39" s="1500">
        <v>0</v>
      </c>
      <c r="M39" s="1500">
        <v>0</v>
      </c>
      <c r="N39" s="1502">
        <v>732</v>
      </c>
      <c r="O39" s="21"/>
      <c r="P39" s="424">
        <v>47</v>
      </c>
      <c r="R39" s="21">
        <f t="shared" si="19"/>
        <v>0</v>
      </c>
      <c r="S39" s="21">
        <f t="shared" si="20"/>
        <v>0</v>
      </c>
      <c r="T39" s="21">
        <f t="shared" si="21"/>
        <v>0</v>
      </c>
      <c r="U39" s="21">
        <f t="shared" si="22"/>
        <v>0</v>
      </c>
      <c r="V39" s="21">
        <f t="shared" si="23"/>
        <v>0</v>
      </c>
      <c r="W39" s="21">
        <f t="shared" si="24"/>
        <v>0</v>
      </c>
      <c r="X39" s="21">
        <f t="shared" si="24"/>
        <v>0</v>
      </c>
    </row>
    <row r="40" spans="1:24" s="94" customFormat="1" ht="11.25" customHeight="1">
      <c r="A40" s="1816"/>
      <c r="B40" s="1449" t="s">
        <v>68</v>
      </c>
      <c r="C40" s="191">
        <f>D40+E40+F40</f>
        <v>3686</v>
      </c>
      <c r="D40" s="1500">
        <f t="shared" si="26"/>
        <v>94</v>
      </c>
      <c r="E40" s="1500">
        <f t="shared" si="27"/>
        <v>1204</v>
      </c>
      <c r="F40" s="1500">
        <f t="shared" si="27"/>
        <v>2388</v>
      </c>
      <c r="G40" s="1500">
        <f t="shared" si="28"/>
        <v>2824</v>
      </c>
      <c r="H40" s="1502">
        <v>0</v>
      </c>
      <c r="I40" s="1502">
        <v>1204</v>
      </c>
      <c r="J40" s="1502">
        <v>1620</v>
      </c>
      <c r="K40" s="1500">
        <f t="shared" si="30"/>
        <v>768</v>
      </c>
      <c r="L40" s="1500">
        <v>0</v>
      </c>
      <c r="M40" s="1500">
        <v>0</v>
      </c>
      <c r="N40" s="1502">
        <v>768</v>
      </c>
      <c r="O40" s="21"/>
      <c r="P40" s="424">
        <v>94</v>
      </c>
      <c r="R40" s="21">
        <f t="shared" si="19"/>
        <v>0</v>
      </c>
      <c r="S40" s="21">
        <f t="shared" si="20"/>
        <v>0</v>
      </c>
      <c r="T40" s="21">
        <f t="shared" si="21"/>
        <v>0</v>
      </c>
      <c r="U40" s="21">
        <f t="shared" si="22"/>
        <v>0</v>
      </c>
      <c r="V40" s="21">
        <f t="shared" si="23"/>
        <v>0</v>
      </c>
      <c r="W40" s="21">
        <f t="shared" si="24"/>
        <v>0</v>
      </c>
      <c r="X40" s="21">
        <f t="shared" si="24"/>
        <v>0</v>
      </c>
    </row>
    <row r="41" spans="1:24" s="94" customFormat="1" ht="11.25" customHeight="1">
      <c r="A41" s="1816" t="s">
        <v>388</v>
      </c>
      <c r="B41" s="1449" t="s">
        <v>142</v>
      </c>
      <c r="C41" s="191">
        <f>D41+E41+F41</f>
        <v>188</v>
      </c>
      <c r="D41" s="1500">
        <f>H41+L41+P41</f>
        <v>3</v>
      </c>
      <c r="E41" s="1500">
        <f>I41+M41</f>
        <v>5</v>
      </c>
      <c r="F41" s="1500">
        <f>J41+N41</f>
        <v>180</v>
      </c>
      <c r="G41" s="1500">
        <f>H41+I41+J41</f>
        <v>120</v>
      </c>
      <c r="H41" s="1502">
        <v>0</v>
      </c>
      <c r="I41" s="1502">
        <v>5</v>
      </c>
      <c r="J41" s="1502">
        <v>115</v>
      </c>
      <c r="K41" s="1500">
        <f>L41+M41+N41</f>
        <v>65</v>
      </c>
      <c r="L41" s="1500">
        <v>0</v>
      </c>
      <c r="M41" s="1500">
        <v>0</v>
      </c>
      <c r="N41" s="1502">
        <v>65</v>
      </c>
      <c r="O41" s="21"/>
      <c r="P41" s="424">
        <v>3</v>
      </c>
      <c r="R41" s="21">
        <f>C41-D41-E41-F41</f>
        <v>0</v>
      </c>
      <c r="S41" s="21">
        <f>G41-H41-I41-J41</f>
        <v>0</v>
      </c>
      <c r="T41" s="21">
        <f>K41-L41-M41-N41</f>
        <v>0</v>
      </c>
      <c r="U41" s="21">
        <f>C41-G41-K41-P41</f>
        <v>0</v>
      </c>
      <c r="V41" s="21">
        <f>D41-H41-L41-P41</f>
        <v>0</v>
      </c>
      <c r="W41" s="21">
        <f>E41-I41-M41</f>
        <v>0</v>
      </c>
      <c r="X41" s="21">
        <f>F41-J41-N41</f>
        <v>0</v>
      </c>
    </row>
    <row r="42" spans="1:24" s="94" customFormat="1" ht="11.25" customHeight="1">
      <c r="A42" s="1816"/>
      <c r="B42" s="1449" t="s">
        <v>68</v>
      </c>
      <c r="C42" s="191">
        <f>D42+E42+F42</f>
        <v>92</v>
      </c>
      <c r="D42" s="1500">
        <f>H42+L42+P42</f>
        <v>0</v>
      </c>
      <c r="E42" s="1500">
        <f>I42+M42</f>
        <v>1</v>
      </c>
      <c r="F42" s="1500">
        <f>J42+N42</f>
        <v>91</v>
      </c>
      <c r="G42" s="1500">
        <f>H42+I42+J42</f>
        <v>72</v>
      </c>
      <c r="H42" s="1502">
        <v>0</v>
      </c>
      <c r="I42" s="1502">
        <v>1</v>
      </c>
      <c r="J42" s="1502">
        <v>71</v>
      </c>
      <c r="K42" s="1500">
        <f>L42+M42+N42</f>
        <v>20</v>
      </c>
      <c r="L42" s="1500">
        <v>0</v>
      </c>
      <c r="M42" s="1500">
        <v>0</v>
      </c>
      <c r="N42" s="1502">
        <v>20</v>
      </c>
      <c r="O42" s="21"/>
      <c r="P42" s="424">
        <v>0</v>
      </c>
      <c r="R42" s="21">
        <f>C42-D42-E42-F42</f>
        <v>0</v>
      </c>
      <c r="S42" s="21">
        <f>G42-H42-I42-J42</f>
        <v>0</v>
      </c>
      <c r="T42" s="21">
        <f>K42-L42-M42-N42</f>
        <v>0</v>
      </c>
      <c r="U42" s="21">
        <f>C42-G42-K42-P42</f>
        <v>0</v>
      </c>
      <c r="V42" s="21">
        <f>D42-H42-L42-P42</f>
        <v>0</v>
      </c>
      <c r="W42" s="21">
        <f>E42-I42-M42</f>
        <v>0</v>
      </c>
      <c r="X42" s="21">
        <f>F42-J42-N42</f>
        <v>0</v>
      </c>
    </row>
    <row r="43" spans="1:24" s="94" customFormat="1" ht="11.25" customHeight="1">
      <c r="A43" s="1970" t="s">
        <v>571</v>
      </c>
      <c r="B43" s="1449" t="s">
        <v>142</v>
      </c>
      <c r="C43" s="191">
        <f t="shared" si="25"/>
        <v>221</v>
      </c>
      <c r="D43" s="1500">
        <f t="shared" si="26"/>
        <v>2</v>
      </c>
      <c r="E43" s="1500">
        <f t="shared" si="27"/>
        <v>12</v>
      </c>
      <c r="F43" s="1500">
        <f t="shared" si="27"/>
        <v>207</v>
      </c>
      <c r="G43" s="1500">
        <f t="shared" si="28"/>
        <v>154</v>
      </c>
      <c r="H43" s="1502">
        <v>0</v>
      </c>
      <c r="I43" s="1502">
        <v>12</v>
      </c>
      <c r="J43" s="1502">
        <v>142</v>
      </c>
      <c r="K43" s="1500">
        <f t="shared" si="30"/>
        <v>65</v>
      </c>
      <c r="L43" s="1500">
        <v>0</v>
      </c>
      <c r="M43" s="1500">
        <v>0</v>
      </c>
      <c r="N43" s="1502">
        <v>65</v>
      </c>
      <c r="O43" s="1500"/>
      <c r="P43" s="1502">
        <v>2</v>
      </c>
      <c r="R43" s="21">
        <f t="shared" si="19"/>
        <v>0</v>
      </c>
      <c r="S43" s="21">
        <f t="shared" si="20"/>
        <v>0</v>
      </c>
      <c r="T43" s="21">
        <f t="shared" si="21"/>
        <v>0</v>
      </c>
      <c r="U43" s="21">
        <f t="shared" si="22"/>
        <v>0</v>
      </c>
      <c r="V43" s="21">
        <f t="shared" si="23"/>
        <v>0</v>
      </c>
      <c r="W43" s="21">
        <f t="shared" si="24"/>
        <v>0</v>
      </c>
      <c r="X43" s="21">
        <f t="shared" si="24"/>
        <v>0</v>
      </c>
    </row>
    <row r="44" spans="1:24" s="94" customFormat="1" ht="11.25" customHeight="1">
      <c r="A44" s="1971"/>
      <c r="B44" s="1450" t="s">
        <v>68</v>
      </c>
      <c r="C44" s="192">
        <f t="shared" si="25"/>
        <v>119</v>
      </c>
      <c r="D44" s="1505">
        <f t="shared" si="26"/>
        <v>1</v>
      </c>
      <c r="E44" s="1505">
        <f t="shared" si="27"/>
        <v>9</v>
      </c>
      <c r="F44" s="1505">
        <f t="shared" si="27"/>
        <v>109</v>
      </c>
      <c r="G44" s="1505">
        <f t="shared" si="28"/>
        <v>91</v>
      </c>
      <c r="H44" s="314">
        <v>0</v>
      </c>
      <c r="I44" s="314">
        <v>9</v>
      </c>
      <c r="J44" s="314">
        <v>82</v>
      </c>
      <c r="K44" s="1505">
        <f t="shared" si="30"/>
        <v>27</v>
      </c>
      <c r="L44" s="1505">
        <v>0</v>
      </c>
      <c r="M44" s="1505">
        <v>0</v>
      </c>
      <c r="N44" s="314">
        <v>27</v>
      </c>
      <c r="O44" s="1505"/>
      <c r="P44" s="314">
        <v>1</v>
      </c>
      <c r="R44" s="21">
        <f t="shared" si="19"/>
        <v>0</v>
      </c>
      <c r="S44" s="21">
        <f t="shared" si="20"/>
        <v>0</v>
      </c>
      <c r="T44" s="21">
        <f t="shared" si="21"/>
        <v>0</v>
      </c>
      <c r="U44" s="21">
        <f t="shared" si="22"/>
        <v>0</v>
      </c>
      <c r="V44" s="21">
        <f t="shared" si="23"/>
        <v>0</v>
      </c>
      <c r="W44" s="21">
        <f t="shared" si="24"/>
        <v>0</v>
      </c>
      <c r="X44" s="21">
        <f t="shared" si="24"/>
        <v>0</v>
      </c>
    </row>
    <row r="45" spans="1:24" s="1469" customFormat="1" ht="12.95" customHeight="1">
      <c r="A45" s="1469" t="s">
        <v>328</v>
      </c>
      <c r="C45" s="94" t="s">
        <v>329</v>
      </c>
      <c r="D45" s="1462"/>
      <c r="E45" s="1462"/>
      <c r="F45" s="157" t="s">
        <v>330</v>
      </c>
      <c r="H45" s="94"/>
      <c r="I45" s="94"/>
      <c r="J45" s="1469" t="s">
        <v>332</v>
      </c>
      <c r="M45" s="1462"/>
      <c r="P45" s="99" t="s">
        <v>333</v>
      </c>
    </row>
    <row r="46" spans="1:24" s="1469" customFormat="1" ht="12.95" customHeight="1">
      <c r="A46" s="1462"/>
      <c r="B46" s="1462"/>
      <c r="C46" s="1462"/>
      <c r="D46" s="1462"/>
      <c r="E46" s="1462"/>
      <c r="F46" s="157" t="s">
        <v>334</v>
      </c>
      <c r="H46" s="94"/>
      <c r="I46" s="94"/>
      <c r="J46" s="1462"/>
      <c r="K46" s="1462"/>
      <c r="L46" s="1462"/>
      <c r="M46" s="1462"/>
    </row>
    <row r="47" spans="1:24" s="1469" customFormat="1" ht="12.95" customHeight="1">
      <c r="A47" s="94" t="s">
        <v>141</v>
      </c>
      <c r="B47" s="94"/>
      <c r="C47" s="94"/>
      <c r="D47" s="94"/>
      <c r="E47" s="94"/>
      <c r="F47" s="94"/>
      <c r="H47" s="94"/>
      <c r="I47" s="94"/>
      <c r="J47" s="94"/>
      <c r="K47" s="94"/>
      <c r="L47" s="94"/>
      <c r="M47" s="94"/>
      <c r="N47" s="94"/>
      <c r="O47" s="94"/>
      <c r="P47" s="94"/>
    </row>
    <row r="48" spans="1:24" s="94" customFormat="1" ht="12.95" customHeight="1">
      <c r="A48" s="1967" t="s">
        <v>272</v>
      </c>
      <c r="B48" s="1967"/>
      <c r="C48" s="1967"/>
      <c r="D48" s="1967"/>
      <c r="E48" s="1967"/>
      <c r="F48" s="1967"/>
      <c r="G48" s="1967"/>
      <c r="H48" s="1967"/>
      <c r="I48" s="1967"/>
      <c r="J48" s="1967"/>
      <c r="K48" s="1967"/>
    </row>
    <row r="49" spans="1:32" s="94" customFormat="1" ht="13.9" customHeight="1">
      <c r="A49" s="366"/>
      <c r="B49" s="1469"/>
      <c r="C49" s="1469"/>
    </row>
    <row r="50" spans="1:32" s="94" customFormat="1" ht="13.9" customHeight="1">
      <c r="A50" s="157"/>
      <c r="B50" s="157"/>
      <c r="C50" s="21">
        <f t="shared" ref="C50:P50" si="32">C7-SUM(C8:C10)</f>
        <v>0</v>
      </c>
      <c r="D50" s="21">
        <f t="shared" si="32"/>
        <v>0</v>
      </c>
      <c r="E50" s="21">
        <f t="shared" si="32"/>
        <v>0</v>
      </c>
      <c r="F50" s="21">
        <f t="shared" si="32"/>
        <v>0</v>
      </c>
      <c r="G50" s="21">
        <f t="shared" si="32"/>
        <v>0</v>
      </c>
      <c r="H50" s="21">
        <f t="shared" si="32"/>
        <v>0</v>
      </c>
      <c r="I50" s="21">
        <f t="shared" si="32"/>
        <v>0</v>
      </c>
      <c r="J50" s="21">
        <f t="shared" si="32"/>
        <v>0</v>
      </c>
      <c r="K50" s="21">
        <f t="shared" si="32"/>
        <v>0</v>
      </c>
      <c r="L50" s="21">
        <f t="shared" si="32"/>
        <v>0</v>
      </c>
      <c r="M50" s="21">
        <f t="shared" si="32"/>
        <v>0</v>
      </c>
      <c r="N50" s="21">
        <f t="shared" si="32"/>
        <v>0</v>
      </c>
      <c r="O50" s="21">
        <f t="shared" si="32"/>
        <v>0</v>
      </c>
      <c r="P50" s="21">
        <f t="shared" si="32"/>
        <v>0</v>
      </c>
      <c r="AB50" s="1469"/>
      <c r="AC50" s="1469"/>
      <c r="AD50" s="1469"/>
      <c r="AE50" s="1469"/>
      <c r="AF50" s="1469"/>
    </row>
    <row r="51" spans="1:32">
      <c r="C51" s="21">
        <f t="shared" ref="C51:P51" si="33">C12-C13-C14</f>
        <v>0</v>
      </c>
      <c r="D51" s="21">
        <f t="shared" si="33"/>
        <v>0</v>
      </c>
      <c r="E51" s="21">
        <f t="shared" si="33"/>
        <v>0</v>
      </c>
      <c r="F51" s="21">
        <f t="shared" si="33"/>
        <v>0</v>
      </c>
      <c r="G51" s="21">
        <f t="shared" si="33"/>
        <v>0</v>
      </c>
      <c r="H51" s="21">
        <f t="shared" si="33"/>
        <v>0</v>
      </c>
      <c r="I51" s="21">
        <f t="shared" si="33"/>
        <v>0</v>
      </c>
      <c r="J51" s="21">
        <f t="shared" si="33"/>
        <v>0</v>
      </c>
      <c r="K51" s="21">
        <f t="shared" si="33"/>
        <v>0</v>
      </c>
      <c r="L51" s="21">
        <f t="shared" si="33"/>
        <v>0</v>
      </c>
      <c r="M51" s="21">
        <f t="shared" si="33"/>
        <v>0</v>
      </c>
      <c r="N51" s="21">
        <f t="shared" si="33"/>
        <v>0</v>
      </c>
      <c r="O51" s="21">
        <f t="shared" si="33"/>
        <v>0</v>
      </c>
      <c r="P51" s="21">
        <f t="shared" si="33"/>
        <v>0</v>
      </c>
    </row>
    <row r="52" spans="1:32">
      <c r="C52" s="21">
        <f t="shared" ref="C52:P52" si="34">C15-C16-C17</f>
        <v>0</v>
      </c>
      <c r="D52" s="21">
        <f t="shared" si="34"/>
        <v>0</v>
      </c>
      <c r="E52" s="21">
        <f t="shared" si="34"/>
        <v>0</v>
      </c>
      <c r="F52" s="21">
        <f t="shared" si="34"/>
        <v>0</v>
      </c>
      <c r="G52" s="21">
        <f t="shared" si="34"/>
        <v>0</v>
      </c>
      <c r="H52" s="21">
        <f t="shared" si="34"/>
        <v>0</v>
      </c>
      <c r="I52" s="21">
        <f t="shared" si="34"/>
        <v>0</v>
      </c>
      <c r="J52" s="21">
        <f t="shared" si="34"/>
        <v>0</v>
      </c>
      <c r="K52" s="21">
        <f t="shared" si="34"/>
        <v>0</v>
      </c>
      <c r="L52" s="21">
        <f t="shared" si="34"/>
        <v>0</v>
      </c>
      <c r="M52" s="21">
        <f t="shared" si="34"/>
        <v>0</v>
      </c>
      <c r="N52" s="21">
        <f t="shared" si="34"/>
        <v>0</v>
      </c>
      <c r="O52" s="21">
        <f t="shared" si="34"/>
        <v>0</v>
      </c>
      <c r="P52" s="21">
        <f t="shared" si="34"/>
        <v>0</v>
      </c>
    </row>
    <row r="53" spans="1:32">
      <c r="C53" s="21">
        <f t="shared" ref="C53:P53" si="35">C18-C19-C20</f>
        <v>0</v>
      </c>
      <c r="D53" s="21">
        <f t="shared" si="35"/>
        <v>0</v>
      </c>
      <c r="E53" s="21">
        <f t="shared" si="35"/>
        <v>0</v>
      </c>
      <c r="F53" s="21">
        <f t="shared" si="35"/>
        <v>0</v>
      </c>
      <c r="G53" s="21">
        <f t="shared" si="35"/>
        <v>0</v>
      </c>
      <c r="H53" s="21">
        <f t="shared" si="35"/>
        <v>0</v>
      </c>
      <c r="I53" s="21">
        <f t="shared" si="35"/>
        <v>0</v>
      </c>
      <c r="J53" s="21">
        <f t="shared" si="35"/>
        <v>0</v>
      </c>
      <c r="K53" s="21">
        <f t="shared" si="35"/>
        <v>0</v>
      </c>
      <c r="L53" s="21">
        <f t="shared" si="35"/>
        <v>0</v>
      </c>
      <c r="M53" s="21">
        <f t="shared" si="35"/>
        <v>0</v>
      </c>
      <c r="N53" s="21">
        <f t="shared" si="35"/>
        <v>0</v>
      </c>
      <c r="O53" s="21">
        <f t="shared" si="35"/>
        <v>0</v>
      </c>
      <c r="P53" s="21">
        <f t="shared" si="35"/>
        <v>0</v>
      </c>
    </row>
    <row r="54" spans="1:32">
      <c r="C54" s="21">
        <f t="shared" ref="C54:P54" si="36">C21-C22-C23</f>
        <v>0</v>
      </c>
      <c r="D54" s="21">
        <f t="shared" si="36"/>
        <v>0</v>
      </c>
      <c r="E54" s="21">
        <f t="shared" si="36"/>
        <v>0</v>
      </c>
      <c r="F54" s="21">
        <f t="shared" si="36"/>
        <v>0</v>
      </c>
      <c r="G54" s="21">
        <f t="shared" si="36"/>
        <v>0</v>
      </c>
      <c r="H54" s="21">
        <f t="shared" si="36"/>
        <v>0</v>
      </c>
      <c r="I54" s="21">
        <f t="shared" si="36"/>
        <v>0</v>
      </c>
      <c r="J54" s="21">
        <f t="shared" si="36"/>
        <v>0</v>
      </c>
      <c r="K54" s="21">
        <f t="shared" si="36"/>
        <v>0</v>
      </c>
      <c r="L54" s="21">
        <f t="shared" si="36"/>
        <v>0</v>
      </c>
      <c r="M54" s="21">
        <f t="shared" si="36"/>
        <v>0</v>
      </c>
      <c r="N54" s="21">
        <f t="shared" si="36"/>
        <v>0</v>
      </c>
      <c r="O54" s="21">
        <f t="shared" si="36"/>
        <v>0</v>
      </c>
      <c r="P54" s="21">
        <f t="shared" si="36"/>
        <v>0</v>
      </c>
    </row>
    <row r="55" spans="1:32">
      <c r="C55" s="21">
        <f>C24-C25-C26</f>
        <v>0</v>
      </c>
      <c r="D55" s="21">
        <f t="shared" ref="D55:P55" si="37">D24-D25-D26</f>
        <v>0</v>
      </c>
      <c r="E55" s="21">
        <f t="shared" si="37"/>
        <v>0</v>
      </c>
      <c r="F55" s="21">
        <f t="shared" si="37"/>
        <v>0</v>
      </c>
      <c r="G55" s="21">
        <f t="shared" si="37"/>
        <v>0</v>
      </c>
      <c r="H55" s="21">
        <f t="shared" si="37"/>
        <v>0</v>
      </c>
      <c r="I55" s="21">
        <f t="shared" si="37"/>
        <v>0</v>
      </c>
      <c r="J55" s="21">
        <f t="shared" si="37"/>
        <v>0</v>
      </c>
      <c r="K55" s="21">
        <f t="shared" si="37"/>
        <v>0</v>
      </c>
      <c r="L55" s="21">
        <f t="shared" si="37"/>
        <v>0</v>
      </c>
      <c r="M55" s="21">
        <f t="shared" si="37"/>
        <v>0</v>
      </c>
      <c r="N55" s="21">
        <f t="shared" si="37"/>
        <v>0</v>
      </c>
      <c r="O55" s="21">
        <f t="shared" si="37"/>
        <v>0</v>
      </c>
      <c r="P55" s="21">
        <f t="shared" si="37"/>
        <v>0</v>
      </c>
    </row>
    <row r="56" spans="1:32">
      <c r="C56" s="21">
        <f>C12-C15-C18-C21-C24</f>
        <v>0</v>
      </c>
      <c r="D56" s="21">
        <f t="shared" ref="D56:P58" si="38">D12-D15-D18-D21-D24</f>
        <v>0</v>
      </c>
      <c r="E56" s="21">
        <f t="shared" si="38"/>
        <v>0</v>
      </c>
      <c r="F56" s="21">
        <f t="shared" si="38"/>
        <v>0</v>
      </c>
      <c r="G56" s="21">
        <f t="shared" si="38"/>
        <v>0</v>
      </c>
      <c r="H56" s="21">
        <f t="shared" si="38"/>
        <v>0</v>
      </c>
      <c r="I56" s="21">
        <f t="shared" si="38"/>
        <v>0</v>
      </c>
      <c r="J56" s="21">
        <f t="shared" si="38"/>
        <v>0</v>
      </c>
      <c r="K56" s="21">
        <f t="shared" si="38"/>
        <v>0</v>
      </c>
      <c r="L56" s="21">
        <f t="shared" si="38"/>
        <v>0</v>
      </c>
      <c r="M56" s="21">
        <f t="shared" si="38"/>
        <v>0</v>
      </c>
      <c r="N56" s="21">
        <f t="shared" si="38"/>
        <v>0</v>
      </c>
      <c r="O56" s="21">
        <f t="shared" si="38"/>
        <v>0</v>
      </c>
      <c r="P56" s="21">
        <f t="shared" si="38"/>
        <v>0</v>
      </c>
    </row>
    <row r="57" spans="1:32">
      <c r="C57" s="21">
        <f>C13-C16-C19-C22-C25</f>
        <v>0</v>
      </c>
      <c r="D57" s="21">
        <f t="shared" si="38"/>
        <v>0</v>
      </c>
      <c r="E57" s="21">
        <f t="shared" si="38"/>
        <v>0</v>
      </c>
      <c r="F57" s="21">
        <f t="shared" si="38"/>
        <v>0</v>
      </c>
      <c r="G57" s="21">
        <f t="shared" si="38"/>
        <v>0</v>
      </c>
      <c r="H57" s="21">
        <f t="shared" si="38"/>
        <v>0</v>
      </c>
      <c r="I57" s="21">
        <f t="shared" si="38"/>
        <v>0</v>
      </c>
      <c r="J57" s="21">
        <f t="shared" si="38"/>
        <v>0</v>
      </c>
      <c r="K57" s="21">
        <f t="shared" si="38"/>
        <v>0</v>
      </c>
      <c r="L57" s="21">
        <f t="shared" si="38"/>
        <v>0</v>
      </c>
      <c r="M57" s="21">
        <f t="shared" si="38"/>
        <v>0</v>
      </c>
      <c r="N57" s="21">
        <f t="shared" si="38"/>
        <v>0</v>
      </c>
      <c r="O57" s="21">
        <f t="shared" si="38"/>
        <v>0</v>
      </c>
      <c r="P57" s="21">
        <f t="shared" si="38"/>
        <v>0</v>
      </c>
    </row>
    <row r="58" spans="1:32">
      <c r="C58" s="21">
        <f>C14-C17-C20-C23-C26</f>
        <v>0</v>
      </c>
      <c r="D58" s="21">
        <f t="shared" si="38"/>
        <v>0</v>
      </c>
      <c r="E58" s="21">
        <f t="shared" si="38"/>
        <v>0</v>
      </c>
      <c r="F58" s="21">
        <f t="shared" si="38"/>
        <v>0</v>
      </c>
      <c r="G58" s="21">
        <f t="shared" si="38"/>
        <v>0</v>
      </c>
      <c r="H58" s="21">
        <f t="shared" si="38"/>
        <v>0</v>
      </c>
      <c r="I58" s="21">
        <f t="shared" si="38"/>
        <v>0</v>
      </c>
      <c r="J58" s="21">
        <f t="shared" si="38"/>
        <v>0</v>
      </c>
      <c r="K58" s="21">
        <f t="shared" si="38"/>
        <v>0</v>
      </c>
      <c r="L58" s="21">
        <f t="shared" si="38"/>
        <v>0</v>
      </c>
      <c r="M58" s="21">
        <f t="shared" si="38"/>
        <v>0</v>
      </c>
      <c r="N58" s="21">
        <f t="shared" si="38"/>
        <v>0</v>
      </c>
      <c r="O58" s="21">
        <f t="shared" si="38"/>
        <v>0</v>
      </c>
      <c r="P58" s="21">
        <f t="shared" si="38"/>
        <v>0</v>
      </c>
    </row>
    <row r="59" spans="1:32">
      <c r="C59" s="21">
        <f>C28-C29-C30</f>
        <v>0</v>
      </c>
      <c r="D59" s="21">
        <f t="shared" ref="D59:P59" si="39">D28-D29-D30</f>
        <v>0</v>
      </c>
      <c r="E59" s="21">
        <f t="shared" si="39"/>
        <v>0</v>
      </c>
      <c r="F59" s="21">
        <f t="shared" si="39"/>
        <v>0</v>
      </c>
      <c r="G59" s="21">
        <f t="shared" si="39"/>
        <v>0</v>
      </c>
      <c r="H59" s="21">
        <f t="shared" si="39"/>
        <v>0</v>
      </c>
      <c r="I59" s="21">
        <f t="shared" si="39"/>
        <v>0</v>
      </c>
      <c r="J59" s="21">
        <f t="shared" si="39"/>
        <v>0</v>
      </c>
      <c r="K59" s="21">
        <f t="shared" si="39"/>
        <v>0</v>
      </c>
      <c r="L59" s="21">
        <f t="shared" si="39"/>
        <v>0</v>
      </c>
      <c r="M59" s="21">
        <f t="shared" si="39"/>
        <v>0</v>
      </c>
      <c r="N59" s="21">
        <f t="shared" si="39"/>
        <v>0</v>
      </c>
      <c r="O59" s="21">
        <f t="shared" si="39"/>
        <v>0</v>
      </c>
      <c r="P59" s="21">
        <f t="shared" si="39"/>
        <v>0</v>
      </c>
    </row>
    <row r="60" spans="1:32">
      <c r="C60" s="21">
        <f>C32-C33-C34</f>
        <v>0</v>
      </c>
      <c r="D60" s="21">
        <f t="shared" ref="D60:P60" si="40">D32-D33-D34</f>
        <v>0</v>
      </c>
      <c r="E60" s="21">
        <f t="shared" si="40"/>
        <v>0</v>
      </c>
      <c r="F60" s="21">
        <f t="shared" si="40"/>
        <v>0</v>
      </c>
      <c r="G60" s="21">
        <f t="shared" si="40"/>
        <v>0</v>
      </c>
      <c r="H60" s="21">
        <f t="shared" si="40"/>
        <v>0</v>
      </c>
      <c r="I60" s="21">
        <f t="shared" si="40"/>
        <v>0</v>
      </c>
      <c r="J60" s="21">
        <f t="shared" si="40"/>
        <v>0</v>
      </c>
      <c r="K60" s="21">
        <f t="shared" si="40"/>
        <v>0</v>
      </c>
      <c r="L60" s="21">
        <f t="shared" si="40"/>
        <v>0</v>
      </c>
      <c r="M60" s="21">
        <f t="shared" si="40"/>
        <v>0</v>
      </c>
      <c r="N60" s="21">
        <f t="shared" si="40"/>
        <v>0</v>
      </c>
      <c r="O60" s="21">
        <f t="shared" si="40"/>
        <v>0</v>
      </c>
      <c r="P60" s="21">
        <f t="shared" si="40"/>
        <v>0</v>
      </c>
    </row>
    <row r="61" spans="1:32">
      <c r="C61" s="21">
        <f>C36-C37-C38</f>
        <v>0</v>
      </c>
      <c r="D61" s="21">
        <f t="shared" ref="D61:P61" si="41">D36-D37-D38</f>
        <v>0</v>
      </c>
      <c r="E61" s="21">
        <f t="shared" si="41"/>
        <v>0</v>
      </c>
      <c r="F61" s="21">
        <f t="shared" si="41"/>
        <v>0</v>
      </c>
      <c r="G61" s="21">
        <f t="shared" si="41"/>
        <v>0</v>
      </c>
      <c r="H61" s="21">
        <f t="shared" si="41"/>
        <v>0</v>
      </c>
      <c r="I61" s="21">
        <f t="shared" si="41"/>
        <v>0</v>
      </c>
      <c r="J61" s="21">
        <f t="shared" si="41"/>
        <v>0</v>
      </c>
      <c r="K61" s="21">
        <f t="shared" si="41"/>
        <v>0</v>
      </c>
      <c r="L61" s="21">
        <f t="shared" si="41"/>
        <v>0</v>
      </c>
      <c r="M61" s="21">
        <f t="shared" si="41"/>
        <v>0</v>
      </c>
      <c r="N61" s="21">
        <f t="shared" si="41"/>
        <v>0</v>
      </c>
      <c r="O61" s="21">
        <f t="shared" si="41"/>
        <v>0</v>
      </c>
      <c r="P61" s="21">
        <f t="shared" si="41"/>
        <v>0</v>
      </c>
    </row>
    <row r="62" spans="1:32">
      <c r="C62" s="21">
        <f>C36-C39-C40-C41-C42-C43-C44</f>
        <v>0</v>
      </c>
      <c r="D62" s="21">
        <f t="shared" ref="D62:P62" si="42">D36-D39-D40-D41-D42-D43-D44</f>
        <v>0</v>
      </c>
      <c r="E62" s="21">
        <f t="shared" si="42"/>
        <v>0</v>
      </c>
      <c r="F62" s="21">
        <f t="shared" si="42"/>
        <v>0</v>
      </c>
      <c r="G62" s="21">
        <f t="shared" si="42"/>
        <v>0</v>
      </c>
      <c r="H62" s="21">
        <f t="shared" si="42"/>
        <v>0</v>
      </c>
      <c r="I62" s="21">
        <f>I36-I39-I40-I41-I42-I43-I44</f>
        <v>0</v>
      </c>
      <c r="J62" s="21">
        <f t="shared" si="42"/>
        <v>0</v>
      </c>
      <c r="K62" s="21">
        <f t="shared" si="42"/>
        <v>0</v>
      </c>
      <c r="L62" s="21">
        <f t="shared" si="42"/>
        <v>0</v>
      </c>
      <c r="M62" s="21">
        <f t="shared" si="42"/>
        <v>0</v>
      </c>
      <c r="N62" s="21">
        <f t="shared" si="42"/>
        <v>0</v>
      </c>
      <c r="O62" s="21">
        <f t="shared" si="42"/>
        <v>0</v>
      </c>
      <c r="P62" s="21">
        <f t="shared" si="42"/>
        <v>0</v>
      </c>
    </row>
    <row r="63" spans="1:32">
      <c r="C63" s="21">
        <f>C37-C39-C41-C43</f>
        <v>0</v>
      </c>
      <c r="D63" s="21">
        <f t="shared" ref="D63:P64" si="43">D37-D39-D41-D43</f>
        <v>0</v>
      </c>
      <c r="E63" s="21">
        <f t="shared" si="43"/>
        <v>0</v>
      </c>
      <c r="F63" s="21">
        <f t="shared" si="43"/>
        <v>0</v>
      </c>
      <c r="G63" s="21">
        <f t="shared" si="43"/>
        <v>0</v>
      </c>
      <c r="H63" s="21">
        <f t="shared" si="43"/>
        <v>0</v>
      </c>
      <c r="I63" s="21">
        <f>I37-I39-I41-I43</f>
        <v>0</v>
      </c>
      <c r="J63" s="21">
        <f t="shared" si="43"/>
        <v>0</v>
      </c>
      <c r="K63" s="21">
        <f t="shared" si="43"/>
        <v>0</v>
      </c>
      <c r="L63" s="21">
        <f t="shared" si="43"/>
        <v>0</v>
      </c>
      <c r="M63" s="21">
        <f t="shared" si="43"/>
        <v>0</v>
      </c>
      <c r="N63" s="21">
        <f t="shared" si="43"/>
        <v>0</v>
      </c>
      <c r="O63" s="21">
        <f t="shared" si="43"/>
        <v>0</v>
      </c>
      <c r="P63" s="21">
        <f t="shared" si="43"/>
        <v>0</v>
      </c>
    </row>
    <row r="64" spans="1:32">
      <c r="C64" s="21">
        <f>C38-C40-C42-C44</f>
        <v>0</v>
      </c>
      <c r="D64" s="21">
        <f t="shared" si="43"/>
        <v>0</v>
      </c>
      <c r="E64" s="21">
        <f t="shared" si="43"/>
        <v>0</v>
      </c>
      <c r="F64" s="21">
        <f t="shared" si="43"/>
        <v>0</v>
      </c>
      <c r="G64" s="21">
        <f t="shared" si="43"/>
        <v>0</v>
      </c>
      <c r="H64" s="21">
        <f t="shared" si="43"/>
        <v>0</v>
      </c>
      <c r="I64" s="21">
        <f t="shared" si="43"/>
        <v>0</v>
      </c>
      <c r="J64" s="21">
        <f t="shared" si="43"/>
        <v>0</v>
      </c>
      <c r="K64" s="21">
        <f t="shared" si="43"/>
        <v>0</v>
      </c>
      <c r="L64" s="21">
        <f t="shared" si="43"/>
        <v>0</v>
      </c>
      <c r="M64" s="21">
        <f t="shared" si="43"/>
        <v>0</v>
      </c>
      <c r="N64" s="21">
        <f t="shared" si="43"/>
        <v>0</v>
      </c>
      <c r="O64" s="21">
        <f t="shared" si="43"/>
        <v>0</v>
      </c>
      <c r="P64" s="21">
        <f t="shared" si="43"/>
        <v>0</v>
      </c>
    </row>
  </sheetData>
  <mergeCells count="29">
    <mergeCell ref="A39:A40"/>
    <mergeCell ref="A41:A42"/>
    <mergeCell ref="A43:A44"/>
    <mergeCell ref="A48:K48"/>
    <mergeCell ref="A18:A20"/>
    <mergeCell ref="A21:A23"/>
    <mergeCell ref="A24:A26"/>
    <mergeCell ref="A28:A30"/>
    <mergeCell ref="A32:A34"/>
    <mergeCell ref="A36:A38"/>
    <mergeCell ref="A15:A17"/>
    <mergeCell ref="A5:B6"/>
    <mergeCell ref="C5:F5"/>
    <mergeCell ref="G5:J5"/>
    <mergeCell ref="K5:N5"/>
    <mergeCell ref="A7:B7"/>
    <mergeCell ref="A8:B8"/>
    <mergeCell ref="A9:B9"/>
    <mergeCell ref="A10:B10"/>
    <mergeCell ref="A12:A14"/>
    <mergeCell ref="O5:P5"/>
    <mergeCell ref="O6:P6"/>
    <mergeCell ref="M1:N1"/>
    <mergeCell ref="O1:P1"/>
    <mergeCell ref="M2:N2"/>
    <mergeCell ref="O2:P2"/>
    <mergeCell ref="A3:P3"/>
    <mergeCell ref="E4:K4"/>
    <mergeCell ref="O4:P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&amp;C&amp;8&amp;A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6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5.625" style="9" customWidth="1"/>
    <col min="2" max="10" width="8.125" style="97" customWidth="1"/>
    <col min="11" max="11" width="7.875" style="97" customWidth="1"/>
    <col min="12" max="12" width="8.125" style="97" customWidth="1"/>
    <col min="13" max="13" width="8.125" style="9" customWidth="1"/>
    <col min="14" max="14" width="7.875" style="97" customWidth="1"/>
    <col min="15" max="15" width="8.125" style="97" customWidth="1"/>
    <col min="16" max="16" width="9" style="97"/>
    <col min="17" max="23" width="4.5" style="97" bestFit="1" customWidth="1"/>
    <col min="24" max="256" width="9" style="97"/>
    <col min="257" max="257" width="15.625" style="97" customWidth="1"/>
    <col min="258" max="266" width="8.125" style="97" customWidth="1"/>
    <col min="267" max="267" width="7.875" style="97" customWidth="1"/>
    <col min="268" max="269" width="8.125" style="97" customWidth="1"/>
    <col min="270" max="270" width="7.875" style="97" customWidth="1"/>
    <col min="271" max="271" width="8.125" style="97" customWidth="1"/>
    <col min="272" max="272" width="9" style="97"/>
    <col min="273" max="279" width="4.5" style="97" bestFit="1" customWidth="1"/>
    <col min="280" max="512" width="9" style="97"/>
    <col min="513" max="513" width="15.625" style="97" customWidth="1"/>
    <col min="514" max="522" width="8.125" style="97" customWidth="1"/>
    <col min="523" max="523" width="7.875" style="97" customWidth="1"/>
    <col min="524" max="525" width="8.125" style="97" customWidth="1"/>
    <col min="526" max="526" width="7.875" style="97" customWidth="1"/>
    <col min="527" max="527" width="8.125" style="97" customWidth="1"/>
    <col min="528" max="528" width="9" style="97"/>
    <col min="529" max="535" width="4.5" style="97" bestFit="1" customWidth="1"/>
    <col min="536" max="768" width="9" style="97"/>
    <col min="769" max="769" width="15.625" style="97" customWidth="1"/>
    <col min="770" max="778" width="8.125" style="97" customWidth="1"/>
    <col min="779" max="779" width="7.875" style="97" customWidth="1"/>
    <col min="780" max="781" width="8.125" style="97" customWidth="1"/>
    <col min="782" max="782" width="7.875" style="97" customWidth="1"/>
    <col min="783" max="783" width="8.125" style="97" customWidth="1"/>
    <col min="784" max="784" width="9" style="97"/>
    <col min="785" max="791" width="4.5" style="97" bestFit="1" customWidth="1"/>
    <col min="792" max="1024" width="9" style="97"/>
    <col min="1025" max="1025" width="15.625" style="97" customWidth="1"/>
    <col min="1026" max="1034" width="8.125" style="97" customWidth="1"/>
    <col min="1035" max="1035" width="7.875" style="97" customWidth="1"/>
    <col min="1036" max="1037" width="8.125" style="97" customWidth="1"/>
    <col min="1038" max="1038" width="7.875" style="97" customWidth="1"/>
    <col min="1039" max="1039" width="8.125" style="97" customWidth="1"/>
    <col min="1040" max="1040" width="9" style="97"/>
    <col min="1041" max="1047" width="4.5" style="97" bestFit="1" customWidth="1"/>
    <col min="1048" max="1280" width="9" style="97"/>
    <col min="1281" max="1281" width="15.625" style="97" customWidth="1"/>
    <col min="1282" max="1290" width="8.125" style="97" customWidth="1"/>
    <col min="1291" max="1291" width="7.875" style="97" customWidth="1"/>
    <col min="1292" max="1293" width="8.125" style="97" customWidth="1"/>
    <col min="1294" max="1294" width="7.875" style="97" customWidth="1"/>
    <col min="1295" max="1295" width="8.125" style="97" customWidth="1"/>
    <col min="1296" max="1296" width="9" style="97"/>
    <col min="1297" max="1303" width="4.5" style="97" bestFit="1" customWidth="1"/>
    <col min="1304" max="1536" width="9" style="97"/>
    <col min="1537" max="1537" width="15.625" style="97" customWidth="1"/>
    <col min="1538" max="1546" width="8.125" style="97" customWidth="1"/>
    <col min="1547" max="1547" width="7.875" style="97" customWidth="1"/>
    <col min="1548" max="1549" width="8.125" style="97" customWidth="1"/>
    <col min="1550" max="1550" width="7.875" style="97" customWidth="1"/>
    <col min="1551" max="1551" width="8.125" style="97" customWidth="1"/>
    <col min="1552" max="1552" width="9" style="97"/>
    <col min="1553" max="1559" width="4.5" style="97" bestFit="1" customWidth="1"/>
    <col min="1560" max="1792" width="9" style="97"/>
    <col min="1793" max="1793" width="15.625" style="97" customWidth="1"/>
    <col min="1794" max="1802" width="8.125" style="97" customWidth="1"/>
    <col min="1803" max="1803" width="7.875" style="97" customWidth="1"/>
    <col min="1804" max="1805" width="8.125" style="97" customWidth="1"/>
    <col min="1806" max="1806" width="7.875" style="97" customWidth="1"/>
    <col min="1807" max="1807" width="8.125" style="97" customWidth="1"/>
    <col min="1808" max="1808" width="9" style="97"/>
    <col min="1809" max="1815" width="4.5" style="97" bestFit="1" customWidth="1"/>
    <col min="1816" max="2048" width="9" style="97"/>
    <col min="2049" max="2049" width="15.625" style="97" customWidth="1"/>
    <col min="2050" max="2058" width="8.125" style="97" customWidth="1"/>
    <col min="2059" max="2059" width="7.875" style="97" customWidth="1"/>
    <col min="2060" max="2061" width="8.125" style="97" customWidth="1"/>
    <col min="2062" max="2062" width="7.875" style="97" customWidth="1"/>
    <col min="2063" max="2063" width="8.125" style="97" customWidth="1"/>
    <col min="2064" max="2064" width="9" style="97"/>
    <col min="2065" max="2071" width="4.5" style="97" bestFit="1" customWidth="1"/>
    <col min="2072" max="2304" width="9" style="97"/>
    <col min="2305" max="2305" width="15.625" style="97" customWidth="1"/>
    <col min="2306" max="2314" width="8.125" style="97" customWidth="1"/>
    <col min="2315" max="2315" width="7.875" style="97" customWidth="1"/>
    <col min="2316" max="2317" width="8.125" style="97" customWidth="1"/>
    <col min="2318" max="2318" width="7.875" style="97" customWidth="1"/>
    <col min="2319" max="2319" width="8.125" style="97" customWidth="1"/>
    <col min="2320" max="2320" width="9" style="97"/>
    <col min="2321" max="2327" width="4.5" style="97" bestFit="1" customWidth="1"/>
    <col min="2328" max="2560" width="9" style="97"/>
    <col min="2561" max="2561" width="15.625" style="97" customWidth="1"/>
    <col min="2562" max="2570" width="8.125" style="97" customWidth="1"/>
    <col min="2571" max="2571" width="7.875" style="97" customWidth="1"/>
    <col min="2572" max="2573" width="8.125" style="97" customWidth="1"/>
    <col min="2574" max="2574" width="7.875" style="97" customWidth="1"/>
    <col min="2575" max="2575" width="8.125" style="97" customWidth="1"/>
    <col min="2576" max="2576" width="9" style="97"/>
    <col min="2577" max="2583" width="4.5" style="97" bestFit="1" customWidth="1"/>
    <col min="2584" max="2816" width="9" style="97"/>
    <col min="2817" max="2817" width="15.625" style="97" customWidth="1"/>
    <col min="2818" max="2826" width="8.125" style="97" customWidth="1"/>
    <col min="2827" max="2827" width="7.875" style="97" customWidth="1"/>
    <col min="2828" max="2829" width="8.125" style="97" customWidth="1"/>
    <col min="2830" max="2830" width="7.875" style="97" customWidth="1"/>
    <col min="2831" max="2831" width="8.125" style="97" customWidth="1"/>
    <col min="2832" max="2832" width="9" style="97"/>
    <col min="2833" max="2839" width="4.5" style="97" bestFit="1" customWidth="1"/>
    <col min="2840" max="3072" width="9" style="97"/>
    <col min="3073" max="3073" width="15.625" style="97" customWidth="1"/>
    <col min="3074" max="3082" width="8.125" style="97" customWidth="1"/>
    <col min="3083" max="3083" width="7.875" style="97" customWidth="1"/>
    <col min="3084" max="3085" width="8.125" style="97" customWidth="1"/>
    <col min="3086" max="3086" width="7.875" style="97" customWidth="1"/>
    <col min="3087" max="3087" width="8.125" style="97" customWidth="1"/>
    <col min="3088" max="3088" width="9" style="97"/>
    <col min="3089" max="3095" width="4.5" style="97" bestFit="1" customWidth="1"/>
    <col min="3096" max="3328" width="9" style="97"/>
    <col min="3329" max="3329" width="15.625" style="97" customWidth="1"/>
    <col min="3330" max="3338" width="8.125" style="97" customWidth="1"/>
    <col min="3339" max="3339" width="7.875" style="97" customWidth="1"/>
    <col min="3340" max="3341" width="8.125" style="97" customWidth="1"/>
    <col min="3342" max="3342" width="7.875" style="97" customWidth="1"/>
    <col min="3343" max="3343" width="8.125" style="97" customWidth="1"/>
    <col min="3344" max="3344" width="9" style="97"/>
    <col min="3345" max="3351" width="4.5" style="97" bestFit="1" customWidth="1"/>
    <col min="3352" max="3584" width="9" style="97"/>
    <col min="3585" max="3585" width="15.625" style="97" customWidth="1"/>
    <col min="3586" max="3594" width="8.125" style="97" customWidth="1"/>
    <col min="3595" max="3595" width="7.875" style="97" customWidth="1"/>
    <col min="3596" max="3597" width="8.125" style="97" customWidth="1"/>
    <col min="3598" max="3598" width="7.875" style="97" customWidth="1"/>
    <col min="3599" max="3599" width="8.125" style="97" customWidth="1"/>
    <col min="3600" max="3600" width="9" style="97"/>
    <col min="3601" max="3607" width="4.5" style="97" bestFit="1" customWidth="1"/>
    <col min="3608" max="3840" width="9" style="97"/>
    <col min="3841" max="3841" width="15.625" style="97" customWidth="1"/>
    <col min="3842" max="3850" width="8.125" style="97" customWidth="1"/>
    <col min="3851" max="3851" width="7.875" style="97" customWidth="1"/>
    <col min="3852" max="3853" width="8.125" style="97" customWidth="1"/>
    <col min="3854" max="3854" width="7.875" style="97" customWidth="1"/>
    <col min="3855" max="3855" width="8.125" style="97" customWidth="1"/>
    <col min="3856" max="3856" width="9" style="97"/>
    <col min="3857" max="3863" width="4.5" style="97" bestFit="1" customWidth="1"/>
    <col min="3864" max="4096" width="9" style="97"/>
    <col min="4097" max="4097" width="15.625" style="97" customWidth="1"/>
    <col min="4098" max="4106" width="8.125" style="97" customWidth="1"/>
    <col min="4107" max="4107" width="7.875" style="97" customWidth="1"/>
    <col min="4108" max="4109" width="8.125" style="97" customWidth="1"/>
    <col min="4110" max="4110" width="7.875" style="97" customWidth="1"/>
    <col min="4111" max="4111" width="8.125" style="97" customWidth="1"/>
    <col min="4112" max="4112" width="9" style="97"/>
    <col min="4113" max="4119" width="4.5" style="97" bestFit="1" customWidth="1"/>
    <col min="4120" max="4352" width="9" style="97"/>
    <col min="4353" max="4353" width="15.625" style="97" customWidth="1"/>
    <col min="4354" max="4362" width="8.125" style="97" customWidth="1"/>
    <col min="4363" max="4363" width="7.875" style="97" customWidth="1"/>
    <col min="4364" max="4365" width="8.125" style="97" customWidth="1"/>
    <col min="4366" max="4366" width="7.875" style="97" customWidth="1"/>
    <col min="4367" max="4367" width="8.125" style="97" customWidth="1"/>
    <col min="4368" max="4368" width="9" style="97"/>
    <col min="4369" max="4375" width="4.5" style="97" bestFit="1" customWidth="1"/>
    <col min="4376" max="4608" width="9" style="97"/>
    <col min="4609" max="4609" width="15.625" style="97" customWidth="1"/>
    <col min="4610" max="4618" width="8.125" style="97" customWidth="1"/>
    <col min="4619" max="4619" width="7.875" style="97" customWidth="1"/>
    <col min="4620" max="4621" width="8.125" style="97" customWidth="1"/>
    <col min="4622" max="4622" width="7.875" style="97" customWidth="1"/>
    <col min="4623" max="4623" width="8.125" style="97" customWidth="1"/>
    <col min="4624" max="4624" width="9" style="97"/>
    <col min="4625" max="4631" width="4.5" style="97" bestFit="1" customWidth="1"/>
    <col min="4632" max="4864" width="9" style="97"/>
    <col min="4865" max="4865" width="15.625" style="97" customWidth="1"/>
    <col min="4866" max="4874" width="8.125" style="97" customWidth="1"/>
    <col min="4875" max="4875" width="7.875" style="97" customWidth="1"/>
    <col min="4876" max="4877" width="8.125" style="97" customWidth="1"/>
    <col min="4878" max="4878" width="7.875" style="97" customWidth="1"/>
    <col min="4879" max="4879" width="8.125" style="97" customWidth="1"/>
    <col min="4880" max="4880" width="9" style="97"/>
    <col min="4881" max="4887" width="4.5" style="97" bestFit="1" customWidth="1"/>
    <col min="4888" max="5120" width="9" style="97"/>
    <col min="5121" max="5121" width="15.625" style="97" customWidth="1"/>
    <col min="5122" max="5130" width="8.125" style="97" customWidth="1"/>
    <col min="5131" max="5131" width="7.875" style="97" customWidth="1"/>
    <col min="5132" max="5133" width="8.125" style="97" customWidth="1"/>
    <col min="5134" max="5134" width="7.875" style="97" customWidth="1"/>
    <col min="5135" max="5135" width="8.125" style="97" customWidth="1"/>
    <col min="5136" max="5136" width="9" style="97"/>
    <col min="5137" max="5143" width="4.5" style="97" bestFit="1" customWidth="1"/>
    <col min="5144" max="5376" width="9" style="97"/>
    <col min="5377" max="5377" width="15.625" style="97" customWidth="1"/>
    <col min="5378" max="5386" width="8.125" style="97" customWidth="1"/>
    <col min="5387" max="5387" width="7.875" style="97" customWidth="1"/>
    <col min="5388" max="5389" width="8.125" style="97" customWidth="1"/>
    <col min="5390" max="5390" width="7.875" style="97" customWidth="1"/>
    <col min="5391" max="5391" width="8.125" style="97" customWidth="1"/>
    <col min="5392" max="5392" width="9" style="97"/>
    <col min="5393" max="5399" width="4.5" style="97" bestFit="1" customWidth="1"/>
    <col min="5400" max="5632" width="9" style="97"/>
    <col min="5633" max="5633" width="15.625" style="97" customWidth="1"/>
    <col min="5634" max="5642" width="8.125" style="97" customWidth="1"/>
    <col min="5643" max="5643" width="7.875" style="97" customWidth="1"/>
    <col min="5644" max="5645" width="8.125" style="97" customWidth="1"/>
    <col min="5646" max="5646" width="7.875" style="97" customWidth="1"/>
    <col min="5647" max="5647" width="8.125" style="97" customWidth="1"/>
    <col min="5648" max="5648" width="9" style="97"/>
    <col min="5649" max="5655" width="4.5" style="97" bestFit="1" customWidth="1"/>
    <col min="5656" max="5888" width="9" style="97"/>
    <col min="5889" max="5889" width="15.625" style="97" customWidth="1"/>
    <col min="5890" max="5898" width="8.125" style="97" customWidth="1"/>
    <col min="5899" max="5899" width="7.875" style="97" customWidth="1"/>
    <col min="5900" max="5901" width="8.125" style="97" customWidth="1"/>
    <col min="5902" max="5902" width="7.875" style="97" customWidth="1"/>
    <col min="5903" max="5903" width="8.125" style="97" customWidth="1"/>
    <col min="5904" max="5904" width="9" style="97"/>
    <col min="5905" max="5911" width="4.5" style="97" bestFit="1" customWidth="1"/>
    <col min="5912" max="6144" width="9" style="97"/>
    <col min="6145" max="6145" width="15.625" style="97" customWidth="1"/>
    <col min="6146" max="6154" width="8.125" style="97" customWidth="1"/>
    <col min="6155" max="6155" width="7.875" style="97" customWidth="1"/>
    <col min="6156" max="6157" width="8.125" style="97" customWidth="1"/>
    <col min="6158" max="6158" width="7.875" style="97" customWidth="1"/>
    <col min="6159" max="6159" width="8.125" style="97" customWidth="1"/>
    <col min="6160" max="6160" width="9" style="97"/>
    <col min="6161" max="6167" width="4.5" style="97" bestFit="1" customWidth="1"/>
    <col min="6168" max="6400" width="9" style="97"/>
    <col min="6401" max="6401" width="15.625" style="97" customWidth="1"/>
    <col min="6402" max="6410" width="8.125" style="97" customWidth="1"/>
    <col min="6411" max="6411" width="7.875" style="97" customWidth="1"/>
    <col min="6412" max="6413" width="8.125" style="97" customWidth="1"/>
    <col min="6414" max="6414" width="7.875" style="97" customWidth="1"/>
    <col min="6415" max="6415" width="8.125" style="97" customWidth="1"/>
    <col min="6416" max="6416" width="9" style="97"/>
    <col min="6417" max="6423" width="4.5" style="97" bestFit="1" customWidth="1"/>
    <col min="6424" max="6656" width="9" style="97"/>
    <col min="6657" max="6657" width="15.625" style="97" customWidth="1"/>
    <col min="6658" max="6666" width="8.125" style="97" customWidth="1"/>
    <col min="6667" max="6667" width="7.875" style="97" customWidth="1"/>
    <col min="6668" max="6669" width="8.125" style="97" customWidth="1"/>
    <col min="6670" max="6670" width="7.875" style="97" customWidth="1"/>
    <col min="6671" max="6671" width="8.125" style="97" customWidth="1"/>
    <col min="6672" max="6672" width="9" style="97"/>
    <col min="6673" max="6679" width="4.5" style="97" bestFit="1" customWidth="1"/>
    <col min="6680" max="6912" width="9" style="97"/>
    <col min="6913" max="6913" width="15.625" style="97" customWidth="1"/>
    <col min="6914" max="6922" width="8.125" style="97" customWidth="1"/>
    <col min="6923" max="6923" width="7.875" style="97" customWidth="1"/>
    <col min="6924" max="6925" width="8.125" style="97" customWidth="1"/>
    <col min="6926" max="6926" width="7.875" style="97" customWidth="1"/>
    <col min="6927" max="6927" width="8.125" style="97" customWidth="1"/>
    <col min="6928" max="6928" width="9" style="97"/>
    <col min="6929" max="6935" width="4.5" style="97" bestFit="1" customWidth="1"/>
    <col min="6936" max="7168" width="9" style="97"/>
    <col min="7169" max="7169" width="15.625" style="97" customWidth="1"/>
    <col min="7170" max="7178" width="8.125" style="97" customWidth="1"/>
    <col min="7179" max="7179" width="7.875" style="97" customWidth="1"/>
    <col min="7180" max="7181" width="8.125" style="97" customWidth="1"/>
    <col min="7182" max="7182" width="7.875" style="97" customWidth="1"/>
    <col min="7183" max="7183" width="8.125" style="97" customWidth="1"/>
    <col min="7184" max="7184" width="9" style="97"/>
    <col min="7185" max="7191" width="4.5" style="97" bestFit="1" customWidth="1"/>
    <col min="7192" max="7424" width="9" style="97"/>
    <col min="7425" max="7425" width="15.625" style="97" customWidth="1"/>
    <col min="7426" max="7434" width="8.125" style="97" customWidth="1"/>
    <col min="7435" max="7435" width="7.875" style="97" customWidth="1"/>
    <col min="7436" max="7437" width="8.125" style="97" customWidth="1"/>
    <col min="7438" max="7438" width="7.875" style="97" customWidth="1"/>
    <col min="7439" max="7439" width="8.125" style="97" customWidth="1"/>
    <col min="7440" max="7440" width="9" style="97"/>
    <col min="7441" max="7447" width="4.5" style="97" bestFit="1" customWidth="1"/>
    <col min="7448" max="7680" width="9" style="97"/>
    <col min="7681" max="7681" width="15.625" style="97" customWidth="1"/>
    <col min="7682" max="7690" width="8.125" style="97" customWidth="1"/>
    <col min="7691" max="7691" width="7.875" style="97" customWidth="1"/>
    <col min="7692" max="7693" width="8.125" style="97" customWidth="1"/>
    <col min="7694" max="7694" width="7.875" style="97" customWidth="1"/>
    <col min="7695" max="7695" width="8.125" style="97" customWidth="1"/>
    <col min="7696" max="7696" width="9" style="97"/>
    <col min="7697" max="7703" width="4.5" style="97" bestFit="1" customWidth="1"/>
    <col min="7704" max="7936" width="9" style="97"/>
    <col min="7937" max="7937" width="15.625" style="97" customWidth="1"/>
    <col min="7938" max="7946" width="8.125" style="97" customWidth="1"/>
    <col min="7947" max="7947" width="7.875" style="97" customWidth="1"/>
    <col min="7948" max="7949" width="8.125" style="97" customWidth="1"/>
    <col min="7950" max="7950" width="7.875" style="97" customWidth="1"/>
    <col min="7951" max="7951" width="8.125" style="97" customWidth="1"/>
    <col min="7952" max="7952" width="9" style="97"/>
    <col min="7953" max="7959" width="4.5" style="97" bestFit="1" customWidth="1"/>
    <col min="7960" max="8192" width="9" style="97"/>
    <col min="8193" max="8193" width="15.625" style="97" customWidth="1"/>
    <col min="8194" max="8202" width="8.125" style="97" customWidth="1"/>
    <col min="8203" max="8203" width="7.875" style="97" customWidth="1"/>
    <col min="8204" max="8205" width="8.125" style="97" customWidth="1"/>
    <col min="8206" max="8206" width="7.875" style="97" customWidth="1"/>
    <col min="8207" max="8207" width="8.125" style="97" customWidth="1"/>
    <col min="8208" max="8208" width="9" style="97"/>
    <col min="8209" max="8215" width="4.5" style="97" bestFit="1" customWidth="1"/>
    <col min="8216" max="8448" width="9" style="97"/>
    <col min="8449" max="8449" width="15.625" style="97" customWidth="1"/>
    <col min="8450" max="8458" width="8.125" style="97" customWidth="1"/>
    <col min="8459" max="8459" width="7.875" style="97" customWidth="1"/>
    <col min="8460" max="8461" width="8.125" style="97" customWidth="1"/>
    <col min="8462" max="8462" width="7.875" style="97" customWidth="1"/>
    <col min="8463" max="8463" width="8.125" style="97" customWidth="1"/>
    <col min="8464" max="8464" width="9" style="97"/>
    <col min="8465" max="8471" width="4.5" style="97" bestFit="1" customWidth="1"/>
    <col min="8472" max="8704" width="9" style="97"/>
    <col min="8705" max="8705" width="15.625" style="97" customWidth="1"/>
    <col min="8706" max="8714" width="8.125" style="97" customWidth="1"/>
    <col min="8715" max="8715" width="7.875" style="97" customWidth="1"/>
    <col min="8716" max="8717" width="8.125" style="97" customWidth="1"/>
    <col min="8718" max="8718" width="7.875" style="97" customWidth="1"/>
    <col min="8719" max="8719" width="8.125" style="97" customWidth="1"/>
    <col min="8720" max="8720" width="9" style="97"/>
    <col min="8721" max="8727" width="4.5" style="97" bestFit="1" customWidth="1"/>
    <col min="8728" max="8960" width="9" style="97"/>
    <col min="8961" max="8961" width="15.625" style="97" customWidth="1"/>
    <col min="8962" max="8970" width="8.125" style="97" customWidth="1"/>
    <col min="8971" max="8971" width="7.875" style="97" customWidth="1"/>
    <col min="8972" max="8973" width="8.125" style="97" customWidth="1"/>
    <col min="8974" max="8974" width="7.875" style="97" customWidth="1"/>
    <col min="8975" max="8975" width="8.125" style="97" customWidth="1"/>
    <col min="8976" max="8976" width="9" style="97"/>
    <col min="8977" max="8983" width="4.5" style="97" bestFit="1" customWidth="1"/>
    <col min="8984" max="9216" width="9" style="97"/>
    <col min="9217" max="9217" width="15.625" style="97" customWidth="1"/>
    <col min="9218" max="9226" width="8.125" style="97" customWidth="1"/>
    <col min="9227" max="9227" width="7.875" style="97" customWidth="1"/>
    <col min="9228" max="9229" width="8.125" style="97" customWidth="1"/>
    <col min="9230" max="9230" width="7.875" style="97" customWidth="1"/>
    <col min="9231" max="9231" width="8.125" style="97" customWidth="1"/>
    <col min="9232" max="9232" width="9" style="97"/>
    <col min="9233" max="9239" width="4.5" style="97" bestFit="1" customWidth="1"/>
    <col min="9240" max="9472" width="9" style="97"/>
    <col min="9473" max="9473" width="15.625" style="97" customWidth="1"/>
    <col min="9474" max="9482" width="8.125" style="97" customWidth="1"/>
    <col min="9483" max="9483" width="7.875" style="97" customWidth="1"/>
    <col min="9484" max="9485" width="8.125" style="97" customWidth="1"/>
    <col min="9486" max="9486" width="7.875" style="97" customWidth="1"/>
    <col min="9487" max="9487" width="8.125" style="97" customWidth="1"/>
    <col min="9488" max="9488" width="9" style="97"/>
    <col min="9489" max="9495" width="4.5" style="97" bestFit="1" customWidth="1"/>
    <col min="9496" max="9728" width="9" style="97"/>
    <col min="9729" max="9729" width="15.625" style="97" customWidth="1"/>
    <col min="9730" max="9738" width="8.125" style="97" customWidth="1"/>
    <col min="9739" max="9739" width="7.875" style="97" customWidth="1"/>
    <col min="9740" max="9741" width="8.125" style="97" customWidth="1"/>
    <col min="9742" max="9742" width="7.875" style="97" customWidth="1"/>
    <col min="9743" max="9743" width="8.125" style="97" customWidth="1"/>
    <col min="9744" max="9744" width="9" style="97"/>
    <col min="9745" max="9751" width="4.5" style="97" bestFit="1" customWidth="1"/>
    <col min="9752" max="9984" width="9" style="97"/>
    <col min="9985" max="9985" width="15.625" style="97" customWidth="1"/>
    <col min="9986" max="9994" width="8.125" style="97" customWidth="1"/>
    <col min="9995" max="9995" width="7.875" style="97" customWidth="1"/>
    <col min="9996" max="9997" width="8.125" style="97" customWidth="1"/>
    <col min="9998" max="9998" width="7.875" style="97" customWidth="1"/>
    <col min="9999" max="9999" width="8.125" style="97" customWidth="1"/>
    <col min="10000" max="10000" width="9" style="97"/>
    <col min="10001" max="10007" width="4.5" style="97" bestFit="1" customWidth="1"/>
    <col min="10008" max="10240" width="9" style="97"/>
    <col min="10241" max="10241" width="15.625" style="97" customWidth="1"/>
    <col min="10242" max="10250" width="8.125" style="97" customWidth="1"/>
    <col min="10251" max="10251" width="7.875" style="97" customWidth="1"/>
    <col min="10252" max="10253" width="8.125" style="97" customWidth="1"/>
    <col min="10254" max="10254" width="7.875" style="97" customWidth="1"/>
    <col min="10255" max="10255" width="8.125" style="97" customWidth="1"/>
    <col min="10256" max="10256" width="9" style="97"/>
    <col min="10257" max="10263" width="4.5" style="97" bestFit="1" customWidth="1"/>
    <col min="10264" max="10496" width="9" style="97"/>
    <col min="10497" max="10497" width="15.625" style="97" customWidth="1"/>
    <col min="10498" max="10506" width="8.125" style="97" customWidth="1"/>
    <col min="10507" max="10507" width="7.875" style="97" customWidth="1"/>
    <col min="10508" max="10509" width="8.125" style="97" customWidth="1"/>
    <col min="10510" max="10510" width="7.875" style="97" customWidth="1"/>
    <col min="10511" max="10511" width="8.125" style="97" customWidth="1"/>
    <col min="10512" max="10512" width="9" style="97"/>
    <col min="10513" max="10519" width="4.5" style="97" bestFit="1" customWidth="1"/>
    <col min="10520" max="10752" width="9" style="97"/>
    <col min="10753" max="10753" width="15.625" style="97" customWidth="1"/>
    <col min="10754" max="10762" width="8.125" style="97" customWidth="1"/>
    <col min="10763" max="10763" width="7.875" style="97" customWidth="1"/>
    <col min="10764" max="10765" width="8.125" style="97" customWidth="1"/>
    <col min="10766" max="10766" width="7.875" style="97" customWidth="1"/>
    <col min="10767" max="10767" width="8.125" style="97" customWidth="1"/>
    <col min="10768" max="10768" width="9" style="97"/>
    <col min="10769" max="10775" width="4.5" style="97" bestFit="1" customWidth="1"/>
    <col min="10776" max="11008" width="9" style="97"/>
    <col min="11009" max="11009" width="15.625" style="97" customWidth="1"/>
    <col min="11010" max="11018" width="8.125" style="97" customWidth="1"/>
    <col min="11019" max="11019" width="7.875" style="97" customWidth="1"/>
    <col min="11020" max="11021" width="8.125" style="97" customWidth="1"/>
    <col min="11022" max="11022" width="7.875" style="97" customWidth="1"/>
    <col min="11023" max="11023" width="8.125" style="97" customWidth="1"/>
    <col min="11024" max="11024" width="9" style="97"/>
    <col min="11025" max="11031" width="4.5" style="97" bestFit="1" customWidth="1"/>
    <col min="11032" max="11264" width="9" style="97"/>
    <col min="11265" max="11265" width="15.625" style="97" customWidth="1"/>
    <col min="11266" max="11274" width="8.125" style="97" customWidth="1"/>
    <col min="11275" max="11275" width="7.875" style="97" customWidth="1"/>
    <col min="11276" max="11277" width="8.125" style="97" customWidth="1"/>
    <col min="11278" max="11278" width="7.875" style="97" customWidth="1"/>
    <col min="11279" max="11279" width="8.125" style="97" customWidth="1"/>
    <col min="11280" max="11280" width="9" style="97"/>
    <col min="11281" max="11287" width="4.5" style="97" bestFit="1" customWidth="1"/>
    <col min="11288" max="11520" width="9" style="97"/>
    <col min="11521" max="11521" width="15.625" style="97" customWidth="1"/>
    <col min="11522" max="11530" width="8.125" style="97" customWidth="1"/>
    <col min="11531" max="11531" width="7.875" style="97" customWidth="1"/>
    <col min="11532" max="11533" width="8.125" style="97" customWidth="1"/>
    <col min="11534" max="11534" width="7.875" style="97" customWidth="1"/>
    <col min="11535" max="11535" width="8.125" style="97" customWidth="1"/>
    <col min="11536" max="11536" width="9" style="97"/>
    <col min="11537" max="11543" width="4.5" style="97" bestFit="1" customWidth="1"/>
    <col min="11544" max="11776" width="9" style="97"/>
    <col min="11777" max="11777" width="15.625" style="97" customWidth="1"/>
    <col min="11778" max="11786" width="8.125" style="97" customWidth="1"/>
    <col min="11787" max="11787" width="7.875" style="97" customWidth="1"/>
    <col min="11788" max="11789" width="8.125" style="97" customWidth="1"/>
    <col min="11790" max="11790" width="7.875" style="97" customWidth="1"/>
    <col min="11791" max="11791" width="8.125" style="97" customWidth="1"/>
    <col min="11792" max="11792" width="9" style="97"/>
    <col min="11793" max="11799" width="4.5" style="97" bestFit="1" customWidth="1"/>
    <col min="11800" max="12032" width="9" style="97"/>
    <col min="12033" max="12033" width="15.625" style="97" customWidth="1"/>
    <col min="12034" max="12042" width="8.125" style="97" customWidth="1"/>
    <col min="12043" max="12043" width="7.875" style="97" customWidth="1"/>
    <col min="12044" max="12045" width="8.125" style="97" customWidth="1"/>
    <col min="12046" max="12046" width="7.875" style="97" customWidth="1"/>
    <col min="12047" max="12047" width="8.125" style="97" customWidth="1"/>
    <col min="12048" max="12048" width="9" style="97"/>
    <col min="12049" max="12055" width="4.5" style="97" bestFit="1" customWidth="1"/>
    <col min="12056" max="12288" width="9" style="97"/>
    <col min="12289" max="12289" width="15.625" style="97" customWidth="1"/>
    <col min="12290" max="12298" width="8.125" style="97" customWidth="1"/>
    <col min="12299" max="12299" width="7.875" style="97" customWidth="1"/>
    <col min="12300" max="12301" width="8.125" style="97" customWidth="1"/>
    <col min="12302" max="12302" width="7.875" style="97" customWidth="1"/>
    <col min="12303" max="12303" width="8.125" style="97" customWidth="1"/>
    <col min="12304" max="12304" width="9" style="97"/>
    <col min="12305" max="12311" width="4.5" style="97" bestFit="1" customWidth="1"/>
    <col min="12312" max="12544" width="9" style="97"/>
    <col min="12545" max="12545" width="15.625" style="97" customWidth="1"/>
    <col min="12546" max="12554" width="8.125" style="97" customWidth="1"/>
    <col min="12555" max="12555" width="7.875" style="97" customWidth="1"/>
    <col min="12556" max="12557" width="8.125" style="97" customWidth="1"/>
    <col min="12558" max="12558" width="7.875" style="97" customWidth="1"/>
    <col min="12559" max="12559" width="8.125" style="97" customWidth="1"/>
    <col min="12560" max="12560" width="9" style="97"/>
    <col min="12561" max="12567" width="4.5" style="97" bestFit="1" customWidth="1"/>
    <col min="12568" max="12800" width="9" style="97"/>
    <col min="12801" max="12801" width="15.625" style="97" customWidth="1"/>
    <col min="12802" max="12810" width="8.125" style="97" customWidth="1"/>
    <col min="12811" max="12811" width="7.875" style="97" customWidth="1"/>
    <col min="12812" max="12813" width="8.125" style="97" customWidth="1"/>
    <col min="12814" max="12814" width="7.875" style="97" customWidth="1"/>
    <col min="12815" max="12815" width="8.125" style="97" customWidth="1"/>
    <col min="12816" max="12816" width="9" style="97"/>
    <col min="12817" max="12823" width="4.5" style="97" bestFit="1" customWidth="1"/>
    <col min="12824" max="13056" width="9" style="97"/>
    <col min="13057" max="13057" width="15.625" style="97" customWidth="1"/>
    <col min="13058" max="13066" width="8.125" style="97" customWidth="1"/>
    <col min="13067" max="13067" width="7.875" style="97" customWidth="1"/>
    <col min="13068" max="13069" width="8.125" style="97" customWidth="1"/>
    <col min="13070" max="13070" width="7.875" style="97" customWidth="1"/>
    <col min="13071" max="13071" width="8.125" style="97" customWidth="1"/>
    <col min="13072" max="13072" width="9" style="97"/>
    <col min="13073" max="13079" width="4.5" style="97" bestFit="1" customWidth="1"/>
    <col min="13080" max="13312" width="9" style="97"/>
    <col min="13313" max="13313" width="15.625" style="97" customWidth="1"/>
    <col min="13314" max="13322" width="8.125" style="97" customWidth="1"/>
    <col min="13323" max="13323" width="7.875" style="97" customWidth="1"/>
    <col min="13324" max="13325" width="8.125" style="97" customWidth="1"/>
    <col min="13326" max="13326" width="7.875" style="97" customWidth="1"/>
    <col min="13327" max="13327" width="8.125" style="97" customWidth="1"/>
    <col min="13328" max="13328" width="9" style="97"/>
    <col min="13329" max="13335" width="4.5" style="97" bestFit="1" customWidth="1"/>
    <col min="13336" max="13568" width="9" style="97"/>
    <col min="13569" max="13569" width="15.625" style="97" customWidth="1"/>
    <col min="13570" max="13578" width="8.125" style="97" customWidth="1"/>
    <col min="13579" max="13579" width="7.875" style="97" customWidth="1"/>
    <col min="13580" max="13581" width="8.125" style="97" customWidth="1"/>
    <col min="13582" max="13582" width="7.875" style="97" customWidth="1"/>
    <col min="13583" max="13583" width="8.125" style="97" customWidth="1"/>
    <col min="13584" max="13584" width="9" style="97"/>
    <col min="13585" max="13591" width="4.5" style="97" bestFit="1" customWidth="1"/>
    <col min="13592" max="13824" width="9" style="97"/>
    <col min="13825" max="13825" width="15.625" style="97" customWidth="1"/>
    <col min="13826" max="13834" width="8.125" style="97" customWidth="1"/>
    <col min="13835" max="13835" width="7.875" style="97" customWidth="1"/>
    <col min="13836" max="13837" width="8.125" style="97" customWidth="1"/>
    <col min="13838" max="13838" width="7.875" style="97" customWidth="1"/>
    <col min="13839" max="13839" width="8.125" style="97" customWidth="1"/>
    <col min="13840" max="13840" width="9" style="97"/>
    <col min="13841" max="13847" width="4.5" style="97" bestFit="1" customWidth="1"/>
    <col min="13848" max="14080" width="9" style="97"/>
    <col min="14081" max="14081" width="15.625" style="97" customWidth="1"/>
    <col min="14082" max="14090" width="8.125" style="97" customWidth="1"/>
    <col min="14091" max="14091" width="7.875" style="97" customWidth="1"/>
    <col min="14092" max="14093" width="8.125" style="97" customWidth="1"/>
    <col min="14094" max="14094" width="7.875" style="97" customWidth="1"/>
    <col min="14095" max="14095" width="8.125" style="97" customWidth="1"/>
    <col min="14096" max="14096" width="9" style="97"/>
    <col min="14097" max="14103" width="4.5" style="97" bestFit="1" customWidth="1"/>
    <col min="14104" max="14336" width="9" style="97"/>
    <col min="14337" max="14337" width="15.625" style="97" customWidth="1"/>
    <col min="14338" max="14346" width="8.125" style="97" customWidth="1"/>
    <col min="14347" max="14347" width="7.875" style="97" customWidth="1"/>
    <col min="14348" max="14349" width="8.125" style="97" customWidth="1"/>
    <col min="14350" max="14350" width="7.875" style="97" customWidth="1"/>
    <col min="14351" max="14351" width="8.125" style="97" customWidth="1"/>
    <col min="14352" max="14352" width="9" style="97"/>
    <col min="14353" max="14359" width="4.5" style="97" bestFit="1" customWidth="1"/>
    <col min="14360" max="14592" width="9" style="97"/>
    <col min="14593" max="14593" width="15.625" style="97" customWidth="1"/>
    <col min="14594" max="14602" width="8.125" style="97" customWidth="1"/>
    <col min="14603" max="14603" width="7.875" style="97" customWidth="1"/>
    <col min="14604" max="14605" width="8.125" style="97" customWidth="1"/>
    <col min="14606" max="14606" width="7.875" style="97" customWidth="1"/>
    <col min="14607" max="14607" width="8.125" style="97" customWidth="1"/>
    <col min="14608" max="14608" width="9" style="97"/>
    <col min="14609" max="14615" width="4.5" style="97" bestFit="1" customWidth="1"/>
    <col min="14616" max="14848" width="9" style="97"/>
    <col min="14849" max="14849" width="15.625" style="97" customWidth="1"/>
    <col min="14850" max="14858" width="8.125" style="97" customWidth="1"/>
    <col min="14859" max="14859" width="7.875" style="97" customWidth="1"/>
    <col min="14860" max="14861" width="8.125" style="97" customWidth="1"/>
    <col min="14862" max="14862" width="7.875" style="97" customWidth="1"/>
    <col min="14863" max="14863" width="8.125" style="97" customWidth="1"/>
    <col min="14864" max="14864" width="9" style="97"/>
    <col min="14865" max="14871" width="4.5" style="97" bestFit="1" customWidth="1"/>
    <col min="14872" max="15104" width="9" style="97"/>
    <col min="15105" max="15105" width="15.625" style="97" customWidth="1"/>
    <col min="15106" max="15114" width="8.125" style="97" customWidth="1"/>
    <col min="15115" max="15115" width="7.875" style="97" customWidth="1"/>
    <col min="15116" max="15117" width="8.125" style="97" customWidth="1"/>
    <col min="15118" max="15118" width="7.875" style="97" customWidth="1"/>
    <col min="15119" max="15119" width="8.125" style="97" customWidth="1"/>
    <col min="15120" max="15120" width="9" style="97"/>
    <col min="15121" max="15127" width="4.5" style="97" bestFit="1" customWidth="1"/>
    <col min="15128" max="15360" width="9" style="97"/>
    <col min="15361" max="15361" width="15.625" style="97" customWidth="1"/>
    <col min="15362" max="15370" width="8.125" style="97" customWidth="1"/>
    <col min="15371" max="15371" width="7.875" style="97" customWidth="1"/>
    <col min="15372" max="15373" width="8.125" style="97" customWidth="1"/>
    <col min="15374" max="15374" width="7.875" style="97" customWidth="1"/>
    <col min="15375" max="15375" width="8.125" style="97" customWidth="1"/>
    <col min="15376" max="15376" width="9" style="97"/>
    <col min="15377" max="15383" width="4.5" style="97" bestFit="1" customWidth="1"/>
    <col min="15384" max="15616" width="9" style="97"/>
    <col min="15617" max="15617" width="15.625" style="97" customWidth="1"/>
    <col min="15618" max="15626" width="8.125" style="97" customWidth="1"/>
    <col min="15627" max="15627" width="7.875" style="97" customWidth="1"/>
    <col min="15628" max="15629" width="8.125" style="97" customWidth="1"/>
    <col min="15630" max="15630" width="7.875" style="97" customWidth="1"/>
    <col min="15631" max="15631" width="8.125" style="97" customWidth="1"/>
    <col min="15632" max="15632" width="9" style="97"/>
    <col min="15633" max="15639" width="4.5" style="97" bestFit="1" customWidth="1"/>
    <col min="15640" max="15872" width="9" style="97"/>
    <col min="15873" max="15873" width="15.625" style="97" customWidth="1"/>
    <col min="15874" max="15882" width="8.125" style="97" customWidth="1"/>
    <col min="15883" max="15883" width="7.875" style="97" customWidth="1"/>
    <col min="15884" max="15885" width="8.125" style="97" customWidth="1"/>
    <col min="15886" max="15886" width="7.875" style="97" customWidth="1"/>
    <col min="15887" max="15887" width="8.125" style="97" customWidth="1"/>
    <col min="15888" max="15888" width="9" style="97"/>
    <col min="15889" max="15895" width="4.5" style="97" bestFit="1" customWidth="1"/>
    <col min="15896" max="16128" width="9" style="97"/>
    <col min="16129" max="16129" width="15.625" style="97" customWidth="1"/>
    <col min="16130" max="16138" width="8.125" style="97" customWidth="1"/>
    <col min="16139" max="16139" width="7.875" style="97" customWidth="1"/>
    <col min="16140" max="16141" width="8.125" style="97" customWidth="1"/>
    <col min="16142" max="16142" width="7.875" style="97" customWidth="1"/>
    <col min="16143" max="16143" width="8.125" style="97" customWidth="1"/>
    <col min="16144" max="16144" width="9" style="97"/>
    <col min="16145" max="16151" width="4.5" style="97" bestFit="1" customWidth="1"/>
    <col min="16152" max="16384" width="9" style="97"/>
  </cols>
  <sheetData>
    <row r="1" spans="1:53" s="94" customFormat="1" ht="14.25">
      <c r="A1" s="1439" t="s">
        <v>3699</v>
      </c>
      <c r="H1" s="1469"/>
      <c r="I1" s="1462"/>
      <c r="J1" s="1462"/>
      <c r="M1" s="1439" t="s">
        <v>3700</v>
      </c>
      <c r="N1" s="1810" t="s">
        <v>393</v>
      </c>
      <c r="O1" s="1737"/>
    </row>
    <row r="2" spans="1:53" s="94" customFormat="1" ht="14.25">
      <c r="A2" s="1439" t="s">
        <v>3701</v>
      </c>
      <c r="B2" s="1474" t="s">
        <v>3702</v>
      </c>
      <c r="C2" s="1475"/>
      <c r="D2" s="1475"/>
      <c r="E2" s="1471"/>
      <c r="F2" s="1471"/>
      <c r="G2" s="1471"/>
      <c r="H2" s="1471"/>
      <c r="I2" s="1447"/>
      <c r="J2" s="1447"/>
      <c r="K2" s="1471"/>
      <c r="L2" s="7" t="s">
        <v>3703</v>
      </c>
      <c r="M2" s="1439" t="s">
        <v>3704</v>
      </c>
      <c r="N2" s="1810" t="s">
        <v>681</v>
      </c>
      <c r="O2" s="1737"/>
    </row>
    <row r="3" spans="1:53" s="420" customFormat="1" ht="28.5" customHeight="1">
      <c r="A3" s="1748" t="s">
        <v>3705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</row>
    <row r="4" spans="1:53" s="94" customFormat="1" ht="18.75" customHeight="1">
      <c r="A4" s="1447" t="s">
        <v>682</v>
      </c>
      <c r="B4" s="1447"/>
      <c r="C4" s="1447"/>
      <c r="D4" s="1763" t="s">
        <v>3706</v>
      </c>
      <c r="E4" s="1763"/>
      <c r="F4" s="1763"/>
      <c r="G4" s="1763"/>
      <c r="H4" s="1763"/>
      <c r="I4" s="1763"/>
      <c r="J4" s="1763"/>
      <c r="K4" s="1763"/>
      <c r="L4" s="1447"/>
      <c r="O4" s="1607" t="s">
        <v>3707</v>
      </c>
    </row>
    <row r="5" spans="1:53" s="94" customFormat="1" ht="20.25" customHeight="1">
      <c r="A5" s="1795" t="s">
        <v>3708</v>
      </c>
      <c r="B5" s="1810" t="s">
        <v>3709</v>
      </c>
      <c r="C5" s="1746"/>
      <c r="D5" s="1746"/>
      <c r="E5" s="1737"/>
      <c r="F5" s="1810" t="s">
        <v>3710</v>
      </c>
      <c r="G5" s="1746"/>
      <c r="H5" s="1746"/>
      <c r="I5" s="1737"/>
      <c r="J5" s="1810" t="s">
        <v>3711</v>
      </c>
      <c r="K5" s="1746"/>
      <c r="L5" s="1746"/>
      <c r="M5" s="1746"/>
      <c r="N5" s="1810" t="s">
        <v>3712</v>
      </c>
      <c r="O5" s="1746"/>
    </row>
    <row r="6" spans="1:53" s="94" customFormat="1" ht="20.25" customHeight="1">
      <c r="A6" s="1767"/>
      <c r="B6" s="1439" t="s">
        <v>3713</v>
      </c>
      <c r="C6" s="1439" t="s">
        <v>3503</v>
      </c>
      <c r="D6" s="1439" t="s">
        <v>3602</v>
      </c>
      <c r="E6" s="1439" t="s">
        <v>3505</v>
      </c>
      <c r="F6" s="1439" t="s">
        <v>3713</v>
      </c>
      <c r="G6" s="1439" t="s">
        <v>3503</v>
      </c>
      <c r="H6" s="1439" t="s">
        <v>3602</v>
      </c>
      <c r="I6" s="1439" t="s">
        <v>3505</v>
      </c>
      <c r="J6" s="1439" t="s">
        <v>3713</v>
      </c>
      <c r="K6" s="1439" t="s">
        <v>3503</v>
      </c>
      <c r="L6" s="1463" t="s">
        <v>3602</v>
      </c>
      <c r="M6" s="1463" t="s">
        <v>3505</v>
      </c>
      <c r="N6" s="1825" t="s">
        <v>3503</v>
      </c>
      <c r="O6" s="1808"/>
    </row>
    <row r="7" spans="1:53" s="94" customFormat="1" ht="27.6" customHeight="1">
      <c r="A7" s="1454" t="s">
        <v>3502</v>
      </c>
      <c r="B7" s="297">
        <f t="shared" ref="B7:B19" si="0">C7+D7+E7</f>
        <v>899</v>
      </c>
      <c r="C7" s="193">
        <f t="shared" ref="C7:C19" si="1">G7+K7+N7</f>
        <v>21</v>
      </c>
      <c r="D7" s="193">
        <f t="shared" ref="D7:E19" si="2">H7+L7</f>
        <v>390</v>
      </c>
      <c r="E7" s="193">
        <f t="shared" si="2"/>
        <v>488</v>
      </c>
      <c r="F7" s="193">
        <f t="shared" ref="F7:F19" si="3">G7+H7+I7</f>
        <v>692</v>
      </c>
      <c r="G7" s="193">
        <f>SUM(G8:G19)</f>
        <v>0</v>
      </c>
      <c r="H7" s="193">
        <f>SUM(H8:H19)</f>
        <v>390</v>
      </c>
      <c r="I7" s="193">
        <f>SUM(I8:I19)</f>
        <v>302</v>
      </c>
      <c r="J7" s="193">
        <f t="shared" ref="J7:J19" si="4">K7+L7+M7</f>
        <v>186</v>
      </c>
      <c r="K7" s="193">
        <f>SUM(K8:K19)</f>
        <v>0</v>
      </c>
      <c r="L7" s="193">
        <f>SUM(L8:L19)</f>
        <v>0</v>
      </c>
      <c r="M7" s="193">
        <f>SUM(M8:M19)</f>
        <v>186</v>
      </c>
      <c r="N7" s="1881">
        <f>SUM(N8:O19)</f>
        <v>21</v>
      </c>
      <c r="O7" s="1881"/>
      <c r="Q7" s="21">
        <f>B7-C7-D7-E7</f>
        <v>0</v>
      </c>
      <c r="R7" s="21">
        <f>F7-G7-H7-I7</f>
        <v>0</v>
      </c>
      <c r="S7" s="21">
        <f>J7-K7-L7-M7</f>
        <v>0</v>
      </c>
      <c r="T7" s="21">
        <f>B7-F7-J7-N7</f>
        <v>0</v>
      </c>
      <c r="U7" s="21">
        <f>C7-G7-K7-N7</f>
        <v>0</v>
      </c>
      <c r="V7" s="21">
        <f>D7-H7-L7</f>
        <v>0</v>
      </c>
      <c r="W7" s="21">
        <f>E7-I7-M7</f>
        <v>0</v>
      </c>
    </row>
    <row r="8" spans="1:53" s="94" customFormat="1" ht="27.6" customHeight="1">
      <c r="A8" s="1449" t="s">
        <v>2764</v>
      </c>
      <c r="B8" s="191">
        <f t="shared" si="0"/>
        <v>120</v>
      </c>
      <c r="C8" s="1500">
        <f t="shared" si="1"/>
        <v>0</v>
      </c>
      <c r="D8" s="1500">
        <f t="shared" si="2"/>
        <v>0</v>
      </c>
      <c r="E8" s="1500">
        <f t="shared" si="2"/>
        <v>120</v>
      </c>
      <c r="F8" s="1500">
        <f t="shared" si="3"/>
        <v>120</v>
      </c>
      <c r="G8" s="1500">
        <v>0</v>
      </c>
      <c r="H8" s="1502">
        <v>0</v>
      </c>
      <c r="I8" s="1502">
        <v>120</v>
      </c>
      <c r="J8" s="1500">
        <f t="shared" si="4"/>
        <v>0</v>
      </c>
      <c r="K8" s="1500">
        <v>0</v>
      </c>
      <c r="L8" s="1500">
        <v>0</v>
      </c>
      <c r="M8" s="1502">
        <v>0</v>
      </c>
      <c r="N8" s="1882">
        <v>0</v>
      </c>
      <c r="O8" s="1882"/>
      <c r="P8" s="1469"/>
      <c r="Q8" s="21">
        <f t="shared" ref="Q8:Q19" si="5">B8-C8-D8-E8</f>
        <v>0</v>
      </c>
      <c r="R8" s="21">
        <f t="shared" ref="R8:R19" si="6">F8-G8-H8-I8</f>
        <v>0</v>
      </c>
      <c r="S8" s="21">
        <f t="shared" ref="S8:S19" si="7">J8-K8-L8-M8</f>
        <v>0</v>
      </c>
      <c r="T8" s="21">
        <f t="shared" ref="T8:T19" si="8">B8-F8-J8-N8</f>
        <v>0</v>
      </c>
      <c r="U8" s="21">
        <f t="shared" ref="U8:U19" si="9">C8-G8-K8-N8</f>
        <v>0</v>
      </c>
      <c r="V8" s="21">
        <f t="shared" ref="V8:W19" si="10">D8-H8-L8</f>
        <v>0</v>
      </c>
      <c r="W8" s="21">
        <f t="shared" si="10"/>
        <v>0</v>
      </c>
      <c r="X8" s="1469"/>
      <c r="Y8" s="1469"/>
      <c r="Z8" s="1469"/>
      <c r="AA8" s="1469"/>
      <c r="AB8" s="1469"/>
    </row>
    <row r="9" spans="1:53" s="94" customFormat="1" ht="27.6" customHeight="1">
      <c r="A9" s="1449" t="s">
        <v>2765</v>
      </c>
      <c r="B9" s="191">
        <f t="shared" si="0"/>
        <v>142</v>
      </c>
      <c r="C9" s="1500">
        <f t="shared" si="1"/>
        <v>0</v>
      </c>
      <c r="D9" s="1500">
        <f t="shared" si="2"/>
        <v>109</v>
      </c>
      <c r="E9" s="1500">
        <f t="shared" si="2"/>
        <v>33</v>
      </c>
      <c r="F9" s="1500">
        <f t="shared" si="3"/>
        <v>109</v>
      </c>
      <c r="G9" s="1500">
        <v>0</v>
      </c>
      <c r="H9" s="1502">
        <v>109</v>
      </c>
      <c r="I9" s="1502">
        <v>0</v>
      </c>
      <c r="J9" s="1500">
        <f t="shared" si="4"/>
        <v>33</v>
      </c>
      <c r="K9" s="1500">
        <v>0</v>
      </c>
      <c r="L9" s="1500">
        <v>0</v>
      </c>
      <c r="M9" s="1502">
        <v>33</v>
      </c>
      <c r="N9" s="1882">
        <v>0</v>
      </c>
      <c r="O9" s="1882"/>
      <c r="Q9" s="21">
        <f t="shared" si="5"/>
        <v>0</v>
      </c>
      <c r="R9" s="21">
        <f t="shared" si="6"/>
        <v>0</v>
      </c>
      <c r="S9" s="21">
        <f t="shared" si="7"/>
        <v>0</v>
      </c>
      <c r="T9" s="21">
        <f t="shared" si="8"/>
        <v>0</v>
      </c>
      <c r="U9" s="21">
        <f t="shared" si="9"/>
        <v>0</v>
      </c>
      <c r="V9" s="21">
        <f t="shared" si="10"/>
        <v>0</v>
      </c>
      <c r="W9" s="21">
        <f t="shared" si="10"/>
        <v>0</v>
      </c>
    </row>
    <row r="10" spans="1:53" s="94" customFormat="1" ht="27.6" customHeight="1">
      <c r="A10" s="1449" t="s">
        <v>2766</v>
      </c>
      <c r="B10" s="191">
        <f t="shared" si="0"/>
        <v>138</v>
      </c>
      <c r="C10" s="1500">
        <f t="shared" si="1"/>
        <v>0</v>
      </c>
      <c r="D10" s="1500">
        <f t="shared" si="2"/>
        <v>63</v>
      </c>
      <c r="E10" s="1500">
        <f t="shared" si="2"/>
        <v>75</v>
      </c>
      <c r="F10" s="1500">
        <f t="shared" si="3"/>
        <v>109</v>
      </c>
      <c r="G10" s="1500">
        <v>0</v>
      </c>
      <c r="H10" s="1502">
        <v>63</v>
      </c>
      <c r="I10" s="1502">
        <v>46</v>
      </c>
      <c r="J10" s="1500">
        <f t="shared" si="4"/>
        <v>29</v>
      </c>
      <c r="K10" s="1500">
        <v>0</v>
      </c>
      <c r="L10" s="1500">
        <v>0</v>
      </c>
      <c r="M10" s="1502">
        <v>29</v>
      </c>
      <c r="N10" s="1882">
        <v>0</v>
      </c>
      <c r="O10" s="1882"/>
      <c r="Q10" s="21">
        <f t="shared" si="5"/>
        <v>0</v>
      </c>
      <c r="R10" s="21">
        <f t="shared" si="6"/>
        <v>0</v>
      </c>
      <c r="S10" s="21">
        <f t="shared" si="7"/>
        <v>0</v>
      </c>
      <c r="T10" s="21">
        <f t="shared" si="8"/>
        <v>0</v>
      </c>
      <c r="U10" s="21">
        <f t="shared" si="9"/>
        <v>0</v>
      </c>
      <c r="V10" s="21">
        <f t="shared" si="10"/>
        <v>0</v>
      </c>
      <c r="W10" s="21">
        <f t="shared" si="10"/>
        <v>0</v>
      </c>
    </row>
    <row r="11" spans="1:53" s="94" customFormat="1" ht="27.6" customHeight="1">
      <c r="A11" s="1449" t="s">
        <v>2767</v>
      </c>
      <c r="B11" s="191">
        <f t="shared" si="0"/>
        <v>45</v>
      </c>
      <c r="C11" s="1500">
        <f t="shared" si="1"/>
        <v>0</v>
      </c>
      <c r="D11" s="1500">
        <f t="shared" si="2"/>
        <v>0</v>
      </c>
      <c r="E11" s="1500">
        <f t="shared" si="2"/>
        <v>45</v>
      </c>
      <c r="F11" s="1500">
        <f t="shared" si="3"/>
        <v>36</v>
      </c>
      <c r="G11" s="1500">
        <v>0</v>
      </c>
      <c r="H11" s="1502">
        <v>0</v>
      </c>
      <c r="I11" s="1502">
        <v>36</v>
      </c>
      <c r="J11" s="1500">
        <f t="shared" si="4"/>
        <v>9</v>
      </c>
      <c r="K11" s="1500">
        <v>0</v>
      </c>
      <c r="L11" s="1500">
        <v>0</v>
      </c>
      <c r="M11" s="1502">
        <v>9</v>
      </c>
      <c r="N11" s="1882">
        <v>0</v>
      </c>
      <c r="O11" s="1882"/>
      <c r="Q11" s="21">
        <f t="shared" si="5"/>
        <v>0</v>
      </c>
      <c r="R11" s="21">
        <f t="shared" si="6"/>
        <v>0</v>
      </c>
      <c r="S11" s="21">
        <f t="shared" si="7"/>
        <v>0</v>
      </c>
      <c r="T11" s="21">
        <f t="shared" si="8"/>
        <v>0</v>
      </c>
      <c r="U11" s="21">
        <f t="shared" si="9"/>
        <v>0</v>
      </c>
      <c r="V11" s="21">
        <f t="shared" si="10"/>
        <v>0</v>
      </c>
      <c r="W11" s="21">
        <f t="shared" si="10"/>
        <v>0</v>
      </c>
    </row>
    <row r="12" spans="1:53" s="94" customFormat="1" ht="27.6" customHeight="1">
      <c r="A12" s="1449" t="s">
        <v>2768</v>
      </c>
      <c r="B12" s="191">
        <f t="shared" si="0"/>
        <v>45</v>
      </c>
      <c r="C12" s="1500">
        <f t="shared" si="1"/>
        <v>0</v>
      </c>
      <c r="D12" s="1500">
        <f t="shared" si="2"/>
        <v>0</v>
      </c>
      <c r="E12" s="1500">
        <f t="shared" si="2"/>
        <v>45</v>
      </c>
      <c r="F12" s="1500">
        <f t="shared" si="3"/>
        <v>37</v>
      </c>
      <c r="G12" s="1500">
        <v>0</v>
      </c>
      <c r="H12" s="1502">
        <v>0</v>
      </c>
      <c r="I12" s="1502">
        <v>37</v>
      </c>
      <c r="J12" s="1500">
        <f t="shared" si="4"/>
        <v>8</v>
      </c>
      <c r="K12" s="1500">
        <v>0</v>
      </c>
      <c r="L12" s="1500">
        <v>0</v>
      </c>
      <c r="M12" s="1502">
        <v>8</v>
      </c>
      <c r="N12" s="1882">
        <v>0</v>
      </c>
      <c r="O12" s="1882"/>
      <c r="P12" s="1469"/>
      <c r="Q12" s="21">
        <f t="shared" si="5"/>
        <v>0</v>
      </c>
      <c r="R12" s="21">
        <f t="shared" si="6"/>
        <v>0</v>
      </c>
      <c r="S12" s="21">
        <f t="shared" si="7"/>
        <v>0</v>
      </c>
      <c r="T12" s="21">
        <f t="shared" si="8"/>
        <v>0</v>
      </c>
      <c r="U12" s="21">
        <f t="shared" si="9"/>
        <v>0</v>
      </c>
      <c r="V12" s="21">
        <f t="shared" si="10"/>
        <v>0</v>
      </c>
      <c r="W12" s="21">
        <f t="shared" si="10"/>
        <v>0</v>
      </c>
      <c r="X12" s="1469"/>
      <c r="Y12" s="1469"/>
      <c r="Z12" s="1469"/>
      <c r="AA12" s="1469"/>
      <c r="AB12" s="1469"/>
    </row>
    <row r="13" spans="1:53" s="94" customFormat="1" ht="27.6" customHeight="1">
      <c r="A13" s="1449" t="s">
        <v>2769</v>
      </c>
      <c r="B13" s="191">
        <f t="shared" si="0"/>
        <v>24</v>
      </c>
      <c r="C13" s="1500">
        <f t="shared" si="1"/>
        <v>0</v>
      </c>
      <c r="D13" s="1500">
        <f t="shared" si="2"/>
        <v>0</v>
      </c>
      <c r="E13" s="1500">
        <f t="shared" si="2"/>
        <v>24</v>
      </c>
      <c r="F13" s="1500">
        <f t="shared" si="3"/>
        <v>20</v>
      </c>
      <c r="G13" s="1500">
        <v>0</v>
      </c>
      <c r="H13" s="1502">
        <v>0</v>
      </c>
      <c r="I13" s="1502">
        <v>20</v>
      </c>
      <c r="J13" s="1500">
        <f t="shared" si="4"/>
        <v>4</v>
      </c>
      <c r="K13" s="1500">
        <v>0</v>
      </c>
      <c r="L13" s="1500">
        <v>0</v>
      </c>
      <c r="M13" s="1502">
        <v>4</v>
      </c>
      <c r="N13" s="1882">
        <v>0</v>
      </c>
      <c r="O13" s="1882"/>
      <c r="P13" s="1469"/>
      <c r="Q13" s="21">
        <f t="shared" si="5"/>
        <v>0</v>
      </c>
      <c r="R13" s="21">
        <f t="shared" si="6"/>
        <v>0</v>
      </c>
      <c r="S13" s="21">
        <f t="shared" si="7"/>
        <v>0</v>
      </c>
      <c r="T13" s="21">
        <f t="shared" si="8"/>
        <v>0</v>
      </c>
      <c r="U13" s="21">
        <f t="shared" si="9"/>
        <v>0</v>
      </c>
      <c r="V13" s="21">
        <f t="shared" si="10"/>
        <v>0</v>
      </c>
      <c r="W13" s="21">
        <f t="shared" si="10"/>
        <v>0</v>
      </c>
      <c r="X13" s="1469"/>
      <c r="Y13" s="1469"/>
      <c r="Z13" s="1469"/>
      <c r="AA13" s="1469"/>
      <c r="AB13" s="1469"/>
    </row>
    <row r="14" spans="1:53" s="94" customFormat="1" ht="27.6" customHeight="1">
      <c r="A14" s="1449" t="s">
        <v>2770</v>
      </c>
      <c r="B14" s="191">
        <f t="shared" si="0"/>
        <v>0</v>
      </c>
      <c r="C14" s="1500">
        <f t="shared" si="1"/>
        <v>0</v>
      </c>
      <c r="D14" s="1500">
        <f t="shared" si="2"/>
        <v>0</v>
      </c>
      <c r="E14" s="1500">
        <f t="shared" si="2"/>
        <v>0</v>
      </c>
      <c r="F14" s="1500">
        <f t="shared" si="3"/>
        <v>0</v>
      </c>
      <c r="G14" s="1500">
        <v>0</v>
      </c>
      <c r="H14" s="1502">
        <v>0</v>
      </c>
      <c r="I14" s="1502">
        <v>0</v>
      </c>
      <c r="J14" s="1500">
        <f t="shared" si="4"/>
        <v>0</v>
      </c>
      <c r="K14" s="1500">
        <v>0</v>
      </c>
      <c r="L14" s="1500">
        <v>0</v>
      </c>
      <c r="M14" s="1502">
        <v>0</v>
      </c>
      <c r="N14" s="1882">
        <v>0</v>
      </c>
      <c r="O14" s="1882"/>
      <c r="P14" s="1469"/>
      <c r="Q14" s="21">
        <f t="shared" si="5"/>
        <v>0</v>
      </c>
      <c r="R14" s="21">
        <f t="shared" si="6"/>
        <v>0</v>
      </c>
      <c r="S14" s="21">
        <f t="shared" si="7"/>
        <v>0</v>
      </c>
      <c r="T14" s="21">
        <f t="shared" si="8"/>
        <v>0</v>
      </c>
      <c r="U14" s="21">
        <f t="shared" si="9"/>
        <v>0</v>
      </c>
      <c r="V14" s="21">
        <f t="shared" si="10"/>
        <v>0</v>
      </c>
      <c r="W14" s="21">
        <f t="shared" si="10"/>
        <v>0</v>
      </c>
      <c r="X14" s="1469"/>
      <c r="Y14" s="1469"/>
      <c r="Z14" s="1469"/>
      <c r="AA14" s="1469"/>
      <c r="AB14" s="1469"/>
    </row>
    <row r="15" spans="1:53" s="94" customFormat="1" ht="27.6" customHeight="1">
      <c r="A15" s="1449" t="s">
        <v>2771</v>
      </c>
      <c r="B15" s="191">
        <f t="shared" si="0"/>
        <v>105</v>
      </c>
      <c r="C15" s="1500">
        <f t="shared" si="1"/>
        <v>0</v>
      </c>
      <c r="D15" s="1500">
        <f t="shared" si="2"/>
        <v>45</v>
      </c>
      <c r="E15" s="1500">
        <f t="shared" si="2"/>
        <v>60</v>
      </c>
      <c r="F15" s="1500">
        <f t="shared" si="3"/>
        <v>45</v>
      </c>
      <c r="G15" s="1500">
        <v>0</v>
      </c>
      <c r="H15" s="1502">
        <v>45</v>
      </c>
      <c r="I15" s="1502">
        <v>0</v>
      </c>
      <c r="J15" s="1500">
        <f t="shared" si="4"/>
        <v>60</v>
      </c>
      <c r="K15" s="1500">
        <v>0</v>
      </c>
      <c r="L15" s="1500">
        <v>0</v>
      </c>
      <c r="M15" s="1502">
        <v>60</v>
      </c>
      <c r="N15" s="1882">
        <v>0</v>
      </c>
      <c r="O15" s="1882"/>
      <c r="P15" s="1469"/>
      <c r="Q15" s="21">
        <f t="shared" si="5"/>
        <v>0</v>
      </c>
      <c r="R15" s="21">
        <f t="shared" si="6"/>
        <v>0</v>
      </c>
      <c r="S15" s="21">
        <f t="shared" si="7"/>
        <v>0</v>
      </c>
      <c r="T15" s="21">
        <f t="shared" si="8"/>
        <v>0</v>
      </c>
      <c r="U15" s="21">
        <f t="shared" si="9"/>
        <v>0</v>
      </c>
      <c r="V15" s="21">
        <f t="shared" si="10"/>
        <v>0</v>
      </c>
      <c r="W15" s="21">
        <f t="shared" si="10"/>
        <v>0</v>
      </c>
      <c r="X15" s="1469"/>
      <c r="Y15" s="1469"/>
      <c r="Z15" s="1469"/>
      <c r="AA15" s="1469"/>
      <c r="AB15" s="1469"/>
    </row>
    <row r="16" spans="1:53" s="94" customFormat="1" ht="27.6" customHeight="1">
      <c r="A16" s="1449" t="s">
        <v>2772</v>
      </c>
      <c r="B16" s="191">
        <f t="shared" si="0"/>
        <v>54</v>
      </c>
      <c r="C16" s="1500">
        <f t="shared" si="1"/>
        <v>0</v>
      </c>
      <c r="D16" s="1500">
        <f t="shared" si="2"/>
        <v>54</v>
      </c>
      <c r="E16" s="1500">
        <f t="shared" si="2"/>
        <v>0</v>
      </c>
      <c r="F16" s="1500">
        <f t="shared" si="3"/>
        <v>54</v>
      </c>
      <c r="G16" s="1500">
        <v>0</v>
      </c>
      <c r="H16" s="1502">
        <v>54</v>
      </c>
      <c r="I16" s="1502">
        <v>0</v>
      </c>
      <c r="J16" s="1500">
        <f t="shared" si="4"/>
        <v>0</v>
      </c>
      <c r="K16" s="1500">
        <v>0</v>
      </c>
      <c r="L16" s="1500">
        <v>0</v>
      </c>
      <c r="M16" s="1502">
        <v>0</v>
      </c>
      <c r="N16" s="1882">
        <v>0</v>
      </c>
      <c r="O16" s="1882"/>
      <c r="P16" s="1469"/>
      <c r="Q16" s="21">
        <f t="shared" si="5"/>
        <v>0</v>
      </c>
      <c r="R16" s="21">
        <f t="shared" si="6"/>
        <v>0</v>
      </c>
      <c r="S16" s="21">
        <f t="shared" si="7"/>
        <v>0</v>
      </c>
      <c r="T16" s="21">
        <f t="shared" si="8"/>
        <v>0</v>
      </c>
      <c r="U16" s="21">
        <f t="shared" si="9"/>
        <v>0</v>
      </c>
      <c r="V16" s="21">
        <f t="shared" si="10"/>
        <v>0</v>
      </c>
      <c r="W16" s="21">
        <f t="shared" si="10"/>
        <v>0</v>
      </c>
      <c r="X16" s="1469"/>
      <c r="Y16" s="1469"/>
      <c r="Z16" s="1469"/>
      <c r="AA16" s="1469"/>
      <c r="AB16" s="1469"/>
    </row>
    <row r="17" spans="1:32" s="94" customFormat="1" ht="27.6" customHeight="1">
      <c r="A17" s="1449" t="s">
        <v>2773</v>
      </c>
      <c r="B17" s="191">
        <f t="shared" si="0"/>
        <v>77</v>
      </c>
      <c r="C17" s="1500">
        <f t="shared" si="1"/>
        <v>21</v>
      </c>
      <c r="D17" s="1500">
        <f t="shared" si="2"/>
        <v>55</v>
      </c>
      <c r="E17" s="1500">
        <f t="shared" si="2"/>
        <v>1</v>
      </c>
      <c r="F17" s="1500">
        <f t="shared" si="3"/>
        <v>55</v>
      </c>
      <c r="G17" s="1500">
        <v>0</v>
      </c>
      <c r="H17" s="1502">
        <v>55</v>
      </c>
      <c r="I17" s="1502">
        <v>0</v>
      </c>
      <c r="J17" s="1500">
        <f t="shared" si="4"/>
        <v>1</v>
      </c>
      <c r="K17" s="1500">
        <v>0</v>
      </c>
      <c r="L17" s="1500">
        <v>0</v>
      </c>
      <c r="M17" s="1502">
        <v>1</v>
      </c>
      <c r="N17" s="1882">
        <v>21</v>
      </c>
      <c r="O17" s="1882"/>
      <c r="P17" s="1469"/>
      <c r="Q17" s="21">
        <f t="shared" si="5"/>
        <v>0</v>
      </c>
      <c r="R17" s="21">
        <f t="shared" si="6"/>
        <v>0</v>
      </c>
      <c r="S17" s="21">
        <f t="shared" si="7"/>
        <v>0</v>
      </c>
      <c r="T17" s="21">
        <f t="shared" si="8"/>
        <v>0</v>
      </c>
      <c r="U17" s="21">
        <f t="shared" si="9"/>
        <v>0</v>
      </c>
      <c r="V17" s="21">
        <f t="shared" si="10"/>
        <v>0</v>
      </c>
      <c r="W17" s="21">
        <f t="shared" si="10"/>
        <v>0</v>
      </c>
      <c r="X17" s="1469"/>
      <c r="Y17" s="1469"/>
      <c r="Z17" s="1469"/>
      <c r="AA17" s="1469"/>
      <c r="AB17" s="1469"/>
    </row>
    <row r="18" spans="1:32" s="94" customFormat="1" ht="27.6" customHeight="1">
      <c r="A18" s="1449" t="s">
        <v>2774</v>
      </c>
      <c r="B18" s="191">
        <f t="shared" si="0"/>
        <v>111</v>
      </c>
      <c r="C18" s="1500">
        <f t="shared" si="1"/>
        <v>0</v>
      </c>
      <c r="D18" s="1500">
        <f t="shared" si="2"/>
        <v>64</v>
      </c>
      <c r="E18" s="1500">
        <f t="shared" si="2"/>
        <v>47</v>
      </c>
      <c r="F18" s="1500">
        <f t="shared" si="3"/>
        <v>82</v>
      </c>
      <c r="G18" s="1500">
        <v>0</v>
      </c>
      <c r="H18" s="1502">
        <v>64</v>
      </c>
      <c r="I18" s="1502">
        <v>18</v>
      </c>
      <c r="J18" s="1500">
        <f t="shared" si="4"/>
        <v>29</v>
      </c>
      <c r="K18" s="1500">
        <v>0</v>
      </c>
      <c r="L18" s="1500">
        <v>0</v>
      </c>
      <c r="M18" s="1502">
        <v>29</v>
      </c>
      <c r="N18" s="1882">
        <v>0</v>
      </c>
      <c r="O18" s="1882"/>
      <c r="P18" s="1469"/>
      <c r="Q18" s="21">
        <f t="shared" si="5"/>
        <v>0</v>
      </c>
      <c r="R18" s="21">
        <f t="shared" si="6"/>
        <v>0</v>
      </c>
      <c r="S18" s="21">
        <f t="shared" si="7"/>
        <v>0</v>
      </c>
      <c r="T18" s="21">
        <f t="shared" si="8"/>
        <v>0</v>
      </c>
      <c r="U18" s="21">
        <f t="shared" si="9"/>
        <v>0</v>
      </c>
      <c r="V18" s="21">
        <f t="shared" si="10"/>
        <v>0</v>
      </c>
      <c r="W18" s="21">
        <f t="shared" si="10"/>
        <v>0</v>
      </c>
      <c r="X18" s="1469"/>
      <c r="Y18" s="1469"/>
      <c r="Z18" s="1469"/>
      <c r="AA18" s="1469"/>
      <c r="AB18" s="1469"/>
    </row>
    <row r="19" spans="1:32" s="94" customFormat="1" ht="27.6" customHeight="1">
      <c r="A19" s="1450" t="s">
        <v>2775</v>
      </c>
      <c r="B19" s="192">
        <f t="shared" si="0"/>
        <v>38</v>
      </c>
      <c r="C19" s="1505">
        <f t="shared" si="1"/>
        <v>0</v>
      </c>
      <c r="D19" s="1505">
        <f t="shared" si="2"/>
        <v>0</v>
      </c>
      <c r="E19" s="1505">
        <f t="shared" si="2"/>
        <v>38</v>
      </c>
      <c r="F19" s="1505">
        <f t="shared" si="3"/>
        <v>25</v>
      </c>
      <c r="G19" s="1505">
        <v>0</v>
      </c>
      <c r="H19" s="314">
        <v>0</v>
      </c>
      <c r="I19" s="314">
        <v>25</v>
      </c>
      <c r="J19" s="1505">
        <f t="shared" si="4"/>
        <v>13</v>
      </c>
      <c r="K19" s="1505">
        <v>0</v>
      </c>
      <c r="L19" s="1505">
        <v>0</v>
      </c>
      <c r="M19" s="314">
        <v>13</v>
      </c>
      <c r="N19" s="1888">
        <v>0</v>
      </c>
      <c r="O19" s="1888"/>
      <c r="P19" s="1469"/>
      <c r="Q19" s="21">
        <f t="shared" si="5"/>
        <v>0</v>
      </c>
      <c r="R19" s="21">
        <f t="shared" si="6"/>
        <v>0</v>
      </c>
      <c r="S19" s="21">
        <f t="shared" si="7"/>
        <v>0</v>
      </c>
      <c r="T19" s="21">
        <f t="shared" si="8"/>
        <v>0</v>
      </c>
      <c r="U19" s="21">
        <f t="shared" si="9"/>
        <v>0</v>
      </c>
      <c r="V19" s="21">
        <f t="shared" si="10"/>
        <v>0</v>
      </c>
      <c r="W19" s="21">
        <f t="shared" si="10"/>
        <v>0</v>
      </c>
      <c r="X19" s="1469"/>
      <c r="Y19" s="1469"/>
      <c r="Z19" s="1469"/>
      <c r="AA19" s="1469"/>
      <c r="AB19" s="1469"/>
    </row>
    <row r="20" spans="1:32" s="1469" customFormat="1" ht="13.9" customHeight="1">
      <c r="A20" s="1469" t="s">
        <v>2776</v>
      </c>
      <c r="B20" s="1462"/>
      <c r="C20" s="157" t="s">
        <v>2777</v>
      </c>
      <c r="F20" s="157" t="s">
        <v>2778</v>
      </c>
      <c r="J20" s="1469" t="s">
        <v>2779</v>
      </c>
      <c r="K20" s="94"/>
      <c r="O20" s="99" t="s">
        <v>333</v>
      </c>
    </row>
    <row r="21" spans="1:32" s="1469" customFormat="1" ht="13.9" customHeight="1">
      <c r="A21" s="1462"/>
      <c r="B21" s="1462"/>
      <c r="C21" s="1462"/>
      <c r="D21" s="1462"/>
      <c r="F21" s="157" t="s">
        <v>2780</v>
      </c>
      <c r="K21" s="94"/>
      <c r="M21" s="1462"/>
    </row>
    <row r="22" spans="1:32" s="94" customFormat="1" ht="13.9" customHeight="1">
      <c r="A22" s="1462"/>
      <c r="B22" s="1546"/>
      <c r="C22" s="1546"/>
      <c r="D22" s="1546"/>
      <c r="E22" s="1546"/>
      <c r="F22" s="1546"/>
      <c r="G22" s="1546"/>
      <c r="H22" s="1546"/>
      <c r="I22" s="1546"/>
      <c r="J22" s="1546"/>
      <c r="K22" s="1546"/>
      <c r="L22" s="1546"/>
      <c r="M22" s="1546"/>
      <c r="N22" s="1469"/>
      <c r="O22" s="1469"/>
      <c r="P22" s="1469"/>
    </row>
    <row r="23" spans="1:32" s="1469" customFormat="1" ht="13.9" customHeight="1">
      <c r="A23" s="94" t="s">
        <v>2781</v>
      </c>
      <c r="B23" s="94"/>
      <c r="C23" s="94"/>
      <c r="D23" s="94"/>
    </row>
    <row r="24" spans="1:32" s="94" customFormat="1" ht="13.9" customHeight="1">
      <c r="A24" s="94" t="s">
        <v>3657</v>
      </c>
      <c r="B24" s="1469"/>
      <c r="C24" s="1469"/>
    </row>
    <row r="25" spans="1:32" s="94" customFormat="1" ht="13.9" customHeight="1">
      <c r="A25" s="157"/>
      <c r="B25" s="157"/>
      <c r="AB25" s="1469"/>
      <c r="AC25" s="1469"/>
      <c r="AD25" s="1469"/>
      <c r="AE25" s="1469"/>
      <c r="AF25" s="1469"/>
    </row>
    <row r="26" spans="1:32">
      <c r="B26" s="372">
        <f>B7-SUM(B8:B19)</f>
        <v>0</v>
      </c>
      <c r="C26" s="372">
        <f t="shared" ref="C26:O26" si="11">C7-SUM(C8:C19)</f>
        <v>0</v>
      </c>
      <c r="D26" s="372">
        <f t="shared" si="11"/>
        <v>0</v>
      </c>
      <c r="E26" s="372">
        <f t="shared" si="11"/>
        <v>0</v>
      </c>
      <c r="F26" s="372">
        <f t="shared" si="11"/>
        <v>0</v>
      </c>
      <c r="G26" s="372">
        <f t="shared" si="11"/>
        <v>0</v>
      </c>
      <c r="H26" s="372">
        <f t="shared" si="11"/>
        <v>0</v>
      </c>
      <c r="I26" s="372">
        <f t="shared" si="11"/>
        <v>0</v>
      </c>
      <c r="J26" s="372">
        <f t="shared" si="11"/>
        <v>0</v>
      </c>
      <c r="K26" s="372">
        <f t="shared" si="11"/>
        <v>0</v>
      </c>
      <c r="L26" s="372">
        <f t="shared" si="11"/>
        <v>0</v>
      </c>
      <c r="M26" s="372">
        <f t="shared" si="11"/>
        <v>0</v>
      </c>
      <c r="N26" s="372">
        <f t="shared" si="11"/>
        <v>0</v>
      </c>
      <c r="O26" s="372">
        <f t="shared" si="11"/>
        <v>0</v>
      </c>
    </row>
  </sheetData>
  <mergeCells count="23">
    <mergeCell ref="N19:O19"/>
    <mergeCell ref="N13:O13"/>
    <mergeCell ref="N14:O14"/>
    <mergeCell ref="N15:O15"/>
    <mergeCell ref="N16:O16"/>
    <mergeCell ref="N17:O17"/>
    <mergeCell ref="N18:O18"/>
    <mergeCell ref="N12:O12"/>
    <mergeCell ref="N1:O1"/>
    <mergeCell ref="N2:O2"/>
    <mergeCell ref="A3:O3"/>
    <mergeCell ref="D4:K4"/>
    <mergeCell ref="A5:A6"/>
    <mergeCell ref="B5:E5"/>
    <mergeCell ref="F5:I5"/>
    <mergeCell ref="J5:M5"/>
    <mergeCell ref="N5:O5"/>
    <mergeCell ref="N6:O6"/>
    <mergeCell ref="N7:O7"/>
    <mergeCell ref="N8:O8"/>
    <mergeCell ref="N9:O9"/>
    <mergeCell ref="N10:O10"/>
    <mergeCell ref="N11:O11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6.5" style="368" customWidth="1"/>
    <col min="2" max="10" width="6.625" style="383" customWidth="1"/>
    <col min="11" max="13" width="6.375" style="383" customWidth="1"/>
    <col min="14" max="14" width="6.375" style="368" customWidth="1"/>
    <col min="15" max="16" width="6.375" style="383" customWidth="1"/>
    <col min="17" max="18" width="6.625" style="383" customWidth="1"/>
    <col min="19" max="19" width="9" style="383"/>
    <col min="20" max="23" width="4.5" style="383" bestFit="1" customWidth="1"/>
    <col min="24" max="256" width="9" style="383"/>
    <col min="257" max="257" width="16.5" style="383" customWidth="1"/>
    <col min="258" max="266" width="6.625" style="383" customWidth="1"/>
    <col min="267" max="272" width="6.375" style="383" customWidth="1"/>
    <col min="273" max="274" width="6.625" style="383" customWidth="1"/>
    <col min="275" max="275" width="9" style="383"/>
    <col min="276" max="279" width="4.5" style="383" bestFit="1" customWidth="1"/>
    <col min="280" max="512" width="9" style="383"/>
    <col min="513" max="513" width="16.5" style="383" customWidth="1"/>
    <col min="514" max="522" width="6.625" style="383" customWidth="1"/>
    <col min="523" max="528" width="6.375" style="383" customWidth="1"/>
    <col min="529" max="530" width="6.625" style="383" customWidth="1"/>
    <col min="531" max="531" width="9" style="383"/>
    <col min="532" max="535" width="4.5" style="383" bestFit="1" customWidth="1"/>
    <col min="536" max="768" width="9" style="383"/>
    <col min="769" max="769" width="16.5" style="383" customWidth="1"/>
    <col min="770" max="778" width="6.625" style="383" customWidth="1"/>
    <col min="779" max="784" width="6.375" style="383" customWidth="1"/>
    <col min="785" max="786" width="6.625" style="383" customWidth="1"/>
    <col min="787" max="787" width="9" style="383"/>
    <col min="788" max="791" width="4.5" style="383" bestFit="1" customWidth="1"/>
    <col min="792" max="1024" width="9" style="383"/>
    <col min="1025" max="1025" width="16.5" style="383" customWidth="1"/>
    <col min="1026" max="1034" width="6.625" style="383" customWidth="1"/>
    <col min="1035" max="1040" width="6.375" style="383" customWidth="1"/>
    <col min="1041" max="1042" width="6.625" style="383" customWidth="1"/>
    <col min="1043" max="1043" width="9" style="383"/>
    <col min="1044" max="1047" width="4.5" style="383" bestFit="1" customWidth="1"/>
    <col min="1048" max="1280" width="9" style="383"/>
    <col min="1281" max="1281" width="16.5" style="383" customWidth="1"/>
    <col min="1282" max="1290" width="6.625" style="383" customWidth="1"/>
    <col min="1291" max="1296" width="6.375" style="383" customWidth="1"/>
    <col min="1297" max="1298" width="6.625" style="383" customWidth="1"/>
    <col min="1299" max="1299" width="9" style="383"/>
    <col min="1300" max="1303" width="4.5" style="383" bestFit="1" customWidth="1"/>
    <col min="1304" max="1536" width="9" style="383"/>
    <col min="1537" max="1537" width="16.5" style="383" customWidth="1"/>
    <col min="1538" max="1546" width="6.625" style="383" customWidth="1"/>
    <col min="1547" max="1552" width="6.375" style="383" customWidth="1"/>
    <col min="1553" max="1554" width="6.625" style="383" customWidth="1"/>
    <col min="1555" max="1555" width="9" style="383"/>
    <col min="1556" max="1559" width="4.5" style="383" bestFit="1" customWidth="1"/>
    <col min="1560" max="1792" width="9" style="383"/>
    <col min="1793" max="1793" width="16.5" style="383" customWidth="1"/>
    <col min="1794" max="1802" width="6.625" style="383" customWidth="1"/>
    <col min="1803" max="1808" width="6.375" style="383" customWidth="1"/>
    <col min="1809" max="1810" width="6.625" style="383" customWidth="1"/>
    <col min="1811" max="1811" width="9" style="383"/>
    <col min="1812" max="1815" width="4.5" style="383" bestFit="1" customWidth="1"/>
    <col min="1816" max="2048" width="9" style="383"/>
    <col min="2049" max="2049" width="16.5" style="383" customWidth="1"/>
    <col min="2050" max="2058" width="6.625" style="383" customWidth="1"/>
    <col min="2059" max="2064" width="6.375" style="383" customWidth="1"/>
    <col min="2065" max="2066" width="6.625" style="383" customWidth="1"/>
    <col min="2067" max="2067" width="9" style="383"/>
    <col min="2068" max="2071" width="4.5" style="383" bestFit="1" customWidth="1"/>
    <col min="2072" max="2304" width="9" style="383"/>
    <col min="2305" max="2305" width="16.5" style="383" customWidth="1"/>
    <col min="2306" max="2314" width="6.625" style="383" customWidth="1"/>
    <col min="2315" max="2320" width="6.375" style="383" customWidth="1"/>
    <col min="2321" max="2322" width="6.625" style="383" customWidth="1"/>
    <col min="2323" max="2323" width="9" style="383"/>
    <col min="2324" max="2327" width="4.5" style="383" bestFit="1" customWidth="1"/>
    <col min="2328" max="2560" width="9" style="383"/>
    <col min="2561" max="2561" width="16.5" style="383" customWidth="1"/>
    <col min="2562" max="2570" width="6.625" style="383" customWidth="1"/>
    <col min="2571" max="2576" width="6.375" style="383" customWidth="1"/>
    <col min="2577" max="2578" width="6.625" style="383" customWidth="1"/>
    <col min="2579" max="2579" width="9" style="383"/>
    <col min="2580" max="2583" width="4.5" style="383" bestFit="1" customWidth="1"/>
    <col min="2584" max="2816" width="9" style="383"/>
    <col min="2817" max="2817" width="16.5" style="383" customWidth="1"/>
    <col min="2818" max="2826" width="6.625" style="383" customWidth="1"/>
    <col min="2827" max="2832" width="6.375" style="383" customWidth="1"/>
    <col min="2833" max="2834" width="6.625" style="383" customWidth="1"/>
    <col min="2835" max="2835" width="9" style="383"/>
    <col min="2836" max="2839" width="4.5" style="383" bestFit="1" customWidth="1"/>
    <col min="2840" max="3072" width="9" style="383"/>
    <col min="3073" max="3073" width="16.5" style="383" customWidth="1"/>
    <col min="3074" max="3082" width="6.625" style="383" customWidth="1"/>
    <col min="3083" max="3088" width="6.375" style="383" customWidth="1"/>
    <col min="3089" max="3090" width="6.625" style="383" customWidth="1"/>
    <col min="3091" max="3091" width="9" style="383"/>
    <col min="3092" max="3095" width="4.5" style="383" bestFit="1" customWidth="1"/>
    <col min="3096" max="3328" width="9" style="383"/>
    <col min="3329" max="3329" width="16.5" style="383" customWidth="1"/>
    <col min="3330" max="3338" width="6.625" style="383" customWidth="1"/>
    <col min="3339" max="3344" width="6.375" style="383" customWidth="1"/>
    <col min="3345" max="3346" width="6.625" style="383" customWidth="1"/>
    <col min="3347" max="3347" width="9" style="383"/>
    <col min="3348" max="3351" width="4.5" style="383" bestFit="1" customWidth="1"/>
    <col min="3352" max="3584" width="9" style="383"/>
    <col min="3585" max="3585" width="16.5" style="383" customWidth="1"/>
    <col min="3586" max="3594" width="6.625" style="383" customWidth="1"/>
    <col min="3595" max="3600" width="6.375" style="383" customWidth="1"/>
    <col min="3601" max="3602" width="6.625" style="383" customWidth="1"/>
    <col min="3603" max="3603" width="9" style="383"/>
    <col min="3604" max="3607" width="4.5" style="383" bestFit="1" customWidth="1"/>
    <col min="3608" max="3840" width="9" style="383"/>
    <col min="3841" max="3841" width="16.5" style="383" customWidth="1"/>
    <col min="3842" max="3850" width="6.625" style="383" customWidth="1"/>
    <col min="3851" max="3856" width="6.375" style="383" customWidth="1"/>
    <col min="3857" max="3858" width="6.625" style="383" customWidth="1"/>
    <col min="3859" max="3859" width="9" style="383"/>
    <col min="3860" max="3863" width="4.5" style="383" bestFit="1" customWidth="1"/>
    <col min="3864" max="4096" width="9" style="383"/>
    <col min="4097" max="4097" width="16.5" style="383" customWidth="1"/>
    <col min="4098" max="4106" width="6.625" style="383" customWidth="1"/>
    <col min="4107" max="4112" width="6.375" style="383" customWidth="1"/>
    <col min="4113" max="4114" width="6.625" style="383" customWidth="1"/>
    <col min="4115" max="4115" width="9" style="383"/>
    <col min="4116" max="4119" width="4.5" style="383" bestFit="1" customWidth="1"/>
    <col min="4120" max="4352" width="9" style="383"/>
    <col min="4353" max="4353" width="16.5" style="383" customWidth="1"/>
    <col min="4354" max="4362" width="6.625" style="383" customWidth="1"/>
    <col min="4363" max="4368" width="6.375" style="383" customWidth="1"/>
    <col min="4369" max="4370" width="6.625" style="383" customWidth="1"/>
    <col min="4371" max="4371" width="9" style="383"/>
    <col min="4372" max="4375" width="4.5" style="383" bestFit="1" customWidth="1"/>
    <col min="4376" max="4608" width="9" style="383"/>
    <col min="4609" max="4609" width="16.5" style="383" customWidth="1"/>
    <col min="4610" max="4618" width="6.625" style="383" customWidth="1"/>
    <col min="4619" max="4624" width="6.375" style="383" customWidth="1"/>
    <col min="4625" max="4626" width="6.625" style="383" customWidth="1"/>
    <col min="4627" max="4627" width="9" style="383"/>
    <col min="4628" max="4631" width="4.5" style="383" bestFit="1" customWidth="1"/>
    <col min="4632" max="4864" width="9" style="383"/>
    <col min="4865" max="4865" width="16.5" style="383" customWidth="1"/>
    <col min="4866" max="4874" width="6.625" style="383" customWidth="1"/>
    <col min="4875" max="4880" width="6.375" style="383" customWidth="1"/>
    <col min="4881" max="4882" width="6.625" style="383" customWidth="1"/>
    <col min="4883" max="4883" width="9" style="383"/>
    <col min="4884" max="4887" width="4.5" style="383" bestFit="1" customWidth="1"/>
    <col min="4888" max="5120" width="9" style="383"/>
    <col min="5121" max="5121" width="16.5" style="383" customWidth="1"/>
    <col min="5122" max="5130" width="6.625" style="383" customWidth="1"/>
    <col min="5131" max="5136" width="6.375" style="383" customWidth="1"/>
    <col min="5137" max="5138" width="6.625" style="383" customWidth="1"/>
    <col min="5139" max="5139" width="9" style="383"/>
    <col min="5140" max="5143" width="4.5" style="383" bestFit="1" customWidth="1"/>
    <col min="5144" max="5376" width="9" style="383"/>
    <col min="5377" max="5377" width="16.5" style="383" customWidth="1"/>
    <col min="5378" max="5386" width="6.625" style="383" customWidth="1"/>
    <col min="5387" max="5392" width="6.375" style="383" customWidth="1"/>
    <col min="5393" max="5394" width="6.625" style="383" customWidth="1"/>
    <col min="5395" max="5395" width="9" style="383"/>
    <col min="5396" max="5399" width="4.5" style="383" bestFit="1" customWidth="1"/>
    <col min="5400" max="5632" width="9" style="383"/>
    <col min="5633" max="5633" width="16.5" style="383" customWidth="1"/>
    <col min="5634" max="5642" width="6.625" style="383" customWidth="1"/>
    <col min="5643" max="5648" width="6.375" style="383" customWidth="1"/>
    <col min="5649" max="5650" width="6.625" style="383" customWidth="1"/>
    <col min="5651" max="5651" width="9" style="383"/>
    <col min="5652" max="5655" width="4.5" style="383" bestFit="1" customWidth="1"/>
    <col min="5656" max="5888" width="9" style="383"/>
    <col min="5889" max="5889" width="16.5" style="383" customWidth="1"/>
    <col min="5890" max="5898" width="6.625" style="383" customWidth="1"/>
    <col min="5899" max="5904" width="6.375" style="383" customWidth="1"/>
    <col min="5905" max="5906" width="6.625" style="383" customWidth="1"/>
    <col min="5907" max="5907" width="9" style="383"/>
    <col min="5908" max="5911" width="4.5" style="383" bestFit="1" customWidth="1"/>
    <col min="5912" max="6144" width="9" style="383"/>
    <col min="6145" max="6145" width="16.5" style="383" customWidth="1"/>
    <col min="6146" max="6154" width="6.625" style="383" customWidth="1"/>
    <col min="6155" max="6160" width="6.375" style="383" customWidth="1"/>
    <col min="6161" max="6162" width="6.625" style="383" customWidth="1"/>
    <col min="6163" max="6163" width="9" style="383"/>
    <col min="6164" max="6167" width="4.5" style="383" bestFit="1" customWidth="1"/>
    <col min="6168" max="6400" width="9" style="383"/>
    <col min="6401" max="6401" width="16.5" style="383" customWidth="1"/>
    <col min="6402" max="6410" width="6.625" style="383" customWidth="1"/>
    <col min="6411" max="6416" width="6.375" style="383" customWidth="1"/>
    <col min="6417" max="6418" width="6.625" style="383" customWidth="1"/>
    <col min="6419" max="6419" width="9" style="383"/>
    <col min="6420" max="6423" width="4.5" style="383" bestFit="1" customWidth="1"/>
    <col min="6424" max="6656" width="9" style="383"/>
    <col min="6657" max="6657" width="16.5" style="383" customWidth="1"/>
    <col min="6658" max="6666" width="6.625" style="383" customWidth="1"/>
    <col min="6667" max="6672" width="6.375" style="383" customWidth="1"/>
    <col min="6673" max="6674" width="6.625" style="383" customWidth="1"/>
    <col min="6675" max="6675" width="9" style="383"/>
    <col min="6676" max="6679" width="4.5" style="383" bestFit="1" customWidth="1"/>
    <col min="6680" max="6912" width="9" style="383"/>
    <col min="6913" max="6913" width="16.5" style="383" customWidth="1"/>
    <col min="6914" max="6922" width="6.625" style="383" customWidth="1"/>
    <col min="6923" max="6928" width="6.375" style="383" customWidth="1"/>
    <col min="6929" max="6930" width="6.625" style="383" customWidth="1"/>
    <col min="6931" max="6931" width="9" style="383"/>
    <col min="6932" max="6935" width="4.5" style="383" bestFit="1" customWidth="1"/>
    <col min="6936" max="7168" width="9" style="383"/>
    <col min="7169" max="7169" width="16.5" style="383" customWidth="1"/>
    <col min="7170" max="7178" width="6.625" style="383" customWidth="1"/>
    <col min="7179" max="7184" width="6.375" style="383" customWidth="1"/>
    <col min="7185" max="7186" width="6.625" style="383" customWidth="1"/>
    <col min="7187" max="7187" width="9" style="383"/>
    <col min="7188" max="7191" width="4.5" style="383" bestFit="1" customWidth="1"/>
    <col min="7192" max="7424" width="9" style="383"/>
    <col min="7425" max="7425" width="16.5" style="383" customWidth="1"/>
    <col min="7426" max="7434" width="6.625" style="383" customWidth="1"/>
    <col min="7435" max="7440" width="6.375" style="383" customWidth="1"/>
    <col min="7441" max="7442" width="6.625" style="383" customWidth="1"/>
    <col min="7443" max="7443" width="9" style="383"/>
    <col min="7444" max="7447" width="4.5" style="383" bestFit="1" customWidth="1"/>
    <col min="7448" max="7680" width="9" style="383"/>
    <col min="7681" max="7681" width="16.5" style="383" customWidth="1"/>
    <col min="7682" max="7690" width="6.625" style="383" customWidth="1"/>
    <col min="7691" max="7696" width="6.375" style="383" customWidth="1"/>
    <col min="7697" max="7698" width="6.625" style="383" customWidth="1"/>
    <col min="7699" max="7699" width="9" style="383"/>
    <col min="7700" max="7703" width="4.5" style="383" bestFit="1" customWidth="1"/>
    <col min="7704" max="7936" width="9" style="383"/>
    <col min="7937" max="7937" width="16.5" style="383" customWidth="1"/>
    <col min="7938" max="7946" width="6.625" style="383" customWidth="1"/>
    <col min="7947" max="7952" width="6.375" style="383" customWidth="1"/>
    <col min="7953" max="7954" width="6.625" style="383" customWidth="1"/>
    <col min="7955" max="7955" width="9" style="383"/>
    <col min="7956" max="7959" width="4.5" style="383" bestFit="1" customWidth="1"/>
    <col min="7960" max="8192" width="9" style="383"/>
    <col min="8193" max="8193" width="16.5" style="383" customWidth="1"/>
    <col min="8194" max="8202" width="6.625" style="383" customWidth="1"/>
    <col min="8203" max="8208" width="6.375" style="383" customWidth="1"/>
    <col min="8209" max="8210" width="6.625" style="383" customWidth="1"/>
    <col min="8211" max="8211" width="9" style="383"/>
    <col min="8212" max="8215" width="4.5" style="383" bestFit="1" customWidth="1"/>
    <col min="8216" max="8448" width="9" style="383"/>
    <col min="8449" max="8449" width="16.5" style="383" customWidth="1"/>
    <col min="8450" max="8458" width="6.625" style="383" customWidth="1"/>
    <col min="8459" max="8464" width="6.375" style="383" customWidth="1"/>
    <col min="8465" max="8466" width="6.625" style="383" customWidth="1"/>
    <col min="8467" max="8467" width="9" style="383"/>
    <col min="8468" max="8471" width="4.5" style="383" bestFit="1" customWidth="1"/>
    <col min="8472" max="8704" width="9" style="383"/>
    <col min="8705" max="8705" width="16.5" style="383" customWidth="1"/>
    <col min="8706" max="8714" width="6.625" style="383" customWidth="1"/>
    <col min="8715" max="8720" width="6.375" style="383" customWidth="1"/>
    <col min="8721" max="8722" width="6.625" style="383" customWidth="1"/>
    <col min="8723" max="8723" width="9" style="383"/>
    <col min="8724" max="8727" width="4.5" style="383" bestFit="1" customWidth="1"/>
    <col min="8728" max="8960" width="9" style="383"/>
    <col min="8961" max="8961" width="16.5" style="383" customWidth="1"/>
    <col min="8962" max="8970" width="6.625" style="383" customWidth="1"/>
    <col min="8971" max="8976" width="6.375" style="383" customWidth="1"/>
    <col min="8977" max="8978" width="6.625" style="383" customWidth="1"/>
    <col min="8979" max="8979" width="9" style="383"/>
    <col min="8980" max="8983" width="4.5" style="383" bestFit="1" customWidth="1"/>
    <col min="8984" max="9216" width="9" style="383"/>
    <col min="9217" max="9217" width="16.5" style="383" customWidth="1"/>
    <col min="9218" max="9226" width="6.625" style="383" customWidth="1"/>
    <col min="9227" max="9232" width="6.375" style="383" customWidth="1"/>
    <col min="9233" max="9234" width="6.625" style="383" customWidth="1"/>
    <col min="9235" max="9235" width="9" style="383"/>
    <col min="9236" max="9239" width="4.5" style="383" bestFit="1" customWidth="1"/>
    <col min="9240" max="9472" width="9" style="383"/>
    <col min="9473" max="9473" width="16.5" style="383" customWidth="1"/>
    <col min="9474" max="9482" width="6.625" style="383" customWidth="1"/>
    <col min="9483" max="9488" width="6.375" style="383" customWidth="1"/>
    <col min="9489" max="9490" width="6.625" style="383" customWidth="1"/>
    <col min="9491" max="9491" width="9" style="383"/>
    <col min="9492" max="9495" width="4.5" style="383" bestFit="1" customWidth="1"/>
    <col min="9496" max="9728" width="9" style="383"/>
    <col min="9729" max="9729" width="16.5" style="383" customWidth="1"/>
    <col min="9730" max="9738" width="6.625" style="383" customWidth="1"/>
    <col min="9739" max="9744" width="6.375" style="383" customWidth="1"/>
    <col min="9745" max="9746" width="6.625" style="383" customWidth="1"/>
    <col min="9747" max="9747" width="9" style="383"/>
    <col min="9748" max="9751" width="4.5" style="383" bestFit="1" customWidth="1"/>
    <col min="9752" max="9984" width="9" style="383"/>
    <col min="9985" max="9985" width="16.5" style="383" customWidth="1"/>
    <col min="9986" max="9994" width="6.625" style="383" customWidth="1"/>
    <col min="9995" max="10000" width="6.375" style="383" customWidth="1"/>
    <col min="10001" max="10002" width="6.625" style="383" customWidth="1"/>
    <col min="10003" max="10003" width="9" style="383"/>
    <col min="10004" max="10007" width="4.5" style="383" bestFit="1" customWidth="1"/>
    <col min="10008" max="10240" width="9" style="383"/>
    <col min="10241" max="10241" width="16.5" style="383" customWidth="1"/>
    <col min="10242" max="10250" width="6.625" style="383" customWidth="1"/>
    <col min="10251" max="10256" width="6.375" style="383" customWidth="1"/>
    <col min="10257" max="10258" width="6.625" style="383" customWidth="1"/>
    <col min="10259" max="10259" width="9" style="383"/>
    <col min="10260" max="10263" width="4.5" style="383" bestFit="1" customWidth="1"/>
    <col min="10264" max="10496" width="9" style="383"/>
    <col min="10497" max="10497" width="16.5" style="383" customWidth="1"/>
    <col min="10498" max="10506" width="6.625" style="383" customWidth="1"/>
    <col min="10507" max="10512" width="6.375" style="383" customWidth="1"/>
    <col min="10513" max="10514" width="6.625" style="383" customWidth="1"/>
    <col min="10515" max="10515" width="9" style="383"/>
    <col min="10516" max="10519" width="4.5" style="383" bestFit="1" customWidth="1"/>
    <col min="10520" max="10752" width="9" style="383"/>
    <col min="10753" max="10753" width="16.5" style="383" customWidth="1"/>
    <col min="10754" max="10762" width="6.625" style="383" customWidth="1"/>
    <col min="10763" max="10768" width="6.375" style="383" customWidth="1"/>
    <col min="10769" max="10770" width="6.625" style="383" customWidth="1"/>
    <col min="10771" max="10771" width="9" style="383"/>
    <col min="10772" max="10775" width="4.5" style="383" bestFit="1" customWidth="1"/>
    <col min="10776" max="11008" width="9" style="383"/>
    <col min="11009" max="11009" width="16.5" style="383" customWidth="1"/>
    <col min="11010" max="11018" width="6.625" style="383" customWidth="1"/>
    <col min="11019" max="11024" width="6.375" style="383" customWidth="1"/>
    <col min="11025" max="11026" width="6.625" style="383" customWidth="1"/>
    <col min="11027" max="11027" width="9" style="383"/>
    <col min="11028" max="11031" width="4.5" style="383" bestFit="1" customWidth="1"/>
    <col min="11032" max="11264" width="9" style="383"/>
    <col min="11265" max="11265" width="16.5" style="383" customWidth="1"/>
    <col min="11266" max="11274" width="6.625" style="383" customWidth="1"/>
    <col min="11275" max="11280" width="6.375" style="383" customWidth="1"/>
    <col min="11281" max="11282" width="6.625" style="383" customWidth="1"/>
    <col min="11283" max="11283" width="9" style="383"/>
    <col min="11284" max="11287" width="4.5" style="383" bestFit="1" customWidth="1"/>
    <col min="11288" max="11520" width="9" style="383"/>
    <col min="11521" max="11521" width="16.5" style="383" customWidth="1"/>
    <col min="11522" max="11530" width="6.625" style="383" customWidth="1"/>
    <col min="11531" max="11536" width="6.375" style="383" customWidth="1"/>
    <col min="11537" max="11538" width="6.625" style="383" customWidth="1"/>
    <col min="11539" max="11539" width="9" style="383"/>
    <col min="11540" max="11543" width="4.5" style="383" bestFit="1" customWidth="1"/>
    <col min="11544" max="11776" width="9" style="383"/>
    <col min="11777" max="11777" width="16.5" style="383" customWidth="1"/>
    <col min="11778" max="11786" width="6.625" style="383" customWidth="1"/>
    <col min="11787" max="11792" width="6.375" style="383" customWidth="1"/>
    <col min="11793" max="11794" width="6.625" style="383" customWidth="1"/>
    <col min="11795" max="11795" width="9" style="383"/>
    <col min="11796" max="11799" width="4.5" style="383" bestFit="1" customWidth="1"/>
    <col min="11800" max="12032" width="9" style="383"/>
    <col min="12033" max="12033" width="16.5" style="383" customWidth="1"/>
    <col min="12034" max="12042" width="6.625" style="383" customWidth="1"/>
    <col min="12043" max="12048" width="6.375" style="383" customWidth="1"/>
    <col min="12049" max="12050" width="6.625" style="383" customWidth="1"/>
    <col min="12051" max="12051" width="9" style="383"/>
    <col min="12052" max="12055" width="4.5" style="383" bestFit="1" customWidth="1"/>
    <col min="12056" max="12288" width="9" style="383"/>
    <col min="12289" max="12289" width="16.5" style="383" customWidth="1"/>
    <col min="12290" max="12298" width="6.625" style="383" customWidth="1"/>
    <col min="12299" max="12304" width="6.375" style="383" customWidth="1"/>
    <col min="12305" max="12306" width="6.625" style="383" customWidth="1"/>
    <col min="12307" max="12307" width="9" style="383"/>
    <col min="12308" max="12311" width="4.5" style="383" bestFit="1" customWidth="1"/>
    <col min="12312" max="12544" width="9" style="383"/>
    <col min="12545" max="12545" width="16.5" style="383" customWidth="1"/>
    <col min="12546" max="12554" width="6.625" style="383" customWidth="1"/>
    <col min="12555" max="12560" width="6.375" style="383" customWidth="1"/>
    <col min="12561" max="12562" width="6.625" style="383" customWidth="1"/>
    <col min="12563" max="12563" width="9" style="383"/>
    <col min="12564" max="12567" width="4.5" style="383" bestFit="1" customWidth="1"/>
    <col min="12568" max="12800" width="9" style="383"/>
    <col min="12801" max="12801" width="16.5" style="383" customWidth="1"/>
    <col min="12802" max="12810" width="6.625" style="383" customWidth="1"/>
    <col min="12811" max="12816" width="6.375" style="383" customWidth="1"/>
    <col min="12817" max="12818" width="6.625" style="383" customWidth="1"/>
    <col min="12819" max="12819" width="9" style="383"/>
    <col min="12820" max="12823" width="4.5" style="383" bestFit="1" customWidth="1"/>
    <col min="12824" max="13056" width="9" style="383"/>
    <col min="13057" max="13057" width="16.5" style="383" customWidth="1"/>
    <col min="13058" max="13066" width="6.625" style="383" customWidth="1"/>
    <col min="13067" max="13072" width="6.375" style="383" customWidth="1"/>
    <col min="13073" max="13074" width="6.625" style="383" customWidth="1"/>
    <col min="13075" max="13075" width="9" style="383"/>
    <col min="13076" max="13079" width="4.5" style="383" bestFit="1" customWidth="1"/>
    <col min="13080" max="13312" width="9" style="383"/>
    <col min="13313" max="13313" width="16.5" style="383" customWidth="1"/>
    <col min="13314" max="13322" width="6.625" style="383" customWidth="1"/>
    <col min="13323" max="13328" width="6.375" style="383" customWidth="1"/>
    <col min="13329" max="13330" width="6.625" style="383" customWidth="1"/>
    <col min="13331" max="13331" width="9" style="383"/>
    <col min="13332" max="13335" width="4.5" style="383" bestFit="1" customWidth="1"/>
    <col min="13336" max="13568" width="9" style="383"/>
    <col min="13569" max="13569" width="16.5" style="383" customWidth="1"/>
    <col min="13570" max="13578" width="6.625" style="383" customWidth="1"/>
    <col min="13579" max="13584" width="6.375" style="383" customWidth="1"/>
    <col min="13585" max="13586" width="6.625" style="383" customWidth="1"/>
    <col min="13587" max="13587" width="9" style="383"/>
    <col min="13588" max="13591" width="4.5" style="383" bestFit="1" customWidth="1"/>
    <col min="13592" max="13824" width="9" style="383"/>
    <col min="13825" max="13825" width="16.5" style="383" customWidth="1"/>
    <col min="13826" max="13834" width="6.625" style="383" customWidth="1"/>
    <col min="13835" max="13840" width="6.375" style="383" customWidth="1"/>
    <col min="13841" max="13842" width="6.625" style="383" customWidth="1"/>
    <col min="13843" max="13843" width="9" style="383"/>
    <col min="13844" max="13847" width="4.5" style="383" bestFit="1" customWidth="1"/>
    <col min="13848" max="14080" width="9" style="383"/>
    <col min="14081" max="14081" width="16.5" style="383" customWidth="1"/>
    <col min="14082" max="14090" width="6.625" style="383" customWidth="1"/>
    <col min="14091" max="14096" width="6.375" style="383" customWidth="1"/>
    <col min="14097" max="14098" width="6.625" style="383" customWidth="1"/>
    <col min="14099" max="14099" width="9" style="383"/>
    <col min="14100" max="14103" width="4.5" style="383" bestFit="1" customWidth="1"/>
    <col min="14104" max="14336" width="9" style="383"/>
    <col min="14337" max="14337" width="16.5" style="383" customWidth="1"/>
    <col min="14338" max="14346" width="6.625" style="383" customWidth="1"/>
    <col min="14347" max="14352" width="6.375" style="383" customWidth="1"/>
    <col min="14353" max="14354" width="6.625" style="383" customWidth="1"/>
    <col min="14355" max="14355" width="9" style="383"/>
    <col min="14356" max="14359" width="4.5" style="383" bestFit="1" customWidth="1"/>
    <col min="14360" max="14592" width="9" style="383"/>
    <col min="14593" max="14593" width="16.5" style="383" customWidth="1"/>
    <col min="14594" max="14602" width="6.625" style="383" customWidth="1"/>
    <col min="14603" max="14608" width="6.375" style="383" customWidth="1"/>
    <col min="14609" max="14610" width="6.625" style="383" customWidth="1"/>
    <col min="14611" max="14611" width="9" style="383"/>
    <col min="14612" max="14615" width="4.5" style="383" bestFit="1" customWidth="1"/>
    <col min="14616" max="14848" width="9" style="383"/>
    <col min="14849" max="14849" width="16.5" style="383" customWidth="1"/>
    <col min="14850" max="14858" width="6.625" style="383" customWidth="1"/>
    <col min="14859" max="14864" width="6.375" style="383" customWidth="1"/>
    <col min="14865" max="14866" width="6.625" style="383" customWidth="1"/>
    <col min="14867" max="14867" width="9" style="383"/>
    <col min="14868" max="14871" width="4.5" style="383" bestFit="1" customWidth="1"/>
    <col min="14872" max="15104" width="9" style="383"/>
    <col min="15105" max="15105" width="16.5" style="383" customWidth="1"/>
    <col min="15106" max="15114" width="6.625" style="383" customWidth="1"/>
    <col min="15115" max="15120" width="6.375" style="383" customWidth="1"/>
    <col min="15121" max="15122" width="6.625" style="383" customWidth="1"/>
    <col min="15123" max="15123" width="9" style="383"/>
    <col min="15124" max="15127" width="4.5" style="383" bestFit="1" customWidth="1"/>
    <col min="15128" max="15360" width="9" style="383"/>
    <col min="15361" max="15361" width="16.5" style="383" customWidth="1"/>
    <col min="15362" max="15370" width="6.625" style="383" customWidth="1"/>
    <col min="15371" max="15376" width="6.375" style="383" customWidth="1"/>
    <col min="15377" max="15378" width="6.625" style="383" customWidth="1"/>
    <col min="15379" max="15379" width="9" style="383"/>
    <col min="15380" max="15383" width="4.5" style="383" bestFit="1" customWidth="1"/>
    <col min="15384" max="15616" width="9" style="383"/>
    <col min="15617" max="15617" width="16.5" style="383" customWidth="1"/>
    <col min="15618" max="15626" width="6.625" style="383" customWidth="1"/>
    <col min="15627" max="15632" width="6.375" style="383" customWidth="1"/>
    <col min="15633" max="15634" width="6.625" style="383" customWidth="1"/>
    <col min="15635" max="15635" width="9" style="383"/>
    <col min="15636" max="15639" width="4.5" style="383" bestFit="1" customWidth="1"/>
    <col min="15640" max="15872" width="9" style="383"/>
    <col min="15873" max="15873" width="16.5" style="383" customWidth="1"/>
    <col min="15874" max="15882" width="6.625" style="383" customWidth="1"/>
    <col min="15883" max="15888" width="6.375" style="383" customWidth="1"/>
    <col min="15889" max="15890" width="6.625" style="383" customWidth="1"/>
    <col min="15891" max="15891" width="9" style="383"/>
    <col min="15892" max="15895" width="4.5" style="383" bestFit="1" customWidth="1"/>
    <col min="15896" max="16128" width="9" style="383"/>
    <col min="16129" max="16129" width="16.5" style="383" customWidth="1"/>
    <col min="16130" max="16138" width="6.625" style="383" customWidth="1"/>
    <col min="16139" max="16144" width="6.375" style="383" customWidth="1"/>
    <col min="16145" max="16146" width="6.625" style="383" customWidth="1"/>
    <col min="16147" max="16147" width="9" style="383"/>
    <col min="16148" max="16151" width="4.5" style="383" bestFit="1" customWidth="1"/>
    <col min="16152" max="16384" width="9" style="383"/>
  </cols>
  <sheetData>
    <row r="1" spans="1:31" s="1643" customFormat="1" ht="14.25">
      <c r="A1" s="1463" t="s">
        <v>143</v>
      </c>
      <c r="B1" s="1545"/>
      <c r="L1" s="1449"/>
      <c r="M1" s="1810" t="s">
        <v>139</v>
      </c>
      <c r="N1" s="1746"/>
      <c r="O1" s="1737"/>
      <c r="P1" s="1810" t="s">
        <v>393</v>
      </c>
      <c r="Q1" s="1746"/>
      <c r="R1" s="1737"/>
    </row>
    <row r="2" spans="1:31" s="1643" customFormat="1" ht="14.25">
      <c r="A2" s="1463" t="s">
        <v>34</v>
      </c>
      <c r="B2" s="1474" t="s">
        <v>88</v>
      </c>
      <c r="C2" s="1475"/>
      <c r="D2" s="1475"/>
      <c r="E2" s="1475"/>
      <c r="F2" s="1471"/>
      <c r="G2" s="1471"/>
      <c r="H2" s="1447"/>
      <c r="I2" s="1447"/>
      <c r="J2" s="1447"/>
      <c r="K2" s="1447"/>
      <c r="L2" s="7" t="s">
        <v>345</v>
      </c>
      <c r="M2" s="1810" t="s">
        <v>208</v>
      </c>
      <c r="N2" s="1746"/>
      <c r="O2" s="1737"/>
      <c r="P2" s="1810" t="s">
        <v>684</v>
      </c>
      <c r="Q2" s="1746"/>
      <c r="R2" s="1737"/>
    </row>
    <row r="3" spans="1:31" s="1446" customFormat="1" ht="27.75" customHeight="1">
      <c r="A3" s="1748" t="s">
        <v>685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</row>
    <row r="4" spans="1:31" s="1643" customFormat="1" ht="20.25" customHeight="1">
      <c r="A4" s="1447"/>
      <c r="B4" s="1447"/>
      <c r="C4" s="1447"/>
      <c r="D4" s="1447"/>
      <c r="E4" s="1763" t="s">
        <v>284</v>
      </c>
      <c r="F4" s="1763"/>
      <c r="G4" s="1763"/>
      <c r="H4" s="1763"/>
      <c r="I4" s="1763"/>
      <c r="J4" s="1763"/>
      <c r="K4" s="1763"/>
      <c r="L4" s="1763"/>
      <c r="M4" s="1447"/>
      <c r="N4" s="1447"/>
      <c r="Q4" s="1813" t="s">
        <v>224</v>
      </c>
      <c r="R4" s="1813"/>
    </row>
    <row r="5" spans="1:31" s="1643" customFormat="1" ht="22.5" customHeight="1">
      <c r="A5" s="1808" t="s">
        <v>349</v>
      </c>
      <c r="B5" s="1825" t="s">
        <v>441</v>
      </c>
      <c r="C5" s="1808"/>
      <c r="D5" s="1808"/>
      <c r="E5" s="1810" t="s">
        <v>686</v>
      </c>
      <c r="F5" s="1746"/>
      <c r="G5" s="1746"/>
      <c r="H5" s="1746"/>
      <c r="I5" s="1746"/>
      <c r="J5" s="1737"/>
      <c r="K5" s="1810" t="s">
        <v>687</v>
      </c>
      <c r="L5" s="1746"/>
      <c r="M5" s="1746"/>
      <c r="N5" s="1746"/>
      <c r="O5" s="1746"/>
      <c r="P5" s="1746"/>
      <c r="Q5" s="1810" t="s">
        <v>676</v>
      </c>
      <c r="R5" s="1746"/>
    </row>
    <row r="6" spans="1:31" s="1643" customFormat="1" ht="22.5" customHeight="1">
      <c r="A6" s="1809"/>
      <c r="B6" s="1823"/>
      <c r="C6" s="1763"/>
      <c r="D6" s="1763"/>
      <c r="E6" s="1810" t="s">
        <v>195</v>
      </c>
      <c r="F6" s="1737"/>
      <c r="G6" s="1810" t="s">
        <v>351</v>
      </c>
      <c r="H6" s="1737"/>
      <c r="I6" s="1810" t="s">
        <v>193</v>
      </c>
      <c r="J6" s="1737"/>
      <c r="K6" s="1739" t="s">
        <v>195</v>
      </c>
      <c r="L6" s="1739"/>
      <c r="M6" s="1810" t="s">
        <v>351</v>
      </c>
      <c r="N6" s="1737"/>
      <c r="O6" s="1739" t="s">
        <v>193</v>
      </c>
      <c r="P6" s="1810"/>
      <c r="Q6" s="1739" t="s">
        <v>195</v>
      </c>
      <c r="R6" s="1810"/>
    </row>
    <row r="7" spans="1:31" s="1643" customFormat="1" ht="22.5" customHeight="1">
      <c r="A7" s="1763"/>
      <c r="B7" s="1439" t="s">
        <v>391</v>
      </c>
      <c r="C7" s="1439" t="s">
        <v>142</v>
      </c>
      <c r="D7" s="1439" t="s">
        <v>68</v>
      </c>
      <c r="E7" s="1439" t="s">
        <v>142</v>
      </c>
      <c r="F7" s="1439" t="s">
        <v>68</v>
      </c>
      <c r="G7" s="1439" t="s">
        <v>142</v>
      </c>
      <c r="H7" s="1439" t="s">
        <v>68</v>
      </c>
      <c r="I7" s="1439" t="s">
        <v>142</v>
      </c>
      <c r="J7" s="1439" t="s">
        <v>68</v>
      </c>
      <c r="K7" s="1439" t="s">
        <v>142</v>
      </c>
      <c r="L7" s="1439" t="s">
        <v>68</v>
      </c>
      <c r="M7" s="1439" t="s">
        <v>142</v>
      </c>
      <c r="N7" s="1439" t="s">
        <v>68</v>
      </c>
      <c r="O7" s="1463" t="s">
        <v>142</v>
      </c>
      <c r="P7" s="1463" t="s">
        <v>68</v>
      </c>
      <c r="Q7" s="1439" t="s">
        <v>142</v>
      </c>
      <c r="R7" s="1463" t="s">
        <v>68</v>
      </c>
    </row>
    <row r="8" spans="1:31" s="1643" customFormat="1" ht="25.9" customHeight="1">
      <c r="A8" s="1454" t="s">
        <v>350</v>
      </c>
      <c r="B8" s="179">
        <f t="shared" ref="B8:B20" si="0">C8+D8</f>
        <v>31239</v>
      </c>
      <c r="C8" s="180">
        <f t="shared" ref="C8:R8" si="1">SUM(C9:C20)</f>
        <v>17992</v>
      </c>
      <c r="D8" s="180">
        <f t="shared" si="1"/>
        <v>13247</v>
      </c>
      <c r="E8" s="180">
        <f t="shared" si="1"/>
        <v>0</v>
      </c>
      <c r="F8" s="180">
        <f t="shared" si="1"/>
        <v>0</v>
      </c>
      <c r="G8" s="180">
        <f t="shared" si="1"/>
        <v>9516</v>
      </c>
      <c r="H8" s="193">
        <f t="shared" si="1"/>
        <v>3723</v>
      </c>
      <c r="I8" s="193">
        <f t="shared" si="1"/>
        <v>5266</v>
      </c>
      <c r="J8" s="193">
        <f t="shared" si="1"/>
        <v>6491</v>
      </c>
      <c r="K8" s="193">
        <f t="shared" si="1"/>
        <v>0</v>
      </c>
      <c r="L8" s="193">
        <f t="shared" si="1"/>
        <v>0</v>
      </c>
      <c r="M8" s="193">
        <f t="shared" si="1"/>
        <v>0</v>
      </c>
      <c r="N8" s="193">
        <f t="shared" si="1"/>
        <v>0</v>
      </c>
      <c r="O8" s="193">
        <f t="shared" si="1"/>
        <v>3054</v>
      </c>
      <c r="P8" s="193">
        <f t="shared" si="1"/>
        <v>2742</v>
      </c>
      <c r="Q8" s="193">
        <f t="shared" si="1"/>
        <v>156</v>
      </c>
      <c r="R8" s="193">
        <f t="shared" si="1"/>
        <v>291</v>
      </c>
      <c r="T8" s="1518">
        <f>B8-C8-D8</f>
        <v>0</v>
      </c>
      <c r="U8" s="1518">
        <f>B8-SUM(E8:R8)</f>
        <v>0</v>
      </c>
      <c r="V8" s="1518">
        <f>C8-E8-G8-I8-K8-M8-O8-Q8</f>
        <v>0</v>
      </c>
      <c r="W8" s="1518">
        <f>D8-F8-H8-J8-L8-N8-P8-R8</f>
        <v>0</v>
      </c>
    </row>
    <row r="9" spans="1:31" s="1643" customFormat="1" ht="25.9" customHeight="1">
      <c r="A9" s="1449" t="s">
        <v>392</v>
      </c>
      <c r="B9" s="191">
        <f t="shared" si="0"/>
        <v>5674</v>
      </c>
      <c r="C9" s="1500">
        <f t="shared" ref="C9:D20" si="2">E9+G9+I9+K9+M9+O9+Q9</f>
        <v>2407</v>
      </c>
      <c r="D9" s="1500">
        <f t="shared" si="2"/>
        <v>3267</v>
      </c>
      <c r="E9" s="1500">
        <v>0</v>
      </c>
      <c r="F9" s="1500">
        <v>0</v>
      </c>
      <c r="G9" s="1502">
        <v>0</v>
      </c>
      <c r="H9" s="1502">
        <v>0</v>
      </c>
      <c r="I9" s="1502">
        <v>2407</v>
      </c>
      <c r="J9" s="1502">
        <v>3267</v>
      </c>
      <c r="K9" s="1500">
        <v>0</v>
      </c>
      <c r="L9" s="1500">
        <v>0</v>
      </c>
      <c r="M9" s="1500">
        <v>0</v>
      </c>
      <c r="N9" s="1500">
        <v>0</v>
      </c>
      <c r="O9" s="1502">
        <v>0</v>
      </c>
      <c r="P9" s="1502">
        <v>0</v>
      </c>
      <c r="Q9" s="1502">
        <v>0</v>
      </c>
      <c r="R9" s="1502">
        <v>0</v>
      </c>
      <c r="S9" s="1462"/>
      <c r="T9" s="1518">
        <f t="shared" ref="T9:T20" si="3">B9-C9-D9</f>
        <v>0</v>
      </c>
      <c r="U9" s="1518">
        <f t="shared" ref="U9:U20" si="4">B9-SUM(E9:R9)</f>
        <v>0</v>
      </c>
      <c r="V9" s="1518">
        <f t="shared" ref="V9:W20" si="5">C9-E9-G9-I9-K9-M9-O9-Q9</f>
        <v>0</v>
      </c>
      <c r="W9" s="1518">
        <f t="shared" si="5"/>
        <v>0</v>
      </c>
      <c r="X9" s="1462"/>
      <c r="Y9" s="1462"/>
      <c r="Z9" s="1462"/>
      <c r="AA9" s="1462"/>
      <c r="AB9" s="1462"/>
      <c r="AC9" s="1462"/>
      <c r="AD9" s="1462"/>
      <c r="AE9" s="1462"/>
    </row>
    <row r="10" spans="1:31" s="1643" customFormat="1" ht="25.9" customHeight="1">
      <c r="A10" s="1449" t="s">
        <v>353</v>
      </c>
      <c r="B10" s="191">
        <f t="shared" si="0"/>
        <v>4525</v>
      </c>
      <c r="C10" s="1500">
        <f t="shared" si="2"/>
        <v>2930</v>
      </c>
      <c r="D10" s="1500">
        <f t="shared" si="2"/>
        <v>1595</v>
      </c>
      <c r="E10" s="1500">
        <v>0</v>
      </c>
      <c r="F10" s="1500">
        <v>0</v>
      </c>
      <c r="G10" s="1502">
        <v>2219</v>
      </c>
      <c r="H10" s="1502">
        <v>1462</v>
      </c>
      <c r="I10" s="1502">
        <v>0</v>
      </c>
      <c r="J10" s="1502">
        <v>0</v>
      </c>
      <c r="K10" s="1500">
        <v>0</v>
      </c>
      <c r="L10" s="1500">
        <v>0</v>
      </c>
      <c r="M10" s="1500">
        <v>0</v>
      </c>
      <c r="N10" s="1500">
        <v>0</v>
      </c>
      <c r="O10" s="1502">
        <v>711</v>
      </c>
      <c r="P10" s="1502">
        <v>133</v>
      </c>
      <c r="Q10" s="1502">
        <v>0</v>
      </c>
      <c r="R10" s="1502">
        <v>0</v>
      </c>
      <c r="T10" s="1518">
        <f t="shared" si="3"/>
        <v>0</v>
      </c>
      <c r="U10" s="1518">
        <f t="shared" si="4"/>
        <v>0</v>
      </c>
      <c r="V10" s="1518">
        <f t="shared" si="5"/>
        <v>0</v>
      </c>
      <c r="W10" s="1518">
        <f t="shared" si="5"/>
        <v>0</v>
      </c>
    </row>
    <row r="11" spans="1:31" s="1643" customFormat="1" ht="25.9" customHeight="1">
      <c r="A11" s="1449" t="s">
        <v>354</v>
      </c>
      <c r="B11" s="191">
        <f t="shared" si="0"/>
        <v>4761</v>
      </c>
      <c r="C11" s="1500">
        <f t="shared" si="2"/>
        <v>2830</v>
      </c>
      <c r="D11" s="1500">
        <f t="shared" si="2"/>
        <v>1931</v>
      </c>
      <c r="E11" s="1500">
        <v>0</v>
      </c>
      <c r="F11" s="1500">
        <v>0</v>
      </c>
      <c r="G11" s="1502">
        <v>2028</v>
      </c>
      <c r="H11" s="1502">
        <v>282</v>
      </c>
      <c r="I11" s="1502">
        <v>802</v>
      </c>
      <c r="J11" s="1502">
        <v>553</v>
      </c>
      <c r="K11" s="1500">
        <v>0</v>
      </c>
      <c r="L11" s="1500">
        <v>0</v>
      </c>
      <c r="M11" s="1500">
        <v>0</v>
      </c>
      <c r="N11" s="1500">
        <v>0</v>
      </c>
      <c r="O11" s="1502">
        <v>0</v>
      </c>
      <c r="P11" s="1502">
        <v>1096</v>
      </c>
      <c r="Q11" s="1502">
        <v>0</v>
      </c>
      <c r="R11" s="1502">
        <v>0</v>
      </c>
      <c r="T11" s="1518">
        <f t="shared" si="3"/>
        <v>0</v>
      </c>
      <c r="U11" s="1518">
        <f t="shared" si="4"/>
        <v>0</v>
      </c>
      <c r="V11" s="1518">
        <f t="shared" si="5"/>
        <v>0</v>
      </c>
      <c r="W11" s="1518">
        <f t="shared" si="5"/>
        <v>0</v>
      </c>
    </row>
    <row r="12" spans="1:31" s="1643" customFormat="1" ht="25.9" customHeight="1">
      <c r="A12" s="1449" t="s">
        <v>355</v>
      </c>
      <c r="B12" s="191">
        <f t="shared" si="0"/>
        <v>1780</v>
      </c>
      <c r="C12" s="1500">
        <f t="shared" si="2"/>
        <v>360</v>
      </c>
      <c r="D12" s="1500">
        <f t="shared" si="2"/>
        <v>1420</v>
      </c>
      <c r="E12" s="1500">
        <v>0</v>
      </c>
      <c r="F12" s="1500">
        <v>0</v>
      </c>
      <c r="G12" s="1502">
        <v>0</v>
      </c>
      <c r="H12" s="1502">
        <v>0</v>
      </c>
      <c r="I12" s="1502">
        <v>0</v>
      </c>
      <c r="J12" s="1502">
        <v>1354</v>
      </c>
      <c r="K12" s="1500">
        <v>0</v>
      </c>
      <c r="L12" s="1500">
        <v>0</v>
      </c>
      <c r="M12" s="1500">
        <v>0</v>
      </c>
      <c r="N12" s="1500">
        <v>0</v>
      </c>
      <c r="O12" s="1502">
        <v>360</v>
      </c>
      <c r="P12" s="1502">
        <v>66</v>
      </c>
      <c r="Q12" s="1502">
        <v>0</v>
      </c>
      <c r="R12" s="1502">
        <v>0</v>
      </c>
      <c r="T12" s="1518">
        <f t="shared" si="3"/>
        <v>0</v>
      </c>
      <c r="U12" s="1518">
        <f t="shared" si="4"/>
        <v>0</v>
      </c>
      <c r="V12" s="1518">
        <f t="shared" si="5"/>
        <v>0</v>
      </c>
      <c r="W12" s="1518">
        <f t="shared" si="5"/>
        <v>0</v>
      </c>
    </row>
    <row r="13" spans="1:31" s="1643" customFormat="1" ht="25.9" customHeight="1">
      <c r="A13" s="1449" t="s">
        <v>356</v>
      </c>
      <c r="B13" s="191">
        <f t="shared" si="0"/>
        <v>1269</v>
      </c>
      <c r="C13" s="1500">
        <f t="shared" si="2"/>
        <v>1009</v>
      </c>
      <c r="D13" s="1500">
        <f t="shared" si="2"/>
        <v>260</v>
      </c>
      <c r="E13" s="1500">
        <v>0</v>
      </c>
      <c r="F13" s="1500">
        <v>0</v>
      </c>
      <c r="G13" s="1502">
        <v>0</v>
      </c>
      <c r="H13" s="1502">
        <v>0</v>
      </c>
      <c r="I13" s="1502">
        <v>922</v>
      </c>
      <c r="J13" s="1502">
        <v>206</v>
      </c>
      <c r="K13" s="1500">
        <v>0</v>
      </c>
      <c r="L13" s="1500">
        <v>0</v>
      </c>
      <c r="M13" s="1500">
        <v>0</v>
      </c>
      <c r="N13" s="1500">
        <v>0</v>
      </c>
      <c r="O13" s="1502">
        <v>87</v>
      </c>
      <c r="P13" s="1502">
        <v>54</v>
      </c>
      <c r="Q13" s="1502">
        <v>0</v>
      </c>
      <c r="R13" s="1502">
        <v>0</v>
      </c>
      <c r="S13" s="1462"/>
      <c r="T13" s="1518">
        <f t="shared" si="3"/>
        <v>0</v>
      </c>
      <c r="U13" s="1518">
        <f t="shared" si="4"/>
        <v>0</v>
      </c>
      <c r="V13" s="1518">
        <f t="shared" si="5"/>
        <v>0</v>
      </c>
      <c r="W13" s="1518">
        <f t="shared" si="5"/>
        <v>0</v>
      </c>
      <c r="Z13" s="1462"/>
      <c r="AA13" s="1462"/>
      <c r="AB13" s="1462"/>
      <c r="AC13" s="1462"/>
      <c r="AD13" s="1462"/>
      <c r="AE13" s="1462"/>
    </row>
    <row r="14" spans="1:31" s="1643" customFormat="1" ht="25.9" customHeight="1">
      <c r="A14" s="1449" t="s">
        <v>357</v>
      </c>
      <c r="B14" s="191">
        <f t="shared" si="0"/>
        <v>871</v>
      </c>
      <c r="C14" s="1500">
        <f t="shared" si="2"/>
        <v>299</v>
      </c>
      <c r="D14" s="1500">
        <f t="shared" si="2"/>
        <v>572</v>
      </c>
      <c r="E14" s="1500">
        <v>0</v>
      </c>
      <c r="F14" s="1500">
        <v>0</v>
      </c>
      <c r="G14" s="1502">
        <v>0</v>
      </c>
      <c r="H14" s="1502">
        <v>0</v>
      </c>
      <c r="I14" s="1502">
        <v>299</v>
      </c>
      <c r="J14" s="1502">
        <v>447</v>
      </c>
      <c r="K14" s="1500">
        <v>0</v>
      </c>
      <c r="L14" s="1500">
        <v>0</v>
      </c>
      <c r="M14" s="1500">
        <v>0</v>
      </c>
      <c r="N14" s="1500">
        <v>0</v>
      </c>
      <c r="O14" s="1502">
        <v>0</v>
      </c>
      <c r="P14" s="1502">
        <v>125</v>
      </c>
      <c r="Q14" s="1502">
        <v>0</v>
      </c>
      <c r="R14" s="1502">
        <v>0</v>
      </c>
      <c r="S14" s="1462"/>
      <c r="T14" s="1518">
        <f t="shared" si="3"/>
        <v>0</v>
      </c>
      <c r="U14" s="1518">
        <f t="shared" si="4"/>
        <v>0</v>
      </c>
      <c r="V14" s="1518">
        <f t="shared" si="5"/>
        <v>0</v>
      </c>
      <c r="W14" s="1518">
        <f t="shared" si="5"/>
        <v>0</v>
      </c>
      <c r="Z14" s="1462"/>
      <c r="AA14" s="1462"/>
      <c r="AB14" s="1462"/>
      <c r="AC14" s="1462"/>
      <c r="AD14" s="1462"/>
      <c r="AE14" s="1462"/>
    </row>
    <row r="15" spans="1:31" s="1643" customFormat="1" ht="25.9" customHeight="1">
      <c r="A15" s="1449" t="s">
        <v>358</v>
      </c>
      <c r="B15" s="191">
        <f t="shared" si="0"/>
        <v>0</v>
      </c>
      <c r="C15" s="1500">
        <f t="shared" si="2"/>
        <v>0</v>
      </c>
      <c r="D15" s="1500">
        <f t="shared" si="2"/>
        <v>0</v>
      </c>
      <c r="E15" s="1500">
        <v>0</v>
      </c>
      <c r="F15" s="1500">
        <v>0</v>
      </c>
      <c r="G15" s="1502">
        <v>0</v>
      </c>
      <c r="H15" s="1502">
        <v>0</v>
      </c>
      <c r="I15" s="1502">
        <v>0</v>
      </c>
      <c r="J15" s="1502">
        <v>0</v>
      </c>
      <c r="K15" s="1500">
        <v>0</v>
      </c>
      <c r="L15" s="1500">
        <v>0</v>
      </c>
      <c r="M15" s="1500">
        <v>0</v>
      </c>
      <c r="N15" s="1500">
        <v>0</v>
      </c>
      <c r="O15" s="1502">
        <v>0</v>
      </c>
      <c r="P15" s="1502">
        <v>0</v>
      </c>
      <c r="Q15" s="1502">
        <v>0</v>
      </c>
      <c r="R15" s="1502">
        <v>0</v>
      </c>
      <c r="S15" s="1462"/>
      <c r="T15" s="1518">
        <f t="shared" si="3"/>
        <v>0</v>
      </c>
      <c r="U15" s="1518">
        <f t="shared" si="4"/>
        <v>0</v>
      </c>
      <c r="V15" s="1518">
        <f t="shared" si="5"/>
        <v>0</v>
      </c>
      <c r="W15" s="1518">
        <f t="shared" si="5"/>
        <v>0</v>
      </c>
      <c r="Z15" s="1462"/>
      <c r="AA15" s="1462"/>
      <c r="AB15" s="1462"/>
      <c r="AC15" s="1462"/>
      <c r="AD15" s="1462"/>
      <c r="AE15" s="1462"/>
    </row>
    <row r="16" spans="1:31" s="1643" customFormat="1" ht="25.9" customHeight="1">
      <c r="A16" s="1449" t="s">
        <v>359</v>
      </c>
      <c r="B16" s="191">
        <f t="shared" si="0"/>
        <v>3232</v>
      </c>
      <c r="C16" s="1500">
        <f t="shared" si="2"/>
        <v>2459</v>
      </c>
      <c r="D16" s="1500">
        <f t="shared" si="2"/>
        <v>773</v>
      </c>
      <c r="E16" s="1500">
        <v>0</v>
      </c>
      <c r="F16" s="1500">
        <v>0</v>
      </c>
      <c r="G16" s="1502">
        <v>1339</v>
      </c>
      <c r="H16" s="1502">
        <v>144</v>
      </c>
      <c r="I16" s="1502">
        <v>0</v>
      </c>
      <c r="J16" s="1502">
        <v>0</v>
      </c>
      <c r="K16" s="1500">
        <v>0</v>
      </c>
      <c r="L16" s="1500">
        <v>0</v>
      </c>
      <c r="M16" s="1500">
        <v>0</v>
      </c>
      <c r="N16" s="1500">
        <v>0</v>
      </c>
      <c r="O16" s="1502">
        <v>1120</v>
      </c>
      <c r="P16" s="1502">
        <v>629</v>
      </c>
      <c r="Q16" s="1502">
        <v>0</v>
      </c>
      <c r="R16" s="1502">
        <v>0</v>
      </c>
      <c r="S16" s="1462"/>
      <c r="T16" s="1518">
        <f t="shared" si="3"/>
        <v>0</v>
      </c>
      <c r="U16" s="1518">
        <f t="shared" si="4"/>
        <v>0</v>
      </c>
      <c r="V16" s="1518">
        <f t="shared" si="5"/>
        <v>0</v>
      </c>
      <c r="W16" s="1518">
        <f t="shared" si="5"/>
        <v>0</v>
      </c>
      <c r="Z16" s="1462"/>
      <c r="AA16" s="1462"/>
      <c r="AB16" s="1462"/>
      <c r="AC16" s="1462"/>
      <c r="AD16" s="1462"/>
      <c r="AE16" s="1462"/>
    </row>
    <row r="17" spans="1:32" s="1643" customFormat="1" ht="25.9" customHeight="1">
      <c r="A17" s="1449" t="s">
        <v>360</v>
      </c>
      <c r="B17" s="191">
        <f t="shared" si="0"/>
        <v>1830</v>
      </c>
      <c r="C17" s="1500">
        <f t="shared" si="2"/>
        <v>1660</v>
      </c>
      <c r="D17" s="1500">
        <f t="shared" si="2"/>
        <v>170</v>
      </c>
      <c r="E17" s="1500">
        <v>0</v>
      </c>
      <c r="F17" s="1500">
        <v>0</v>
      </c>
      <c r="G17" s="1502">
        <v>1660</v>
      </c>
      <c r="H17" s="1502">
        <v>170</v>
      </c>
      <c r="I17" s="1502">
        <v>0</v>
      </c>
      <c r="J17" s="1502">
        <v>0</v>
      </c>
      <c r="K17" s="1500">
        <v>0</v>
      </c>
      <c r="L17" s="1500">
        <v>0</v>
      </c>
      <c r="M17" s="1500">
        <v>0</v>
      </c>
      <c r="N17" s="1500">
        <v>0</v>
      </c>
      <c r="O17" s="1502">
        <v>0</v>
      </c>
      <c r="P17" s="1502">
        <v>0</v>
      </c>
      <c r="Q17" s="1502">
        <v>0</v>
      </c>
      <c r="R17" s="1502">
        <v>0</v>
      </c>
      <c r="S17" s="1462"/>
      <c r="T17" s="1518">
        <f t="shared" si="3"/>
        <v>0</v>
      </c>
      <c r="U17" s="1518">
        <f t="shared" si="4"/>
        <v>0</v>
      </c>
      <c r="V17" s="1518">
        <f t="shared" si="5"/>
        <v>0</v>
      </c>
      <c r="W17" s="1518">
        <f t="shared" si="5"/>
        <v>0</v>
      </c>
      <c r="Z17" s="1462"/>
      <c r="AA17" s="1462"/>
      <c r="AB17" s="1462"/>
      <c r="AC17" s="1462"/>
      <c r="AD17" s="1462"/>
      <c r="AE17" s="1462"/>
    </row>
    <row r="18" spans="1:32" s="1643" customFormat="1" ht="25.9" customHeight="1">
      <c r="A18" s="1449" t="s">
        <v>361</v>
      </c>
      <c r="B18" s="191">
        <f t="shared" si="0"/>
        <v>2329</v>
      </c>
      <c r="C18" s="1500">
        <f t="shared" si="2"/>
        <v>1735</v>
      </c>
      <c r="D18" s="1500">
        <f t="shared" si="2"/>
        <v>594</v>
      </c>
      <c r="E18" s="1500">
        <v>0</v>
      </c>
      <c r="F18" s="1500">
        <v>0</v>
      </c>
      <c r="G18" s="1502">
        <v>1579</v>
      </c>
      <c r="H18" s="1502">
        <v>298</v>
      </c>
      <c r="I18" s="1502">
        <v>0</v>
      </c>
      <c r="J18" s="1502">
        <v>0</v>
      </c>
      <c r="K18" s="1500">
        <v>0</v>
      </c>
      <c r="L18" s="1500">
        <v>0</v>
      </c>
      <c r="M18" s="1500">
        <v>0</v>
      </c>
      <c r="N18" s="1500">
        <v>0</v>
      </c>
      <c r="O18" s="1502">
        <v>0</v>
      </c>
      <c r="P18" s="1502">
        <v>5</v>
      </c>
      <c r="Q18" s="1502">
        <v>156</v>
      </c>
      <c r="R18" s="1502">
        <v>291</v>
      </c>
      <c r="S18" s="1462"/>
      <c r="T18" s="1518">
        <f t="shared" si="3"/>
        <v>0</v>
      </c>
      <c r="U18" s="1518">
        <f t="shared" si="4"/>
        <v>0</v>
      </c>
      <c r="V18" s="1518">
        <f t="shared" si="5"/>
        <v>0</v>
      </c>
      <c r="W18" s="1518">
        <f t="shared" si="5"/>
        <v>0</v>
      </c>
      <c r="Z18" s="1462"/>
      <c r="AA18" s="1462"/>
      <c r="AB18" s="1462"/>
      <c r="AC18" s="1462"/>
      <c r="AD18" s="1462"/>
      <c r="AE18" s="1462"/>
    </row>
    <row r="19" spans="1:32" s="1643" customFormat="1" ht="25.9" customHeight="1">
      <c r="A19" s="1449" t="s">
        <v>362</v>
      </c>
      <c r="B19" s="191">
        <f t="shared" si="0"/>
        <v>3820</v>
      </c>
      <c r="C19" s="1500">
        <f t="shared" si="2"/>
        <v>1381</v>
      </c>
      <c r="D19" s="1500">
        <f t="shared" si="2"/>
        <v>2439</v>
      </c>
      <c r="E19" s="1500">
        <v>0</v>
      </c>
      <c r="F19" s="1500">
        <v>0</v>
      </c>
      <c r="G19" s="1502">
        <v>691</v>
      </c>
      <c r="H19" s="1502">
        <v>1367</v>
      </c>
      <c r="I19" s="1502">
        <v>179</v>
      </c>
      <c r="J19" s="1502">
        <v>621</v>
      </c>
      <c r="K19" s="1500">
        <v>0</v>
      </c>
      <c r="L19" s="1500">
        <v>0</v>
      </c>
      <c r="M19" s="1500">
        <v>0</v>
      </c>
      <c r="N19" s="1500">
        <v>0</v>
      </c>
      <c r="O19" s="1502">
        <v>511</v>
      </c>
      <c r="P19" s="1502">
        <v>451</v>
      </c>
      <c r="Q19" s="1502">
        <v>0</v>
      </c>
      <c r="R19" s="1502">
        <v>0</v>
      </c>
      <c r="S19" s="1462"/>
      <c r="T19" s="1518">
        <f t="shared" si="3"/>
        <v>0</v>
      </c>
      <c r="U19" s="1518">
        <f t="shared" si="4"/>
        <v>0</v>
      </c>
      <c r="V19" s="1518">
        <f t="shared" si="5"/>
        <v>0</v>
      </c>
      <c r="W19" s="1518">
        <f t="shared" si="5"/>
        <v>0</v>
      </c>
      <c r="Z19" s="1462"/>
      <c r="AA19" s="1462"/>
      <c r="AB19" s="1462"/>
      <c r="AC19" s="1462"/>
      <c r="AD19" s="1462"/>
      <c r="AE19" s="1462"/>
    </row>
    <row r="20" spans="1:32" s="1643" customFormat="1" ht="25.9" customHeight="1">
      <c r="A20" s="1450" t="s">
        <v>363</v>
      </c>
      <c r="B20" s="192">
        <f t="shared" si="0"/>
        <v>1148</v>
      </c>
      <c r="C20" s="1505">
        <f t="shared" si="2"/>
        <v>922</v>
      </c>
      <c r="D20" s="1505">
        <f t="shared" si="2"/>
        <v>226</v>
      </c>
      <c r="E20" s="1505">
        <v>0</v>
      </c>
      <c r="F20" s="1505">
        <v>0</v>
      </c>
      <c r="G20" s="314">
        <v>0</v>
      </c>
      <c r="H20" s="314">
        <v>0</v>
      </c>
      <c r="I20" s="314">
        <v>657</v>
      </c>
      <c r="J20" s="314">
        <v>43</v>
      </c>
      <c r="K20" s="1505">
        <v>0</v>
      </c>
      <c r="L20" s="1505">
        <v>0</v>
      </c>
      <c r="M20" s="1505">
        <v>0</v>
      </c>
      <c r="N20" s="1505">
        <v>0</v>
      </c>
      <c r="O20" s="314">
        <v>265</v>
      </c>
      <c r="P20" s="314">
        <v>183</v>
      </c>
      <c r="Q20" s="314">
        <v>0</v>
      </c>
      <c r="R20" s="314">
        <v>0</v>
      </c>
      <c r="S20" s="1462"/>
      <c r="T20" s="1518">
        <f t="shared" si="3"/>
        <v>0</v>
      </c>
      <c r="U20" s="1518">
        <f t="shared" si="4"/>
        <v>0</v>
      </c>
      <c r="V20" s="1518">
        <f t="shared" si="5"/>
        <v>0</v>
      </c>
      <c r="W20" s="1518">
        <f t="shared" si="5"/>
        <v>0</v>
      </c>
      <c r="Z20" s="1462"/>
      <c r="AA20" s="1462"/>
      <c r="AB20" s="1462"/>
      <c r="AC20" s="1462"/>
      <c r="AD20" s="1462"/>
      <c r="AE20" s="1462"/>
    </row>
    <row r="21" spans="1:32" s="1469" customFormat="1" ht="13.9" customHeight="1">
      <c r="A21" s="1469" t="s">
        <v>328</v>
      </c>
      <c r="C21" s="157" t="s">
        <v>329</v>
      </c>
      <c r="E21" s="1462"/>
      <c r="F21" s="1462"/>
      <c r="G21" s="94" t="s">
        <v>330</v>
      </c>
      <c r="J21" s="94"/>
      <c r="K21" s="1469" t="s">
        <v>332</v>
      </c>
      <c r="R21" s="99" t="s">
        <v>333</v>
      </c>
    </row>
    <row r="22" spans="1:32" s="1469" customFormat="1" ht="13.9" customHeight="1">
      <c r="A22" s="1462"/>
      <c r="B22" s="1462"/>
      <c r="D22" s="1462"/>
      <c r="E22" s="1462"/>
      <c r="F22" s="1462"/>
      <c r="G22" s="94" t="s">
        <v>334</v>
      </c>
      <c r="J22" s="94"/>
      <c r="K22" s="94"/>
      <c r="L22" s="1462"/>
      <c r="M22" s="1462"/>
      <c r="N22" s="1462"/>
    </row>
    <row r="23" spans="1:32" s="1462" customFormat="1" ht="13.9" customHeight="1"/>
    <row r="24" spans="1:32" s="1469" customFormat="1" ht="13.9" customHeight="1">
      <c r="A24" s="94" t="s">
        <v>141</v>
      </c>
      <c r="B24" s="94"/>
      <c r="C24" s="94"/>
      <c r="D24" s="94"/>
    </row>
    <row r="25" spans="1:32" s="94" customFormat="1" ht="13.9" customHeight="1">
      <c r="A25" s="94" t="s">
        <v>272</v>
      </c>
      <c r="B25" s="1469"/>
      <c r="C25" s="1469"/>
    </row>
    <row r="26" spans="1:32" s="94" customFormat="1" ht="13.9" customHeight="1">
      <c r="A26" s="157"/>
      <c r="B26" s="157"/>
      <c r="AB26" s="1469"/>
      <c r="AC26" s="1469"/>
      <c r="AD26" s="1469"/>
      <c r="AE26" s="1469"/>
      <c r="AF26" s="1469"/>
    </row>
    <row r="27" spans="1:32">
      <c r="B27" s="384">
        <f>B8-SUM(B9:B20)</f>
        <v>0</v>
      </c>
      <c r="C27" s="384">
        <f t="shared" ref="C27:R27" si="6">C8-SUM(C9:C20)</f>
        <v>0</v>
      </c>
      <c r="D27" s="384">
        <f t="shared" si="6"/>
        <v>0</v>
      </c>
      <c r="E27" s="384">
        <f t="shared" si="6"/>
        <v>0</v>
      </c>
      <c r="F27" s="384">
        <f t="shared" si="6"/>
        <v>0</v>
      </c>
      <c r="G27" s="384">
        <f t="shared" si="6"/>
        <v>0</v>
      </c>
      <c r="H27" s="384">
        <f t="shared" si="6"/>
        <v>0</v>
      </c>
      <c r="I27" s="384">
        <f t="shared" si="6"/>
        <v>0</v>
      </c>
      <c r="J27" s="384">
        <f t="shared" si="6"/>
        <v>0</v>
      </c>
      <c r="K27" s="384">
        <f t="shared" si="6"/>
        <v>0</v>
      </c>
      <c r="L27" s="384">
        <f t="shared" si="6"/>
        <v>0</v>
      </c>
      <c r="M27" s="384">
        <f t="shared" si="6"/>
        <v>0</v>
      </c>
      <c r="N27" s="384">
        <f t="shared" si="6"/>
        <v>0</v>
      </c>
      <c r="O27" s="384">
        <f t="shared" si="6"/>
        <v>0</v>
      </c>
      <c r="P27" s="384">
        <f t="shared" si="6"/>
        <v>0</v>
      </c>
      <c r="Q27" s="384">
        <f t="shared" si="6"/>
        <v>0</v>
      </c>
      <c r="R27" s="384">
        <f t="shared" si="6"/>
        <v>0</v>
      </c>
    </row>
  </sheetData>
  <mergeCells count="19">
    <mergeCell ref="O6:P6"/>
    <mergeCell ref="Q6:R6"/>
    <mergeCell ref="A5:A7"/>
    <mergeCell ref="B5:D6"/>
    <mergeCell ref="E5:J5"/>
    <mergeCell ref="K5:P5"/>
    <mergeCell ref="Q5:R5"/>
    <mergeCell ref="E6:F6"/>
    <mergeCell ref="G6:H6"/>
    <mergeCell ref="I6:J6"/>
    <mergeCell ref="K6:L6"/>
    <mergeCell ref="M6:N6"/>
    <mergeCell ref="E4:L4"/>
    <mergeCell ref="Q4:R4"/>
    <mergeCell ref="M1:O1"/>
    <mergeCell ref="P1:R1"/>
    <mergeCell ref="M2:O2"/>
    <mergeCell ref="P2:R2"/>
    <mergeCell ref="A3:R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2.5" style="569" customWidth="1"/>
    <col min="2" max="2" width="10.125" style="97" customWidth="1"/>
    <col min="3" max="12" width="10.5" style="97" customWidth="1"/>
    <col min="13" max="256" width="9" style="97"/>
    <col min="257" max="257" width="12.5" style="97" customWidth="1"/>
    <col min="258" max="258" width="10.125" style="97" customWidth="1"/>
    <col min="259" max="268" width="10.5" style="97" customWidth="1"/>
    <col min="269" max="512" width="9" style="97"/>
    <col min="513" max="513" width="12.5" style="97" customWidth="1"/>
    <col min="514" max="514" width="10.125" style="97" customWidth="1"/>
    <col min="515" max="524" width="10.5" style="97" customWidth="1"/>
    <col min="525" max="768" width="9" style="97"/>
    <col min="769" max="769" width="12.5" style="97" customWidth="1"/>
    <col min="770" max="770" width="10.125" style="97" customWidth="1"/>
    <col min="771" max="780" width="10.5" style="97" customWidth="1"/>
    <col min="781" max="1024" width="9" style="97"/>
    <col min="1025" max="1025" width="12.5" style="97" customWidth="1"/>
    <col min="1026" max="1026" width="10.125" style="97" customWidth="1"/>
    <col min="1027" max="1036" width="10.5" style="97" customWidth="1"/>
    <col min="1037" max="1280" width="9" style="97"/>
    <col min="1281" max="1281" width="12.5" style="97" customWidth="1"/>
    <col min="1282" max="1282" width="10.125" style="97" customWidth="1"/>
    <col min="1283" max="1292" width="10.5" style="97" customWidth="1"/>
    <col min="1293" max="1536" width="9" style="97"/>
    <col min="1537" max="1537" width="12.5" style="97" customWidth="1"/>
    <col min="1538" max="1538" width="10.125" style="97" customWidth="1"/>
    <col min="1539" max="1548" width="10.5" style="97" customWidth="1"/>
    <col min="1549" max="1792" width="9" style="97"/>
    <col min="1793" max="1793" width="12.5" style="97" customWidth="1"/>
    <col min="1794" max="1794" width="10.125" style="97" customWidth="1"/>
    <col min="1795" max="1804" width="10.5" style="97" customWidth="1"/>
    <col min="1805" max="2048" width="9" style="97"/>
    <col min="2049" max="2049" width="12.5" style="97" customWidth="1"/>
    <col min="2050" max="2050" width="10.125" style="97" customWidth="1"/>
    <col min="2051" max="2060" width="10.5" style="97" customWidth="1"/>
    <col min="2061" max="2304" width="9" style="97"/>
    <col min="2305" max="2305" width="12.5" style="97" customWidth="1"/>
    <col min="2306" max="2306" width="10.125" style="97" customWidth="1"/>
    <col min="2307" max="2316" width="10.5" style="97" customWidth="1"/>
    <col min="2317" max="2560" width="9" style="97"/>
    <col min="2561" max="2561" width="12.5" style="97" customWidth="1"/>
    <col min="2562" max="2562" width="10.125" style="97" customWidth="1"/>
    <col min="2563" max="2572" width="10.5" style="97" customWidth="1"/>
    <col min="2573" max="2816" width="9" style="97"/>
    <col min="2817" max="2817" width="12.5" style="97" customWidth="1"/>
    <col min="2818" max="2818" width="10.125" style="97" customWidth="1"/>
    <col min="2819" max="2828" width="10.5" style="97" customWidth="1"/>
    <col min="2829" max="3072" width="9" style="97"/>
    <col min="3073" max="3073" width="12.5" style="97" customWidth="1"/>
    <col min="3074" max="3074" width="10.125" style="97" customWidth="1"/>
    <col min="3075" max="3084" width="10.5" style="97" customWidth="1"/>
    <col min="3085" max="3328" width="9" style="97"/>
    <col min="3329" max="3329" width="12.5" style="97" customWidth="1"/>
    <col min="3330" max="3330" width="10.125" style="97" customWidth="1"/>
    <col min="3331" max="3340" width="10.5" style="97" customWidth="1"/>
    <col min="3341" max="3584" width="9" style="97"/>
    <col min="3585" max="3585" width="12.5" style="97" customWidth="1"/>
    <col min="3586" max="3586" width="10.125" style="97" customWidth="1"/>
    <col min="3587" max="3596" width="10.5" style="97" customWidth="1"/>
    <col min="3597" max="3840" width="9" style="97"/>
    <col min="3841" max="3841" width="12.5" style="97" customWidth="1"/>
    <col min="3842" max="3842" width="10.125" style="97" customWidth="1"/>
    <col min="3843" max="3852" width="10.5" style="97" customWidth="1"/>
    <col min="3853" max="4096" width="9" style="97"/>
    <col min="4097" max="4097" width="12.5" style="97" customWidth="1"/>
    <col min="4098" max="4098" width="10.125" style="97" customWidth="1"/>
    <col min="4099" max="4108" width="10.5" style="97" customWidth="1"/>
    <col min="4109" max="4352" width="9" style="97"/>
    <col min="4353" max="4353" width="12.5" style="97" customWidth="1"/>
    <col min="4354" max="4354" width="10.125" style="97" customWidth="1"/>
    <col min="4355" max="4364" width="10.5" style="97" customWidth="1"/>
    <col min="4365" max="4608" width="9" style="97"/>
    <col min="4609" max="4609" width="12.5" style="97" customWidth="1"/>
    <col min="4610" max="4610" width="10.125" style="97" customWidth="1"/>
    <col min="4611" max="4620" width="10.5" style="97" customWidth="1"/>
    <col min="4621" max="4864" width="9" style="97"/>
    <col min="4865" max="4865" width="12.5" style="97" customWidth="1"/>
    <col min="4866" max="4866" width="10.125" style="97" customWidth="1"/>
    <col min="4867" max="4876" width="10.5" style="97" customWidth="1"/>
    <col min="4877" max="5120" width="9" style="97"/>
    <col min="5121" max="5121" width="12.5" style="97" customWidth="1"/>
    <col min="5122" max="5122" width="10.125" style="97" customWidth="1"/>
    <col min="5123" max="5132" width="10.5" style="97" customWidth="1"/>
    <col min="5133" max="5376" width="9" style="97"/>
    <col min="5377" max="5377" width="12.5" style="97" customWidth="1"/>
    <col min="5378" max="5378" width="10.125" style="97" customWidth="1"/>
    <col min="5379" max="5388" width="10.5" style="97" customWidth="1"/>
    <col min="5389" max="5632" width="9" style="97"/>
    <col min="5633" max="5633" width="12.5" style="97" customWidth="1"/>
    <col min="5634" max="5634" width="10.125" style="97" customWidth="1"/>
    <col min="5635" max="5644" width="10.5" style="97" customWidth="1"/>
    <col min="5645" max="5888" width="9" style="97"/>
    <col min="5889" max="5889" width="12.5" style="97" customWidth="1"/>
    <col min="5890" max="5890" width="10.125" style="97" customWidth="1"/>
    <col min="5891" max="5900" width="10.5" style="97" customWidth="1"/>
    <col min="5901" max="6144" width="9" style="97"/>
    <col min="6145" max="6145" width="12.5" style="97" customWidth="1"/>
    <col min="6146" max="6146" width="10.125" style="97" customWidth="1"/>
    <col min="6147" max="6156" width="10.5" style="97" customWidth="1"/>
    <col min="6157" max="6400" width="9" style="97"/>
    <col min="6401" max="6401" width="12.5" style="97" customWidth="1"/>
    <col min="6402" max="6402" width="10.125" style="97" customWidth="1"/>
    <col min="6403" max="6412" width="10.5" style="97" customWidth="1"/>
    <col min="6413" max="6656" width="9" style="97"/>
    <col min="6657" max="6657" width="12.5" style="97" customWidth="1"/>
    <col min="6658" max="6658" width="10.125" style="97" customWidth="1"/>
    <col min="6659" max="6668" width="10.5" style="97" customWidth="1"/>
    <col min="6669" max="6912" width="9" style="97"/>
    <col min="6913" max="6913" width="12.5" style="97" customWidth="1"/>
    <col min="6914" max="6914" width="10.125" style="97" customWidth="1"/>
    <col min="6915" max="6924" width="10.5" style="97" customWidth="1"/>
    <col min="6925" max="7168" width="9" style="97"/>
    <col min="7169" max="7169" width="12.5" style="97" customWidth="1"/>
    <col min="7170" max="7170" width="10.125" style="97" customWidth="1"/>
    <col min="7171" max="7180" width="10.5" style="97" customWidth="1"/>
    <col min="7181" max="7424" width="9" style="97"/>
    <col min="7425" max="7425" width="12.5" style="97" customWidth="1"/>
    <col min="7426" max="7426" width="10.125" style="97" customWidth="1"/>
    <col min="7427" max="7436" width="10.5" style="97" customWidth="1"/>
    <col min="7437" max="7680" width="9" style="97"/>
    <col min="7681" max="7681" width="12.5" style="97" customWidth="1"/>
    <col min="7682" max="7682" width="10.125" style="97" customWidth="1"/>
    <col min="7683" max="7692" width="10.5" style="97" customWidth="1"/>
    <col min="7693" max="7936" width="9" style="97"/>
    <col min="7937" max="7937" width="12.5" style="97" customWidth="1"/>
    <col min="7938" max="7938" width="10.125" style="97" customWidth="1"/>
    <col min="7939" max="7948" width="10.5" style="97" customWidth="1"/>
    <col min="7949" max="8192" width="9" style="97"/>
    <col min="8193" max="8193" width="12.5" style="97" customWidth="1"/>
    <col min="8194" max="8194" width="10.125" style="97" customWidth="1"/>
    <col min="8195" max="8204" width="10.5" style="97" customWidth="1"/>
    <col min="8205" max="8448" width="9" style="97"/>
    <col min="8449" max="8449" width="12.5" style="97" customWidth="1"/>
    <col min="8450" max="8450" width="10.125" style="97" customWidth="1"/>
    <col min="8451" max="8460" width="10.5" style="97" customWidth="1"/>
    <col min="8461" max="8704" width="9" style="97"/>
    <col min="8705" max="8705" width="12.5" style="97" customWidth="1"/>
    <col min="8706" max="8706" width="10.125" style="97" customWidth="1"/>
    <col min="8707" max="8716" width="10.5" style="97" customWidth="1"/>
    <col min="8717" max="8960" width="9" style="97"/>
    <col min="8961" max="8961" width="12.5" style="97" customWidth="1"/>
    <col min="8962" max="8962" width="10.125" style="97" customWidth="1"/>
    <col min="8963" max="8972" width="10.5" style="97" customWidth="1"/>
    <col min="8973" max="9216" width="9" style="97"/>
    <col min="9217" max="9217" width="12.5" style="97" customWidth="1"/>
    <col min="9218" max="9218" width="10.125" style="97" customWidth="1"/>
    <col min="9219" max="9228" width="10.5" style="97" customWidth="1"/>
    <col min="9229" max="9472" width="9" style="97"/>
    <col min="9473" max="9473" width="12.5" style="97" customWidth="1"/>
    <col min="9474" max="9474" width="10.125" style="97" customWidth="1"/>
    <col min="9475" max="9484" width="10.5" style="97" customWidth="1"/>
    <col min="9485" max="9728" width="9" style="97"/>
    <col min="9729" max="9729" width="12.5" style="97" customWidth="1"/>
    <col min="9730" max="9730" width="10.125" style="97" customWidth="1"/>
    <col min="9731" max="9740" width="10.5" style="97" customWidth="1"/>
    <col min="9741" max="9984" width="9" style="97"/>
    <col min="9985" max="9985" width="12.5" style="97" customWidth="1"/>
    <col min="9986" max="9986" width="10.125" style="97" customWidth="1"/>
    <col min="9987" max="9996" width="10.5" style="97" customWidth="1"/>
    <col min="9997" max="10240" width="9" style="97"/>
    <col min="10241" max="10241" width="12.5" style="97" customWidth="1"/>
    <col min="10242" max="10242" width="10.125" style="97" customWidth="1"/>
    <col min="10243" max="10252" width="10.5" style="97" customWidth="1"/>
    <col min="10253" max="10496" width="9" style="97"/>
    <col min="10497" max="10497" width="12.5" style="97" customWidth="1"/>
    <col min="10498" max="10498" width="10.125" style="97" customWidth="1"/>
    <col min="10499" max="10508" width="10.5" style="97" customWidth="1"/>
    <col min="10509" max="10752" width="9" style="97"/>
    <col min="10753" max="10753" width="12.5" style="97" customWidth="1"/>
    <col min="10754" max="10754" width="10.125" style="97" customWidth="1"/>
    <col min="10755" max="10764" width="10.5" style="97" customWidth="1"/>
    <col min="10765" max="11008" width="9" style="97"/>
    <col min="11009" max="11009" width="12.5" style="97" customWidth="1"/>
    <col min="11010" max="11010" width="10.125" style="97" customWidth="1"/>
    <col min="11011" max="11020" width="10.5" style="97" customWidth="1"/>
    <col min="11021" max="11264" width="9" style="97"/>
    <col min="11265" max="11265" width="12.5" style="97" customWidth="1"/>
    <col min="11266" max="11266" width="10.125" style="97" customWidth="1"/>
    <col min="11267" max="11276" width="10.5" style="97" customWidth="1"/>
    <col min="11277" max="11520" width="9" style="97"/>
    <col min="11521" max="11521" width="12.5" style="97" customWidth="1"/>
    <col min="11522" max="11522" width="10.125" style="97" customWidth="1"/>
    <col min="11523" max="11532" width="10.5" style="97" customWidth="1"/>
    <col min="11533" max="11776" width="9" style="97"/>
    <col min="11777" max="11777" width="12.5" style="97" customWidth="1"/>
    <col min="11778" max="11778" width="10.125" style="97" customWidth="1"/>
    <col min="11779" max="11788" width="10.5" style="97" customWidth="1"/>
    <col min="11789" max="12032" width="9" style="97"/>
    <col min="12033" max="12033" width="12.5" style="97" customWidth="1"/>
    <col min="12034" max="12034" width="10.125" style="97" customWidth="1"/>
    <col min="12035" max="12044" width="10.5" style="97" customWidth="1"/>
    <col min="12045" max="12288" width="9" style="97"/>
    <col min="12289" max="12289" width="12.5" style="97" customWidth="1"/>
    <col min="12290" max="12290" width="10.125" style="97" customWidth="1"/>
    <col min="12291" max="12300" width="10.5" style="97" customWidth="1"/>
    <col min="12301" max="12544" width="9" style="97"/>
    <col min="12545" max="12545" width="12.5" style="97" customWidth="1"/>
    <col min="12546" max="12546" width="10.125" style="97" customWidth="1"/>
    <col min="12547" max="12556" width="10.5" style="97" customWidth="1"/>
    <col min="12557" max="12800" width="9" style="97"/>
    <col min="12801" max="12801" width="12.5" style="97" customWidth="1"/>
    <col min="12802" max="12802" width="10.125" style="97" customWidth="1"/>
    <col min="12803" max="12812" width="10.5" style="97" customWidth="1"/>
    <col min="12813" max="13056" width="9" style="97"/>
    <col min="13057" max="13057" width="12.5" style="97" customWidth="1"/>
    <col min="13058" max="13058" width="10.125" style="97" customWidth="1"/>
    <col min="13059" max="13068" width="10.5" style="97" customWidth="1"/>
    <col min="13069" max="13312" width="9" style="97"/>
    <col min="13313" max="13313" width="12.5" style="97" customWidth="1"/>
    <col min="13314" max="13314" width="10.125" style="97" customWidth="1"/>
    <col min="13315" max="13324" width="10.5" style="97" customWidth="1"/>
    <col min="13325" max="13568" width="9" style="97"/>
    <col min="13569" max="13569" width="12.5" style="97" customWidth="1"/>
    <col min="13570" max="13570" width="10.125" style="97" customWidth="1"/>
    <col min="13571" max="13580" width="10.5" style="97" customWidth="1"/>
    <col min="13581" max="13824" width="9" style="97"/>
    <col min="13825" max="13825" width="12.5" style="97" customWidth="1"/>
    <col min="13826" max="13826" width="10.125" style="97" customWidth="1"/>
    <col min="13827" max="13836" width="10.5" style="97" customWidth="1"/>
    <col min="13837" max="14080" width="9" style="97"/>
    <col min="14081" max="14081" width="12.5" style="97" customWidth="1"/>
    <col min="14082" max="14082" width="10.125" style="97" customWidth="1"/>
    <col min="14083" max="14092" width="10.5" style="97" customWidth="1"/>
    <col min="14093" max="14336" width="9" style="97"/>
    <col min="14337" max="14337" width="12.5" style="97" customWidth="1"/>
    <col min="14338" max="14338" width="10.125" style="97" customWidth="1"/>
    <col min="14339" max="14348" width="10.5" style="97" customWidth="1"/>
    <col min="14349" max="14592" width="9" style="97"/>
    <col min="14593" max="14593" width="12.5" style="97" customWidth="1"/>
    <col min="14594" max="14594" width="10.125" style="97" customWidth="1"/>
    <col min="14595" max="14604" width="10.5" style="97" customWidth="1"/>
    <col min="14605" max="14848" width="9" style="97"/>
    <col min="14849" max="14849" width="12.5" style="97" customWidth="1"/>
    <col min="14850" max="14850" width="10.125" style="97" customWidth="1"/>
    <col min="14851" max="14860" width="10.5" style="97" customWidth="1"/>
    <col min="14861" max="15104" width="9" style="97"/>
    <col min="15105" max="15105" width="12.5" style="97" customWidth="1"/>
    <col min="15106" max="15106" width="10.125" style="97" customWidth="1"/>
    <col min="15107" max="15116" width="10.5" style="97" customWidth="1"/>
    <col min="15117" max="15360" width="9" style="97"/>
    <col min="15361" max="15361" width="12.5" style="97" customWidth="1"/>
    <col min="15362" max="15362" width="10.125" style="97" customWidth="1"/>
    <col min="15363" max="15372" width="10.5" style="97" customWidth="1"/>
    <col min="15373" max="15616" width="9" style="97"/>
    <col min="15617" max="15617" width="12.5" style="97" customWidth="1"/>
    <col min="15618" max="15618" width="10.125" style="97" customWidth="1"/>
    <col min="15619" max="15628" width="10.5" style="97" customWidth="1"/>
    <col min="15629" max="15872" width="9" style="97"/>
    <col min="15873" max="15873" width="12.5" style="97" customWidth="1"/>
    <col min="15874" max="15874" width="10.125" style="97" customWidth="1"/>
    <col min="15875" max="15884" width="10.5" style="97" customWidth="1"/>
    <col min="15885" max="16128" width="9" style="97"/>
    <col min="16129" max="16129" width="12.5" style="97" customWidth="1"/>
    <col min="16130" max="16130" width="10.125" style="97" customWidth="1"/>
    <col min="16131" max="16140" width="10.5" style="97" customWidth="1"/>
    <col min="16141" max="16384" width="9" style="97"/>
  </cols>
  <sheetData>
    <row r="1" spans="1:17" s="94" customFormat="1" ht="14.25">
      <c r="A1" s="1739" t="s">
        <v>143</v>
      </c>
      <c r="B1" s="1739"/>
      <c r="I1" s="1739" t="s">
        <v>139</v>
      </c>
      <c r="J1" s="1739"/>
      <c r="K1" s="1739" t="s">
        <v>393</v>
      </c>
      <c r="L1" s="1739"/>
    </row>
    <row r="2" spans="1:17" s="94" customFormat="1" ht="14.25">
      <c r="A2" s="1739" t="s">
        <v>34</v>
      </c>
      <c r="B2" s="1739"/>
      <c r="C2" s="1474" t="s">
        <v>88</v>
      </c>
      <c r="D2" s="1475"/>
      <c r="E2" s="1475"/>
      <c r="F2" s="1471"/>
      <c r="G2" s="1471"/>
      <c r="H2" s="7" t="s">
        <v>375</v>
      </c>
      <c r="I2" s="1739" t="s">
        <v>208</v>
      </c>
      <c r="J2" s="1739"/>
      <c r="K2" s="1739" t="s">
        <v>688</v>
      </c>
      <c r="L2" s="1739"/>
    </row>
    <row r="3" spans="1:17" s="100" customFormat="1" ht="30" customHeight="1">
      <c r="A3" s="1762" t="s">
        <v>2496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385"/>
    </row>
    <row r="4" spans="1:17" s="94" customFormat="1" ht="20.100000000000001" customHeight="1">
      <c r="A4" s="1763" t="s">
        <v>2497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99" t="s">
        <v>224</v>
      </c>
      <c r="M4" s="1469"/>
    </row>
    <row r="5" spans="1:17" s="1643" customFormat="1" ht="30.75" customHeight="1">
      <c r="A5" s="1737" t="s">
        <v>397</v>
      </c>
      <c r="B5" s="1739"/>
      <c r="C5" s="1439" t="s">
        <v>67</v>
      </c>
      <c r="D5" s="1439" t="s">
        <v>398</v>
      </c>
      <c r="E5" s="1439" t="s">
        <v>399</v>
      </c>
      <c r="F5" s="1439" t="s">
        <v>400</v>
      </c>
      <c r="G5" s="1439" t="s">
        <v>401</v>
      </c>
      <c r="H5" s="1439" t="s">
        <v>402</v>
      </c>
      <c r="I5" s="1439" t="s">
        <v>403</v>
      </c>
      <c r="J5" s="1439" t="s">
        <v>404</v>
      </c>
      <c r="K5" s="1439" t="s">
        <v>405</v>
      </c>
      <c r="L5" s="1456" t="s">
        <v>406</v>
      </c>
      <c r="M5" s="1462"/>
    </row>
    <row r="6" spans="1:17" s="1643" customFormat="1" ht="21" customHeight="1">
      <c r="A6" s="1461" t="s">
        <v>350</v>
      </c>
      <c r="B6" s="1454" t="s">
        <v>49</v>
      </c>
      <c r="C6" s="387">
        <f>C7+C8</f>
        <v>31239</v>
      </c>
      <c r="D6" s="1498">
        <f t="shared" ref="D6:L6" si="0">D7+D8</f>
        <v>0</v>
      </c>
      <c r="E6" s="1498">
        <f t="shared" si="0"/>
        <v>26</v>
      </c>
      <c r="F6" s="1498">
        <f t="shared" si="0"/>
        <v>8719</v>
      </c>
      <c r="G6" s="1498">
        <f t="shared" si="0"/>
        <v>9532</v>
      </c>
      <c r="H6" s="1498">
        <f t="shared" si="0"/>
        <v>11725</v>
      </c>
      <c r="I6" s="1498">
        <f t="shared" si="0"/>
        <v>992</v>
      </c>
      <c r="J6" s="1498">
        <f t="shared" si="0"/>
        <v>180</v>
      </c>
      <c r="K6" s="1498">
        <f>K7+K8</f>
        <v>41</v>
      </c>
      <c r="L6" s="1498">
        <f t="shared" si="0"/>
        <v>24</v>
      </c>
      <c r="M6" s="1462"/>
      <c r="N6" s="1518">
        <f>C6-SUM(D6:L6)</f>
        <v>0</v>
      </c>
      <c r="Q6" s="1518"/>
    </row>
    <row r="7" spans="1:17" s="1643" customFormat="1" ht="21" customHeight="1">
      <c r="A7" s="1462"/>
      <c r="B7" s="1449" t="s">
        <v>142</v>
      </c>
      <c r="C7" s="298">
        <f>C10+C13+C16+C19</f>
        <v>17992</v>
      </c>
      <c r="D7" s="1499">
        <f t="shared" ref="D7:L8" si="1">D10+D13+D16+D19</f>
        <v>0</v>
      </c>
      <c r="E7" s="1499">
        <f t="shared" si="1"/>
        <v>12</v>
      </c>
      <c r="F7" s="1499">
        <f t="shared" si="1"/>
        <v>5246</v>
      </c>
      <c r="G7" s="1499">
        <f t="shared" si="1"/>
        <v>5484</v>
      </c>
      <c r="H7" s="1499">
        <f t="shared" si="1"/>
        <v>6435</v>
      </c>
      <c r="I7" s="1499">
        <f t="shared" si="1"/>
        <v>651</v>
      </c>
      <c r="J7" s="1499">
        <f t="shared" si="1"/>
        <v>124</v>
      </c>
      <c r="K7" s="1499">
        <f t="shared" si="1"/>
        <v>26</v>
      </c>
      <c r="L7" s="1499">
        <f t="shared" si="1"/>
        <v>14</v>
      </c>
      <c r="M7" s="1462"/>
      <c r="N7" s="1518">
        <f t="shared" ref="N7:N20" si="2">C7-SUM(D7:L7)</f>
        <v>0</v>
      </c>
      <c r="Q7" s="1518"/>
    </row>
    <row r="8" spans="1:17" s="1643" customFormat="1" ht="21" customHeight="1">
      <c r="A8" s="1462"/>
      <c r="B8" s="1449" t="s">
        <v>68</v>
      </c>
      <c r="C8" s="298">
        <f>C11+C14+C17+C20</f>
        <v>13247</v>
      </c>
      <c r="D8" s="1499">
        <f t="shared" si="1"/>
        <v>0</v>
      </c>
      <c r="E8" s="1499">
        <f t="shared" si="1"/>
        <v>14</v>
      </c>
      <c r="F8" s="1499">
        <f t="shared" si="1"/>
        <v>3473</v>
      </c>
      <c r="G8" s="1499">
        <f t="shared" si="1"/>
        <v>4048</v>
      </c>
      <c r="H8" s="1499">
        <f t="shared" si="1"/>
        <v>5290</v>
      </c>
      <c r="I8" s="1499">
        <f t="shared" si="1"/>
        <v>341</v>
      </c>
      <c r="J8" s="1499">
        <f t="shared" si="1"/>
        <v>56</v>
      </c>
      <c r="K8" s="1499">
        <f t="shared" si="1"/>
        <v>15</v>
      </c>
      <c r="L8" s="1499">
        <f t="shared" si="1"/>
        <v>10</v>
      </c>
      <c r="M8" s="1462"/>
      <c r="N8" s="1518">
        <f t="shared" si="2"/>
        <v>0</v>
      </c>
      <c r="Q8" s="1518"/>
    </row>
    <row r="9" spans="1:17" s="1643" customFormat="1" ht="21" customHeight="1">
      <c r="A9" s="1462" t="s">
        <v>180</v>
      </c>
      <c r="B9" s="1449" t="s">
        <v>49</v>
      </c>
      <c r="C9" s="298">
        <f>C10+C11</f>
        <v>9632</v>
      </c>
      <c r="D9" s="1499">
        <f t="shared" ref="D9:K9" si="3">D10+D11</f>
        <v>0</v>
      </c>
      <c r="E9" s="1499">
        <f t="shared" si="3"/>
        <v>26</v>
      </c>
      <c r="F9" s="1499">
        <f t="shared" si="3"/>
        <v>8697</v>
      </c>
      <c r="G9" s="1499">
        <f t="shared" si="3"/>
        <v>727</v>
      </c>
      <c r="H9" s="1499">
        <f t="shared" si="3"/>
        <v>129</v>
      </c>
      <c r="I9" s="1499">
        <f t="shared" si="3"/>
        <v>32</v>
      </c>
      <c r="J9" s="1499">
        <f t="shared" si="3"/>
        <v>12</v>
      </c>
      <c r="K9" s="1499">
        <f t="shared" si="3"/>
        <v>4</v>
      </c>
      <c r="L9" s="1499">
        <f>L10+L11</f>
        <v>5</v>
      </c>
      <c r="M9" s="1462"/>
      <c r="N9" s="1518">
        <f t="shared" si="2"/>
        <v>0</v>
      </c>
      <c r="Q9" s="1518"/>
    </row>
    <row r="10" spans="1:17" s="1643" customFormat="1" ht="21" customHeight="1">
      <c r="A10" s="1462"/>
      <c r="B10" s="1449" t="s">
        <v>142</v>
      </c>
      <c r="C10" s="298">
        <f>SUM(D10:L10)</f>
        <v>5738</v>
      </c>
      <c r="D10" s="1501">
        <v>0</v>
      </c>
      <c r="E10" s="1501">
        <v>12</v>
      </c>
      <c r="F10" s="1501">
        <v>5234</v>
      </c>
      <c r="G10" s="1501">
        <v>385</v>
      </c>
      <c r="H10" s="1501">
        <v>72</v>
      </c>
      <c r="I10" s="1501">
        <v>25</v>
      </c>
      <c r="J10" s="1501">
        <v>7</v>
      </c>
      <c r="K10" s="1501">
        <v>2</v>
      </c>
      <c r="L10" s="1501">
        <v>1</v>
      </c>
      <c r="M10" s="1462"/>
      <c r="N10" s="1518">
        <f t="shared" si="2"/>
        <v>0</v>
      </c>
      <c r="Q10" s="1518"/>
    </row>
    <row r="11" spans="1:17" s="1643" customFormat="1" ht="21" customHeight="1">
      <c r="A11" s="1462"/>
      <c r="B11" s="1449" t="s">
        <v>68</v>
      </c>
      <c r="C11" s="298">
        <f>SUM(D11:L11)</f>
        <v>3894</v>
      </c>
      <c r="D11" s="1501">
        <v>0</v>
      </c>
      <c r="E11" s="1501">
        <v>14</v>
      </c>
      <c r="F11" s="1501">
        <v>3463</v>
      </c>
      <c r="G11" s="1501">
        <v>342</v>
      </c>
      <c r="H11" s="1501">
        <v>57</v>
      </c>
      <c r="I11" s="1501">
        <v>7</v>
      </c>
      <c r="J11" s="1501">
        <v>5</v>
      </c>
      <c r="K11" s="1501">
        <v>2</v>
      </c>
      <c r="L11" s="1501">
        <v>4</v>
      </c>
      <c r="M11" s="1462"/>
      <c r="N11" s="1518">
        <f t="shared" si="2"/>
        <v>0</v>
      </c>
      <c r="Q11" s="1518"/>
    </row>
    <row r="12" spans="1:17" s="1643" customFormat="1" ht="21" customHeight="1">
      <c r="A12" s="1462" t="s">
        <v>179</v>
      </c>
      <c r="B12" s="1449" t="s">
        <v>49</v>
      </c>
      <c r="C12" s="298">
        <f>C13+C14</f>
        <v>9744</v>
      </c>
      <c r="D12" s="1499">
        <f t="shared" ref="D12:K12" si="4">D13+D14</f>
        <v>0</v>
      </c>
      <c r="E12" s="1499">
        <f t="shared" si="4"/>
        <v>0</v>
      </c>
      <c r="F12" s="1499">
        <f t="shared" si="4"/>
        <v>22</v>
      </c>
      <c r="G12" s="1499">
        <f t="shared" si="4"/>
        <v>8776</v>
      </c>
      <c r="H12" s="1499">
        <f t="shared" si="4"/>
        <v>808</v>
      </c>
      <c r="I12" s="1499">
        <f t="shared" si="4"/>
        <v>103</v>
      </c>
      <c r="J12" s="1499">
        <f t="shared" si="4"/>
        <v>21</v>
      </c>
      <c r="K12" s="1499">
        <f t="shared" si="4"/>
        <v>10</v>
      </c>
      <c r="L12" s="1499">
        <f>L13+L14</f>
        <v>4</v>
      </c>
      <c r="M12" s="1462"/>
      <c r="N12" s="1518">
        <f t="shared" si="2"/>
        <v>0</v>
      </c>
      <c r="Q12" s="1518"/>
    </row>
    <row r="13" spans="1:17" s="1643" customFormat="1" ht="21" customHeight="1">
      <c r="A13" s="1462"/>
      <c r="B13" s="1449" t="s">
        <v>142</v>
      </c>
      <c r="C13" s="298">
        <f>SUM(D13:L13)</f>
        <v>5591</v>
      </c>
      <c r="D13" s="1501">
        <v>0</v>
      </c>
      <c r="E13" s="1501">
        <v>0</v>
      </c>
      <c r="F13" s="1501">
        <v>12</v>
      </c>
      <c r="G13" s="1501">
        <v>5083</v>
      </c>
      <c r="H13" s="1501">
        <v>414</v>
      </c>
      <c r="I13" s="1501">
        <v>59</v>
      </c>
      <c r="J13" s="1501">
        <v>14</v>
      </c>
      <c r="K13" s="1501">
        <v>7</v>
      </c>
      <c r="L13" s="1501">
        <v>2</v>
      </c>
      <c r="M13" s="1462"/>
      <c r="N13" s="1518">
        <f t="shared" si="2"/>
        <v>0</v>
      </c>
      <c r="Q13" s="1518"/>
    </row>
    <row r="14" spans="1:17" s="1643" customFormat="1" ht="21" customHeight="1">
      <c r="A14" s="1462"/>
      <c r="B14" s="1449" t="s">
        <v>68</v>
      </c>
      <c r="C14" s="298">
        <f>SUM(D14:L14)</f>
        <v>4153</v>
      </c>
      <c r="D14" s="1501">
        <v>0</v>
      </c>
      <c r="E14" s="1501">
        <v>0</v>
      </c>
      <c r="F14" s="1501">
        <v>10</v>
      </c>
      <c r="G14" s="1501">
        <v>3693</v>
      </c>
      <c r="H14" s="1501">
        <v>394</v>
      </c>
      <c r="I14" s="1501">
        <v>44</v>
      </c>
      <c r="J14" s="1501">
        <v>7</v>
      </c>
      <c r="K14" s="1501">
        <v>3</v>
      </c>
      <c r="L14" s="1501">
        <v>2</v>
      </c>
      <c r="M14" s="1462"/>
      <c r="N14" s="1518">
        <f t="shared" si="2"/>
        <v>0</v>
      </c>
      <c r="Q14" s="1518"/>
    </row>
    <row r="15" spans="1:17" s="1643" customFormat="1" ht="21" customHeight="1">
      <c r="A15" s="1462" t="s">
        <v>178</v>
      </c>
      <c r="B15" s="1449" t="s">
        <v>49</v>
      </c>
      <c r="C15" s="298">
        <f>C16+C17</f>
        <v>11713</v>
      </c>
      <c r="D15" s="1499">
        <f t="shared" ref="D15:K15" si="5">D16+D17</f>
        <v>0</v>
      </c>
      <c r="E15" s="1499">
        <f t="shared" si="5"/>
        <v>0</v>
      </c>
      <c r="F15" s="1499">
        <f t="shared" si="5"/>
        <v>0</v>
      </c>
      <c r="G15" s="1499">
        <f t="shared" si="5"/>
        <v>29</v>
      </c>
      <c r="H15" s="1499">
        <f t="shared" si="5"/>
        <v>10784</v>
      </c>
      <c r="I15" s="1499">
        <f t="shared" si="5"/>
        <v>771</v>
      </c>
      <c r="J15" s="1499">
        <f t="shared" si="5"/>
        <v>95</v>
      </c>
      <c r="K15" s="1499">
        <f t="shared" si="5"/>
        <v>21</v>
      </c>
      <c r="L15" s="1499">
        <f>L16+L17</f>
        <v>13</v>
      </c>
      <c r="M15" s="1462"/>
      <c r="N15" s="1518">
        <f t="shared" si="2"/>
        <v>0</v>
      </c>
      <c r="Q15" s="1518"/>
    </row>
    <row r="16" spans="1:17" s="1643" customFormat="1" ht="21" customHeight="1">
      <c r="A16" s="1462"/>
      <c r="B16" s="1449" t="s">
        <v>142</v>
      </c>
      <c r="C16" s="298">
        <f>SUM(D16:L16)</f>
        <v>6542</v>
      </c>
      <c r="D16" s="1501">
        <v>0</v>
      </c>
      <c r="E16" s="1501">
        <v>0</v>
      </c>
      <c r="F16" s="1501">
        <v>0</v>
      </c>
      <c r="G16" s="1501">
        <v>16</v>
      </c>
      <c r="H16" s="1501">
        <v>5946</v>
      </c>
      <c r="I16" s="1501">
        <v>502</v>
      </c>
      <c r="J16" s="1501">
        <v>57</v>
      </c>
      <c r="K16" s="1501">
        <v>12</v>
      </c>
      <c r="L16" s="1501">
        <v>9</v>
      </c>
      <c r="M16" s="1462"/>
      <c r="N16" s="1518">
        <f t="shared" si="2"/>
        <v>0</v>
      </c>
      <c r="Q16" s="1518"/>
    </row>
    <row r="17" spans="1:32" s="1643" customFormat="1" ht="21" customHeight="1">
      <c r="A17" s="1462"/>
      <c r="B17" s="1449" t="s">
        <v>68</v>
      </c>
      <c r="C17" s="298">
        <f>SUM(D17:L17)</f>
        <v>5171</v>
      </c>
      <c r="D17" s="1501">
        <v>0</v>
      </c>
      <c r="E17" s="1501">
        <v>0</v>
      </c>
      <c r="F17" s="1501">
        <v>0</v>
      </c>
      <c r="G17" s="1501">
        <v>13</v>
      </c>
      <c r="H17" s="1501">
        <v>4838</v>
      </c>
      <c r="I17" s="1501">
        <v>269</v>
      </c>
      <c r="J17" s="1501">
        <v>38</v>
      </c>
      <c r="K17" s="1501">
        <v>9</v>
      </c>
      <c r="L17" s="1501">
        <v>4</v>
      </c>
      <c r="M17" s="1462"/>
      <c r="N17" s="1518">
        <f t="shared" si="2"/>
        <v>0</v>
      </c>
      <c r="Q17" s="1518"/>
    </row>
    <row r="18" spans="1:32" s="1643" customFormat="1" ht="21" customHeight="1">
      <c r="A18" s="1462" t="s">
        <v>407</v>
      </c>
      <c r="B18" s="1449" t="s">
        <v>49</v>
      </c>
      <c r="C18" s="298">
        <f t="shared" ref="C18:L18" si="6">C19+C20</f>
        <v>150</v>
      </c>
      <c r="D18" s="1499">
        <f t="shared" si="6"/>
        <v>0</v>
      </c>
      <c r="E18" s="1499">
        <f t="shared" si="6"/>
        <v>0</v>
      </c>
      <c r="F18" s="1499">
        <f t="shared" si="6"/>
        <v>0</v>
      </c>
      <c r="G18" s="1499">
        <f t="shared" si="6"/>
        <v>0</v>
      </c>
      <c r="H18" s="1499">
        <f t="shared" si="6"/>
        <v>4</v>
      </c>
      <c r="I18" s="1499">
        <f t="shared" si="6"/>
        <v>86</v>
      </c>
      <c r="J18" s="1499">
        <f t="shared" si="6"/>
        <v>52</v>
      </c>
      <c r="K18" s="1499">
        <f t="shared" si="6"/>
        <v>6</v>
      </c>
      <c r="L18" s="1499">
        <f t="shared" si="6"/>
        <v>2</v>
      </c>
      <c r="M18" s="1462"/>
      <c r="N18" s="1518">
        <f t="shared" si="2"/>
        <v>0</v>
      </c>
      <c r="Q18" s="1518"/>
    </row>
    <row r="19" spans="1:32" s="1643" customFormat="1" ht="21" customHeight="1">
      <c r="A19" s="1462"/>
      <c r="B19" s="1449" t="s">
        <v>142</v>
      </c>
      <c r="C19" s="298">
        <f>SUM(D19:L19)</f>
        <v>121</v>
      </c>
      <c r="D19" s="1501">
        <v>0</v>
      </c>
      <c r="E19" s="1501">
        <v>0</v>
      </c>
      <c r="F19" s="1501">
        <v>0</v>
      </c>
      <c r="G19" s="1501">
        <v>0</v>
      </c>
      <c r="H19" s="1501">
        <v>3</v>
      </c>
      <c r="I19" s="1501">
        <v>65</v>
      </c>
      <c r="J19" s="1501">
        <v>46</v>
      </c>
      <c r="K19" s="1501">
        <v>5</v>
      </c>
      <c r="L19" s="1501">
        <v>2</v>
      </c>
      <c r="M19" s="1462"/>
      <c r="N19" s="1518">
        <f t="shared" si="2"/>
        <v>0</v>
      </c>
      <c r="Q19" s="1518"/>
    </row>
    <row r="20" spans="1:32" s="1643" customFormat="1" ht="21" customHeight="1">
      <c r="A20" s="1447"/>
      <c r="B20" s="1450" t="s">
        <v>68</v>
      </c>
      <c r="C20" s="590">
        <f>SUM(D20:L20)</f>
        <v>29</v>
      </c>
      <c r="D20" s="1503">
        <v>0</v>
      </c>
      <c r="E20" s="1503">
        <v>0</v>
      </c>
      <c r="F20" s="1503">
        <v>0</v>
      </c>
      <c r="G20" s="1503">
        <v>0</v>
      </c>
      <c r="H20" s="1503">
        <v>1</v>
      </c>
      <c r="I20" s="1503">
        <v>21</v>
      </c>
      <c r="J20" s="1503">
        <v>6</v>
      </c>
      <c r="K20" s="1503">
        <v>1</v>
      </c>
      <c r="L20" s="1503">
        <v>0</v>
      </c>
      <c r="M20" s="1462"/>
      <c r="N20" s="1518">
        <f t="shared" si="2"/>
        <v>0</v>
      </c>
      <c r="Q20" s="1518"/>
    </row>
    <row r="21" spans="1:32" s="1469" customFormat="1" ht="13.9" customHeight="1">
      <c r="A21" s="1489" t="s">
        <v>328</v>
      </c>
      <c r="B21" s="1467"/>
      <c r="C21" s="94" t="s">
        <v>329</v>
      </c>
      <c r="E21" s="157" t="s">
        <v>330</v>
      </c>
      <c r="H21" s="1469" t="s">
        <v>332</v>
      </c>
      <c r="I21" s="94"/>
      <c r="L21" s="99" t="s">
        <v>333</v>
      </c>
      <c r="M21" s="1462"/>
    </row>
    <row r="22" spans="1:32" s="1469" customFormat="1" ht="13.9" customHeight="1">
      <c r="A22" s="1490"/>
      <c r="B22" s="1462"/>
      <c r="C22" s="1462"/>
      <c r="D22" s="1462"/>
      <c r="E22" s="157" t="s">
        <v>334</v>
      </c>
      <c r="H22" s="94"/>
      <c r="I22" s="94"/>
      <c r="J22" s="1462"/>
      <c r="K22" s="1462"/>
      <c r="L22" s="1462"/>
      <c r="M22" s="1462"/>
    </row>
    <row r="23" spans="1:32" s="94" customFormat="1" ht="13.9" customHeight="1">
      <c r="A23" s="94" t="s">
        <v>141</v>
      </c>
    </row>
    <row r="24" spans="1:32" s="94" customFormat="1" ht="13.9" customHeight="1">
      <c r="A24" s="157" t="s">
        <v>272</v>
      </c>
      <c r="B24" s="1469"/>
      <c r="C24" s="1469"/>
    </row>
    <row r="25" spans="1:32" s="94" customFormat="1" ht="13.9" customHeight="1">
      <c r="A25" s="157"/>
      <c r="B25" s="157"/>
      <c r="AB25" s="1469"/>
      <c r="AC25" s="1469"/>
      <c r="AD25" s="1469"/>
      <c r="AE25" s="1469"/>
      <c r="AF25" s="1469"/>
    </row>
    <row r="27" spans="1:32">
      <c r="C27" s="372">
        <f t="shared" ref="C27:L27" si="7">C6-C7-C8</f>
        <v>0</v>
      </c>
      <c r="D27" s="372">
        <f t="shared" si="7"/>
        <v>0</v>
      </c>
      <c r="E27" s="372">
        <f t="shared" si="7"/>
        <v>0</v>
      </c>
      <c r="F27" s="372">
        <f t="shared" si="7"/>
        <v>0</v>
      </c>
      <c r="G27" s="372">
        <f t="shared" si="7"/>
        <v>0</v>
      </c>
      <c r="H27" s="372">
        <f t="shared" si="7"/>
        <v>0</v>
      </c>
      <c r="I27" s="372">
        <f t="shared" si="7"/>
        <v>0</v>
      </c>
      <c r="J27" s="372">
        <f t="shared" si="7"/>
        <v>0</v>
      </c>
      <c r="K27" s="372">
        <f t="shared" si="7"/>
        <v>0</v>
      </c>
      <c r="L27" s="372">
        <f t="shared" si="7"/>
        <v>0</v>
      </c>
    </row>
    <row r="28" spans="1:32">
      <c r="C28" s="372">
        <f t="shared" ref="C28:L28" si="8">C9-C10-C11</f>
        <v>0</v>
      </c>
      <c r="D28" s="372">
        <f t="shared" si="8"/>
        <v>0</v>
      </c>
      <c r="E28" s="372">
        <f t="shared" si="8"/>
        <v>0</v>
      </c>
      <c r="F28" s="372">
        <f t="shared" si="8"/>
        <v>0</v>
      </c>
      <c r="G28" s="372">
        <f t="shared" si="8"/>
        <v>0</v>
      </c>
      <c r="H28" s="372">
        <f t="shared" si="8"/>
        <v>0</v>
      </c>
      <c r="I28" s="372">
        <f t="shared" si="8"/>
        <v>0</v>
      </c>
      <c r="J28" s="372">
        <f t="shared" si="8"/>
        <v>0</v>
      </c>
      <c r="K28" s="372">
        <f t="shared" si="8"/>
        <v>0</v>
      </c>
      <c r="L28" s="372">
        <f t="shared" si="8"/>
        <v>0</v>
      </c>
    </row>
    <row r="29" spans="1:32">
      <c r="C29" s="372">
        <f t="shared" ref="C29:L29" si="9">C12-C13-C14</f>
        <v>0</v>
      </c>
      <c r="D29" s="372">
        <f t="shared" si="9"/>
        <v>0</v>
      </c>
      <c r="E29" s="372">
        <f t="shared" si="9"/>
        <v>0</v>
      </c>
      <c r="F29" s="372">
        <f t="shared" si="9"/>
        <v>0</v>
      </c>
      <c r="G29" s="372">
        <f t="shared" si="9"/>
        <v>0</v>
      </c>
      <c r="H29" s="372">
        <f t="shared" si="9"/>
        <v>0</v>
      </c>
      <c r="I29" s="372">
        <f t="shared" si="9"/>
        <v>0</v>
      </c>
      <c r="J29" s="372">
        <f t="shared" si="9"/>
        <v>0</v>
      </c>
      <c r="K29" s="372">
        <f t="shared" si="9"/>
        <v>0</v>
      </c>
      <c r="L29" s="372">
        <f t="shared" si="9"/>
        <v>0</v>
      </c>
    </row>
    <row r="30" spans="1:32">
      <c r="C30" s="372">
        <f t="shared" ref="C30:L30" si="10">C15-C16-C17</f>
        <v>0</v>
      </c>
      <c r="D30" s="372">
        <f t="shared" si="10"/>
        <v>0</v>
      </c>
      <c r="E30" s="372">
        <f t="shared" si="10"/>
        <v>0</v>
      </c>
      <c r="F30" s="372">
        <f t="shared" si="10"/>
        <v>0</v>
      </c>
      <c r="G30" s="372">
        <f t="shared" si="10"/>
        <v>0</v>
      </c>
      <c r="H30" s="372">
        <f t="shared" si="10"/>
        <v>0</v>
      </c>
      <c r="I30" s="372">
        <f t="shared" si="10"/>
        <v>0</v>
      </c>
      <c r="J30" s="372">
        <f t="shared" si="10"/>
        <v>0</v>
      </c>
      <c r="K30" s="372">
        <f t="shared" si="10"/>
        <v>0</v>
      </c>
      <c r="L30" s="372">
        <f t="shared" si="10"/>
        <v>0</v>
      </c>
    </row>
    <row r="31" spans="1:32">
      <c r="C31" s="372">
        <f>C18-C19-C20</f>
        <v>0</v>
      </c>
      <c r="D31" s="372">
        <f t="shared" ref="D31:L31" si="11">D18-D19-D20</f>
        <v>0</v>
      </c>
      <c r="E31" s="372">
        <f>E18-E19-E20</f>
        <v>0</v>
      </c>
      <c r="F31" s="372">
        <f t="shared" si="11"/>
        <v>0</v>
      </c>
      <c r="G31" s="372">
        <f t="shared" si="11"/>
        <v>0</v>
      </c>
      <c r="H31" s="372">
        <f t="shared" si="11"/>
        <v>0</v>
      </c>
      <c r="I31" s="372">
        <f t="shared" si="11"/>
        <v>0</v>
      </c>
      <c r="J31" s="372">
        <f t="shared" si="11"/>
        <v>0</v>
      </c>
      <c r="K31" s="372">
        <f t="shared" si="11"/>
        <v>0</v>
      </c>
      <c r="L31" s="372">
        <f t="shared" si="11"/>
        <v>0</v>
      </c>
    </row>
    <row r="32" spans="1:32">
      <c r="C32" s="372">
        <f>C6-C9-C12-C15-C18</f>
        <v>0</v>
      </c>
      <c r="D32" s="372">
        <f t="shared" ref="D32:L34" si="12">D6-D9-D12-D15-D18</f>
        <v>0</v>
      </c>
      <c r="E32" s="372">
        <f>E6-E9-E12-E15-E18</f>
        <v>0</v>
      </c>
      <c r="F32" s="372">
        <f t="shared" si="12"/>
        <v>0</v>
      </c>
      <c r="G32" s="372">
        <f t="shared" si="12"/>
        <v>0</v>
      </c>
      <c r="H32" s="372">
        <f t="shared" si="12"/>
        <v>0</v>
      </c>
      <c r="I32" s="372">
        <f t="shared" si="12"/>
        <v>0</v>
      </c>
      <c r="J32" s="372">
        <f t="shared" si="12"/>
        <v>0</v>
      </c>
      <c r="K32" s="372">
        <f t="shared" si="12"/>
        <v>0</v>
      </c>
      <c r="L32" s="372">
        <f t="shared" si="12"/>
        <v>0</v>
      </c>
    </row>
    <row r="33" spans="3:12">
      <c r="C33" s="372">
        <f>C7-C10-C13-C16-C19</f>
        <v>0</v>
      </c>
      <c r="D33" s="372">
        <f t="shared" si="12"/>
        <v>0</v>
      </c>
      <c r="E33" s="372">
        <f t="shared" si="12"/>
        <v>0</v>
      </c>
      <c r="F33" s="372">
        <f t="shared" si="12"/>
        <v>0</v>
      </c>
      <c r="G33" s="372">
        <f t="shared" si="12"/>
        <v>0</v>
      </c>
      <c r="H33" s="372">
        <f t="shared" si="12"/>
        <v>0</v>
      </c>
      <c r="I33" s="372">
        <f t="shared" si="12"/>
        <v>0</v>
      </c>
      <c r="J33" s="372">
        <f t="shared" si="12"/>
        <v>0</v>
      </c>
      <c r="K33" s="372">
        <f t="shared" si="12"/>
        <v>0</v>
      </c>
      <c r="L33" s="372">
        <f t="shared" si="12"/>
        <v>0</v>
      </c>
    </row>
    <row r="34" spans="3:12">
      <c r="C34" s="372">
        <f>C8-C11-C14-C17-C20</f>
        <v>0</v>
      </c>
      <c r="D34" s="372">
        <f t="shared" si="12"/>
        <v>0</v>
      </c>
      <c r="E34" s="372">
        <f t="shared" si="12"/>
        <v>0</v>
      </c>
      <c r="F34" s="372">
        <f t="shared" si="12"/>
        <v>0</v>
      </c>
      <c r="G34" s="372">
        <f t="shared" si="12"/>
        <v>0</v>
      </c>
      <c r="H34" s="372">
        <f t="shared" si="12"/>
        <v>0</v>
      </c>
      <c r="I34" s="372">
        <f t="shared" si="12"/>
        <v>0</v>
      </c>
      <c r="J34" s="372">
        <f t="shared" si="12"/>
        <v>0</v>
      </c>
      <c r="K34" s="372">
        <f t="shared" si="12"/>
        <v>0</v>
      </c>
      <c r="L34" s="372">
        <f t="shared" si="12"/>
        <v>0</v>
      </c>
    </row>
  </sheetData>
  <mergeCells count="9">
    <mergeCell ref="A3:L3"/>
    <mergeCell ref="A4:K4"/>
    <mergeCell ref="A5:B5"/>
    <mergeCell ref="A1:B1"/>
    <mergeCell ref="I1:J1"/>
    <mergeCell ref="K1:L1"/>
    <mergeCell ref="A2:B2"/>
    <mergeCell ref="I2:J2"/>
    <mergeCell ref="K2:L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&amp;C&amp;8&amp;A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7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6.625" style="9" customWidth="1"/>
    <col min="2" max="10" width="6.625" style="97" customWidth="1"/>
    <col min="11" max="12" width="6.375" style="97" customWidth="1"/>
    <col min="13" max="15" width="6.625" style="97" customWidth="1"/>
    <col min="16" max="16" width="5.75" style="9" customWidth="1"/>
    <col min="17" max="17" width="6.625" style="97" customWidth="1"/>
    <col min="18" max="18" width="8.25" style="97" customWidth="1"/>
    <col min="19" max="19" width="9" style="97"/>
    <col min="20" max="23" width="4.5" style="97" bestFit="1" customWidth="1"/>
    <col min="24" max="256" width="9" style="97"/>
    <col min="257" max="257" width="16.625" style="97" customWidth="1"/>
    <col min="258" max="266" width="6.625" style="97" customWidth="1"/>
    <col min="267" max="268" width="6.375" style="97" customWidth="1"/>
    <col min="269" max="271" width="6.625" style="97" customWidth="1"/>
    <col min="272" max="272" width="5.75" style="97" customWidth="1"/>
    <col min="273" max="273" width="6.625" style="97" customWidth="1"/>
    <col min="274" max="274" width="8.25" style="97" customWidth="1"/>
    <col min="275" max="275" width="9" style="97"/>
    <col min="276" max="279" width="4.5" style="97" bestFit="1" customWidth="1"/>
    <col min="280" max="512" width="9" style="97"/>
    <col min="513" max="513" width="16.625" style="97" customWidth="1"/>
    <col min="514" max="522" width="6.625" style="97" customWidth="1"/>
    <col min="523" max="524" width="6.375" style="97" customWidth="1"/>
    <col min="525" max="527" width="6.625" style="97" customWidth="1"/>
    <col min="528" max="528" width="5.75" style="97" customWidth="1"/>
    <col min="529" max="529" width="6.625" style="97" customWidth="1"/>
    <col min="530" max="530" width="8.25" style="97" customWidth="1"/>
    <col min="531" max="531" width="9" style="97"/>
    <col min="532" max="535" width="4.5" style="97" bestFit="1" customWidth="1"/>
    <col min="536" max="768" width="9" style="97"/>
    <col min="769" max="769" width="16.625" style="97" customWidth="1"/>
    <col min="770" max="778" width="6.625" style="97" customWidth="1"/>
    <col min="779" max="780" width="6.375" style="97" customWidth="1"/>
    <col min="781" max="783" width="6.625" style="97" customWidth="1"/>
    <col min="784" max="784" width="5.75" style="97" customWidth="1"/>
    <col min="785" max="785" width="6.625" style="97" customWidth="1"/>
    <col min="786" max="786" width="8.25" style="97" customWidth="1"/>
    <col min="787" max="787" width="9" style="97"/>
    <col min="788" max="791" width="4.5" style="97" bestFit="1" customWidth="1"/>
    <col min="792" max="1024" width="9" style="97"/>
    <col min="1025" max="1025" width="16.625" style="97" customWidth="1"/>
    <col min="1026" max="1034" width="6.625" style="97" customWidth="1"/>
    <col min="1035" max="1036" width="6.375" style="97" customWidth="1"/>
    <col min="1037" max="1039" width="6.625" style="97" customWidth="1"/>
    <col min="1040" max="1040" width="5.75" style="97" customWidth="1"/>
    <col min="1041" max="1041" width="6.625" style="97" customWidth="1"/>
    <col min="1042" max="1042" width="8.25" style="97" customWidth="1"/>
    <col min="1043" max="1043" width="9" style="97"/>
    <col min="1044" max="1047" width="4.5" style="97" bestFit="1" customWidth="1"/>
    <col min="1048" max="1280" width="9" style="97"/>
    <col min="1281" max="1281" width="16.625" style="97" customWidth="1"/>
    <col min="1282" max="1290" width="6.625" style="97" customWidth="1"/>
    <col min="1291" max="1292" width="6.375" style="97" customWidth="1"/>
    <col min="1293" max="1295" width="6.625" style="97" customWidth="1"/>
    <col min="1296" max="1296" width="5.75" style="97" customWidth="1"/>
    <col min="1297" max="1297" width="6.625" style="97" customWidth="1"/>
    <col min="1298" max="1298" width="8.25" style="97" customWidth="1"/>
    <col min="1299" max="1299" width="9" style="97"/>
    <col min="1300" max="1303" width="4.5" style="97" bestFit="1" customWidth="1"/>
    <col min="1304" max="1536" width="9" style="97"/>
    <col min="1537" max="1537" width="16.625" style="97" customWidth="1"/>
    <col min="1538" max="1546" width="6.625" style="97" customWidth="1"/>
    <col min="1547" max="1548" width="6.375" style="97" customWidth="1"/>
    <col min="1549" max="1551" width="6.625" style="97" customWidth="1"/>
    <col min="1552" max="1552" width="5.75" style="97" customWidth="1"/>
    <col min="1553" max="1553" width="6.625" style="97" customWidth="1"/>
    <col min="1554" max="1554" width="8.25" style="97" customWidth="1"/>
    <col min="1555" max="1555" width="9" style="97"/>
    <col min="1556" max="1559" width="4.5" style="97" bestFit="1" customWidth="1"/>
    <col min="1560" max="1792" width="9" style="97"/>
    <col min="1793" max="1793" width="16.625" style="97" customWidth="1"/>
    <col min="1794" max="1802" width="6.625" style="97" customWidth="1"/>
    <col min="1803" max="1804" width="6.375" style="97" customWidth="1"/>
    <col min="1805" max="1807" width="6.625" style="97" customWidth="1"/>
    <col min="1808" max="1808" width="5.75" style="97" customWidth="1"/>
    <col min="1809" max="1809" width="6.625" style="97" customWidth="1"/>
    <col min="1810" max="1810" width="8.25" style="97" customWidth="1"/>
    <col min="1811" max="1811" width="9" style="97"/>
    <col min="1812" max="1815" width="4.5" style="97" bestFit="1" customWidth="1"/>
    <col min="1816" max="2048" width="9" style="97"/>
    <col min="2049" max="2049" width="16.625" style="97" customWidth="1"/>
    <col min="2050" max="2058" width="6.625" style="97" customWidth="1"/>
    <col min="2059" max="2060" width="6.375" style="97" customWidth="1"/>
    <col min="2061" max="2063" width="6.625" style="97" customWidth="1"/>
    <col min="2064" max="2064" width="5.75" style="97" customWidth="1"/>
    <col min="2065" max="2065" width="6.625" style="97" customWidth="1"/>
    <col min="2066" max="2066" width="8.25" style="97" customWidth="1"/>
    <col min="2067" max="2067" width="9" style="97"/>
    <col min="2068" max="2071" width="4.5" style="97" bestFit="1" customWidth="1"/>
    <col min="2072" max="2304" width="9" style="97"/>
    <col min="2305" max="2305" width="16.625" style="97" customWidth="1"/>
    <col min="2306" max="2314" width="6.625" style="97" customWidth="1"/>
    <col min="2315" max="2316" width="6.375" style="97" customWidth="1"/>
    <col min="2317" max="2319" width="6.625" style="97" customWidth="1"/>
    <col min="2320" max="2320" width="5.75" style="97" customWidth="1"/>
    <col min="2321" max="2321" width="6.625" style="97" customWidth="1"/>
    <col min="2322" max="2322" width="8.25" style="97" customWidth="1"/>
    <col min="2323" max="2323" width="9" style="97"/>
    <col min="2324" max="2327" width="4.5" style="97" bestFit="1" customWidth="1"/>
    <col min="2328" max="2560" width="9" style="97"/>
    <col min="2561" max="2561" width="16.625" style="97" customWidth="1"/>
    <col min="2562" max="2570" width="6.625" style="97" customWidth="1"/>
    <col min="2571" max="2572" width="6.375" style="97" customWidth="1"/>
    <col min="2573" max="2575" width="6.625" style="97" customWidth="1"/>
    <col min="2576" max="2576" width="5.75" style="97" customWidth="1"/>
    <col min="2577" max="2577" width="6.625" style="97" customWidth="1"/>
    <col min="2578" max="2578" width="8.25" style="97" customWidth="1"/>
    <col min="2579" max="2579" width="9" style="97"/>
    <col min="2580" max="2583" width="4.5" style="97" bestFit="1" customWidth="1"/>
    <col min="2584" max="2816" width="9" style="97"/>
    <col min="2817" max="2817" width="16.625" style="97" customWidth="1"/>
    <col min="2818" max="2826" width="6.625" style="97" customWidth="1"/>
    <col min="2827" max="2828" width="6.375" style="97" customWidth="1"/>
    <col min="2829" max="2831" width="6.625" style="97" customWidth="1"/>
    <col min="2832" max="2832" width="5.75" style="97" customWidth="1"/>
    <col min="2833" max="2833" width="6.625" style="97" customWidth="1"/>
    <col min="2834" max="2834" width="8.25" style="97" customWidth="1"/>
    <col min="2835" max="2835" width="9" style="97"/>
    <col min="2836" max="2839" width="4.5" style="97" bestFit="1" customWidth="1"/>
    <col min="2840" max="3072" width="9" style="97"/>
    <col min="3073" max="3073" width="16.625" style="97" customWidth="1"/>
    <col min="3074" max="3082" width="6.625" style="97" customWidth="1"/>
    <col min="3083" max="3084" width="6.375" style="97" customWidth="1"/>
    <col min="3085" max="3087" width="6.625" style="97" customWidth="1"/>
    <col min="3088" max="3088" width="5.75" style="97" customWidth="1"/>
    <col min="3089" max="3089" width="6.625" style="97" customWidth="1"/>
    <col min="3090" max="3090" width="8.25" style="97" customWidth="1"/>
    <col min="3091" max="3091" width="9" style="97"/>
    <col min="3092" max="3095" width="4.5" style="97" bestFit="1" customWidth="1"/>
    <col min="3096" max="3328" width="9" style="97"/>
    <col min="3329" max="3329" width="16.625" style="97" customWidth="1"/>
    <col min="3330" max="3338" width="6.625" style="97" customWidth="1"/>
    <col min="3339" max="3340" width="6.375" style="97" customWidth="1"/>
    <col min="3341" max="3343" width="6.625" style="97" customWidth="1"/>
    <col min="3344" max="3344" width="5.75" style="97" customWidth="1"/>
    <col min="3345" max="3345" width="6.625" style="97" customWidth="1"/>
    <col min="3346" max="3346" width="8.25" style="97" customWidth="1"/>
    <col min="3347" max="3347" width="9" style="97"/>
    <col min="3348" max="3351" width="4.5" style="97" bestFit="1" customWidth="1"/>
    <col min="3352" max="3584" width="9" style="97"/>
    <col min="3585" max="3585" width="16.625" style="97" customWidth="1"/>
    <col min="3586" max="3594" width="6.625" style="97" customWidth="1"/>
    <col min="3595" max="3596" width="6.375" style="97" customWidth="1"/>
    <col min="3597" max="3599" width="6.625" style="97" customWidth="1"/>
    <col min="3600" max="3600" width="5.75" style="97" customWidth="1"/>
    <col min="3601" max="3601" width="6.625" style="97" customWidth="1"/>
    <col min="3602" max="3602" width="8.25" style="97" customWidth="1"/>
    <col min="3603" max="3603" width="9" style="97"/>
    <col min="3604" max="3607" width="4.5" style="97" bestFit="1" customWidth="1"/>
    <col min="3608" max="3840" width="9" style="97"/>
    <col min="3841" max="3841" width="16.625" style="97" customWidth="1"/>
    <col min="3842" max="3850" width="6.625" style="97" customWidth="1"/>
    <col min="3851" max="3852" width="6.375" style="97" customWidth="1"/>
    <col min="3853" max="3855" width="6.625" style="97" customWidth="1"/>
    <col min="3856" max="3856" width="5.75" style="97" customWidth="1"/>
    <col min="3857" max="3857" width="6.625" style="97" customWidth="1"/>
    <col min="3858" max="3858" width="8.25" style="97" customWidth="1"/>
    <col min="3859" max="3859" width="9" style="97"/>
    <col min="3860" max="3863" width="4.5" style="97" bestFit="1" customWidth="1"/>
    <col min="3864" max="4096" width="9" style="97"/>
    <col min="4097" max="4097" width="16.625" style="97" customWidth="1"/>
    <col min="4098" max="4106" width="6.625" style="97" customWidth="1"/>
    <col min="4107" max="4108" width="6.375" style="97" customWidth="1"/>
    <col min="4109" max="4111" width="6.625" style="97" customWidth="1"/>
    <col min="4112" max="4112" width="5.75" style="97" customWidth="1"/>
    <col min="4113" max="4113" width="6.625" style="97" customWidth="1"/>
    <col min="4114" max="4114" width="8.25" style="97" customWidth="1"/>
    <col min="4115" max="4115" width="9" style="97"/>
    <col min="4116" max="4119" width="4.5" style="97" bestFit="1" customWidth="1"/>
    <col min="4120" max="4352" width="9" style="97"/>
    <col min="4353" max="4353" width="16.625" style="97" customWidth="1"/>
    <col min="4354" max="4362" width="6.625" style="97" customWidth="1"/>
    <col min="4363" max="4364" width="6.375" style="97" customWidth="1"/>
    <col min="4365" max="4367" width="6.625" style="97" customWidth="1"/>
    <col min="4368" max="4368" width="5.75" style="97" customWidth="1"/>
    <col min="4369" max="4369" width="6.625" style="97" customWidth="1"/>
    <col min="4370" max="4370" width="8.25" style="97" customWidth="1"/>
    <col min="4371" max="4371" width="9" style="97"/>
    <col min="4372" max="4375" width="4.5" style="97" bestFit="1" customWidth="1"/>
    <col min="4376" max="4608" width="9" style="97"/>
    <col min="4609" max="4609" width="16.625" style="97" customWidth="1"/>
    <col min="4610" max="4618" width="6.625" style="97" customWidth="1"/>
    <col min="4619" max="4620" width="6.375" style="97" customWidth="1"/>
    <col min="4621" max="4623" width="6.625" style="97" customWidth="1"/>
    <col min="4624" max="4624" width="5.75" style="97" customWidth="1"/>
    <col min="4625" max="4625" width="6.625" style="97" customWidth="1"/>
    <col min="4626" max="4626" width="8.25" style="97" customWidth="1"/>
    <col min="4627" max="4627" width="9" style="97"/>
    <col min="4628" max="4631" width="4.5" style="97" bestFit="1" customWidth="1"/>
    <col min="4632" max="4864" width="9" style="97"/>
    <col min="4865" max="4865" width="16.625" style="97" customWidth="1"/>
    <col min="4866" max="4874" width="6.625" style="97" customWidth="1"/>
    <col min="4875" max="4876" width="6.375" style="97" customWidth="1"/>
    <col min="4877" max="4879" width="6.625" style="97" customWidth="1"/>
    <col min="4880" max="4880" width="5.75" style="97" customWidth="1"/>
    <col min="4881" max="4881" width="6.625" style="97" customWidth="1"/>
    <col min="4882" max="4882" width="8.25" style="97" customWidth="1"/>
    <col min="4883" max="4883" width="9" style="97"/>
    <col min="4884" max="4887" width="4.5" style="97" bestFit="1" customWidth="1"/>
    <col min="4888" max="5120" width="9" style="97"/>
    <col min="5121" max="5121" width="16.625" style="97" customWidth="1"/>
    <col min="5122" max="5130" width="6.625" style="97" customWidth="1"/>
    <col min="5131" max="5132" width="6.375" style="97" customWidth="1"/>
    <col min="5133" max="5135" width="6.625" style="97" customWidth="1"/>
    <col min="5136" max="5136" width="5.75" style="97" customWidth="1"/>
    <col min="5137" max="5137" width="6.625" style="97" customWidth="1"/>
    <col min="5138" max="5138" width="8.25" style="97" customWidth="1"/>
    <col min="5139" max="5139" width="9" style="97"/>
    <col min="5140" max="5143" width="4.5" style="97" bestFit="1" customWidth="1"/>
    <col min="5144" max="5376" width="9" style="97"/>
    <col min="5377" max="5377" width="16.625" style="97" customWidth="1"/>
    <col min="5378" max="5386" width="6.625" style="97" customWidth="1"/>
    <col min="5387" max="5388" width="6.375" style="97" customWidth="1"/>
    <col min="5389" max="5391" width="6.625" style="97" customWidth="1"/>
    <col min="5392" max="5392" width="5.75" style="97" customWidth="1"/>
    <col min="5393" max="5393" width="6.625" style="97" customWidth="1"/>
    <col min="5394" max="5394" width="8.25" style="97" customWidth="1"/>
    <col min="5395" max="5395" width="9" style="97"/>
    <col min="5396" max="5399" width="4.5" style="97" bestFit="1" customWidth="1"/>
    <col min="5400" max="5632" width="9" style="97"/>
    <col min="5633" max="5633" width="16.625" style="97" customWidth="1"/>
    <col min="5634" max="5642" width="6.625" style="97" customWidth="1"/>
    <col min="5643" max="5644" width="6.375" style="97" customWidth="1"/>
    <col min="5645" max="5647" width="6.625" style="97" customWidth="1"/>
    <col min="5648" max="5648" width="5.75" style="97" customWidth="1"/>
    <col min="5649" max="5649" width="6.625" style="97" customWidth="1"/>
    <col min="5650" max="5650" width="8.25" style="97" customWidth="1"/>
    <col min="5651" max="5651" width="9" style="97"/>
    <col min="5652" max="5655" width="4.5" style="97" bestFit="1" customWidth="1"/>
    <col min="5656" max="5888" width="9" style="97"/>
    <col min="5889" max="5889" width="16.625" style="97" customWidth="1"/>
    <col min="5890" max="5898" width="6.625" style="97" customWidth="1"/>
    <col min="5899" max="5900" width="6.375" style="97" customWidth="1"/>
    <col min="5901" max="5903" width="6.625" style="97" customWidth="1"/>
    <col min="5904" max="5904" width="5.75" style="97" customWidth="1"/>
    <col min="5905" max="5905" width="6.625" style="97" customWidth="1"/>
    <col min="5906" max="5906" width="8.25" style="97" customWidth="1"/>
    <col min="5907" max="5907" width="9" style="97"/>
    <col min="5908" max="5911" width="4.5" style="97" bestFit="1" customWidth="1"/>
    <col min="5912" max="6144" width="9" style="97"/>
    <col min="6145" max="6145" width="16.625" style="97" customWidth="1"/>
    <col min="6146" max="6154" width="6.625" style="97" customWidth="1"/>
    <col min="6155" max="6156" width="6.375" style="97" customWidth="1"/>
    <col min="6157" max="6159" width="6.625" style="97" customWidth="1"/>
    <col min="6160" max="6160" width="5.75" style="97" customWidth="1"/>
    <col min="6161" max="6161" width="6.625" style="97" customWidth="1"/>
    <col min="6162" max="6162" width="8.25" style="97" customWidth="1"/>
    <col min="6163" max="6163" width="9" style="97"/>
    <col min="6164" max="6167" width="4.5" style="97" bestFit="1" customWidth="1"/>
    <col min="6168" max="6400" width="9" style="97"/>
    <col min="6401" max="6401" width="16.625" style="97" customWidth="1"/>
    <col min="6402" max="6410" width="6.625" style="97" customWidth="1"/>
    <col min="6411" max="6412" width="6.375" style="97" customWidth="1"/>
    <col min="6413" max="6415" width="6.625" style="97" customWidth="1"/>
    <col min="6416" max="6416" width="5.75" style="97" customWidth="1"/>
    <col min="6417" max="6417" width="6.625" style="97" customWidth="1"/>
    <col min="6418" max="6418" width="8.25" style="97" customWidth="1"/>
    <col min="6419" max="6419" width="9" style="97"/>
    <col min="6420" max="6423" width="4.5" style="97" bestFit="1" customWidth="1"/>
    <col min="6424" max="6656" width="9" style="97"/>
    <col min="6657" max="6657" width="16.625" style="97" customWidth="1"/>
    <col min="6658" max="6666" width="6.625" style="97" customWidth="1"/>
    <col min="6667" max="6668" width="6.375" style="97" customWidth="1"/>
    <col min="6669" max="6671" width="6.625" style="97" customWidth="1"/>
    <col min="6672" max="6672" width="5.75" style="97" customWidth="1"/>
    <col min="6673" max="6673" width="6.625" style="97" customWidth="1"/>
    <col min="6674" max="6674" width="8.25" style="97" customWidth="1"/>
    <col min="6675" max="6675" width="9" style="97"/>
    <col min="6676" max="6679" width="4.5" style="97" bestFit="1" customWidth="1"/>
    <col min="6680" max="6912" width="9" style="97"/>
    <col min="6913" max="6913" width="16.625" style="97" customWidth="1"/>
    <col min="6914" max="6922" width="6.625" style="97" customWidth="1"/>
    <col min="6923" max="6924" width="6.375" style="97" customWidth="1"/>
    <col min="6925" max="6927" width="6.625" style="97" customWidth="1"/>
    <col min="6928" max="6928" width="5.75" style="97" customWidth="1"/>
    <col min="6929" max="6929" width="6.625" style="97" customWidth="1"/>
    <col min="6930" max="6930" width="8.25" style="97" customWidth="1"/>
    <col min="6931" max="6931" width="9" style="97"/>
    <col min="6932" max="6935" width="4.5" style="97" bestFit="1" customWidth="1"/>
    <col min="6936" max="7168" width="9" style="97"/>
    <col min="7169" max="7169" width="16.625" style="97" customWidth="1"/>
    <col min="7170" max="7178" width="6.625" style="97" customWidth="1"/>
    <col min="7179" max="7180" width="6.375" style="97" customWidth="1"/>
    <col min="7181" max="7183" width="6.625" style="97" customWidth="1"/>
    <col min="7184" max="7184" width="5.75" style="97" customWidth="1"/>
    <col min="7185" max="7185" width="6.625" style="97" customWidth="1"/>
    <col min="7186" max="7186" width="8.25" style="97" customWidth="1"/>
    <col min="7187" max="7187" width="9" style="97"/>
    <col min="7188" max="7191" width="4.5" style="97" bestFit="1" customWidth="1"/>
    <col min="7192" max="7424" width="9" style="97"/>
    <col min="7425" max="7425" width="16.625" style="97" customWidth="1"/>
    <col min="7426" max="7434" width="6.625" style="97" customWidth="1"/>
    <col min="7435" max="7436" width="6.375" style="97" customWidth="1"/>
    <col min="7437" max="7439" width="6.625" style="97" customWidth="1"/>
    <col min="7440" max="7440" width="5.75" style="97" customWidth="1"/>
    <col min="7441" max="7441" width="6.625" style="97" customWidth="1"/>
    <col min="7442" max="7442" width="8.25" style="97" customWidth="1"/>
    <col min="7443" max="7443" width="9" style="97"/>
    <col min="7444" max="7447" width="4.5" style="97" bestFit="1" customWidth="1"/>
    <col min="7448" max="7680" width="9" style="97"/>
    <col min="7681" max="7681" width="16.625" style="97" customWidth="1"/>
    <col min="7682" max="7690" width="6.625" style="97" customWidth="1"/>
    <col min="7691" max="7692" width="6.375" style="97" customWidth="1"/>
    <col min="7693" max="7695" width="6.625" style="97" customWidth="1"/>
    <col min="7696" max="7696" width="5.75" style="97" customWidth="1"/>
    <col min="7697" max="7697" width="6.625" style="97" customWidth="1"/>
    <col min="7698" max="7698" width="8.25" style="97" customWidth="1"/>
    <col min="7699" max="7699" width="9" style="97"/>
    <col min="7700" max="7703" width="4.5" style="97" bestFit="1" customWidth="1"/>
    <col min="7704" max="7936" width="9" style="97"/>
    <col min="7937" max="7937" width="16.625" style="97" customWidth="1"/>
    <col min="7938" max="7946" width="6.625" style="97" customWidth="1"/>
    <col min="7947" max="7948" width="6.375" style="97" customWidth="1"/>
    <col min="7949" max="7951" width="6.625" style="97" customWidth="1"/>
    <col min="7952" max="7952" width="5.75" style="97" customWidth="1"/>
    <col min="7953" max="7953" width="6.625" style="97" customWidth="1"/>
    <col min="7954" max="7954" width="8.25" style="97" customWidth="1"/>
    <col min="7955" max="7955" width="9" style="97"/>
    <col min="7956" max="7959" width="4.5" style="97" bestFit="1" customWidth="1"/>
    <col min="7960" max="8192" width="9" style="97"/>
    <col min="8193" max="8193" width="16.625" style="97" customWidth="1"/>
    <col min="8194" max="8202" width="6.625" style="97" customWidth="1"/>
    <col min="8203" max="8204" width="6.375" style="97" customWidth="1"/>
    <col min="8205" max="8207" width="6.625" style="97" customWidth="1"/>
    <col min="8208" max="8208" width="5.75" style="97" customWidth="1"/>
    <col min="8209" max="8209" width="6.625" style="97" customWidth="1"/>
    <col min="8210" max="8210" width="8.25" style="97" customWidth="1"/>
    <col min="8211" max="8211" width="9" style="97"/>
    <col min="8212" max="8215" width="4.5" style="97" bestFit="1" customWidth="1"/>
    <col min="8216" max="8448" width="9" style="97"/>
    <col min="8449" max="8449" width="16.625" style="97" customWidth="1"/>
    <col min="8450" max="8458" width="6.625" style="97" customWidth="1"/>
    <col min="8459" max="8460" width="6.375" style="97" customWidth="1"/>
    <col min="8461" max="8463" width="6.625" style="97" customWidth="1"/>
    <col min="8464" max="8464" width="5.75" style="97" customWidth="1"/>
    <col min="8465" max="8465" width="6.625" style="97" customWidth="1"/>
    <col min="8466" max="8466" width="8.25" style="97" customWidth="1"/>
    <col min="8467" max="8467" width="9" style="97"/>
    <col min="8468" max="8471" width="4.5" style="97" bestFit="1" customWidth="1"/>
    <col min="8472" max="8704" width="9" style="97"/>
    <col min="8705" max="8705" width="16.625" style="97" customWidth="1"/>
    <col min="8706" max="8714" width="6.625" style="97" customWidth="1"/>
    <col min="8715" max="8716" width="6.375" style="97" customWidth="1"/>
    <col min="8717" max="8719" width="6.625" style="97" customWidth="1"/>
    <col min="8720" max="8720" width="5.75" style="97" customWidth="1"/>
    <col min="8721" max="8721" width="6.625" style="97" customWidth="1"/>
    <col min="8722" max="8722" width="8.25" style="97" customWidth="1"/>
    <col min="8723" max="8723" width="9" style="97"/>
    <col min="8724" max="8727" width="4.5" style="97" bestFit="1" customWidth="1"/>
    <col min="8728" max="8960" width="9" style="97"/>
    <col min="8961" max="8961" width="16.625" style="97" customWidth="1"/>
    <col min="8962" max="8970" width="6.625" style="97" customWidth="1"/>
    <col min="8971" max="8972" width="6.375" style="97" customWidth="1"/>
    <col min="8973" max="8975" width="6.625" style="97" customWidth="1"/>
    <col min="8976" max="8976" width="5.75" style="97" customWidth="1"/>
    <col min="8977" max="8977" width="6.625" style="97" customWidth="1"/>
    <col min="8978" max="8978" width="8.25" style="97" customWidth="1"/>
    <col min="8979" max="8979" width="9" style="97"/>
    <col min="8980" max="8983" width="4.5" style="97" bestFit="1" customWidth="1"/>
    <col min="8984" max="9216" width="9" style="97"/>
    <col min="9217" max="9217" width="16.625" style="97" customWidth="1"/>
    <col min="9218" max="9226" width="6.625" style="97" customWidth="1"/>
    <col min="9227" max="9228" width="6.375" style="97" customWidth="1"/>
    <col min="9229" max="9231" width="6.625" style="97" customWidth="1"/>
    <col min="9232" max="9232" width="5.75" style="97" customWidth="1"/>
    <col min="9233" max="9233" width="6.625" style="97" customWidth="1"/>
    <col min="9234" max="9234" width="8.25" style="97" customWidth="1"/>
    <col min="9235" max="9235" width="9" style="97"/>
    <col min="9236" max="9239" width="4.5" style="97" bestFit="1" customWidth="1"/>
    <col min="9240" max="9472" width="9" style="97"/>
    <col min="9473" max="9473" width="16.625" style="97" customWidth="1"/>
    <col min="9474" max="9482" width="6.625" style="97" customWidth="1"/>
    <col min="9483" max="9484" width="6.375" style="97" customWidth="1"/>
    <col min="9485" max="9487" width="6.625" style="97" customWidth="1"/>
    <col min="9488" max="9488" width="5.75" style="97" customWidth="1"/>
    <col min="9489" max="9489" width="6.625" style="97" customWidth="1"/>
    <col min="9490" max="9490" width="8.25" style="97" customWidth="1"/>
    <col min="9491" max="9491" width="9" style="97"/>
    <col min="9492" max="9495" width="4.5" style="97" bestFit="1" customWidth="1"/>
    <col min="9496" max="9728" width="9" style="97"/>
    <col min="9729" max="9729" width="16.625" style="97" customWidth="1"/>
    <col min="9730" max="9738" width="6.625" style="97" customWidth="1"/>
    <col min="9739" max="9740" width="6.375" style="97" customWidth="1"/>
    <col min="9741" max="9743" width="6.625" style="97" customWidth="1"/>
    <col min="9744" max="9744" width="5.75" style="97" customWidth="1"/>
    <col min="9745" max="9745" width="6.625" style="97" customWidth="1"/>
    <col min="9746" max="9746" width="8.25" style="97" customWidth="1"/>
    <col min="9747" max="9747" width="9" style="97"/>
    <col min="9748" max="9751" width="4.5" style="97" bestFit="1" customWidth="1"/>
    <col min="9752" max="9984" width="9" style="97"/>
    <col min="9985" max="9985" width="16.625" style="97" customWidth="1"/>
    <col min="9986" max="9994" width="6.625" style="97" customWidth="1"/>
    <col min="9995" max="9996" width="6.375" style="97" customWidth="1"/>
    <col min="9997" max="9999" width="6.625" style="97" customWidth="1"/>
    <col min="10000" max="10000" width="5.75" style="97" customWidth="1"/>
    <col min="10001" max="10001" width="6.625" style="97" customWidth="1"/>
    <col min="10002" max="10002" width="8.25" style="97" customWidth="1"/>
    <col min="10003" max="10003" width="9" style="97"/>
    <col min="10004" max="10007" width="4.5" style="97" bestFit="1" customWidth="1"/>
    <col min="10008" max="10240" width="9" style="97"/>
    <col min="10241" max="10241" width="16.625" style="97" customWidth="1"/>
    <col min="10242" max="10250" width="6.625" style="97" customWidth="1"/>
    <col min="10251" max="10252" width="6.375" style="97" customWidth="1"/>
    <col min="10253" max="10255" width="6.625" style="97" customWidth="1"/>
    <col min="10256" max="10256" width="5.75" style="97" customWidth="1"/>
    <col min="10257" max="10257" width="6.625" style="97" customWidth="1"/>
    <col min="10258" max="10258" width="8.25" style="97" customWidth="1"/>
    <col min="10259" max="10259" width="9" style="97"/>
    <col min="10260" max="10263" width="4.5" style="97" bestFit="1" customWidth="1"/>
    <col min="10264" max="10496" width="9" style="97"/>
    <col min="10497" max="10497" width="16.625" style="97" customWidth="1"/>
    <col min="10498" max="10506" width="6.625" style="97" customWidth="1"/>
    <col min="10507" max="10508" width="6.375" style="97" customWidth="1"/>
    <col min="10509" max="10511" width="6.625" style="97" customWidth="1"/>
    <col min="10512" max="10512" width="5.75" style="97" customWidth="1"/>
    <col min="10513" max="10513" width="6.625" style="97" customWidth="1"/>
    <col min="10514" max="10514" width="8.25" style="97" customWidth="1"/>
    <col min="10515" max="10515" width="9" style="97"/>
    <col min="10516" max="10519" width="4.5" style="97" bestFit="1" customWidth="1"/>
    <col min="10520" max="10752" width="9" style="97"/>
    <col min="10753" max="10753" width="16.625" style="97" customWidth="1"/>
    <col min="10754" max="10762" width="6.625" style="97" customWidth="1"/>
    <col min="10763" max="10764" width="6.375" style="97" customWidth="1"/>
    <col min="10765" max="10767" width="6.625" style="97" customWidth="1"/>
    <col min="10768" max="10768" width="5.75" style="97" customWidth="1"/>
    <col min="10769" max="10769" width="6.625" style="97" customWidth="1"/>
    <col min="10770" max="10770" width="8.25" style="97" customWidth="1"/>
    <col min="10771" max="10771" width="9" style="97"/>
    <col min="10772" max="10775" width="4.5" style="97" bestFit="1" customWidth="1"/>
    <col min="10776" max="11008" width="9" style="97"/>
    <col min="11009" max="11009" width="16.625" style="97" customWidth="1"/>
    <col min="11010" max="11018" width="6.625" style="97" customWidth="1"/>
    <col min="11019" max="11020" width="6.375" style="97" customWidth="1"/>
    <col min="11021" max="11023" width="6.625" style="97" customWidth="1"/>
    <col min="11024" max="11024" width="5.75" style="97" customWidth="1"/>
    <col min="11025" max="11025" width="6.625" style="97" customWidth="1"/>
    <col min="11026" max="11026" width="8.25" style="97" customWidth="1"/>
    <col min="11027" max="11027" width="9" style="97"/>
    <col min="11028" max="11031" width="4.5" style="97" bestFit="1" customWidth="1"/>
    <col min="11032" max="11264" width="9" style="97"/>
    <col min="11265" max="11265" width="16.625" style="97" customWidth="1"/>
    <col min="11266" max="11274" width="6.625" style="97" customWidth="1"/>
    <col min="11275" max="11276" width="6.375" style="97" customWidth="1"/>
    <col min="11277" max="11279" width="6.625" style="97" customWidth="1"/>
    <col min="11280" max="11280" width="5.75" style="97" customWidth="1"/>
    <col min="11281" max="11281" width="6.625" style="97" customWidth="1"/>
    <col min="11282" max="11282" width="8.25" style="97" customWidth="1"/>
    <col min="11283" max="11283" width="9" style="97"/>
    <col min="11284" max="11287" width="4.5" style="97" bestFit="1" customWidth="1"/>
    <col min="11288" max="11520" width="9" style="97"/>
    <col min="11521" max="11521" width="16.625" style="97" customWidth="1"/>
    <col min="11522" max="11530" width="6.625" style="97" customWidth="1"/>
    <col min="11531" max="11532" width="6.375" style="97" customWidth="1"/>
    <col min="11533" max="11535" width="6.625" style="97" customWidth="1"/>
    <col min="11536" max="11536" width="5.75" style="97" customWidth="1"/>
    <col min="11537" max="11537" width="6.625" style="97" customWidth="1"/>
    <col min="11538" max="11538" width="8.25" style="97" customWidth="1"/>
    <col min="11539" max="11539" width="9" style="97"/>
    <col min="11540" max="11543" width="4.5" style="97" bestFit="1" customWidth="1"/>
    <col min="11544" max="11776" width="9" style="97"/>
    <col min="11777" max="11777" width="16.625" style="97" customWidth="1"/>
    <col min="11778" max="11786" width="6.625" style="97" customWidth="1"/>
    <col min="11787" max="11788" width="6.375" style="97" customWidth="1"/>
    <col min="11789" max="11791" width="6.625" style="97" customWidth="1"/>
    <col min="11792" max="11792" width="5.75" style="97" customWidth="1"/>
    <col min="11793" max="11793" width="6.625" style="97" customWidth="1"/>
    <col min="11794" max="11794" width="8.25" style="97" customWidth="1"/>
    <col min="11795" max="11795" width="9" style="97"/>
    <col min="11796" max="11799" width="4.5" style="97" bestFit="1" customWidth="1"/>
    <col min="11800" max="12032" width="9" style="97"/>
    <col min="12033" max="12033" width="16.625" style="97" customWidth="1"/>
    <col min="12034" max="12042" width="6.625" style="97" customWidth="1"/>
    <col min="12043" max="12044" width="6.375" style="97" customWidth="1"/>
    <col min="12045" max="12047" width="6.625" style="97" customWidth="1"/>
    <col min="12048" max="12048" width="5.75" style="97" customWidth="1"/>
    <col min="12049" max="12049" width="6.625" style="97" customWidth="1"/>
    <col min="12050" max="12050" width="8.25" style="97" customWidth="1"/>
    <col min="12051" max="12051" width="9" style="97"/>
    <col min="12052" max="12055" width="4.5" style="97" bestFit="1" customWidth="1"/>
    <col min="12056" max="12288" width="9" style="97"/>
    <col min="12289" max="12289" width="16.625" style="97" customWidth="1"/>
    <col min="12290" max="12298" width="6.625" style="97" customWidth="1"/>
    <col min="12299" max="12300" width="6.375" style="97" customWidth="1"/>
    <col min="12301" max="12303" width="6.625" style="97" customWidth="1"/>
    <col min="12304" max="12304" width="5.75" style="97" customWidth="1"/>
    <col min="12305" max="12305" width="6.625" style="97" customWidth="1"/>
    <col min="12306" max="12306" width="8.25" style="97" customWidth="1"/>
    <col min="12307" max="12307" width="9" style="97"/>
    <col min="12308" max="12311" width="4.5" style="97" bestFit="1" customWidth="1"/>
    <col min="12312" max="12544" width="9" style="97"/>
    <col min="12545" max="12545" width="16.625" style="97" customWidth="1"/>
    <col min="12546" max="12554" width="6.625" style="97" customWidth="1"/>
    <col min="12555" max="12556" width="6.375" style="97" customWidth="1"/>
    <col min="12557" max="12559" width="6.625" style="97" customWidth="1"/>
    <col min="12560" max="12560" width="5.75" style="97" customWidth="1"/>
    <col min="12561" max="12561" width="6.625" style="97" customWidth="1"/>
    <col min="12562" max="12562" width="8.25" style="97" customWidth="1"/>
    <col min="12563" max="12563" width="9" style="97"/>
    <col min="12564" max="12567" width="4.5" style="97" bestFit="1" customWidth="1"/>
    <col min="12568" max="12800" width="9" style="97"/>
    <col min="12801" max="12801" width="16.625" style="97" customWidth="1"/>
    <col min="12802" max="12810" width="6.625" style="97" customWidth="1"/>
    <col min="12811" max="12812" width="6.375" style="97" customWidth="1"/>
    <col min="12813" max="12815" width="6.625" style="97" customWidth="1"/>
    <col min="12816" max="12816" width="5.75" style="97" customWidth="1"/>
    <col min="12817" max="12817" width="6.625" style="97" customWidth="1"/>
    <col min="12818" max="12818" width="8.25" style="97" customWidth="1"/>
    <col min="12819" max="12819" width="9" style="97"/>
    <col min="12820" max="12823" width="4.5" style="97" bestFit="1" customWidth="1"/>
    <col min="12824" max="13056" width="9" style="97"/>
    <col min="13057" max="13057" width="16.625" style="97" customWidth="1"/>
    <col min="13058" max="13066" width="6.625" style="97" customWidth="1"/>
    <col min="13067" max="13068" width="6.375" style="97" customWidth="1"/>
    <col min="13069" max="13071" width="6.625" style="97" customWidth="1"/>
    <col min="13072" max="13072" width="5.75" style="97" customWidth="1"/>
    <col min="13073" max="13073" width="6.625" style="97" customWidth="1"/>
    <col min="13074" max="13074" width="8.25" style="97" customWidth="1"/>
    <col min="13075" max="13075" width="9" style="97"/>
    <col min="13076" max="13079" width="4.5" style="97" bestFit="1" customWidth="1"/>
    <col min="13080" max="13312" width="9" style="97"/>
    <col min="13313" max="13313" width="16.625" style="97" customWidth="1"/>
    <col min="13314" max="13322" width="6.625" style="97" customWidth="1"/>
    <col min="13323" max="13324" width="6.375" style="97" customWidth="1"/>
    <col min="13325" max="13327" width="6.625" style="97" customWidth="1"/>
    <col min="13328" max="13328" width="5.75" style="97" customWidth="1"/>
    <col min="13329" max="13329" width="6.625" style="97" customWidth="1"/>
    <col min="13330" max="13330" width="8.25" style="97" customWidth="1"/>
    <col min="13331" max="13331" width="9" style="97"/>
    <col min="13332" max="13335" width="4.5" style="97" bestFit="1" customWidth="1"/>
    <col min="13336" max="13568" width="9" style="97"/>
    <col min="13569" max="13569" width="16.625" style="97" customWidth="1"/>
    <col min="13570" max="13578" width="6.625" style="97" customWidth="1"/>
    <col min="13579" max="13580" width="6.375" style="97" customWidth="1"/>
    <col min="13581" max="13583" width="6.625" style="97" customWidth="1"/>
    <col min="13584" max="13584" width="5.75" style="97" customWidth="1"/>
    <col min="13585" max="13585" width="6.625" style="97" customWidth="1"/>
    <col min="13586" max="13586" width="8.25" style="97" customWidth="1"/>
    <col min="13587" max="13587" width="9" style="97"/>
    <col min="13588" max="13591" width="4.5" style="97" bestFit="1" customWidth="1"/>
    <col min="13592" max="13824" width="9" style="97"/>
    <col min="13825" max="13825" width="16.625" style="97" customWidth="1"/>
    <col min="13826" max="13834" width="6.625" style="97" customWidth="1"/>
    <col min="13835" max="13836" width="6.375" style="97" customWidth="1"/>
    <col min="13837" max="13839" width="6.625" style="97" customWidth="1"/>
    <col min="13840" max="13840" width="5.75" style="97" customWidth="1"/>
    <col min="13841" max="13841" width="6.625" style="97" customWidth="1"/>
    <col min="13842" max="13842" width="8.25" style="97" customWidth="1"/>
    <col min="13843" max="13843" width="9" style="97"/>
    <col min="13844" max="13847" width="4.5" style="97" bestFit="1" customWidth="1"/>
    <col min="13848" max="14080" width="9" style="97"/>
    <col min="14081" max="14081" width="16.625" style="97" customWidth="1"/>
    <col min="14082" max="14090" width="6.625" style="97" customWidth="1"/>
    <col min="14091" max="14092" width="6.375" style="97" customWidth="1"/>
    <col min="14093" max="14095" width="6.625" style="97" customWidth="1"/>
    <col min="14096" max="14096" width="5.75" style="97" customWidth="1"/>
    <col min="14097" max="14097" width="6.625" style="97" customWidth="1"/>
    <col min="14098" max="14098" width="8.25" style="97" customWidth="1"/>
    <col min="14099" max="14099" width="9" style="97"/>
    <col min="14100" max="14103" width="4.5" style="97" bestFit="1" customWidth="1"/>
    <col min="14104" max="14336" width="9" style="97"/>
    <col min="14337" max="14337" width="16.625" style="97" customWidth="1"/>
    <col min="14338" max="14346" width="6.625" style="97" customWidth="1"/>
    <col min="14347" max="14348" width="6.375" style="97" customWidth="1"/>
    <col min="14349" max="14351" width="6.625" style="97" customWidth="1"/>
    <col min="14352" max="14352" width="5.75" style="97" customWidth="1"/>
    <col min="14353" max="14353" width="6.625" style="97" customWidth="1"/>
    <col min="14354" max="14354" width="8.25" style="97" customWidth="1"/>
    <col min="14355" max="14355" width="9" style="97"/>
    <col min="14356" max="14359" width="4.5" style="97" bestFit="1" customWidth="1"/>
    <col min="14360" max="14592" width="9" style="97"/>
    <col min="14593" max="14593" width="16.625" style="97" customWidth="1"/>
    <col min="14594" max="14602" width="6.625" style="97" customWidth="1"/>
    <col min="14603" max="14604" width="6.375" style="97" customWidth="1"/>
    <col min="14605" max="14607" width="6.625" style="97" customWidth="1"/>
    <col min="14608" max="14608" width="5.75" style="97" customWidth="1"/>
    <col min="14609" max="14609" width="6.625" style="97" customWidth="1"/>
    <col min="14610" max="14610" width="8.25" style="97" customWidth="1"/>
    <col min="14611" max="14611" width="9" style="97"/>
    <col min="14612" max="14615" width="4.5" style="97" bestFit="1" customWidth="1"/>
    <col min="14616" max="14848" width="9" style="97"/>
    <col min="14849" max="14849" width="16.625" style="97" customWidth="1"/>
    <col min="14850" max="14858" width="6.625" style="97" customWidth="1"/>
    <col min="14859" max="14860" width="6.375" style="97" customWidth="1"/>
    <col min="14861" max="14863" width="6.625" style="97" customWidth="1"/>
    <col min="14864" max="14864" width="5.75" style="97" customWidth="1"/>
    <col min="14865" max="14865" width="6.625" style="97" customWidth="1"/>
    <col min="14866" max="14866" width="8.25" style="97" customWidth="1"/>
    <col min="14867" max="14867" width="9" style="97"/>
    <col min="14868" max="14871" width="4.5" style="97" bestFit="1" customWidth="1"/>
    <col min="14872" max="15104" width="9" style="97"/>
    <col min="15105" max="15105" width="16.625" style="97" customWidth="1"/>
    <col min="15106" max="15114" width="6.625" style="97" customWidth="1"/>
    <col min="15115" max="15116" width="6.375" style="97" customWidth="1"/>
    <col min="15117" max="15119" width="6.625" style="97" customWidth="1"/>
    <col min="15120" max="15120" width="5.75" style="97" customWidth="1"/>
    <col min="15121" max="15121" width="6.625" style="97" customWidth="1"/>
    <col min="15122" max="15122" width="8.25" style="97" customWidth="1"/>
    <col min="15123" max="15123" width="9" style="97"/>
    <col min="15124" max="15127" width="4.5" style="97" bestFit="1" customWidth="1"/>
    <col min="15128" max="15360" width="9" style="97"/>
    <col min="15361" max="15361" width="16.625" style="97" customWidth="1"/>
    <col min="15362" max="15370" width="6.625" style="97" customWidth="1"/>
    <col min="15371" max="15372" width="6.375" style="97" customWidth="1"/>
    <col min="15373" max="15375" width="6.625" style="97" customWidth="1"/>
    <col min="15376" max="15376" width="5.75" style="97" customWidth="1"/>
    <col min="15377" max="15377" width="6.625" style="97" customWidth="1"/>
    <col min="15378" max="15378" width="8.25" style="97" customWidth="1"/>
    <col min="15379" max="15379" width="9" style="97"/>
    <col min="15380" max="15383" width="4.5" style="97" bestFit="1" customWidth="1"/>
    <col min="15384" max="15616" width="9" style="97"/>
    <col min="15617" max="15617" width="16.625" style="97" customWidth="1"/>
    <col min="15618" max="15626" width="6.625" style="97" customWidth="1"/>
    <col min="15627" max="15628" width="6.375" style="97" customWidth="1"/>
    <col min="15629" max="15631" width="6.625" style="97" customWidth="1"/>
    <col min="15632" max="15632" width="5.75" style="97" customWidth="1"/>
    <col min="15633" max="15633" width="6.625" style="97" customWidth="1"/>
    <col min="15634" max="15634" width="8.25" style="97" customWidth="1"/>
    <col min="15635" max="15635" width="9" style="97"/>
    <col min="15636" max="15639" width="4.5" style="97" bestFit="1" customWidth="1"/>
    <col min="15640" max="15872" width="9" style="97"/>
    <col min="15873" max="15873" width="16.625" style="97" customWidth="1"/>
    <col min="15874" max="15882" width="6.625" style="97" customWidth="1"/>
    <col min="15883" max="15884" width="6.375" style="97" customWidth="1"/>
    <col min="15885" max="15887" width="6.625" style="97" customWidth="1"/>
    <col min="15888" max="15888" width="5.75" style="97" customWidth="1"/>
    <col min="15889" max="15889" width="6.625" style="97" customWidth="1"/>
    <col min="15890" max="15890" width="8.25" style="97" customWidth="1"/>
    <col min="15891" max="15891" width="9" style="97"/>
    <col min="15892" max="15895" width="4.5" style="97" bestFit="1" customWidth="1"/>
    <col min="15896" max="16128" width="9" style="97"/>
    <col min="16129" max="16129" width="16.625" style="97" customWidth="1"/>
    <col min="16130" max="16138" width="6.625" style="97" customWidth="1"/>
    <col min="16139" max="16140" width="6.375" style="97" customWidth="1"/>
    <col min="16141" max="16143" width="6.625" style="97" customWidth="1"/>
    <col min="16144" max="16144" width="5.75" style="97" customWidth="1"/>
    <col min="16145" max="16145" width="6.625" style="97" customWidth="1"/>
    <col min="16146" max="16146" width="8.25" style="97" customWidth="1"/>
    <col min="16147" max="16147" width="9" style="97"/>
    <col min="16148" max="16151" width="4.5" style="97" bestFit="1" customWidth="1"/>
    <col min="16152" max="16384" width="9" style="97"/>
  </cols>
  <sheetData>
    <row r="1" spans="1:51" s="94" customFormat="1" ht="14.25">
      <c r="A1" s="1439" t="s">
        <v>143</v>
      </c>
      <c r="B1" s="1462"/>
      <c r="K1" s="1469"/>
      <c r="L1" s="1462"/>
      <c r="M1" s="1469"/>
      <c r="O1" s="1810" t="s">
        <v>139</v>
      </c>
      <c r="P1" s="1737"/>
      <c r="Q1" s="1810" t="s">
        <v>393</v>
      </c>
      <c r="R1" s="1737"/>
    </row>
    <row r="2" spans="1:51" s="94" customFormat="1" ht="14.25">
      <c r="A2" s="1439" t="s">
        <v>34</v>
      </c>
      <c r="B2" s="1475" t="s">
        <v>88</v>
      </c>
      <c r="C2" s="1471"/>
      <c r="D2" s="1475"/>
      <c r="E2" s="1475"/>
      <c r="F2" s="1471"/>
      <c r="G2" s="1471"/>
      <c r="H2" s="1471"/>
      <c r="I2" s="1471"/>
      <c r="J2" s="1471"/>
      <c r="K2" s="1471"/>
      <c r="L2" s="1447"/>
      <c r="M2" s="1471"/>
      <c r="N2" s="7" t="s">
        <v>345</v>
      </c>
      <c r="O2" s="1810" t="s">
        <v>208</v>
      </c>
      <c r="P2" s="1737"/>
      <c r="Q2" s="1810" t="s">
        <v>689</v>
      </c>
      <c r="R2" s="1737"/>
    </row>
    <row r="3" spans="1:51" s="420" customFormat="1" ht="30" customHeight="1">
      <c r="A3" s="1748" t="s">
        <v>2493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</row>
    <row r="4" spans="1:51" s="94" customFormat="1" ht="21" customHeight="1">
      <c r="A4" s="1447"/>
      <c r="B4" s="1447"/>
      <c r="C4" s="1447"/>
      <c r="E4" s="1447"/>
      <c r="F4" s="1763" t="s">
        <v>512</v>
      </c>
      <c r="G4" s="1763"/>
      <c r="H4" s="1763"/>
      <c r="I4" s="1763"/>
      <c r="J4" s="1763"/>
      <c r="K4" s="1763"/>
      <c r="L4" s="1763"/>
      <c r="M4" s="1447"/>
      <c r="N4" s="1447"/>
      <c r="O4" s="1447"/>
      <c r="R4" s="1607" t="s">
        <v>224</v>
      </c>
    </row>
    <row r="5" spans="1:51" s="94" customFormat="1" ht="20.25" customHeight="1">
      <c r="A5" s="1795" t="s">
        <v>349</v>
      </c>
      <c r="B5" s="1808" t="s">
        <v>453</v>
      </c>
      <c r="C5" s="1808"/>
      <c r="D5" s="1808"/>
      <c r="E5" s="1810" t="s">
        <v>2494</v>
      </c>
      <c r="F5" s="1746"/>
      <c r="G5" s="1746"/>
      <c r="H5" s="1746"/>
      <c r="I5" s="1746"/>
      <c r="J5" s="1737"/>
      <c r="K5" s="1746" t="s">
        <v>2495</v>
      </c>
      <c r="L5" s="1746"/>
      <c r="M5" s="1746"/>
      <c r="N5" s="1746"/>
      <c r="O5" s="1746"/>
      <c r="P5" s="1746"/>
      <c r="Q5" s="1810" t="s">
        <v>676</v>
      </c>
      <c r="R5" s="1746"/>
    </row>
    <row r="6" spans="1:51" s="94" customFormat="1" ht="20.25" customHeight="1">
      <c r="A6" s="1766"/>
      <c r="B6" s="1818"/>
      <c r="C6" s="1818"/>
      <c r="D6" s="1818"/>
      <c r="E6" s="1810" t="s">
        <v>195</v>
      </c>
      <c r="F6" s="1760"/>
      <c r="G6" s="1810" t="s">
        <v>351</v>
      </c>
      <c r="H6" s="1737"/>
      <c r="I6" s="1810" t="s">
        <v>193</v>
      </c>
      <c r="J6" s="1737"/>
      <c r="K6" s="1810" t="s">
        <v>195</v>
      </c>
      <c r="L6" s="1737"/>
      <c r="M6" s="1810" t="s">
        <v>351</v>
      </c>
      <c r="N6" s="1737"/>
      <c r="O6" s="1810" t="s">
        <v>193</v>
      </c>
      <c r="P6" s="1746"/>
      <c r="Q6" s="1739" t="s">
        <v>195</v>
      </c>
      <c r="R6" s="1810"/>
    </row>
    <row r="7" spans="1:51" s="94" customFormat="1" ht="20.25" customHeight="1">
      <c r="A7" s="1767"/>
      <c r="B7" s="1439" t="s">
        <v>391</v>
      </c>
      <c r="C7" s="1439" t="s">
        <v>142</v>
      </c>
      <c r="D7" s="1439" t="s">
        <v>68</v>
      </c>
      <c r="E7" s="1439" t="s">
        <v>142</v>
      </c>
      <c r="F7" s="1439" t="s">
        <v>68</v>
      </c>
      <c r="G7" s="1439" t="s">
        <v>142</v>
      </c>
      <c r="H7" s="1439" t="s">
        <v>68</v>
      </c>
      <c r="I7" s="1439" t="s">
        <v>142</v>
      </c>
      <c r="J7" s="1439" t="s">
        <v>68</v>
      </c>
      <c r="K7" s="1439" t="s">
        <v>142</v>
      </c>
      <c r="L7" s="1463" t="s">
        <v>68</v>
      </c>
      <c r="M7" s="1463" t="s">
        <v>142</v>
      </c>
      <c r="N7" s="1463" t="s">
        <v>68</v>
      </c>
      <c r="O7" s="1463" t="s">
        <v>142</v>
      </c>
      <c r="P7" s="1463" t="s">
        <v>68</v>
      </c>
      <c r="Q7" s="1439" t="s">
        <v>142</v>
      </c>
      <c r="R7" s="1463" t="s">
        <v>68</v>
      </c>
    </row>
    <row r="8" spans="1:51" s="94" customFormat="1" ht="25.9" customHeight="1">
      <c r="A8" s="1454" t="s">
        <v>350</v>
      </c>
      <c r="B8" s="179">
        <f t="shared" ref="B8:R8" si="0">SUM(B9:B20)</f>
        <v>11266</v>
      </c>
      <c r="C8" s="193">
        <f t="shared" si="0"/>
        <v>6125</v>
      </c>
      <c r="D8" s="193">
        <f t="shared" si="0"/>
        <v>5141</v>
      </c>
      <c r="E8" s="193">
        <f t="shared" si="0"/>
        <v>0</v>
      </c>
      <c r="F8" s="193">
        <f t="shared" si="0"/>
        <v>0</v>
      </c>
      <c r="G8" s="193">
        <f t="shared" si="0"/>
        <v>2734</v>
      </c>
      <c r="H8" s="193">
        <f t="shared" si="0"/>
        <v>1226</v>
      </c>
      <c r="I8" s="193">
        <f t="shared" si="0"/>
        <v>1911</v>
      </c>
      <c r="J8" s="193">
        <f t="shared" si="0"/>
        <v>2608</v>
      </c>
      <c r="K8" s="193">
        <f t="shared" si="0"/>
        <v>0</v>
      </c>
      <c r="L8" s="193">
        <f t="shared" si="0"/>
        <v>0</v>
      </c>
      <c r="M8" s="193">
        <f t="shared" si="0"/>
        <v>0</v>
      </c>
      <c r="N8" s="193">
        <f t="shared" si="0"/>
        <v>0</v>
      </c>
      <c r="O8" s="193">
        <f t="shared" si="0"/>
        <v>1430</v>
      </c>
      <c r="P8" s="180">
        <f t="shared" si="0"/>
        <v>1211</v>
      </c>
      <c r="Q8" s="193">
        <f t="shared" si="0"/>
        <v>50</v>
      </c>
      <c r="R8" s="193">
        <f t="shared" si="0"/>
        <v>96</v>
      </c>
      <c r="T8" s="21">
        <f>B8-C8-D8</f>
        <v>0</v>
      </c>
      <c r="U8" s="21">
        <f>B8-SUM(E8:R8)</f>
        <v>0</v>
      </c>
      <c r="V8" s="21">
        <f>C8-E8-G8-I8-K8-M8-O8-Q8</f>
        <v>0</v>
      </c>
      <c r="W8" s="21">
        <f>D8-F8-H8-J8-L8-N8-P8-R8</f>
        <v>0</v>
      </c>
    </row>
    <row r="9" spans="1:51" s="94" customFormat="1" ht="25.9" customHeight="1">
      <c r="A9" s="1449" t="s">
        <v>392</v>
      </c>
      <c r="B9" s="191">
        <f t="shared" ref="B9:B20" si="1">C9+D9</f>
        <v>2147</v>
      </c>
      <c r="C9" s="1500">
        <f t="shared" ref="C9:D20" si="2">E9+G9+I9+K9+M9+O9+Q9</f>
        <v>802</v>
      </c>
      <c r="D9" s="1500">
        <f t="shared" si="2"/>
        <v>1345</v>
      </c>
      <c r="E9" s="1500">
        <v>0</v>
      </c>
      <c r="F9" s="1500">
        <v>0</v>
      </c>
      <c r="G9" s="1502">
        <v>0</v>
      </c>
      <c r="H9" s="1502">
        <v>0</v>
      </c>
      <c r="I9" s="1502">
        <v>802</v>
      </c>
      <c r="J9" s="1502">
        <v>1345</v>
      </c>
      <c r="K9" s="1500">
        <v>0</v>
      </c>
      <c r="L9" s="1500">
        <v>0</v>
      </c>
      <c r="M9" s="1500">
        <v>0</v>
      </c>
      <c r="N9" s="1500">
        <v>0</v>
      </c>
      <c r="O9" s="1502">
        <v>0</v>
      </c>
      <c r="P9" s="1502">
        <v>0</v>
      </c>
      <c r="Q9" s="1500">
        <v>0</v>
      </c>
      <c r="R9" s="1500">
        <v>0</v>
      </c>
      <c r="S9" s="1469"/>
      <c r="T9" s="21">
        <f t="shared" ref="T9:T20" si="3">B9-C9-D9</f>
        <v>0</v>
      </c>
      <c r="U9" s="21">
        <f t="shared" ref="U9:U20" si="4">B9-SUM(E9:R9)</f>
        <v>0</v>
      </c>
      <c r="V9" s="21">
        <f t="shared" ref="V9:W20" si="5">C9-E9-G9-I9-K9-M9-O9-Q9</f>
        <v>0</v>
      </c>
      <c r="W9" s="21">
        <f t="shared" si="5"/>
        <v>0</v>
      </c>
      <c r="X9" s="1469"/>
      <c r="Y9" s="1469"/>
      <c r="Z9" s="1469"/>
    </row>
    <row r="10" spans="1:51" s="94" customFormat="1" ht="25.9" customHeight="1">
      <c r="A10" s="1449" t="s">
        <v>353</v>
      </c>
      <c r="B10" s="191">
        <f t="shared" si="1"/>
        <v>1598</v>
      </c>
      <c r="C10" s="1500">
        <f t="shared" si="2"/>
        <v>1007</v>
      </c>
      <c r="D10" s="1500">
        <f t="shared" si="2"/>
        <v>591</v>
      </c>
      <c r="E10" s="1500">
        <v>0</v>
      </c>
      <c r="F10" s="1500">
        <v>0</v>
      </c>
      <c r="G10" s="1502">
        <v>602</v>
      </c>
      <c r="H10" s="1502">
        <v>517</v>
      </c>
      <c r="I10" s="1502">
        <v>0</v>
      </c>
      <c r="J10" s="1502">
        <v>0</v>
      </c>
      <c r="K10" s="1500">
        <v>0</v>
      </c>
      <c r="L10" s="1500">
        <v>0</v>
      </c>
      <c r="M10" s="1500">
        <v>0</v>
      </c>
      <c r="N10" s="1500">
        <v>0</v>
      </c>
      <c r="O10" s="1502">
        <v>405</v>
      </c>
      <c r="P10" s="1502">
        <v>74</v>
      </c>
      <c r="Q10" s="1500">
        <v>0</v>
      </c>
      <c r="R10" s="1500">
        <v>0</v>
      </c>
      <c r="T10" s="21">
        <f t="shared" si="3"/>
        <v>0</v>
      </c>
      <c r="U10" s="21">
        <f t="shared" si="4"/>
        <v>0</v>
      </c>
      <c r="V10" s="21">
        <f t="shared" si="5"/>
        <v>0</v>
      </c>
      <c r="W10" s="21">
        <f t="shared" si="5"/>
        <v>0</v>
      </c>
    </row>
    <row r="11" spans="1:51" s="94" customFormat="1" ht="25.9" customHeight="1">
      <c r="A11" s="1449" t="s">
        <v>354</v>
      </c>
      <c r="B11" s="191">
        <f t="shared" si="1"/>
        <v>1625</v>
      </c>
      <c r="C11" s="1500">
        <f t="shared" si="2"/>
        <v>920</v>
      </c>
      <c r="D11" s="1500">
        <f t="shared" si="2"/>
        <v>705</v>
      </c>
      <c r="E11" s="1500">
        <v>0</v>
      </c>
      <c r="F11" s="1500">
        <v>0</v>
      </c>
      <c r="G11" s="1502">
        <v>647</v>
      </c>
      <c r="H11" s="1502">
        <v>91</v>
      </c>
      <c r="I11" s="1502">
        <v>273</v>
      </c>
      <c r="J11" s="1502">
        <v>194</v>
      </c>
      <c r="K11" s="1500">
        <v>0</v>
      </c>
      <c r="L11" s="1500">
        <v>0</v>
      </c>
      <c r="M11" s="1500">
        <v>0</v>
      </c>
      <c r="N11" s="1500">
        <v>0</v>
      </c>
      <c r="O11" s="1502">
        <v>0</v>
      </c>
      <c r="P11" s="1502">
        <v>420</v>
      </c>
      <c r="Q11" s="1500">
        <v>0</v>
      </c>
      <c r="R11" s="1500">
        <v>0</v>
      </c>
      <c r="T11" s="21">
        <f t="shared" si="3"/>
        <v>0</v>
      </c>
      <c r="U11" s="21">
        <f t="shared" si="4"/>
        <v>0</v>
      </c>
      <c r="V11" s="21">
        <f t="shared" si="5"/>
        <v>0</v>
      </c>
      <c r="W11" s="21">
        <f t="shared" si="5"/>
        <v>0</v>
      </c>
    </row>
    <row r="12" spans="1:51" s="94" customFormat="1" ht="25.9" customHeight="1">
      <c r="A12" s="1449" t="s">
        <v>355</v>
      </c>
      <c r="B12" s="191">
        <f t="shared" si="1"/>
        <v>712</v>
      </c>
      <c r="C12" s="1500">
        <f t="shared" si="2"/>
        <v>95</v>
      </c>
      <c r="D12" s="1500">
        <f t="shared" si="2"/>
        <v>617</v>
      </c>
      <c r="E12" s="1500">
        <v>0</v>
      </c>
      <c r="F12" s="1500">
        <v>0</v>
      </c>
      <c r="G12" s="1502">
        <v>0</v>
      </c>
      <c r="H12" s="1502">
        <v>0</v>
      </c>
      <c r="I12" s="1502">
        <v>0</v>
      </c>
      <c r="J12" s="1502">
        <v>585</v>
      </c>
      <c r="K12" s="1500">
        <v>0</v>
      </c>
      <c r="L12" s="1500">
        <v>0</v>
      </c>
      <c r="M12" s="1500">
        <v>0</v>
      </c>
      <c r="N12" s="1500">
        <v>0</v>
      </c>
      <c r="O12" s="1502">
        <v>95</v>
      </c>
      <c r="P12" s="1502">
        <v>32</v>
      </c>
      <c r="Q12" s="1500">
        <v>0</v>
      </c>
      <c r="R12" s="1500">
        <v>0</v>
      </c>
      <c r="T12" s="21">
        <f t="shared" si="3"/>
        <v>0</v>
      </c>
      <c r="U12" s="21">
        <f t="shared" si="4"/>
        <v>0</v>
      </c>
      <c r="V12" s="21">
        <f t="shared" si="5"/>
        <v>0</v>
      </c>
      <c r="W12" s="21">
        <f t="shared" si="5"/>
        <v>0</v>
      </c>
    </row>
    <row r="13" spans="1:51" s="94" customFormat="1" ht="25.9" customHeight="1">
      <c r="A13" s="1449" t="s">
        <v>356</v>
      </c>
      <c r="B13" s="191">
        <f t="shared" si="1"/>
        <v>544</v>
      </c>
      <c r="C13" s="1500">
        <f t="shared" si="2"/>
        <v>455</v>
      </c>
      <c r="D13" s="1500">
        <f t="shared" si="2"/>
        <v>89</v>
      </c>
      <c r="E13" s="1500">
        <v>0</v>
      </c>
      <c r="F13" s="1500">
        <v>0</v>
      </c>
      <c r="G13" s="1502">
        <v>0</v>
      </c>
      <c r="H13" s="1502">
        <v>0</v>
      </c>
      <c r="I13" s="1502">
        <v>393</v>
      </c>
      <c r="J13" s="1502">
        <v>71</v>
      </c>
      <c r="K13" s="1500">
        <v>0</v>
      </c>
      <c r="L13" s="1500">
        <v>0</v>
      </c>
      <c r="M13" s="1500">
        <v>0</v>
      </c>
      <c r="N13" s="1500">
        <v>0</v>
      </c>
      <c r="O13" s="1502">
        <v>62</v>
      </c>
      <c r="P13" s="1502">
        <v>18</v>
      </c>
      <c r="Q13" s="1500">
        <v>0</v>
      </c>
      <c r="R13" s="1500">
        <v>0</v>
      </c>
      <c r="S13" s="1469"/>
      <c r="T13" s="21">
        <f t="shared" si="3"/>
        <v>0</v>
      </c>
      <c r="U13" s="21">
        <f t="shared" si="4"/>
        <v>0</v>
      </c>
      <c r="V13" s="21">
        <f t="shared" si="5"/>
        <v>0</v>
      </c>
      <c r="W13" s="21">
        <f t="shared" si="5"/>
        <v>0</v>
      </c>
      <c r="X13" s="1469"/>
      <c r="Y13" s="1469"/>
      <c r="Z13" s="1469"/>
    </row>
    <row r="14" spans="1:51" s="94" customFormat="1" ht="25.9" customHeight="1">
      <c r="A14" s="1449" t="s">
        <v>357</v>
      </c>
      <c r="B14" s="191">
        <f t="shared" si="1"/>
        <v>298</v>
      </c>
      <c r="C14" s="1500">
        <f t="shared" si="2"/>
        <v>108</v>
      </c>
      <c r="D14" s="1500">
        <f t="shared" si="2"/>
        <v>190</v>
      </c>
      <c r="E14" s="1500">
        <v>0</v>
      </c>
      <c r="F14" s="1500">
        <v>0</v>
      </c>
      <c r="G14" s="1502">
        <v>0</v>
      </c>
      <c r="H14" s="1502">
        <v>0</v>
      </c>
      <c r="I14" s="1502">
        <v>108</v>
      </c>
      <c r="J14" s="1502">
        <v>190</v>
      </c>
      <c r="K14" s="1500">
        <v>0</v>
      </c>
      <c r="L14" s="1500">
        <v>0</v>
      </c>
      <c r="M14" s="1500">
        <v>0</v>
      </c>
      <c r="N14" s="1500">
        <v>0</v>
      </c>
      <c r="O14" s="1502">
        <v>0</v>
      </c>
      <c r="P14" s="1502">
        <v>0</v>
      </c>
      <c r="Q14" s="1500">
        <v>0</v>
      </c>
      <c r="R14" s="1500">
        <v>0</v>
      </c>
      <c r="S14" s="1469"/>
      <c r="T14" s="21">
        <f t="shared" si="3"/>
        <v>0</v>
      </c>
      <c r="U14" s="21">
        <f t="shared" si="4"/>
        <v>0</v>
      </c>
      <c r="V14" s="21">
        <f t="shared" si="5"/>
        <v>0</v>
      </c>
      <c r="W14" s="21">
        <f t="shared" si="5"/>
        <v>0</v>
      </c>
      <c r="X14" s="1469"/>
      <c r="Y14" s="1469"/>
      <c r="Z14" s="1469"/>
    </row>
    <row r="15" spans="1:51" s="94" customFormat="1" ht="25.9" customHeight="1">
      <c r="A15" s="1449" t="s">
        <v>358</v>
      </c>
      <c r="B15" s="191">
        <f t="shared" si="1"/>
        <v>0</v>
      </c>
      <c r="C15" s="1500">
        <f t="shared" si="2"/>
        <v>0</v>
      </c>
      <c r="D15" s="1500">
        <f t="shared" si="2"/>
        <v>0</v>
      </c>
      <c r="E15" s="1500">
        <v>0</v>
      </c>
      <c r="F15" s="1500">
        <v>0</v>
      </c>
      <c r="G15" s="1502">
        <v>0</v>
      </c>
      <c r="H15" s="1502">
        <v>0</v>
      </c>
      <c r="I15" s="1502">
        <v>0</v>
      </c>
      <c r="J15" s="1502">
        <v>0</v>
      </c>
      <c r="K15" s="1500">
        <v>0</v>
      </c>
      <c r="L15" s="1500">
        <v>0</v>
      </c>
      <c r="M15" s="1500">
        <v>0</v>
      </c>
      <c r="N15" s="1500">
        <v>0</v>
      </c>
      <c r="O15" s="1502">
        <v>0</v>
      </c>
      <c r="P15" s="1502">
        <v>0</v>
      </c>
      <c r="Q15" s="1500">
        <v>0</v>
      </c>
      <c r="R15" s="1500">
        <v>0</v>
      </c>
      <c r="S15" s="1469"/>
      <c r="T15" s="21">
        <f t="shared" si="3"/>
        <v>0</v>
      </c>
      <c r="U15" s="21">
        <f t="shared" si="4"/>
        <v>0</v>
      </c>
      <c r="V15" s="21">
        <f t="shared" si="5"/>
        <v>0</v>
      </c>
      <c r="W15" s="21">
        <f t="shared" si="5"/>
        <v>0</v>
      </c>
      <c r="X15" s="1469"/>
      <c r="Y15" s="1469"/>
      <c r="Z15" s="1469"/>
    </row>
    <row r="16" spans="1:51" s="94" customFormat="1" ht="25.9" customHeight="1">
      <c r="A16" s="1449" t="s">
        <v>359</v>
      </c>
      <c r="B16" s="191">
        <f t="shared" si="1"/>
        <v>1374</v>
      </c>
      <c r="C16" s="1500">
        <f t="shared" si="2"/>
        <v>954</v>
      </c>
      <c r="D16" s="1500">
        <f t="shared" si="2"/>
        <v>420</v>
      </c>
      <c r="E16" s="1500">
        <v>0</v>
      </c>
      <c r="F16" s="1500">
        <v>0</v>
      </c>
      <c r="G16" s="1502">
        <v>393</v>
      </c>
      <c r="H16" s="1502">
        <v>50</v>
      </c>
      <c r="I16" s="1502">
        <v>0</v>
      </c>
      <c r="J16" s="1502">
        <v>0</v>
      </c>
      <c r="K16" s="1500">
        <v>0</v>
      </c>
      <c r="L16" s="1500">
        <v>0</v>
      </c>
      <c r="M16" s="1500">
        <v>0</v>
      </c>
      <c r="N16" s="1500">
        <v>0</v>
      </c>
      <c r="O16" s="1502">
        <v>561</v>
      </c>
      <c r="P16" s="1502">
        <v>370</v>
      </c>
      <c r="Q16" s="1500">
        <v>0</v>
      </c>
      <c r="R16" s="1500">
        <v>0</v>
      </c>
      <c r="S16" s="1469"/>
      <c r="T16" s="21">
        <f t="shared" si="3"/>
        <v>0</v>
      </c>
      <c r="U16" s="21">
        <f t="shared" si="4"/>
        <v>0</v>
      </c>
      <c r="V16" s="21">
        <f t="shared" si="5"/>
        <v>0</v>
      </c>
      <c r="W16" s="21">
        <f t="shared" si="5"/>
        <v>0</v>
      </c>
      <c r="X16" s="1469"/>
      <c r="Y16" s="1469"/>
      <c r="Z16" s="1469"/>
    </row>
    <row r="17" spans="1:27" s="94" customFormat="1" ht="25.9" customHeight="1">
      <c r="A17" s="1449" t="s">
        <v>360</v>
      </c>
      <c r="B17" s="191">
        <f t="shared" si="1"/>
        <v>529</v>
      </c>
      <c r="C17" s="1500">
        <f t="shared" si="2"/>
        <v>476</v>
      </c>
      <c r="D17" s="1500">
        <f t="shared" si="2"/>
        <v>53</v>
      </c>
      <c r="E17" s="1500">
        <v>0</v>
      </c>
      <c r="F17" s="1500">
        <v>0</v>
      </c>
      <c r="G17" s="1502">
        <v>476</v>
      </c>
      <c r="H17" s="1502">
        <v>53</v>
      </c>
      <c r="I17" s="1502">
        <v>0</v>
      </c>
      <c r="J17" s="1502">
        <v>0</v>
      </c>
      <c r="K17" s="1500">
        <v>0</v>
      </c>
      <c r="L17" s="1500">
        <v>0</v>
      </c>
      <c r="M17" s="1500">
        <v>0</v>
      </c>
      <c r="N17" s="1500">
        <v>0</v>
      </c>
      <c r="O17" s="1502">
        <v>0</v>
      </c>
      <c r="P17" s="1502">
        <v>0</v>
      </c>
      <c r="Q17" s="1500">
        <v>0</v>
      </c>
      <c r="R17" s="1500">
        <v>0</v>
      </c>
      <c r="S17" s="1469"/>
      <c r="T17" s="21">
        <f t="shared" si="3"/>
        <v>0</v>
      </c>
      <c r="U17" s="21">
        <f t="shared" si="4"/>
        <v>0</v>
      </c>
      <c r="V17" s="21">
        <f t="shared" si="5"/>
        <v>0</v>
      </c>
      <c r="W17" s="21">
        <f t="shared" si="5"/>
        <v>0</v>
      </c>
      <c r="X17" s="1469"/>
      <c r="Y17" s="1469"/>
      <c r="Z17" s="1469"/>
    </row>
    <row r="18" spans="1:27" s="94" customFormat="1" ht="25.9" customHeight="1">
      <c r="A18" s="1449" t="s">
        <v>361</v>
      </c>
      <c r="B18" s="191">
        <f t="shared" si="1"/>
        <v>680</v>
      </c>
      <c r="C18" s="1500">
        <f t="shared" si="2"/>
        <v>498</v>
      </c>
      <c r="D18" s="1500">
        <f t="shared" si="2"/>
        <v>182</v>
      </c>
      <c r="E18" s="1500">
        <v>0</v>
      </c>
      <c r="F18" s="1500">
        <v>0</v>
      </c>
      <c r="G18" s="1502">
        <v>448</v>
      </c>
      <c r="H18" s="1502">
        <v>86</v>
      </c>
      <c r="I18" s="1502">
        <v>0</v>
      </c>
      <c r="J18" s="1502">
        <v>0</v>
      </c>
      <c r="K18" s="1500">
        <v>0</v>
      </c>
      <c r="L18" s="1500">
        <v>0</v>
      </c>
      <c r="M18" s="1500">
        <v>0</v>
      </c>
      <c r="N18" s="1500">
        <v>0</v>
      </c>
      <c r="O18" s="1502">
        <v>0</v>
      </c>
      <c r="P18" s="1502">
        <v>0</v>
      </c>
      <c r="Q18" s="1502">
        <v>50</v>
      </c>
      <c r="R18" s="1502">
        <v>96</v>
      </c>
      <c r="S18" s="1469"/>
      <c r="T18" s="21">
        <f t="shared" si="3"/>
        <v>0</v>
      </c>
      <c r="U18" s="21">
        <f t="shared" si="4"/>
        <v>0</v>
      </c>
      <c r="V18" s="21">
        <f t="shared" si="5"/>
        <v>0</v>
      </c>
      <c r="W18" s="21">
        <f t="shared" si="5"/>
        <v>0</v>
      </c>
      <c r="X18" s="1469"/>
      <c r="Y18" s="1469"/>
      <c r="Z18" s="1469"/>
    </row>
    <row r="19" spans="1:27" s="94" customFormat="1" ht="25.9" customHeight="1">
      <c r="A19" s="1449" t="s">
        <v>362</v>
      </c>
      <c r="B19" s="191">
        <f t="shared" si="1"/>
        <v>1286</v>
      </c>
      <c r="C19" s="1500">
        <f t="shared" si="2"/>
        <v>449</v>
      </c>
      <c r="D19" s="1500">
        <f t="shared" si="2"/>
        <v>837</v>
      </c>
      <c r="E19" s="1500">
        <v>0</v>
      </c>
      <c r="F19" s="1500">
        <v>0</v>
      </c>
      <c r="G19" s="1502">
        <v>168</v>
      </c>
      <c r="H19" s="1502">
        <v>429</v>
      </c>
      <c r="I19" s="1502">
        <v>60</v>
      </c>
      <c r="J19" s="1502">
        <v>203</v>
      </c>
      <c r="K19" s="1500">
        <v>0</v>
      </c>
      <c r="L19" s="1500">
        <v>0</v>
      </c>
      <c r="M19" s="1500">
        <v>0</v>
      </c>
      <c r="N19" s="1500">
        <v>0</v>
      </c>
      <c r="O19" s="1502">
        <v>221</v>
      </c>
      <c r="P19" s="1502">
        <v>205</v>
      </c>
      <c r="Q19" s="1500">
        <v>0</v>
      </c>
      <c r="R19" s="1500">
        <v>0</v>
      </c>
      <c r="S19" s="1469"/>
      <c r="T19" s="21">
        <f t="shared" si="3"/>
        <v>0</v>
      </c>
      <c r="U19" s="21">
        <f t="shared" si="4"/>
        <v>0</v>
      </c>
      <c r="V19" s="21">
        <f t="shared" si="5"/>
        <v>0</v>
      </c>
      <c r="W19" s="21">
        <f t="shared" si="5"/>
        <v>0</v>
      </c>
      <c r="X19" s="1469"/>
      <c r="Y19" s="1469"/>
      <c r="Z19" s="1469"/>
    </row>
    <row r="20" spans="1:27" s="94" customFormat="1" ht="25.9" customHeight="1">
      <c r="A20" s="1450" t="s">
        <v>363</v>
      </c>
      <c r="B20" s="192">
        <f t="shared" si="1"/>
        <v>473</v>
      </c>
      <c r="C20" s="1505">
        <f t="shared" si="2"/>
        <v>361</v>
      </c>
      <c r="D20" s="1505">
        <f t="shared" si="2"/>
        <v>112</v>
      </c>
      <c r="E20" s="1505">
        <v>0</v>
      </c>
      <c r="F20" s="1505">
        <v>0</v>
      </c>
      <c r="G20" s="314">
        <v>0</v>
      </c>
      <c r="H20" s="314">
        <v>0</v>
      </c>
      <c r="I20" s="314">
        <v>275</v>
      </c>
      <c r="J20" s="314">
        <v>20</v>
      </c>
      <c r="K20" s="1505">
        <v>0</v>
      </c>
      <c r="L20" s="1505">
        <v>0</v>
      </c>
      <c r="M20" s="1505">
        <v>0</v>
      </c>
      <c r="N20" s="1505">
        <v>0</v>
      </c>
      <c r="O20" s="314">
        <v>86</v>
      </c>
      <c r="P20" s="314">
        <v>92</v>
      </c>
      <c r="Q20" s="1505">
        <v>0</v>
      </c>
      <c r="R20" s="1505">
        <v>0</v>
      </c>
      <c r="S20" s="1469"/>
      <c r="T20" s="21">
        <f t="shared" si="3"/>
        <v>0</v>
      </c>
      <c r="U20" s="21">
        <f t="shared" si="4"/>
        <v>0</v>
      </c>
      <c r="V20" s="21">
        <f t="shared" si="5"/>
        <v>0</v>
      </c>
      <c r="W20" s="21">
        <f t="shared" si="5"/>
        <v>0</v>
      </c>
      <c r="X20" s="1469"/>
      <c r="Y20" s="1469"/>
      <c r="Z20" s="1469"/>
    </row>
    <row r="21" spans="1:27" s="1469" customFormat="1" ht="13.9" customHeight="1">
      <c r="A21" s="1469" t="s">
        <v>328</v>
      </c>
      <c r="C21" s="157" t="s">
        <v>329</v>
      </c>
      <c r="G21" s="157" t="s">
        <v>330</v>
      </c>
      <c r="I21" s="94"/>
      <c r="L21" s="1469" t="s">
        <v>332</v>
      </c>
      <c r="R21" s="99" t="s">
        <v>333</v>
      </c>
    </row>
    <row r="22" spans="1:27" s="1469" customFormat="1" ht="13.9" customHeight="1">
      <c r="A22" s="1462"/>
      <c r="B22" s="1462"/>
      <c r="C22" s="1462"/>
      <c r="D22" s="1462"/>
      <c r="G22" s="157" t="s">
        <v>334</v>
      </c>
      <c r="I22" s="94"/>
      <c r="K22" s="1462"/>
      <c r="L22" s="1462"/>
      <c r="M22" s="1462"/>
    </row>
    <row r="23" spans="1:27" s="94" customFormat="1" ht="13.9" customHeight="1">
      <c r="A23" s="1462"/>
      <c r="B23" s="1546"/>
      <c r="C23" s="1546"/>
      <c r="D23" s="1546"/>
      <c r="E23" s="1546"/>
      <c r="F23" s="1546"/>
      <c r="G23" s="1546"/>
      <c r="H23" s="1546"/>
      <c r="I23" s="1546"/>
      <c r="J23" s="1546"/>
      <c r="K23" s="1546"/>
      <c r="L23" s="1546"/>
      <c r="M23" s="1546"/>
      <c r="N23" s="1469"/>
      <c r="O23" s="1469"/>
      <c r="P23" s="1469"/>
    </row>
    <row r="24" spans="1:27" s="1469" customFormat="1" ht="13.9" customHeight="1">
      <c r="A24" s="94" t="s">
        <v>141</v>
      </c>
      <c r="B24" s="94"/>
      <c r="C24" s="94"/>
      <c r="D24" s="94"/>
    </row>
    <row r="25" spans="1:27" s="94" customFormat="1" ht="13.9" customHeight="1">
      <c r="A25" s="94" t="s">
        <v>272</v>
      </c>
      <c r="B25" s="1469"/>
      <c r="C25" s="1469"/>
    </row>
    <row r="26" spans="1:27" s="94" customFormat="1" ht="13.9" customHeight="1">
      <c r="A26" s="157"/>
      <c r="B26" s="157"/>
      <c r="W26" s="1469"/>
      <c r="X26" s="1469"/>
      <c r="Y26" s="1469"/>
      <c r="Z26" s="1469"/>
      <c r="AA26" s="1469"/>
    </row>
    <row r="27" spans="1:27">
      <c r="B27" s="372">
        <f>B8-SUM(B9:B20)</f>
        <v>0</v>
      </c>
      <c r="C27" s="372">
        <f t="shared" ref="C27:R27" si="6">C8-SUM(C9:C20)</f>
        <v>0</v>
      </c>
      <c r="D27" s="372">
        <f t="shared" si="6"/>
        <v>0</v>
      </c>
      <c r="E27" s="372">
        <f t="shared" si="6"/>
        <v>0</v>
      </c>
      <c r="F27" s="372">
        <f t="shared" si="6"/>
        <v>0</v>
      </c>
      <c r="G27" s="372">
        <f t="shared" si="6"/>
        <v>0</v>
      </c>
      <c r="H27" s="372">
        <f t="shared" si="6"/>
        <v>0</v>
      </c>
      <c r="I27" s="372">
        <f t="shared" si="6"/>
        <v>0</v>
      </c>
      <c r="J27" s="372">
        <f t="shared" si="6"/>
        <v>0</v>
      </c>
      <c r="K27" s="372">
        <f t="shared" si="6"/>
        <v>0</v>
      </c>
      <c r="L27" s="372">
        <f t="shared" si="6"/>
        <v>0</v>
      </c>
      <c r="M27" s="372">
        <f t="shared" si="6"/>
        <v>0</v>
      </c>
      <c r="N27" s="372">
        <f t="shared" si="6"/>
        <v>0</v>
      </c>
      <c r="O27" s="372">
        <f t="shared" si="6"/>
        <v>0</v>
      </c>
      <c r="P27" s="372">
        <f t="shared" si="6"/>
        <v>0</v>
      </c>
      <c r="Q27" s="372">
        <f t="shared" si="6"/>
        <v>0</v>
      </c>
      <c r="R27" s="372">
        <f t="shared" si="6"/>
        <v>0</v>
      </c>
    </row>
  </sheetData>
  <mergeCells count="18">
    <mergeCell ref="O6:P6"/>
    <mergeCell ref="Q6:R6"/>
    <mergeCell ref="A5:A7"/>
    <mergeCell ref="B5:D6"/>
    <mergeCell ref="E5:J5"/>
    <mergeCell ref="K5:P5"/>
    <mergeCell ref="Q5:R5"/>
    <mergeCell ref="E6:F6"/>
    <mergeCell ref="G6:H6"/>
    <mergeCell ref="I6:J6"/>
    <mergeCell ref="K6:L6"/>
    <mergeCell ref="M6:N6"/>
    <mergeCell ref="F4:L4"/>
    <mergeCell ref="O1:P1"/>
    <mergeCell ref="Q1:R1"/>
    <mergeCell ref="O2:P2"/>
    <mergeCell ref="Q2:R2"/>
    <mergeCell ref="A3:R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1"/>
  <sheetViews>
    <sheetView view="pageBreakPreview" topLeftCell="A49" zoomScaleNormal="100" zoomScaleSheetLayoutView="100" workbookViewId="0">
      <selection activeCell="I10" sqref="I10"/>
    </sheetView>
  </sheetViews>
  <sheetFormatPr defaultColWidth="9" defaultRowHeight="15.75"/>
  <cols>
    <col min="1" max="1" width="11.375" style="97" customWidth="1"/>
    <col min="2" max="5" width="5.625" style="97" customWidth="1"/>
    <col min="6" max="22" width="5.5" style="97" customWidth="1"/>
    <col min="23" max="23" width="9" style="97"/>
    <col min="24" max="30" width="4" style="97" bestFit="1" customWidth="1"/>
    <col min="31" max="256" width="9" style="97"/>
    <col min="257" max="257" width="11.375" style="97" customWidth="1"/>
    <col min="258" max="261" width="5.625" style="97" customWidth="1"/>
    <col min="262" max="278" width="5.5" style="97" customWidth="1"/>
    <col min="279" max="279" width="9" style="97"/>
    <col min="280" max="286" width="4" style="97" bestFit="1" customWidth="1"/>
    <col min="287" max="512" width="9" style="97"/>
    <col min="513" max="513" width="11.375" style="97" customWidth="1"/>
    <col min="514" max="517" width="5.625" style="97" customWidth="1"/>
    <col min="518" max="534" width="5.5" style="97" customWidth="1"/>
    <col min="535" max="535" width="9" style="97"/>
    <col min="536" max="542" width="4" style="97" bestFit="1" customWidth="1"/>
    <col min="543" max="768" width="9" style="97"/>
    <col min="769" max="769" width="11.375" style="97" customWidth="1"/>
    <col min="770" max="773" width="5.625" style="97" customWidth="1"/>
    <col min="774" max="790" width="5.5" style="97" customWidth="1"/>
    <col min="791" max="791" width="9" style="97"/>
    <col min="792" max="798" width="4" style="97" bestFit="1" customWidth="1"/>
    <col min="799" max="1024" width="9" style="97"/>
    <col min="1025" max="1025" width="11.375" style="97" customWidth="1"/>
    <col min="1026" max="1029" width="5.625" style="97" customWidth="1"/>
    <col min="1030" max="1046" width="5.5" style="97" customWidth="1"/>
    <col min="1047" max="1047" width="9" style="97"/>
    <col min="1048" max="1054" width="4" style="97" bestFit="1" customWidth="1"/>
    <col min="1055" max="1280" width="9" style="97"/>
    <col min="1281" max="1281" width="11.375" style="97" customWidth="1"/>
    <col min="1282" max="1285" width="5.625" style="97" customWidth="1"/>
    <col min="1286" max="1302" width="5.5" style="97" customWidth="1"/>
    <col min="1303" max="1303" width="9" style="97"/>
    <col min="1304" max="1310" width="4" style="97" bestFit="1" customWidth="1"/>
    <col min="1311" max="1536" width="9" style="97"/>
    <col min="1537" max="1537" width="11.375" style="97" customWidth="1"/>
    <col min="1538" max="1541" width="5.625" style="97" customWidth="1"/>
    <col min="1542" max="1558" width="5.5" style="97" customWidth="1"/>
    <col min="1559" max="1559" width="9" style="97"/>
    <col min="1560" max="1566" width="4" style="97" bestFit="1" customWidth="1"/>
    <col min="1567" max="1792" width="9" style="97"/>
    <col min="1793" max="1793" width="11.375" style="97" customWidth="1"/>
    <col min="1794" max="1797" width="5.625" style="97" customWidth="1"/>
    <col min="1798" max="1814" width="5.5" style="97" customWidth="1"/>
    <col min="1815" max="1815" width="9" style="97"/>
    <col min="1816" max="1822" width="4" style="97" bestFit="1" customWidth="1"/>
    <col min="1823" max="2048" width="9" style="97"/>
    <col min="2049" max="2049" width="11.375" style="97" customWidth="1"/>
    <col min="2050" max="2053" width="5.625" style="97" customWidth="1"/>
    <col min="2054" max="2070" width="5.5" style="97" customWidth="1"/>
    <col min="2071" max="2071" width="9" style="97"/>
    <col min="2072" max="2078" width="4" style="97" bestFit="1" customWidth="1"/>
    <col min="2079" max="2304" width="9" style="97"/>
    <col min="2305" max="2305" width="11.375" style="97" customWidth="1"/>
    <col min="2306" max="2309" width="5.625" style="97" customWidth="1"/>
    <col min="2310" max="2326" width="5.5" style="97" customWidth="1"/>
    <col min="2327" max="2327" width="9" style="97"/>
    <col min="2328" max="2334" width="4" style="97" bestFit="1" customWidth="1"/>
    <col min="2335" max="2560" width="9" style="97"/>
    <col min="2561" max="2561" width="11.375" style="97" customWidth="1"/>
    <col min="2562" max="2565" width="5.625" style="97" customWidth="1"/>
    <col min="2566" max="2582" width="5.5" style="97" customWidth="1"/>
    <col min="2583" max="2583" width="9" style="97"/>
    <col min="2584" max="2590" width="4" style="97" bestFit="1" customWidth="1"/>
    <col min="2591" max="2816" width="9" style="97"/>
    <col min="2817" max="2817" width="11.375" style="97" customWidth="1"/>
    <col min="2818" max="2821" width="5.625" style="97" customWidth="1"/>
    <col min="2822" max="2838" width="5.5" style="97" customWidth="1"/>
    <col min="2839" max="2839" width="9" style="97"/>
    <col min="2840" max="2846" width="4" style="97" bestFit="1" customWidth="1"/>
    <col min="2847" max="3072" width="9" style="97"/>
    <col min="3073" max="3073" width="11.375" style="97" customWidth="1"/>
    <col min="3074" max="3077" width="5.625" style="97" customWidth="1"/>
    <col min="3078" max="3094" width="5.5" style="97" customWidth="1"/>
    <col min="3095" max="3095" width="9" style="97"/>
    <col min="3096" max="3102" width="4" style="97" bestFit="1" customWidth="1"/>
    <col min="3103" max="3328" width="9" style="97"/>
    <col min="3329" max="3329" width="11.375" style="97" customWidth="1"/>
    <col min="3330" max="3333" width="5.625" style="97" customWidth="1"/>
    <col min="3334" max="3350" width="5.5" style="97" customWidth="1"/>
    <col min="3351" max="3351" width="9" style="97"/>
    <col min="3352" max="3358" width="4" style="97" bestFit="1" customWidth="1"/>
    <col min="3359" max="3584" width="9" style="97"/>
    <col min="3585" max="3585" width="11.375" style="97" customWidth="1"/>
    <col min="3586" max="3589" width="5.625" style="97" customWidth="1"/>
    <col min="3590" max="3606" width="5.5" style="97" customWidth="1"/>
    <col min="3607" max="3607" width="9" style="97"/>
    <col min="3608" max="3614" width="4" style="97" bestFit="1" customWidth="1"/>
    <col min="3615" max="3840" width="9" style="97"/>
    <col min="3841" max="3841" width="11.375" style="97" customWidth="1"/>
    <col min="3842" max="3845" width="5.625" style="97" customWidth="1"/>
    <col min="3846" max="3862" width="5.5" style="97" customWidth="1"/>
    <col min="3863" max="3863" width="9" style="97"/>
    <col min="3864" max="3870" width="4" style="97" bestFit="1" customWidth="1"/>
    <col min="3871" max="4096" width="9" style="97"/>
    <col min="4097" max="4097" width="11.375" style="97" customWidth="1"/>
    <col min="4098" max="4101" width="5.625" style="97" customWidth="1"/>
    <col min="4102" max="4118" width="5.5" style="97" customWidth="1"/>
    <col min="4119" max="4119" width="9" style="97"/>
    <col min="4120" max="4126" width="4" style="97" bestFit="1" customWidth="1"/>
    <col min="4127" max="4352" width="9" style="97"/>
    <col min="4353" max="4353" width="11.375" style="97" customWidth="1"/>
    <col min="4354" max="4357" width="5.625" style="97" customWidth="1"/>
    <col min="4358" max="4374" width="5.5" style="97" customWidth="1"/>
    <col min="4375" max="4375" width="9" style="97"/>
    <col min="4376" max="4382" width="4" style="97" bestFit="1" customWidth="1"/>
    <col min="4383" max="4608" width="9" style="97"/>
    <col min="4609" max="4609" width="11.375" style="97" customWidth="1"/>
    <col min="4610" max="4613" width="5.625" style="97" customWidth="1"/>
    <col min="4614" max="4630" width="5.5" style="97" customWidth="1"/>
    <col min="4631" max="4631" width="9" style="97"/>
    <col min="4632" max="4638" width="4" style="97" bestFit="1" customWidth="1"/>
    <col min="4639" max="4864" width="9" style="97"/>
    <col min="4865" max="4865" width="11.375" style="97" customWidth="1"/>
    <col min="4866" max="4869" width="5.625" style="97" customWidth="1"/>
    <col min="4870" max="4886" width="5.5" style="97" customWidth="1"/>
    <col min="4887" max="4887" width="9" style="97"/>
    <col min="4888" max="4894" width="4" style="97" bestFit="1" customWidth="1"/>
    <col min="4895" max="5120" width="9" style="97"/>
    <col min="5121" max="5121" width="11.375" style="97" customWidth="1"/>
    <col min="5122" max="5125" width="5.625" style="97" customWidth="1"/>
    <col min="5126" max="5142" width="5.5" style="97" customWidth="1"/>
    <col min="5143" max="5143" width="9" style="97"/>
    <col min="5144" max="5150" width="4" style="97" bestFit="1" customWidth="1"/>
    <col min="5151" max="5376" width="9" style="97"/>
    <col min="5377" max="5377" width="11.375" style="97" customWidth="1"/>
    <col min="5378" max="5381" width="5.625" style="97" customWidth="1"/>
    <col min="5382" max="5398" width="5.5" style="97" customWidth="1"/>
    <col min="5399" max="5399" width="9" style="97"/>
    <col min="5400" max="5406" width="4" style="97" bestFit="1" customWidth="1"/>
    <col min="5407" max="5632" width="9" style="97"/>
    <col min="5633" max="5633" width="11.375" style="97" customWidth="1"/>
    <col min="5634" max="5637" width="5.625" style="97" customWidth="1"/>
    <col min="5638" max="5654" width="5.5" style="97" customWidth="1"/>
    <col min="5655" max="5655" width="9" style="97"/>
    <col min="5656" max="5662" width="4" style="97" bestFit="1" customWidth="1"/>
    <col min="5663" max="5888" width="9" style="97"/>
    <col min="5889" max="5889" width="11.375" style="97" customWidth="1"/>
    <col min="5890" max="5893" width="5.625" style="97" customWidth="1"/>
    <col min="5894" max="5910" width="5.5" style="97" customWidth="1"/>
    <col min="5911" max="5911" width="9" style="97"/>
    <col min="5912" max="5918" width="4" style="97" bestFit="1" customWidth="1"/>
    <col min="5919" max="6144" width="9" style="97"/>
    <col min="6145" max="6145" width="11.375" style="97" customWidth="1"/>
    <col min="6146" max="6149" width="5.625" style="97" customWidth="1"/>
    <col min="6150" max="6166" width="5.5" style="97" customWidth="1"/>
    <col min="6167" max="6167" width="9" style="97"/>
    <col min="6168" max="6174" width="4" style="97" bestFit="1" customWidth="1"/>
    <col min="6175" max="6400" width="9" style="97"/>
    <col min="6401" max="6401" width="11.375" style="97" customWidth="1"/>
    <col min="6402" max="6405" width="5.625" style="97" customWidth="1"/>
    <col min="6406" max="6422" width="5.5" style="97" customWidth="1"/>
    <col min="6423" max="6423" width="9" style="97"/>
    <col min="6424" max="6430" width="4" style="97" bestFit="1" customWidth="1"/>
    <col min="6431" max="6656" width="9" style="97"/>
    <col min="6657" max="6657" width="11.375" style="97" customWidth="1"/>
    <col min="6658" max="6661" width="5.625" style="97" customWidth="1"/>
    <col min="6662" max="6678" width="5.5" style="97" customWidth="1"/>
    <col min="6679" max="6679" width="9" style="97"/>
    <col min="6680" max="6686" width="4" style="97" bestFit="1" customWidth="1"/>
    <col min="6687" max="6912" width="9" style="97"/>
    <col min="6913" max="6913" width="11.375" style="97" customWidth="1"/>
    <col min="6914" max="6917" width="5.625" style="97" customWidth="1"/>
    <col min="6918" max="6934" width="5.5" style="97" customWidth="1"/>
    <col min="6935" max="6935" width="9" style="97"/>
    <col min="6936" max="6942" width="4" style="97" bestFit="1" customWidth="1"/>
    <col min="6943" max="7168" width="9" style="97"/>
    <col min="7169" max="7169" width="11.375" style="97" customWidth="1"/>
    <col min="7170" max="7173" width="5.625" style="97" customWidth="1"/>
    <col min="7174" max="7190" width="5.5" style="97" customWidth="1"/>
    <col min="7191" max="7191" width="9" style="97"/>
    <col min="7192" max="7198" width="4" style="97" bestFit="1" customWidth="1"/>
    <col min="7199" max="7424" width="9" style="97"/>
    <col min="7425" max="7425" width="11.375" style="97" customWidth="1"/>
    <col min="7426" max="7429" width="5.625" style="97" customWidth="1"/>
    <col min="7430" max="7446" width="5.5" style="97" customWidth="1"/>
    <col min="7447" max="7447" width="9" style="97"/>
    <col min="7448" max="7454" width="4" style="97" bestFit="1" customWidth="1"/>
    <col min="7455" max="7680" width="9" style="97"/>
    <col min="7681" max="7681" width="11.375" style="97" customWidth="1"/>
    <col min="7682" max="7685" width="5.625" style="97" customWidth="1"/>
    <col min="7686" max="7702" width="5.5" style="97" customWidth="1"/>
    <col min="7703" max="7703" width="9" style="97"/>
    <col min="7704" max="7710" width="4" style="97" bestFit="1" customWidth="1"/>
    <col min="7711" max="7936" width="9" style="97"/>
    <col min="7937" max="7937" width="11.375" style="97" customWidth="1"/>
    <col min="7938" max="7941" width="5.625" style="97" customWidth="1"/>
    <col min="7942" max="7958" width="5.5" style="97" customWidth="1"/>
    <col min="7959" max="7959" width="9" style="97"/>
    <col min="7960" max="7966" width="4" style="97" bestFit="1" customWidth="1"/>
    <col min="7967" max="8192" width="9" style="97"/>
    <col min="8193" max="8193" width="11.375" style="97" customWidth="1"/>
    <col min="8194" max="8197" width="5.625" style="97" customWidth="1"/>
    <col min="8198" max="8214" width="5.5" style="97" customWidth="1"/>
    <col min="8215" max="8215" width="9" style="97"/>
    <col min="8216" max="8222" width="4" style="97" bestFit="1" customWidth="1"/>
    <col min="8223" max="8448" width="9" style="97"/>
    <col min="8449" max="8449" width="11.375" style="97" customWidth="1"/>
    <col min="8450" max="8453" width="5.625" style="97" customWidth="1"/>
    <col min="8454" max="8470" width="5.5" style="97" customWidth="1"/>
    <col min="8471" max="8471" width="9" style="97"/>
    <col min="8472" max="8478" width="4" style="97" bestFit="1" customWidth="1"/>
    <col min="8479" max="8704" width="9" style="97"/>
    <col min="8705" max="8705" width="11.375" style="97" customWidth="1"/>
    <col min="8706" max="8709" width="5.625" style="97" customWidth="1"/>
    <col min="8710" max="8726" width="5.5" style="97" customWidth="1"/>
    <col min="8727" max="8727" width="9" style="97"/>
    <col min="8728" max="8734" width="4" style="97" bestFit="1" customWidth="1"/>
    <col min="8735" max="8960" width="9" style="97"/>
    <col min="8961" max="8961" width="11.375" style="97" customWidth="1"/>
    <col min="8962" max="8965" width="5.625" style="97" customWidth="1"/>
    <col min="8966" max="8982" width="5.5" style="97" customWidth="1"/>
    <col min="8983" max="8983" width="9" style="97"/>
    <col min="8984" max="8990" width="4" style="97" bestFit="1" customWidth="1"/>
    <col min="8991" max="9216" width="9" style="97"/>
    <col min="9217" max="9217" width="11.375" style="97" customWidth="1"/>
    <col min="9218" max="9221" width="5.625" style="97" customWidth="1"/>
    <col min="9222" max="9238" width="5.5" style="97" customWidth="1"/>
    <col min="9239" max="9239" width="9" style="97"/>
    <col min="9240" max="9246" width="4" style="97" bestFit="1" customWidth="1"/>
    <col min="9247" max="9472" width="9" style="97"/>
    <col min="9473" max="9473" width="11.375" style="97" customWidth="1"/>
    <col min="9474" max="9477" width="5.625" style="97" customWidth="1"/>
    <col min="9478" max="9494" width="5.5" style="97" customWidth="1"/>
    <col min="9495" max="9495" width="9" style="97"/>
    <col min="9496" max="9502" width="4" style="97" bestFit="1" customWidth="1"/>
    <col min="9503" max="9728" width="9" style="97"/>
    <col min="9729" max="9729" width="11.375" style="97" customWidth="1"/>
    <col min="9730" max="9733" width="5.625" style="97" customWidth="1"/>
    <col min="9734" max="9750" width="5.5" style="97" customWidth="1"/>
    <col min="9751" max="9751" width="9" style="97"/>
    <col min="9752" max="9758" width="4" style="97" bestFit="1" customWidth="1"/>
    <col min="9759" max="9984" width="9" style="97"/>
    <col min="9985" max="9985" width="11.375" style="97" customWidth="1"/>
    <col min="9986" max="9989" width="5.625" style="97" customWidth="1"/>
    <col min="9990" max="10006" width="5.5" style="97" customWidth="1"/>
    <col min="10007" max="10007" width="9" style="97"/>
    <col min="10008" max="10014" width="4" style="97" bestFit="1" customWidth="1"/>
    <col min="10015" max="10240" width="9" style="97"/>
    <col min="10241" max="10241" width="11.375" style="97" customWidth="1"/>
    <col min="10242" max="10245" width="5.625" style="97" customWidth="1"/>
    <col min="10246" max="10262" width="5.5" style="97" customWidth="1"/>
    <col min="10263" max="10263" width="9" style="97"/>
    <col min="10264" max="10270" width="4" style="97" bestFit="1" customWidth="1"/>
    <col min="10271" max="10496" width="9" style="97"/>
    <col min="10497" max="10497" width="11.375" style="97" customWidth="1"/>
    <col min="10498" max="10501" width="5.625" style="97" customWidth="1"/>
    <col min="10502" max="10518" width="5.5" style="97" customWidth="1"/>
    <col min="10519" max="10519" width="9" style="97"/>
    <col min="10520" max="10526" width="4" style="97" bestFit="1" customWidth="1"/>
    <col min="10527" max="10752" width="9" style="97"/>
    <col min="10753" max="10753" width="11.375" style="97" customWidth="1"/>
    <col min="10754" max="10757" width="5.625" style="97" customWidth="1"/>
    <col min="10758" max="10774" width="5.5" style="97" customWidth="1"/>
    <col min="10775" max="10775" width="9" style="97"/>
    <col min="10776" max="10782" width="4" style="97" bestFit="1" customWidth="1"/>
    <col min="10783" max="11008" width="9" style="97"/>
    <col min="11009" max="11009" width="11.375" style="97" customWidth="1"/>
    <col min="11010" max="11013" width="5.625" style="97" customWidth="1"/>
    <col min="11014" max="11030" width="5.5" style="97" customWidth="1"/>
    <col min="11031" max="11031" width="9" style="97"/>
    <col min="11032" max="11038" width="4" style="97" bestFit="1" customWidth="1"/>
    <col min="11039" max="11264" width="9" style="97"/>
    <col min="11265" max="11265" width="11.375" style="97" customWidth="1"/>
    <col min="11266" max="11269" width="5.625" style="97" customWidth="1"/>
    <col min="11270" max="11286" width="5.5" style="97" customWidth="1"/>
    <col min="11287" max="11287" width="9" style="97"/>
    <col min="11288" max="11294" width="4" style="97" bestFit="1" customWidth="1"/>
    <col min="11295" max="11520" width="9" style="97"/>
    <col min="11521" max="11521" width="11.375" style="97" customWidth="1"/>
    <col min="11522" max="11525" width="5.625" style="97" customWidth="1"/>
    <col min="11526" max="11542" width="5.5" style="97" customWidth="1"/>
    <col min="11543" max="11543" width="9" style="97"/>
    <col min="11544" max="11550" width="4" style="97" bestFit="1" customWidth="1"/>
    <col min="11551" max="11776" width="9" style="97"/>
    <col min="11777" max="11777" width="11.375" style="97" customWidth="1"/>
    <col min="11778" max="11781" width="5.625" style="97" customWidth="1"/>
    <col min="11782" max="11798" width="5.5" style="97" customWidth="1"/>
    <col min="11799" max="11799" width="9" style="97"/>
    <col min="11800" max="11806" width="4" style="97" bestFit="1" customWidth="1"/>
    <col min="11807" max="12032" width="9" style="97"/>
    <col min="12033" max="12033" width="11.375" style="97" customWidth="1"/>
    <col min="12034" max="12037" width="5.625" style="97" customWidth="1"/>
    <col min="12038" max="12054" width="5.5" style="97" customWidth="1"/>
    <col min="12055" max="12055" width="9" style="97"/>
    <col min="12056" max="12062" width="4" style="97" bestFit="1" customWidth="1"/>
    <col min="12063" max="12288" width="9" style="97"/>
    <col min="12289" max="12289" width="11.375" style="97" customWidth="1"/>
    <col min="12290" max="12293" width="5.625" style="97" customWidth="1"/>
    <col min="12294" max="12310" width="5.5" style="97" customWidth="1"/>
    <col min="12311" max="12311" width="9" style="97"/>
    <col min="12312" max="12318" width="4" style="97" bestFit="1" customWidth="1"/>
    <col min="12319" max="12544" width="9" style="97"/>
    <col min="12545" max="12545" width="11.375" style="97" customWidth="1"/>
    <col min="12546" max="12549" width="5.625" style="97" customWidth="1"/>
    <col min="12550" max="12566" width="5.5" style="97" customWidth="1"/>
    <col min="12567" max="12567" width="9" style="97"/>
    <col min="12568" max="12574" width="4" style="97" bestFit="1" customWidth="1"/>
    <col min="12575" max="12800" width="9" style="97"/>
    <col min="12801" max="12801" width="11.375" style="97" customWidth="1"/>
    <col min="12802" max="12805" width="5.625" style="97" customWidth="1"/>
    <col min="12806" max="12822" width="5.5" style="97" customWidth="1"/>
    <col min="12823" max="12823" width="9" style="97"/>
    <col min="12824" max="12830" width="4" style="97" bestFit="1" customWidth="1"/>
    <col min="12831" max="13056" width="9" style="97"/>
    <col min="13057" max="13057" width="11.375" style="97" customWidth="1"/>
    <col min="13058" max="13061" width="5.625" style="97" customWidth="1"/>
    <col min="13062" max="13078" width="5.5" style="97" customWidth="1"/>
    <col min="13079" max="13079" width="9" style="97"/>
    <col min="13080" max="13086" width="4" style="97" bestFit="1" customWidth="1"/>
    <col min="13087" max="13312" width="9" style="97"/>
    <col min="13313" max="13313" width="11.375" style="97" customWidth="1"/>
    <col min="13314" max="13317" width="5.625" style="97" customWidth="1"/>
    <col min="13318" max="13334" width="5.5" style="97" customWidth="1"/>
    <col min="13335" max="13335" width="9" style="97"/>
    <col min="13336" max="13342" width="4" style="97" bestFit="1" customWidth="1"/>
    <col min="13343" max="13568" width="9" style="97"/>
    <col min="13569" max="13569" width="11.375" style="97" customWidth="1"/>
    <col min="13570" max="13573" width="5.625" style="97" customWidth="1"/>
    <col min="13574" max="13590" width="5.5" style="97" customWidth="1"/>
    <col min="13591" max="13591" width="9" style="97"/>
    <col min="13592" max="13598" width="4" style="97" bestFit="1" customWidth="1"/>
    <col min="13599" max="13824" width="9" style="97"/>
    <col min="13825" max="13825" width="11.375" style="97" customWidth="1"/>
    <col min="13826" max="13829" width="5.625" style="97" customWidth="1"/>
    <col min="13830" max="13846" width="5.5" style="97" customWidth="1"/>
    <col min="13847" max="13847" width="9" style="97"/>
    <col min="13848" max="13854" width="4" style="97" bestFit="1" customWidth="1"/>
    <col min="13855" max="14080" width="9" style="97"/>
    <col min="14081" max="14081" width="11.375" style="97" customWidth="1"/>
    <col min="14082" max="14085" width="5.625" style="97" customWidth="1"/>
    <col min="14086" max="14102" width="5.5" style="97" customWidth="1"/>
    <col min="14103" max="14103" width="9" style="97"/>
    <col min="14104" max="14110" width="4" style="97" bestFit="1" customWidth="1"/>
    <col min="14111" max="14336" width="9" style="97"/>
    <col min="14337" max="14337" width="11.375" style="97" customWidth="1"/>
    <col min="14338" max="14341" width="5.625" style="97" customWidth="1"/>
    <col min="14342" max="14358" width="5.5" style="97" customWidth="1"/>
    <col min="14359" max="14359" width="9" style="97"/>
    <col min="14360" max="14366" width="4" style="97" bestFit="1" customWidth="1"/>
    <col min="14367" max="14592" width="9" style="97"/>
    <col min="14593" max="14593" width="11.375" style="97" customWidth="1"/>
    <col min="14594" max="14597" width="5.625" style="97" customWidth="1"/>
    <col min="14598" max="14614" width="5.5" style="97" customWidth="1"/>
    <col min="14615" max="14615" width="9" style="97"/>
    <col min="14616" max="14622" width="4" style="97" bestFit="1" customWidth="1"/>
    <col min="14623" max="14848" width="9" style="97"/>
    <col min="14849" max="14849" width="11.375" style="97" customWidth="1"/>
    <col min="14850" max="14853" width="5.625" style="97" customWidth="1"/>
    <col min="14854" max="14870" width="5.5" style="97" customWidth="1"/>
    <col min="14871" max="14871" width="9" style="97"/>
    <col min="14872" max="14878" width="4" style="97" bestFit="1" customWidth="1"/>
    <col min="14879" max="15104" width="9" style="97"/>
    <col min="15105" max="15105" width="11.375" style="97" customWidth="1"/>
    <col min="15106" max="15109" width="5.625" style="97" customWidth="1"/>
    <col min="15110" max="15126" width="5.5" style="97" customWidth="1"/>
    <col min="15127" max="15127" width="9" style="97"/>
    <col min="15128" max="15134" width="4" style="97" bestFit="1" customWidth="1"/>
    <col min="15135" max="15360" width="9" style="97"/>
    <col min="15361" max="15361" width="11.375" style="97" customWidth="1"/>
    <col min="15362" max="15365" width="5.625" style="97" customWidth="1"/>
    <col min="15366" max="15382" width="5.5" style="97" customWidth="1"/>
    <col min="15383" max="15383" width="9" style="97"/>
    <col min="15384" max="15390" width="4" style="97" bestFit="1" customWidth="1"/>
    <col min="15391" max="15616" width="9" style="97"/>
    <col min="15617" max="15617" width="11.375" style="97" customWidth="1"/>
    <col min="15618" max="15621" width="5.625" style="97" customWidth="1"/>
    <col min="15622" max="15638" width="5.5" style="97" customWidth="1"/>
    <col min="15639" max="15639" width="9" style="97"/>
    <col min="15640" max="15646" width="4" style="97" bestFit="1" customWidth="1"/>
    <col min="15647" max="15872" width="9" style="97"/>
    <col min="15873" max="15873" width="11.375" style="97" customWidth="1"/>
    <col min="15874" max="15877" width="5.625" style="97" customWidth="1"/>
    <col min="15878" max="15894" width="5.5" style="97" customWidth="1"/>
    <col min="15895" max="15895" width="9" style="97"/>
    <col min="15896" max="15902" width="4" style="97" bestFit="1" customWidth="1"/>
    <col min="15903" max="16128" width="9" style="97"/>
    <col min="16129" max="16129" width="11.375" style="97" customWidth="1"/>
    <col min="16130" max="16133" width="5.625" style="97" customWidth="1"/>
    <col min="16134" max="16150" width="5.5" style="97" customWidth="1"/>
    <col min="16151" max="16151" width="9" style="97"/>
    <col min="16152" max="16158" width="4" style="97" bestFit="1" customWidth="1"/>
    <col min="16159" max="16384" width="9" style="97"/>
  </cols>
  <sheetData>
    <row r="1" spans="1:30" s="94" customFormat="1" ht="14.25">
      <c r="A1" s="1739" t="s">
        <v>143</v>
      </c>
      <c r="B1" s="1739"/>
      <c r="O1" s="1469"/>
      <c r="P1" s="1470"/>
      <c r="Q1" s="1739" t="s">
        <v>139</v>
      </c>
      <c r="R1" s="1739"/>
      <c r="S1" s="1739"/>
      <c r="T1" s="1739" t="s">
        <v>393</v>
      </c>
      <c r="U1" s="1739"/>
      <c r="V1" s="1739"/>
    </row>
    <row r="2" spans="1:30" s="94" customFormat="1" ht="14.25">
      <c r="A2" s="1739" t="s">
        <v>34</v>
      </c>
      <c r="B2" s="1739"/>
      <c r="C2" s="1474" t="s">
        <v>88</v>
      </c>
      <c r="D2" s="1475"/>
      <c r="E2" s="1475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57" t="s">
        <v>336</v>
      </c>
      <c r="Q2" s="1739" t="s">
        <v>208</v>
      </c>
      <c r="R2" s="1739"/>
      <c r="S2" s="1739"/>
      <c r="T2" s="1739" t="s">
        <v>690</v>
      </c>
      <c r="U2" s="1739"/>
      <c r="V2" s="1739"/>
    </row>
    <row r="3" spans="1:30" s="1707" customFormat="1" ht="19.5">
      <c r="A3" s="1748" t="s">
        <v>2491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0" s="94" customFormat="1" ht="17.25" customHeight="1">
      <c r="A4" s="1763" t="s">
        <v>2492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U4" s="1813" t="s">
        <v>915</v>
      </c>
      <c r="V4" s="1813"/>
    </row>
    <row r="5" spans="1:30" s="1643" customFormat="1" ht="16.5" customHeight="1">
      <c r="A5" s="1972" t="s">
        <v>2489</v>
      </c>
      <c r="B5" s="1810" t="s">
        <v>2490</v>
      </c>
      <c r="C5" s="1746"/>
      <c r="D5" s="1746"/>
      <c r="E5" s="1746"/>
      <c r="F5" s="1810" t="s">
        <v>381</v>
      </c>
      <c r="G5" s="1746"/>
      <c r="H5" s="1746"/>
      <c r="I5" s="1746"/>
      <c r="J5" s="1746"/>
      <c r="K5" s="1746"/>
      <c r="L5" s="1746"/>
      <c r="M5" s="1746"/>
      <c r="N5" s="1746"/>
      <c r="O5" s="1746"/>
      <c r="P5" s="1737"/>
      <c r="Q5" s="1825" t="s">
        <v>210</v>
      </c>
      <c r="R5" s="1808"/>
      <c r="S5" s="1808"/>
      <c r="T5" s="1825" t="s">
        <v>211</v>
      </c>
      <c r="U5" s="1808"/>
      <c r="V5" s="1808"/>
    </row>
    <row r="6" spans="1:30" s="1643" customFormat="1" ht="16.5" customHeight="1">
      <c r="A6" s="1766"/>
      <c r="B6" s="1739" t="s">
        <v>67</v>
      </c>
      <c r="C6" s="1739" t="s">
        <v>180</v>
      </c>
      <c r="D6" s="1739" t="s">
        <v>691</v>
      </c>
      <c r="E6" s="1739" t="s">
        <v>692</v>
      </c>
      <c r="F6" s="1810" t="s">
        <v>2832</v>
      </c>
      <c r="G6" s="1746"/>
      <c r="H6" s="1737"/>
      <c r="I6" s="1810" t="s">
        <v>2833</v>
      </c>
      <c r="J6" s="1737"/>
      <c r="K6" s="1810" t="s">
        <v>2834</v>
      </c>
      <c r="L6" s="1737"/>
      <c r="M6" s="1810" t="s">
        <v>2835</v>
      </c>
      <c r="N6" s="1737"/>
      <c r="O6" s="1810" t="s">
        <v>2836</v>
      </c>
      <c r="P6" s="1737"/>
      <c r="Q6" s="1823"/>
      <c r="R6" s="1763"/>
      <c r="S6" s="1763"/>
      <c r="T6" s="1823"/>
      <c r="U6" s="1763"/>
      <c r="V6" s="1763"/>
    </row>
    <row r="7" spans="1:30" s="1643" customFormat="1" ht="16.5" customHeight="1">
      <c r="A7" s="1767"/>
      <c r="B7" s="1739"/>
      <c r="C7" s="1739"/>
      <c r="D7" s="1739"/>
      <c r="E7" s="1739"/>
      <c r="F7" s="1439" t="s">
        <v>2868</v>
      </c>
      <c r="G7" s="1439" t="s">
        <v>2869</v>
      </c>
      <c r="H7" s="1439" t="s">
        <v>2870</v>
      </c>
      <c r="I7" s="1439" t="s">
        <v>2869</v>
      </c>
      <c r="J7" s="1439" t="s">
        <v>2870</v>
      </c>
      <c r="K7" s="1439" t="s">
        <v>2869</v>
      </c>
      <c r="L7" s="1439" t="s">
        <v>2870</v>
      </c>
      <c r="M7" s="1439" t="s">
        <v>2869</v>
      </c>
      <c r="N7" s="1439" t="s">
        <v>2870</v>
      </c>
      <c r="O7" s="1439" t="s">
        <v>2869</v>
      </c>
      <c r="P7" s="1439" t="s">
        <v>2870</v>
      </c>
      <c r="Q7" s="1439" t="s">
        <v>2832</v>
      </c>
      <c r="R7" s="1439" t="s">
        <v>2869</v>
      </c>
      <c r="S7" s="1463" t="s">
        <v>2870</v>
      </c>
      <c r="T7" s="1439" t="s">
        <v>2832</v>
      </c>
      <c r="U7" s="1439" t="s">
        <v>2869</v>
      </c>
      <c r="V7" s="1463" t="s">
        <v>2870</v>
      </c>
    </row>
    <row r="8" spans="1:30" s="519" customFormat="1" ht="12.6" customHeight="1">
      <c r="A8" s="591" t="s">
        <v>2933</v>
      </c>
      <c r="B8" s="422">
        <f>SUM(B9:B24)</f>
        <v>899</v>
      </c>
      <c r="C8" s="423">
        <f t="shared" ref="C8:S8" si="0">SUM(C9:C24)</f>
        <v>286</v>
      </c>
      <c r="D8" s="423">
        <f t="shared" si="0"/>
        <v>289</v>
      </c>
      <c r="E8" s="423">
        <f t="shared" si="0"/>
        <v>324</v>
      </c>
      <c r="F8" s="423">
        <f t="shared" si="0"/>
        <v>31239</v>
      </c>
      <c r="G8" s="423">
        <f t="shared" si="0"/>
        <v>17992</v>
      </c>
      <c r="H8" s="423">
        <f t="shared" si="0"/>
        <v>13247</v>
      </c>
      <c r="I8" s="423">
        <f t="shared" si="0"/>
        <v>5738</v>
      </c>
      <c r="J8" s="423">
        <f t="shared" si="0"/>
        <v>3894</v>
      </c>
      <c r="K8" s="423">
        <f t="shared" si="0"/>
        <v>5591</v>
      </c>
      <c r="L8" s="423">
        <f t="shared" si="0"/>
        <v>4153</v>
      </c>
      <c r="M8" s="423">
        <f t="shared" si="0"/>
        <v>6542</v>
      </c>
      <c r="N8" s="423">
        <f t="shared" si="0"/>
        <v>5171</v>
      </c>
      <c r="O8" s="423">
        <f t="shared" si="0"/>
        <v>121</v>
      </c>
      <c r="P8" s="423">
        <f t="shared" si="0"/>
        <v>29</v>
      </c>
      <c r="Q8" s="426">
        <f t="shared" si="0"/>
        <v>11266</v>
      </c>
      <c r="R8" s="348">
        <f t="shared" si="0"/>
        <v>6125</v>
      </c>
      <c r="S8" s="348">
        <f t="shared" si="0"/>
        <v>5141</v>
      </c>
      <c r="T8" s="426">
        <f>SUM(T9:T24)</f>
        <v>756</v>
      </c>
      <c r="U8" s="348">
        <f>SUM(U9:U24)</f>
        <v>608</v>
      </c>
      <c r="V8" s="348">
        <f>SUM(V9:V24)</f>
        <v>148</v>
      </c>
      <c r="X8" s="521">
        <f>B8-C8-D8-E8</f>
        <v>0</v>
      </c>
      <c r="Y8" s="521">
        <f>F8-G8-H8</f>
        <v>0</v>
      </c>
      <c r="Z8" s="521">
        <f>F8-SUM(I8:P8)</f>
        <v>0</v>
      </c>
      <c r="AA8" s="521">
        <f>G8-I8-K8-M8-O8</f>
        <v>0</v>
      </c>
      <c r="AB8" s="521">
        <f>H8-J8-L8-N8-P8</f>
        <v>0</v>
      </c>
      <c r="AC8" s="521">
        <f>Q8-R8-S8</f>
        <v>0</v>
      </c>
      <c r="AD8" s="521">
        <f>T8-U8-V8</f>
        <v>0</v>
      </c>
    </row>
    <row r="9" spans="1:30" s="519" customFormat="1" ht="12.6" customHeight="1">
      <c r="A9" s="1664" t="s">
        <v>2872</v>
      </c>
      <c r="B9" s="425">
        <f>B27+B51+B69</f>
        <v>69</v>
      </c>
      <c r="C9" s="426">
        <f t="shared" ref="C9:V24" si="1">C27+C51+C69</f>
        <v>23</v>
      </c>
      <c r="D9" s="426">
        <f t="shared" si="1"/>
        <v>22</v>
      </c>
      <c r="E9" s="426">
        <f t="shared" si="1"/>
        <v>24</v>
      </c>
      <c r="F9" s="426">
        <f t="shared" si="1"/>
        <v>2402</v>
      </c>
      <c r="G9" s="426">
        <f t="shared" si="1"/>
        <v>2198</v>
      </c>
      <c r="H9" s="426">
        <f t="shared" si="1"/>
        <v>204</v>
      </c>
      <c r="I9" s="426">
        <f t="shared" si="1"/>
        <v>744</v>
      </c>
      <c r="J9" s="426">
        <f t="shared" si="1"/>
        <v>65</v>
      </c>
      <c r="K9" s="426">
        <f t="shared" si="1"/>
        <v>677</v>
      </c>
      <c r="L9" s="426">
        <f t="shared" si="1"/>
        <v>70</v>
      </c>
      <c r="M9" s="426">
        <f t="shared" si="1"/>
        <v>770</v>
      </c>
      <c r="N9" s="426">
        <f t="shared" si="1"/>
        <v>69</v>
      </c>
      <c r="O9" s="426">
        <f t="shared" si="1"/>
        <v>7</v>
      </c>
      <c r="P9" s="426">
        <f t="shared" si="1"/>
        <v>0</v>
      </c>
      <c r="Q9" s="426">
        <f t="shared" si="1"/>
        <v>696</v>
      </c>
      <c r="R9" s="348">
        <f t="shared" si="1"/>
        <v>633</v>
      </c>
      <c r="S9" s="348">
        <f t="shared" si="1"/>
        <v>63</v>
      </c>
      <c r="T9" s="426">
        <f t="shared" si="1"/>
        <v>90</v>
      </c>
      <c r="U9" s="348">
        <f t="shared" si="1"/>
        <v>87</v>
      </c>
      <c r="V9" s="348">
        <f t="shared" si="1"/>
        <v>3</v>
      </c>
      <c r="X9" s="521">
        <f t="shared" ref="X9:X24" si="2">B9-C9-D9-E9</f>
        <v>0</v>
      </c>
      <c r="Y9" s="521">
        <f t="shared" ref="Y9:Y24" si="3">F9-G9-H9</f>
        <v>0</v>
      </c>
      <c r="Z9" s="521">
        <f t="shared" ref="Z9:Z24" si="4">F9-SUM(I9:P9)</f>
        <v>0</v>
      </c>
      <c r="AA9" s="521">
        <f t="shared" ref="AA9:AB24" si="5">G9-I9-K9-M9-O9</f>
        <v>0</v>
      </c>
      <c r="AB9" s="521">
        <f t="shared" si="5"/>
        <v>0</v>
      </c>
      <c r="AC9" s="521">
        <f t="shared" ref="AC9:AC24" si="6">Q9-R9-S9</f>
        <v>0</v>
      </c>
      <c r="AD9" s="521">
        <f t="shared" ref="AD9:AD24" si="7">T9-U9-V9</f>
        <v>0</v>
      </c>
    </row>
    <row r="10" spans="1:30" s="519" customFormat="1" ht="12.6" customHeight="1">
      <c r="A10" s="1664" t="s">
        <v>2873</v>
      </c>
      <c r="B10" s="425">
        <f t="shared" ref="B10:S24" si="8">B28+B52+B70</f>
        <v>49</v>
      </c>
      <c r="C10" s="426">
        <f t="shared" si="8"/>
        <v>17</v>
      </c>
      <c r="D10" s="426">
        <f t="shared" si="8"/>
        <v>15</v>
      </c>
      <c r="E10" s="426">
        <f t="shared" si="8"/>
        <v>17</v>
      </c>
      <c r="F10" s="426">
        <f t="shared" si="8"/>
        <v>1899</v>
      </c>
      <c r="G10" s="426">
        <f t="shared" si="8"/>
        <v>1851</v>
      </c>
      <c r="H10" s="426">
        <f t="shared" si="8"/>
        <v>48</v>
      </c>
      <c r="I10" s="426">
        <f t="shared" si="8"/>
        <v>618</v>
      </c>
      <c r="J10" s="426">
        <f t="shared" si="8"/>
        <v>17</v>
      </c>
      <c r="K10" s="426">
        <f t="shared" si="8"/>
        <v>543</v>
      </c>
      <c r="L10" s="426">
        <f t="shared" si="8"/>
        <v>19</v>
      </c>
      <c r="M10" s="426">
        <f t="shared" si="8"/>
        <v>679</v>
      </c>
      <c r="N10" s="426">
        <f t="shared" si="8"/>
        <v>12</v>
      </c>
      <c r="O10" s="426">
        <f t="shared" si="8"/>
        <v>11</v>
      </c>
      <c r="P10" s="426">
        <f t="shared" si="8"/>
        <v>0</v>
      </c>
      <c r="Q10" s="426">
        <f t="shared" si="8"/>
        <v>713</v>
      </c>
      <c r="R10" s="348">
        <f t="shared" si="8"/>
        <v>701</v>
      </c>
      <c r="S10" s="348">
        <f t="shared" si="8"/>
        <v>12</v>
      </c>
      <c r="T10" s="426">
        <f t="shared" si="1"/>
        <v>40</v>
      </c>
      <c r="U10" s="348">
        <f t="shared" si="1"/>
        <v>40</v>
      </c>
      <c r="V10" s="348">
        <f t="shared" si="1"/>
        <v>0</v>
      </c>
      <c r="X10" s="521">
        <f t="shared" si="2"/>
        <v>0</v>
      </c>
      <c r="Y10" s="521">
        <f t="shared" si="3"/>
        <v>0</v>
      </c>
      <c r="Z10" s="521">
        <f t="shared" si="4"/>
        <v>0</v>
      </c>
      <c r="AA10" s="521">
        <f t="shared" si="5"/>
        <v>0</v>
      </c>
      <c r="AB10" s="521">
        <f t="shared" si="5"/>
        <v>0</v>
      </c>
      <c r="AC10" s="521">
        <f t="shared" si="6"/>
        <v>0</v>
      </c>
      <c r="AD10" s="521">
        <f t="shared" si="7"/>
        <v>0</v>
      </c>
    </row>
    <row r="11" spans="1:30" s="519" customFormat="1" ht="12.6" customHeight="1">
      <c r="A11" s="1664" t="s">
        <v>2874</v>
      </c>
      <c r="B11" s="425">
        <f t="shared" si="8"/>
        <v>169</v>
      </c>
      <c r="C11" s="426">
        <f>C29+C53+C71</f>
        <v>55</v>
      </c>
      <c r="D11" s="426">
        <f t="shared" si="8"/>
        <v>55</v>
      </c>
      <c r="E11" s="426">
        <f t="shared" si="8"/>
        <v>59</v>
      </c>
      <c r="F11" s="426">
        <f t="shared" si="8"/>
        <v>6001</v>
      </c>
      <c r="G11" s="426">
        <f t="shared" si="8"/>
        <v>5676</v>
      </c>
      <c r="H11" s="426">
        <f t="shared" si="8"/>
        <v>325</v>
      </c>
      <c r="I11" s="426">
        <f t="shared" si="8"/>
        <v>1826</v>
      </c>
      <c r="J11" s="426">
        <f t="shared" si="8"/>
        <v>106</v>
      </c>
      <c r="K11" s="426">
        <f t="shared" si="8"/>
        <v>1759</v>
      </c>
      <c r="L11" s="426">
        <f t="shared" si="8"/>
        <v>114</v>
      </c>
      <c r="M11" s="426">
        <f t="shared" si="8"/>
        <v>2040</v>
      </c>
      <c r="N11" s="426">
        <f t="shared" si="8"/>
        <v>101</v>
      </c>
      <c r="O11" s="426">
        <f t="shared" si="8"/>
        <v>51</v>
      </c>
      <c r="P11" s="426">
        <f t="shared" si="8"/>
        <v>4</v>
      </c>
      <c r="Q11" s="426">
        <f t="shared" si="8"/>
        <v>2006</v>
      </c>
      <c r="R11" s="348">
        <f t="shared" si="8"/>
        <v>1919</v>
      </c>
      <c r="S11" s="348">
        <f t="shared" si="8"/>
        <v>87</v>
      </c>
      <c r="T11" s="426">
        <f t="shared" si="1"/>
        <v>188</v>
      </c>
      <c r="U11" s="348">
        <f t="shared" si="1"/>
        <v>180</v>
      </c>
      <c r="V11" s="348">
        <f t="shared" si="1"/>
        <v>8</v>
      </c>
      <c r="X11" s="521">
        <f t="shared" si="2"/>
        <v>0</v>
      </c>
      <c r="Y11" s="521">
        <f t="shared" si="3"/>
        <v>0</v>
      </c>
      <c r="Z11" s="521">
        <f t="shared" si="4"/>
        <v>0</v>
      </c>
      <c r="AA11" s="521">
        <f t="shared" si="5"/>
        <v>0</v>
      </c>
      <c r="AB11" s="521">
        <f t="shared" si="5"/>
        <v>0</v>
      </c>
      <c r="AC11" s="521">
        <f t="shared" si="6"/>
        <v>0</v>
      </c>
      <c r="AD11" s="521">
        <f t="shared" si="7"/>
        <v>0</v>
      </c>
    </row>
    <row r="12" spans="1:30" s="519" customFormat="1" ht="12.6" customHeight="1">
      <c r="A12" s="1664" t="s">
        <v>2875</v>
      </c>
      <c r="B12" s="425">
        <f t="shared" si="8"/>
        <v>6</v>
      </c>
      <c r="C12" s="426">
        <f t="shared" si="8"/>
        <v>2</v>
      </c>
      <c r="D12" s="426">
        <f t="shared" si="8"/>
        <v>2</v>
      </c>
      <c r="E12" s="426">
        <f t="shared" si="8"/>
        <v>2</v>
      </c>
      <c r="F12" s="426">
        <f t="shared" si="8"/>
        <v>224</v>
      </c>
      <c r="G12" s="426">
        <f t="shared" si="8"/>
        <v>183</v>
      </c>
      <c r="H12" s="426">
        <f t="shared" si="8"/>
        <v>41</v>
      </c>
      <c r="I12" s="426">
        <f t="shared" si="8"/>
        <v>59</v>
      </c>
      <c r="J12" s="426">
        <f t="shared" si="8"/>
        <v>14</v>
      </c>
      <c r="K12" s="426">
        <f t="shared" si="8"/>
        <v>61</v>
      </c>
      <c r="L12" s="426">
        <f t="shared" si="8"/>
        <v>14</v>
      </c>
      <c r="M12" s="426">
        <f t="shared" si="8"/>
        <v>61</v>
      </c>
      <c r="N12" s="426">
        <f t="shared" si="8"/>
        <v>13</v>
      </c>
      <c r="O12" s="426">
        <f t="shared" si="8"/>
        <v>2</v>
      </c>
      <c r="P12" s="426">
        <f t="shared" si="8"/>
        <v>0</v>
      </c>
      <c r="Q12" s="426">
        <f t="shared" si="8"/>
        <v>63</v>
      </c>
      <c r="R12" s="348">
        <f t="shared" si="8"/>
        <v>46</v>
      </c>
      <c r="S12" s="348">
        <f t="shared" si="8"/>
        <v>17</v>
      </c>
      <c r="T12" s="426">
        <f t="shared" si="1"/>
        <v>9</v>
      </c>
      <c r="U12" s="348">
        <f t="shared" si="1"/>
        <v>9</v>
      </c>
      <c r="V12" s="348">
        <f t="shared" si="1"/>
        <v>0</v>
      </c>
      <c r="X12" s="521">
        <f t="shared" si="2"/>
        <v>0</v>
      </c>
      <c r="Y12" s="521">
        <f t="shared" si="3"/>
        <v>0</v>
      </c>
      <c r="Z12" s="521">
        <f t="shared" si="4"/>
        <v>0</v>
      </c>
      <c r="AA12" s="521">
        <f t="shared" si="5"/>
        <v>0</v>
      </c>
      <c r="AB12" s="521">
        <f t="shared" si="5"/>
        <v>0</v>
      </c>
      <c r="AC12" s="521">
        <f t="shared" si="6"/>
        <v>0</v>
      </c>
      <c r="AD12" s="521">
        <f t="shared" si="7"/>
        <v>0</v>
      </c>
    </row>
    <row r="13" spans="1:30" s="519" customFormat="1" ht="12.6" customHeight="1">
      <c r="A13" s="1664" t="s">
        <v>2876</v>
      </c>
      <c r="B13" s="425">
        <f t="shared" si="8"/>
        <v>22</v>
      </c>
      <c r="C13" s="426">
        <f t="shared" si="8"/>
        <v>6</v>
      </c>
      <c r="D13" s="426">
        <f t="shared" si="8"/>
        <v>8</v>
      </c>
      <c r="E13" s="426">
        <f t="shared" si="8"/>
        <v>8</v>
      </c>
      <c r="F13" s="426">
        <f t="shared" si="8"/>
        <v>697</v>
      </c>
      <c r="G13" s="426">
        <f t="shared" si="8"/>
        <v>538</v>
      </c>
      <c r="H13" s="426">
        <f>H31+H55+H73</f>
        <v>159</v>
      </c>
      <c r="I13" s="426">
        <f t="shared" si="8"/>
        <v>161</v>
      </c>
      <c r="J13" s="426">
        <f t="shared" si="8"/>
        <v>50</v>
      </c>
      <c r="K13" s="426">
        <f t="shared" si="8"/>
        <v>198</v>
      </c>
      <c r="L13" s="426">
        <f t="shared" si="8"/>
        <v>48</v>
      </c>
      <c r="M13" s="426">
        <f t="shared" si="8"/>
        <v>177</v>
      </c>
      <c r="N13" s="426">
        <f t="shared" si="8"/>
        <v>60</v>
      </c>
      <c r="O13" s="426">
        <f t="shared" si="8"/>
        <v>2</v>
      </c>
      <c r="P13" s="426">
        <f t="shared" si="8"/>
        <v>1</v>
      </c>
      <c r="Q13" s="426">
        <f t="shared" si="8"/>
        <v>211</v>
      </c>
      <c r="R13" s="348">
        <f t="shared" si="8"/>
        <v>158</v>
      </c>
      <c r="S13" s="348">
        <f t="shared" si="8"/>
        <v>53</v>
      </c>
      <c r="T13" s="426">
        <f t="shared" si="1"/>
        <v>7</v>
      </c>
      <c r="U13" s="348">
        <f t="shared" si="1"/>
        <v>5</v>
      </c>
      <c r="V13" s="348">
        <f t="shared" si="1"/>
        <v>2</v>
      </c>
      <c r="X13" s="521">
        <f t="shared" si="2"/>
        <v>0</v>
      </c>
      <c r="Y13" s="521">
        <f t="shared" si="3"/>
        <v>0</v>
      </c>
      <c r="Z13" s="521">
        <f t="shared" si="4"/>
        <v>0</v>
      </c>
      <c r="AA13" s="521">
        <f t="shared" si="5"/>
        <v>0</v>
      </c>
      <c r="AB13" s="521">
        <f t="shared" si="5"/>
        <v>0</v>
      </c>
      <c r="AC13" s="521">
        <f t="shared" si="6"/>
        <v>0</v>
      </c>
      <c r="AD13" s="521">
        <f t="shared" si="7"/>
        <v>0</v>
      </c>
    </row>
    <row r="14" spans="1:30" s="519" customFormat="1" ht="12.6" customHeight="1">
      <c r="A14" s="1664" t="s">
        <v>3658</v>
      </c>
      <c r="B14" s="425">
        <f t="shared" si="8"/>
        <v>118</v>
      </c>
      <c r="C14" s="426">
        <f t="shared" si="8"/>
        <v>39</v>
      </c>
      <c r="D14" s="426">
        <f t="shared" si="8"/>
        <v>37</v>
      </c>
      <c r="E14" s="426">
        <f t="shared" si="8"/>
        <v>42</v>
      </c>
      <c r="F14" s="426">
        <f t="shared" si="8"/>
        <v>4106</v>
      </c>
      <c r="G14" s="426">
        <f t="shared" si="8"/>
        <v>1749</v>
      </c>
      <c r="H14" s="426">
        <f t="shared" si="8"/>
        <v>2357</v>
      </c>
      <c r="I14" s="426">
        <f t="shared" si="8"/>
        <v>614</v>
      </c>
      <c r="J14" s="426">
        <f t="shared" si="8"/>
        <v>712</v>
      </c>
      <c r="K14" s="426">
        <f t="shared" si="8"/>
        <v>537</v>
      </c>
      <c r="L14" s="426">
        <f t="shared" si="8"/>
        <v>743</v>
      </c>
      <c r="M14" s="426">
        <f t="shared" si="8"/>
        <v>590</v>
      </c>
      <c r="N14" s="426">
        <f t="shared" si="8"/>
        <v>899</v>
      </c>
      <c r="O14" s="426">
        <f t="shared" si="8"/>
        <v>8</v>
      </c>
      <c r="P14" s="426">
        <f t="shared" si="8"/>
        <v>3</v>
      </c>
      <c r="Q14" s="426">
        <f t="shared" si="8"/>
        <v>1574</v>
      </c>
      <c r="R14" s="348">
        <f t="shared" si="8"/>
        <v>612</v>
      </c>
      <c r="S14" s="348">
        <f t="shared" si="8"/>
        <v>962</v>
      </c>
      <c r="T14" s="426">
        <f t="shared" si="1"/>
        <v>92</v>
      </c>
      <c r="U14" s="348">
        <f t="shared" si="1"/>
        <v>59</v>
      </c>
      <c r="V14" s="348">
        <f t="shared" si="1"/>
        <v>33</v>
      </c>
      <c r="X14" s="521">
        <f t="shared" si="2"/>
        <v>0</v>
      </c>
      <c r="Y14" s="521">
        <f t="shared" si="3"/>
        <v>0</v>
      </c>
      <c r="Z14" s="521">
        <f t="shared" si="4"/>
        <v>0</v>
      </c>
      <c r="AA14" s="521">
        <f t="shared" si="5"/>
        <v>0</v>
      </c>
      <c r="AB14" s="521">
        <f t="shared" si="5"/>
        <v>0</v>
      </c>
      <c r="AC14" s="521">
        <f t="shared" si="6"/>
        <v>0</v>
      </c>
      <c r="AD14" s="521">
        <f t="shared" si="7"/>
        <v>0</v>
      </c>
    </row>
    <row r="15" spans="1:30" s="519" customFormat="1" ht="12.6" customHeight="1">
      <c r="A15" s="1664" t="s">
        <v>3659</v>
      </c>
      <c r="B15" s="425">
        <f t="shared" si="8"/>
        <v>92</v>
      </c>
      <c r="C15" s="426">
        <f t="shared" si="8"/>
        <v>28</v>
      </c>
      <c r="D15" s="426">
        <f t="shared" si="8"/>
        <v>29</v>
      </c>
      <c r="E15" s="426">
        <f t="shared" si="8"/>
        <v>35</v>
      </c>
      <c r="F15" s="426">
        <f t="shared" si="8"/>
        <v>3503</v>
      </c>
      <c r="G15" s="426">
        <f t="shared" si="8"/>
        <v>895</v>
      </c>
      <c r="H15" s="426">
        <f t="shared" si="8"/>
        <v>2608</v>
      </c>
      <c r="I15" s="426">
        <f t="shared" si="8"/>
        <v>259</v>
      </c>
      <c r="J15" s="426">
        <f t="shared" si="8"/>
        <v>747</v>
      </c>
      <c r="K15" s="426">
        <f t="shared" si="8"/>
        <v>297</v>
      </c>
      <c r="L15" s="426">
        <f t="shared" si="8"/>
        <v>777</v>
      </c>
      <c r="M15" s="426">
        <f t="shared" si="8"/>
        <v>334</v>
      </c>
      <c r="N15" s="426">
        <f t="shared" si="8"/>
        <v>1081</v>
      </c>
      <c r="O15" s="426">
        <f t="shared" si="8"/>
        <v>5</v>
      </c>
      <c r="P15" s="426">
        <f t="shared" si="8"/>
        <v>3</v>
      </c>
      <c r="Q15" s="426">
        <f t="shared" si="8"/>
        <v>1303</v>
      </c>
      <c r="R15" s="348">
        <f t="shared" si="8"/>
        <v>308</v>
      </c>
      <c r="S15" s="348">
        <f t="shared" si="8"/>
        <v>995</v>
      </c>
      <c r="T15" s="426">
        <f t="shared" si="1"/>
        <v>37</v>
      </c>
      <c r="U15" s="348">
        <f t="shared" si="1"/>
        <v>25</v>
      </c>
      <c r="V15" s="348">
        <f t="shared" si="1"/>
        <v>12</v>
      </c>
      <c r="X15" s="521">
        <f t="shared" si="2"/>
        <v>0</v>
      </c>
      <c r="Y15" s="521">
        <f t="shared" si="3"/>
        <v>0</v>
      </c>
      <c r="Z15" s="521">
        <f t="shared" si="4"/>
        <v>0</v>
      </c>
      <c r="AA15" s="521">
        <f t="shared" si="5"/>
        <v>0</v>
      </c>
      <c r="AB15" s="521">
        <f t="shared" si="5"/>
        <v>0</v>
      </c>
      <c r="AC15" s="521">
        <f t="shared" si="6"/>
        <v>0</v>
      </c>
      <c r="AD15" s="521">
        <f t="shared" si="7"/>
        <v>0</v>
      </c>
    </row>
    <row r="16" spans="1:30" s="519" customFormat="1" ht="12.6" customHeight="1">
      <c r="A16" s="1664" t="s">
        <v>2878</v>
      </c>
      <c r="B16" s="425">
        <f t="shared" si="8"/>
        <v>101</v>
      </c>
      <c r="C16" s="426">
        <f t="shared" si="8"/>
        <v>30</v>
      </c>
      <c r="D16" s="426">
        <f t="shared" si="8"/>
        <v>33</v>
      </c>
      <c r="E16" s="426">
        <f t="shared" si="8"/>
        <v>38</v>
      </c>
      <c r="F16" s="426">
        <f t="shared" si="8"/>
        <v>3221</v>
      </c>
      <c r="G16" s="426">
        <f t="shared" si="8"/>
        <v>1384</v>
      </c>
      <c r="H16" s="426">
        <f t="shared" si="8"/>
        <v>1837</v>
      </c>
      <c r="I16" s="426">
        <f t="shared" si="8"/>
        <v>417</v>
      </c>
      <c r="J16" s="426">
        <f t="shared" si="8"/>
        <v>515</v>
      </c>
      <c r="K16" s="426">
        <f t="shared" si="8"/>
        <v>412</v>
      </c>
      <c r="L16" s="426">
        <f t="shared" si="8"/>
        <v>584</v>
      </c>
      <c r="M16" s="426">
        <f t="shared" si="8"/>
        <v>542</v>
      </c>
      <c r="N16" s="426">
        <f t="shared" si="8"/>
        <v>735</v>
      </c>
      <c r="O16" s="426">
        <f t="shared" si="8"/>
        <v>13</v>
      </c>
      <c r="P16" s="426">
        <f t="shared" si="8"/>
        <v>3</v>
      </c>
      <c r="Q16" s="426">
        <f>Q34+Q58+Q76</f>
        <v>1481</v>
      </c>
      <c r="R16" s="348">
        <f t="shared" si="8"/>
        <v>606</v>
      </c>
      <c r="S16" s="348">
        <f t="shared" si="8"/>
        <v>875</v>
      </c>
      <c r="T16" s="426">
        <f t="shared" si="1"/>
        <v>79</v>
      </c>
      <c r="U16" s="348">
        <f t="shared" si="1"/>
        <v>49</v>
      </c>
      <c r="V16" s="348">
        <f t="shared" si="1"/>
        <v>30</v>
      </c>
      <c r="X16" s="521">
        <f t="shared" si="2"/>
        <v>0</v>
      </c>
      <c r="Y16" s="521">
        <f t="shared" si="3"/>
        <v>0</v>
      </c>
      <c r="Z16" s="521">
        <f t="shared" si="4"/>
        <v>0</v>
      </c>
      <c r="AA16" s="521">
        <f t="shared" si="5"/>
        <v>0</v>
      </c>
      <c r="AB16" s="521">
        <f t="shared" si="5"/>
        <v>0</v>
      </c>
      <c r="AC16" s="521">
        <f t="shared" si="6"/>
        <v>0</v>
      </c>
      <c r="AD16" s="521">
        <f t="shared" si="7"/>
        <v>0</v>
      </c>
    </row>
    <row r="17" spans="1:30" s="519" customFormat="1" ht="12.6" customHeight="1">
      <c r="A17" s="1664" t="s">
        <v>2879</v>
      </c>
      <c r="B17" s="425">
        <f t="shared" si="8"/>
        <v>6</v>
      </c>
      <c r="C17" s="426">
        <f t="shared" si="8"/>
        <v>2</v>
      </c>
      <c r="D17" s="426">
        <f t="shared" si="8"/>
        <v>2</v>
      </c>
      <c r="E17" s="426">
        <f t="shared" si="8"/>
        <v>2</v>
      </c>
      <c r="F17" s="426">
        <f t="shared" si="8"/>
        <v>207</v>
      </c>
      <c r="G17" s="426">
        <f t="shared" si="8"/>
        <v>113</v>
      </c>
      <c r="H17" s="426">
        <f t="shared" si="8"/>
        <v>94</v>
      </c>
      <c r="I17" s="426">
        <f t="shared" si="8"/>
        <v>30</v>
      </c>
      <c r="J17" s="426">
        <f t="shared" si="8"/>
        <v>35</v>
      </c>
      <c r="K17" s="426">
        <f t="shared" si="8"/>
        <v>44</v>
      </c>
      <c r="L17" s="426">
        <f t="shared" si="8"/>
        <v>26</v>
      </c>
      <c r="M17" s="426">
        <f t="shared" si="8"/>
        <v>36</v>
      </c>
      <c r="N17" s="426">
        <f t="shared" si="8"/>
        <v>32</v>
      </c>
      <c r="O17" s="426">
        <f t="shared" si="8"/>
        <v>3</v>
      </c>
      <c r="P17" s="426">
        <f t="shared" si="8"/>
        <v>1</v>
      </c>
      <c r="Q17" s="426">
        <f t="shared" si="8"/>
        <v>70</v>
      </c>
      <c r="R17" s="348">
        <f t="shared" si="8"/>
        <v>42</v>
      </c>
      <c r="S17" s="348">
        <f t="shared" si="8"/>
        <v>28</v>
      </c>
      <c r="T17" s="426">
        <f t="shared" si="1"/>
        <v>5</v>
      </c>
      <c r="U17" s="348">
        <f t="shared" si="1"/>
        <v>4</v>
      </c>
      <c r="V17" s="348">
        <f t="shared" si="1"/>
        <v>1</v>
      </c>
      <c r="X17" s="521">
        <f t="shared" si="2"/>
        <v>0</v>
      </c>
      <c r="Y17" s="521">
        <f t="shared" si="3"/>
        <v>0</v>
      </c>
      <c r="Z17" s="521">
        <f t="shared" si="4"/>
        <v>0</v>
      </c>
      <c r="AA17" s="521">
        <f t="shared" si="5"/>
        <v>0</v>
      </c>
      <c r="AB17" s="521">
        <f t="shared" si="5"/>
        <v>0</v>
      </c>
      <c r="AC17" s="521">
        <f t="shared" si="6"/>
        <v>0</v>
      </c>
      <c r="AD17" s="521">
        <f t="shared" si="7"/>
        <v>0</v>
      </c>
    </row>
    <row r="18" spans="1:30" s="519" customFormat="1" ht="12.6" customHeight="1">
      <c r="A18" s="1664" t="s">
        <v>2880</v>
      </c>
      <c r="B18" s="425">
        <f t="shared" si="8"/>
        <v>6</v>
      </c>
      <c r="C18" s="426">
        <f t="shared" si="8"/>
        <v>2</v>
      </c>
      <c r="D18" s="426">
        <f t="shared" si="8"/>
        <v>2</v>
      </c>
      <c r="E18" s="426">
        <f t="shared" si="8"/>
        <v>2</v>
      </c>
      <c r="F18" s="426">
        <f t="shared" si="8"/>
        <v>217</v>
      </c>
      <c r="G18" s="426">
        <f t="shared" si="8"/>
        <v>109</v>
      </c>
      <c r="H18" s="426">
        <f t="shared" si="8"/>
        <v>108</v>
      </c>
      <c r="I18" s="426">
        <f t="shared" si="8"/>
        <v>42</v>
      </c>
      <c r="J18" s="426">
        <f t="shared" si="8"/>
        <v>30</v>
      </c>
      <c r="K18" s="426">
        <f t="shared" si="8"/>
        <v>31</v>
      </c>
      <c r="L18" s="426">
        <f t="shared" si="8"/>
        <v>35</v>
      </c>
      <c r="M18" s="426">
        <f t="shared" si="8"/>
        <v>35</v>
      </c>
      <c r="N18" s="426">
        <f t="shared" si="8"/>
        <v>43</v>
      </c>
      <c r="O18" s="426">
        <f t="shared" si="8"/>
        <v>1</v>
      </c>
      <c r="P18" s="426">
        <f t="shared" si="8"/>
        <v>0</v>
      </c>
      <c r="Q18" s="426">
        <f t="shared" si="8"/>
        <v>63</v>
      </c>
      <c r="R18" s="348">
        <f t="shared" si="8"/>
        <v>30</v>
      </c>
      <c r="S18" s="348">
        <f t="shared" si="8"/>
        <v>33</v>
      </c>
      <c r="T18" s="426">
        <f t="shared" si="1"/>
        <v>7</v>
      </c>
      <c r="U18" s="348">
        <f t="shared" si="1"/>
        <v>5</v>
      </c>
      <c r="V18" s="348">
        <f t="shared" si="1"/>
        <v>2</v>
      </c>
      <c r="X18" s="521">
        <f t="shared" si="2"/>
        <v>0</v>
      </c>
      <c r="Y18" s="521">
        <f t="shared" si="3"/>
        <v>0</v>
      </c>
      <c r="Z18" s="521">
        <f t="shared" si="4"/>
        <v>0</v>
      </c>
      <c r="AA18" s="521">
        <f t="shared" si="5"/>
        <v>0</v>
      </c>
      <c r="AB18" s="521">
        <f t="shared" si="5"/>
        <v>0</v>
      </c>
      <c r="AC18" s="521">
        <f t="shared" si="6"/>
        <v>0</v>
      </c>
      <c r="AD18" s="521">
        <f t="shared" si="7"/>
        <v>0</v>
      </c>
    </row>
    <row r="19" spans="1:30" s="519" customFormat="1" ht="12.6" customHeight="1">
      <c r="A19" s="1664" t="s">
        <v>2881</v>
      </c>
      <c r="B19" s="425">
        <f t="shared" si="8"/>
        <v>45</v>
      </c>
      <c r="C19" s="426">
        <f t="shared" si="8"/>
        <v>14</v>
      </c>
      <c r="D19" s="426">
        <f t="shared" si="8"/>
        <v>14</v>
      </c>
      <c r="E19" s="426">
        <f t="shared" si="8"/>
        <v>17</v>
      </c>
      <c r="F19" s="426">
        <f t="shared" si="8"/>
        <v>1584</v>
      </c>
      <c r="G19" s="426">
        <f t="shared" si="8"/>
        <v>77</v>
      </c>
      <c r="H19" s="426">
        <f t="shared" si="8"/>
        <v>1507</v>
      </c>
      <c r="I19" s="426">
        <f t="shared" si="8"/>
        <v>22</v>
      </c>
      <c r="J19" s="426">
        <f t="shared" si="8"/>
        <v>411</v>
      </c>
      <c r="K19" s="426">
        <f t="shared" si="8"/>
        <v>28</v>
      </c>
      <c r="L19" s="426">
        <f t="shared" si="8"/>
        <v>462</v>
      </c>
      <c r="M19" s="426">
        <f t="shared" si="8"/>
        <v>26</v>
      </c>
      <c r="N19" s="426">
        <f t="shared" si="8"/>
        <v>627</v>
      </c>
      <c r="O19" s="426">
        <f t="shared" si="8"/>
        <v>1</v>
      </c>
      <c r="P19" s="426">
        <f t="shared" si="8"/>
        <v>7</v>
      </c>
      <c r="Q19" s="426">
        <f t="shared" si="8"/>
        <v>592</v>
      </c>
      <c r="R19" s="348">
        <f t="shared" si="8"/>
        <v>23</v>
      </c>
      <c r="S19" s="348">
        <f t="shared" si="8"/>
        <v>569</v>
      </c>
      <c r="T19" s="426">
        <f t="shared" si="1"/>
        <v>25</v>
      </c>
      <c r="U19" s="348">
        <f t="shared" si="1"/>
        <v>6</v>
      </c>
      <c r="V19" s="348">
        <f t="shared" si="1"/>
        <v>19</v>
      </c>
      <c r="X19" s="521">
        <f t="shared" si="2"/>
        <v>0</v>
      </c>
      <c r="Y19" s="521">
        <f t="shared" si="3"/>
        <v>0</v>
      </c>
      <c r="Z19" s="521">
        <f t="shared" si="4"/>
        <v>0</v>
      </c>
      <c r="AA19" s="521">
        <f t="shared" si="5"/>
        <v>0</v>
      </c>
      <c r="AB19" s="521">
        <f t="shared" si="5"/>
        <v>0</v>
      </c>
      <c r="AC19" s="521">
        <f t="shared" si="6"/>
        <v>0</v>
      </c>
      <c r="AD19" s="521">
        <f t="shared" si="7"/>
        <v>0</v>
      </c>
    </row>
    <row r="20" spans="1:30" s="519" customFormat="1" ht="12.6" customHeight="1">
      <c r="A20" s="1664" t="s">
        <v>2882</v>
      </c>
      <c r="B20" s="425">
        <f t="shared" si="8"/>
        <v>131</v>
      </c>
      <c r="C20" s="426">
        <f t="shared" si="8"/>
        <v>39</v>
      </c>
      <c r="D20" s="426">
        <f t="shared" si="8"/>
        <v>40</v>
      </c>
      <c r="E20" s="426">
        <f t="shared" si="8"/>
        <v>52</v>
      </c>
      <c r="F20" s="426">
        <f t="shared" si="8"/>
        <v>5017</v>
      </c>
      <c r="G20" s="426">
        <f t="shared" si="8"/>
        <v>2473</v>
      </c>
      <c r="H20" s="426">
        <f t="shared" si="8"/>
        <v>2544</v>
      </c>
      <c r="I20" s="426">
        <f t="shared" si="8"/>
        <v>695</v>
      </c>
      <c r="J20" s="426">
        <f t="shared" si="8"/>
        <v>691</v>
      </c>
      <c r="K20" s="426">
        <f t="shared" si="8"/>
        <v>752</v>
      </c>
      <c r="L20" s="426">
        <f t="shared" si="8"/>
        <v>779</v>
      </c>
      <c r="M20" s="426">
        <f t="shared" si="8"/>
        <v>1010</v>
      </c>
      <c r="N20" s="426">
        <f t="shared" si="8"/>
        <v>1068</v>
      </c>
      <c r="O20" s="426">
        <f t="shared" si="8"/>
        <v>16</v>
      </c>
      <c r="P20" s="426">
        <f t="shared" si="8"/>
        <v>6</v>
      </c>
      <c r="Q20" s="426">
        <f t="shared" si="8"/>
        <v>1842</v>
      </c>
      <c r="R20" s="348">
        <f t="shared" si="8"/>
        <v>821</v>
      </c>
      <c r="S20" s="348">
        <f t="shared" si="8"/>
        <v>1021</v>
      </c>
      <c r="T20" s="426">
        <f t="shared" si="1"/>
        <v>162</v>
      </c>
      <c r="U20" s="348">
        <f t="shared" si="1"/>
        <v>129</v>
      </c>
      <c r="V20" s="348">
        <f t="shared" si="1"/>
        <v>33</v>
      </c>
      <c r="X20" s="521">
        <f t="shared" si="2"/>
        <v>0</v>
      </c>
      <c r="Y20" s="521">
        <f t="shared" si="3"/>
        <v>0</v>
      </c>
      <c r="Z20" s="521">
        <f t="shared" si="4"/>
        <v>0</v>
      </c>
      <c r="AA20" s="521">
        <f t="shared" si="5"/>
        <v>0</v>
      </c>
      <c r="AB20" s="521">
        <f t="shared" si="5"/>
        <v>0</v>
      </c>
      <c r="AC20" s="521">
        <f t="shared" si="6"/>
        <v>0</v>
      </c>
      <c r="AD20" s="521">
        <f t="shared" si="7"/>
        <v>0</v>
      </c>
    </row>
    <row r="21" spans="1:30" s="519" customFormat="1" ht="12.6" customHeight="1">
      <c r="A21" s="1664" t="s">
        <v>2883</v>
      </c>
      <c r="B21" s="425">
        <f t="shared" si="8"/>
        <v>0</v>
      </c>
      <c r="C21" s="426">
        <f t="shared" si="8"/>
        <v>0</v>
      </c>
      <c r="D21" s="426">
        <f t="shared" si="8"/>
        <v>0</v>
      </c>
      <c r="E21" s="426">
        <f t="shared" si="8"/>
        <v>0</v>
      </c>
      <c r="F21" s="426">
        <f t="shared" si="8"/>
        <v>0</v>
      </c>
      <c r="G21" s="426">
        <f t="shared" si="8"/>
        <v>0</v>
      </c>
      <c r="H21" s="426">
        <f t="shared" si="8"/>
        <v>0</v>
      </c>
      <c r="I21" s="426">
        <f t="shared" si="8"/>
        <v>0</v>
      </c>
      <c r="J21" s="426">
        <f t="shared" si="8"/>
        <v>0</v>
      </c>
      <c r="K21" s="426">
        <f t="shared" si="8"/>
        <v>0</v>
      </c>
      <c r="L21" s="426">
        <f t="shared" si="8"/>
        <v>0</v>
      </c>
      <c r="M21" s="426">
        <f t="shared" si="8"/>
        <v>0</v>
      </c>
      <c r="N21" s="426">
        <f t="shared" si="8"/>
        <v>0</v>
      </c>
      <c r="O21" s="426">
        <f t="shared" si="8"/>
        <v>0</v>
      </c>
      <c r="P21" s="426">
        <f t="shared" si="8"/>
        <v>0</v>
      </c>
      <c r="Q21" s="426">
        <f t="shared" si="8"/>
        <v>0</v>
      </c>
      <c r="R21" s="348">
        <f t="shared" si="8"/>
        <v>0</v>
      </c>
      <c r="S21" s="348">
        <f t="shared" si="8"/>
        <v>0</v>
      </c>
      <c r="T21" s="426">
        <f t="shared" si="1"/>
        <v>0</v>
      </c>
      <c r="U21" s="348">
        <f t="shared" si="1"/>
        <v>0</v>
      </c>
      <c r="V21" s="348">
        <f t="shared" si="1"/>
        <v>0</v>
      </c>
      <c r="X21" s="521">
        <f t="shared" si="2"/>
        <v>0</v>
      </c>
      <c r="Y21" s="521">
        <f t="shared" si="3"/>
        <v>0</v>
      </c>
      <c r="Z21" s="521">
        <f t="shared" si="4"/>
        <v>0</v>
      </c>
      <c r="AA21" s="521">
        <f t="shared" si="5"/>
        <v>0</v>
      </c>
      <c r="AB21" s="521">
        <f t="shared" si="5"/>
        <v>0</v>
      </c>
      <c r="AC21" s="521">
        <f t="shared" si="6"/>
        <v>0</v>
      </c>
      <c r="AD21" s="521">
        <f t="shared" si="7"/>
        <v>0</v>
      </c>
    </row>
    <row r="22" spans="1:30" s="519" customFormat="1" ht="12.6" customHeight="1">
      <c r="A22" s="1664" t="s">
        <v>2884</v>
      </c>
      <c r="B22" s="425">
        <f t="shared" si="8"/>
        <v>0</v>
      </c>
      <c r="C22" s="426">
        <f t="shared" si="8"/>
        <v>0</v>
      </c>
      <c r="D22" s="426">
        <f t="shared" si="8"/>
        <v>0</v>
      </c>
      <c r="E22" s="426">
        <f t="shared" si="8"/>
        <v>0</v>
      </c>
      <c r="F22" s="426">
        <f t="shared" si="8"/>
        <v>0</v>
      </c>
      <c r="G22" s="426">
        <f t="shared" si="8"/>
        <v>0</v>
      </c>
      <c r="H22" s="426">
        <f t="shared" si="8"/>
        <v>0</v>
      </c>
      <c r="I22" s="426">
        <f t="shared" si="8"/>
        <v>0</v>
      </c>
      <c r="J22" s="426">
        <f t="shared" si="8"/>
        <v>0</v>
      </c>
      <c r="K22" s="426">
        <f t="shared" si="8"/>
        <v>0</v>
      </c>
      <c r="L22" s="426">
        <f t="shared" si="8"/>
        <v>0</v>
      </c>
      <c r="M22" s="426">
        <f t="shared" si="8"/>
        <v>0</v>
      </c>
      <c r="N22" s="426">
        <f t="shared" si="8"/>
        <v>0</v>
      </c>
      <c r="O22" s="426">
        <f t="shared" si="8"/>
        <v>0</v>
      </c>
      <c r="P22" s="426">
        <f t="shared" si="8"/>
        <v>0</v>
      </c>
      <c r="Q22" s="426">
        <f t="shared" si="8"/>
        <v>0</v>
      </c>
      <c r="R22" s="348">
        <f t="shared" si="8"/>
        <v>0</v>
      </c>
      <c r="S22" s="348">
        <f t="shared" si="8"/>
        <v>0</v>
      </c>
      <c r="T22" s="426">
        <f t="shared" si="1"/>
        <v>0</v>
      </c>
      <c r="U22" s="348">
        <f t="shared" si="1"/>
        <v>0</v>
      </c>
      <c r="V22" s="348">
        <f t="shared" si="1"/>
        <v>0</v>
      </c>
      <c r="X22" s="521">
        <f t="shared" si="2"/>
        <v>0</v>
      </c>
      <c r="Y22" s="521">
        <f t="shared" si="3"/>
        <v>0</v>
      </c>
      <c r="Z22" s="521">
        <f t="shared" si="4"/>
        <v>0</v>
      </c>
      <c r="AA22" s="521">
        <f t="shared" si="5"/>
        <v>0</v>
      </c>
      <c r="AB22" s="521">
        <f t="shared" si="5"/>
        <v>0</v>
      </c>
      <c r="AC22" s="521">
        <f t="shared" si="6"/>
        <v>0</v>
      </c>
      <c r="AD22" s="521">
        <f t="shared" si="7"/>
        <v>0</v>
      </c>
    </row>
    <row r="23" spans="1:30" s="519" customFormat="1" ht="12.6" customHeight="1">
      <c r="A23" s="1664" t="s">
        <v>3660</v>
      </c>
      <c r="B23" s="425">
        <f t="shared" si="8"/>
        <v>52</v>
      </c>
      <c r="C23" s="426">
        <f t="shared" si="8"/>
        <v>18</v>
      </c>
      <c r="D23" s="426">
        <f t="shared" si="8"/>
        <v>18</v>
      </c>
      <c r="E23" s="426">
        <f t="shared" si="8"/>
        <v>16</v>
      </c>
      <c r="F23" s="426">
        <f>F41+F65+F83</f>
        <v>1818</v>
      </c>
      <c r="G23" s="426">
        <f t="shared" si="8"/>
        <v>545</v>
      </c>
      <c r="H23" s="426">
        <f t="shared" si="8"/>
        <v>1273</v>
      </c>
      <c r="I23" s="426">
        <f t="shared" si="8"/>
        <v>184</v>
      </c>
      <c r="J23" s="426">
        <f t="shared" si="8"/>
        <v>457</v>
      </c>
      <c r="K23" s="426">
        <f t="shared" si="8"/>
        <v>183</v>
      </c>
      <c r="L23" s="426">
        <f t="shared" si="8"/>
        <v>429</v>
      </c>
      <c r="M23" s="426">
        <f t="shared" si="8"/>
        <v>177</v>
      </c>
      <c r="N23" s="426">
        <f t="shared" si="8"/>
        <v>386</v>
      </c>
      <c r="O23" s="426">
        <f t="shared" si="8"/>
        <v>1</v>
      </c>
      <c r="P23" s="426">
        <f t="shared" si="8"/>
        <v>1</v>
      </c>
      <c r="Q23" s="426">
        <f t="shared" si="8"/>
        <v>527</v>
      </c>
      <c r="R23" s="348">
        <f t="shared" si="8"/>
        <v>154</v>
      </c>
      <c r="S23" s="348">
        <f t="shared" si="8"/>
        <v>373</v>
      </c>
      <c r="T23" s="426">
        <f t="shared" si="1"/>
        <v>15</v>
      </c>
      <c r="U23" s="348">
        <f t="shared" si="1"/>
        <v>10</v>
      </c>
      <c r="V23" s="348">
        <f t="shared" si="1"/>
        <v>5</v>
      </c>
      <c r="X23" s="521">
        <f t="shared" si="2"/>
        <v>0</v>
      </c>
      <c r="Y23" s="521">
        <f t="shared" si="3"/>
        <v>0</v>
      </c>
      <c r="Z23" s="521">
        <f t="shared" si="4"/>
        <v>0</v>
      </c>
      <c r="AA23" s="521">
        <f t="shared" si="5"/>
        <v>0</v>
      </c>
      <c r="AB23" s="521">
        <f t="shared" si="5"/>
        <v>0</v>
      </c>
      <c r="AC23" s="521">
        <f t="shared" si="6"/>
        <v>0</v>
      </c>
      <c r="AD23" s="521">
        <f t="shared" si="7"/>
        <v>0</v>
      </c>
    </row>
    <row r="24" spans="1:30" s="519" customFormat="1" ht="12.6" customHeight="1">
      <c r="A24" s="1664" t="s">
        <v>3661</v>
      </c>
      <c r="B24" s="425">
        <f t="shared" si="8"/>
        <v>33</v>
      </c>
      <c r="C24" s="426">
        <f t="shared" si="8"/>
        <v>11</v>
      </c>
      <c r="D24" s="426">
        <f t="shared" si="8"/>
        <v>12</v>
      </c>
      <c r="E24" s="426">
        <f t="shared" si="8"/>
        <v>10</v>
      </c>
      <c r="F24" s="426">
        <f t="shared" si="8"/>
        <v>343</v>
      </c>
      <c r="G24" s="426">
        <f t="shared" si="8"/>
        <v>201</v>
      </c>
      <c r="H24" s="426">
        <f t="shared" si="8"/>
        <v>142</v>
      </c>
      <c r="I24" s="426">
        <f t="shared" ref="I24:S24" si="9">I42+I66+I84</f>
        <v>67</v>
      </c>
      <c r="J24" s="426">
        <f t="shared" si="9"/>
        <v>44</v>
      </c>
      <c r="K24" s="426">
        <f t="shared" si="9"/>
        <v>69</v>
      </c>
      <c r="L24" s="426">
        <f t="shared" si="9"/>
        <v>53</v>
      </c>
      <c r="M24" s="426">
        <f t="shared" si="9"/>
        <v>65</v>
      </c>
      <c r="N24" s="426">
        <f t="shared" si="9"/>
        <v>45</v>
      </c>
      <c r="O24" s="426">
        <f t="shared" si="9"/>
        <v>0</v>
      </c>
      <c r="P24" s="426">
        <f t="shared" si="9"/>
        <v>0</v>
      </c>
      <c r="Q24" s="426">
        <f t="shared" si="9"/>
        <v>125</v>
      </c>
      <c r="R24" s="348">
        <f t="shared" si="9"/>
        <v>72</v>
      </c>
      <c r="S24" s="348">
        <f t="shared" si="9"/>
        <v>53</v>
      </c>
      <c r="T24" s="426">
        <f t="shared" si="1"/>
        <v>0</v>
      </c>
      <c r="U24" s="348">
        <f t="shared" si="1"/>
        <v>0</v>
      </c>
      <c r="V24" s="348">
        <f t="shared" si="1"/>
        <v>0</v>
      </c>
      <c r="X24" s="521">
        <f t="shared" si="2"/>
        <v>0</v>
      </c>
      <c r="Y24" s="521">
        <f t="shared" si="3"/>
        <v>0</v>
      </c>
      <c r="Z24" s="521">
        <f t="shared" si="4"/>
        <v>0</v>
      </c>
      <c r="AA24" s="521">
        <f t="shared" si="5"/>
        <v>0</v>
      </c>
      <c r="AB24" s="521">
        <f t="shared" si="5"/>
        <v>0</v>
      </c>
      <c r="AC24" s="521">
        <f t="shared" si="6"/>
        <v>0</v>
      </c>
      <c r="AD24" s="521">
        <f t="shared" si="7"/>
        <v>0</v>
      </c>
    </row>
    <row r="25" spans="1:30" s="519" customFormat="1" ht="12.6" customHeight="1">
      <c r="A25" s="1664"/>
      <c r="B25" s="425"/>
      <c r="C25" s="426"/>
      <c r="D25" s="426"/>
      <c r="E25" s="426"/>
      <c r="F25" s="426"/>
      <c r="G25" s="426"/>
      <c r="H25" s="426"/>
      <c r="I25" s="426"/>
      <c r="J25" s="426"/>
      <c r="K25" s="426"/>
      <c r="L25" s="426"/>
      <c r="M25" s="426"/>
      <c r="N25" s="426"/>
      <c r="O25" s="426"/>
      <c r="P25" s="426"/>
      <c r="Q25" s="426"/>
      <c r="R25" s="348"/>
      <c r="S25" s="348"/>
    </row>
    <row r="26" spans="1:30" s="519" customFormat="1" ht="12.6" customHeight="1">
      <c r="A26" s="592" t="s">
        <v>3662</v>
      </c>
      <c r="B26" s="425">
        <f t="shared" ref="B26:V26" si="10">SUM(B27:B42)</f>
        <v>21</v>
      </c>
      <c r="C26" s="426">
        <f t="shared" si="10"/>
        <v>7</v>
      </c>
      <c r="D26" s="426">
        <f t="shared" si="10"/>
        <v>7</v>
      </c>
      <c r="E26" s="426">
        <f t="shared" si="10"/>
        <v>7</v>
      </c>
      <c r="F26" s="426">
        <f t="shared" si="10"/>
        <v>447</v>
      </c>
      <c r="G26" s="426">
        <f>SUM(G27:G42)</f>
        <v>156</v>
      </c>
      <c r="H26" s="426">
        <f t="shared" si="10"/>
        <v>291</v>
      </c>
      <c r="I26" s="426">
        <f t="shared" si="10"/>
        <v>52</v>
      </c>
      <c r="J26" s="426">
        <f t="shared" si="10"/>
        <v>95</v>
      </c>
      <c r="K26" s="426">
        <f t="shared" si="10"/>
        <v>50</v>
      </c>
      <c r="L26" s="426">
        <f t="shared" si="10"/>
        <v>92</v>
      </c>
      <c r="M26" s="426">
        <f t="shared" si="10"/>
        <v>53</v>
      </c>
      <c r="N26" s="426">
        <f t="shared" si="10"/>
        <v>103</v>
      </c>
      <c r="O26" s="426">
        <f t="shared" si="10"/>
        <v>1</v>
      </c>
      <c r="P26" s="426">
        <f t="shared" si="10"/>
        <v>1</v>
      </c>
      <c r="Q26" s="426">
        <f t="shared" si="10"/>
        <v>146</v>
      </c>
      <c r="R26" s="348">
        <f t="shared" si="10"/>
        <v>50</v>
      </c>
      <c r="S26" s="348">
        <f t="shared" si="10"/>
        <v>96</v>
      </c>
      <c r="T26" s="426">
        <f>SUM(T27:T42)</f>
        <v>0</v>
      </c>
      <c r="U26" s="348">
        <f t="shared" si="10"/>
        <v>0</v>
      </c>
      <c r="V26" s="348">
        <f t="shared" si="10"/>
        <v>0</v>
      </c>
      <c r="X26" s="521">
        <f t="shared" ref="X26:X42" si="11">B26-C26-D26-E26</f>
        <v>0</v>
      </c>
      <c r="Y26" s="521">
        <f t="shared" ref="Y26:Y42" si="12">F26-G26-H26</f>
        <v>0</v>
      </c>
      <c r="Z26" s="521">
        <f t="shared" ref="Z26:Z42" si="13">F26-SUM(I26:P26)</f>
        <v>0</v>
      </c>
      <c r="AA26" s="521">
        <f t="shared" ref="AA26:AB42" si="14">G26-I26-K26-M26-O26</f>
        <v>0</v>
      </c>
      <c r="AB26" s="521">
        <f t="shared" si="14"/>
        <v>0</v>
      </c>
      <c r="AC26" s="521">
        <f t="shared" ref="AC26:AC42" si="15">Q26-R26-S26</f>
        <v>0</v>
      </c>
      <c r="AD26" s="521">
        <f t="shared" ref="AD26:AD42" si="16">T26-U26-V26</f>
        <v>0</v>
      </c>
    </row>
    <row r="27" spans="1:30" s="519" customFormat="1" ht="12.6" customHeight="1">
      <c r="A27" s="1664" t="s">
        <v>2872</v>
      </c>
      <c r="B27" s="425">
        <v>0</v>
      </c>
      <c r="C27" s="426">
        <v>0</v>
      </c>
      <c r="D27" s="426">
        <v>0</v>
      </c>
      <c r="E27" s="426">
        <v>0</v>
      </c>
      <c r="F27" s="426">
        <v>0</v>
      </c>
      <c r="G27" s="426">
        <f t="shared" ref="G27:H40" si="17">I27+K27+M27+O27</f>
        <v>0</v>
      </c>
      <c r="H27" s="426">
        <f t="shared" si="17"/>
        <v>0</v>
      </c>
      <c r="I27" s="426">
        <v>0</v>
      </c>
      <c r="J27" s="426">
        <v>0</v>
      </c>
      <c r="K27" s="426">
        <v>0</v>
      </c>
      <c r="L27" s="426">
        <v>0</v>
      </c>
      <c r="M27" s="426">
        <v>0</v>
      </c>
      <c r="N27" s="426">
        <v>0</v>
      </c>
      <c r="O27" s="426">
        <v>0</v>
      </c>
      <c r="P27" s="426">
        <v>0</v>
      </c>
      <c r="Q27" s="427">
        <f t="shared" ref="Q27:Q42" si="18">R27+S27</f>
        <v>0</v>
      </c>
      <c r="R27" s="426">
        <v>0</v>
      </c>
      <c r="S27" s="426">
        <v>0</v>
      </c>
      <c r="T27" s="427">
        <f t="shared" ref="T27:T42" si="19">U27+V27</f>
        <v>0</v>
      </c>
      <c r="U27" s="426">
        <v>0</v>
      </c>
      <c r="V27" s="426">
        <v>0</v>
      </c>
      <c r="X27" s="521">
        <f t="shared" si="11"/>
        <v>0</v>
      </c>
      <c r="Y27" s="521">
        <f t="shared" si="12"/>
        <v>0</v>
      </c>
      <c r="Z27" s="521">
        <f t="shared" si="13"/>
        <v>0</v>
      </c>
      <c r="AA27" s="521">
        <f t="shared" si="14"/>
        <v>0</v>
      </c>
      <c r="AB27" s="521">
        <f t="shared" si="14"/>
        <v>0</v>
      </c>
      <c r="AC27" s="521">
        <f t="shared" si="15"/>
        <v>0</v>
      </c>
      <c r="AD27" s="521">
        <f t="shared" si="16"/>
        <v>0</v>
      </c>
    </row>
    <row r="28" spans="1:30" s="519" customFormat="1" ht="12.6" customHeight="1">
      <c r="A28" s="1664" t="s">
        <v>2873</v>
      </c>
      <c r="B28" s="425">
        <v>0</v>
      </c>
      <c r="C28" s="426">
        <v>0</v>
      </c>
      <c r="D28" s="426">
        <v>0</v>
      </c>
      <c r="E28" s="426">
        <v>0</v>
      </c>
      <c r="F28" s="426">
        <v>0</v>
      </c>
      <c r="G28" s="426">
        <f t="shared" si="17"/>
        <v>0</v>
      </c>
      <c r="H28" s="426">
        <f t="shared" si="17"/>
        <v>0</v>
      </c>
      <c r="I28" s="426">
        <v>0</v>
      </c>
      <c r="J28" s="426">
        <v>0</v>
      </c>
      <c r="K28" s="426">
        <v>0</v>
      </c>
      <c r="L28" s="426">
        <v>0</v>
      </c>
      <c r="M28" s="426">
        <v>0</v>
      </c>
      <c r="N28" s="426">
        <v>0</v>
      </c>
      <c r="O28" s="426">
        <v>0</v>
      </c>
      <c r="P28" s="426">
        <v>0</v>
      </c>
      <c r="Q28" s="427">
        <f t="shared" si="18"/>
        <v>0</v>
      </c>
      <c r="R28" s="426">
        <v>0</v>
      </c>
      <c r="S28" s="426">
        <v>0</v>
      </c>
      <c r="T28" s="427">
        <f t="shared" si="19"/>
        <v>0</v>
      </c>
      <c r="U28" s="426">
        <v>0</v>
      </c>
      <c r="V28" s="426">
        <v>0</v>
      </c>
      <c r="X28" s="521">
        <f t="shared" si="11"/>
        <v>0</v>
      </c>
      <c r="Y28" s="521">
        <f t="shared" si="12"/>
        <v>0</v>
      </c>
      <c r="Z28" s="521">
        <f t="shared" si="13"/>
        <v>0</v>
      </c>
      <c r="AA28" s="521">
        <f t="shared" si="14"/>
        <v>0</v>
      </c>
      <c r="AB28" s="521">
        <f t="shared" si="14"/>
        <v>0</v>
      </c>
      <c r="AC28" s="521">
        <f t="shared" si="15"/>
        <v>0</v>
      </c>
      <c r="AD28" s="521">
        <f t="shared" si="16"/>
        <v>0</v>
      </c>
    </row>
    <row r="29" spans="1:30" s="519" customFormat="1" ht="12.6" customHeight="1">
      <c r="A29" s="1664" t="s">
        <v>2874</v>
      </c>
      <c r="B29" s="425">
        <v>0</v>
      </c>
      <c r="C29" s="426">
        <v>0</v>
      </c>
      <c r="D29" s="426">
        <v>0</v>
      </c>
      <c r="E29" s="426">
        <v>0</v>
      </c>
      <c r="F29" s="426">
        <v>0</v>
      </c>
      <c r="G29" s="426">
        <f t="shared" si="17"/>
        <v>0</v>
      </c>
      <c r="H29" s="426">
        <f t="shared" si="17"/>
        <v>0</v>
      </c>
      <c r="I29" s="426">
        <v>0</v>
      </c>
      <c r="J29" s="426">
        <v>0</v>
      </c>
      <c r="K29" s="426">
        <v>0</v>
      </c>
      <c r="L29" s="426">
        <v>0</v>
      </c>
      <c r="M29" s="426">
        <v>0</v>
      </c>
      <c r="N29" s="426">
        <v>0</v>
      </c>
      <c r="O29" s="426">
        <v>0</v>
      </c>
      <c r="P29" s="426">
        <v>0</v>
      </c>
      <c r="Q29" s="427">
        <f t="shared" si="18"/>
        <v>0</v>
      </c>
      <c r="R29" s="426">
        <v>0</v>
      </c>
      <c r="S29" s="426">
        <v>0</v>
      </c>
      <c r="T29" s="427">
        <f t="shared" si="19"/>
        <v>0</v>
      </c>
      <c r="U29" s="426">
        <v>0</v>
      </c>
      <c r="V29" s="426">
        <v>0</v>
      </c>
      <c r="X29" s="521">
        <f t="shared" si="11"/>
        <v>0</v>
      </c>
      <c r="Y29" s="521">
        <f t="shared" si="12"/>
        <v>0</v>
      </c>
      <c r="Z29" s="521">
        <f t="shared" si="13"/>
        <v>0</v>
      </c>
      <c r="AA29" s="521">
        <f t="shared" si="14"/>
        <v>0</v>
      </c>
      <c r="AB29" s="521">
        <f t="shared" si="14"/>
        <v>0</v>
      </c>
      <c r="AC29" s="521">
        <f t="shared" si="15"/>
        <v>0</v>
      </c>
      <c r="AD29" s="521">
        <f t="shared" si="16"/>
        <v>0</v>
      </c>
    </row>
    <row r="30" spans="1:30" s="519" customFormat="1" ht="12.6" customHeight="1">
      <c r="A30" s="1664" t="s">
        <v>2875</v>
      </c>
      <c r="B30" s="425">
        <v>0</v>
      </c>
      <c r="C30" s="426">
        <v>0</v>
      </c>
      <c r="D30" s="426">
        <v>0</v>
      </c>
      <c r="E30" s="426">
        <v>0</v>
      </c>
      <c r="F30" s="426">
        <v>0</v>
      </c>
      <c r="G30" s="426">
        <f t="shared" si="17"/>
        <v>0</v>
      </c>
      <c r="H30" s="426">
        <f t="shared" si="17"/>
        <v>0</v>
      </c>
      <c r="I30" s="426">
        <v>0</v>
      </c>
      <c r="J30" s="426">
        <v>0</v>
      </c>
      <c r="K30" s="426">
        <v>0</v>
      </c>
      <c r="L30" s="426">
        <v>0</v>
      </c>
      <c r="M30" s="426">
        <v>0</v>
      </c>
      <c r="N30" s="426">
        <v>0</v>
      </c>
      <c r="O30" s="426">
        <v>0</v>
      </c>
      <c r="P30" s="426">
        <v>0</v>
      </c>
      <c r="Q30" s="427">
        <f t="shared" si="18"/>
        <v>0</v>
      </c>
      <c r="R30" s="426">
        <v>0</v>
      </c>
      <c r="S30" s="426">
        <v>0</v>
      </c>
      <c r="T30" s="427">
        <f t="shared" si="19"/>
        <v>0</v>
      </c>
      <c r="U30" s="426">
        <v>0</v>
      </c>
      <c r="V30" s="426">
        <v>0</v>
      </c>
      <c r="X30" s="521">
        <f t="shared" si="11"/>
        <v>0</v>
      </c>
      <c r="Y30" s="521">
        <f t="shared" si="12"/>
        <v>0</v>
      </c>
      <c r="Z30" s="521">
        <f t="shared" si="13"/>
        <v>0</v>
      </c>
      <c r="AA30" s="521">
        <f t="shared" si="14"/>
        <v>0</v>
      </c>
      <c r="AB30" s="521">
        <f t="shared" si="14"/>
        <v>0</v>
      </c>
      <c r="AC30" s="521">
        <f t="shared" si="15"/>
        <v>0</v>
      </c>
      <c r="AD30" s="521">
        <f t="shared" si="16"/>
        <v>0</v>
      </c>
    </row>
    <row r="31" spans="1:30" s="519" customFormat="1" ht="12.6" customHeight="1">
      <c r="A31" s="1664" t="s">
        <v>2876</v>
      </c>
      <c r="B31" s="425">
        <v>0</v>
      </c>
      <c r="C31" s="426">
        <v>0</v>
      </c>
      <c r="D31" s="426">
        <v>0</v>
      </c>
      <c r="E31" s="426">
        <v>0</v>
      </c>
      <c r="F31" s="426">
        <v>0</v>
      </c>
      <c r="G31" s="426">
        <f t="shared" si="17"/>
        <v>0</v>
      </c>
      <c r="H31" s="426">
        <f t="shared" si="17"/>
        <v>0</v>
      </c>
      <c r="I31" s="426">
        <v>0</v>
      </c>
      <c r="J31" s="426">
        <v>0</v>
      </c>
      <c r="K31" s="426">
        <v>0</v>
      </c>
      <c r="L31" s="426">
        <v>0</v>
      </c>
      <c r="M31" s="426">
        <v>0</v>
      </c>
      <c r="N31" s="426">
        <v>0</v>
      </c>
      <c r="O31" s="426">
        <v>0</v>
      </c>
      <c r="P31" s="426">
        <v>0</v>
      </c>
      <c r="Q31" s="427">
        <f t="shared" si="18"/>
        <v>0</v>
      </c>
      <c r="R31" s="426">
        <v>0</v>
      </c>
      <c r="S31" s="426">
        <v>0</v>
      </c>
      <c r="T31" s="427">
        <f t="shared" si="19"/>
        <v>0</v>
      </c>
      <c r="U31" s="426">
        <v>0</v>
      </c>
      <c r="V31" s="426">
        <v>0</v>
      </c>
      <c r="X31" s="521">
        <f t="shared" si="11"/>
        <v>0</v>
      </c>
      <c r="Y31" s="521">
        <f t="shared" si="12"/>
        <v>0</v>
      </c>
      <c r="Z31" s="521">
        <f t="shared" si="13"/>
        <v>0</v>
      </c>
      <c r="AA31" s="521">
        <f t="shared" si="14"/>
        <v>0</v>
      </c>
      <c r="AB31" s="521">
        <f t="shared" si="14"/>
        <v>0</v>
      </c>
      <c r="AC31" s="521">
        <f t="shared" si="15"/>
        <v>0</v>
      </c>
      <c r="AD31" s="521">
        <f t="shared" si="16"/>
        <v>0</v>
      </c>
    </row>
    <row r="32" spans="1:30" s="519" customFormat="1" ht="12.6" customHeight="1">
      <c r="A32" s="1664" t="s">
        <v>3658</v>
      </c>
      <c r="B32" s="425">
        <v>0</v>
      </c>
      <c r="C32" s="426">
        <v>0</v>
      </c>
      <c r="D32" s="426">
        <v>0</v>
      </c>
      <c r="E32" s="426">
        <v>0</v>
      </c>
      <c r="F32" s="426">
        <v>0</v>
      </c>
      <c r="G32" s="426">
        <f t="shared" si="17"/>
        <v>0</v>
      </c>
      <c r="H32" s="426">
        <f t="shared" si="17"/>
        <v>0</v>
      </c>
      <c r="I32" s="426">
        <v>0</v>
      </c>
      <c r="J32" s="426">
        <v>0</v>
      </c>
      <c r="K32" s="426">
        <v>0</v>
      </c>
      <c r="L32" s="426">
        <v>0</v>
      </c>
      <c r="M32" s="426">
        <v>0</v>
      </c>
      <c r="N32" s="426">
        <v>0</v>
      </c>
      <c r="O32" s="426">
        <v>0</v>
      </c>
      <c r="P32" s="426">
        <v>0</v>
      </c>
      <c r="Q32" s="427">
        <f t="shared" si="18"/>
        <v>0</v>
      </c>
      <c r="R32" s="426">
        <v>0</v>
      </c>
      <c r="S32" s="426">
        <v>0</v>
      </c>
      <c r="T32" s="427">
        <f t="shared" si="19"/>
        <v>0</v>
      </c>
      <c r="U32" s="426">
        <v>0</v>
      </c>
      <c r="V32" s="426">
        <v>0</v>
      </c>
      <c r="X32" s="521">
        <f t="shared" si="11"/>
        <v>0</v>
      </c>
      <c r="Y32" s="521">
        <f t="shared" si="12"/>
        <v>0</v>
      </c>
      <c r="Z32" s="521">
        <f t="shared" si="13"/>
        <v>0</v>
      </c>
      <c r="AA32" s="521">
        <f t="shared" si="14"/>
        <v>0</v>
      </c>
      <c r="AB32" s="521">
        <f t="shared" si="14"/>
        <v>0</v>
      </c>
      <c r="AC32" s="521">
        <f t="shared" si="15"/>
        <v>0</v>
      </c>
      <c r="AD32" s="521">
        <f t="shared" si="16"/>
        <v>0</v>
      </c>
    </row>
    <row r="33" spans="1:30" s="519" customFormat="1" ht="12.6" customHeight="1">
      <c r="A33" s="1664" t="s">
        <v>3659</v>
      </c>
      <c r="B33" s="425">
        <v>0</v>
      </c>
      <c r="C33" s="426">
        <v>0</v>
      </c>
      <c r="D33" s="426">
        <v>0</v>
      </c>
      <c r="E33" s="426">
        <v>0</v>
      </c>
      <c r="F33" s="426">
        <v>0</v>
      </c>
      <c r="G33" s="426">
        <f t="shared" si="17"/>
        <v>0</v>
      </c>
      <c r="H33" s="426">
        <f t="shared" si="17"/>
        <v>0</v>
      </c>
      <c r="I33" s="426">
        <v>0</v>
      </c>
      <c r="J33" s="426">
        <v>0</v>
      </c>
      <c r="K33" s="426">
        <v>0</v>
      </c>
      <c r="L33" s="426">
        <v>0</v>
      </c>
      <c r="M33" s="426">
        <v>0</v>
      </c>
      <c r="N33" s="426">
        <v>0</v>
      </c>
      <c r="O33" s="426">
        <v>0</v>
      </c>
      <c r="P33" s="426">
        <v>0</v>
      </c>
      <c r="Q33" s="427">
        <f t="shared" si="18"/>
        <v>0</v>
      </c>
      <c r="R33" s="426">
        <v>0</v>
      </c>
      <c r="S33" s="426">
        <v>0</v>
      </c>
      <c r="T33" s="427">
        <f t="shared" si="19"/>
        <v>0</v>
      </c>
      <c r="U33" s="426">
        <v>0</v>
      </c>
      <c r="V33" s="426">
        <v>0</v>
      </c>
      <c r="X33" s="521">
        <f t="shared" si="11"/>
        <v>0</v>
      </c>
      <c r="Y33" s="521">
        <f t="shared" si="12"/>
        <v>0</v>
      </c>
      <c r="Z33" s="521">
        <f t="shared" si="13"/>
        <v>0</v>
      </c>
      <c r="AA33" s="521">
        <f t="shared" si="14"/>
        <v>0</v>
      </c>
      <c r="AB33" s="521">
        <f t="shared" si="14"/>
        <v>0</v>
      </c>
      <c r="AC33" s="521">
        <f t="shared" si="15"/>
        <v>0</v>
      </c>
      <c r="AD33" s="521">
        <f t="shared" si="16"/>
        <v>0</v>
      </c>
    </row>
    <row r="34" spans="1:30" s="519" customFormat="1" ht="12.6" customHeight="1">
      <c r="A34" s="1664" t="s">
        <v>2878</v>
      </c>
      <c r="B34" s="425">
        <v>0</v>
      </c>
      <c r="C34" s="426">
        <v>0</v>
      </c>
      <c r="D34" s="426">
        <v>0</v>
      </c>
      <c r="E34" s="426">
        <v>0</v>
      </c>
      <c r="F34" s="426">
        <v>0</v>
      </c>
      <c r="G34" s="426">
        <f t="shared" si="17"/>
        <v>0</v>
      </c>
      <c r="H34" s="426">
        <f t="shared" si="17"/>
        <v>0</v>
      </c>
      <c r="I34" s="426">
        <v>0</v>
      </c>
      <c r="J34" s="426">
        <v>0</v>
      </c>
      <c r="K34" s="426">
        <v>0</v>
      </c>
      <c r="L34" s="426">
        <v>0</v>
      </c>
      <c r="M34" s="426">
        <v>0</v>
      </c>
      <c r="N34" s="426">
        <v>0</v>
      </c>
      <c r="O34" s="426">
        <v>0</v>
      </c>
      <c r="P34" s="426">
        <v>0</v>
      </c>
      <c r="Q34" s="427">
        <f t="shared" si="18"/>
        <v>0</v>
      </c>
      <c r="R34" s="426">
        <v>0</v>
      </c>
      <c r="S34" s="426">
        <v>0</v>
      </c>
      <c r="T34" s="427">
        <f t="shared" si="19"/>
        <v>0</v>
      </c>
      <c r="U34" s="426">
        <v>0</v>
      </c>
      <c r="V34" s="426">
        <v>0</v>
      </c>
      <c r="X34" s="521">
        <f t="shared" si="11"/>
        <v>0</v>
      </c>
      <c r="Y34" s="521">
        <f t="shared" si="12"/>
        <v>0</v>
      </c>
      <c r="Z34" s="521">
        <f t="shared" si="13"/>
        <v>0</v>
      </c>
      <c r="AA34" s="521">
        <f t="shared" si="14"/>
        <v>0</v>
      </c>
      <c r="AB34" s="521">
        <f t="shared" si="14"/>
        <v>0</v>
      </c>
      <c r="AC34" s="521">
        <f t="shared" si="15"/>
        <v>0</v>
      </c>
      <c r="AD34" s="521">
        <f t="shared" si="16"/>
        <v>0</v>
      </c>
    </row>
    <row r="35" spans="1:30" s="519" customFormat="1" ht="12.6" customHeight="1">
      <c r="A35" s="1664" t="s">
        <v>2879</v>
      </c>
      <c r="B35" s="425">
        <v>0</v>
      </c>
      <c r="C35" s="426">
        <v>0</v>
      </c>
      <c r="D35" s="426">
        <v>0</v>
      </c>
      <c r="E35" s="426">
        <v>0</v>
      </c>
      <c r="F35" s="426">
        <v>0</v>
      </c>
      <c r="G35" s="426">
        <f t="shared" si="17"/>
        <v>0</v>
      </c>
      <c r="H35" s="426">
        <f t="shared" si="17"/>
        <v>0</v>
      </c>
      <c r="I35" s="426">
        <v>0</v>
      </c>
      <c r="J35" s="426">
        <v>0</v>
      </c>
      <c r="K35" s="426">
        <v>0</v>
      </c>
      <c r="L35" s="426">
        <v>0</v>
      </c>
      <c r="M35" s="426">
        <v>0</v>
      </c>
      <c r="N35" s="426">
        <v>0</v>
      </c>
      <c r="O35" s="426">
        <v>0</v>
      </c>
      <c r="P35" s="426">
        <v>0</v>
      </c>
      <c r="Q35" s="427">
        <f t="shared" si="18"/>
        <v>0</v>
      </c>
      <c r="R35" s="426">
        <v>0</v>
      </c>
      <c r="S35" s="426">
        <v>0</v>
      </c>
      <c r="T35" s="427">
        <f t="shared" si="19"/>
        <v>0</v>
      </c>
      <c r="U35" s="426">
        <v>0</v>
      </c>
      <c r="V35" s="426">
        <v>0</v>
      </c>
      <c r="X35" s="521">
        <f t="shared" si="11"/>
        <v>0</v>
      </c>
      <c r="Y35" s="521">
        <f t="shared" si="12"/>
        <v>0</v>
      </c>
      <c r="Z35" s="521">
        <f t="shared" si="13"/>
        <v>0</v>
      </c>
      <c r="AA35" s="521">
        <f t="shared" si="14"/>
        <v>0</v>
      </c>
      <c r="AB35" s="521">
        <f t="shared" si="14"/>
        <v>0</v>
      </c>
      <c r="AC35" s="521">
        <f t="shared" si="15"/>
        <v>0</v>
      </c>
      <c r="AD35" s="521">
        <f t="shared" si="16"/>
        <v>0</v>
      </c>
    </row>
    <row r="36" spans="1:30" s="519" customFormat="1" ht="12.6" customHeight="1">
      <c r="A36" s="1664" t="s">
        <v>2880</v>
      </c>
      <c r="B36" s="425">
        <v>0</v>
      </c>
      <c r="C36" s="426">
        <v>0</v>
      </c>
      <c r="D36" s="426">
        <v>0</v>
      </c>
      <c r="E36" s="426">
        <v>0</v>
      </c>
      <c r="F36" s="426">
        <v>0</v>
      </c>
      <c r="G36" s="426">
        <f t="shared" si="17"/>
        <v>0</v>
      </c>
      <c r="H36" s="426">
        <f t="shared" si="17"/>
        <v>0</v>
      </c>
      <c r="I36" s="426">
        <v>0</v>
      </c>
      <c r="J36" s="426">
        <v>0</v>
      </c>
      <c r="K36" s="426">
        <v>0</v>
      </c>
      <c r="L36" s="426">
        <v>0</v>
      </c>
      <c r="M36" s="426">
        <v>0</v>
      </c>
      <c r="N36" s="426">
        <v>0</v>
      </c>
      <c r="O36" s="426">
        <v>0</v>
      </c>
      <c r="P36" s="426">
        <v>0</v>
      </c>
      <c r="Q36" s="427">
        <f t="shared" si="18"/>
        <v>0</v>
      </c>
      <c r="R36" s="426">
        <v>0</v>
      </c>
      <c r="S36" s="426">
        <v>0</v>
      </c>
      <c r="T36" s="427">
        <f t="shared" si="19"/>
        <v>0</v>
      </c>
      <c r="U36" s="426">
        <v>0</v>
      </c>
      <c r="V36" s="426">
        <v>0</v>
      </c>
      <c r="X36" s="521">
        <f t="shared" si="11"/>
        <v>0</v>
      </c>
      <c r="Y36" s="521">
        <f t="shared" si="12"/>
        <v>0</v>
      </c>
      <c r="Z36" s="521">
        <f t="shared" si="13"/>
        <v>0</v>
      </c>
      <c r="AA36" s="521">
        <f t="shared" si="14"/>
        <v>0</v>
      </c>
      <c r="AB36" s="521">
        <f t="shared" si="14"/>
        <v>0</v>
      </c>
      <c r="AC36" s="521">
        <f t="shared" si="15"/>
        <v>0</v>
      </c>
      <c r="AD36" s="521">
        <f t="shared" si="16"/>
        <v>0</v>
      </c>
    </row>
    <row r="37" spans="1:30" s="519" customFormat="1" ht="12.6" customHeight="1">
      <c r="A37" s="1664" t="s">
        <v>2881</v>
      </c>
      <c r="B37" s="425">
        <v>0</v>
      </c>
      <c r="C37" s="426">
        <v>0</v>
      </c>
      <c r="D37" s="426">
        <v>0</v>
      </c>
      <c r="E37" s="426">
        <v>0</v>
      </c>
      <c r="F37" s="426">
        <v>0</v>
      </c>
      <c r="G37" s="426">
        <f t="shared" si="17"/>
        <v>0</v>
      </c>
      <c r="H37" s="426">
        <f t="shared" si="17"/>
        <v>0</v>
      </c>
      <c r="I37" s="426">
        <v>0</v>
      </c>
      <c r="J37" s="426">
        <v>0</v>
      </c>
      <c r="K37" s="426">
        <v>0</v>
      </c>
      <c r="L37" s="426">
        <v>0</v>
      </c>
      <c r="M37" s="426">
        <v>0</v>
      </c>
      <c r="N37" s="426">
        <v>0</v>
      </c>
      <c r="O37" s="426">
        <v>0</v>
      </c>
      <c r="P37" s="426">
        <v>0</v>
      </c>
      <c r="Q37" s="427">
        <f t="shared" si="18"/>
        <v>0</v>
      </c>
      <c r="R37" s="426">
        <v>0</v>
      </c>
      <c r="S37" s="426">
        <v>0</v>
      </c>
      <c r="T37" s="427">
        <f t="shared" si="19"/>
        <v>0</v>
      </c>
      <c r="U37" s="426">
        <v>0</v>
      </c>
      <c r="V37" s="426">
        <v>0</v>
      </c>
      <c r="X37" s="521">
        <f t="shared" si="11"/>
        <v>0</v>
      </c>
      <c r="Y37" s="521">
        <f t="shared" si="12"/>
        <v>0</v>
      </c>
      <c r="Z37" s="521">
        <f t="shared" si="13"/>
        <v>0</v>
      </c>
      <c r="AA37" s="521">
        <f t="shared" si="14"/>
        <v>0</v>
      </c>
      <c r="AB37" s="521">
        <f t="shared" si="14"/>
        <v>0</v>
      </c>
      <c r="AC37" s="521">
        <f t="shared" si="15"/>
        <v>0</v>
      </c>
      <c r="AD37" s="521">
        <f t="shared" si="16"/>
        <v>0</v>
      </c>
    </row>
    <row r="38" spans="1:30" s="519" customFormat="1" ht="12.6" customHeight="1">
      <c r="A38" s="1664" t="s">
        <v>2882</v>
      </c>
      <c r="B38" s="425">
        <v>0</v>
      </c>
      <c r="C38" s="426">
        <v>0</v>
      </c>
      <c r="D38" s="426">
        <v>0</v>
      </c>
      <c r="E38" s="426">
        <v>0</v>
      </c>
      <c r="F38" s="426">
        <v>0</v>
      </c>
      <c r="G38" s="426">
        <f t="shared" si="17"/>
        <v>0</v>
      </c>
      <c r="H38" s="426">
        <f t="shared" si="17"/>
        <v>0</v>
      </c>
      <c r="I38" s="426">
        <v>0</v>
      </c>
      <c r="J38" s="426">
        <v>0</v>
      </c>
      <c r="K38" s="426">
        <v>0</v>
      </c>
      <c r="L38" s="426">
        <v>0</v>
      </c>
      <c r="M38" s="426">
        <v>0</v>
      </c>
      <c r="N38" s="426">
        <v>0</v>
      </c>
      <c r="O38" s="426">
        <v>0</v>
      </c>
      <c r="P38" s="426">
        <v>0</v>
      </c>
      <c r="Q38" s="427">
        <f t="shared" si="18"/>
        <v>0</v>
      </c>
      <c r="R38" s="426">
        <v>0</v>
      </c>
      <c r="S38" s="426">
        <v>0</v>
      </c>
      <c r="T38" s="427">
        <f t="shared" si="19"/>
        <v>0</v>
      </c>
      <c r="U38" s="426">
        <v>0</v>
      </c>
      <c r="V38" s="426">
        <v>0</v>
      </c>
      <c r="X38" s="521">
        <f t="shared" si="11"/>
        <v>0</v>
      </c>
      <c r="Y38" s="521">
        <f t="shared" si="12"/>
        <v>0</v>
      </c>
      <c r="Z38" s="521">
        <f t="shared" si="13"/>
        <v>0</v>
      </c>
      <c r="AA38" s="521">
        <f t="shared" si="14"/>
        <v>0</v>
      </c>
      <c r="AB38" s="521">
        <f t="shared" si="14"/>
        <v>0</v>
      </c>
      <c r="AC38" s="521">
        <f t="shared" si="15"/>
        <v>0</v>
      </c>
      <c r="AD38" s="521">
        <f t="shared" si="16"/>
        <v>0</v>
      </c>
    </row>
    <row r="39" spans="1:30" s="519" customFormat="1" ht="12.6" customHeight="1">
      <c r="A39" s="1664" t="s">
        <v>2883</v>
      </c>
      <c r="B39" s="425">
        <v>0</v>
      </c>
      <c r="C39" s="426">
        <v>0</v>
      </c>
      <c r="D39" s="426">
        <v>0</v>
      </c>
      <c r="E39" s="426">
        <v>0</v>
      </c>
      <c r="F39" s="426">
        <v>0</v>
      </c>
      <c r="G39" s="426">
        <f t="shared" si="17"/>
        <v>0</v>
      </c>
      <c r="H39" s="426">
        <f t="shared" si="17"/>
        <v>0</v>
      </c>
      <c r="I39" s="426">
        <v>0</v>
      </c>
      <c r="J39" s="426">
        <v>0</v>
      </c>
      <c r="K39" s="426">
        <v>0</v>
      </c>
      <c r="L39" s="426">
        <v>0</v>
      </c>
      <c r="M39" s="426">
        <v>0</v>
      </c>
      <c r="N39" s="426">
        <v>0</v>
      </c>
      <c r="O39" s="426">
        <v>0</v>
      </c>
      <c r="P39" s="426">
        <v>0</v>
      </c>
      <c r="Q39" s="427">
        <f t="shared" si="18"/>
        <v>0</v>
      </c>
      <c r="R39" s="426">
        <v>0</v>
      </c>
      <c r="S39" s="426">
        <v>0</v>
      </c>
      <c r="T39" s="427">
        <f t="shared" si="19"/>
        <v>0</v>
      </c>
      <c r="U39" s="426">
        <v>0</v>
      </c>
      <c r="V39" s="426">
        <v>0</v>
      </c>
      <c r="X39" s="521">
        <f t="shared" si="11"/>
        <v>0</v>
      </c>
      <c r="Y39" s="521">
        <f t="shared" si="12"/>
        <v>0</v>
      </c>
      <c r="Z39" s="521">
        <f t="shared" si="13"/>
        <v>0</v>
      </c>
      <c r="AA39" s="521">
        <f t="shared" si="14"/>
        <v>0</v>
      </c>
      <c r="AB39" s="521">
        <f t="shared" si="14"/>
        <v>0</v>
      </c>
      <c r="AC39" s="521">
        <f t="shared" si="15"/>
        <v>0</v>
      </c>
      <c r="AD39" s="521">
        <f t="shared" si="16"/>
        <v>0</v>
      </c>
    </row>
    <row r="40" spans="1:30" s="519" customFormat="1" ht="12.6" customHeight="1">
      <c r="A40" s="1664" t="s">
        <v>2884</v>
      </c>
      <c r="B40" s="425">
        <v>0</v>
      </c>
      <c r="C40" s="426">
        <v>0</v>
      </c>
      <c r="D40" s="426">
        <v>0</v>
      </c>
      <c r="E40" s="426">
        <v>0</v>
      </c>
      <c r="F40" s="426">
        <v>0</v>
      </c>
      <c r="G40" s="426">
        <f t="shared" si="17"/>
        <v>0</v>
      </c>
      <c r="H40" s="426">
        <f t="shared" si="17"/>
        <v>0</v>
      </c>
      <c r="I40" s="426">
        <v>0</v>
      </c>
      <c r="J40" s="426">
        <v>0</v>
      </c>
      <c r="K40" s="426">
        <v>0</v>
      </c>
      <c r="L40" s="426">
        <v>0</v>
      </c>
      <c r="M40" s="426">
        <v>0</v>
      </c>
      <c r="N40" s="426">
        <v>0</v>
      </c>
      <c r="O40" s="426">
        <v>0</v>
      </c>
      <c r="P40" s="426">
        <v>0</v>
      </c>
      <c r="Q40" s="427">
        <f t="shared" si="18"/>
        <v>0</v>
      </c>
      <c r="R40" s="426">
        <v>0</v>
      </c>
      <c r="S40" s="426">
        <v>0</v>
      </c>
      <c r="T40" s="427">
        <f t="shared" si="19"/>
        <v>0</v>
      </c>
      <c r="U40" s="426">
        <v>0</v>
      </c>
      <c r="V40" s="426">
        <v>0</v>
      </c>
      <c r="X40" s="521">
        <f t="shared" si="11"/>
        <v>0</v>
      </c>
      <c r="Y40" s="521">
        <f t="shared" si="12"/>
        <v>0</v>
      </c>
      <c r="Z40" s="521">
        <f t="shared" si="13"/>
        <v>0</v>
      </c>
      <c r="AA40" s="521">
        <f t="shared" si="14"/>
        <v>0</v>
      </c>
      <c r="AB40" s="521">
        <f t="shared" si="14"/>
        <v>0</v>
      </c>
      <c r="AC40" s="521">
        <f t="shared" si="15"/>
        <v>0</v>
      </c>
      <c r="AD40" s="521">
        <f t="shared" si="16"/>
        <v>0</v>
      </c>
    </row>
    <row r="41" spans="1:30" s="519" customFormat="1" ht="12.6" customHeight="1">
      <c r="A41" s="1664" t="s">
        <v>3660</v>
      </c>
      <c r="B41" s="494">
        <f>C41+D41+E41</f>
        <v>21</v>
      </c>
      <c r="C41" s="427">
        <v>7</v>
      </c>
      <c r="D41" s="427">
        <v>7</v>
      </c>
      <c r="E41" s="427">
        <v>7</v>
      </c>
      <c r="F41" s="427">
        <f>G41+H41</f>
        <v>447</v>
      </c>
      <c r="G41" s="427">
        <f>I41+K41+M41+O41</f>
        <v>156</v>
      </c>
      <c r="H41" s="427">
        <f>J41+L41+N41+P41</f>
        <v>291</v>
      </c>
      <c r="I41" s="427">
        <v>52</v>
      </c>
      <c r="J41" s="427">
        <v>95</v>
      </c>
      <c r="K41" s="427">
        <v>50</v>
      </c>
      <c r="L41" s="427">
        <v>92</v>
      </c>
      <c r="M41" s="427">
        <v>53</v>
      </c>
      <c r="N41" s="427">
        <v>103</v>
      </c>
      <c r="O41" s="427">
        <v>1</v>
      </c>
      <c r="P41" s="427">
        <v>1</v>
      </c>
      <c r="Q41" s="427">
        <f>R41+S41</f>
        <v>146</v>
      </c>
      <c r="R41" s="355">
        <v>50</v>
      </c>
      <c r="S41" s="355">
        <v>96</v>
      </c>
      <c r="T41" s="427">
        <f>U41+V41</f>
        <v>0</v>
      </c>
      <c r="U41" s="355">
        <v>0</v>
      </c>
      <c r="V41" s="355">
        <v>0</v>
      </c>
      <c r="X41" s="521">
        <f t="shared" si="11"/>
        <v>0</v>
      </c>
      <c r="Y41" s="521">
        <f t="shared" si="12"/>
        <v>0</v>
      </c>
      <c r="Z41" s="521">
        <f t="shared" si="13"/>
        <v>0</v>
      </c>
      <c r="AA41" s="521">
        <f t="shared" si="14"/>
        <v>0</v>
      </c>
      <c r="AB41" s="521">
        <f t="shared" si="14"/>
        <v>0</v>
      </c>
      <c r="AC41" s="521">
        <f t="shared" si="15"/>
        <v>0</v>
      </c>
      <c r="AD41" s="521">
        <f t="shared" si="16"/>
        <v>0</v>
      </c>
    </row>
    <row r="42" spans="1:30" s="519" customFormat="1" ht="12.6" customHeight="1">
      <c r="A42" s="1664" t="s">
        <v>3661</v>
      </c>
      <c r="B42" s="425">
        <v>0</v>
      </c>
      <c r="C42" s="426">
        <v>0</v>
      </c>
      <c r="D42" s="426">
        <v>0</v>
      </c>
      <c r="E42" s="426">
        <v>0</v>
      </c>
      <c r="F42" s="426">
        <v>0</v>
      </c>
      <c r="G42" s="426">
        <f>I42+K42+M42+O42</f>
        <v>0</v>
      </c>
      <c r="H42" s="426">
        <f>J42+L42+N42+P42</f>
        <v>0</v>
      </c>
      <c r="I42" s="426">
        <v>0</v>
      </c>
      <c r="J42" s="426">
        <v>0</v>
      </c>
      <c r="K42" s="426">
        <v>0</v>
      </c>
      <c r="L42" s="426">
        <v>0</v>
      </c>
      <c r="M42" s="426">
        <v>0</v>
      </c>
      <c r="N42" s="426">
        <v>0</v>
      </c>
      <c r="O42" s="426">
        <v>0</v>
      </c>
      <c r="P42" s="426">
        <v>0</v>
      </c>
      <c r="Q42" s="427">
        <f t="shared" si="18"/>
        <v>0</v>
      </c>
      <c r="R42" s="426">
        <v>0</v>
      </c>
      <c r="S42" s="426">
        <v>0</v>
      </c>
      <c r="T42" s="427">
        <f t="shared" si="19"/>
        <v>0</v>
      </c>
      <c r="U42" s="426">
        <v>0</v>
      </c>
      <c r="V42" s="426">
        <v>0</v>
      </c>
      <c r="X42" s="521">
        <f t="shared" si="11"/>
        <v>0</v>
      </c>
      <c r="Y42" s="521">
        <f t="shared" si="12"/>
        <v>0</v>
      </c>
      <c r="Z42" s="521">
        <f t="shared" si="13"/>
        <v>0</v>
      </c>
      <c r="AA42" s="521">
        <f t="shared" si="14"/>
        <v>0</v>
      </c>
      <c r="AB42" s="521">
        <f t="shared" si="14"/>
        <v>0</v>
      </c>
      <c r="AC42" s="521">
        <f t="shared" si="15"/>
        <v>0</v>
      </c>
      <c r="AD42" s="521">
        <f t="shared" si="16"/>
        <v>0</v>
      </c>
    </row>
    <row r="43" spans="1:30" s="94" customFormat="1" ht="14.25">
      <c r="A43" s="1739" t="s">
        <v>2983</v>
      </c>
      <c r="B43" s="1739"/>
      <c r="O43" s="1469"/>
      <c r="P43" s="1470"/>
      <c r="Q43" s="1739" t="s">
        <v>2984</v>
      </c>
      <c r="R43" s="1739"/>
      <c r="S43" s="1739"/>
      <c r="T43" s="1739" t="s">
        <v>393</v>
      </c>
      <c r="U43" s="1739"/>
      <c r="V43" s="1739"/>
    </row>
    <row r="44" spans="1:30" s="94" customFormat="1" ht="14.25">
      <c r="A44" s="1739" t="s">
        <v>2986</v>
      </c>
      <c r="B44" s="1739"/>
      <c r="C44" s="1474" t="s">
        <v>2987</v>
      </c>
      <c r="D44" s="1475"/>
      <c r="E44" s="1475"/>
      <c r="F44" s="1471"/>
      <c r="G44" s="1471"/>
      <c r="H44" s="1471"/>
      <c r="I44" s="1471"/>
      <c r="J44" s="1471"/>
      <c r="K44" s="1471"/>
      <c r="L44" s="1471"/>
      <c r="M44" s="1471"/>
      <c r="N44" s="1471"/>
      <c r="O44" s="1471"/>
      <c r="P44" s="1472"/>
      <c r="Q44" s="1739" t="s">
        <v>3663</v>
      </c>
      <c r="R44" s="1739"/>
      <c r="S44" s="1739"/>
      <c r="T44" s="1739" t="s">
        <v>690</v>
      </c>
      <c r="U44" s="1739"/>
      <c r="V44" s="1739"/>
    </row>
    <row r="45" spans="1:30" s="1707" customFormat="1" ht="19.5">
      <c r="A45" s="1811" t="s">
        <v>3689</v>
      </c>
      <c r="B45" s="1811"/>
      <c r="C45" s="1811"/>
      <c r="D45" s="1811"/>
      <c r="E45" s="1811"/>
      <c r="F45" s="1811"/>
      <c r="G45" s="1811"/>
      <c r="H45" s="1811"/>
      <c r="I45" s="1811"/>
      <c r="J45" s="1811"/>
      <c r="K45" s="1811"/>
      <c r="L45" s="1811"/>
      <c r="M45" s="1811"/>
      <c r="N45" s="1811"/>
      <c r="O45" s="1811"/>
      <c r="P45" s="1811"/>
      <c r="Q45" s="1811"/>
      <c r="R45" s="1811"/>
      <c r="S45" s="1811"/>
      <c r="T45" s="1811"/>
      <c r="U45" s="1811"/>
      <c r="V45" s="1811"/>
    </row>
    <row r="46" spans="1:30" s="94" customFormat="1" ht="17.25" customHeight="1">
      <c r="A46" s="1763" t="s">
        <v>3690</v>
      </c>
      <c r="B46" s="1763"/>
      <c r="C46" s="1763"/>
      <c r="D46" s="1763"/>
      <c r="E46" s="1763"/>
      <c r="F46" s="1763"/>
      <c r="G46" s="1763"/>
      <c r="H46" s="1763"/>
      <c r="I46" s="1763"/>
      <c r="J46" s="1763"/>
      <c r="K46" s="1763"/>
      <c r="L46" s="1763"/>
      <c r="M46" s="1763"/>
      <c r="N46" s="1763"/>
      <c r="O46" s="1763"/>
      <c r="P46" s="1763"/>
      <c r="Q46" s="1763"/>
      <c r="R46" s="1763"/>
      <c r="S46" s="1763"/>
      <c r="U46" s="1813" t="s">
        <v>3691</v>
      </c>
      <c r="V46" s="1813"/>
    </row>
    <row r="47" spans="1:30" s="1643" customFormat="1" ht="15" customHeight="1">
      <c r="A47" s="1972" t="s">
        <v>3692</v>
      </c>
      <c r="B47" s="1810" t="s">
        <v>3693</v>
      </c>
      <c r="C47" s="1746"/>
      <c r="D47" s="1746"/>
      <c r="E47" s="1746"/>
      <c r="F47" s="1810" t="s">
        <v>3694</v>
      </c>
      <c r="G47" s="1746"/>
      <c r="H47" s="1746"/>
      <c r="I47" s="1746"/>
      <c r="J47" s="1746"/>
      <c r="K47" s="1746"/>
      <c r="L47" s="1746"/>
      <c r="M47" s="1746"/>
      <c r="N47" s="1746"/>
      <c r="O47" s="1746"/>
      <c r="P47" s="1737"/>
      <c r="Q47" s="1825" t="s">
        <v>3695</v>
      </c>
      <c r="R47" s="1808"/>
      <c r="S47" s="1808"/>
      <c r="T47" s="1825" t="s">
        <v>3696</v>
      </c>
      <c r="U47" s="1808"/>
      <c r="V47" s="1808"/>
    </row>
    <row r="48" spans="1:30" s="1643" customFormat="1" ht="15" customHeight="1">
      <c r="A48" s="1766"/>
      <c r="B48" s="1739" t="s">
        <v>2832</v>
      </c>
      <c r="C48" s="1739" t="s">
        <v>2833</v>
      </c>
      <c r="D48" s="1739" t="s">
        <v>691</v>
      </c>
      <c r="E48" s="1739" t="s">
        <v>692</v>
      </c>
      <c r="F48" s="1810" t="s">
        <v>2832</v>
      </c>
      <c r="G48" s="1746"/>
      <c r="H48" s="1737"/>
      <c r="I48" s="1810" t="s">
        <v>2833</v>
      </c>
      <c r="J48" s="1737"/>
      <c r="K48" s="1810" t="s">
        <v>2834</v>
      </c>
      <c r="L48" s="1737"/>
      <c r="M48" s="1810" t="s">
        <v>2835</v>
      </c>
      <c r="N48" s="1737"/>
      <c r="O48" s="1810" t="s">
        <v>2836</v>
      </c>
      <c r="P48" s="1737"/>
      <c r="Q48" s="1823"/>
      <c r="R48" s="1763"/>
      <c r="S48" s="1763"/>
      <c r="T48" s="1823"/>
      <c r="U48" s="1763"/>
      <c r="V48" s="1763"/>
    </row>
    <row r="49" spans="1:30" s="1643" customFormat="1" ht="15" customHeight="1">
      <c r="A49" s="1767"/>
      <c r="B49" s="1739"/>
      <c r="C49" s="1739"/>
      <c r="D49" s="1739"/>
      <c r="E49" s="1739"/>
      <c r="F49" s="1439" t="s">
        <v>2868</v>
      </c>
      <c r="G49" s="1439" t="s">
        <v>2869</v>
      </c>
      <c r="H49" s="1439" t="s">
        <v>2870</v>
      </c>
      <c r="I49" s="1439" t="s">
        <v>2869</v>
      </c>
      <c r="J49" s="1439" t="s">
        <v>2870</v>
      </c>
      <c r="K49" s="1439" t="s">
        <v>2869</v>
      </c>
      <c r="L49" s="1439" t="s">
        <v>2870</v>
      </c>
      <c r="M49" s="1439" t="s">
        <v>2869</v>
      </c>
      <c r="N49" s="1439" t="s">
        <v>2870</v>
      </c>
      <c r="O49" s="1439" t="s">
        <v>2869</v>
      </c>
      <c r="P49" s="1439" t="s">
        <v>2870</v>
      </c>
      <c r="Q49" s="1439" t="s">
        <v>2832</v>
      </c>
      <c r="R49" s="1439" t="s">
        <v>2869</v>
      </c>
      <c r="S49" s="1463" t="s">
        <v>2870</v>
      </c>
      <c r="T49" s="1439" t="s">
        <v>2832</v>
      </c>
      <c r="U49" s="1439" t="s">
        <v>2869</v>
      </c>
      <c r="V49" s="1463" t="s">
        <v>2870</v>
      </c>
    </row>
    <row r="50" spans="1:30" s="519" customFormat="1" ht="11.1" customHeight="1">
      <c r="A50" s="591" t="s">
        <v>2871</v>
      </c>
      <c r="B50" s="422">
        <f>SUM(B51:B66)</f>
        <v>390</v>
      </c>
      <c r="C50" s="423">
        <f t="shared" ref="C50:V50" si="20">SUM(C51:C66)</f>
        <v>130</v>
      </c>
      <c r="D50" s="423">
        <f t="shared" si="20"/>
        <v>130</v>
      </c>
      <c r="E50" s="423">
        <f t="shared" si="20"/>
        <v>130</v>
      </c>
      <c r="F50" s="423">
        <f t="shared" si="20"/>
        <v>13239</v>
      </c>
      <c r="G50" s="423">
        <f t="shared" si="20"/>
        <v>9516</v>
      </c>
      <c r="H50" s="423">
        <f t="shared" si="20"/>
        <v>3723</v>
      </c>
      <c r="I50" s="423">
        <f t="shared" si="20"/>
        <v>3285</v>
      </c>
      <c r="J50" s="423">
        <f t="shared" si="20"/>
        <v>1214</v>
      </c>
      <c r="K50" s="423">
        <f t="shared" si="20"/>
        <v>3105</v>
      </c>
      <c r="L50" s="423">
        <f t="shared" si="20"/>
        <v>1237</v>
      </c>
      <c r="M50" s="423">
        <f t="shared" si="20"/>
        <v>3069</v>
      </c>
      <c r="N50" s="423">
        <f t="shared" si="20"/>
        <v>1264</v>
      </c>
      <c r="O50" s="423">
        <f t="shared" si="20"/>
        <v>57</v>
      </c>
      <c r="P50" s="423">
        <f t="shared" si="20"/>
        <v>8</v>
      </c>
      <c r="Q50" s="426">
        <f t="shared" si="20"/>
        <v>3960</v>
      </c>
      <c r="R50" s="348">
        <f t="shared" si="20"/>
        <v>2734</v>
      </c>
      <c r="S50" s="348">
        <f t="shared" si="20"/>
        <v>1226</v>
      </c>
      <c r="T50" s="426">
        <f t="shared" si="20"/>
        <v>403</v>
      </c>
      <c r="U50" s="348">
        <f t="shared" si="20"/>
        <v>342</v>
      </c>
      <c r="V50" s="348">
        <f t="shared" si="20"/>
        <v>61</v>
      </c>
      <c r="X50" s="521">
        <f t="shared" ref="X50:X66" si="21">B50-C50-D50-E50</f>
        <v>0</v>
      </c>
      <c r="Y50" s="521">
        <f t="shared" ref="Y50:Y66" si="22">F50-G50-H50</f>
        <v>0</v>
      </c>
      <c r="Z50" s="521">
        <f t="shared" ref="Z50:Z66" si="23">F50-SUM(I50:P50)</f>
        <v>0</v>
      </c>
      <c r="AA50" s="521">
        <f t="shared" ref="AA50:AB66" si="24">G50-I50-K50-M50-O50</f>
        <v>0</v>
      </c>
      <c r="AB50" s="521">
        <f t="shared" si="24"/>
        <v>0</v>
      </c>
      <c r="AC50" s="521">
        <f t="shared" ref="AC50:AC66" si="25">Q50-R50-S50</f>
        <v>0</v>
      </c>
      <c r="AD50" s="521">
        <f t="shared" ref="AD50:AD66" si="26">T50-U50-V50</f>
        <v>0</v>
      </c>
    </row>
    <row r="51" spans="1:30" s="519" customFormat="1" ht="11.1" customHeight="1">
      <c r="A51" s="1664" t="s">
        <v>2872</v>
      </c>
      <c r="B51" s="494">
        <f>C51+D51+E51</f>
        <v>60</v>
      </c>
      <c r="C51" s="427">
        <v>20</v>
      </c>
      <c r="D51" s="427">
        <v>19</v>
      </c>
      <c r="E51" s="427">
        <v>21</v>
      </c>
      <c r="F51" s="427">
        <f>G51+H51</f>
        <v>2140</v>
      </c>
      <c r="G51" s="427">
        <f t="shared" ref="G51:H64" si="27">I51+K51+M51+O51</f>
        <v>1940</v>
      </c>
      <c r="H51" s="427">
        <f t="shared" si="27"/>
        <v>200</v>
      </c>
      <c r="I51" s="427">
        <v>660</v>
      </c>
      <c r="J51" s="427">
        <v>62</v>
      </c>
      <c r="K51" s="427">
        <v>599</v>
      </c>
      <c r="L51" s="427">
        <v>70</v>
      </c>
      <c r="M51" s="427">
        <v>676</v>
      </c>
      <c r="N51" s="427">
        <v>68</v>
      </c>
      <c r="O51" s="427">
        <v>5</v>
      </c>
      <c r="P51" s="427">
        <v>0</v>
      </c>
      <c r="Q51" s="427">
        <f>R51+S51</f>
        <v>599</v>
      </c>
      <c r="R51" s="355">
        <v>536</v>
      </c>
      <c r="S51" s="355">
        <v>63</v>
      </c>
      <c r="T51" s="427">
        <f t="shared" ref="T51:T66" si="28">U51+V51</f>
        <v>86</v>
      </c>
      <c r="U51" s="355">
        <v>83</v>
      </c>
      <c r="V51" s="355">
        <v>3</v>
      </c>
      <c r="X51" s="521">
        <f t="shared" si="21"/>
        <v>0</v>
      </c>
      <c r="Y51" s="521">
        <f t="shared" si="22"/>
        <v>0</v>
      </c>
      <c r="Z51" s="521">
        <f t="shared" si="23"/>
        <v>0</v>
      </c>
      <c r="AA51" s="521">
        <f t="shared" si="24"/>
        <v>0</v>
      </c>
      <c r="AB51" s="521">
        <f t="shared" si="24"/>
        <v>0</v>
      </c>
      <c r="AC51" s="521">
        <f t="shared" si="25"/>
        <v>0</v>
      </c>
      <c r="AD51" s="521">
        <f t="shared" si="26"/>
        <v>0</v>
      </c>
    </row>
    <row r="52" spans="1:30" s="519" customFormat="1" ht="11.1" customHeight="1">
      <c r="A52" s="1664" t="s">
        <v>2873</v>
      </c>
      <c r="B52" s="494">
        <f t="shared" ref="B52:B66" si="29">C52+D52+E52</f>
        <v>22</v>
      </c>
      <c r="C52" s="427">
        <v>8</v>
      </c>
      <c r="D52" s="427">
        <v>8</v>
      </c>
      <c r="E52" s="427">
        <v>6</v>
      </c>
      <c r="F52" s="427">
        <f t="shared" ref="F52:F66" si="30">G52+H52</f>
        <v>819</v>
      </c>
      <c r="G52" s="427">
        <f t="shared" si="27"/>
        <v>793</v>
      </c>
      <c r="H52" s="427">
        <f t="shared" si="27"/>
        <v>26</v>
      </c>
      <c r="I52" s="427">
        <v>299</v>
      </c>
      <c r="J52" s="427">
        <v>10</v>
      </c>
      <c r="K52" s="427">
        <v>280</v>
      </c>
      <c r="L52" s="427">
        <v>9</v>
      </c>
      <c r="M52" s="427">
        <v>208</v>
      </c>
      <c r="N52" s="427">
        <v>7</v>
      </c>
      <c r="O52" s="427">
        <v>6</v>
      </c>
      <c r="P52" s="427">
        <v>0</v>
      </c>
      <c r="Q52" s="427">
        <f t="shared" ref="Q52:Q66" si="31">R52+S52</f>
        <v>245</v>
      </c>
      <c r="R52" s="355">
        <v>239</v>
      </c>
      <c r="S52" s="355">
        <v>6</v>
      </c>
      <c r="T52" s="427">
        <f t="shared" si="28"/>
        <v>29</v>
      </c>
      <c r="U52" s="355">
        <v>29</v>
      </c>
      <c r="V52" s="355">
        <v>0</v>
      </c>
      <c r="X52" s="521">
        <f t="shared" si="21"/>
        <v>0</v>
      </c>
      <c r="Y52" s="521">
        <f t="shared" si="22"/>
        <v>0</v>
      </c>
      <c r="Z52" s="521">
        <f t="shared" si="23"/>
        <v>0</v>
      </c>
      <c r="AA52" s="521">
        <f t="shared" si="24"/>
        <v>0</v>
      </c>
      <c r="AB52" s="521">
        <f t="shared" si="24"/>
        <v>0</v>
      </c>
      <c r="AC52" s="521">
        <f t="shared" si="25"/>
        <v>0</v>
      </c>
      <c r="AD52" s="521">
        <f t="shared" si="26"/>
        <v>0</v>
      </c>
    </row>
    <row r="53" spans="1:30" s="519" customFormat="1" ht="11.1" customHeight="1">
      <c r="A53" s="1664" t="s">
        <v>2874</v>
      </c>
      <c r="B53" s="494">
        <f t="shared" si="29"/>
        <v>126</v>
      </c>
      <c r="C53" s="427">
        <v>42</v>
      </c>
      <c r="D53" s="427">
        <v>42</v>
      </c>
      <c r="E53" s="427">
        <v>42</v>
      </c>
      <c r="F53" s="427">
        <f t="shared" si="30"/>
        <v>4635</v>
      </c>
      <c r="G53" s="427">
        <f t="shared" si="27"/>
        <v>4344</v>
      </c>
      <c r="H53" s="427">
        <f t="shared" si="27"/>
        <v>291</v>
      </c>
      <c r="I53" s="427">
        <v>1491</v>
      </c>
      <c r="J53" s="427">
        <v>100</v>
      </c>
      <c r="K53" s="427">
        <v>1398</v>
      </c>
      <c r="L53" s="427">
        <v>100</v>
      </c>
      <c r="M53" s="427">
        <v>1417</v>
      </c>
      <c r="N53" s="427">
        <v>87</v>
      </c>
      <c r="O53" s="427">
        <v>38</v>
      </c>
      <c r="P53" s="427">
        <v>4</v>
      </c>
      <c r="Q53" s="427">
        <f t="shared" si="31"/>
        <v>1360</v>
      </c>
      <c r="R53" s="355">
        <v>1287</v>
      </c>
      <c r="S53" s="355">
        <v>73</v>
      </c>
      <c r="T53" s="427">
        <f t="shared" si="28"/>
        <v>152</v>
      </c>
      <c r="U53" s="355">
        <v>144</v>
      </c>
      <c r="V53" s="355">
        <v>8</v>
      </c>
      <c r="X53" s="521">
        <f t="shared" si="21"/>
        <v>0</v>
      </c>
      <c r="Y53" s="521">
        <f t="shared" si="22"/>
        <v>0</v>
      </c>
      <c r="Z53" s="521">
        <f t="shared" si="23"/>
        <v>0</v>
      </c>
      <c r="AA53" s="521">
        <f t="shared" si="24"/>
        <v>0</v>
      </c>
      <c r="AB53" s="521">
        <f t="shared" si="24"/>
        <v>0</v>
      </c>
      <c r="AC53" s="521">
        <f t="shared" si="25"/>
        <v>0</v>
      </c>
      <c r="AD53" s="521">
        <f t="shared" si="26"/>
        <v>0</v>
      </c>
    </row>
    <row r="54" spans="1:30" s="519" customFormat="1" ht="11.1" customHeight="1">
      <c r="A54" s="1664" t="s">
        <v>2875</v>
      </c>
      <c r="B54" s="494">
        <f t="shared" si="29"/>
        <v>6</v>
      </c>
      <c r="C54" s="427">
        <v>2</v>
      </c>
      <c r="D54" s="427">
        <v>2</v>
      </c>
      <c r="E54" s="427">
        <v>2</v>
      </c>
      <c r="F54" s="427">
        <f t="shared" si="30"/>
        <v>224</v>
      </c>
      <c r="G54" s="427">
        <f t="shared" si="27"/>
        <v>183</v>
      </c>
      <c r="H54" s="427">
        <f t="shared" si="27"/>
        <v>41</v>
      </c>
      <c r="I54" s="427">
        <v>59</v>
      </c>
      <c r="J54" s="427">
        <v>14</v>
      </c>
      <c r="K54" s="427">
        <v>61</v>
      </c>
      <c r="L54" s="427">
        <v>14</v>
      </c>
      <c r="M54" s="427">
        <v>61</v>
      </c>
      <c r="N54" s="427">
        <v>13</v>
      </c>
      <c r="O54" s="427">
        <v>2</v>
      </c>
      <c r="P54" s="427">
        <v>0</v>
      </c>
      <c r="Q54" s="427">
        <f t="shared" si="31"/>
        <v>63</v>
      </c>
      <c r="R54" s="355">
        <v>46</v>
      </c>
      <c r="S54" s="355">
        <v>17</v>
      </c>
      <c r="T54" s="427">
        <f t="shared" si="28"/>
        <v>9</v>
      </c>
      <c r="U54" s="355">
        <v>9</v>
      </c>
      <c r="V54" s="355">
        <v>0</v>
      </c>
      <c r="X54" s="521">
        <f t="shared" si="21"/>
        <v>0</v>
      </c>
      <c r="Y54" s="521">
        <f t="shared" si="22"/>
        <v>0</v>
      </c>
      <c r="Z54" s="521">
        <f t="shared" si="23"/>
        <v>0</v>
      </c>
      <c r="AA54" s="521">
        <f t="shared" si="24"/>
        <v>0</v>
      </c>
      <c r="AB54" s="521">
        <f t="shared" si="24"/>
        <v>0</v>
      </c>
      <c r="AC54" s="521">
        <f t="shared" si="25"/>
        <v>0</v>
      </c>
      <c r="AD54" s="521">
        <f t="shared" si="26"/>
        <v>0</v>
      </c>
    </row>
    <row r="55" spans="1:30" s="519" customFormat="1" ht="11.1" customHeight="1">
      <c r="A55" s="1664" t="s">
        <v>2876</v>
      </c>
      <c r="B55" s="494">
        <f t="shared" si="29"/>
        <v>17</v>
      </c>
      <c r="C55" s="427">
        <v>5</v>
      </c>
      <c r="D55" s="427">
        <v>6</v>
      </c>
      <c r="E55" s="427">
        <v>6</v>
      </c>
      <c r="F55" s="427">
        <f t="shared" si="30"/>
        <v>607</v>
      </c>
      <c r="G55" s="427">
        <f t="shared" si="27"/>
        <v>468</v>
      </c>
      <c r="H55" s="427">
        <f t="shared" si="27"/>
        <v>139</v>
      </c>
      <c r="I55" s="427">
        <v>138</v>
      </c>
      <c r="J55" s="427">
        <v>44</v>
      </c>
      <c r="K55" s="427">
        <v>174</v>
      </c>
      <c r="L55" s="427">
        <v>43</v>
      </c>
      <c r="M55" s="427">
        <v>155</v>
      </c>
      <c r="N55" s="427">
        <v>51</v>
      </c>
      <c r="O55" s="427">
        <v>1</v>
      </c>
      <c r="P55" s="427">
        <v>1</v>
      </c>
      <c r="Q55" s="427">
        <f t="shared" si="31"/>
        <v>171</v>
      </c>
      <c r="R55" s="355">
        <v>120</v>
      </c>
      <c r="S55" s="355">
        <v>51</v>
      </c>
      <c r="T55" s="427">
        <f t="shared" si="28"/>
        <v>7</v>
      </c>
      <c r="U55" s="355">
        <v>5</v>
      </c>
      <c r="V55" s="355">
        <v>2</v>
      </c>
      <c r="X55" s="521">
        <f t="shared" si="21"/>
        <v>0</v>
      </c>
      <c r="Y55" s="521">
        <f t="shared" si="22"/>
        <v>0</v>
      </c>
      <c r="Z55" s="521">
        <f t="shared" si="23"/>
        <v>0</v>
      </c>
      <c r="AA55" s="521">
        <f t="shared" si="24"/>
        <v>0</v>
      </c>
      <c r="AB55" s="521">
        <f t="shared" si="24"/>
        <v>0</v>
      </c>
      <c r="AC55" s="521">
        <f t="shared" si="25"/>
        <v>0</v>
      </c>
      <c r="AD55" s="521">
        <f t="shared" si="26"/>
        <v>0</v>
      </c>
    </row>
    <row r="56" spans="1:30" s="519" customFormat="1" ht="11.1" customHeight="1">
      <c r="A56" s="1664" t="s">
        <v>3658</v>
      </c>
      <c r="B56" s="494">
        <f t="shared" si="29"/>
        <v>72</v>
      </c>
      <c r="C56" s="427">
        <v>24</v>
      </c>
      <c r="D56" s="427">
        <v>24</v>
      </c>
      <c r="E56" s="427">
        <v>24</v>
      </c>
      <c r="F56" s="427">
        <f t="shared" si="30"/>
        <v>2354</v>
      </c>
      <c r="G56" s="427">
        <f t="shared" si="27"/>
        <v>836</v>
      </c>
      <c r="H56" s="427">
        <f t="shared" si="27"/>
        <v>1518</v>
      </c>
      <c r="I56" s="427">
        <v>289</v>
      </c>
      <c r="J56" s="427">
        <v>497</v>
      </c>
      <c r="K56" s="427">
        <v>280</v>
      </c>
      <c r="L56" s="427">
        <v>517</v>
      </c>
      <c r="M56" s="427">
        <v>267</v>
      </c>
      <c r="N56" s="427">
        <v>503</v>
      </c>
      <c r="O56" s="427">
        <v>0</v>
      </c>
      <c r="P56" s="427">
        <v>1</v>
      </c>
      <c r="Q56" s="427">
        <f t="shared" si="31"/>
        <v>729</v>
      </c>
      <c r="R56" s="355">
        <v>210</v>
      </c>
      <c r="S56" s="355">
        <v>519</v>
      </c>
      <c r="T56" s="427">
        <f t="shared" si="28"/>
        <v>69</v>
      </c>
      <c r="U56" s="355">
        <v>39</v>
      </c>
      <c r="V56" s="355">
        <v>30</v>
      </c>
      <c r="X56" s="521">
        <f t="shared" si="21"/>
        <v>0</v>
      </c>
      <c r="Y56" s="521">
        <f t="shared" si="22"/>
        <v>0</v>
      </c>
      <c r="Z56" s="521">
        <f t="shared" si="23"/>
        <v>0</v>
      </c>
      <c r="AA56" s="521">
        <f t="shared" si="24"/>
        <v>0</v>
      </c>
      <c r="AB56" s="521">
        <f t="shared" si="24"/>
        <v>0</v>
      </c>
      <c r="AC56" s="521">
        <f t="shared" si="25"/>
        <v>0</v>
      </c>
      <c r="AD56" s="521">
        <f t="shared" si="26"/>
        <v>0</v>
      </c>
    </row>
    <row r="57" spans="1:30" s="519" customFormat="1" ht="11.1" customHeight="1">
      <c r="A57" s="1664" t="s">
        <v>3659</v>
      </c>
      <c r="B57" s="494">
        <f t="shared" si="29"/>
        <v>21</v>
      </c>
      <c r="C57" s="427">
        <v>7</v>
      </c>
      <c r="D57" s="427">
        <v>7</v>
      </c>
      <c r="E57" s="427">
        <v>7</v>
      </c>
      <c r="F57" s="427">
        <f t="shared" si="30"/>
        <v>702</v>
      </c>
      <c r="G57" s="427">
        <f t="shared" si="27"/>
        <v>218</v>
      </c>
      <c r="H57" s="427">
        <f t="shared" si="27"/>
        <v>484</v>
      </c>
      <c r="I57" s="427">
        <v>95</v>
      </c>
      <c r="J57" s="427">
        <v>149</v>
      </c>
      <c r="K57" s="427">
        <v>70</v>
      </c>
      <c r="L57" s="427">
        <v>153</v>
      </c>
      <c r="M57" s="427">
        <v>52</v>
      </c>
      <c r="N57" s="427">
        <v>181</v>
      </c>
      <c r="O57" s="427">
        <v>1</v>
      </c>
      <c r="P57" s="427">
        <v>1</v>
      </c>
      <c r="Q57" s="427">
        <f t="shared" si="31"/>
        <v>224</v>
      </c>
      <c r="R57" s="355">
        <v>69</v>
      </c>
      <c r="S57" s="355">
        <v>155</v>
      </c>
      <c r="T57" s="427">
        <f t="shared" si="28"/>
        <v>11</v>
      </c>
      <c r="U57" s="355">
        <v>10</v>
      </c>
      <c r="V57" s="355">
        <v>1</v>
      </c>
      <c r="X57" s="521">
        <f t="shared" si="21"/>
        <v>0</v>
      </c>
      <c r="Y57" s="521">
        <f t="shared" si="22"/>
        <v>0</v>
      </c>
      <c r="Z57" s="521">
        <f t="shared" si="23"/>
        <v>0</v>
      </c>
      <c r="AA57" s="521">
        <f t="shared" si="24"/>
        <v>0</v>
      </c>
      <c r="AB57" s="521">
        <f t="shared" si="24"/>
        <v>0</v>
      </c>
      <c r="AC57" s="521">
        <f t="shared" si="25"/>
        <v>0</v>
      </c>
      <c r="AD57" s="521">
        <f t="shared" si="26"/>
        <v>0</v>
      </c>
    </row>
    <row r="58" spans="1:30" s="519" customFormat="1" ht="11.1" customHeight="1">
      <c r="A58" s="1664" t="s">
        <v>2878</v>
      </c>
      <c r="B58" s="494">
        <f t="shared" si="29"/>
        <v>30</v>
      </c>
      <c r="C58" s="427">
        <v>10</v>
      </c>
      <c r="D58" s="427">
        <v>10</v>
      </c>
      <c r="E58" s="427">
        <v>10</v>
      </c>
      <c r="F58" s="427">
        <f t="shared" si="30"/>
        <v>1059</v>
      </c>
      <c r="G58" s="427">
        <f t="shared" si="27"/>
        <v>345</v>
      </c>
      <c r="H58" s="427">
        <f t="shared" si="27"/>
        <v>714</v>
      </c>
      <c r="I58" s="427">
        <v>127</v>
      </c>
      <c r="J58" s="427">
        <v>238</v>
      </c>
      <c r="K58" s="427">
        <v>115</v>
      </c>
      <c r="L58" s="427">
        <v>231</v>
      </c>
      <c r="M58" s="427">
        <v>103</v>
      </c>
      <c r="N58" s="427">
        <v>245</v>
      </c>
      <c r="O58" s="427">
        <v>0</v>
      </c>
      <c r="P58" s="427">
        <v>0</v>
      </c>
      <c r="Q58" s="427">
        <f t="shared" si="31"/>
        <v>332</v>
      </c>
      <c r="R58" s="355">
        <v>90</v>
      </c>
      <c r="S58" s="355">
        <v>242</v>
      </c>
      <c r="T58" s="427">
        <f t="shared" si="28"/>
        <v>28</v>
      </c>
      <c r="U58" s="355">
        <v>14</v>
      </c>
      <c r="V58" s="355">
        <v>14</v>
      </c>
      <c r="X58" s="521">
        <f t="shared" si="21"/>
        <v>0</v>
      </c>
      <c r="Y58" s="521">
        <f t="shared" si="22"/>
        <v>0</v>
      </c>
      <c r="Z58" s="521">
        <f t="shared" si="23"/>
        <v>0</v>
      </c>
      <c r="AA58" s="521">
        <f t="shared" si="24"/>
        <v>0</v>
      </c>
      <c r="AB58" s="521">
        <f t="shared" si="24"/>
        <v>0</v>
      </c>
      <c r="AC58" s="521">
        <f t="shared" si="25"/>
        <v>0</v>
      </c>
      <c r="AD58" s="521">
        <f t="shared" si="26"/>
        <v>0</v>
      </c>
    </row>
    <row r="59" spans="1:30" s="519" customFormat="1" ht="11.1" customHeight="1">
      <c r="A59" s="1664" t="s">
        <v>2879</v>
      </c>
      <c r="B59" s="494">
        <f t="shared" si="29"/>
        <v>6</v>
      </c>
      <c r="C59" s="427">
        <v>2</v>
      </c>
      <c r="D59" s="427">
        <v>2</v>
      </c>
      <c r="E59" s="427">
        <v>2</v>
      </c>
      <c r="F59" s="427">
        <f t="shared" si="30"/>
        <v>207</v>
      </c>
      <c r="G59" s="427">
        <f t="shared" si="27"/>
        <v>113</v>
      </c>
      <c r="H59" s="427">
        <f t="shared" si="27"/>
        <v>94</v>
      </c>
      <c r="I59" s="427">
        <v>30</v>
      </c>
      <c r="J59" s="427">
        <v>35</v>
      </c>
      <c r="K59" s="427">
        <v>44</v>
      </c>
      <c r="L59" s="427">
        <v>26</v>
      </c>
      <c r="M59" s="427">
        <v>36</v>
      </c>
      <c r="N59" s="427">
        <v>32</v>
      </c>
      <c r="O59" s="427">
        <v>3</v>
      </c>
      <c r="P59" s="427">
        <v>1</v>
      </c>
      <c r="Q59" s="427">
        <f t="shared" si="31"/>
        <v>70</v>
      </c>
      <c r="R59" s="355">
        <v>42</v>
      </c>
      <c r="S59" s="355">
        <v>28</v>
      </c>
      <c r="T59" s="427">
        <f t="shared" si="28"/>
        <v>5</v>
      </c>
      <c r="U59" s="355">
        <v>4</v>
      </c>
      <c r="V59" s="355">
        <v>1</v>
      </c>
      <c r="X59" s="521">
        <f t="shared" si="21"/>
        <v>0</v>
      </c>
      <c r="Y59" s="521">
        <f t="shared" si="22"/>
        <v>0</v>
      </c>
      <c r="Z59" s="521">
        <f t="shared" si="23"/>
        <v>0</v>
      </c>
      <c r="AA59" s="521">
        <f t="shared" si="24"/>
        <v>0</v>
      </c>
      <c r="AB59" s="521">
        <f t="shared" si="24"/>
        <v>0</v>
      </c>
      <c r="AC59" s="521">
        <f t="shared" si="25"/>
        <v>0</v>
      </c>
      <c r="AD59" s="521">
        <f t="shared" si="26"/>
        <v>0</v>
      </c>
    </row>
    <row r="60" spans="1:30" s="519" customFormat="1" ht="11.1" customHeight="1">
      <c r="A60" s="1664" t="s">
        <v>2880</v>
      </c>
      <c r="B60" s="494">
        <f t="shared" si="29"/>
        <v>6</v>
      </c>
      <c r="C60" s="427">
        <v>2</v>
      </c>
      <c r="D60" s="427">
        <v>2</v>
      </c>
      <c r="E60" s="427">
        <v>2</v>
      </c>
      <c r="F60" s="427">
        <f t="shared" si="30"/>
        <v>217</v>
      </c>
      <c r="G60" s="427">
        <f t="shared" si="27"/>
        <v>109</v>
      </c>
      <c r="H60" s="427">
        <f t="shared" si="27"/>
        <v>108</v>
      </c>
      <c r="I60" s="427">
        <v>42</v>
      </c>
      <c r="J60" s="427">
        <v>30</v>
      </c>
      <c r="K60" s="427">
        <v>31</v>
      </c>
      <c r="L60" s="427">
        <v>35</v>
      </c>
      <c r="M60" s="427">
        <v>35</v>
      </c>
      <c r="N60" s="427">
        <v>43</v>
      </c>
      <c r="O60" s="427">
        <v>1</v>
      </c>
      <c r="P60" s="427">
        <v>0</v>
      </c>
      <c r="Q60" s="427">
        <f t="shared" si="31"/>
        <v>63</v>
      </c>
      <c r="R60" s="355">
        <v>30</v>
      </c>
      <c r="S60" s="355">
        <v>33</v>
      </c>
      <c r="T60" s="427">
        <f t="shared" si="28"/>
        <v>7</v>
      </c>
      <c r="U60" s="355">
        <v>5</v>
      </c>
      <c r="V60" s="355">
        <v>2</v>
      </c>
      <c r="X60" s="521">
        <f t="shared" si="21"/>
        <v>0</v>
      </c>
      <c r="Y60" s="521">
        <f t="shared" si="22"/>
        <v>0</v>
      </c>
      <c r="Z60" s="521">
        <f t="shared" si="23"/>
        <v>0</v>
      </c>
      <c r="AA60" s="521">
        <f t="shared" si="24"/>
        <v>0</v>
      </c>
      <c r="AB60" s="521">
        <f t="shared" si="24"/>
        <v>0</v>
      </c>
      <c r="AC60" s="521">
        <f t="shared" si="25"/>
        <v>0</v>
      </c>
      <c r="AD60" s="521">
        <f t="shared" si="26"/>
        <v>0</v>
      </c>
    </row>
    <row r="61" spans="1:30" s="519" customFormat="1" ht="11.1" customHeight="1">
      <c r="A61" s="1664" t="s">
        <v>2881</v>
      </c>
      <c r="B61" s="494">
        <f t="shared" si="29"/>
        <v>0</v>
      </c>
      <c r="C61" s="427">
        <v>0</v>
      </c>
      <c r="D61" s="427">
        <v>0</v>
      </c>
      <c r="E61" s="427">
        <v>0</v>
      </c>
      <c r="F61" s="427">
        <f t="shared" si="30"/>
        <v>0</v>
      </c>
      <c r="G61" s="427">
        <f t="shared" si="27"/>
        <v>0</v>
      </c>
      <c r="H61" s="427">
        <f t="shared" si="27"/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f t="shared" si="31"/>
        <v>0</v>
      </c>
      <c r="R61" s="427">
        <v>0</v>
      </c>
      <c r="S61" s="427">
        <v>0</v>
      </c>
      <c r="T61" s="427">
        <f t="shared" si="28"/>
        <v>0</v>
      </c>
      <c r="U61" s="427">
        <v>0</v>
      </c>
      <c r="V61" s="427">
        <v>0</v>
      </c>
      <c r="X61" s="521">
        <f t="shared" si="21"/>
        <v>0</v>
      </c>
      <c r="Y61" s="521">
        <f t="shared" si="22"/>
        <v>0</v>
      </c>
      <c r="Z61" s="521">
        <f t="shared" si="23"/>
        <v>0</v>
      </c>
      <c r="AA61" s="521">
        <f t="shared" si="24"/>
        <v>0</v>
      </c>
      <c r="AB61" s="521">
        <f t="shared" si="24"/>
        <v>0</v>
      </c>
      <c r="AC61" s="521">
        <f t="shared" si="25"/>
        <v>0</v>
      </c>
      <c r="AD61" s="521">
        <f t="shared" si="26"/>
        <v>0</v>
      </c>
    </row>
    <row r="62" spans="1:30" s="519" customFormat="1" ht="11.1" customHeight="1">
      <c r="A62" s="1664" t="s">
        <v>2882</v>
      </c>
      <c r="B62" s="494">
        <f t="shared" si="29"/>
        <v>0</v>
      </c>
      <c r="C62" s="427">
        <v>0</v>
      </c>
      <c r="D62" s="427">
        <v>0</v>
      </c>
      <c r="E62" s="427">
        <v>0</v>
      </c>
      <c r="F62" s="427">
        <f t="shared" si="30"/>
        <v>0</v>
      </c>
      <c r="G62" s="427">
        <f t="shared" si="27"/>
        <v>0</v>
      </c>
      <c r="H62" s="427">
        <f t="shared" si="27"/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f t="shared" si="31"/>
        <v>0</v>
      </c>
      <c r="R62" s="355">
        <v>0</v>
      </c>
      <c r="S62" s="355">
        <v>0</v>
      </c>
      <c r="T62" s="427">
        <f t="shared" si="28"/>
        <v>0</v>
      </c>
      <c r="U62" s="355">
        <v>0</v>
      </c>
      <c r="V62" s="355">
        <v>0</v>
      </c>
      <c r="X62" s="521">
        <f t="shared" si="21"/>
        <v>0</v>
      </c>
      <c r="Y62" s="521">
        <f t="shared" si="22"/>
        <v>0</v>
      </c>
      <c r="Z62" s="521">
        <f t="shared" si="23"/>
        <v>0</v>
      </c>
      <c r="AA62" s="521">
        <f t="shared" si="24"/>
        <v>0</v>
      </c>
      <c r="AB62" s="521">
        <f t="shared" si="24"/>
        <v>0</v>
      </c>
      <c r="AC62" s="521">
        <f t="shared" si="25"/>
        <v>0</v>
      </c>
      <c r="AD62" s="521">
        <f t="shared" si="26"/>
        <v>0</v>
      </c>
    </row>
    <row r="63" spans="1:30" s="519" customFormat="1" ht="11.1" customHeight="1">
      <c r="A63" s="1664" t="s">
        <v>2883</v>
      </c>
      <c r="B63" s="494">
        <f t="shared" si="29"/>
        <v>0</v>
      </c>
      <c r="C63" s="427">
        <v>0</v>
      </c>
      <c r="D63" s="427">
        <v>0</v>
      </c>
      <c r="E63" s="427">
        <v>0</v>
      </c>
      <c r="F63" s="427">
        <f t="shared" si="30"/>
        <v>0</v>
      </c>
      <c r="G63" s="427">
        <f t="shared" si="27"/>
        <v>0</v>
      </c>
      <c r="H63" s="427">
        <f t="shared" si="27"/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f t="shared" si="31"/>
        <v>0</v>
      </c>
      <c r="R63" s="355">
        <v>0</v>
      </c>
      <c r="S63" s="355">
        <v>0</v>
      </c>
      <c r="T63" s="427">
        <f t="shared" si="28"/>
        <v>0</v>
      </c>
      <c r="U63" s="355">
        <v>0</v>
      </c>
      <c r="V63" s="355">
        <v>0</v>
      </c>
      <c r="X63" s="521">
        <f t="shared" si="21"/>
        <v>0</v>
      </c>
      <c r="Y63" s="521">
        <f t="shared" si="22"/>
        <v>0</v>
      </c>
      <c r="Z63" s="521">
        <f t="shared" si="23"/>
        <v>0</v>
      </c>
      <c r="AA63" s="521">
        <f t="shared" si="24"/>
        <v>0</v>
      </c>
      <c r="AB63" s="521">
        <f t="shared" si="24"/>
        <v>0</v>
      </c>
      <c r="AC63" s="521">
        <f t="shared" si="25"/>
        <v>0</v>
      </c>
      <c r="AD63" s="521">
        <f t="shared" si="26"/>
        <v>0</v>
      </c>
    </row>
    <row r="64" spans="1:30" s="519" customFormat="1" ht="11.1" customHeight="1">
      <c r="A64" s="1664" t="s">
        <v>2884</v>
      </c>
      <c r="B64" s="494">
        <f t="shared" si="29"/>
        <v>0</v>
      </c>
      <c r="C64" s="427">
        <v>0</v>
      </c>
      <c r="D64" s="427">
        <v>0</v>
      </c>
      <c r="E64" s="427">
        <v>0</v>
      </c>
      <c r="F64" s="427">
        <f t="shared" si="30"/>
        <v>0</v>
      </c>
      <c r="G64" s="427">
        <f t="shared" si="27"/>
        <v>0</v>
      </c>
      <c r="H64" s="427">
        <f t="shared" si="27"/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f t="shared" si="31"/>
        <v>0</v>
      </c>
      <c r="R64" s="355">
        <v>0</v>
      </c>
      <c r="S64" s="355">
        <v>0</v>
      </c>
      <c r="T64" s="427">
        <f t="shared" si="28"/>
        <v>0</v>
      </c>
      <c r="U64" s="355">
        <v>0</v>
      </c>
      <c r="V64" s="355">
        <v>0</v>
      </c>
      <c r="X64" s="521">
        <f t="shared" si="21"/>
        <v>0</v>
      </c>
      <c r="Y64" s="521">
        <f t="shared" si="22"/>
        <v>0</v>
      </c>
      <c r="Z64" s="521">
        <f t="shared" si="23"/>
        <v>0</v>
      </c>
      <c r="AA64" s="521">
        <f t="shared" si="24"/>
        <v>0</v>
      </c>
      <c r="AB64" s="521">
        <f t="shared" si="24"/>
        <v>0</v>
      </c>
      <c r="AC64" s="521">
        <f t="shared" si="25"/>
        <v>0</v>
      </c>
      <c r="AD64" s="521">
        <f t="shared" si="26"/>
        <v>0</v>
      </c>
    </row>
    <row r="65" spans="1:30" s="519" customFormat="1" ht="11.1" customHeight="1">
      <c r="A65" s="1664" t="s">
        <v>3660</v>
      </c>
      <c r="B65" s="494">
        <f t="shared" si="29"/>
        <v>0</v>
      </c>
      <c r="C65" s="427">
        <v>0</v>
      </c>
      <c r="D65" s="427">
        <v>0</v>
      </c>
      <c r="E65" s="427">
        <v>0</v>
      </c>
      <c r="F65" s="427">
        <f t="shared" si="30"/>
        <v>0</v>
      </c>
      <c r="G65" s="427">
        <f>I65+K65+M65+O65</f>
        <v>0</v>
      </c>
      <c r="H65" s="427">
        <f>J65+L65+N65+P65</f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f t="shared" si="31"/>
        <v>0</v>
      </c>
      <c r="R65" s="355">
        <v>0</v>
      </c>
      <c r="S65" s="355">
        <v>0</v>
      </c>
      <c r="T65" s="427">
        <f>U65+V65</f>
        <v>0</v>
      </c>
      <c r="U65" s="355">
        <v>0</v>
      </c>
      <c r="V65" s="355">
        <v>0</v>
      </c>
      <c r="X65" s="521">
        <f t="shared" si="21"/>
        <v>0</v>
      </c>
      <c r="Y65" s="521">
        <f t="shared" si="22"/>
        <v>0</v>
      </c>
      <c r="Z65" s="521">
        <f t="shared" si="23"/>
        <v>0</v>
      </c>
      <c r="AA65" s="521">
        <f t="shared" si="24"/>
        <v>0</v>
      </c>
      <c r="AB65" s="521">
        <f t="shared" si="24"/>
        <v>0</v>
      </c>
      <c r="AC65" s="521">
        <f t="shared" si="25"/>
        <v>0</v>
      </c>
      <c r="AD65" s="521">
        <f t="shared" si="26"/>
        <v>0</v>
      </c>
    </row>
    <row r="66" spans="1:30" s="519" customFormat="1" ht="11.1" customHeight="1">
      <c r="A66" s="1664" t="s">
        <v>3661</v>
      </c>
      <c r="B66" s="494">
        <f t="shared" si="29"/>
        <v>24</v>
      </c>
      <c r="C66" s="427">
        <v>8</v>
      </c>
      <c r="D66" s="427">
        <v>8</v>
      </c>
      <c r="E66" s="427">
        <v>8</v>
      </c>
      <c r="F66" s="427">
        <f t="shared" si="30"/>
        <v>275</v>
      </c>
      <c r="G66" s="427">
        <f>I66+K66+M66+O66</f>
        <v>167</v>
      </c>
      <c r="H66" s="427">
        <f>J66+L66+N66+P66</f>
        <v>108</v>
      </c>
      <c r="I66" s="427">
        <v>55</v>
      </c>
      <c r="J66" s="427">
        <v>35</v>
      </c>
      <c r="K66" s="427">
        <v>53</v>
      </c>
      <c r="L66" s="427">
        <v>39</v>
      </c>
      <c r="M66" s="427">
        <v>59</v>
      </c>
      <c r="N66" s="427">
        <v>34</v>
      </c>
      <c r="O66" s="427">
        <v>0</v>
      </c>
      <c r="P66" s="427">
        <v>0</v>
      </c>
      <c r="Q66" s="427">
        <f t="shared" si="31"/>
        <v>104</v>
      </c>
      <c r="R66" s="355">
        <v>65</v>
      </c>
      <c r="S66" s="355">
        <v>39</v>
      </c>
      <c r="T66" s="427">
        <f t="shared" si="28"/>
        <v>0</v>
      </c>
      <c r="U66" s="355">
        <v>0</v>
      </c>
      <c r="V66" s="355">
        <v>0</v>
      </c>
      <c r="X66" s="521">
        <f t="shared" si="21"/>
        <v>0</v>
      </c>
      <c r="Y66" s="521">
        <f t="shared" si="22"/>
        <v>0</v>
      </c>
      <c r="Z66" s="521">
        <f t="shared" si="23"/>
        <v>0</v>
      </c>
      <c r="AA66" s="521">
        <f t="shared" si="24"/>
        <v>0</v>
      </c>
      <c r="AB66" s="521">
        <f t="shared" si="24"/>
        <v>0</v>
      </c>
      <c r="AC66" s="521">
        <f t="shared" si="25"/>
        <v>0</v>
      </c>
      <c r="AD66" s="521">
        <f t="shared" si="26"/>
        <v>0</v>
      </c>
    </row>
    <row r="67" spans="1:30" s="519" customFormat="1" ht="5.25" customHeight="1">
      <c r="A67" s="1664"/>
      <c r="B67" s="425"/>
      <c r="C67" s="426"/>
      <c r="D67" s="426"/>
      <c r="E67" s="426"/>
      <c r="F67" s="426"/>
      <c r="G67" s="426"/>
      <c r="H67" s="426"/>
      <c r="I67" s="426"/>
      <c r="J67" s="426"/>
      <c r="K67" s="426"/>
      <c r="L67" s="426"/>
      <c r="M67" s="426"/>
      <c r="N67" s="426"/>
      <c r="O67" s="426"/>
      <c r="P67" s="426"/>
      <c r="Q67" s="426"/>
      <c r="R67" s="348"/>
      <c r="S67" s="348"/>
    </row>
    <row r="68" spans="1:30" s="519" customFormat="1" ht="11.1" customHeight="1">
      <c r="A68" s="592" t="s">
        <v>2886</v>
      </c>
      <c r="B68" s="425">
        <f t="shared" ref="B68:V68" si="32">SUM(B69:B84)</f>
        <v>488</v>
      </c>
      <c r="C68" s="426">
        <f t="shared" si="32"/>
        <v>149</v>
      </c>
      <c r="D68" s="426">
        <f t="shared" si="32"/>
        <v>152</v>
      </c>
      <c r="E68" s="426">
        <f t="shared" si="32"/>
        <v>187</v>
      </c>
      <c r="F68" s="426">
        <f>SUM(F69:F84)</f>
        <v>17553</v>
      </c>
      <c r="G68" s="426">
        <f t="shared" si="32"/>
        <v>8320</v>
      </c>
      <c r="H68" s="426">
        <f t="shared" si="32"/>
        <v>9233</v>
      </c>
      <c r="I68" s="426">
        <f t="shared" si="32"/>
        <v>2401</v>
      </c>
      <c r="J68" s="426">
        <f t="shared" si="32"/>
        <v>2585</v>
      </c>
      <c r="K68" s="426">
        <f t="shared" si="32"/>
        <v>2436</v>
      </c>
      <c r="L68" s="426">
        <f t="shared" si="32"/>
        <v>2824</v>
      </c>
      <c r="M68" s="426">
        <f t="shared" si="32"/>
        <v>3420</v>
      </c>
      <c r="N68" s="426">
        <f>SUM(N69:N84)</f>
        <v>3804</v>
      </c>
      <c r="O68" s="426">
        <f t="shared" si="32"/>
        <v>63</v>
      </c>
      <c r="P68" s="426">
        <f t="shared" si="32"/>
        <v>20</v>
      </c>
      <c r="Q68" s="426">
        <f t="shared" si="32"/>
        <v>7160</v>
      </c>
      <c r="R68" s="348">
        <f t="shared" si="32"/>
        <v>3341</v>
      </c>
      <c r="S68" s="348">
        <f t="shared" si="32"/>
        <v>3819</v>
      </c>
      <c r="T68" s="426">
        <f t="shared" si="32"/>
        <v>353</v>
      </c>
      <c r="U68" s="348">
        <f t="shared" si="32"/>
        <v>266</v>
      </c>
      <c r="V68" s="348">
        <f t="shared" si="32"/>
        <v>87</v>
      </c>
      <c r="X68" s="521">
        <f t="shared" ref="X68:X84" si="33">B68-C68-D68-E68</f>
        <v>0</v>
      </c>
      <c r="Y68" s="521">
        <f t="shared" ref="Y68:Y84" si="34">F68-G68-H68</f>
        <v>0</v>
      </c>
      <c r="Z68" s="521">
        <f t="shared" ref="Z68:Z84" si="35">F68-SUM(I68:P68)</f>
        <v>0</v>
      </c>
      <c r="AA68" s="521">
        <f t="shared" ref="AA68:AB84" si="36">G68-I68-K68-M68-O68</f>
        <v>0</v>
      </c>
      <c r="AB68" s="521">
        <f t="shared" si="36"/>
        <v>0</v>
      </c>
      <c r="AC68" s="521">
        <f t="shared" ref="AC68:AC84" si="37">Q68-R68-S68</f>
        <v>0</v>
      </c>
      <c r="AD68" s="521">
        <f t="shared" ref="AD68:AD84" si="38">T68-U68-V68</f>
        <v>0</v>
      </c>
    </row>
    <row r="69" spans="1:30" s="519" customFormat="1" ht="11.1" customHeight="1">
      <c r="A69" s="1664" t="s">
        <v>2872</v>
      </c>
      <c r="B69" s="494">
        <f>C69+D69+E69</f>
        <v>9</v>
      </c>
      <c r="C69" s="427">
        <v>3</v>
      </c>
      <c r="D69" s="427">
        <v>3</v>
      </c>
      <c r="E69" s="427">
        <v>3</v>
      </c>
      <c r="F69" s="427">
        <f>G69+H69</f>
        <v>262</v>
      </c>
      <c r="G69" s="427">
        <f t="shared" ref="G69:H82" si="39">I69+K69+M69+O69</f>
        <v>258</v>
      </c>
      <c r="H69" s="427">
        <f t="shared" si="39"/>
        <v>4</v>
      </c>
      <c r="I69" s="427">
        <v>84</v>
      </c>
      <c r="J69" s="427">
        <v>3</v>
      </c>
      <c r="K69" s="427">
        <v>78</v>
      </c>
      <c r="L69" s="427">
        <v>0</v>
      </c>
      <c r="M69" s="427">
        <v>94</v>
      </c>
      <c r="N69" s="427">
        <v>1</v>
      </c>
      <c r="O69" s="427">
        <v>2</v>
      </c>
      <c r="P69" s="427">
        <v>0</v>
      </c>
      <c r="Q69" s="427">
        <f t="shared" ref="Q69:Q84" si="40">R69+S69</f>
        <v>97</v>
      </c>
      <c r="R69" s="355">
        <v>97</v>
      </c>
      <c r="S69" s="355">
        <v>0</v>
      </c>
      <c r="T69" s="427">
        <f t="shared" ref="T69:T84" si="41">U69+V69</f>
        <v>4</v>
      </c>
      <c r="U69" s="355">
        <v>4</v>
      </c>
      <c r="V69" s="355">
        <v>0</v>
      </c>
      <c r="X69" s="521">
        <f t="shared" si="33"/>
        <v>0</v>
      </c>
      <c r="Y69" s="521">
        <f t="shared" si="34"/>
        <v>0</v>
      </c>
      <c r="Z69" s="521">
        <f t="shared" si="35"/>
        <v>0</v>
      </c>
      <c r="AA69" s="521">
        <f t="shared" si="36"/>
        <v>0</v>
      </c>
      <c r="AB69" s="521">
        <f t="shared" si="36"/>
        <v>0</v>
      </c>
      <c r="AC69" s="521">
        <f t="shared" si="37"/>
        <v>0</v>
      </c>
      <c r="AD69" s="521">
        <f t="shared" si="38"/>
        <v>0</v>
      </c>
    </row>
    <row r="70" spans="1:30" s="519" customFormat="1" ht="11.1" customHeight="1">
      <c r="A70" s="1664" t="s">
        <v>2873</v>
      </c>
      <c r="B70" s="494">
        <f t="shared" ref="B70:B84" si="42">C70+D70+E70</f>
        <v>27</v>
      </c>
      <c r="C70" s="427">
        <v>9</v>
      </c>
      <c r="D70" s="427">
        <v>7</v>
      </c>
      <c r="E70" s="427">
        <v>11</v>
      </c>
      <c r="F70" s="427">
        <f t="shared" ref="F70:F84" si="43">G70+H70</f>
        <v>1080</v>
      </c>
      <c r="G70" s="427">
        <f t="shared" si="39"/>
        <v>1058</v>
      </c>
      <c r="H70" s="427">
        <f t="shared" si="39"/>
        <v>22</v>
      </c>
      <c r="I70" s="427">
        <v>319</v>
      </c>
      <c r="J70" s="427">
        <v>7</v>
      </c>
      <c r="K70" s="427">
        <v>263</v>
      </c>
      <c r="L70" s="427">
        <v>10</v>
      </c>
      <c r="M70" s="427">
        <v>471</v>
      </c>
      <c r="N70" s="427">
        <v>5</v>
      </c>
      <c r="O70" s="427">
        <v>5</v>
      </c>
      <c r="P70" s="427">
        <v>0</v>
      </c>
      <c r="Q70" s="427">
        <f t="shared" si="40"/>
        <v>468</v>
      </c>
      <c r="R70" s="355">
        <v>462</v>
      </c>
      <c r="S70" s="355">
        <v>6</v>
      </c>
      <c r="T70" s="427">
        <f t="shared" si="41"/>
        <v>11</v>
      </c>
      <c r="U70" s="355">
        <v>11</v>
      </c>
      <c r="V70" s="355">
        <v>0</v>
      </c>
      <c r="X70" s="521">
        <f t="shared" si="33"/>
        <v>0</v>
      </c>
      <c r="Y70" s="521">
        <f t="shared" si="34"/>
        <v>0</v>
      </c>
      <c r="Z70" s="521">
        <f t="shared" si="35"/>
        <v>0</v>
      </c>
      <c r="AA70" s="521">
        <f t="shared" si="36"/>
        <v>0</v>
      </c>
      <c r="AB70" s="521">
        <f t="shared" si="36"/>
        <v>0</v>
      </c>
      <c r="AC70" s="521">
        <f t="shared" si="37"/>
        <v>0</v>
      </c>
      <c r="AD70" s="521">
        <f t="shared" si="38"/>
        <v>0</v>
      </c>
    </row>
    <row r="71" spans="1:30" s="519" customFormat="1" ht="11.1" customHeight="1">
      <c r="A71" s="1664" t="s">
        <v>2874</v>
      </c>
      <c r="B71" s="494">
        <f t="shared" si="42"/>
        <v>43</v>
      </c>
      <c r="C71" s="427">
        <v>13</v>
      </c>
      <c r="D71" s="427">
        <v>13</v>
      </c>
      <c r="E71" s="427">
        <v>17</v>
      </c>
      <c r="F71" s="427">
        <f t="shared" si="43"/>
        <v>1366</v>
      </c>
      <c r="G71" s="427">
        <f t="shared" si="39"/>
        <v>1332</v>
      </c>
      <c r="H71" s="427">
        <f t="shared" si="39"/>
        <v>34</v>
      </c>
      <c r="I71" s="427">
        <v>335</v>
      </c>
      <c r="J71" s="427">
        <v>6</v>
      </c>
      <c r="K71" s="427">
        <v>361</v>
      </c>
      <c r="L71" s="427">
        <v>14</v>
      </c>
      <c r="M71" s="427">
        <v>623</v>
      </c>
      <c r="N71" s="427">
        <v>14</v>
      </c>
      <c r="O71" s="427">
        <v>13</v>
      </c>
      <c r="P71" s="427">
        <v>0</v>
      </c>
      <c r="Q71" s="427">
        <f t="shared" si="40"/>
        <v>646</v>
      </c>
      <c r="R71" s="355">
        <v>632</v>
      </c>
      <c r="S71" s="355">
        <v>14</v>
      </c>
      <c r="T71" s="427">
        <f t="shared" si="41"/>
        <v>36</v>
      </c>
      <c r="U71" s="355">
        <v>36</v>
      </c>
      <c r="V71" s="355">
        <v>0</v>
      </c>
      <c r="X71" s="521">
        <f t="shared" si="33"/>
        <v>0</v>
      </c>
      <c r="Y71" s="521">
        <f t="shared" si="34"/>
        <v>0</v>
      </c>
      <c r="Z71" s="521">
        <f t="shared" si="35"/>
        <v>0</v>
      </c>
      <c r="AA71" s="521">
        <f t="shared" si="36"/>
        <v>0</v>
      </c>
      <c r="AB71" s="521">
        <f t="shared" si="36"/>
        <v>0</v>
      </c>
      <c r="AC71" s="521">
        <f t="shared" si="37"/>
        <v>0</v>
      </c>
      <c r="AD71" s="521">
        <f t="shared" si="38"/>
        <v>0</v>
      </c>
    </row>
    <row r="72" spans="1:30" s="519" customFormat="1" ht="11.1" customHeight="1">
      <c r="A72" s="1664" t="s">
        <v>2875</v>
      </c>
      <c r="B72" s="494">
        <f t="shared" si="42"/>
        <v>0</v>
      </c>
      <c r="C72" s="427">
        <v>0</v>
      </c>
      <c r="D72" s="427">
        <v>0</v>
      </c>
      <c r="E72" s="427">
        <v>0</v>
      </c>
      <c r="F72" s="427">
        <f t="shared" si="43"/>
        <v>0</v>
      </c>
      <c r="G72" s="427">
        <f t="shared" si="39"/>
        <v>0</v>
      </c>
      <c r="H72" s="427">
        <f t="shared" si="39"/>
        <v>0</v>
      </c>
      <c r="I72" s="427">
        <v>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f t="shared" si="40"/>
        <v>0</v>
      </c>
      <c r="R72" s="427">
        <v>0</v>
      </c>
      <c r="S72" s="427">
        <v>0</v>
      </c>
      <c r="T72" s="427">
        <f t="shared" si="41"/>
        <v>0</v>
      </c>
      <c r="U72" s="427">
        <v>0</v>
      </c>
      <c r="V72" s="427">
        <v>0</v>
      </c>
      <c r="X72" s="521">
        <f t="shared" si="33"/>
        <v>0</v>
      </c>
      <c r="Y72" s="521">
        <f t="shared" si="34"/>
        <v>0</v>
      </c>
      <c r="Z72" s="521">
        <f t="shared" si="35"/>
        <v>0</v>
      </c>
      <c r="AA72" s="521">
        <f t="shared" si="36"/>
        <v>0</v>
      </c>
      <c r="AB72" s="521">
        <f t="shared" si="36"/>
        <v>0</v>
      </c>
      <c r="AC72" s="521">
        <f t="shared" si="37"/>
        <v>0</v>
      </c>
      <c r="AD72" s="521">
        <f t="shared" si="38"/>
        <v>0</v>
      </c>
    </row>
    <row r="73" spans="1:30" s="519" customFormat="1" ht="11.1" customHeight="1">
      <c r="A73" s="1664" t="s">
        <v>2876</v>
      </c>
      <c r="B73" s="494">
        <f t="shared" si="42"/>
        <v>5</v>
      </c>
      <c r="C73" s="427">
        <v>1</v>
      </c>
      <c r="D73" s="427">
        <v>2</v>
      </c>
      <c r="E73" s="427">
        <v>2</v>
      </c>
      <c r="F73" s="427">
        <f t="shared" si="43"/>
        <v>90</v>
      </c>
      <c r="G73" s="427">
        <f t="shared" si="39"/>
        <v>70</v>
      </c>
      <c r="H73" s="427">
        <f t="shared" si="39"/>
        <v>20</v>
      </c>
      <c r="I73" s="427">
        <v>23</v>
      </c>
      <c r="J73" s="427">
        <v>6</v>
      </c>
      <c r="K73" s="427">
        <v>24</v>
      </c>
      <c r="L73" s="427">
        <v>5</v>
      </c>
      <c r="M73" s="427">
        <v>22</v>
      </c>
      <c r="N73" s="427">
        <v>9</v>
      </c>
      <c r="O73" s="427">
        <v>1</v>
      </c>
      <c r="P73" s="427">
        <v>0</v>
      </c>
      <c r="Q73" s="427">
        <f t="shared" si="40"/>
        <v>40</v>
      </c>
      <c r="R73" s="355">
        <v>38</v>
      </c>
      <c r="S73" s="355">
        <v>2</v>
      </c>
      <c r="T73" s="427">
        <f t="shared" si="41"/>
        <v>0</v>
      </c>
      <c r="U73" s="355">
        <v>0</v>
      </c>
      <c r="V73" s="355">
        <v>0</v>
      </c>
      <c r="X73" s="521">
        <f t="shared" si="33"/>
        <v>0</v>
      </c>
      <c r="Y73" s="521">
        <f t="shared" si="34"/>
        <v>0</v>
      </c>
      <c r="Z73" s="521">
        <f t="shared" si="35"/>
        <v>0</v>
      </c>
      <c r="AA73" s="521">
        <f t="shared" si="36"/>
        <v>0</v>
      </c>
      <c r="AB73" s="521">
        <f t="shared" si="36"/>
        <v>0</v>
      </c>
      <c r="AC73" s="521">
        <f t="shared" si="37"/>
        <v>0</v>
      </c>
      <c r="AD73" s="521">
        <f t="shared" si="38"/>
        <v>0</v>
      </c>
    </row>
    <row r="74" spans="1:30" s="519" customFormat="1" ht="11.1" customHeight="1">
      <c r="A74" s="1664" t="s">
        <v>3658</v>
      </c>
      <c r="B74" s="494">
        <f t="shared" si="42"/>
        <v>46</v>
      </c>
      <c r="C74" s="427">
        <v>15</v>
      </c>
      <c r="D74" s="427">
        <v>13</v>
      </c>
      <c r="E74" s="427">
        <v>18</v>
      </c>
      <c r="F74" s="427">
        <f t="shared" si="43"/>
        <v>1752</v>
      </c>
      <c r="G74" s="427">
        <f t="shared" si="39"/>
        <v>913</v>
      </c>
      <c r="H74" s="427">
        <f t="shared" si="39"/>
        <v>839</v>
      </c>
      <c r="I74" s="427">
        <v>325</v>
      </c>
      <c r="J74" s="427">
        <v>215</v>
      </c>
      <c r="K74" s="427">
        <v>257</v>
      </c>
      <c r="L74" s="427">
        <v>226</v>
      </c>
      <c r="M74" s="427">
        <v>323</v>
      </c>
      <c r="N74" s="427">
        <v>396</v>
      </c>
      <c r="O74" s="427">
        <v>8</v>
      </c>
      <c r="P74" s="427">
        <v>2</v>
      </c>
      <c r="Q74" s="427">
        <f t="shared" si="40"/>
        <v>845</v>
      </c>
      <c r="R74" s="355">
        <v>402</v>
      </c>
      <c r="S74" s="355">
        <v>443</v>
      </c>
      <c r="T74" s="427">
        <f t="shared" si="41"/>
        <v>23</v>
      </c>
      <c r="U74" s="355">
        <v>20</v>
      </c>
      <c r="V74" s="355">
        <v>3</v>
      </c>
      <c r="X74" s="521">
        <f t="shared" si="33"/>
        <v>0</v>
      </c>
      <c r="Y74" s="521">
        <f t="shared" si="34"/>
        <v>0</v>
      </c>
      <c r="Z74" s="521">
        <f t="shared" si="35"/>
        <v>0</v>
      </c>
      <c r="AA74" s="521">
        <f t="shared" si="36"/>
        <v>0</v>
      </c>
      <c r="AB74" s="521">
        <f t="shared" si="36"/>
        <v>0</v>
      </c>
      <c r="AC74" s="521">
        <f t="shared" si="37"/>
        <v>0</v>
      </c>
      <c r="AD74" s="521">
        <f t="shared" si="38"/>
        <v>0</v>
      </c>
    </row>
    <row r="75" spans="1:30" s="519" customFormat="1" ht="11.1" customHeight="1">
      <c r="A75" s="1664" t="s">
        <v>3659</v>
      </c>
      <c r="B75" s="494">
        <f t="shared" si="42"/>
        <v>71</v>
      </c>
      <c r="C75" s="427">
        <v>21</v>
      </c>
      <c r="D75" s="427">
        <v>22</v>
      </c>
      <c r="E75" s="427">
        <v>28</v>
      </c>
      <c r="F75" s="427">
        <f t="shared" si="43"/>
        <v>2801</v>
      </c>
      <c r="G75" s="427">
        <f t="shared" si="39"/>
        <v>677</v>
      </c>
      <c r="H75" s="427">
        <f t="shared" si="39"/>
        <v>2124</v>
      </c>
      <c r="I75" s="427">
        <v>164</v>
      </c>
      <c r="J75" s="427">
        <v>598</v>
      </c>
      <c r="K75" s="427">
        <v>227</v>
      </c>
      <c r="L75" s="427">
        <v>624</v>
      </c>
      <c r="M75" s="427">
        <v>282</v>
      </c>
      <c r="N75" s="427">
        <v>900</v>
      </c>
      <c r="O75" s="427">
        <v>4</v>
      </c>
      <c r="P75" s="427">
        <v>2</v>
      </c>
      <c r="Q75" s="427">
        <f t="shared" si="40"/>
        <v>1079</v>
      </c>
      <c r="R75" s="355">
        <v>239</v>
      </c>
      <c r="S75" s="355">
        <v>840</v>
      </c>
      <c r="T75" s="427">
        <f t="shared" si="41"/>
        <v>26</v>
      </c>
      <c r="U75" s="355">
        <v>15</v>
      </c>
      <c r="V75" s="355">
        <v>11</v>
      </c>
      <c r="X75" s="521">
        <f t="shared" si="33"/>
        <v>0</v>
      </c>
      <c r="Y75" s="521">
        <f t="shared" si="34"/>
        <v>0</v>
      </c>
      <c r="Z75" s="521">
        <f t="shared" si="35"/>
        <v>0</v>
      </c>
      <c r="AA75" s="521">
        <f t="shared" si="36"/>
        <v>0</v>
      </c>
      <c r="AB75" s="521">
        <f t="shared" si="36"/>
        <v>0</v>
      </c>
      <c r="AC75" s="521">
        <f t="shared" si="37"/>
        <v>0</v>
      </c>
      <c r="AD75" s="521">
        <f t="shared" si="38"/>
        <v>0</v>
      </c>
    </row>
    <row r="76" spans="1:30" s="519" customFormat="1" ht="11.1" customHeight="1">
      <c r="A76" s="1664" t="s">
        <v>2878</v>
      </c>
      <c r="B76" s="494">
        <f t="shared" si="42"/>
        <v>71</v>
      </c>
      <c r="C76" s="427">
        <v>20</v>
      </c>
      <c r="D76" s="427">
        <v>23</v>
      </c>
      <c r="E76" s="427">
        <v>28</v>
      </c>
      <c r="F76" s="427">
        <f t="shared" si="43"/>
        <v>2162</v>
      </c>
      <c r="G76" s="427">
        <f t="shared" si="39"/>
        <v>1039</v>
      </c>
      <c r="H76" s="427">
        <f t="shared" si="39"/>
        <v>1123</v>
      </c>
      <c r="I76" s="427">
        <v>290</v>
      </c>
      <c r="J76" s="427">
        <v>277</v>
      </c>
      <c r="K76" s="427">
        <v>297</v>
      </c>
      <c r="L76" s="427">
        <v>353</v>
      </c>
      <c r="M76" s="427">
        <v>439</v>
      </c>
      <c r="N76" s="427">
        <v>490</v>
      </c>
      <c r="O76" s="427">
        <v>13</v>
      </c>
      <c r="P76" s="427">
        <v>3</v>
      </c>
      <c r="Q76" s="427">
        <f t="shared" si="40"/>
        <v>1149</v>
      </c>
      <c r="R76" s="355">
        <v>516</v>
      </c>
      <c r="S76" s="355">
        <v>633</v>
      </c>
      <c r="T76" s="427">
        <f t="shared" si="41"/>
        <v>51</v>
      </c>
      <c r="U76" s="355">
        <v>35</v>
      </c>
      <c r="V76" s="355">
        <v>16</v>
      </c>
      <c r="X76" s="521">
        <f t="shared" si="33"/>
        <v>0</v>
      </c>
      <c r="Y76" s="521">
        <f t="shared" si="34"/>
        <v>0</v>
      </c>
      <c r="Z76" s="521">
        <f t="shared" si="35"/>
        <v>0</v>
      </c>
      <c r="AA76" s="521">
        <f t="shared" si="36"/>
        <v>0</v>
      </c>
      <c r="AB76" s="521">
        <f t="shared" si="36"/>
        <v>0</v>
      </c>
      <c r="AC76" s="521">
        <f t="shared" si="37"/>
        <v>0</v>
      </c>
      <c r="AD76" s="521">
        <f t="shared" si="38"/>
        <v>0</v>
      </c>
    </row>
    <row r="77" spans="1:30" s="519" customFormat="1" ht="11.1" customHeight="1">
      <c r="A77" s="1664" t="s">
        <v>2879</v>
      </c>
      <c r="B77" s="494">
        <f t="shared" si="42"/>
        <v>0</v>
      </c>
      <c r="C77" s="427">
        <v>0</v>
      </c>
      <c r="D77" s="427">
        <v>0</v>
      </c>
      <c r="E77" s="427">
        <v>0</v>
      </c>
      <c r="F77" s="427">
        <f t="shared" si="43"/>
        <v>0</v>
      </c>
      <c r="G77" s="427">
        <f t="shared" si="39"/>
        <v>0</v>
      </c>
      <c r="H77" s="427">
        <f t="shared" si="39"/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f t="shared" si="40"/>
        <v>0</v>
      </c>
      <c r="R77" s="427">
        <v>0</v>
      </c>
      <c r="S77" s="427">
        <v>0</v>
      </c>
      <c r="T77" s="427">
        <f t="shared" si="41"/>
        <v>0</v>
      </c>
      <c r="U77" s="427">
        <v>0</v>
      </c>
      <c r="V77" s="427">
        <v>0</v>
      </c>
      <c r="X77" s="521">
        <f t="shared" si="33"/>
        <v>0</v>
      </c>
      <c r="Y77" s="521">
        <f t="shared" si="34"/>
        <v>0</v>
      </c>
      <c r="Z77" s="521">
        <f t="shared" si="35"/>
        <v>0</v>
      </c>
      <c r="AA77" s="521">
        <f t="shared" si="36"/>
        <v>0</v>
      </c>
      <c r="AB77" s="521">
        <f t="shared" si="36"/>
        <v>0</v>
      </c>
      <c r="AC77" s="521">
        <f t="shared" si="37"/>
        <v>0</v>
      </c>
      <c r="AD77" s="521">
        <f t="shared" si="38"/>
        <v>0</v>
      </c>
    </row>
    <row r="78" spans="1:30" s="519" customFormat="1" ht="11.1" customHeight="1">
      <c r="A78" s="1664" t="s">
        <v>2880</v>
      </c>
      <c r="B78" s="494">
        <f t="shared" si="42"/>
        <v>0</v>
      </c>
      <c r="C78" s="427">
        <v>0</v>
      </c>
      <c r="D78" s="427">
        <v>0</v>
      </c>
      <c r="E78" s="427">
        <v>0</v>
      </c>
      <c r="F78" s="427">
        <f t="shared" si="43"/>
        <v>0</v>
      </c>
      <c r="G78" s="427">
        <f t="shared" si="39"/>
        <v>0</v>
      </c>
      <c r="H78" s="427">
        <f t="shared" si="39"/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f t="shared" si="40"/>
        <v>0</v>
      </c>
      <c r="R78" s="427">
        <v>0</v>
      </c>
      <c r="S78" s="427">
        <v>0</v>
      </c>
      <c r="T78" s="427">
        <f t="shared" si="41"/>
        <v>0</v>
      </c>
      <c r="U78" s="427">
        <v>0</v>
      </c>
      <c r="V78" s="427">
        <v>0</v>
      </c>
      <c r="X78" s="521">
        <f t="shared" si="33"/>
        <v>0</v>
      </c>
      <c r="Y78" s="521">
        <f t="shared" si="34"/>
        <v>0</v>
      </c>
      <c r="Z78" s="521">
        <f t="shared" si="35"/>
        <v>0</v>
      </c>
      <c r="AA78" s="521">
        <f t="shared" si="36"/>
        <v>0</v>
      </c>
      <c r="AB78" s="521">
        <f t="shared" si="36"/>
        <v>0</v>
      </c>
      <c r="AC78" s="521">
        <f t="shared" si="37"/>
        <v>0</v>
      </c>
      <c r="AD78" s="521">
        <f t="shared" si="38"/>
        <v>0</v>
      </c>
    </row>
    <row r="79" spans="1:30" s="519" customFormat="1" ht="11.1" customHeight="1">
      <c r="A79" s="1664" t="s">
        <v>2881</v>
      </c>
      <c r="B79" s="494">
        <f t="shared" si="42"/>
        <v>45</v>
      </c>
      <c r="C79" s="427">
        <v>14</v>
      </c>
      <c r="D79" s="427">
        <v>14</v>
      </c>
      <c r="E79" s="427">
        <v>17</v>
      </c>
      <c r="F79" s="427">
        <f t="shared" si="43"/>
        <v>1584</v>
      </c>
      <c r="G79" s="427">
        <f t="shared" si="39"/>
        <v>77</v>
      </c>
      <c r="H79" s="427">
        <f t="shared" si="39"/>
        <v>1507</v>
      </c>
      <c r="I79" s="427">
        <v>22</v>
      </c>
      <c r="J79" s="427">
        <v>411</v>
      </c>
      <c r="K79" s="427">
        <v>28</v>
      </c>
      <c r="L79" s="427">
        <v>462</v>
      </c>
      <c r="M79" s="427">
        <v>26</v>
      </c>
      <c r="N79" s="427">
        <v>627</v>
      </c>
      <c r="O79" s="427">
        <v>1</v>
      </c>
      <c r="P79" s="427">
        <v>7</v>
      </c>
      <c r="Q79" s="427">
        <f t="shared" si="40"/>
        <v>592</v>
      </c>
      <c r="R79" s="355">
        <v>23</v>
      </c>
      <c r="S79" s="355">
        <v>569</v>
      </c>
      <c r="T79" s="427">
        <f t="shared" si="41"/>
        <v>25</v>
      </c>
      <c r="U79" s="355">
        <v>6</v>
      </c>
      <c r="V79" s="355">
        <v>19</v>
      </c>
      <c r="X79" s="521">
        <f t="shared" si="33"/>
        <v>0</v>
      </c>
      <c r="Y79" s="521">
        <f t="shared" si="34"/>
        <v>0</v>
      </c>
      <c r="Z79" s="521">
        <f t="shared" si="35"/>
        <v>0</v>
      </c>
      <c r="AA79" s="521">
        <f t="shared" si="36"/>
        <v>0</v>
      </c>
      <c r="AB79" s="521">
        <f t="shared" si="36"/>
        <v>0</v>
      </c>
      <c r="AC79" s="521">
        <f t="shared" si="37"/>
        <v>0</v>
      </c>
      <c r="AD79" s="521">
        <f t="shared" si="38"/>
        <v>0</v>
      </c>
    </row>
    <row r="80" spans="1:30" s="519" customFormat="1" ht="11.1" customHeight="1">
      <c r="A80" s="1664" t="s">
        <v>2882</v>
      </c>
      <c r="B80" s="494">
        <f t="shared" si="42"/>
        <v>131</v>
      </c>
      <c r="C80" s="427">
        <v>39</v>
      </c>
      <c r="D80" s="427">
        <v>40</v>
      </c>
      <c r="E80" s="427">
        <v>52</v>
      </c>
      <c r="F80" s="427">
        <f t="shared" si="43"/>
        <v>5017</v>
      </c>
      <c r="G80" s="427">
        <f t="shared" si="39"/>
        <v>2473</v>
      </c>
      <c r="H80" s="427">
        <f t="shared" si="39"/>
        <v>2544</v>
      </c>
      <c r="I80" s="427">
        <v>695</v>
      </c>
      <c r="J80" s="427">
        <v>691</v>
      </c>
      <c r="K80" s="427">
        <v>752</v>
      </c>
      <c r="L80" s="427">
        <v>779</v>
      </c>
      <c r="M80" s="427">
        <v>1010</v>
      </c>
      <c r="N80" s="427">
        <v>1068</v>
      </c>
      <c r="O80" s="427">
        <v>16</v>
      </c>
      <c r="P80" s="427">
        <v>6</v>
      </c>
      <c r="Q80" s="427">
        <f t="shared" si="40"/>
        <v>1842</v>
      </c>
      <c r="R80" s="355">
        <v>821</v>
      </c>
      <c r="S80" s="355">
        <v>1021</v>
      </c>
      <c r="T80" s="427">
        <f t="shared" si="41"/>
        <v>162</v>
      </c>
      <c r="U80" s="355">
        <v>129</v>
      </c>
      <c r="V80" s="355">
        <v>33</v>
      </c>
      <c r="X80" s="521">
        <f t="shared" si="33"/>
        <v>0</v>
      </c>
      <c r="Y80" s="521">
        <f t="shared" si="34"/>
        <v>0</v>
      </c>
      <c r="Z80" s="521">
        <f t="shared" si="35"/>
        <v>0</v>
      </c>
      <c r="AA80" s="521">
        <f t="shared" si="36"/>
        <v>0</v>
      </c>
      <c r="AB80" s="521">
        <f t="shared" si="36"/>
        <v>0</v>
      </c>
      <c r="AC80" s="521">
        <f t="shared" si="37"/>
        <v>0</v>
      </c>
      <c r="AD80" s="521">
        <f t="shared" si="38"/>
        <v>0</v>
      </c>
    </row>
    <row r="81" spans="1:30" s="519" customFormat="1" ht="11.1" customHeight="1">
      <c r="A81" s="1664" t="s">
        <v>2883</v>
      </c>
      <c r="B81" s="494">
        <f t="shared" si="42"/>
        <v>0</v>
      </c>
      <c r="C81" s="427">
        <v>0</v>
      </c>
      <c r="D81" s="427">
        <v>0</v>
      </c>
      <c r="E81" s="427">
        <v>0</v>
      </c>
      <c r="F81" s="427">
        <f t="shared" si="43"/>
        <v>0</v>
      </c>
      <c r="G81" s="427">
        <f t="shared" si="39"/>
        <v>0</v>
      </c>
      <c r="H81" s="427">
        <f t="shared" si="39"/>
        <v>0</v>
      </c>
      <c r="I81" s="427">
        <v>0</v>
      </c>
      <c r="J81" s="427">
        <v>0</v>
      </c>
      <c r="K81" s="427">
        <v>0</v>
      </c>
      <c r="L81" s="427">
        <v>0</v>
      </c>
      <c r="M81" s="427">
        <v>0</v>
      </c>
      <c r="N81" s="427">
        <v>0</v>
      </c>
      <c r="O81" s="427">
        <v>0</v>
      </c>
      <c r="P81" s="427">
        <v>0</v>
      </c>
      <c r="Q81" s="427">
        <f t="shared" si="40"/>
        <v>0</v>
      </c>
      <c r="R81" s="427">
        <v>0</v>
      </c>
      <c r="S81" s="427">
        <v>0</v>
      </c>
      <c r="T81" s="427">
        <f t="shared" si="41"/>
        <v>0</v>
      </c>
      <c r="U81" s="427">
        <v>0</v>
      </c>
      <c r="V81" s="427">
        <v>0</v>
      </c>
      <c r="X81" s="521">
        <f t="shared" si="33"/>
        <v>0</v>
      </c>
      <c r="Y81" s="521">
        <f t="shared" si="34"/>
        <v>0</v>
      </c>
      <c r="Z81" s="521">
        <f t="shared" si="35"/>
        <v>0</v>
      </c>
      <c r="AA81" s="521">
        <f t="shared" si="36"/>
        <v>0</v>
      </c>
      <c r="AB81" s="521">
        <f t="shared" si="36"/>
        <v>0</v>
      </c>
      <c r="AC81" s="521">
        <f t="shared" si="37"/>
        <v>0</v>
      </c>
      <c r="AD81" s="521">
        <f t="shared" si="38"/>
        <v>0</v>
      </c>
    </row>
    <row r="82" spans="1:30" s="519" customFormat="1" ht="11.1" customHeight="1">
      <c r="A82" s="1664" t="s">
        <v>2884</v>
      </c>
      <c r="B82" s="494">
        <f t="shared" si="42"/>
        <v>0</v>
      </c>
      <c r="C82" s="427">
        <v>0</v>
      </c>
      <c r="D82" s="427">
        <v>0</v>
      </c>
      <c r="E82" s="427">
        <v>0</v>
      </c>
      <c r="F82" s="427">
        <f t="shared" si="43"/>
        <v>0</v>
      </c>
      <c r="G82" s="427">
        <f t="shared" si="39"/>
        <v>0</v>
      </c>
      <c r="H82" s="427">
        <f t="shared" si="39"/>
        <v>0</v>
      </c>
      <c r="I82" s="427">
        <v>0</v>
      </c>
      <c r="J82" s="427">
        <v>0</v>
      </c>
      <c r="K82" s="427">
        <v>0</v>
      </c>
      <c r="L82" s="427">
        <v>0</v>
      </c>
      <c r="M82" s="427">
        <v>0</v>
      </c>
      <c r="N82" s="427">
        <v>0</v>
      </c>
      <c r="O82" s="427">
        <v>0</v>
      </c>
      <c r="P82" s="427">
        <v>0</v>
      </c>
      <c r="Q82" s="427">
        <f t="shared" si="40"/>
        <v>0</v>
      </c>
      <c r="R82" s="427">
        <v>0</v>
      </c>
      <c r="S82" s="427">
        <v>0</v>
      </c>
      <c r="T82" s="427">
        <f t="shared" si="41"/>
        <v>0</v>
      </c>
      <c r="U82" s="427">
        <v>0</v>
      </c>
      <c r="V82" s="427">
        <v>0</v>
      </c>
      <c r="X82" s="521">
        <f t="shared" si="33"/>
        <v>0</v>
      </c>
      <c r="Y82" s="521">
        <f t="shared" si="34"/>
        <v>0</v>
      </c>
      <c r="Z82" s="521">
        <f t="shared" si="35"/>
        <v>0</v>
      </c>
      <c r="AA82" s="521">
        <f t="shared" si="36"/>
        <v>0</v>
      </c>
      <c r="AB82" s="521">
        <f t="shared" si="36"/>
        <v>0</v>
      </c>
      <c r="AC82" s="521">
        <f t="shared" si="37"/>
        <v>0</v>
      </c>
      <c r="AD82" s="521">
        <f t="shared" si="38"/>
        <v>0</v>
      </c>
    </row>
    <row r="83" spans="1:30" s="519" customFormat="1" ht="11.1" customHeight="1">
      <c r="A83" s="1664" t="s">
        <v>3660</v>
      </c>
      <c r="B83" s="494">
        <f t="shared" si="42"/>
        <v>31</v>
      </c>
      <c r="C83" s="427">
        <v>11</v>
      </c>
      <c r="D83" s="427">
        <v>11</v>
      </c>
      <c r="E83" s="427">
        <v>9</v>
      </c>
      <c r="F83" s="427">
        <f t="shared" si="43"/>
        <v>1371</v>
      </c>
      <c r="G83" s="427">
        <f>I83+K83+M83+O83</f>
        <v>389</v>
      </c>
      <c r="H83" s="427">
        <f>J83+L83+N83+P83</f>
        <v>982</v>
      </c>
      <c r="I83" s="427">
        <v>132</v>
      </c>
      <c r="J83" s="427">
        <v>362</v>
      </c>
      <c r="K83" s="427">
        <v>133</v>
      </c>
      <c r="L83" s="427">
        <v>337</v>
      </c>
      <c r="M83" s="427">
        <v>124</v>
      </c>
      <c r="N83" s="427">
        <v>283</v>
      </c>
      <c r="O83" s="427">
        <v>0</v>
      </c>
      <c r="P83" s="427">
        <v>0</v>
      </c>
      <c r="Q83" s="427">
        <f t="shared" si="40"/>
        <v>381</v>
      </c>
      <c r="R83" s="355">
        <v>104</v>
      </c>
      <c r="S83" s="355">
        <v>277</v>
      </c>
      <c r="T83" s="427">
        <f>U83+V83</f>
        <v>15</v>
      </c>
      <c r="U83" s="355">
        <v>10</v>
      </c>
      <c r="V83" s="355">
        <v>5</v>
      </c>
      <c r="X83" s="521">
        <f t="shared" si="33"/>
        <v>0</v>
      </c>
      <c r="Y83" s="521">
        <f t="shared" si="34"/>
        <v>0</v>
      </c>
      <c r="Z83" s="521">
        <f t="shared" si="35"/>
        <v>0</v>
      </c>
      <c r="AA83" s="521">
        <f t="shared" si="36"/>
        <v>0</v>
      </c>
      <c r="AB83" s="521">
        <f t="shared" si="36"/>
        <v>0</v>
      </c>
      <c r="AC83" s="521">
        <f t="shared" si="37"/>
        <v>0</v>
      </c>
      <c r="AD83" s="521">
        <f t="shared" si="38"/>
        <v>0</v>
      </c>
    </row>
    <row r="84" spans="1:30" s="519" customFormat="1" ht="11.1" customHeight="1">
      <c r="A84" s="1664" t="s">
        <v>3661</v>
      </c>
      <c r="B84" s="495">
        <f t="shared" si="42"/>
        <v>9</v>
      </c>
      <c r="C84" s="359">
        <v>3</v>
      </c>
      <c r="D84" s="359">
        <v>4</v>
      </c>
      <c r="E84" s="359">
        <v>2</v>
      </c>
      <c r="F84" s="359">
        <f t="shared" si="43"/>
        <v>68</v>
      </c>
      <c r="G84" s="359">
        <f>I84+K84+M84+O84</f>
        <v>34</v>
      </c>
      <c r="H84" s="359">
        <f>J84+L84+N84+P84</f>
        <v>34</v>
      </c>
      <c r="I84" s="359">
        <v>12</v>
      </c>
      <c r="J84" s="359">
        <v>9</v>
      </c>
      <c r="K84" s="359">
        <v>16</v>
      </c>
      <c r="L84" s="359">
        <v>14</v>
      </c>
      <c r="M84" s="359">
        <v>6</v>
      </c>
      <c r="N84" s="359">
        <v>11</v>
      </c>
      <c r="O84" s="359">
        <v>0</v>
      </c>
      <c r="P84" s="359">
        <v>0</v>
      </c>
      <c r="Q84" s="359">
        <f t="shared" si="40"/>
        <v>21</v>
      </c>
      <c r="R84" s="359">
        <v>7</v>
      </c>
      <c r="S84" s="359">
        <v>14</v>
      </c>
      <c r="T84" s="359">
        <f t="shared" si="41"/>
        <v>0</v>
      </c>
      <c r="U84" s="359">
        <v>0</v>
      </c>
      <c r="V84" s="359">
        <v>0</v>
      </c>
      <c r="X84" s="521">
        <f t="shared" si="33"/>
        <v>0</v>
      </c>
      <c r="Y84" s="521">
        <f t="shared" si="34"/>
        <v>0</v>
      </c>
      <c r="Z84" s="521">
        <f t="shared" si="35"/>
        <v>0</v>
      </c>
      <c r="AA84" s="521">
        <f t="shared" si="36"/>
        <v>0</v>
      </c>
      <c r="AB84" s="521">
        <f t="shared" si="36"/>
        <v>0</v>
      </c>
      <c r="AC84" s="521">
        <f t="shared" si="37"/>
        <v>0</v>
      </c>
      <c r="AD84" s="521">
        <f t="shared" si="38"/>
        <v>0</v>
      </c>
    </row>
    <row r="85" spans="1:30" s="1469" customFormat="1" ht="14.1" customHeight="1">
      <c r="A85" s="1467" t="s">
        <v>2887</v>
      </c>
      <c r="B85" s="1467"/>
      <c r="E85" s="94" t="s">
        <v>2977</v>
      </c>
      <c r="G85" s="94"/>
      <c r="H85" s="157" t="s">
        <v>2978</v>
      </c>
      <c r="L85" s="1462"/>
      <c r="N85" s="1469" t="s">
        <v>2979</v>
      </c>
      <c r="S85" s="99"/>
      <c r="V85" s="99" t="s">
        <v>333</v>
      </c>
    </row>
    <row r="86" spans="1:30" s="1469" customFormat="1" ht="14.1" customHeight="1">
      <c r="A86" s="1462"/>
      <c r="B86" s="1462"/>
      <c r="C86" s="1462"/>
      <c r="D86" s="1462"/>
      <c r="G86" s="94"/>
      <c r="H86" s="157" t="s">
        <v>2980</v>
      </c>
      <c r="J86" s="1462"/>
      <c r="K86" s="1462"/>
      <c r="L86" s="1462"/>
    </row>
    <row r="87" spans="1:30" s="94" customFormat="1" ht="14.1" customHeight="1">
      <c r="A87" s="94" t="s">
        <v>3697</v>
      </c>
    </row>
    <row r="88" spans="1:30" s="94" customFormat="1" ht="14.1" customHeight="1">
      <c r="A88" s="94" t="s">
        <v>3698</v>
      </c>
      <c r="B88" s="1469"/>
      <c r="C88" s="1469"/>
    </row>
    <row r="89" spans="1:30" s="94" customFormat="1" ht="14.1" customHeight="1">
      <c r="A89" s="157"/>
      <c r="B89" s="157"/>
      <c r="Y89" s="1469"/>
      <c r="Z89" s="1469"/>
      <c r="AA89" s="1469"/>
      <c r="AB89" s="1469"/>
      <c r="AC89" s="1469"/>
    </row>
    <row r="90" spans="1:30">
      <c r="B90" s="372">
        <f>B8-SUM(B9:B24)</f>
        <v>0</v>
      </c>
      <c r="C90" s="372">
        <f t="shared" ref="C90:V90" si="44">C8-SUM(C9:C24)</f>
        <v>0</v>
      </c>
      <c r="D90" s="372">
        <f t="shared" si="44"/>
        <v>0</v>
      </c>
      <c r="E90" s="372">
        <f t="shared" si="44"/>
        <v>0</v>
      </c>
      <c r="F90" s="372">
        <f t="shared" si="44"/>
        <v>0</v>
      </c>
      <c r="G90" s="372">
        <f t="shared" si="44"/>
        <v>0</v>
      </c>
      <c r="H90" s="372">
        <f t="shared" si="44"/>
        <v>0</v>
      </c>
      <c r="I90" s="372">
        <f t="shared" si="44"/>
        <v>0</v>
      </c>
      <c r="J90" s="372">
        <f t="shared" si="44"/>
        <v>0</v>
      </c>
      <c r="K90" s="372">
        <f t="shared" si="44"/>
        <v>0</v>
      </c>
      <c r="L90" s="372">
        <f t="shared" si="44"/>
        <v>0</v>
      </c>
      <c r="M90" s="372">
        <f t="shared" si="44"/>
        <v>0</v>
      </c>
      <c r="N90" s="372">
        <f t="shared" si="44"/>
        <v>0</v>
      </c>
      <c r="O90" s="372">
        <f t="shared" si="44"/>
        <v>0</v>
      </c>
      <c r="P90" s="372">
        <f t="shared" si="44"/>
        <v>0</v>
      </c>
      <c r="Q90" s="372">
        <f t="shared" si="44"/>
        <v>0</v>
      </c>
      <c r="R90" s="372">
        <f t="shared" si="44"/>
        <v>0</v>
      </c>
      <c r="S90" s="372">
        <f t="shared" si="44"/>
        <v>0</v>
      </c>
      <c r="T90" s="372">
        <f t="shared" si="44"/>
        <v>0</v>
      </c>
      <c r="U90" s="372">
        <f t="shared" si="44"/>
        <v>0</v>
      </c>
      <c r="V90" s="372">
        <f t="shared" si="44"/>
        <v>0</v>
      </c>
    </row>
    <row r="91" spans="1:30">
      <c r="B91" s="372">
        <f>B26-SUM(B27:B42)</f>
        <v>0</v>
      </c>
      <c r="C91" s="372">
        <f t="shared" ref="C91:V91" si="45">C26-SUM(C27:C42)</f>
        <v>0</v>
      </c>
      <c r="D91" s="372">
        <f t="shared" si="45"/>
        <v>0</v>
      </c>
      <c r="E91" s="372">
        <f t="shared" si="45"/>
        <v>0</v>
      </c>
      <c r="F91" s="372">
        <f t="shared" si="45"/>
        <v>0</v>
      </c>
      <c r="G91" s="372">
        <f t="shared" si="45"/>
        <v>0</v>
      </c>
      <c r="H91" s="372">
        <f t="shared" si="45"/>
        <v>0</v>
      </c>
      <c r="I91" s="372">
        <f t="shared" si="45"/>
        <v>0</v>
      </c>
      <c r="J91" s="372">
        <f t="shared" si="45"/>
        <v>0</v>
      </c>
      <c r="K91" s="372">
        <f t="shared" si="45"/>
        <v>0</v>
      </c>
      <c r="L91" s="372">
        <f t="shared" si="45"/>
        <v>0</v>
      </c>
      <c r="M91" s="372">
        <f t="shared" si="45"/>
        <v>0</v>
      </c>
      <c r="N91" s="372">
        <f t="shared" si="45"/>
        <v>0</v>
      </c>
      <c r="O91" s="372">
        <f t="shared" si="45"/>
        <v>0</v>
      </c>
      <c r="P91" s="372">
        <f t="shared" si="45"/>
        <v>0</v>
      </c>
      <c r="Q91" s="372">
        <f t="shared" si="45"/>
        <v>0</v>
      </c>
      <c r="R91" s="372">
        <f t="shared" si="45"/>
        <v>0</v>
      </c>
      <c r="S91" s="372">
        <f t="shared" si="45"/>
        <v>0</v>
      </c>
      <c r="T91" s="372">
        <f t="shared" si="45"/>
        <v>0</v>
      </c>
      <c r="U91" s="372">
        <f t="shared" si="45"/>
        <v>0</v>
      </c>
      <c r="V91" s="372">
        <f t="shared" si="45"/>
        <v>0</v>
      </c>
    </row>
    <row r="92" spans="1:30">
      <c r="B92" s="372">
        <f>B50-SUM(B51:B66)</f>
        <v>0</v>
      </c>
      <c r="C92" s="372">
        <f t="shared" ref="C92:V92" si="46">C50-SUM(C51:C66)</f>
        <v>0</v>
      </c>
      <c r="D92" s="372">
        <f t="shared" si="46"/>
        <v>0</v>
      </c>
      <c r="E92" s="372">
        <f t="shared" si="46"/>
        <v>0</v>
      </c>
      <c r="F92" s="372">
        <f t="shared" si="46"/>
        <v>0</v>
      </c>
      <c r="G92" s="372">
        <f t="shared" si="46"/>
        <v>0</v>
      </c>
      <c r="H92" s="372">
        <f t="shared" si="46"/>
        <v>0</v>
      </c>
      <c r="I92" s="372">
        <f t="shared" si="46"/>
        <v>0</v>
      </c>
      <c r="J92" s="372">
        <f t="shared" si="46"/>
        <v>0</v>
      </c>
      <c r="K92" s="372">
        <f t="shared" si="46"/>
        <v>0</v>
      </c>
      <c r="L92" s="372">
        <f t="shared" si="46"/>
        <v>0</v>
      </c>
      <c r="M92" s="372">
        <f t="shared" si="46"/>
        <v>0</v>
      </c>
      <c r="N92" s="372">
        <f t="shared" si="46"/>
        <v>0</v>
      </c>
      <c r="O92" s="372">
        <f t="shared" si="46"/>
        <v>0</v>
      </c>
      <c r="P92" s="372">
        <f t="shared" si="46"/>
        <v>0</v>
      </c>
      <c r="Q92" s="372">
        <f t="shared" si="46"/>
        <v>0</v>
      </c>
      <c r="R92" s="372">
        <f t="shared" si="46"/>
        <v>0</v>
      </c>
      <c r="S92" s="372">
        <f t="shared" si="46"/>
        <v>0</v>
      </c>
      <c r="T92" s="372">
        <f t="shared" si="46"/>
        <v>0</v>
      </c>
      <c r="U92" s="372">
        <f t="shared" si="46"/>
        <v>0</v>
      </c>
      <c r="V92" s="372">
        <f t="shared" si="46"/>
        <v>0</v>
      </c>
    </row>
    <row r="93" spans="1:30">
      <c r="B93" s="372">
        <f>B68-SUM(B69:B84)</f>
        <v>0</v>
      </c>
      <c r="C93" s="372">
        <f t="shared" ref="C93:V93" si="47">C68-SUM(C69:C84)</f>
        <v>0</v>
      </c>
      <c r="D93" s="372">
        <f t="shared" si="47"/>
        <v>0</v>
      </c>
      <c r="E93" s="372">
        <f t="shared" si="47"/>
        <v>0</v>
      </c>
      <c r="F93" s="372">
        <f t="shared" si="47"/>
        <v>0</v>
      </c>
      <c r="G93" s="372">
        <f t="shared" si="47"/>
        <v>0</v>
      </c>
      <c r="H93" s="372">
        <f t="shared" si="47"/>
        <v>0</v>
      </c>
      <c r="I93" s="372">
        <f t="shared" si="47"/>
        <v>0</v>
      </c>
      <c r="J93" s="372">
        <f t="shared" si="47"/>
        <v>0</v>
      </c>
      <c r="K93" s="372">
        <f t="shared" si="47"/>
        <v>0</v>
      </c>
      <c r="L93" s="372">
        <f t="shared" si="47"/>
        <v>0</v>
      </c>
      <c r="M93" s="372">
        <f t="shared" si="47"/>
        <v>0</v>
      </c>
      <c r="N93" s="372">
        <f t="shared" si="47"/>
        <v>0</v>
      </c>
      <c r="O93" s="372">
        <f t="shared" si="47"/>
        <v>0</v>
      </c>
      <c r="P93" s="372">
        <f t="shared" si="47"/>
        <v>0</v>
      </c>
      <c r="Q93" s="372">
        <f t="shared" si="47"/>
        <v>0</v>
      </c>
      <c r="R93" s="372">
        <f t="shared" si="47"/>
        <v>0</v>
      </c>
      <c r="S93" s="372">
        <f t="shared" si="47"/>
        <v>0</v>
      </c>
      <c r="T93" s="372">
        <f t="shared" si="47"/>
        <v>0</v>
      </c>
      <c r="U93" s="372">
        <f t="shared" si="47"/>
        <v>0</v>
      </c>
      <c r="V93" s="372">
        <f t="shared" si="47"/>
        <v>0</v>
      </c>
    </row>
    <row r="94" spans="1:30">
      <c r="B94" s="372">
        <f t="shared" ref="B94:V106" si="48">B8-B26-B50-B68</f>
        <v>0</v>
      </c>
      <c r="C94" s="372">
        <f t="shared" si="48"/>
        <v>0</v>
      </c>
      <c r="D94" s="372">
        <f t="shared" si="48"/>
        <v>0</v>
      </c>
      <c r="E94" s="372">
        <f t="shared" si="48"/>
        <v>0</v>
      </c>
      <c r="F94" s="372">
        <f t="shared" si="48"/>
        <v>0</v>
      </c>
      <c r="G94" s="372">
        <f t="shared" si="48"/>
        <v>0</v>
      </c>
      <c r="H94" s="372">
        <f t="shared" si="48"/>
        <v>0</v>
      </c>
      <c r="I94" s="372">
        <f t="shared" si="48"/>
        <v>0</v>
      </c>
      <c r="J94" s="372">
        <f t="shared" si="48"/>
        <v>0</v>
      </c>
      <c r="K94" s="372">
        <f t="shared" si="48"/>
        <v>0</v>
      </c>
      <c r="L94" s="372">
        <f t="shared" si="48"/>
        <v>0</v>
      </c>
      <c r="M94" s="372">
        <f t="shared" si="48"/>
        <v>0</v>
      </c>
      <c r="N94" s="372">
        <f t="shared" si="48"/>
        <v>0</v>
      </c>
      <c r="O94" s="372">
        <f t="shared" si="48"/>
        <v>0</v>
      </c>
      <c r="P94" s="372">
        <f t="shared" si="48"/>
        <v>0</v>
      </c>
      <c r="Q94" s="372">
        <f t="shared" si="48"/>
        <v>0</v>
      </c>
      <c r="R94" s="372">
        <f t="shared" si="48"/>
        <v>0</v>
      </c>
      <c r="S94" s="372">
        <f t="shared" si="48"/>
        <v>0</v>
      </c>
      <c r="T94" s="372">
        <f t="shared" si="48"/>
        <v>0</v>
      </c>
      <c r="U94" s="372">
        <f t="shared" si="48"/>
        <v>0</v>
      </c>
      <c r="V94" s="372">
        <f t="shared" si="48"/>
        <v>0</v>
      </c>
    </row>
    <row r="95" spans="1:30">
      <c r="B95" s="372">
        <f t="shared" si="48"/>
        <v>0</v>
      </c>
      <c r="C95" s="372">
        <f t="shared" si="48"/>
        <v>0</v>
      </c>
      <c r="D95" s="372">
        <f t="shared" si="48"/>
        <v>0</v>
      </c>
      <c r="E95" s="372">
        <f t="shared" si="48"/>
        <v>0</v>
      </c>
      <c r="F95" s="372">
        <f t="shared" si="48"/>
        <v>0</v>
      </c>
      <c r="G95" s="372">
        <f t="shared" si="48"/>
        <v>0</v>
      </c>
      <c r="H95" s="372">
        <f t="shared" si="48"/>
        <v>0</v>
      </c>
      <c r="I95" s="372">
        <f t="shared" si="48"/>
        <v>0</v>
      </c>
      <c r="J95" s="372">
        <f t="shared" si="48"/>
        <v>0</v>
      </c>
      <c r="K95" s="372">
        <f t="shared" si="48"/>
        <v>0</v>
      </c>
      <c r="L95" s="372">
        <f t="shared" si="48"/>
        <v>0</v>
      </c>
      <c r="M95" s="372">
        <f t="shared" si="48"/>
        <v>0</v>
      </c>
      <c r="N95" s="372">
        <f t="shared" si="48"/>
        <v>0</v>
      </c>
      <c r="O95" s="372">
        <f t="shared" si="48"/>
        <v>0</v>
      </c>
      <c r="P95" s="372">
        <f t="shared" si="48"/>
        <v>0</v>
      </c>
      <c r="Q95" s="372">
        <f t="shared" si="48"/>
        <v>0</v>
      </c>
      <c r="R95" s="372">
        <f t="shared" si="48"/>
        <v>0</v>
      </c>
      <c r="S95" s="372">
        <f t="shared" si="48"/>
        <v>0</v>
      </c>
      <c r="T95" s="372">
        <f t="shared" si="48"/>
        <v>0</v>
      </c>
      <c r="U95" s="372">
        <f t="shared" si="48"/>
        <v>0</v>
      </c>
      <c r="V95" s="372">
        <f t="shared" si="48"/>
        <v>0</v>
      </c>
    </row>
    <row r="96" spans="1:30">
      <c r="B96" s="372">
        <f t="shared" si="48"/>
        <v>0</v>
      </c>
      <c r="C96" s="372">
        <f t="shared" si="48"/>
        <v>0</v>
      </c>
      <c r="D96" s="372">
        <f t="shared" si="48"/>
        <v>0</v>
      </c>
      <c r="E96" s="372">
        <f t="shared" si="48"/>
        <v>0</v>
      </c>
      <c r="F96" s="372">
        <f t="shared" si="48"/>
        <v>0</v>
      </c>
      <c r="G96" s="372">
        <f t="shared" si="48"/>
        <v>0</v>
      </c>
      <c r="H96" s="372">
        <f t="shared" si="48"/>
        <v>0</v>
      </c>
      <c r="I96" s="372">
        <f t="shared" si="48"/>
        <v>0</v>
      </c>
      <c r="J96" s="372">
        <f t="shared" si="48"/>
        <v>0</v>
      </c>
      <c r="K96" s="372">
        <f t="shared" si="48"/>
        <v>0</v>
      </c>
      <c r="L96" s="372">
        <f t="shared" si="48"/>
        <v>0</v>
      </c>
      <c r="M96" s="372">
        <f t="shared" si="48"/>
        <v>0</v>
      </c>
      <c r="N96" s="372">
        <f t="shared" si="48"/>
        <v>0</v>
      </c>
      <c r="O96" s="372">
        <f t="shared" si="48"/>
        <v>0</v>
      </c>
      <c r="P96" s="372">
        <f t="shared" si="48"/>
        <v>0</v>
      </c>
      <c r="Q96" s="372">
        <f t="shared" si="48"/>
        <v>0</v>
      </c>
      <c r="R96" s="372">
        <f t="shared" si="48"/>
        <v>0</v>
      </c>
      <c r="S96" s="372">
        <f t="shared" si="48"/>
        <v>0</v>
      </c>
      <c r="T96" s="372">
        <f t="shared" si="48"/>
        <v>0</v>
      </c>
      <c r="U96" s="372">
        <f t="shared" si="48"/>
        <v>0</v>
      </c>
      <c r="V96" s="372">
        <f t="shared" si="48"/>
        <v>0</v>
      </c>
    </row>
    <row r="97" spans="2:22">
      <c r="B97" s="372">
        <f t="shared" si="48"/>
        <v>0</v>
      </c>
      <c r="C97" s="372">
        <f t="shared" si="48"/>
        <v>0</v>
      </c>
      <c r="D97" s="372">
        <f t="shared" si="48"/>
        <v>0</v>
      </c>
      <c r="E97" s="372">
        <f t="shared" si="48"/>
        <v>0</v>
      </c>
      <c r="F97" s="372">
        <f t="shared" si="48"/>
        <v>0</v>
      </c>
      <c r="G97" s="372">
        <f t="shared" si="48"/>
        <v>0</v>
      </c>
      <c r="H97" s="372">
        <f t="shared" si="48"/>
        <v>0</v>
      </c>
      <c r="I97" s="372">
        <f t="shared" si="48"/>
        <v>0</v>
      </c>
      <c r="J97" s="372">
        <f t="shared" si="48"/>
        <v>0</v>
      </c>
      <c r="K97" s="372">
        <f t="shared" si="48"/>
        <v>0</v>
      </c>
      <c r="L97" s="372">
        <f t="shared" si="48"/>
        <v>0</v>
      </c>
      <c r="M97" s="372">
        <f t="shared" si="48"/>
        <v>0</v>
      </c>
      <c r="N97" s="372">
        <f t="shared" si="48"/>
        <v>0</v>
      </c>
      <c r="O97" s="372">
        <f t="shared" si="48"/>
        <v>0</v>
      </c>
      <c r="P97" s="372">
        <f t="shared" si="48"/>
        <v>0</v>
      </c>
      <c r="Q97" s="372">
        <f t="shared" si="48"/>
        <v>0</v>
      </c>
      <c r="R97" s="372">
        <f t="shared" si="48"/>
        <v>0</v>
      </c>
      <c r="S97" s="372">
        <f t="shared" si="48"/>
        <v>0</v>
      </c>
      <c r="T97" s="372">
        <f t="shared" si="48"/>
        <v>0</v>
      </c>
      <c r="U97" s="372">
        <f t="shared" si="48"/>
        <v>0</v>
      </c>
      <c r="V97" s="372">
        <f t="shared" si="48"/>
        <v>0</v>
      </c>
    </row>
    <row r="98" spans="2:22">
      <c r="B98" s="372">
        <f t="shared" si="48"/>
        <v>0</v>
      </c>
      <c r="C98" s="372">
        <f t="shared" si="48"/>
        <v>0</v>
      </c>
      <c r="D98" s="372">
        <f t="shared" si="48"/>
        <v>0</v>
      </c>
      <c r="E98" s="372">
        <f t="shared" si="48"/>
        <v>0</v>
      </c>
      <c r="F98" s="372">
        <f t="shared" si="48"/>
        <v>0</v>
      </c>
      <c r="G98" s="372">
        <f t="shared" si="48"/>
        <v>0</v>
      </c>
      <c r="H98" s="372">
        <f t="shared" si="48"/>
        <v>0</v>
      </c>
      <c r="I98" s="372">
        <f t="shared" si="48"/>
        <v>0</v>
      </c>
      <c r="J98" s="372">
        <f t="shared" si="48"/>
        <v>0</v>
      </c>
      <c r="K98" s="372">
        <f t="shared" si="48"/>
        <v>0</v>
      </c>
      <c r="L98" s="372">
        <f t="shared" si="48"/>
        <v>0</v>
      </c>
      <c r="M98" s="372">
        <f t="shared" si="48"/>
        <v>0</v>
      </c>
      <c r="N98" s="372">
        <f t="shared" si="48"/>
        <v>0</v>
      </c>
      <c r="O98" s="372">
        <f t="shared" si="48"/>
        <v>0</v>
      </c>
      <c r="P98" s="372">
        <f t="shared" si="48"/>
        <v>0</v>
      </c>
      <c r="Q98" s="372">
        <f t="shared" si="48"/>
        <v>0</v>
      </c>
      <c r="R98" s="372">
        <f t="shared" si="48"/>
        <v>0</v>
      </c>
      <c r="S98" s="372">
        <f t="shared" si="48"/>
        <v>0</v>
      </c>
      <c r="T98" s="372">
        <f t="shared" si="48"/>
        <v>0</v>
      </c>
      <c r="U98" s="372">
        <f t="shared" si="48"/>
        <v>0</v>
      </c>
      <c r="V98" s="372">
        <f t="shared" si="48"/>
        <v>0</v>
      </c>
    </row>
    <row r="99" spans="2:22">
      <c r="B99" s="372">
        <f t="shared" si="48"/>
        <v>0</v>
      </c>
      <c r="C99" s="372">
        <f t="shared" si="48"/>
        <v>0</v>
      </c>
      <c r="D99" s="372">
        <f t="shared" si="48"/>
        <v>0</v>
      </c>
      <c r="E99" s="372">
        <f t="shared" si="48"/>
        <v>0</v>
      </c>
      <c r="F99" s="372">
        <f t="shared" si="48"/>
        <v>0</v>
      </c>
      <c r="G99" s="372">
        <f t="shared" si="48"/>
        <v>0</v>
      </c>
      <c r="H99" s="372">
        <f t="shared" si="48"/>
        <v>0</v>
      </c>
      <c r="I99" s="372">
        <f t="shared" si="48"/>
        <v>0</v>
      </c>
      <c r="J99" s="372">
        <f t="shared" si="48"/>
        <v>0</v>
      </c>
      <c r="K99" s="372">
        <f t="shared" si="48"/>
        <v>0</v>
      </c>
      <c r="L99" s="372">
        <f t="shared" si="48"/>
        <v>0</v>
      </c>
      <c r="M99" s="372">
        <f t="shared" si="48"/>
        <v>0</v>
      </c>
      <c r="N99" s="372">
        <f t="shared" si="48"/>
        <v>0</v>
      </c>
      <c r="O99" s="372">
        <f t="shared" si="48"/>
        <v>0</v>
      </c>
      <c r="P99" s="372">
        <f t="shared" si="48"/>
        <v>0</v>
      </c>
      <c r="Q99" s="372">
        <f t="shared" si="48"/>
        <v>0</v>
      </c>
      <c r="R99" s="372">
        <f t="shared" si="48"/>
        <v>0</v>
      </c>
      <c r="S99" s="372">
        <f t="shared" si="48"/>
        <v>0</v>
      </c>
      <c r="T99" s="372">
        <f t="shared" si="48"/>
        <v>0</v>
      </c>
      <c r="U99" s="372">
        <f t="shared" si="48"/>
        <v>0</v>
      </c>
      <c r="V99" s="372">
        <f t="shared" si="48"/>
        <v>0</v>
      </c>
    </row>
    <row r="100" spans="2:22">
      <c r="B100" s="372">
        <f t="shared" si="48"/>
        <v>0</v>
      </c>
      <c r="C100" s="372">
        <f t="shared" si="48"/>
        <v>0</v>
      </c>
      <c r="D100" s="372">
        <f t="shared" si="48"/>
        <v>0</v>
      </c>
      <c r="E100" s="372">
        <f t="shared" si="48"/>
        <v>0</v>
      </c>
      <c r="F100" s="372">
        <f t="shared" si="48"/>
        <v>0</v>
      </c>
      <c r="G100" s="372">
        <f t="shared" si="48"/>
        <v>0</v>
      </c>
      <c r="H100" s="372">
        <f t="shared" si="48"/>
        <v>0</v>
      </c>
      <c r="I100" s="372">
        <f t="shared" si="48"/>
        <v>0</v>
      </c>
      <c r="J100" s="372">
        <f t="shared" si="48"/>
        <v>0</v>
      </c>
      <c r="K100" s="372">
        <f t="shared" si="48"/>
        <v>0</v>
      </c>
      <c r="L100" s="372">
        <f t="shared" si="48"/>
        <v>0</v>
      </c>
      <c r="M100" s="372">
        <f t="shared" si="48"/>
        <v>0</v>
      </c>
      <c r="N100" s="372">
        <f t="shared" si="48"/>
        <v>0</v>
      </c>
      <c r="O100" s="372">
        <f t="shared" si="48"/>
        <v>0</v>
      </c>
      <c r="P100" s="372">
        <f t="shared" si="48"/>
        <v>0</v>
      </c>
      <c r="Q100" s="372">
        <f t="shared" si="48"/>
        <v>0</v>
      </c>
      <c r="R100" s="372">
        <f t="shared" si="48"/>
        <v>0</v>
      </c>
      <c r="S100" s="372">
        <f t="shared" si="48"/>
        <v>0</v>
      </c>
      <c r="T100" s="372">
        <f t="shared" si="48"/>
        <v>0</v>
      </c>
      <c r="U100" s="372">
        <f t="shared" si="48"/>
        <v>0</v>
      </c>
      <c r="V100" s="372">
        <f t="shared" si="48"/>
        <v>0</v>
      </c>
    </row>
    <row r="101" spans="2:22">
      <c r="B101" s="372">
        <f t="shared" si="48"/>
        <v>0</v>
      </c>
      <c r="C101" s="372">
        <f t="shared" si="48"/>
        <v>0</v>
      </c>
      <c r="D101" s="372">
        <f t="shared" si="48"/>
        <v>0</v>
      </c>
      <c r="E101" s="372">
        <f t="shared" si="48"/>
        <v>0</v>
      </c>
      <c r="F101" s="372">
        <f t="shared" si="48"/>
        <v>0</v>
      </c>
      <c r="G101" s="372">
        <f t="shared" si="48"/>
        <v>0</v>
      </c>
      <c r="H101" s="372">
        <f t="shared" si="48"/>
        <v>0</v>
      </c>
      <c r="I101" s="372">
        <f t="shared" si="48"/>
        <v>0</v>
      </c>
      <c r="J101" s="372">
        <f t="shared" si="48"/>
        <v>0</v>
      </c>
      <c r="K101" s="372">
        <f t="shared" si="48"/>
        <v>0</v>
      </c>
      <c r="L101" s="372">
        <f t="shared" si="48"/>
        <v>0</v>
      </c>
      <c r="M101" s="372">
        <f t="shared" si="48"/>
        <v>0</v>
      </c>
      <c r="N101" s="372">
        <f t="shared" si="48"/>
        <v>0</v>
      </c>
      <c r="O101" s="372">
        <f t="shared" si="48"/>
        <v>0</v>
      </c>
      <c r="P101" s="372">
        <f t="shared" si="48"/>
        <v>0</v>
      </c>
      <c r="Q101" s="372">
        <f t="shared" si="48"/>
        <v>0</v>
      </c>
      <c r="R101" s="372">
        <f t="shared" si="48"/>
        <v>0</v>
      </c>
      <c r="S101" s="372">
        <f t="shared" si="48"/>
        <v>0</v>
      </c>
      <c r="T101" s="372">
        <f t="shared" si="48"/>
        <v>0</v>
      </c>
      <c r="U101" s="372">
        <f t="shared" si="48"/>
        <v>0</v>
      </c>
      <c r="V101" s="372">
        <f t="shared" si="48"/>
        <v>0</v>
      </c>
    </row>
    <row r="102" spans="2:22">
      <c r="B102" s="372">
        <f t="shared" si="48"/>
        <v>0</v>
      </c>
      <c r="C102" s="372">
        <f t="shared" si="48"/>
        <v>0</v>
      </c>
      <c r="D102" s="372">
        <f t="shared" si="48"/>
        <v>0</v>
      </c>
      <c r="E102" s="372">
        <f t="shared" si="48"/>
        <v>0</v>
      </c>
      <c r="F102" s="372">
        <f t="shared" si="48"/>
        <v>0</v>
      </c>
      <c r="G102" s="372">
        <f t="shared" si="48"/>
        <v>0</v>
      </c>
      <c r="H102" s="372">
        <f t="shared" si="48"/>
        <v>0</v>
      </c>
      <c r="I102" s="372">
        <f t="shared" si="48"/>
        <v>0</v>
      </c>
      <c r="J102" s="372">
        <f t="shared" si="48"/>
        <v>0</v>
      </c>
      <c r="K102" s="372">
        <f t="shared" si="48"/>
        <v>0</v>
      </c>
      <c r="L102" s="372">
        <f t="shared" si="48"/>
        <v>0</v>
      </c>
      <c r="M102" s="372">
        <f t="shared" si="48"/>
        <v>0</v>
      </c>
      <c r="N102" s="372">
        <f t="shared" si="48"/>
        <v>0</v>
      </c>
      <c r="O102" s="372">
        <f t="shared" si="48"/>
        <v>0</v>
      </c>
      <c r="P102" s="372">
        <f t="shared" si="48"/>
        <v>0</v>
      </c>
      <c r="Q102" s="372">
        <f t="shared" si="48"/>
        <v>0</v>
      </c>
      <c r="R102" s="372">
        <f t="shared" si="48"/>
        <v>0</v>
      </c>
      <c r="S102" s="372">
        <f t="shared" si="48"/>
        <v>0</v>
      </c>
      <c r="T102" s="372">
        <f t="shared" si="48"/>
        <v>0</v>
      </c>
      <c r="U102" s="372">
        <f t="shared" si="48"/>
        <v>0</v>
      </c>
      <c r="V102" s="372">
        <f t="shared" si="48"/>
        <v>0</v>
      </c>
    </row>
    <row r="103" spans="2:22">
      <c r="B103" s="372">
        <f t="shared" si="48"/>
        <v>0</v>
      </c>
      <c r="C103" s="372">
        <f t="shared" si="48"/>
        <v>0</v>
      </c>
      <c r="D103" s="372">
        <f t="shared" si="48"/>
        <v>0</v>
      </c>
      <c r="E103" s="372">
        <f t="shared" si="48"/>
        <v>0</v>
      </c>
      <c r="F103" s="372">
        <f t="shared" si="48"/>
        <v>0</v>
      </c>
      <c r="G103" s="372">
        <f t="shared" si="48"/>
        <v>0</v>
      </c>
      <c r="H103" s="372">
        <f t="shared" si="48"/>
        <v>0</v>
      </c>
      <c r="I103" s="372">
        <f t="shared" si="48"/>
        <v>0</v>
      </c>
      <c r="J103" s="372">
        <f t="shared" si="48"/>
        <v>0</v>
      </c>
      <c r="K103" s="372">
        <f t="shared" si="48"/>
        <v>0</v>
      </c>
      <c r="L103" s="372">
        <f t="shared" si="48"/>
        <v>0</v>
      </c>
      <c r="M103" s="372">
        <f t="shared" si="48"/>
        <v>0</v>
      </c>
      <c r="N103" s="372">
        <f t="shared" si="48"/>
        <v>0</v>
      </c>
      <c r="O103" s="372">
        <f t="shared" si="48"/>
        <v>0</v>
      </c>
      <c r="P103" s="372">
        <f t="shared" si="48"/>
        <v>0</v>
      </c>
      <c r="Q103" s="372">
        <f t="shared" si="48"/>
        <v>0</v>
      </c>
      <c r="R103" s="372">
        <f t="shared" si="48"/>
        <v>0</v>
      </c>
      <c r="S103" s="372">
        <f t="shared" si="48"/>
        <v>0</v>
      </c>
      <c r="T103" s="372">
        <f t="shared" si="48"/>
        <v>0</v>
      </c>
      <c r="U103" s="372">
        <f t="shared" si="48"/>
        <v>0</v>
      </c>
      <c r="V103" s="372">
        <f t="shared" si="48"/>
        <v>0</v>
      </c>
    </row>
    <row r="104" spans="2:22">
      <c r="B104" s="372">
        <f t="shared" si="48"/>
        <v>0</v>
      </c>
      <c r="C104" s="372">
        <f t="shared" si="48"/>
        <v>0</v>
      </c>
      <c r="D104" s="372">
        <f t="shared" si="48"/>
        <v>0</v>
      </c>
      <c r="E104" s="372">
        <f t="shared" si="48"/>
        <v>0</v>
      </c>
      <c r="F104" s="372">
        <f t="shared" si="48"/>
        <v>0</v>
      </c>
      <c r="G104" s="372">
        <f t="shared" si="48"/>
        <v>0</v>
      </c>
      <c r="H104" s="372">
        <f t="shared" si="48"/>
        <v>0</v>
      </c>
      <c r="I104" s="372">
        <f t="shared" si="48"/>
        <v>0</v>
      </c>
      <c r="J104" s="372">
        <f t="shared" si="48"/>
        <v>0</v>
      </c>
      <c r="K104" s="372">
        <f t="shared" si="48"/>
        <v>0</v>
      </c>
      <c r="L104" s="372">
        <f t="shared" si="48"/>
        <v>0</v>
      </c>
      <c r="M104" s="372">
        <f t="shared" si="48"/>
        <v>0</v>
      </c>
      <c r="N104" s="372">
        <f t="shared" si="48"/>
        <v>0</v>
      </c>
      <c r="O104" s="372">
        <f t="shared" si="48"/>
        <v>0</v>
      </c>
      <c r="P104" s="372">
        <f t="shared" si="48"/>
        <v>0</v>
      </c>
      <c r="Q104" s="372">
        <f t="shared" si="48"/>
        <v>0</v>
      </c>
      <c r="R104" s="372">
        <f t="shared" si="48"/>
        <v>0</v>
      </c>
      <c r="S104" s="372">
        <f t="shared" si="48"/>
        <v>0</v>
      </c>
      <c r="T104" s="372">
        <f t="shared" si="48"/>
        <v>0</v>
      </c>
      <c r="U104" s="372">
        <f t="shared" si="48"/>
        <v>0</v>
      </c>
      <c r="V104" s="372">
        <f t="shared" si="48"/>
        <v>0</v>
      </c>
    </row>
    <row r="105" spans="2:22">
      <c r="B105" s="372">
        <f t="shared" si="48"/>
        <v>0</v>
      </c>
      <c r="C105" s="372">
        <f t="shared" si="48"/>
        <v>0</v>
      </c>
      <c r="D105" s="372">
        <f t="shared" si="48"/>
        <v>0</v>
      </c>
      <c r="E105" s="372">
        <f t="shared" si="48"/>
        <v>0</v>
      </c>
      <c r="F105" s="372">
        <f t="shared" si="48"/>
        <v>0</v>
      </c>
      <c r="G105" s="372">
        <f t="shared" si="48"/>
        <v>0</v>
      </c>
      <c r="H105" s="372">
        <f t="shared" si="48"/>
        <v>0</v>
      </c>
      <c r="I105" s="372">
        <f t="shared" si="48"/>
        <v>0</v>
      </c>
      <c r="J105" s="372">
        <f t="shared" si="48"/>
        <v>0</v>
      </c>
      <c r="K105" s="372">
        <f t="shared" si="48"/>
        <v>0</v>
      </c>
      <c r="L105" s="372">
        <f t="shared" si="48"/>
        <v>0</v>
      </c>
      <c r="M105" s="372">
        <f t="shared" si="48"/>
        <v>0</v>
      </c>
      <c r="N105" s="372">
        <f t="shared" si="48"/>
        <v>0</v>
      </c>
      <c r="O105" s="372">
        <f t="shared" si="48"/>
        <v>0</v>
      </c>
      <c r="P105" s="372">
        <f t="shared" si="48"/>
        <v>0</v>
      </c>
      <c r="Q105" s="372">
        <f t="shared" si="48"/>
        <v>0</v>
      </c>
      <c r="R105" s="372">
        <f t="shared" si="48"/>
        <v>0</v>
      </c>
      <c r="S105" s="372">
        <f t="shared" si="48"/>
        <v>0</v>
      </c>
      <c r="T105" s="372">
        <f t="shared" si="48"/>
        <v>0</v>
      </c>
      <c r="U105" s="372">
        <f t="shared" si="48"/>
        <v>0</v>
      </c>
      <c r="V105" s="372">
        <f t="shared" si="48"/>
        <v>0</v>
      </c>
    </row>
    <row r="106" spans="2:22">
      <c r="B106" s="372">
        <f t="shared" si="48"/>
        <v>0</v>
      </c>
      <c r="C106" s="372">
        <f t="shared" si="48"/>
        <v>0</v>
      </c>
      <c r="D106" s="372">
        <f t="shared" si="48"/>
        <v>0</v>
      </c>
      <c r="E106" s="372">
        <f t="shared" ref="C106:V110" si="49">E20-E38-E62-E80</f>
        <v>0</v>
      </c>
      <c r="F106" s="372">
        <f t="shared" si="49"/>
        <v>0</v>
      </c>
      <c r="G106" s="372">
        <f t="shared" si="49"/>
        <v>0</v>
      </c>
      <c r="H106" s="372">
        <f t="shared" si="49"/>
        <v>0</v>
      </c>
      <c r="I106" s="372">
        <f t="shared" si="49"/>
        <v>0</v>
      </c>
      <c r="J106" s="372">
        <f t="shared" si="49"/>
        <v>0</v>
      </c>
      <c r="K106" s="372">
        <f t="shared" si="49"/>
        <v>0</v>
      </c>
      <c r="L106" s="372">
        <f t="shared" si="49"/>
        <v>0</v>
      </c>
      <c r="M106" s="372">
        <f t="shared" si="49"/>
        <v>0</v>
      </c>
      <c r="N106" s="372">
        <f t="shared" si="49"/>
        <v>0</v>
      </c>
      <c r="O106" s="372">
        <f t="shared" si="49"/>
        <v>0</v>
      </c>
      <c r="P106" s="372">
        <f t="shared" si="49"/>
        <v>0</v>
      </c>
      <c r="Q106" s="372">
        <f t="shared" si="49"/>
        <v>0</v>
      </c>
      <c r="R106" s="372">
        <f t="shared" si="49"/>
        <v>0</v>
      </c>
      <c r="S106" s="372">
        <f t="shared" si="49"/>
        <v>0</v>
      </c>
      <c r="T106" s="372">
        <f t="shared" si="49"/>
        <v>0</v>
      </c>
      <c r="U106" s="372">
        <f t="shared" si="49"/>
        <v>0</v>
      </c>
      <c r="V106" s="372">
        <f t="shared" si="49"/>
        <v>0</v>
      </c>
    </row>
    <row r="107" spans="2:22">
      <c r="B107" s="372">
        <f t="shared" ref="B107:B110" si="50">B21-B39-B63-B81</f>
        <v>0</v>
      </c>
      <c r="C107" s="372">
        <f t="shared" si="49"/>
        <v>0</v>
      </c>
      <c r="D107" s="372">
        <f t="shared" si="49"/>
        <v>0</v>
      </c>
      <c r="E107" s="372">
        <f t="shared" si="49"/>
        <v>0</v>
      </c>
      <c r="F107" s="372">
        <f t="shared" si="49"/>
        <v>0</v>
      </c>
      <c r="G107" s="372">
        <f t="shared" si="49"/>
        <v>0</v>
      </c>
      <c r="H107" s="372">
        <f t="shared" si="49"/>
        <v>0</v>
      </c>
      <c r="I107" s="372">
        <f t="shared" si="49"/>
        <v>0</v>
      </c>
      <c r="J107" s="372">
        <f t="shared" si="49"/>
        <v>0</v>
      </c>
      <c r="K107" s="372">
        <f t="shared" si="49"/>
        <v>0</v>
      </c>
      <c r="L107" s="372">
        <f t="shared" si="49"/>
        <v>0</v>
      </c>
      <c r="M107" s="372">
        <f t="shared" si="49"/>
        <v>0</v>
      </c>
      <c r="N107" s="372">
        <f t="shared" si="49"/>
        <v>0</v>
      </c>
      <c r="O107" s="372">
        <f t="shared" si="49"/>
        <v>0</v>
      </c>
      <c r="P107" s="372">
        <f t="shared" si="49"/>
        <v>0</v>
      </c>
      <c r="Q107" s="372">
        <f t="shared" si="49"/>
        <v>0</v>
      </c>
      <c r="R107" s="372">
        <f t="shared" si="49"/>
        <v>0</v>
      </c>
      <c r="S107" s="372">
        <f t="shared" si="49"/>
        <v>0</v>
      </c>
      <c r="T107" s="372">
        <f t="shared" si="49"/>
        <v>0</v>
      </c>
      <c r="U107" s="372">
        <f t="shared" si="49"/>
        <v>0</v>
      </c>
      <c r="V107" s="372">
        <f t="shared" si="49"/>
        <v>0</v>
      </c>
    </row>
    <row r="108" spans="2:22">
      <c r="B108" s="372">
        <f t="shared" si="50"/>
        <v>0</v>
      </c>
      <c r="C108" s="372">
        <f t="shared" si="49"/>
        <v>0</v>
      </c>
      <c r="D108" s="372">
        <f t="shared" si="49"/>
        <v>0</v>
      </c>
      <c r="E108" s="372">
        <f t="shared" si="49"/>
        <v>0</v>
      </c>
      <c r="F108" s="372">
        <f t="shared" si="49"/>
        <v>0</v>
      </c>
      <c r="G108" s="372">
        <f t="shared" si="49"/>
        <v>0</v>
      </c>
      <c r="H108" s="372">
        <f t="shared" si="49"/>
        <v>0</v>
      </c>
      <c r="I108" s="372">
        <f t="shared" si="49"/>
        <v>0</v>
      </c>
      <c r="J108" s="372">
        <f t="shared" si="49"/>
        <v>0</v>
      </c>
      <c r="K108" s="372">
        <f t="shared" si="49"/>
        <v>0</v>
      </c>
      <c r="L108" s="372">
        <f t="shared" si="49"/>
        <v>0</v>
      </c>
      <c r="M108" s="372">
        <f t="shared" si="49"/>
        <v>0</v>
      </c>
      <c r="N108" s="372">
        <f t="shared" si="49"/>
        <v>0</v>
      </c>
      <c r="O108" s="372">
        <f t="shared" si="49"/>
        <v>0</v>
      </c>
      <c r="P108" s="372">
        <f t="shared" si="49"/>
        <v>0</v>
      </c>
      <c r="Q108" s="372">
        <f t="shared" si="49"/>
        <v>0</v>
      </c>
      <c r="R108" s="372">
        <f t="shared" si="49"/>
        <v>0</v>
      </c>
      <c r="S108" s="372">
        <f t="shared" si="49"/>
        <v>0</v>
      </c>
      <c r="T108" s="372">
        <f t="shared" si="49"/>
        <v>0</v>
      </c>
      <c r="U108" s="372">
        <f t="shared" si="49"/>
        <v>0</v>
      </c>
      <c r="V108" s="372">
        <f t="shared" si="49"/>
        <v>0</v>
      </c>
    </row>
    <row r="109" spans="2:22">
      <c r="B109" s="372">
        <f t="shared" si="50"/>
        <v>0</v>
      </c>
      <c r="C109" s="372">
        <f t="shared" si="49"/>
        <v>0</v>
      </c>
      <c r="D109" s="372">
        <f t="shared" si="49"/>
        <v>0</v>
      </c>
      <c r="E109" s="372">
        <f t="shared" si="49"/>
        <v>0</v>
      </c>
      <c r="F109" s="372">
        <f t="shared" si="49"/>
        <v>0</v>
      </c>
      <c r="G109" s="372">
        <f t="shared" si="49"/>
        <v>0</v>
      </c>
      <c r="H109" s="372">
        <f t="shared" si="49"/>
        <v>0</v>
      </c>
      <c r="I109" s="372">
        <f t="shared" si="49"/>
        <v>0</v>
      </c>
      <c r="J109" s="372">
        <f t="shared" si="49"/>
        <v>0</v>
      </c>
      <c r="K109" s="372">
        <f t="shared" si="49"/>
        <v>0</v>
      </c>
      <c r="L109" s="372">
        <f t="shared" si="49"/>
        <v>0</v>
      </c>
      <c r="M109" s="372">
        <f t="shared" si="49"/>
        <v>0</v>
      </c>
      <c r="N109" s="372">
        <f t="shared" si="49"/>
        <v>0</v>
      </c>
      <c r="O109" s="372">
        <f t="shared" si="49"/>
        <v>0</v>
      </c>
      <c r="P109" s="372">
        <f t="shared" si="49"/>
        <v>0</v>
      </c>
      <c r="Q109" s="372">
        <f t="shared" si="49"/>
        <v>0</v>
      </c>
      <c r="R109" s="372">
        <f t="shared" si="49"/>
        <v>0</v>
      </c>
      <c r="S109" s="372">
        <f t="shared" si="49"/>
        <v>0</v>
      </c>
      <c r="T109" s="372">
        <f t="shared" si="49"/>
        <v>0</v>
      </c>
      <c r="U109" s="372">
        <f t="shared" si="49"/>
        <v>0</v>
      </c>
      <c r="V109" s="372">
        <f t="shared" si="49"/>
        <v>0</v>
      </c>
    </row>
    <row r="110" spans="2:22">
      <c r="B110" s="372">
        <f t="shared" si="50"/>
        <v>0</v>
      </c>
      <c r="C110" s="372">
        <f t="shared" si="49"/>
        <v>0</v>
      </c>
      <c r="D110" s="372">
        <f t="shared" si="49"/>
        <v>0</v>
      </c>
      <c r="E110" s="372">
        <f t="shared" si="49"/>
        <v>0</v>
      </c>
      <c r="F110" s="372">
        <f t="shared" si="49"/>
        <v>0</v>
      </c>
      <c r="G110" s="372">
        <f t="shared" si="49"/>
        <v>0</v>
      </c>
      <c r="H110" s="372">
        <f t="shared" si="49"/>
        <v>0</v>
      </c>
      <c r="I110" s="372">
        <f t="shared" si="49"/>
        <v>0</v>
      </c>
      <c r="J110" s="372">
        <f t="shared" si="49"/>
        <v>0</v>
      </c>
      <c r="K110" s="372">
        <f t="shared" si="49"/>
        <v>0</v>
      </c>
      <c r="L110" s="372">
        <f t="shared" si="49"/>
        <v>0</v>
      </c>
      <c r="M110" s="372">
        <f t="shared" si="49"/>
        <v>0</v>
      </c>
      <c r="N110" s="372">
        <f t="shared" si="49"/>
        <v>0</v>
      </c>
      <c r="O110" s="372">
        <f t="shared" si="49"/>
        <v>0</v>
      </c>
      <c r="P110" s="372">
        <f t="shared" si="49"/>
        <v>0</v>
      </c>
      <c r="Q110" s="372">
        <f t="shared" si="49"/>
        <v>0</v>
      </c>
      <c r="R110" s="372">
        <f t="shared" si="49"/>
        <v>0</v>
      </c>
      <c r="S110" s="372">
        <f t="shared" si="49"/>
        <v>0</v>
      </c>
      <c r="T110" s="372">
        <f t="shared" si="49"/>
        <v>0</v>
      </c>
      <c r="U110" s="372">
        <f t="shared" si="49"/>
        <v>0</v>
      </c>
      <c r="V110" s="372">
        <f t="shared" si="49"/>
        <v>0</v>
      </c>
    </row>
    <row r="111" spans="2:22">
      <c r="B111" s="372"/>
    </row>
  </sheetData>
  <mergeCells count="46">
    <mergeCell ref="A45:V45"/>
    <mergeCell ref="A46:S46"/>
    <mergeCell ref="U46:V46"/>
    <mergeCell ref="A47:A49"/>
    <mergeCell ref="B47:E47"/>
    <mergeCell ref="F47:P47"/>
    <mergeCell ref="Q47:S48"/>
    <mergeCell ref="T47:V48"/>
    <mergeCell ref="B48:B49"/>
    <mergeCell ref="C48:C49"/>
    <mergeCell ref="O48:P48"/>
    <mergeCell ref="D48:D49"/>
    <mergeCell ref="E48:E49"/>
    <mergeCell ref="F48:H48"/>
    <mergeCell ref="I48:J48"/>
    <mergeCell ref="K48:L48"/>
    <mergeCell ref="A43:B43"/>
    <mergeCell ref="Q43:S43"/>
    <mergeCell ref="T43:V43"/>
    <mergeCell ref="A44:B44"/>
    <mergeCell ref="Q44:S44"/>
    <mergeCell ref="T44:V44"/>
    <mergeCell ref="M48:N48"/>
    <mergeCell ref="A3:V3"/>
    <mergeCell ref="A4:S4"/>
    <mergeCell ref="U4:V4"/>
    <mergeCell ref="A5:A7"/>
    <mergeCell ref="B5:E5"/>
    <mergeCell ref="F5:P5"/>
    <mergeCell ref="Q5:S6"/>
    <mergeCell ref="T5:V6"/>
    <mergeCell ref="B6:B7"/>
    <mergeCell ref="C6:C7"/>
    <mergeCell ref="O6:P6"/>
    <mergeCell ref="D6:D7"/>
    <mergeCell ref="E6:E7"/>
    <mergeCell ref="F6:H6"/>
    <mergeCell ref="I6:J6"/>
    <mergeCell ref="K6:L6"/>
    <mergeCell ref="A1:B1"/>
    <mergeCell ref="Q1:S1"/>
    <mergeCell ref="T1:V1"/>
    <mergeCell ref="A2:B2"/>
    <mergeCell ref="Q2:S2"/>
    <mergeCell ref="T2:V2"/>
    <mergeCell ref="M6:N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&amp;C&amp;8&amp;A</oddFooter>
  </headerFooter>
  <rowBreaks count="1" manualBreakCount="1">
    <brk id="4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3"/>
  <sheetViews>
    <sheetView view="pageBreakPreview" zoomScaleNormal="100" zoomScaleSheetLayoutView="100" workbookViewId="0">
      <selection activeCell="I10" sqref="I10"/>
    </sheetView>
  </sheetViews>
  <sheetFormatPr defaultColWidth="9" defaultRowHeight="12.75"/>
  <cols>
    <col min="1" max="1" width="23.5" style="349" customWidth="1"/>
    <col min="2" max="7" width="17.75" style="349" customWidth="1"/>
    <col min="8" max="16384" width="9" style="349"/>
  </cols>
  <sheetData>
    <row r="1" spans="1:9" s="13" customFormat="1" ht="21.95" customHeight="1">
      <c r="A1" s="1512" t="s">
        <v>2812</v>
      </c>
      <c r="B1" s="1121"/>
      <c r="C1" s="1120"/>
      <c r="D1" s="1120"/>
      <c r="E1" s="1120"/>
      <c r="F1" s="1603" t="s">
        <v>4337</v>
      </c>
      <c r="G1" s="1132" t="s">
        <v>4338</v>
      </c>
    </row>
    <row r="2" spans="1:9" s="13" customFormat="1" ht="21.95" customHeight="1">
      <c r="A2" s="1512" t="s">
        <v>1025</v>
      </c>
      <c r="B2" s="1014" t="s">
        <v>1419</v>
      </c>
      <c r="C2" s="1116"/>
      <c r="D2" s="1116"/>
      <c r="E2" s="7" t="s">
        <v>288</v>
      </c>
      <c r="F2" s="1131" t="s">
        <v>228</v>
      </c>
      <c r="G2" s="1513" t="s">
        <v>1418</v>
      </c>
    </row>
    <row r="3" spans="1:9" s="1114" customFormat="1" ht="31.5" customHeight="1">
      <c r="A3" s="1794" t="s">
        <v>1417</v>
      </c>
      <c r="B3" s="1787"/>
      <c r="C3" s="1787"/>
      <c r="D3" s="1787"/>
      <c r="E3" s="1787"/>
      <c r="F3" s="1787"/>
      <c r="G3" s="1787"/>
    </row>
    <row r="4" spans="1:9" s="13" customFormat="1" ht="23.1" customHeight="1">
      <c r="A4" s="1130"/>
      <c r="B4" s="1130"/>
      <c r="C4" s="1789" t="s">
        <v>1416</v>
      </c>
      <c r="D4" s="1789"/>
      <c r="E4" s="1130"/>
      <c r="F4" s="1130"/>
      <c r="G4" s="1129" t="s">
        <v>1415</v>
      </c>
    </row>
    <row r="5" spans="1:9" ht="15" customHeight="1">
      <c r="A5" s="1795" t="s">
        <v>1414</v>
      </c>
      <c r="B5" s="1796" t="s">
        <v>1413</v>
      </c>
      <c r="C5" s="1796"/>
      <c r="D5" s="1796"/>
      <c r="E5" s="1796" t="s">
        <v>1412</v>
      </c>
      <c r="F5" s="1796"/>
      <c r="G5" s="1797"/>
    </row>
    <row r="6" spans="1:9" ht="15" customHeight="1">
      <c r="A6" s="1767"/>
      <c r="B6" s="1455" t="s">
        <v>848</v>
      </c>
      <c r="C6" s="1455" t="s">
        <v>1411</v>
      </c>
      <c r="D6" s="1455" t="s">
        <v>1410</v>
      </c>
      <c r="E6" s="1455" t="s">
        <v>848</v>
      </c>
      <c r="F6" s="1455" t="s">
        <v>1411</v>
      </c>
      <c r="G6" s="1456" t="s">
        <v>1410</v>
      </c>
    </row>
    <row r="7" spans="1:9" ht="12.95" customHeight="1">
      <c r="A7" s="1538" t="s">
        <v>350</v>
      </c>
      <c r="B7" s="297">
        <f>SUM(B8:B34)</f>
        <v>62108</v>
      </c>
      <c r="C7" s="193">
        <f>SUM(C8:C34)</f>
        <v>28230</v>
      </c>
      <c r="D7" s="193">
        <f>SUM(D8:D34)</f>
        <v>33878</v>
      </c>
      <c r="E7" s="1128">
        <v>66.004931134160856</v>
      </c>
      <c r="F7" s="1128">
        <v>62.864650603482829</v>
      </c>
      <c r="G7" s="1128">
        <v>68.871721894694048</v>
      </c>
      <c r="I7" s="350">
        <f t="shared" ref="I7:I34" si="0">B7-C7-D7</f>
        <v>0</v>
      </c>
    </row>
    <row r="8" spans="1:9" ht="12.95" customHeight="1">
      <c r="A8" s="1662" t="s">
        <v>1409</v>
      </c>
      <c r="B8" s="191">
        <f t="shared" ref="B8:B34" si="1">C8+D8</f>
        <v>2567</v>
      </c>
      <c r="C8" s="21">
        <v>785</v>
      </c>
      <c r="D8" s="21">
        <v>1782</v>
      </c>
      <c r="E8" s="1126">
        <v>48.672734167614713</v>
      </c>
      <c r="F8" s="1126">
        <v>44.857142857142854</v>
      </c>
      <c r="G8" s="1126">
        <v>50.567536889897845</v>
      </c>
      <c r="I8" s="350">
        <f t="shared" si="0"/>
        <v>0</v>
      </c>
    </row>
    <row r="9" spans="1:9" ht="12.95" customHeight="1">
      <c r="A9" s="1662" t="s">
        <v>1408</v>
      </c>
      <c r="B9" s="191">
        <f t="shared" si="1"/>
        <v>5759</v>
      </c>
      <c r="C9" s="21">
        <v>1717</v>
      </c>
      <c r="D9" s="21">
        <v>4042</v>
      </c>
      <c r="E9" s="1126">
        <v>61.422781569965871</v>
      </c>
      <c r="F9" s="1126">
        <v>53.489096573208727</v>
      </c>
      <c r="G9" s="1126">
        <v>65.553032760298407</v>
      </c>
      <c r="I9" s="350">
        <f t="shared" si="0"/>
        <v>0</v>
      </c>
    </row>
    <row r="10" spans="1:9" ht="12.95" customHeight="1">
      <c r="A10" s="1662" t="s">
        <v>1407</v>
      </c>
      <c r="B10" s="191">
        <f t="shared" si="1"/>
        <v>776</v>
      </c>
      <c r="C10" s="21">
        <v>356</v>
      </c>
      <c r="D10" s="21">
        <v>420</v>
      </c>
      <c r="E10" s="1126">
        <v>46.245530393325382</v>
      </c>
      <c r="F10" s="1126">
        <v>41.013824884792626</v>
      </c>
      <c r="G10" s="1126">
        <v>51.851851851851848</v>
      </c>
      <c r="I10" s="350">
        <f t="shared" si="0"/>
        <v>0</v>
      </c>
    </row>
    <row r="11" spans="1:9" ht="12.95" customHeight="1">
      <c r="A11" s="1127" t="s">
        <v>1406</v>
      </c>
      <c r="B11" s="191">
        <f t="shared" si="1"/>
        <v>4636</v>
      </c>
      <c r="C11" s="21">
        <v>1143</v>
      </c>
      <c r="D11" s="21">
        <v>3493</v>
      </c>
      <c r="E11" s="1126">
        <v>59.072375127420997</v>
      </c>
      <c r="F11" s="1126">
        <v>54.402665397429793</v>
      </c>
      <c r="G11" s="1126">
        <v>60.779537149817301</v>
      </c>
      <c r="I11" s="350">
        <f t="shared" si="0"/>
        <v>0</v>
      </c>
    </row>
    <row r="12" spans="1:9" ht="12.95" customHeight="1">
      <c r="A12" s="1662" t="s">
        <v>1405</v>
      </c>
      <c r="B12" s="191">
        <f t="shared" si="1"/>
        <v>3408</v>
      </c>
      <c r="C12" s="21">
        <v>1439</v>
      </c>
      <c r="D12" s="21">
        <v>1969</v>
      </c>
      <c r="E12" s="1126">
        <v>56.219069613988779</v>
      </c>
      <c r="F12" s="1126">
        <v>51.781216264843465</v>
      </c>
      <c r="G12" s="1126">
        <v>59.975632043862326</v>
      </c>
      <c r="I12" s="350">
        <f t="shared" si="0"/>
        <v>0</v>
      </c>
    </row>
    <row r="13" spans="1:9" ht="12.95" customHeight="1">
      <c r="A13" s="1127" t="s">
        <v>1404</v>
      </c>
      <c r="B13" s="191">
        <f t="shared" si="1"/>
        <v>1712</v>
      </c>
      <c r="C13" s="21">
        <v>488</v>
      </c>
      <c r="D13" s="21">
        <v>1224</v>
      </c>
      <c r="E13" s="1126">
        <v>62.527392257121981</v>
      </c>
      <c r="F13" s="1126">
        <v>55.391600454029508</v>
      </c>
      <c r="G13" s="1126">
        <v>65.912762520193851</v>
      </c>
      <c r="I13" s="350">
        <f t="shared" si="0"/>
        <v>0</v>
      </c>
    </row>
    <row r="14" spans="1:9" ht="12.95" customHeight="1">
      <c r="A14" s="1662" t="s">
        <v>2520</v>
      </c>
      <c r="B14" s="191">
        <f t="shared" si="1"/>
        <v>14355</v>
      </c>
      <c r="C14" s="21">
        <v>5376</v>
      </c>
      <c r="D14" s="21">
        <v>8979</v>
      </c>
      <c r="E14" s="1126">
        <v>76.222588010407264</v>
      </c>
      <c r="F14" s="1126">
        <v>69.936256016651484</v>
      </c>
      <c r="G14" s="1126">
        <v>80.558047730127399</v>
      </c>
      <c r="I14" s="350">
        <f t="shared" si="0"/>
        <v>0</v>
      </c>
    </row>
    <row r="15" spans="1:9" ht="12.95" customHeight="1">
      <c r="A15" s="1662" t="s">
        <v>2521</v>
      </c>
      <c r="B15" s="191">
        <f t="shared" si="1"/>
        <v>1650</v>
      </c>
      <c r="C15" s="21">
        <v>738</v>
      </c>
      <c r="D15" s="21">
        <v>912</v>
      </c>
      <c r="E15" s="1126">
        <v>44.378698224852073</v>
      </c>
      <c r="F15" s="1126">
        <v>39.026969857218404</v>
      </c>
      <c r="G15" s="1126">
        <v>49.917898193760266</v>
      </c>
      <c r="I15" s="350">
        <f t="shared" si="0"/>
        <v>0</v>
      </c>
    </row>
    <row r="16" spans="1:9" ht="12.95" customHeight="1">
      <c r="A16" s="1662" t="s">
        <v>2522</v>
      </c>
      <c r="B16" s="191">
        <f t="shared" si="1"/>
        <v>1360</v>
      </c>
      <c r="C16" s="21">
        <v>583</v>
      </c>
      <c r="D16" s="21">
        <v>777</v>
      </c>
      <c r="E16" s="1126">
        <v>72.417465388711406</v>
      </c>
      <c r="F16" s="1126">
        <v>68.028004667444577</v>
      </c>
      <c r="G16" s="1126">
        <v>76.101860920666013</v>
      </c>
      <c r="I16" s="350">
        <f t="shared" si="0"/>
        <v>0</v>
      </c>
    </row>
    <row r="17" spans="1:9" ht="12.95" customHeight="1">
      <c r="A17" s="1127" t="s">
        <v>1403</v>
      </c>
      <c r="B17" s="191">
        <f t="shared" si="1"/>
        <v>59</v>
      </c>
      <c r="C17" s="21">
        <v>26</v>
      </c>
      <c r="D17" s="21">
        <v>33</v>
      </c>
      <c r="E17" s="1126">
        <v>41.549295774647888</v>
      </c>
      <c r="F17" s="1126">
        <v>37.142857142857146</v>
      </c>
      <c r="G17" s="1126">
        <v>45.833333333333329</v>
      </c>
      <c r="I17" s="350">
        <f t="shared" si="0"/>
        <v>0</v>
      </c>
    </row>
    <row r="18" spans="1:9" ht="12.95" customHeight="1">
      <c r="A18" s="1127" t="s">
        <v>1402</v>
      </c>
      <c r="B18" s="191">
        <f t="shared" si="1"/>
        <v>1224</v>
      </c>
      <c r="C18" s="21">
        <v>844</v>
      </c>
      <c r="D18" s="21">
        <v>380</v>
      </c>
      <c r="E18" s="1126">
        <v>71.620830895260383</v>
      </c>
      <c r="F18" s="1126">
        <v>69.407894736842096</v>
      </c>
      <c r="G18" s="1126">
        <v>77.079107505070994</v>
      </c>
      <c r="I18" s="350">
        <f t="shared" si="0"/>
        <v>0</v>
      </c>
    </row>
    <row r="19" spans="1:9" ht="12.95" customHeight="1">
      <c r="A19" s="1662" t="s">
        <v>2523</v>
      </c>
      <c r="B19" s="191">
        <f t="shared" si="1"/>
        <v>619</v>
      </c>
      <c r="C19" s="21">
        <v>424</v>
      </c>
      <c r="D19" s="21">
        <v>195</v>
      </c>
      <c r="E19" s="1126">
        <v>66.84665226781857</v>
      </c>
      <c r="F19" s="1126">
        <v>63.663663663663662</v>
      </c>
      <c r="G19" s="1126">
        <v>75</v>
      </c>
      <c r="I19" s="350">
        <f t="shared" si="0"/>
        <v>0</v>
      </c>
    </row>
    <row r="20" spans="1:9" ht="12.95" customHeight="1">
      <c r="A20" s="1127" t="s">
        <v>1401</v>
      </c>
      <c r="B20" s="191">
        <f t="shared" si="1"/>
        <v>4170</v>
      </c>
      <c r="C20" s="21">
        <v>2805</v>
      </c>
      <c r="D20" s="21">
        <v>1365</v>
      </c>
      <c r="E20" s="1126">
        <v>73.727015558698724</v>
      </c>
      <c r="F20" s="1126">
        <v>69.293478260869563</v>
      </c>
      <c r="G20" s="1126">
        <v>84.888059701492537</v>
      </c>
      <c r="I20" s="350">
        <f t="shared" si="0"/>
        <v>0</v>
      </c>
    </row>
    <row r="21" spans="1:9" ht="12.95" customHeight="1">
      <c r="A21" s="1127" t="s">
        <v>1400</v>
      </c>
      <c r="B21" s="191">
        <f t="shared" si="1"/>
        <v>8367</v>
      </c>
      <c r="C21" s="21">
        <v>7021</v>
      </c>
      <c r="D21" s="21">
        <v>1346</v>
      </c>
      <c r="E21" s="1126">
        <v>74.109831709477419</v>
      </c>
      <c r="F21" s="1126">
        <v>72.613507084496845</v>
      </c>
      <c r="G21" s="1126">
        <v>83.035163479333747</v>
      </c>
      <c r="I21" s="350">
        <f t="shared" si="0"/>
        <v>0</v>
      </c>
    </row>
    <row r="22" spans="1:9" ht="12.95" customHeight="1">
      <c r="A22" s="1127" t="s">
        <v>1399</v>
      </c>
      <c r="B22" s="191">
        <f t="shared" si="1"/>
        <v>75</v>
      </c>
      <c r="C22" s="21">
        <v>31</v>
      </c>
      <c r="D22" s="21">
        <v>44</v>
      </c>
      <c r="E22" s="1126">
        <v>53.191489361702125</v>
      </c>
      <c r="F22" s="1126">
        <v>48.4375</v>
      </c>
      <c r="G22" s="1126">
        <v>57.142857142857139</v>
      </c>
      <c r="I22" s="350">
        <f t="shared" si="0"/>
        <v>0</v>
      </c>
    </row>
    <row r="23" spans="1:9" ht="12.95" customHeight="1">
      <c r="A23" s="1127" t="s">
        <v>1398</v>
      </c>
      <c r="B23" s="191">
        <f t="shared" si="1"/>
        <v>1776</v>
      </c>
      <c r="C23" s="21">
        <v>1100</v>
      </c>
      <c r="D23" s="21">
        <v>676</v>
      </c>
      <c r="E23" s="1126">
        <v>64.581818181818178</v>
      </c>
      <c r="F23" s="1126">
        <v>62.749572162007979</v>
      </c>
      <c r="G23" s="1126">
        <v>67.80341023069208</v>
      </c>
      <c r="I23" s="350">
        <f t="shared" si="0"/>
        <v>0</v>
      </c>
    </row>
    <row r="24" spans="1:9" ht="12.95" customHeight="1">
      <c r="A24" s="1127" t="s">
        <v>1397</v>
      </c>
      <c r="B24" s="191">
        <f t="shared" si="1"/>
        <v>586</v>
      </c>
      <c r="C24" s="21">
        <v>324</v>
      </c>
      <c r="D24" s="21">
        <v>262</v>
      </c>
      <c r="E24" s="1126">
        <v>65.548098434004473</v>
      </c>
      <c r="F24" s="1126">
        <v>66.942148760330582</v>
      </c>
      <c r="G24" s="1126">
        <v>63.902439024390247</v>
      </c>
      <c r="I24" s="350">
        <f t="shared" si="0"/>
        <v>0</v>
      </c>
    </row>
    <row r="25" spans="1:9" ht="12.95" customHeight="1">
      <c r="A25" s="1127" t="s">
        <v>1396</v>
      </c>
      <c r="B25" s="191">
        <f t="shared" si="1"/>
        <v>167</v>
      </c>
      <c r="C25" s="21">
        <v>102</v>
      </c>
      <c r="D25" s="21">
        <v>65</v>
      </c>
      <c r="E25" s="1126">
        <v>63.257575757575758</v>
      </c>
      <c r="F25" s="1126">
        <v>67.549668874172184</v>
      </c>
      <c r="G25" s="1126">
        <v>57.522123893805308</v>
      </c>
      <c r="I25" s="350">
        <f t="shared" si="0"/>
        <v>0</v>
      </c>
    </row>
    <row r="26" spans="1:9" ht="12.95" customHeight="1">
      <c r="A26" s="1127" t="s">
        <v>1395</v>
      </c>
      <c r="B26" s="191">
        <f t="shared" si="1"/>
        <v>11</v>
      </c>
      <c r="C26" s="21">
        <v>6</v>
      </c>
      <c r="D26" s="21">
        <v>5</v>
      </c>
      <c r="E26" s="1126">
        <v>44</v>
      </c>
      <c r="F26" s="1126">
        <v>40</v>
      </c>
      <c r="G26" s="1126">
        <v>50</v>
      </c>
      <c r="I26" s="350">
        <f t="shared" si="0"/>
        <v>0</v>
      </c>
    </row>
    <row r="27" spans="1:9" ht="12.95" customHeight="1">
      <c r="A27" s="1662" t="s">
        <v>2524</v>
      </c>
      <c r="B27" s="191">
        <f t="shared" si="1"/>
        <v>81</v>
      </c>
      <c r="C27" s="21">
        <v>40</v>
      </c>
      <c r="D27" s="21">
        <v>41</v>
      </c>
      <c r="E27" s="1126">
        <v>65.853658536585371</v>
      </c>
      <c r="F27" s="1126">
        <v>72.727272727272734</v>
      </c>
      <c r="G27" s="1126">
        <v>60.294117647058819</v>
      </c>
      <c r="I27" s="350">
        <f t="shared" si="0"/>
        <v>0</v>
      </c>
    </row>
    <row r="28" spans="1:9" ht="12.95" customHeight="1">
      <c r="A28" s="1726" t="s">
        <v>2525</v>
      </c>
      <c r="B28" s="191">
        <f t="shared" si="1"/>
        <v>4120</v>
      </c>
      <c r="C28" s="21">
        <v>1389</v>
      </c>
      <c r="D28" s="21">
        <v>2731</v>
      </c>
      <c r="E28" s="1126">
        <v>67.364290385873119</v>
      </c>
      <c r="F28" s="1126">
        <v>61.623779946761317</v>
      </c>
      <c r="G28" s="1126">
        <v>70.714655618850344</v>
      </c>
      <c r="I28" s="350">
        <f t="shared" si="0"/>
        <v>0</v>
      </c>
    </row>
    <row r="29" spans="1:9" ht="12.95" customHeight="1">
      <c r="A29" s="1124" t="s">
        <v>1394</v>
      </c>
      <c r="B29" s="191">
        <f t="shared" si="1"/>
        <v>1149</v>
      </c>
      <c r="C29" s="21">
        <v>176</v>
      </c>
      <c r="D29" s="21">
        <v>973</v>
      </c>
      <c r="E29" s="1126">
        <v>71.8125</v>
      </c>
      <c r="F29" s="1126">
        <v>64.233576642335763</v>
      </c>
      <c r="G29" s="1126">
        <v>73.378582202111602</v>
      </c>
      <c r="I29" s="350">
        <f t="shared" si="0"/>
        <v>0</v>
      </c>
    </row>
    <row r="30" spans="1:9" ht="12.95" customHeight="1">
      <c r="A30" s="1124" t="s">
        <v>1393</v>
      </c>
      <c r="B30" s="191">
        <f t="shared" si="1"/>
        <v>3319</v>
      </c>
      <c r="C30" s="21">
        <v>1258</v>
      </c>
      <c r="D30" s="21">
        <v>2061</v>
      </c>
      <c r="E30" s="1126">
        <v>69.102644180720389</v>
      </c>
      <c r="F30" s="1126">
        <v>61.306042884990255</v>
      </c>
      <c r="G30" s="1126">
        <v>74.918211559432933</v>
      </c>
      <c r="I30" s="350">
        <f t="shared" si="0"/>
        <v>0</v>
      </c>
    </row>
    <row r="31" spans="1:9" ht="12.95" customHeight="1">
      <c r="A31" s="1124" t="s">
        <v>1392</v>
      </c>
      <c r="B31" s="191">
        <f t="shared" si="1"/>
        <v>0</v>
      </c>
      <c r="C31" s="21">
        <v>0</v>
      </c>
      <c r="D31" s="21">
        <v>0</v>
      </c>
      <c r="E31" s="1500">
        <v>0</v>
      </c>
      <c r="F31" s="1500">
        <v>0</v>
      </c>
      <c r="G31" s="1500">
        <v>0</v>
      </c>
      <c r="I31" s="350">
        <f t="shared" si="0"/>
        <v>0</v>
      </c>
    </row>
    <row r="32" spans="1:9" ht="12.95" customHeight="1">
      <c r="A32" s="1124" t="s">
        <v>1391</v>
      </c>
      <c r="B32" s="191">
        <f t="shared" si="1"/>
        <v>0</v>
      </c>
      <c r="C32" s="21">
        <v>0</v>
      </c>
      <c r="D32" s="21">
        <v>0</v>
      </c>
      <c r="E32" s="1500">
        <v>0</v>
      </c>
      <c r="F32" s="1500">
        <v>0</v>
      </c>
      <c r="G32" s="1125">
        <v>0</v>
      </c>
      <c r="I32" s="350">
        <f t="shared" si="0"/>
        <v>0</v>
      </c>
    </row>
    <row r="33" spans="1:33" ht="12.95" customHeight="1">
      <c r="A33" s="1124" t="s">
        <v>1390</v>
      </c>
      <c r="B33" s="191">
        <f t="shared" si="1"/>
        <v>103</v>
      </c>
      <c r="C33" s="21">
        <v>23</v>
      </c>
      <c r="D33" s="21">
        <v>80</v>
      </c>
      <c r="E33" s="1123">
        <v>85.833333333333329</v>
      </c>
      <c r="F33" s="1123">
        <v>74.193548387096769</v>
      </c>
      <c r="G33" s="1123">
        <v>89.887640449438194</v>
      </c>
      <c r="I33" s="350">
        <f t="shared" si="0"/>
        <v>0</v>
      </c>
    </row>
    <row r="34" spans="1:33" ht="12.95" customHeight="1">
      <c r="A34" s="1726" t="s">
        <v>2526</v>
      </c>
      <c r="B34" s="192">
        <f t="shared" si="1"/>
        <v>59</v>
      </c>
      <c r="C34" s="21">
        <v>36</v>
      </c>
      <c r="D34" s="21">
        <v>23</v>
      </c>
      <c r="E34" s="506">
        <v>44.696969696969695</v>
      </c>
      <c r="F34" s="506">
        <v>45</v>
      </c>
      <c r="G34" s="506">
        <v>44.230769230769226</v>
      </c>
      <c r="I34" s="350">
        <f t="shared" si="0"/>
        <v>0</v>
      </c>
    </row>
    <row r="35" spans="1:33" ht="15" customHeight="1">
      <c r="A35" s="1798" t="s">
        <v>1113</v>
      </c>
      <c r="B35" s="1122" t="s">
        <v>2527</v>
      </c>
      <c r="C35" s="1467"/>
      <c r="D35" s="1467"/>
      <c r="E35" s="1467"/>
      <c r="F35" s="1467"/>
      <c r="G35" s="1467"/>
    </row>
    <row r="36" spans="1:33" ht="15" customHeight="1">
      <c r="A36" s="1799"/>
      <c r="B36" s="11" t="s">
        <v>2528</v>
      </c>
      <c r="C36" s="1471"/>
      <c r="D36" s="1471"/>
      <c r="E36" s="1471"/>
      <c r="F36" s="1471"/>
      <c r="G36" s="1471"/>
    </row>
    <row r="37" spans="1:33" s="13" customFormat="1" ht="13.9" customHeight="1">
      <c r="A37" s="1469" t="s">
        <v>328</v>
      </c>
      <c r="B37" s="54" t="s">
        <v>84</v>
      </c>
      <c r="C37" s="1792" t="s">
        <v>330</v>
      </c>
      <c r="D37" s="1792"/>
      <c r="E37" s="1462" t="s">
        <v>331</v>
      </c>
      <c r="F37" s="1490"/>
      <c r="G37" s="99" t="s">
        <v>1553</v>
      </c>
    </row>
    <row r="38" spans="1:33" s="13" customFormat="1" ht="13.9" customHeight="1">
      <c r="C38" s="1793" t="s">
        <v>86</v>
      </c>
      <c r="D38" s="1793"/>
    </row>
    <row r="39" spans="1:33" ht="12" customHeight="1"/>
    <row r="40" spans="1:33" s="13" customFormat="1" ht="13.9" customHeight="1">
      <c r="A40" s="54" t="s">
        <v>1552</v>
      </c>
      <c r="B40" s="54"/>
    </row>
    <row r="41" spans="1:33" s="13" customFormat="1" ht="13.9" customHeight="1">
      <c r="A41" s="54" t="s">
        <v>1699</v>
      </c>
      <c r="B41" s="54"/>
    </row>
    <row r="42" spans="1:33" s="94" customFormat="1" ht="13.9" customHeight="1">
      <c r="A42" s="157"/>
      <c r="B42" s="157"/>
      <c r="AC42" s="1469"/>
      <c r="AD42" s="1469"/>
      <c r="AE42" s="1469"/>
      <c r="AF42" s="1469"/>
      <c r="AG42" s="1469"/>
    </row>
    <row r="43" spans="1:33">
      <c r="B43" s="350">
        <f>B7-SUM(B8:B34)</f>
        <v>0</v>
      </c>
      <c r="C43" s="350">
        <f>C7-SUM(C8:C34)</f>
        <v>0</v>
      </c>
      <c r="D43" s="350">
        <f>D7-SUM(D8:D34)</f>
        <v>0</v>
      </c>
    </row>
  </sheetData>
  <mergeCells count="8">
    <mergeCell ref="C37:D37"/>
    <mergeCell ref="C38:D38"/>
    <mergeCell ref="A3:G3"/>
    <mergeCell ref="C4:D4"/>
    <mergeCell ref="A5:A6"/>
    <mergeCell ref="B5:D5"/>
    <mergeCell ref="E5:G5"/>
    <mergeCell ref="A35:A3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&amp;C&amp;"Times New Roman,標準"&amp;8&amp;A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0"/>
  <sheetViews>
    <sheetView view="pageBreakPreview" topLeftCell="A52" zoomScaleNormal="100" zoomScaleSheetLayoutView="100" workbookViewId="0">
      <selection activeCell="I10" sqref="I10"/>
    </sheetView>
  </sheetViews>
  <sheetFormatPr defaultColWidth="9" defaultRowHeight="15.75"/>
  <cols>
    <col min="1" max="1" width="11.375" style="97" customWidth="1"/>
    <col min="2" max="5" width="5.625" style="97" customWidth="1"/>
    <col min="6" max="22" width="5.5" style="97" customWidth="1"/>
    <col min="23" max="23" width="9" style="97"/>
    <col min="24" max="30" width="4" style="97" bestFit="1" customWidth="1"/>
    <col min="31" max="256" width="9" style="97"/>
    <col min="257" max="257" width="11.375" style="97" customWidth="1"/>
    <col min="258" max="261" width="5.625" style="97" customWidth="1"/>
    <col min="262" max="278" width="5.5" style="97" customWidth="1"/>
    <col min="279" max="279" width="9" style="97"/>
    <col min="280" max="286" width="4" style="97" bestFit="1" customWidth="1"/>
    <col min="287" max="512" width="9" style="97"/>
    <col min="513" max="513" width="11.375" style="97" customWidth="1"/>
    <col min="514" max="517" width="5.625" style="97" customWidth="1"/>
    <col min="518" max="534" width="5.5" style="97" customWidth="1"/>
    <col min="535" max="535" width="9" style="97"/>
    <col min="536" max="542" width="4" style="97" bestFit="1" customWidth="1"/>
    <col min="543" max="768" width="9" style="97"/>
    <col min="769" max="769" width="11.375" style="97" customWidth="1"/>
    <col min="770" max="773" width="5.625" style="97" customWidth="1"/>
    <col min="774" max="790" width="5.5" style="97" customWidth="1"/>
    <col min="791" max="791" width="9" style="97"/>
    <col min="792" max="798" width="4" style="97" bestFit="1" customWidth="1"/>
    <col min="799" max="1024" width="9" style="97"/>
    <col min="1025" max="1025" width="11.375" style="97" customWidth="1"/>
    <col min="1026" max="1029" width="5.625" style="97" customWidth="1"/>
    <col min="1030" max="1046" width="5.5" style="97" customWidth="1"/>
    <col min="1047" max="1047" width="9" style="97"/>
    <col min="1048" max="1054" width="4" style="97" bestFit="1" customWidth="1"/>
    <col min="1055" max="1280" width="9" style="97"/>
    <col min="1281" max="1281" width="11.375" style="97" customWidth="1"/>
    <col min="1282" max="1285" width="5.625" style="97" customWidth="1"/>
    <col min="1286" max="1302" width="5.5" style="97" customWidth="1"/>
    <col min="1303" max="1303" width="9" style="97"/>
    <col min="1304" max="1310" width="4" style="97" bestFit="1" customWidth="1"/>
    <col min="1311" max="1536" width="9" style="97"/>
    <col min="1537" max="1537" width="11.375" style="97" customWidth="1"/>
    <col min="1538" max="1541" width="5.625" style="97" customWidth="1"/>
    <col min="1542" max="1558" width="5.5" style="97" customWidth="1"/>
    <col min="1559" max="1559" width="9" style="97"/>
    <col min="1560" max="1566" width="4" style="97" bestFit="1" customWidth="1"/>
    <col min="1567" max="1792" width="9" style="97"/>
    <col min="1793" max="1793" width="11.375" style="97" customWidth="1"/>
    <col min="1794" max="1797" width="5.625" style="97" customWidth="1"/>
    <col min="1798" max="1814" width="5.5" style="97" customWidth="1"/>
    <col min="1815" max="1815" width="9" style="97"/>
    <col min="1816" max="1822" width="4" style="97" bestFit="1" customWidth="1"/>
    <col min="1823" max="2048" width="9" style="97"/>
    <col min="2049" max="2049" width="11.375" style="97" customWidth="1"/>
    <col min="2050" max="2053" width="5.625" style="97" customWidth="1"/>
    <col min="2054" max="2070" width="5.5" style="97" customWidth="1"/>
    <col min="2071" max="2071" width="9" style="97"/>
    <col min="2072" max="2078" width="4" style="97" bestFit="1" customWidth="1"/>
    <col min="2079" max="2304" width="9" style="97"/>
    <col min="2305" max="2305" width="11.375" style="97" customWidth="1"/>
    <col min="2306" max="2309" width="5.625" style="97" customWidth="1"/>
    <col min="2310" max="2326" width="5.5" style="97" customWidth="1"/>
    <col min="2327" max="2327" width="9" style="97"/>
    <col min="2328" max="2334" width="4" style="97" bestFit="1" customWidth="1"/>
    <col min="2335" max="2560" width="9" style="97"/>
    <col min="2561" max="2561" width="11.375" style="97" customWidth="1"/>
    <col min="2562" max="2565" width="5.625" style="97" customWidth="1"/>
    <col min="2566" max="2582" width="5.5" style="97" customWidth="1"/>
    <col min="2583" max="2583" width="9" style="97"/>
    <col min="2584" max="2590" width="4" style="97" bestFit="1" customWidth="1"/>
    <col min="2591" max="2816" width="9" style="97"/>
    <col min="2817" max="2817" width="11.375" style="97" customWidth="1"/>
    <col min="2818" max="2821" width="5.625" style="97" customWidth="1"/>
    <col min="2822" max="2838" width="5.5" style="97" customWidth="1"/>
    <col min="2839" max="2839" width="9" style="97"/>
    <col min="2840" max="2846" width="4" style="97" bestFit="1" customWidth="1"/>
    <col min="2847" max="3072" width="9" style="97"/>
    <col min="3073" max="3073" width="11.375" style="97" customWidth="1"/>
    <col min="3074" max="3077" width="5.625" style="97" customWidth="1"/>
    <col min="3078" max="3094" width="5.5" style="97" customWidth="1"/>
    <col min="3095" max="3095" width="9" style="97"/>
    <col min="3096" max="3102" width="4" style="97" bestFit="1" customWidth="1"/>
    <col min="3103" max="3328" width="9" style="97"/>
    <col min="3329" max="3329" width="11.375" style="97" customWidth="1"/>
    <col min="3330" max="3333" width="5.625" style="97" customWidth="1"/>
    <col min="3334" max="3350" width="5.5" style="97" customWidth="1"/>
    <col min="3351" max="3351" width="9" style="97"/>
    <col min="3352" max="3358" width="4" style="97" bestFit="1" customWidth="1"/>
    <col min="3359" max="3584" width="9" style="97"/>
    <col min="3585" max="3585" width="11.375" style="97" customWidth="1"/>
    <col min="3586" max="3589" width="5.625" style="97" customWidth="1"/>
    <col min="3590" max="3606" width="5.5" style="97" customWidth="1"/>
    <col min="3607" max="3607" width="9" style="97"/>
    <col min="3608" max="3614" width="4" style="97" bestFit="1" customWidth="1"/>
    <col min="3615" max="3840" width="9" style="97"/>
    <col min="3841" max="3841" width="11.375" style="97" customWidth="1"/>
    <col min="3842" max="3845" width="5.625" style="97" customWidth="1"/>
    <col min="3846" max="3862" width="5.5" style="97" customWidth="1"/>
    <col min="3863" max="3863" width="9" style="97"/>
    <col min="3864" max="3870" width="4" style="97" bestFit="1" customWidth="1"/>
    <col min="3871" max="4096" width="9" style="97"/>
    <col min="4097" max="4097" width="11.375" style="97" customWidth="1"/>
    <col min="4098" max="4101" width="5.625" style="97" customWidth="1"/>
    <col min="4102" max="4118" width="5.5" style="97" customWidth="1"/>
    <col min="4119" max="4119" width="9" style="97"/>
    <col min="4120" max="4126" width="4" style="97" bestFit="1" customWidth="1"/>
    <col min="4127" max="4352" width="9" style="97"/>
    <col min="4353" max="4353" width="11.375" style="97" customWidth="1"/>
    <col min="4354" max="4357" width="5.625" style="97" customWidth="1"/>
    <col min="4358" max="4374" width="5.5" style="97" customWidth="1"/>
    <col min="4375" max="4375" width="9" style="97"/>
    <col min="4376" max="4382" width="4" style="97" bestFit="1" customWidth="1"/>
    <col min="4383" max="4608" width="9" style="97"/>
    <col min="4609" max="4609" width="11.375" style="97" customWidth="1"/>
    <col min="4610" max="4613" width="5.625" style="97" customWidth="1"/>
    <col min="4614" max="4630" width="5.5" style="97" customWidth="1"/>
    <col min="4631" max="4631" width="9" style="97"/>
    <col min="4632" max="4638" width="4" style="97" bestFit="1" customWidth="1"/>
    <col min="4639" max="4864" width="9" style="97"/>
    <col min="4865" max="4865" width="11.375" style="97" customWidth="1"/>
    <col min="4866" max="4869" width="5.625" style="97" customWidth="1"/>
    <col min="4870" max="4886" width="5.5" style="97" customWidth="1"/>
    <col min="4887" max="4887" width="9" style="97"/>
    <col min="4888" max="4894" width="4" style="97" bestFit="1" customWidth="1"/>
    <col min="4895" max="5120" width="9" style="97"/>
    <col min="5121" max="5121" width="11.375" style="97" customWidth="1"/>
    <col min="5122" max="5125" width="5.625" style="97" customWidth="1"/>
    <col min="5126" max="5142" width="5.5" style="97" customWidth="1"/>
    <col min="5143" max="5143" width="9" style="97"/>
    <col min="5144" max="5150" width="4" style="97" bestFit="1" customWidth="1"/>
    <col min="5151" max="5376" width="9" style="97"/>
    <col min="5377" max="5377" width="11.375" style="97" customWidth="1"/>
    <col min="5378" max="5381" width="5.625" style="97" customWidth="1"/>
    <col min="5382" max="5398" width="5.5" style="97" customWidth="1"/>
    <col min="5399" max="5399" width="9" style="97"/>
    <col min="5400" max="5406" width="4" style="97" bestFit="1" customWidth="1"/>
    <col min="5407" max="5632" width="9" style="97"/>
    <col min="5633" max="5633" width="11.375" style="97" customWidth="1"/>
    <col min="5634" max="5637" width="5.625" style="97" customWidth="1"/>
    <col min="5638" max="5654" width="5.5" style="97" customWidth="1"/>
    <col min="5655" max="5655" width="9" style="97"/>
    <col min="5656" max="5662" width="4" style="97" bestFit="1" customWidth="1"/>
    <col min="5663" max="5888" width="9" style="97"/>
    <col min="5889" max="5889" width="11.375" style="97" customWidth="1"/>
    <col min="5890" max="5893" width="5.625" style="97" customWidth="1"/>
    <col min="5894" max="5910" width="5.5" style="97" customWidth="1"/>
    <col min="5911" max="5911" width="9" style="97"/>
    <col min="5912" max="5918" width="4" style="97" bestFit="1" customWidth="1"/>
    <col min="5919" max="6144" width="9" style="97"/>
    <col min="6145" max="6145" width="11.375" style="97" customWidth="1"/>
    <col min="6146" max="6149" width="5.625" style="97" customWidth="1"/>
    <col min="6150" max="6166" width="5.5" style="97" customWidth="1"/>
    <col min="6167" max="6167" width="9" style="97"/>
    <col min="6168" max="6174" width="4" style="97" bestFit="1" customWidth="1"/>
    <col min="6175" max="6400" width="9" style="97"/>
    <col min="6401" max="6401" width="11.375" style="97" customWidth="1"/>
    <col min="6402" max="6405" width="5.625" style="97" customWidth="1"/>
    <col min="6406" max="6422" width="5.5" style="97" customWidth="1"/>
    <col min="6423" max="6423" width="9" style="97"/>
    <col min="6424" max="6430" width="4" style="97" bestFit="1" customWidth="1"/>
    <col min="6431" max="6656" width="9" style="97"/>
    <col min="6657" max="6657" width="11.375" style="97" customWidth="1"/>
    <col min="6658" max="6661" width="5.625" style="97" customWidth="1"/>
    <col min="6662" max="6678" width="5.5" style="97" customWidth="1"/>
    <col min="6679" max="6679" width="9" style="97"/>
    <col min="6680" max="6686" width="4" style="97" bestFit="1" customWidth="1"/>
    <col min="6687" max="6912" width="9" style="97"/>
    <col min="6913" max="6913" width="11.375" style="97" customWidth="1"/>
    <col min="6914" max="6917" width="5.625" style="97" customWidth="1"/>
    <col min="6918" max="6934" width="5.5" style="97" customWidth="1"/>
    <col min="6935" max="6935" width="9" style="97"/>
    <col min="6936" max="6942" width="4" style="97" bestFit="1" customWidth="1"/>
    <col min="6943" max="7168" width="9" style="97"/>
    <col min="7169" max="7169" width="11.375" style="97" customWidth="1"/>
    <col min="7170" max="7173" width="5.625" style="97" customWidth="1"/>
    <col min="7174" max="7190" width="5.5" style="97" customWidth="1"/>
    <col min="7191" max="7191" width="9" style="97"/>
    <col min="7192" max="7198" width="4" style="97" bestFit="1" customWidth="1"/>
    <col min="7199" max="7424" width="9" style="97"/>
    <col min="7425" max="7425" width="11.375" style="97" customWidth="1"/>
    <col min="7426" max="7429" width="5.625" style="97" customWidth="1"/>
    <col min="7430" max="7446" width="5.5" style="97" customWidth="1"/>
    <col min="7447" max="7447" width="9" style="97"/>
    <col min="7448" max="7454" width="4" style="97" bestFit="1" customWidth="1"/>
    <col min="7455" max="7680" width="9" style="97"/>
    <col min="7681" max="7681" width="11.375" style="97" customWidth="1"/>
    <col min="7682" max="7685" width="5.625" style="97" customWidth="1"/>
    <col min="7686" max="7702" width="5.5" style="97" customWidth="1"/>
    <col min="7703" max="7703" width="9" style="97"/>
    <col min="7704" max="7710" width="4" style="97" bestFit="1" customWidth="1"/>
    <col min="7711" max="7936" width="9" style="97"/>
    <col min="7937" max="7937" width="11.375" style="97" customWidth="1"/>
    <col min="7938" max="7941" width="5.625" style="97" customWidth="1"/>
    <col min="7942" max="7958" width="5.5" style="97" customWidth="1"/>
    <col min="7959" max="7959" width="9" style="97"/>
    <col min="7960" max="7966" width="4" style="97" bestFit="1" customWidth="1"/>
    <col min="7967" max="8192" width="9" style="97"/>
    <col min="8193" max="8193" width="11.375" style="97" customWidth="1"/>
    <col min="8194" max="8197" width="5.625" style="97" customWidth="1"/>
    <col min="8198" max="8214" width="5.5" style="97" customWidth="1"/>
    <col min="8215" max="8215" width="9" style="97"/>
    <col min="8216" max="8222" width="4" style="97" bestFit="1" customWidth="1"/>
    <col min="8223" max="8448" width="9" style="97"/>
    <col min="8449" max="8449" width="11.375" style="97" customWidth="1"/>
    <col min="8450" max="8453" width="5.625" style="97" customWidth="1"/>
    <col min="8454" max="8470" width="5.5" style="97" customWidth="1"/>
    <col min="8471" max="8471" width="9" style="97"/>
    <col min="8472" max="8478" width="4" style="97" bestFit="1" customWidth="1"/>
    <col min="8479" max="8704" width="9" style="97"/>
    <col min="8705" max="8705" width="11.375" style="97" customWidth="1"/>
    <col min="8706" max="8709" width="5.625" style="97" customWidth="1"/>
    <col min="8710" max="8726" width="5.5" style="97" customWidth="1"/>
    <col min="8727" max="8727" width="9" style="97"/>
    <col min="8728" max="8734" width="4" style="97" bestFit="1" customWidth="1"/>
    <col min="8735" max="8960" width="9" style="97"/>
    <col min="8961" max="8961" width="11.375" style="97" customWidth="1"/>
    <col min="8962" max="8965" width="5.625" style="97" customWidth="1"/>
    <col min="8966" max="8982" width="5.5" style="97" customWidth="1"/>
    <col min="8983" max="8983" width="9" style="97"/>
    <col min="8984" max="8990" width="4" style="97" bestFit="1" customWidth="1"/>
    <col min="8991" max="9216" width="9" style="97"/>
    <col min="9217" max="9217" width="11.375" style="97" customWidth="1"/>
    <col min="9218" max="9221" width="5.625" style="97" customWidth="1"/>
    <col min="9222" max="9238" width="5.5" style="97" customWidth="1"/>
    <col min="9239" max="9239" width="9" style="97"/>
    <col min="9240" max="9246" width="4" style="97" bestFit="1" customWidth="1"/>
    <col min="9247" max="9472" width="9" style="97"/>
    <col min="9473" max="9473" width="11.375" style="97" customWidth="1"/>
    <col min="9474" max="9477" width="5.625" style="97" customWidth="1"/>
    <col min="9478" max="9494" width="5.5" style="97" customWidth="1"/>
    <col min="9495" max="9495" width="9" style="97"/>
    <col min="9496" max="9502" width="4" style="97" bestFit="1" customWidth="1"/>
    <col min="9503" max="9728" width="9" style="97"/>
    <col min="9729" max="9729" width="11.375" style="97" customWidth="1"/>
    <col min="9730" max="9733" width="5.625" style="97" customWidth="1"/>
    <col min="9734" max="9750" width="5.5" style="97" customWidth="1"/>
    <col min="9751" max="9751" width="9" style="97"/>
    <col min="9752" max="9758" width="4" style="97" bestFit="1" customWidth="1"/>
    <col min="9759" max="9984" width="9" style="97"/>
    <col min="9985" max="9985" width="11.375" style="97" customWidth="1"/>
    <col min="9986" max="9989" width="5.625" style="97" customWidth="1"/>
    <col min="9990" max="10006" width="5.5" style="97" customWidth="1"/>
    <col min="10007" max="10007" width="9" style="97"/>
    <col min="10008" max="10014" width="4" style="97" bestFit="1" customWidth="1"/>
    <col min="10015" max="10240" width="9" style="97"/>
    <col min="10241" max="10241" width="11.375" style="97" customWidth="1"/>
    <col min="10242" max="10245" width="5.625" style="97" customWidth="1"/>
    <col min="10246" max="10262" width="5.5" style="97" customWidth="1"/>
    <col min="10263" max="10263" width="9" style="97"/>
    <col min="10264" max="10270" width="4" style="97" bestFit="1" customWidth="1"/>
    <col min="10271" max="10496" width="9" style="97"/>
    <col min="10497" max="10497" width="11.375" style="97" customWidth="1"/>
    <col min="10498" max="10501" width="5.625" style="97" customWidth="1"/>
    <col min="10502" max="10518" width="5.5" style="97" customWidth="1"/>
    <col min="10519" max="10519" width="9" style="97"/>
    <col min="10520" max="10526" width="4" style="97" bestFit="1" customWidth="1"/>
    <col min="10527" max="10752" width="9" style="97"/>
    <col min="10753" max="10753" width="11.375" style="97" customWidth="1"/>
    <col min="10754" max="10757" width="5.625" style="97" customWidth="1"/>
    <col min="10758" max="10774" width="5.5" style="97" customWidth="1"/>
    <col min="10775" max="10775" width="9" style="97"/>
    <col min="10776" max="10782" width="4" style="97" bestFit="1" customWidth="1"/>
    <col min="10783" max="11008" width="9" style="97"/>
    <col min="11009" max="11009" width="11.375" style="97" customWidth="1"/>
    <col min="11010" max="11013" width="5.625" style="97" customWidth="1"/>
    <col min="11014" max="11030" width="5.5" style="97" customWidth="1"/>
    <col min="11031" max="11031" width="9" style="97"/>
    <col min="11032" max="11038" width="4" style="97" bestFit="1" customWidth="1"/>
    <col min="11039" max="11264" width="9" style="97"/>
    <col min="11265" max="11265" width="11.375" style="97" customWidth="1"/>
    <col min="11266" max="11269" width="5.625" style="97" customWidth="1"/>
    <col min="11270" max="11286" width="5.5" style="97" customWidth="1"/>
    <col min="11287" max="11287" width="9" style="97"/>
    <col min="11288" max="11294" width="4" style="97" bestFit="1" customWidth="1"/>
    <col min="11295" max="11520" width="9" style="97"/>
    <col min="11521" max="11521" width="11.375" style="97" customWidth="1"/>
    <col min="11522" max="11525" width="5.625" style="97" customWidth="1"/>
    <col min="11526" max="11542" width="5.5" style="97" customWidth="1"/>
    <col min="11543" max="11543" width="9" style="97"/>
    <col min="11544" max="11550" width="4" style="97" bestFit="1" customWidth="1"/>
    <col min="11551" max="11776" width="9" style="97"/>
    <col min="11777" max="11777" width="11.375" style="97" customWidth="1"/>
    <col min="11778" max="11781" width="5.625" style="97" customWidth="1"/>
    <col min="11782" max="11798" width="5.5" style="97" customWidth="1"/>
    <col min="11799" max="11799" width="9" style="97"/>
    <col min="11800" max="11806" width="4" style="97" bestFit="1" customWidth="1"/>
    <col min="11807" max="12032" width="9" style="97"/>
    <col min="12033" max="12033" width="11.375" style="97" customWidth="1"/>
    <col min="12034" max="12037" width="5.625" style="97" customWidth="1"/>
    <col min="12038" max="12054" width="5.5" style="97" customWidth="1"/>
    <col min="12055" max="12055" width="9" style="97"/>
    <col min="12056" max="12062" width="4" style="97" bestFit="1" customWidth="1"/>
    <col min="12063" max="12288" width="9" style="97"/>
    <col min="12289" max="12289" width="11.375" style="97" customWidth="1"/>
    <col min="12290" max="12293" width="5.625" style="97" customWidth="1"/>
    <col min="12294" max="12310" width="5.5" style="97" customWidth="1"/>
    <col min="12311" max="12311" width="9" style="97"/>
    <col min="12312" max="12318" width="4" style="97" bestFit="1" customWidth="1"/>
    <col min="12319" max="12544" width="9" style="97"/>
    <col min="12545" max="12545" width="11.375" style="97" customWidth="1"/>
    <col min="12546" max="12549" width="5.625" style="97" customWidth="1"/>
    <col min="12550" max="12566" width="5.5" style="97" customWidth="1"/>
    <col min="12567" max="12567" width="9" style="97"/>
    <col min="12568" max="12574" width="4" style="97" bestFit="1" customWidth="1"/>
    <col min="12575" max="12800" width="9" style="97"/>
    <col min="12801" max="12801" width="11.375" style="97" customWidth="1"/>
    <col min="12802" max="12805" width="5.625" style="97" customWidth="1"/>
    <col min="12806" max="12822" width="5.5" style="97" customWidth="1"/>
    <col min="12823" max="12823" width="9" style="97"/>
    <col min="12824" max="12830" width="4" style="97" bestFit="1" customWidth="1"/>
    <col min="12831" max="13056" width="9" style="97"/>
    <col min="13057" max="13057" width="11.375" style="97" customWidth="1"/>
    <col min="13058" max="13061" width="5.625" style="97" customWidth="1"/>
    <col min="13062" max="13078" width="5.5" style="97" customWidth="1"/>
    <col min="13079" max="13079" width="9" style="97"/>
    <col min="13080" max="13086" width="4" style="97" bestFit="1" customWidth="1"/>
    <col min="13087" max="13312" width="9" style="97"/>
    <col min="13313" max="13313" width="11.375" style="97" customWidth="1"/>
    <col min="13314" max="13317" width="5.625" style="97" customWidth="1"/>
    <col min="13318" max="13334" width="5.5" style="97" customWidth="1"/>
    <col min="13335" max="13335" width="9" style="97"/>
    <col min="13336" max="13342" width="4" style="97" bestFit="1" customWidth="1"/>
    <col min="13343" max="13568" width="9" style="97"/>
    <col min="13569" max="13569" width="11.375" style="97" customWidth="1"/>
    <col min="13570" max="13573" width="5.625" style="97" customWidth="1"/>
    <col min="13574" max="13590" width="5.5" style="97" customWidth="1"/>
    <col min="13591" max="13591" width="9" style="97"/>
    <col min="13592" max="13598" width="4" style="97" bestFit="1" customWidth="1"/>
    <col min="13599" max="13824" width="9" style="97"/>
    <col min="13825" max="13825" width="11.375" style="97" customWidth="1"/>
    <col min="13826" max="13829" width="5.625" style="97" customWidth="1"/>
    <col min="13830" max="13846" width="5.5" style="97" customWidth="1"/>
    <col min="13847" max="13847" width="9" style="97"/>
    <col min="13848" max="13854" width="4" style="97" bestFit="1" customWidth="1"/>
    <col min="13855" max="14080" width="9" style="97"/>
    <col min="14081" max="14081" width="11.375" style="97" customWidth="1"/>
    <col min="14082" max="14085" width="5.625" style="97" customWidth="1"/>
    <col min="14086" max="14102" width="5.5" style="97" customWidth="1"/>
    <col min="14103" max="14103" width="9" style="97"/>
    <col min="14104" max="14110" width="4" style="97" bestFit="1" customWidth="1"/>
    <col min="14111" max="14336" width="9" style="97"/>
    <col min="14337" max="14337" width="11.375" style="97" customWidth="1"/>
    <col min="14338" max="14341" width="5.625" style="97" customWidth="1"/>
    <col min="14342" max="14358" width="5.5" style="97" customWidth="1"/>
    <col min="14359" max="14359" width="9" style="97"/>
    <col min="14360" max="14366" width="4" style="97" bestFit="1" customWidth="1"/>
    <col min="14367" max="14592" width="9" style="97"/>
    <col min="14593" max="14593" width="11.375" style="97" customWidth="1"/>
    <col min="14594" max="14597" width="5.625" style="97" customWidth="1"/>
    <col min="14598" max="14614" width="5.5" style="97" customWidth="1"/>
    <col min="14615" max="14615" width="9" style="97"/>
    <col min="14616" max="14622" width="4" style="97" bestFit="1" customWidth="1"/>
    <col min="14623" max="14848" width="9" style="97"/>
    <col min="14849" max="14849" width="11.375" style="97" customWidth="1"/>
    <col min="14850" max="14853" width="5.625" style="97" customWidth="1"/>
    <col min="14854" max="14870" width="5.5" style="97" customWidth="1"/>
    <col min="14871" max="14871" width="9" style="97"/>
    <col min="14872" max="14878" width="4" style="97" bestFit="1" customWidth="1"/>
    <col min="14879" max="15104" width="9" style="97"/>
    <col min="15105" max="15105" width="11.375" style="97" customWidth="1"/>
    <col min="15106" max="15109" width="5.625" style="97" customWidth="1"/>
    <col min="15110" max="15126" width="5.5" style="97" customWidth="1"/>
    <col min="15127" max="15127" width="9" style="97"/>
    <col min="15128" max="15134" width="4" style="97" bestFit="1" customWidth="1"/>
    <col min="15135" max="15360" width="9" style="97"/>
    <col min="15361" max="15361" width="11.375" style="97" customWidth="1"/>
    <col min="15362" max="15365" width="5.625" style="97" customWidth="1"/>
    <col min="15366" max="15382" width="5.5" style="97" customWidth="1"/>
    <col min="15383" max="15383" width="9" style="97"/>
    <col min="15384" max="15390" width="4" style="97" bestFit="1" customWidth="1"/>
    <col min="15391" max="15616" width="9" style="97"/>
    <col min="15617" max="15617" width="11.375" style="97" customWidth="1"/>
    <col min="15618" max="15621" width="5.625" style="97" customWidth="1"/>
    <col min="15622" max="15638" width="5.5" style="97" customWidth="1"/>
    <col min="15639" max="15639" width="9" style="97"/>
    <col min="15640" max="15646" width="4" style="97" bestFit="1" customWidth="1"/>
    <col min="15647" max="15872" width="9" style="97"/>
    <col min="15873" max="15873" width="11.375" style="97" customWidth="1"/>
    <col min="15874" max="15877" width="5.625" style="97" customWidth="1"/>
    <col min="15878" max="15894" width="5.5" style="97" customWidth="1"/>
    <col min="15895" max="15895" width="9" style="97"/>
    <col min="15896" max="15902" width="4" style="97" bestFit="1" customWidth="1"/>
    <col min="15903" max="16128" width="9" style="97"/>
    <col min="16129" max="16129" width="11.375" style="97" customWidth="1"/>
    <col min="16130" max="16133" width="5.625" style="97" customWidth="1"/>
    <col min="16134" max="16150" width="5.5" style="97" customWidth="1"/>
    <col min="16151" max="16151" width="9" style="97"/>
    <col min="16152" max="16158" width="4" style="97" bestFit="1" customWidth="1"/>
    <col min="16159" max="16384" width="9" style="97"/>
  </cols>
  <sheetData>
    <row r="1" spans="1:30" s="94" customFormat="1" ht="14.25">
      <c r="A1" s="1739" t="s">
        <v>143</v>
      </c>
      <c r="B1" s="1739"/>
      <c r="O1" s="1469"/>
      <c r="P1" s="1470"/>
      <c r="Q1" s="1739" t="s">
        <v>139</v>
      </c>
      <c r="R1" s="1739"/>
      <c r="S1" s="1739"/>
      <c r="T1" s="1739" t="s">
        <v>393</v>
      </c>
      <c r="U1" s="1739"/>
      <c r="V1" s="1739"/>
    </row>
    <row r="2" spans="1:30" s="94" customFormat="1" ht="14.25">
      <c r="A2" s="1739" t="s">
        <v>34</v>
      </c>
      <c r="B2" s="1739"/>
      <c r="C2" s="1474" t="s">
        <v>88</v>
      </c>
      <c r="D2" s="1475"/>
      <c r="E2" s="1475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57" t="s">
        <v>336</v>
      </c>
      <c r="Q2" s="1739" t="s">
        <v>208</v>
      </c>
      <c r="R2" s="1739"/>
      <c r="S2" s="1739"/>
      <c r="T2" s="1739" t="s">
        <v>695</v>
      </c>
      <c r="U2" s="1739"/>
      <c r="V2" s="1739"/>
    </row>
    <row r="3" spans="1:30" s="100" customFormat="1" ht="25.5" customHeight="1">
      <c r="A3" s="1748" t="s">
        <v>2487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0" s="94" customFormat="1" ht="19.5" customHeight="1">
      <c r="A4" s="1763" t="s">
        <v>2488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U4" s="1813" t="s">
        <v>915</v>
      </c>
      <c r="V4" s="1813"/>
    </row>
    <row r="5" spans="1:30" s="1643" customFormat="1" ht="18" customHeight="1">
      <c r="A5" s="1972" t="s">
        <v>2489</v>
      </c>
      <c r="B5" s="1810" t="s">
        <v>2490</v>
      </c>
      <c r="C5" s="1746"/>
      <c r="D5" s="1746"/>
      <c r="E5" s="1746"/>
      <c r="F5" s="1810" t="s">
        <v>381</v>
      </c>
      <c r="G5" s="1746"/>
      <c r="H5" s="1746"/>
      <c r="I5" s="1746"/>
      <c r="J5" s="1746"/>
      <c r="K5" s="1746"/>
      <c r="L5" s="1746"/>
      <c r="M5" s="1746"/>
      <c r="N5" s="1746"/>
      <c r="O5" s="1746"/>
      <c r="P5" s="1737"/>
      <c r="Q5" s="1825" t="s">
        <v>210</v>
      </c>
      <c r="R5" s="1808"/>
      <c r="S5" s="1808"/>
      <c r="T5" s="1825" t="s">
        <v>211</v>
      </c>
      <c r="U5" s="1808"/>
      <c r="V5" s="1808"/>
    </row>
    <row r="6" spans="1:30" s="1643" customFormat="1" ht="18" customHeight="1">
      <c r="A6" s="1766"/>
      <c r="B6" s="1739" t="s">
        <v>67</v>
      </c>
      <c r="C6" s="1739" t="s">
        <v>180</v>
      </c>
      <c r="D6" s="1739" t="s">
        <v>691</v>
      </c>
      <c r="E6" s="1739" t="s">
        <v>692</v>
      </c>
      <c r="F6" s="1810" t="s">
        <v>2832</v>
      </c>
      <c r="G6" s="1746"/>
      <c r="H6" s="1737"/>
      <c r="I6" s="1810" t="s">
        <v>2833</v>
      </c>
      <c r="J6" s="1737"/>
      <c r="K6" s="1810" t="s">
        <v>2834</v>
      </c>
      <c r="L6" s="1737"/>
      <c r="M6" s="1810" t="s">
        <v>2835</v>
      </c>
      <c r="N6" s="1737"/>
      <c r="O6" s="1810" t="s">
        <v>2836</v>
      </c>
      <c r="P6" s="1737"/>
      <c r="Q6" s="1823"/>
      <c r="R6" s="1763"/>
      <c r="S6" s="1763"/>
      <c r="T6" s="1823"/>
      <c r="U6" s="1763"/>
      <c r="V6" s="1763"/>
    </row>
    <row r="7" spans="1:30" s="1643" customFormat="1" ht="18" customHeight="1">
      <c r="A7" s="1767"/>
      <c r="B7" s="1739"/>
      <c r="C7" s="1739"/>
      <c r="D7" s="1739"/>
      <c r="E7" s="1739"/>
      <c r="F7" s="1439" t="s">
        <v>2868</v>
      </c>
      <c r="G7" s="1439" t="s">
        <v>2869</v>
      </c>
      <c r="H7" s="1439" t="s">
        <v>2870</v>
      </c>
      <c r="I7" s="1439" t="s">
        <v>2869</v>
      </c>
      <c r="J7" s="1439" t="s">
        <v>2870</v>
      </c>
      <c r="K7" s="1439" t="s">
        <v>2869</v>
      </c>
      <c r="L7" s="1439" t="s">
        <v>2870</v>
      </c>
      <c r="M7" s="1439" t="s">
        <v>2869</v>
      </c>
      <c r="N7" s="1439" t="s">
        <v>2870</v>
      </c>
      <c r="O7" s="1439" t="s">
        <v>2869</v>
      </c>
      <c r="P7" s="1439" t="s">
        <v>2870</v>
      </c>
      <c r="Q7" s="1439" t="s">
        <v>2832</v>
      </c>
      <c r="R7" s="1439" t="s">
        <v>2869</v>
      </c>
      <c r="S7" s="1463" t="s">
        <v>2870</v>
      </c>
      <c r="T7" s="1439" t="s">
        <v>2832</v>
      </c>
      <c r="U7" s="1439" t="s">
        <v>2869</v>
      </c>
      <c r="V7" s="1463" t="s">
        <v>2870</v>
      </c>
    </row>
    <row r="8" spans="1:30" s="519" customFormat="1" ht="12.6" customHeight="1">
      <c r="A8" s="591" t="s">
        <v>2933</v>
      </c>
      <c r="B8" s="422">
        <f>SUM(B9:B24)</f>
        <v>186</v>
      </c>
      <c r="C8" s="423">
        <f t="shared" ref="C8:S8" si="0">SUM(C9:C24)</f>
        <v>58</v>
      </c>
      <c r="D8" s="423">
        <f t="shared" si="0"/>
        <v>55</v>
      </c>
      <c r="E8" s="423">
        <f t="shared" si="0"/>
        <v>73</v>
      </c>
      <c r="F8" s="423">
        <f t="shared" si="0"/>
        <v>5796</v>
      </c>
      <c r="G8" s="423">
        <f t="shared" si="0"/>
        <v>3054</v>
      </c>
      <c r="H8" s="423">
        <f t="shared" si="0"/>
        <v>2742</v>
      </c>
      <c r="I8" s="423">
        <f t="shared" si="0"/>
        <v>864</v>
      </c>
      <c r="J8" s="423">
        <f t="shared" si="0"/>
        <v>816</v>
      </c>
      <c r="K8" s="423">
        <f t="shared" si="0"/>
        <v>818</v>
      </c>
      <c r="L8" s="423">
        <f t="shared" si="0"/>
        <v>776</v>
      </c>
      <c r="M8" s="423">
        <f t="shared" si="0"/>
        <v>1336</v>
      </c>
      <c r="N8" s="423">
        <f t="shared" si="0"/>
        <v>1146</v>
      </c>
      <c r="O8" s="423">
        <f t="shared" si="0"/>
        <v>36</v>
      </c>
      <c r="P8" s="423">
        <f t="shared" si="0"/>
        <v>4</v>
      </c>
      <c r="Q8" s="426">
        <f t="shared" si="0"/>
        <v>2641</v>
      </c>
      <c r="R8" s="348">
        <f t="shared" si="0"/>
        <v>1430</v>
      </c>
      <c r="S8" s="348">
        <f t="shared" si="0"/>
        <v>1211</v>
      </c>
      <c r="T8" s="426">
        <f>SUM(T9:T24)</f>
        <v>106</v>
      </c>
      <c r="U8" s="348">
        <f>SUM(U9:U24)</f>
        <v>79</v>
      </c>
      <c r="V8" s="348">
        <f>SUM(V9:V24)</f>
        <v>27</v>
      </c>
      <c r="X8" s="521">
        <f>B8-C8-D8-E8</f>
        <v>0</v>
      </c>
      <c r="Y8" s="521">
        <f>F8-G8-H8</f>
        <v>0</v>
      </c>
      <c r="Z8" s="521">
        <f>F8-SUM(I8:P8)</f>
        <v>0</v>
      </c>
      <c r="AA8" s="521">
        <f>G8-I8-K8-M8-O8</f>
        <v>0</v>
      </c>
      <c r="AB8" s="521">
        <f>H8-J8-L8-N8-P8</f>
        <v>0</v>
      </c>
      <c r="AC8" s="521">
        <f>Q8-R8-S8</f>
        <v>0</v>
      </c>
      <c r="AD8" s="521">
        <f>T8-U8-V8</f>
        <v>0</v>
      </c>
    </row>
    <row r="9" spans="1:30" s="519" customFormat="1" ht="12.6" customHeight="1">
      <c r="A9" s="1664" t="s">
        <v>2872</v>
      </c>
      <c r="B9" s="425">
        <f>B27+B51+B69</f>
        <v>3</v>
      </c>
      <c r="C9" s="426">
        <f t="shared" ref="C9:V24" si="1">C27+C51+C69</f>
        <v>1</v>
      </c>
      <c r="D9" s="426">
        <f t="shared" si="1"/>
        <v>1</v>
      </c>
      <c r="E9" s="426">
        <f t="shared" si="1"/>
        <v>1</v>
      </c>
      <c r="F9" s="426">
        <f t="shared" si="1"/>
        <v>147</v>
      </c>
      <c r="G9" s="426">
        <f t="shared" si="1"/>
        <v>145</v>
      </c>
      <c r="H9" s="426">
        <f t="shared" si="1"/>
        <v>2</v>
      </c>
      <c r="I9" s="426">
        <f t="shared" si="1"/>
        <v>49</v>
      </c>
      <c r="J9" s="426">
        <f t="shared" si="1"/>
        <v>1</v>
      </c>
      <c r="K9" s="426">
        <f t="shared" si="1"/>
        <v>48</v>
      </c>
      <c r="L9" s="426">
        <f t="shared" si="1"/>
        <v>0</v>
      </c>
      <c r="M9" s="426">
        <f t="shared" si="1"/>
        <v>48</v>
      </c>
      <c r="N9" s="426">
        <f t="shared" si="1"/>
        <v>1</v>
      </c>
      <c r="O9" s="426">
        <f t="shared" si="1"/>
        <v>0</v>
      </c>
      <c r="P9" s="426">
        <f t="shared" si="1"/>
        <v>0</v>
      </c>
      <c r="Q9" s="426">
        <f t="shared" si="1"/>
        <v>43</v>
      </c>
      <c r="R9" s="348">
        <f t="shared" si="1"/>
        <v>43</v>
      </c>
      <c r="S9" s="348">
        <f t="shared" si="1"/>
        <v>0</v>
      </c>
      <c r="T9" s="426">
        <f t="shared" si="1"/>
        <v>4</v>
      </c>
      <c r="U9" s="348">
        <f t="shared" si="1"/>
        <v>4</v>
      </c>
      <c r="V9" s="348">
        <f t="shared" si="1"/>
        <v>0</v>
      </c>
      <c r="X9" s="521">
        <f t="shared" ref="X9:X24" si="2">B9-C9-D9-E9</f>
        <v>0</v>
      </c>
      <c r="Y9" s="521">
        <f t="shared" ref="Y9:Y24" si="3">F9-G9-H9</f>
        <v>0</v>
      </c>
      <c r="Z9" s="521">
        <f t="shared" ref="Z9:Z24" si="4">F9-SUM(I9:P9)</f>
        <v>0</v>
      </c>
      <c r="AA9" s="521">
        <f t="shared" ref="AA9:AB24" si="5">G9-I9-K9-M9-O9</f>
        <v>0</v>
      </c>
      <c r="AB9" s="521">
        <f t="shared" si="5"/>
        <v>0</v>
      </c>
      <c r="AC9" s="521">
        <f t="shared" ref="AC9:AC24" si="6">Q9-R9-S9</f>
        <v>0</v>
      </c>
      <c r="AD9" s="521">
        <f t="shared" ref="AD9:AD24" si="7">T9-U9-V9</f>
        <v>0</v>
      </c>
    </row>
    <row r="10" spans="1:30" s="519" customFormat="1" ht="12.6" customHeight="1">
      <c r="A10" s="1664" t="s">
        <v>2873</v>
      </c>
      <c r="B10" s="425">
        <f t="shared" ref="B10:S24" si="8">B28+B52+B70</f>
        <v>9</v>
      </c>
      <c r="C10" s="426">
        <f t="shared" si="8"/>
        <v>3</v>
      </c>
      <c r="D10" s="426">
        <f t="shared" si="8"/>
        <v>2</v>
      </c>
      <c r="E10" s="426">
        <f t="shared" si="8"/>
        <v>4</v>
      </c>
      <c r="F10" s="426">
        <f t="shared" si="8"/>
        <v>365</v>
      </c>
      <c r="G10" s="426">
        <f t="shared" si="8"/>
        <v>362</v>
      </c>
      <c r="H10" s="426">
        <f t="shared" si="8"/>
        <v>3</v>
      </c>
      <c r="I10" s="426">
        <f t="shared" si="8"/>
        <v>104</v>
      </c>
      <c r="J10" s="426">
        <f t="shared" si="8"/>
        <v>1</v>
      </c>
      <c r="K10" s="426">
        <f t="shared" si="8"/>
        <v>87</v>
      </c>
      <c r="L10" s="426">
        <f t="shared" si="8"/>
        <v>0</v>
      </c>
      <c r="M10" s="426">
        <f t="shared" si="8"/>
        <v>170</v>
      </c>
      <c r="N10" s="426">
        <f t="shared" si="8"/>
        <v>2</v>
      </c>
      <c r="O10" s="426">
        <f t="shared" si="8"/>
        <v>1</v>
      </c>
      <c r="P10" s="426">
        <f t="shared" si="8"/>
        <v>0</v>
      </c>
      <c r="Q10" s="426">
        <f t="shared" si="8"/>
        <v>190</v>
      </c>
      <c r="R10" s="348">
        <f t="shared" si="8"/>
        <v>188</v>
      </c>
      <c r="S10" s="348">
        <f t="shared" si="8"/>
        <v>2</v>
      </c>
      <c r="T10" s="426">
        <f t="shared" si="1"/>
        <v>6</v>
      </c>
      <c r="U10" s="348">
        <f t="shared" si="1"/>
        <v>6</v>
      </c>
      <c r="V10" s="348">
        <f t="shared" si="1"/>
        <v>0</v>
      </c>
      <c r="X10" s="521">
        <f t="shared" si="2"/>
        <v>0</v>
      </c>
      <c r="Y10" s="521">
        <f t="shared" si="3"/>
        <v>0</v>
      </c>
      <c r="Z10" s="521">
        <f t="shared" si="4"/>
        <v>0</v>
      </c>
      <c r="AA10" s="521">
        <f t="shared" si="5"/>
        <v>0</v>
      </c>
      <c r="AB10" s="521">
        <f t="shared" si="5"/>
        <v>0</v>
      </c>
      <c r="AC10" s="521">
        <f t="shared" si="6"/>
        <v>0</v>
      </c>
      <c r="AD10" s="521">
        <f t="shared" si="7"/>
        <v>0</v>
      </c>
    </row>
    <row r="11" spans="1:30" s="519" customFormat="1" ht="12.6" customHeight="1">
      <c r="A11" s="1664" t="s">
        <v>2874</v>
      </c>
      <c r="B11" s="425">
        <f t="shared" si="8"/>
        <v>30</v>
      </c>
      <c r="C11" s="426">
        <f t="shared" si="8"/>
        <v>9</v>
      </c>
      <c r="D11" s="426">
        <f t="shared" si="8"/>
        <v>9</v>
      </c>
      <c r="E11" s="426">
        <f t="shared" si="8"/>
        <v>12</v>
      </c>
      <c r="F11" s="426">
        <f t="shared" si="8"/>
        <v>960</v>
      </c>
      <c r="G11" s="426">
        <f t="shared" si="8"/>
        <v>934</v>
      </c>
      <c r="H11" s="426">
        <f t="shared" si="8"/>
        <v>26</v>
      </c>
      <c r="I11" s="426">
        <f t="shared" si="8"/>
        <v>226</v>
      </c>
      <c r="J11" s="426">
        <f t="shared" si="8"/>
        <v>5</v>
      </c>
      <c r="K11" s="426">
        <f t="shared" si="8"/>
        <v>239</v>
      </c>
      <c r="L11" s="426">
        <f t="shared" si="8"/>
        <v>10</v>
      </c>
      <c r="M11" s="426">
        <f t="shared" si="8"/>
        <v>456</v>
      </c>
      <c r="N11" s="426">
        <f t="shared" si="8"/>
        <v>11</v>
      </c>
      <c r="O11" s="426">
        <f t="shared" si="8"/>
        <v>13</v>
      </c>
      <c r="P11" s="426">
        <f t="shared" si="8"/>
        <v>0</v>
      </c>
      <c r="Q11" s="426">
        <f t="shared" si="8"/>
        <v>449</v>
      </c>
      <c r="R11" s="348">
        <f t="shared" si="8"/>
        <v>441</v>
      </c>
      <c r="S11" s="348">
        <f t="shared" si="8"/>
        <v>8</v>
      </c>
      <c r="T11" s="426">
        <f t="shared" si="1"/>
        <v>31</v>
      </c>
      <c r="U11" s="348">
        <f t="shared" si="1"/>
        <v>31</v>
      </c>
      <c r="V11" s="348">
        <f t="shared" si="1"/>
        <v>0</v>
      </c>
      <c r="X11" s="521">
        <f t="shared" si="2"/>
        <v>0</v>
      </c>
      <c r="Y11" s="521">
        <f t="shared" si="3"/>
        <v>0</v>
      </c>
      <c r="Z11" s="521">
        <f t="shared" si="4"/>
        <v>0</v>
      </c>
      <c r="AA11" s="521">
        <f t="shared" si="5"/>
        <v>0</v>
      </c>
      <c r="AB11" s="521">
        <f t="shared" si="5"/>
        <v>0</v>
      </c>
      <c r="AC11" s="521">
        <f t="shared" si="6"/>
        <v>0</v>
      </c>
      <c r="AD11" s="521">
        <f t="shared" si="7"/>
        <v>0</v>
      </c>
    </row>
    <row r="12" spans="1:30" s="519" customFormat="1" ht="12.6" customHeight="1">
      <c r="A12" s="1664" t="s">
        <v>2875</v>
      </c>
      <c r="B12" s="425">
        <f t="shared" si="8"/>
        <v>0</v>
      </c>
      <c r="C12" s="426">
        <f t="shared" si="8"/>
        <v>0</v>
      </c>
      <c r="D12" s="426">
        <f t="shared" si="8"/>
        <v>0</v>
      </c>
      <c r="E12" s="426">
        <f t="shared" si="8"/>
        <v>0</v>
      </c>
      <c r="F12" s="426">
        <f t="shared" si="8"/>
        <v>0</v>
      </c>
      <c r="G12" s="426">
        <f t="shared" si="8"/>
        <v>0</v>
      </c>
      <c r="H12" s="426">
        <f t="shared" si="8"/>
        <v>0</v>
      </c>
      <c r="I12" s="426">
        <f t="shared" si="8"/>
        <v>0</v>
      </c>
      <c r="J12" s="426">
        <f t="shared" si="8"/>
        <v>0</v>
      </c>
      <c r="K12" s="426">
        <f t="shared" si="8"/>
        <v>0</v>
      </c>
      <c r="L12" s="426">
        <f t="shared" si="8"/>
        <v>0</v>
      </c>
      <c r="M12" s="426">
        <f t="shared" si="8"/>
        <v>0</v>
      </c>
      <c r="N12" s="426">
        <f t="shared" si="8"/>
        <v>0</v>
      </c>
      <c r="O12" s="426">
        <f t="shared" si="8"/>
        <v>0</v>
      </c>
      <c r="P12" s="426">
        <f t="shared" si="8"/>
        <v>0</v>
      </c>
      <c r="Q12" s="426">
        <f t="shared" si="8"/>
        <v>0</v>
      </c>
      <c r="R12" s="348">
        <f t="shared" si="8"/>
        <v>0</v>
      </c>
      <c r="S12" s="348">
        <f t="shared" si="8"/>
        <v>0</v>
      </c>
      <c r="T12" s="426">
        <f t="shared" si="1"/>
        <v>0</v>
      </c>
      <c r="U12" s="348">
        <f t="shared" si="1"/>
        <v>0</v>
      </c>
      <c r="V12" s="348">
        <f t="shared" si="1"/>
        <v>0</v>
      </c>
      <c r="X12" s="521">
        <f t="shared" si="2"/>
        <v>0</v>
      </c>
      <c r="Y12" s="521">
        <f t="shared" si="3"/>
        <v>0</v>
      </c>
      <c r="Z12" s="521">
        <f t="shared" si="4"/>
        <v>0</v>
      </c>
      <c r="AA12" s="521">
        <f t="shared" si="5"/>
        <v>0</v>
      </c>
      <c r="AB12" s="521">
        <f t="shared" si="5"/>
        <v>0</v>
      </c>
      <c r="AC12" s="521">
        <f t="shared" si="6"/>
        <v>0</v>
      </c>
      <c r="AD12" s="521">
        <f t="shared" si="7"/>
        <v>0</v>
      </c>
    </row>
    <row r="13" spans="1:30" s="519" customFormat="1" ht="12.6" customHeight="1">
      <c r="A13" s="1664" t="s">
        <v>2876</v>
      </c>
      <c r="B13" s="425">
        <f t="shared" si="8"/>
        <v>2</v>
      </c>
      <c r="C13" s="426">
        <f t="shared" si="8"/>
        <v>0</v>
      </c>
      <c r="D13" s="426">
        <f t="shared" si="8"/>
        <v>1</v>
      </c>
      <c r="E13" s="426">
        <f t="shared" si="8"/>
        <v>1</v>
      </c>
      <c r="F13" s="426">
        <f t="shared" si="8"/>
        <v>18</v>
      </c>
      <c r="G13" s="426">
        <f t="shared" si="8"/>
        <v>15</v>
      </c>
      <c r="H13" s="426">
        <f t="shared" si="8"/>
        <v>3</v>
      </c>
      <c r="I13" s="426">
        <f t="shared" si="8"/>
        <v>0</v>
      </c>
      <c r="J13" s="426">
        <f t="shared" si="8"/>
        <v>0</v>
      </c>
      <c r="K13" s="426">
        <f t="shared" si="8"/>
        <v>3</v>
      </c>
      <c r="L13" s="426">
        <f t="shared" si="8"/>
        <v>0</v>
      </c>
      <c r="M13" s="426">
        <f t="shared" si="8"/>
        <v>12</v>
      </c>
      <c r="N13" s="426">
        <f t="shared" si="8"/>
        <v>3</v>
      </c>
      <c r="O13" s="426">
        <f t="shared" si="8"/>
        <v>0</v>
      </c>
      <c r="P13" s="426">
        <f t="shared" si="8"/>
        <v>0</v>
      </c>
      <c r="Q13" s="426">
        <f t="shared" si="8"/>
        <v>13</v>
      </c>
      <c r="R13" s="348">
        <f t="shared" si="8"/>
        <v>11</v>
      </c>
      <c r="S13" s="348">
        <f t="shared" si="8"/>
        <v>2</v>
      </c>
      <c r="T13" s="426">
        <f t="shared" si="1"/>
        <v>0</v>
      </c>
      <c r="U13" s="348">
        <f t="shared" si="1"/>
        <v>0</v>
      </c>
      <c r="V13" s="348">
        <f t="shared" si="1"/>
        <v>0</v>
      </c>
      <c r="X13" s="521">
        <f t="shared" si="2"/>
        <v>0</v>
      </c>
      <c r="Y13" s="521">
        <f t="shared" si="3"/>
        <v>0</v>
      </c>
      <c r="Z13" s="521">
        <f t="shared" si="4"/>
        <v>0</v>
      </c>
      <c r="AA13" s="521">
        <f t="shared" si="5"/>
        <v>0</v>
      </c>
      <c r="AB13" s="521">
        <f t="shared" si="5"/>
        <v>0</v>
      </c>
      <c r="AC13" s="521">
        <f t="shared" si="6"/>
        <v>0</v>
      </c>
      <c r="AD13" s="521">
        <f t="shared" si="7"/>
        <v>0</v>
      </c>
    </row>
    <row r="14" spans="1:30" s="519" customFormat="1" ht="12.6" customHeight="1">
      <c r="A14" s="1664" t="s">
        <v>3658</v>
      </c>
      <c r="B14" s="425">
        <f t="shared" si="8"/>
        <v>28</v>
      </c>
      <c r="C14" s="426">
        <f t="shared" si="8"/>
        <v>10</v>
      </c>
      <c r="D14" s="426">
        <f t="shared" si="8"/>
        <v>7</v>
      </c>
      <c r="E14" s="426">
        <f t="shared" si="8"/>
        <v>11</v>
      </c>
      <c r="F14" s="426">
        <f t="shared" si="8"/>
        <v>915</v>
      </c>
      <c r="G14" s="426">
        <f t="shared" si="8"/>
        <v>455</v>
      </c>
      <c r="H14" s="426">
        <f t="shared" si="8"/>
        <v>460</v>
      </c>
      <c r="I14" s="426">
        <f t="shared" si="8"/>
        <v>188</v>
      </c>
      <c r="J14" s="426">
        <f t="shared" si="8"/>
        <v>135</v>
      </c>
      <c r="K14" s="426">
        <f t="shared" si="8"/>
        <v>106</v>
      </c>
      <c r="L14" s="426">
        <f t="shared" si="8"/>
        <v>110</v>
      </c>
      <c r="M14" s="426">
        <f t="shared" si="8"/>
        <v>153</v>
      </c>
      <c r="N14" s="426">
        <f t="shared" si="8"/>
        <v>214</v>
      </c>
      <c r="O14" s="426">
        <f t="shared" si="8"/>
        <v>8</v>
      </c>
      <c r="P14" s="426">
        <f t="shared" si="8"/>
        <v>1</v>
      </c>
      <c r="Q14" s="426">
        <f t="shared" si="8"/>
        <v>466</v>
      </c>
      <c r="R14" s="348">
        <f t="shared" si="8"/>
        <v>221</v>
      </c>
      <c r="S14" s="348">
        <f t="shared" si="8"/>
        <v>245</v>
      </c>
      <c r="T14" s="426">
        <f t="shared" si="1"/>
        <v>9</v>
      </c>
      <c r="U14" s="348">
        <f t="shared" si="1"/>
        <v>7</v>
      </c>
      <c r="V14" s="348">
        <f t="shared" si="1"/>
        <v>2</v>
      </c>
      <c r="X14" s="521">
        <f t="shared" si="2"/>
        <v>0</v>
      </c>
      <c r="Y14" s="521">
        <f t="shared" si="3"/>
        <v>0</v>
      </c>
      <c r="Z14" s="521">
        <f t="shared" si="4"/>
        <v>0</v>
      </c>
      <c r="AA14" s="521">
        <f t="shared" si="5"/>
        <v>0</v>
      </c>
      <c r="AB14" s="521">
        <f t="shared" si="5"/>
        <v>0</v>
      </c>
      <c r="AC14" s="521">
        <f t="shared" si="6"/>
        <v>0</v>
      </c>
      <c r="AD14" s="521">
        <f t="shared" si="7"/>
        <v>0</v>
      </c>
    </row>
    <row r="15" spans="1:30" s="519" customFormat="1" ht="12.6" customHeight="1">
      <c r="A15" s="1664" t="s">
        <v>3659</v>
      </c>
      <c r="B15" s="425">
        <f t="shared" si="8"/>
        <v>40</v>
      </c>
      <c r="C15" s="426">
        <f t="shared" si="8"/>
        <v>13</v>
      </c>
      <c r="D15" s="426">
        <f t="shared" si="8"/>
        <v>12</v>
      </c>
      <c r="E15" s="426">
        <f t="shared" si="8"/>
        <v>15</v>
      </c>
      <c r="F15" s="426">
        <f t="shared" si="8"/>
        <v>1448</v>
      </c>
      <c r="G15" s="426">
        <f t="shared" si="8"/>
        <v>289</v>
      </c>
      <c r="H15" s="426">
        <f t="shared" si="8"/>
        <v>1159</v>
      </c>
      <c r="I15" s="426">
        <f t="shared" si="8"/>
        <v>61</v>
      </c>
      <c r="J15" s="426">
        <f t="shared" si="8"/>
        <v>383</v>
      </c>
      <c r="K15" s="426">
        <f t="shared" si="8"/>
        <v>92</v>
      </c>
      <c r="L15" s="426">
        <f t="shared" si="8"/>
        <v>332</v>
      </c>
      <c r="M15" s="426">
        <f t="shared" si="8"/>
        <v>133</v>
      </c>
      <c r="N15" s="426">
        <f t="shared" si="8"/>
        <v>444</v>
      </c>
      <c r="O15" s="426">
        <f t="shared" si="8"/>
        <v>3</v>
      </c>
      <c r="P15" s="426">
        <f t="shared" si="8"/>
        <v>0</v>
      </c>
      <c r="Q15" s="426">
        <f t="shared" si="8"/>
        <v>510</v>
      </c>
      <c r="R15" s="348">
        <f t="shared" si="8"/>
        <v>100</v>
      </c>
      <c r="S15" s="348">
        <f t="shared" si="8"/>
        <v>410</v>
      </c>
      <c r="T15" s="426">
        <f t="shared" si="1"/>
        <v>8</v>
      </c>
      <c r="U15" s="348">
        <f t="shared" si="1"/>
        <v>2</v>
      </c>
      <c r="V15" s="348">
        <f t="shared" si="1"/>
        <v>6</v>
      </c>
      <c r="X15" s="521">
        <f t="shared" si="2"/>
        <v>0</v>
      </c>
      <c r="Y15" s="521">
        <f t="shared" si="3"/>
        <v>0</v>
      </c>
      <c r="Z15" s="521">
        <f t="shared" si="4"/>
        <v>0</v>
      </c>
      <c r="AA15" s="521">
        <f t="shared" si="5"/>
        <v>0</v>
      </c>
      <c r="AB15" s="521">
        <f t="shared" si="5"/>
        <v>0</v>
      </c>
      <c r="AC15" s="521">
        <f t="shared" si="6"/>
        <v>0</v>
      </c>
      <c r="AD15" s="521">
        <f t="shared" si="7"/>
        <v>0</v>
      </c>
    </row>
    <row r="16" spans="1:30" s="519" customFormat="1" ht="12.6" customHeight="1">
      <c r="A16" s="1664" t="s">
        <v>2878</v>
      </c>
      <c r="B16" s="425">
        <f t="shared" si="8"/>
        <v>50</v>
      </c>
      <c r="C16" s="426">
        <f t="shared" si="8"/>
        <v>14</v>
      </c>
      <c r="D16" s="426">
        <f t="shared" si="8"/>
        <v>16</v>
      </c>
      <c r="E16" s="426">
        <f t="shared" si="8"/>
        <v>20</v>
      </c>
      <c r="F16" s="426">
        <f t="shared" si="8"/>
        <v>1394</v>
      </c>
      <c r="G16" s="426">
        <f t="shared" si="8"/>
        <v>620</v>
      </c>
      <c r="H16" s="426">
        <f t="shared" si="8"/>
        <v>774</v>
      </c>
      <c r="I16" s="426">
        <f t="shared" si="8"/>
        <v>162</v>
      </c>
      <c r="J16" s="426">
        <f t="shared" si="8"/>
        <v>201</v>
      </c>
      <c r="K16" s="426">
        <f t="shared" si="8"/>
        <v>175</v>
      </c>
      <c r="L16" s="426">
        <f t="shared" si="8"/>
        <v>244</v>
      </c>
      <c r="M16" s="426">
        <f t="shared" si="8"/>
        <v>273</v>
      </c>
      <c r="N16" s="426">
        <f t="shared" si="8"/>
        <v>327</v>
      </c>
      <c r="O16" s="426">
        <f t="shared" si="8"/>
        <v>10</v>
      </c>
      <c r="P16" s="426">
        <f t="shared" si="8"/>
        <v>2</v>
      </c>
      <c r="Q16" s="426">
        <f t="shared" si="8"/>
        <v>763</v>
      </c>
      <c r="R16" s="348">
        <f t="shared" si="8"/>
        <v>351</v>
      </c>
      <c r="S16" s="348">
        <f t="shared" si="8"/>
        <v>412</v>
      </c>
      <c r="T16" s="426">
        <f t="shared" si="1"/>
        <v>25</v>
      </c>
      <c r="U16" s="348">
        <f t="shared" si="1"/>
        <v>13</v>
      </c>
      <c r="V16" s="348">
        <f t="shared" si="1"/>
        <v>12</v>
      </c>
      <c r="X16" s="521">
        <f t="shared" si="2"/>
        <v>0</v>
      </c>
      <c r="Y16" s="521">
        <f t="shared" si="3"/>
        <v>0</v>
      </c>
      <c r="Z16" s="521">
        <f t="shared" si="4"/>
        <v>0</v>
      </c>
      <c r="AA16" s="521">
        <f t="shared" si="5"/>
        <v>0</v>
      </c>
      <c r="AB16" s="521">
        <f t="shared" si="5"/>
        <v>0</v>
      </c>
      <c r="AC16" s="521">
        <f t="shared" si="6"/>
        <v>0</v>
      </c>
      <c r="AD16" s="521">
        <f t="shared" si="7"/>
        <v>0</v>
      </c>
    </row>
    <row r="17" spans="1:30" s="519" customFormat="1" ht="12.6" customHeight="1">
      <c r="A17" s="1664" t="s">
        <v>2879</v>
      </c>
      <c r="B17" s="425">
        <f t="shared" si="8"/>
        <v>0</v>
      </c>
      <c r="C17" s="426">
        <f t="shared" si="8"/>
        <v>0</v>
      </c>
      <c r="D17" s="426">
        <f t="shared" si="8"/>
        <v>0</v>
      </c>
      <c r="E17" s="426">
        <f t="shared" si="8"/>
        <v>0</v>
      </c>
      <c r="F17" s="426">
        <f t="shared" si="8"/>
        <v>0</v>
      </c>
      <c r="G17" s="426">
        <f t="shared" si="8"/>
        <v>0</v>
      </c>
      <c r="H17" s="426">
        <f t="shared" si="8"/>
        <v>0</v>
      </c>
      <c r="I17" s="426">
        <f t="shared" si="8"/>
        <v>0</v>
      </c>
      <c r="J17" s="426">
        <f t="shared" si="8"/>
        <v>0</v>
      </c>
      <c r="K17" s="426">
        <f t="shared" si="8"/>
        <v>0</v>
      </c>
      <c r="L17" s="426">
        <f t="shared" si="8"/>
        <v>0</v>
      </c>
      <c r="M17" s="426">
        <f t="shared" si="8"/>
        <v>0</v>
      </c>
      <c r="N17" s="426">
        <f t="shared" si="8"/>
        <v>0</v>
      </c>
      <c r="O17" s="426">
        <f t="shared" si="8"/>
        <v>0</v>
      </c>
      <c r="P17" s="426">
        <f t="shared" si="8"/>
        <v>0</v>
      </c>
      <c r="Q17" s="426">
        <f t="shared" si="8"/>
        <v>0</v>
      </c>
      <c r="R17" s="348">
        <f t="shared" si="8"/>
        <v>0</v>
      </c>
      <c r="S17" s="348">
        <f t="shared" si="8"/>
        <v>0</v>
      </c>
      <c r="T17" s="426">
        <f t="shared" si="1"/>
        <v>0</v>
      </c>
      <c r="U17" s="348">
        <f t="shared" si="1"/>
        <v>0</v>
      </c>
      <c r="V17" s="348">
        <f t="shared" si="1"/>
        <v>0</v>
      </c>
      <c r="X17" s="521">
        <f t="shared" si="2"/>
        <v>0</v>
      </c>
      <c r="Y17" s="521">
        <f t="shared" si="3"/>
        <v>0</v>
      </c>
      <c r="Z17" s="521">
        <f t="shared" si="4"/>
        <v>0</v>
      </c>
      <c r="AA17" s="521">
        <f t="shared" si="5"/>
        <v>0</v>
      </c>
      <c r="AB17" s="521">
        <f t="shared" si="5"/>
        <v>0</v>
      </c>
      <c r="AC17" s="521">
        <f t="shared" si="6"/>
        <v>0</v>
      </c>
      <c r="AD17" s="521">
        <f t="shared" si="7"/>
        <v>0</v>
      </c>
    </row>
    <row r="18" spans="1:30" s="519" customFormat="1" ht="12.6" customHeight="1">
      <c r="A18" s="1664" t="s">
        <v>2880</v>
      </c>
      <c r="B18" s="425">
        <f t="shared" si="8"/>
        <v>0</v>
      </c>
      <c r="C18" s="426">
        <f t="shared" si="8"/>
        <v>0</v>
      </c>
      <c r="D18" s="426">
        <f t="shared" si="8"/>
        <v>0</v>
      </c>
      <c r="E18" s="426">
        <f t="shared" si="8"/>
        <v>0</v>
      </c>
      <c r="F18" s="426">
        <f t="shared" si="8"/>
        <v>0</v>
      </c>
      <c r="G18" s="426">
        <f t="shared" si="8"/>
        <v>0</v>
      </c>
      <c r="H18" s="426">
        <f t="shared" si="8"/>
        <v>0</v>
      </c>
      <c r="I18" s="426">
        <f t="shared" si="8"/>
        <v>0</v>
      </c>
      <c r="J18" s="426">
        <f t="shared" si="8"/>
        <v>0</v>
      </c>
      <c r="K18" s="426">
        <f t="shared" si="8"/>
        <v>0</v>
      </c>
      <c r="L18" s="426">
        <f t="shared" si="8"/>
        <v>0</v>
      </c>
      <c r="M18" s="426">
        <f t="shared" si="8"/>
        <v>0</v>
      </c>
      <c r="N18" s="426">
        <f t="shared" si="8"/>
        <v>0</v>
      </c>
      <c r="O18" s="426">
        <f t="shared" si="8"/>
        <v>0</v>
      </c>
      <c r="P18" s="426">
        <f t="shared" si="8"/>
        <v>0</v>
      </c>
      <c r="Q18" s="426">
        <f t="shared" si="8"/>
        <v>0</v>
      </c>
      <c r="R18" s="348">
        <f t="shared" si="8"/>
        <v>0</v>
      </c>
      <c r="S18" s="348">
        <f t="shared" si="8"/>
        <v>0</v>
      </c>
      <c r="T18" s="426">
        <f t="shared" si="1"/>
        <v>0</v>
      </c>
      <c r="U18" s="348">
        <f t="shared" si="1"/>
        <v>0</v>
      </c>
      <c r="V18" s="348">
        <f t="shared" si="1"/>
        <v>0</v>
      </c>
      <c r="X18" s="521">
        <f t="shared" si="2"/>
        <v>0</v>
      </c>
      <c r="Y18" s="521">
        <f t="shared" si="3"/>
        <v>0</v>
      </c>
      <c r="Z18" s="521">
        <f t="shared" si="4"/>
        <v>0</v>
      </c>
      <c r="AA18" s="521">
        <f t="shared" si="5"/>
        <v>0</v>
      </c>
      <c r="AB18" s="521">
        <f t="shared" si="5"/>
        <v>0</v>
      </c>
      <c r="AC18" s="521">
        <f t="shared" si="6"/>
        <v>0</v>
      </c>
      <c r="AD18" s="521">
        <f t="shared" si="7"/>
        <v>0</v>
      </c>
    </row>
    <row r="19" spans="1:30" s="519" customFormat="1" ht="12.6" customHeight="1">
      <c r="A19" s="1664" t="s">
        <v>2881</v>
      </c>
      <c r="B19" s="425">
        <f t="shared" si="8"/>
        <v>4</v>
      </c>
      <c r="C19" s="426">
        <f t="shared" si="8"/>
        <v>2</v>
      </c>
      <c r="D19" s="426">
        <f t="shared" si="8"/>
        <v>1</v>
      </c>
      <c r="E19" s="426">
        <f t="shared" si="8"/>
        <v>1</v>
      </c>
      <c r="F19" s="426">
        <f t="shared" si="8"/>
        <v>42</v>
      </c>
      <c r="G19" s="426">
        <f t="shared" si="8"/>
        <v>3</v>
      </c>
      <c r="H19" s="426">
        <f t="shared" si="8"/>
        <v>39</v>
      </c>
      <c r="I19" s="426">
        <f t="shared" si="8"/>
        <v>0</v>
      </c>
      <c r="J19" s="426">
        <f t="shared" si="8"/>
        <v>12</v>
      </c>
      <c r="K19" s="426">
        <f t="shared" si="8"/>
        <v>2</v>
      </c>
      <c r="L19" s="426">
        <f t="shared" si="8"/>
        <v>9</v>
      </c>
      <c r="M19" s="426">
        <f t="shared" si="8"/>
        <v>0</v>
      </c>
      <c r="N19" s="426">
        <f t="shared" si="8"/>
        <v>17</v>
      </c>
      <c r="O19" s="426">
        <f t="shared" si="8"/>
        <v>1</v>
      </c>
      <c r="P19" s="426">
        <f t="shared" si="8"/>
        <v>1</v>
      </c>
      <c r="Q19" s="426">
        <f t="shared" si="8"/>
        <v>14</v>
      </c>
      <c r="R19" s="348">
        <f t="shared" si="8"/>
        <v>0</v>
      </c>
      <c r="S19" s="348">
        <f t="shared" si="8"/>
        <v>14</v>
      </c>
      <c r="T19" s="426">
        <f t="shared" si="1"/>
        <v>4</v>
      </c>
      <c r="U19" s="348">
        <f t="shared" si="1"/>
        <v>2</v>
      </c>
      <c r="V19" s="348">
        <f t="shared" si="1"/>
        <v>2</v>
      </c>
      <c r="X19" s="521">
        <f t="shared" si="2"/>
        <v>0</v>
      </c>
      <c r="Y19" s="521">
        <f t="shared" si="3"/>
        <v>0</v>
      </c>
      <c r="Z19" s="521">
        <f t="shared" si="4"/>
        <v>0</v>
      </c>
      <c r="AA19" s="521">
        <f t="shared" si="5"/>
        <v>0</v>
      </c>
      <c r="AB19" s="521">
        <f t="shared" si="5"/>
        <v>0</v>
      </c>
      <c r="AC19" s="521">
        <f t="shared" si="6"/>
        <v>0</v>
      </c>
      <c r="AD19" s="521">
        <f t="shared" si="7"/>
        <v>0</v>
      </c>
    </row>
    <row r="20" spans="1:30" s="519" customFormat="1" ht="12.6" customHeight="1">
      <c r="A20" s="1664" t="s">
        <v>2882</v>
      </c>
      <c r="B20" s="425">
        <f t="shared" si="8"/>
        <v>18</v>
      </c>
      <c r="C20" s="426">
        <f t="shared" si="8"/>
        <v>5</v>
      </c>
      <c r="D20" s="426">
        <f t="shared" si="8"/>
        <v>5</v>
      </c>
      <c r="E20" s="426">
        <f t="shared" si="8"/>
        <v>8</v>
      </c>
      <c r="F20" s="426">
        <f t="shared" si="8"/>
        <v>467</v>
      </c>
      <c r="G20" s="426">
        <f t="shared" si="8"/>
        <v>215</v>
      </c>
      <c r="H20" s="426">
        <f t="shared" si="8"/>
        <v>252</v>
      </c>
      <c r="I20" s="426">
        <f t="shared" si="8"/>
        <v>63</v>
      </c>
      <c r="J20" s="426">
        <f t="shared" si="8"/>
        <v>66</v>
      </c>
      <c r="K20" s="426">
        <f t="shared" si="8"/>
        <v>61</v>
      </c>
      <c r="L20" s="426">
        <f t="shared" si="8"/>
        <v>59</v>
      </c>
      <c r="M20" s="426">
        <f t="shared" si="8"/>
        <v>91</v>
      </c>
      <c r="N20" s="426">
        <f t="shared" si="8"/>
        <v>127</v>
      </c>
      <c r="O20" s="426">
        <f t="shared" si="8"/>
        <v>0</v>
      </c>
      <c r="P20" s="426">
        <f t="shared" si="8"/>
        <v>0</v>
      </c>
      <c r="Q20" s="426">
        <f t="shared" si="8"/>
        <v>193</v>
      </c>
      <c r="R20" s="348">
        <f t="shared" si="8"/>
        <v>75</v>
      </c>
      <c r="S20" s="348">
        <f t="shared" si="8"/>
        <v>118</v>
      </c>
      <c r="T20" s="426">
        <f t="shared" si="1"/>
        <v>19</v>
      </c>
      <c r="U20" s="348">
        <f t="shared" si="1"/>
        <v>14</v>
      </c>
      <c r="V20" s="348">
        <f t="shared" si="1"/>
        <v>5</v>
      </c>
      <c r="X20" s="521">
        <f t="shared" si="2"/>
        <v>0</v>
      </c>
      <c r="Y20" s="521">
        <f t="shared" si="3"/>
        <v>0</v>
      </c>
      <c r="Z20" s="521">
        <f t="shared" si="4"/>
        <v>0</v>
      </c>
      <c r="AA20" s="521">
        <f t="shared" si="5"/>
        <v>0</v>
      </c>
      <c r="AB20" s="521">
        <f t="shared" si="5"/>
        <v>0</v>
      </c>
      <c r="AC20" s="521">
        <f t="shared" si="6"/>
        <v>0</v>
      </c>
      <c r="AD20" s="521">
        <f t="shared" si="7"/>
        <v>0</v>
      </c>
    </row>
    <row r="21" spans="1:30" s="519" customFormat="1" ht="12.6" customHeight="1">
      <c r="A21" s="1664" t="s">
        <v>2883</v>
      </c>
      <c r="B21" s="425">
        <f t="shared" si="8"/>
        <v>0</v>
      </c>
      <c r="C21" s="426">
        <f t="shared" si="8"/>
        <v>0</v>
      </c>
      <c r="D21" s="426">
        <f t="shared" si="8"/>
        <v>0</v>
      </c>
      <c r="E21" s="426">
        <f t="shared" si="8"/>
        <v>0</v>
      </c>
      <c r="F21" s="426">
        <f t="shared" si="8"/>
        <v>0</v>
      </c>
      <c r="G21" s="426">
        <f t="shared" si="8"/>
        <v>0</v>
      </c>
      <c r="H21" s="426">
        <f t="shared" si="8"/>
        <v>0</v>
      </c>
      <c r="I21" s="426">
        <f t="shared" si="8"/>
        <v>0</v>
      </c>
      <c r="J21" s="426">
        <f t="shared" si="8"/>
        <v>0</v>
      </c>
      <c r="K21" s="426">
        <f t="shared" si="8"/>
        <v>0</v>
      </c>
      <c r="L21" s="426">
        <f t="shared" si="8"/>
        <v>0</v>
      </c>
      <c r="M21" s="426">
        <f t="shared" si="8"/>
        <v>0</v>
      </c>
      <c r="N21" s="426">
        <f t="shared" si="8"/>
        <v>0</v>
      </c>
      <c r="O21" s="426">
        <f t="shared" si="8"/>
        <v>0</v>
      </c>
      <c r="P21" s="426">
        <f t="shared" si="8"/>
        <v>0</v>
      </c>
      <c r="Q21" s="426">
        <f t="shared" si="8"/>
        <v>0</v>
      </c>
      <c r="R21" s="348">
        <f t="shared" si="8"/>
        <v>0</v>
      </c>
      <c r="S21" s="348">
        <f t="shared" si="8"/>
        <v>0</v>
      </c>
      <c r="T21" s="426">
        <f t="shared" si="1"/>
        <v>0</v>
      </c>
      <c r="U21" s="348">
        <f t="shared" si="1"/>
        <v>0</v>
      </c>
      <c r="V21" s="348">
        <f t="shared" si="1"/>
        <v>0</v>
      </c>
      <c r="X21" s="521">
        <f t="shared" si="2"/>
        <v>0</v>
      </c>
      <c r="Y21" s="521">
        <f t="shared" si="3"/>
        <v>0</v>
      </c>
      <c r="Z21" s="521">
        <f t="shared" si="4"/>
        <v>0</v>
      </c>
      <c r="AA21" s="521">
        <f t="shared" si="5"/>
        <v>0</v>
      </c>
      <c r="AB21" s="521">
        <f t="shared" si="5"/>
        <v>0</v>
      </c>
      <c r="AC21" s="521">
        <f t="shared" si="6"/>
        <v>0</v>
      </c>
      <c r="AD21" s="521">
        <f t="shared" si="7"/>
        <v>0</v>
      </c>
    </row>
    <row r="22" spans="1:30" s="519" customFormat="1" ht="12.6" customHeight="1">
      <c r="A22" s="1664" t="s">
        <v>2884</v>
      </c>
      <c r="B22" s="425">
        <f t="shared" si="8"/>
        <v>0</v>
      </c>
      <c r="C22" s="426">
        <f t="shared" si="8"/>
        <v>0</v>
      </c>
      <c r="D22" s="426">
        <f t="shared" si="8"/>
        <v>0</v>
      </c>
      <c r="E22" s="426">
        <f t="shared" si="8"/>
        <v>0</v>
      </c>
      <c r="F22" s="426">
        <f t="shared" si="8"/>
        <v>0</v>
      </c>
      <c r="G22" s="426">
        <f t="shared" si="8"/>
        <v>0</v>
      </c>
      <c r="H22" s="426">
        <f t="shared" si="8"/>
        <v>0</v>
      </c>
      <c r="I22" s="426">
        <f t="shared" si="8"/>
        <v>0</v>
      </c>
      <c r="J22" s="426">
        <f t="shared" si="8"/>
        <v>0</v>
      </c>
      <c r="K22" s="426">
        <f t="shared" si="8"/>
        <v>0</v>
      </c>
      <c r="L22" s="426">
        <f t="shared" si="8"/>
        <v>0</v>
      </c>
      <c r="M22" s="426">
        <f t="shared" si="8"/>
        <v>0</v>
      </c>
      <c r="N22" s="426">
        <f t="shared" si="8"/>
        <v>0</v>
      </c>
      <c r="O22" s="426">
        <f t="shared" si="8"/>
        <v>0</v>
      </c>
      <c r="P22" s="426">
        <f t="shared" si="8"/>
        <v>0</v>
      </c>
      <c r="Q22" s="426">
        <f t="shared" si="8"/>
        <v>0</v>
      </c>
      <c r="R22" s="348">
        <f t="shared" si="8"/>
        <v>0</v>
      </c>
      <c r="S22" s="348">
        <f t="shared" si="8"/>
        <v>0</v>
      </c>
      <c r="T22" s="426">
        <f t="shared" si="1"/>
        <v>0</v>
      </c>
      <c r="U22" s="348">
        <f t="shared" si="1"/>
        <v>0</v>
      </c>
      <c r="V22" s="348">
        <f t="shared" si="1"/>
        <v>0</v>
      </c>
      <c r="X22" s="521">
        <f t="shared" si="2"/>
        <v>0</v>
      </c>
      <c r="Y22" s="521">
        <f t="shared" si="3"/>
        <v>0</v>
      </c>
      <c r="Z22" s="521">
        <f t="shared" si="4"/>
        <v>0</v>
      </c>
      <c r="AA22" s="521">
        <f t="shared" si="5"/>
        <v>0</v>
      </c>
      <c r="AB22" s="521">
        <f t="shared" si="5"/>
        <v>0</v>
      </c>
      <c r="AC22" s="521">
        <f t="shared" si="6"/>
        <v>0</v>
      </c>
      <c r="AD22" s="521">
        <f t="shared" si="7"/>
        <v>0</v>
      </c>
    </row>
    <row r="23" spans="1:30" s="519" customFormat="1" ht="12.6" customHeight="1">
      <c r="A23" s="1664" t="s">
        <v>3660</v>
      </c>
      <c r="B23" s="425">
        <f t="shared" si="8"/>
        <v>2</v>
      </c>
      <c r="C23" s="426">
        <f t="shared" si="8"/>
        <v>1</v>
      </c>
      <c r="D23" s="426">
        <f t="shared" si="8"/>
        <v>1</v>
      </c>
      <c r="E23" s="426">
        <f t="shared" si="8"/>
        <v>0</v>
      </c>
      <c r="F23" s="426">
        <f t="shared" si="8"/>
        <v>40</v>
      </c>
      <c r="G23" s="426">
        <f t="shared" si="8"/>
        <v>16</v>
      </c>
      <c r="H23" s="426">
        <f t="shared" si="8"/>
        <v>24</v>
      </c>
      <c r="I23" s="426">
        <f t="shared" si="8"/>
        <v>11</v>
      </c>
      <c r="J23" s="426">
        <f t="shared" si="8"/>
        <v>12</v>
      </c>
      <c r="K23" s="426">
        <f t="shared" si="8"/>
        <v>5</v>
      </c>
      <c r="L23" s="426">
        <f t="shared" si="8"/>
        <v>12</v>
      </c>
      <c r="M23" s="426">
        <f t="shared" si="8"/>
        <v>0</v>
      </c>
      <c r="N23" s="426">
        <f t="shared" si="8"/>
        <v>0</v>
      </c>
      <c r="O23" s="426">
        <f t="shared" si="8"/>
        <v>0</v>
      </c>
      <c r="P23" s="426">
        <f t="shared" si="8"/>
        <v>0</v>
      </c>
      <c r="Q23" s="426">
        <f t="shared" si="8"/>
        <v>0</v>
      </c>
      <c r="R23" s="348">
        <f t="shared" si="8"/>
        <v>0</v>
      </c>
      <c r="S23" s="348">
        <f t="shared" si="8"/>
        <v>0</v>
      </c>
      <c r="T23" s="426">
        <f t="shared" si="1"/>
        <v>0</v>
      </c>
      <c r="U23" s="348">
        <f t="shared" si="1"/>
        <v>0</v>
      </c>
      <c r="V23" s="348">
        <f t="shared" si="1"/>
        <v>0</v>
      </c>
      <c r="X23" s="521">
        <f t="shared" si="2"/>
        <v>0</v>
      </c>
      <c r="Y23" s="521">
        <f t="shared" si="3"/>
        <v>0</v>
      </c>
      <c r="Z23" s="521">
        <f t="shared" si="4"/>
        <v>0</v>
      </c>
      <c r="AA23" s="521">
        <f t="shared" si="5"/>
        <v>0</v>
      </c>
      <c r="AB23" s="521">
        <f t="shared" si="5"/>
        <v>0</v>
      </c>
      <c r="AC23" s="521">
        <f t="shared" si="6"/>
        <v>0</v>
      </c>
      <c r="AD23" s="521">
        <f t="shared" si="7"/>
        <v>0</v>
      </c>
    </row>
    <row r="24" spans="1:30" s="519" customFormat="1" ht="12.6" customHeight="1">
      <c r="A24" s="1664" t="s">
        <v>3661</v>
      </c>
      <c r="B24" s="425">
        <f t="shared" si="8"/>
        <v>0</v>
      </c>
      <c r="C24" s="426">
        <f t="shared" si="8"/>
        <v>0</v>
      </c>
      <c r="D24" s="426">
        <f t="shared" si="8"/>
        <v>0</v>
      </c>
      <c r="E24" s="426">
        <f t="shared" ref="E24:S24" si="9">E42+E66+E84</f>
        <v>0</v>
      </c>
      <c r="F24" s="426">
        <f t="shared" si="9"/>
        <v>0</v>
      </c>
      <c r="G24" s="426">
        <f t="shared" si="9"/>
        <v>0</v>
      </c>
      <c r="H24" s="426">
        <f>H42+H66+H84</f>
        <v>0</v>
      </c>
      <c r="I24" s="426">
        <f t="shared" si="9"/>
        <v>0</v>
      </c>
      <c r="J24" s="426">
        <f t="shared" si="9"/>
        <v>0</v>
      </c>
      <c r="K24" s="426">
        <f t="shared" si="9"/>
        <v>0</v>
      </c>
      <c r="L24" s="426">
        <f t="shared" si="9"/>
        <v>0</v>
      </c>
      <c r="M24" s="426">
        <f t="shared" si="9"/>
        <v>0</v>
      </c>
      <c r="N24" s="426">
        <f t="shared" si="9"/>
        <v>0</v>
      </c>
      <c r="O24" s="426">
        <f t="shared" si="9"/>
        <v>0</v>
      </c>
      <c r="P24" s="426">
        <f t="shared" si="9"/>
        <v>0</v>
      </c>
      <c r="Q24" s="426">
        <f t="shared" si="9"/>
        <v>0</v>
      </c>
      <c r="R24" s="348">
        <f t="shared" si="9"/>
        <v>0</v>
      </c>
      <c r="S24" s="348">
        <f t="shared" si="9"/>
        <v>0</v>
      </c>
      <c r="T24" s="426">
        <f t="shared" si="1"/>
        <v>0</v>
      </c>
      <c r="U24" s="348">
        <f t="shared" si="1"/>
        <v>0</v>
      </c>
      <c r="V24" s="348">
        <f t="shared" si="1"/>
        <v>0</v>
      </c>
      <c r="X24" s="521">
        <f t="shared" si="2"/>
        <v>0</v>
      </c>
      <c r="Y24" s="521">
        <f t="shared" si="3"/>
        <v>0</v>
      </c>
      <c r="Z24" s="521">
        <f t="shared" si="4"/>
        <v>0</v>
      </c>
      <c r="AA24" s="521">
        <f t="shared" si="5"/>
        <v>0</v>
      </c>
      <c r="AB24" s="521">
        <f t="shared" si="5"/>
        <v>0</v>
      </c>
      <c r="AC24" s="521">
        <f t="shared" si="6"/>
        <v>0</v>
      </c>
      <c r="AD24" s="521">
        <f t="shared" si="7"/>
        <v>0</v>
      </c>
    </row>
    <row r="25" spans="1:30" s="519" customFormat="1" ht="6.75" customHeight="1">
      <c r="A25" s="1664"/>
      <c r="B25" s="580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1"/>
      <c r="S25" s="521"/>
    </row>
    <row r="26" spans="1:30" s="519" customFormat="1" ht="12.6" customHeight="1">
      <c r="A26" s="592" t="s">
        <v>3662</v>
      </c>
      <c r="B26" s="425">
        <f>SUM(B27:B42)</f>
        <v>0</v>
      </c>
      <c r="C26" s="426">
        <f t="shared" ref="C26:S26" si="10">SUM(C27:C42)</f>
        <v>0</v>
      </c>
      <c r="D26" s="426">
        <f t="shared" si="10"/>
        <v>0</v>
      </c>
      <c r="E26" s="426">
        <f t="shared" si="10"/>
        <v>0</v>
      </c>
      <c r="F26" s="426">
        <f t="shared" si="10"/>
        <v>0</v>
      </c>
      <c r="G26" s="426">
        <f t="shared" si="10"/>
        <v>0</v>
      </c>
      <c r="H26" s="426">
        <f t="shared" si="10"/>
        <v>0</v>
      </c>
      <c r="I26" s="426">
        <f t="shared" si="10"/>
        <v>0</v>
      </c>
      <c r="J26" s="426">
        <f t="shared" si="10"/>
        <v>0</v>
      </c>
      <c r="K26" s="426">
        <f t="shared" si="10"/>
        <v>0</v>
      </c>
      <c r="L26" s="426">
        <f t="shared" si="10"/>
        <v>0</v>
      </c>
      <c r="M26" s="426">
        <f t="shared" si="10"/>
        <v>0</v>
      </c>
      <c r="N26" s="426">
        <f t="shared" si="10"/>
        <v>0</v>
      </c>
      <c r="O26" s="426">
        <f t="shared" si="10"/>
        <v>0</v>
      </c>
      <c r="P26" s="426">
        <f t="shared" si="10"/>
        <v>0</v>
      </c>
      <c r="Q26" s="426">
        <f t="shared" si="10"/>
        <v>0</v>
      </c>
      <c r="R26" s="348">
        <f t="shared" si="10"/>
        <v>0</v>
      </c>
      <c r="S26" s="348">
        <f t="shared" si="10"/>
        <v>0</v>
      </c>
      <c r="T26" s="426">
        <f>SUM(T27:T42)</f>
        <v>0</v>
      </c>
      <c r="U26" s="348">
        <f>SUM(U27:U42)</f>
        <v>0</v>
      </c>
      <c r="V26" s="348">
        <f>SUM(V27:V42)</f>
        <v>0</v>
      </c>
      <c r="X26" s="521">
        <f>B26-C26-D26-E26</f>
        <v>0</v>
      </c>
      <c r="Y26" s="521">
        <f>F26-G26-H26</f>
        <v>0</v>
      </c>
      <c r="Z26" s="521">
        <f>F26-SUM(I26:P26)</f>
        <v>0</v>
      </c>
      <c r="AA26" s="521">
        <f>G26-I26-K26-M26-O26</f>
        <v>0</v>
      </c>
      <c r="AB26" s="521">
        <f>H26-J26-L26-N26-P26</f>
        <v>0</v>
      </c>
      <c r="AC26" s="521">
        <f>Q26-R26-S26</f>
        <v>0</v>
      </c>
      <c r="AD26" s="521">
        <f>T26-U26-V26</f>
        <v>0</v>
      </c>
    </row>
    <row r="27" spans="1:30" s="519" customFormat="1" ht="12.6" customHeight="1">
      <c r="A27" s="1664" t="s">
        <v>2872</v>
      </c>
      <c r="B27" s="580">
        <v>0</v>
      </c>
      <c r="C27" s="527">
        <v>0</v>
      </c>
      <c r="D27" s="527">
        <v>0</v>
      </c>
      <c r="E27" s="527">
        <v>0</v>
      </c>
      <c r="F27" s="527">
        <v>0</v>
      </c>
      <c r="G27" s="527">
        <v>0</v>
      </c>
      <c r="H27" s="527">
        <v>0</v>
      </c>
      <c r="I27" s="527">
        <v>0</v>
      </c>
      <c r="J27" s="527">
        <v>0</v>
      </c>
      <c r="K27" s="527">
        <v>0</v>
      </c>
      <c r="L27" s="527">
        <v>0</v>
      </c>
      <c r="M27" s="527">
        <v>0</v>
      </c>
      <c r="N27" s="527">
        <v>0</v>
      </c>
      <c r="O27" s="527">
        <v>0</v>
      </c>
      <c r="P27" s="527">
        <v>0</v>
      </c>
      <c r="Q27" s="527">
        <v>0</v>
      </c>
      <c r="R27" s="521">
        <v>0</v>
      </c>
      <c r="S27" s="521">
        <v>0</v>
      </c>
      <c r="T27" s="527">
        <v>0</v>
      </c>
      <c r="U27" s="521">
        <v>0</v>
      </c>
      <c r="V27" s="521">
        <v>0</v>
      </c>
      <c r="X27" s="521">
        <f t="shared" ref="X27:X42" si="11">B27-C27-D27-E27</f>
        <v>0</v>
      </c>
      <c r="Y27" s="521">
        <f t="shared" ref="Y27:Y42" si="12">F27-G27-H27</f>
        <v>0</v>
      </c>
      <c r="Z27" s="521">
        <f t="shared" ref="Z27:Z42" si="13">F27-SUM(I27:P27)</f>
        <v>0</v>
      </c>
      <c r="AA27" s="521">
        <f t="shared" ref="AA27:AB42" si="14">G27-I27-K27-M27-O27</f>
        <v>0</v>
      </c>
      <c r="AB27" s="521">
        <f t="shared" si="14"/>
        <v>0</v>
      </c>
      <c r="AC27" s="521">
        <f t="shared" ref="AC27:AC42" si="15">Q27-R27-S27</f>
        <v>0</v>
      </c>
      <c r="AD27" s="521">
        <f t="shared" ref="AD27:AD42" si="16">T27-U27-V27</f>
        <v>0</v>
      </c>
    </row>
    <row r="28" spans="1:30" s="519" customFormat="1" ht="12.6" customHeight="1">
      <c r="A28" s="1664" t="s">
        <v>2873</v>
      </c>
      <c r="B28" s="580">
        <v>0</v>
      </c>
      <c r="C28" s="527">
        <v>0</v>
      </c>
      <c r="D28" s="527">
        <v>0</v>
      </c>
      <c r="E28" s="527">
        <v>0</v>
      </c>
      <c r="F28" s="527">
        <v>0</v>
      </c>
      <c r="G28" s="527">
        <v>0</v>
      </c>
      <c r="H28" s="527">
        <v>0</v>
      </c>
      <c r="I28" s="527">
        <v>0</v>
      </c>
      <c r="J28" s="527">
        <v>0</v>
      </c>
      <c r="K28" s="527">
        <v>0</v>
      </c>
      <c r="L28" s="527">
        <v>0</v>
      </c>
      <c r="M28" s="527">
        <v>0</v>
      </c>
      <c r="N28" s="527">
        <v>0</v>
      </c>
      <c r="O28" s="527">
        <v>0</v>
      </c>
      <c r="P28" s="527">
        <v>0</v>
      </c>
      <c r="Q28" s="527">
        <v>0</v>
      </c>
      <c r="R28" s="521">
        <v>0</v>
      </c>
      <c r="S28" s="521">
        <v>0</v>
      </c>
      <c r="T28" s="527">
        <v>0</v>
      </c>
      <c r="U28" s="521">
        <v>0</v>
      </c>
      <c r="V28" s="521">
        <v>0</v>
      </c>
      <c r="X28" s="521">
        <f t="shared" si="11"/>
        <v>0</v>
      </c>
      <c r="Y28" s="521">
        <f t="shared" si="12"/>
        <v>0</v>
      </c>
      <c r="Z28" s="521">
        <f t="shared" si="13"/>
        <v>0</v>
      </c>
      <c r="AA28" s="521">
        <f t="shared" si="14"/>
        <v>0</v>
      </c>
      <c r="AB28" s="521">
        <f t="shared" si="14"/>
        <v>0</v>
      </c>
      <c r="AC28" s="521">
        <f t="shared" si="15"/>
        <v>0</v>
      </c>
      <c r="AD28" s="521">
        <f t="shared" si="16"/>
        <v>0</v>
      </c>
    </row>
    <row r="29" spans="1:30" s="519" customFormat="1" ht="12.6" customHeight="1">
      <c r="A29" s="1664" t="s">
        <v>2874</v>
      </c>
      <c r="B29" s="580">
        <v>0</v>
      </c>
      <c r="C29" s="527">
        <v>0</v>
      </c>
      <c r="D29" s="527">
        <v>0</v>
      </c>
      <c r="E29" s="527">
        <v>0</v>
      </c>
      <c r="F29" s="527">
        <v>0</v>
      </c>
      <c r="G29" s="527">
        <v>0</v>
      </c>
      <c r="H29" s="527">
        <v>0</v>
      </c>
      <c r="I29" s="527">
        <v>0</v>
      </c>
      <c r="J29" s="527">
        <v>0</v>
      </c>
      <c r="K29" s="527">
        <v>0</v>
      </c>
      <c r="L29" s="527">
        <v>0</v>
      </c>
      <c r="M29" s="527">
        <v>0</v>
      </c>
      <c r="N29" s="527">
        <v>0</v>
      </c>
      <c r="O29" s="527">
        <v>0</v>
      </c>
      <c r="P29" s="527">
        <v>0</v>
      </c>
      <c r="Q29" s="527">
        <v>0</v>
      </c>
      <c r="R29" s="521">
        <v>0</v>
      </c>
      <c r="S29" s="521">
        <v>0</v>
      </c>
      <c r="T29" s="527">
        <v>0</v>
      </c>
      <c r="U29" s="521">
        <v>0</v>
      </c>
      <c r="V29" s="521">
        <v>0</v>
      </c>
      <c r="X29" s="521">
        <f t="shared" si="11"/>
        <v>0</v>
      </c>
      <c r="Y29" s="521">
        <f t="shared" si="12"/>
        <v>0</v>
      </c>
      <c r="Z29" s="521">
        <f t="shared" si="13"/>
        <v>0</v>
      </c>
      <c r="AA29" s="521">
        <f t="shared" si="14"/>
        <v>0</v>
      </c>
      <c r="AB29" s="521">
        <f t="shared" si="14"/>
        <v>0</v>
      </c>
      <c r="AC29" s="521">
        <f t="shared" si="15"/>
        <v>0</v>
      </c>
      <c r="AD29" s="521">
        <f t="shared" si="16"/>
        <v>0</v>
      </c>
    </row>
    <row r="30" spans="1:30" s="519" customFormat="1" ht="12.6" customHeight="1">
      <c r="A30" s="1664" t="s">
        <v>2875</v>
      </c>
      <c r="B30" s="580">
        <v>0</v>
      </c>
      <c r="C30" s="527">
        <v>0</v>
      </c>
      <c r="D30" s="527">
        <v>0</v>
      </c>
      <c r="E30" s="527">
        <v>0</v>
      </c>
      <c r="F30" s="527">
        <v>0</v>
      </c>
      <c r="G30" s="527">
        <v>0</v>
      </c>
      <c r="H30" s="527">
        <v>0</v>
      </c>
      <c r="I30" s="527">
        <v>0</v>
      </c>
      <c r="J30" s="527">
        <v>0</v>
      </c>
      <c r="K30" s="527">
        <v>0</v>
      </c>
      <c r="L30" s="527">
        <v>0</v>
      </c>
      <c r="M30" s="527">
        <v>0</v>
      </c>
      <c r="N30" s="527">
        <v>0</v>
      </c>
      <c r="O30" s="527">
        <v>0</v>
      </c>
      <c r="P30" s="527">
        <v>0</v>
      </c>
      <c r="Q30" s="527">
        <v>0</v>
      </c>
      <c r="R30" s="521">
        <v>0</v>
      </c>
      <c r="S30" s="521">
        <v>0</v>
      </c>
      <c r="T30" s="527">
        <v>0</v>
      </c>
      <c r="U30" s="521">
        <v>0</v>
      </c>
      <c r="V30" s="521">
        <v>0</v>
      </c>
      <c r="X30" s="521">
        <f t="shared" si="11"/>
        <v>0</v>
      </c>
      <c r="Y30" s="521">
        <f t="shared" si="12"/>
        <v>0</v>
      </c>
      <c r="Z30" s="521">
        <f t="shared" si="13"/>
        <v>0</v>
      </c>
      <c r="AA30" s="521">
        <f t="shared" si="14"/>
        <v>0</v>
      </c>
      <c r="AB30" s="521">
        <f t="shared" si="14"/>
        <v>0</v>
      </c>
      <c r="AC30" s="521">
        <f t="shared" si="15"/>
        <v>0</v>
      </c>
      <c r="AD30" s="521">
        <f t="shared" si="16"/>
        <v>0</v>
      </c>
    </row>
    <row r="31" spans="1:30" s="519" customFormat="1" ht="12.6" customHeight="1">
      <c r="A31" s="1664" t="s">
        <v>2876</v>
      </c>
      <c r="B31" s="580">
        <v>0</v>
      </c>
      <c r="C31" s="527">
        <v>0</v>
      </c>
      <c r="D31" s="527">
        <v>0</v>
      </c>
      <c r="E31" s="527">
        <v>0</v>
      </c>
      <c r="F31" s="527">
        <v>0</v>
      </c>
      <c r="G31" s="527">
        <v>0</v>
      </c>
      <c r="H31" s="527">
        <v>0</v>
      </c>
      <c r="I31" s="527">
        <v>0</v>
      </c>
      <c r="J31" s="527">
        <v>0</v>
      </c>
      <c r="K31" s="527">
        <v>0</v>
      </c>
      <c r="L31" s="527">
        <v>0</v>
      </c>
      <c r="M31" s="527">
        <v>0</v>
      </c>
      <c r="N31" s="527">
        <v>0</v>
      </c>
      <c r="O31" s="527">
        <v>0</v>
      </c>
      <c r="P31" s="527">
        <v>0</v>
      </c>
      <c r="Q31" s="527">
        <v>0</v>
      </c>
      <c r="R31" s="521">
        <v>0</v>
      </c>
      <c r="S31" s="521">
        <v>0</v>
      </c>
      <c r="T31" s="527">
        <v>0</v>
      </c>
      <c r="U31" s="521">
        <v>0</v>
      </c>
      <c r="V31" s="521">
        <v>0</v>
      </c>
      <c r="X31" s="521">
        <f t="shared" si="11"/>
        <v>0</v>
      </c>
      <c r="Y31" s="521">
        <f t="shared" si="12"/>
        <v>0</v>
      </c>
      <c r="Z31" s="521">
        <f t="shared" si="13"/>
        <v>0</v>
      </c>
      <c r="AA31" s="521">
        <f t="shared" si="14"/>
        <v>0</v>
      </c>
      <c r="AB31" s="521">
        <f t="shared" si="14"/>
        <v>0</v>
      </c>
      <c r="AC31" s="521">
        <f t="shared" si="15"/>
        <v>0</v>
      </c>
      <c r="AD31" s="521">
        <f t="shared" si="16"/>
        <v>0</v>
      </c>
    </row>
    <row r="32" spans="1:30" s="519" customFormat="1" ht="12.6" customHeight="1">
      <c r="A32" s="1664" t="s">
        <v>3658</v>
      </c>
      <c r="B32" s="580">
        <v>0</v>
      </c>
      <c r="C32" s="527">
        <v>0</v>
      </c>
      <c r="D32" s="527">
        <v>0</v>
      </c>
      <c r="E32" s="527">
        <v>0</v>
      </c>
      <c r="F32" s="527">
        <v>0</v>
      </c>
      <c r="G32" s="527">
        <v>0</v>
      </c>
      <c r="H32" s="527">
        <v>0</v>
      </c>
      <c r="I32" s="527">
        <v>0</v>
      </c>
      <c r="J32" s="527">
        <v>0</v>
      </c>
      <c r="K32" s="527">
        <v>0</v>
      </c>
      <c r="L32" s="527">
        <v>0</v>
      </c>
      <c r="M32" s="527">
        <v>0</v>
      </c>
      <c r="N32" s="527">
        <v>0</v>
      </c>
      <c r="O32" s="527">
        <v>0</v>
      </c>
      <c r="P32" s="527">
        <v>0</v>
      </c>
      <c r="Q32" s="527">
        <v>0</v>
      </c>
      <c r="R32" s="521">
        <v>0</v>
      </c>
      <c r="S32" s="521">
        <v>0</v>
      </c>
      <c r="T32" s="527">
        <v>0</v>
      </c>
      <c r="U32" s="521">
        <v>0</v>
      </c>
      <c r="V32" s="521">
        <v>0</v>
      </c>
      <c r="X32" s="521">
        <f t="shared" si="11"/>
        <v>0</v>
      </c>
      <c r="Y32" s="521">
        <f t="shared" si="12"/>
        <v>0</v>
      </c>
      <c r="Z32" s="521">
        <f t="shared" si="13"/>
        <v>0</v>
      </c>
      <c r="AA32" s="521">
        <f t="shared" si="14"/>
        <v>0</v>
      </c>
      <c r="AB32" s="521">
        <f t="shared" si="14"/>
        <v>0</v>
      </c>
      <c r="AC32" s="521">
        <f t="shared" si="15"/>
        <v>0</v>
      </c>
      <c r="AD32" s="521">
        <f t="shared" si="16"/>
        <v>0</v>
      </c>
    </row>
    <row r="33" spans="1:30" s="519" customFormat="1" ht="12.6" customHeight="1">
      <c r="A33" s="1664" t="s">
        <v>3659</v>
      </c>
      <c r="B33" s="580">
        <v>0</v>
      </c>
      <c r="C33" s="527">
        <v>0</v>
      </c>
      <c r="D33" s="527">
        <v>0</v>
      </c>
      <c r="E33" s="527">
        <v>0</v>
      </c>
      <c r="F33" s="527">
        <v>0</v>
      </c>
      <c r="G33" s="527">
        <v>0</v>
      </c>
      <c r="H33" s="527">
        <v>0</v>
      </c>
      <c r="I33" s="527">
        <v>0</v>
      </c>
      <c r="J33" s="527">
        <v>0</v>
      </c>
      <c r="K33" s="527">
        <v>0</v>
      </c>
      <c r="L33" s="527">
        <v>0</v>
      </c>
      <c r="M33" s="527">
        <v>0</v>
      </c>
      <c r="N33" s="527">
        <v>0</v>
      </c>
      <c r="O33" s="527">
        <v>0</v>
      </c>
      <c r="P33" s="527">
        <v>0</v>
      </c>
      <c r="Q33" s="527">
        <v>0</v>
      </c>
      <c r="R33" s="521">
        <v>0</v>
      </c>
      <c r="S33" s="521">
        <v>0</v>
      </c>
      <c r="T33" s="527">
        <v>0</v>
      </c>
      <c r="U33" s="521">
        <v>0</v>
      </c>
      <c r="V33" s="521">
        <v>0</v>
      </c>
      <c r="X33" s="521">
        <f t="shared" si="11"/>
        <v>0</v>
      </c>
      <c r="Y33" s="521">
        <f t="shared" si="12"/>
        <v>0</v>
      </c>
      <c r="Z33" s="521">
        <f t="shared" si="13"/>
        <v>0</v>
      </c>
      <c r="AA33" s="521">
        <f t="shared" si="14"/>
        <v>0</v>
      </c>
      <c r="AB33" s="521">
        <f t="shared" si="14"/>
        <v>0</v>
      </c>
      <c r="AC33" s="521">
        <f t="shared" si="15"/>
        <v>0</v>
      </c>
      <c r="AD33" s="521">
        <f t="shared" si="16"/>
        <v>0</v>
      </c>
    </row>
    <row r="34" spans="1:30" s="519" customFormat="1" ht="12.6" customHeight="1">
      <c r="A34" s="1664" t="s">
        <v>2878</v>
      </c>
      <c r="B34" s="580">
        <v>0</v>
      </c>
      <c r="C34" s="527">
        <v>0</v>
      </c>
      <c r="D34" s="527">
        <v>0</v>
      </c>
      <c r="E34" s="527">
        <v>0</v>
      </c>
      <c r="F34" s="527">
        <v>0</v>
      </c>
      <c r="G34" s="527">
        <v>0</v>
      </c>
      <c r="H34" s="527">
        <v>0</v>
      </c>
      <c r="I34" s="527">
        <v>0</v>
      </c>
      <c r="J34" s="527">
        <v>0</v>
      </c>
      <c r="K34" s="527">
        <v>0</v>
      </c>
      <c r="L34" s="527">
        <v>0</v>
      </c>
      <c r="M34" s="527">
        <v>0</v>
      </c>
      <c r="N34" s="527">
        <v>0</v>
      </c>
      <c r="O34" s="527">
        <v>0</v>
      </c>
      <c r="P34" s="527">
        <v>0</v>
      </c>
      <c r="Q34" s="527">
        <v>0</v>
      </c>
      <c r="R34" s="521">
        <v>0</v>
      </c>
      <c r="S34" s="521">
        <v>0</v>
      </c>
      <c r="T34" s="527">
        <v>0</v>
      </c>
      <c r="U34" s="521">
        <v>0</v>
      </c>
      <c r="V34" s="521">
        <v>0</v>
      </c>
      <c r="X34" s="521">
        <f t="shared" si="11"/>
        <v>0</v>
      </c>
      <c r="Y34" s="521">
        <f t="shared" si="12"/>
        <v>0</v>
      </c>
      <c r="Z34" s="521">
        <f t="shared" si="13"/>
        <v>0</v>
      </c>
      <c r="AA34" s="521">
        <f t="shared" si="14"/>
        <v>0</v>
      </c>
      <c r="AB34" s="521">
        <f t="shared" si="14"/>
        <v>0</v>
      </c>
      <c r="AC34" s="521">
        <f t="shared" si="15"/>
        <v>0</v>
      </c>
      <c r="AD34" s="521">
        <f t="shared" si="16"/>
        <v>0</v>
      </c>
    </row>
    <row r="35" spans="1:30" s="519" customFormat="1" ht="12.6" customHeight="1">
      <c r="A35" s="1664" t="s">
        <v>2879</v>
      </c>
      <c r="B35" s="580">
        <v>0</v>
      </c>
      <c r="C35" s="527">
        <v>0</v>
      </c>
      <c r="D35" s="527">
        <v>0</v>
      </c>
      <c r="E35" s="527">
        <v>0</v>
      </c>
      <c r="F35" s="527">
        <v>0</v>
      </c>
      <c r="G35" s="527">
        <v>0</v>
      </c>
      <c r="H35" s="527">
        <v>0</v>
      </c>
      <c r="I35" s="527">
        <v>0</v>
      </c>
      <c r="J35" s="527">
        <v>0</v>
      </c>
      <c r="K35" s="527">
        <v>0</v>
      </c>
      <c r="L35" s="527">
        <v>0</v>
      </c>
      <c r="M35" s="527">
        <v>0</v>
      </c>
      <c r="N35" s="527">
        <v>0</v>
      </c>
      <c r="O35" s="527">
        <v>0</v>
      </c>
      <c r="P35" s="527">
        <v>0</v>
      </c>
      <c r="Q35" s="527">
        <v>0</v>
      </c>
      <c r="R35" s="521">
        <v>0</v>
      </c>
      <c r="S35" s="521">
        <v>0</v>
      </c>
      <c r="T35" s="527">
        <v>0</v>
      </c>
      <c r="U35" s="521">
        <v>0</v>
      </c>
      <c r="V35" s="521">
        <v>0</v>
      </c>
      <c r="X35" s="521">
        <f t="shared" si="11"/>
        <v>0</v>
      </c>
      <c r="Y35" s="521">
        <f t="shared" si="12"/>
        <v>0</v>
      </c>
      <c r="Z35" s="521">
        <f t="shared" si="13"/>
        <v>0</v>
      </c>
      <c r="AA35" s="521">
        <f t="shared" si="14"/>
        <v>0</v>
      </c>
      <c r="AB35" s="521">
        <f t="shared" si="14"/>
        <v>0</v>
      </c>
      <c r="AC35" s="521">
        <f t="shared" si="15"/>
        <v>0</v>
      </c>
      <c r="AD35" s="521">
        <f t="shared" si="16"/>
        <v>0</v>
      </c>
    </row>
    <row r="36" spans="1:30" s="519" customFormat="1" ht="12.6" customHeight="1">
      <c r="A36" s="1664" t="s">
        <v>2880</v>
      </c>
      <c r="B36" s="580">
        <v>0</v>
      </c>
      <c r="C36" s="527">
        <v>0</v>
      </c>
      <c r="D36" s="527">
        <v>0</v>
      </c>
      <c r="E36" s="527">
        <v>0</v>
      </c>
      <c r="F36" s="527">
        <v>0</v>
      </c>
      <c r="G36" s="527">
        <v>0</v>
      </c>
      <c r="H36" s="527">
        <v>0</v>
      </c>
      <c r="I36" s="527">
        <v>0</v>
      </c>
      <c r="J36" s="527">
        <v>0</v>
      </c>
      <c r="K36" s="527">
        <v>0</v>
      </c>
      <c r="L36" s="527">
        <v>0</v>
      </c>
      <c r="M36" s="527">
        <v>0</v>
      </c>
      <c r="N36" s="527">
        <v>0</v>
      </c>
      <c r="O36" s="527">
        <v>0</v>
      </c>
      <c r="P36" s="527">
        <v>0</v>
      </c>
      <c r="Q36" s="527">
        <v>0</v>
      </c>
      <c r="R36" s="521">
        <v>0</v>
      </c>
      <c r="S36" s="521">
        <v>0</v>
      </c>
      <c r="T36" s="527">
        <v>0</v>
      </c>
      <c r="U36" s="521">
        <v>0</v>
      </c>
      <c r="V36" s="521">
        <v>0</v>
      </c>
      <c r="X36" s="521">
        <f t="shared" si="11"/>
        <v>0</v>
      </c>
      <c r="Y36" s="521">
        <f t="shared" si="12"/>
        <v>0</v>
      </c>
      <c r="Z36" s="521">
        <f t="shared" si="13"/>
        <v>0</v>
      </c>
      <c r="AA36" s="521">
        <f t="shared" si="14"/>
        <v>0</v>
      </c>
      <c r="AB36" s="521">
        <f t="shared" si="14"/>
        <v>0</v>
      </c>
      <c r="AC36" s="521">
        <f t="shared" si="15"/>
        <v>0</v>
      </c>
      <c r="AD36" s="521">
        <f t="shared" si="16"/>
        <v>0</v>
      </c>
    </row>
    <row r="37" spans="1:30" s="519" customFormat="1" ht="12.6" customHeight="1">
      <c r="A37" s="1664" t="s">
        <v>2881</v>
      </c>
      <c r="B37" s="580">
        <v>0</v>
      </c>
      <c r="C37" s="527">
        <v>0</v>
      </c>
      <c r="D37" s="527">
        <v>0</v>
      </c>
      <c r="E37" s="527">
        <v>0</v>
      </c>
      <c r="F37" s="527">
        <v>0</v>
      </c>
      <c r="G37" s="527">
        <v>0</v>
      </c>
      <c r="H37" s="527">
        <v>0</v>
      </c>
      <c r="I37" s="527">
        <v>0</v>
      </c>
      <c r="J37" s="527">
        <v>0</v>
      </c>
      <c r="K37" s="527">
        <v>0</v>
      </c>
      <c r="L37" s="527">
        <v>0</v>
      </c>
      <c r="M37" s="527">
        <v>0</v>
      </c>
      <c r="N37" s="527">
        <v>0</v>
      </c>
      <c r="O37" s="527">
        <v>0</v>
      </c>
      <c r="P37" s="527">
        <v>0</v>
      </c>
      <c r="Q37" s="527">
        <v>0</v>
      </c>
      <c r="R37" s="521">
        <v>0</v>
      </c>
      <c r="S37" s="521">
        <v>0</v>
      </c>
      <c r="T37" s="527">
        <v>0</v>
      </c>
      <c r="U37" s="521">
        <v>0</v>
      </c>
      <c r="V37" s="521">
        <v>0</v>
      </c>
      <c r="X37" s="521">
        <f t="shared" si="11"/>
        <v>0</v>
      </c>
      <c r="Y37" s="521">
        <f t="shared" si="12"/>
        <v>0</v>
      </c>
      <c r="Z37" s="521">
        <f t="shared" si="13"/>
        <v>0</v>
      </c>
      <c r="AA37" s="521">
        <f t="shared" si="14"/>
        <v>0</v>
      </c>
      <c r="AB37" s="521">
        <f t="shared" si="14"/>
        <v>0</v>
      </c>
      <c r="AC37" s="521">
        <f t="shared" si="15"/>
        <v>0</v>
      </c>
      <c r="AD37" s="521">
        <f t="shared" si="16"/>
        <v>0</v>
      </c>
    </row>
    <row r="38" spans="1:30" s="519" customFormat="1" ht="12.6" customHeight="1">
      <c r="A38" s="1664" t="s">
        <v>2882</v>
      </c>
      <c r="B38" s="580">
        <v>0</v>
      </c>
      <c r="C38" s="527">
        <v>0</v>
      </c>
      <c r="D38" s="527">
        <v>0</v>
      </c>
      <c r="E38" s="527">
        <v>0</v>
      </c>
      <c r="F38" s="527">
        <v>0</v>
      </c>
      <c r="G38" s="527">
        <v>0</v>
      </c>
      <c r="H38" s="527">
        <v>0</v>
      </c>
      <c r="I38" s="527">
        <v>0</v>
      </c>
      <c r="J38" s="527">
        <v>0</v>
      </c>
      <c r="K38" s="527">
        <v>0</v>
      </c>
      <c r="L38" s="527">
        <v>0</v>
      </c>
      <c r="M38" s="527">
        <v>0</v>
      </c>
      <c r="N38" s="527">
        <v>0</v>
      </c>
      <c r="O38" s="527">
        <v>0</v>
      </c>
      <c r="P38" s="527">
        <v>0</v>
      </c>
      <c r="Q38" s="527">
        <v>0</v>
      </c>
      <c r="R38" s="521">
        <v>0</v>
      </c>
      <c r="S38" s="521">
        <v>0</v>
      </c>
      <c r="T38" s="527">
        <v>0</v>
      </c>
      <c r="U38" s="521">
        <v>0</v>
      </c>
      <c r="V38" s="521">
        <v>0</v>
      </c>
      <c r="X38" s="521">
        <f t="shared" si="11"/>
        <v>0</v>
      </c>
      <c r="Y38" s="521">
        <f t="shared" si="12"/>
        <v>0</v>
      </c>
      <c r="Z38" s="521">
        <f t="shared" si="13"/>
        <v>0</v>
      </c>
      <c r="AA38" s="521">
        <f t="shared" si="14"/>
        <v>0</v>
      </c>
      <c r="AB38" s="521">
        <f t="shared" si="14"/>
        <v>0</v>
      </c>
      <c r="AC38" s="521">
        <f t="shared" si="15"/>
        <v>0</v>
      </c>
      <c r="AD38" s="521">
        <f t="shared" si="16"/>
        <v>0</v>
      </c>
    </row>
    <row r="39" spans="1:30" s="519" customFormat="1" ht="12.6" customHeight="1">
      <c r="A39" s="1664" t="s">
        <v>2883</v>
      </c>
      <c r="B39" s="580">
        <v>0</v>
      </c>
      <c r="C39" s="527">
        <v>0</v>
      </c>
      <c r="D39" s="527">
        <v>0</v>
      </c>
      <c r="E39" s="527">
        <v>0</v>
      </c>
      <c r="F39" s="527">
        <v>0</v>
      </c>
      <c r="G39" s="527">
        <v>0</v>
      </c>
      <c r="H39" s="527">
        <v>0</v>
      </c>
      <c r="I39" s="527">
        <v>0</v>
      </c>
      <c r="J39" s="527">
        <v>0</v>
      </c>
      <c r="K39" s="527">
        <v>0</v>
      </c>
      <c r="L39" s="527">
        <v>0</v>
      </c>
      <c r="M39" s="527">
        <v>0</v>
      </c>
      <c r="N39" s="527">
        <v>0</v>
      </c>
      <c r="O39" s="527">
        <v>0</v>
      </c>
      <c r="P39" s="527">
        <v>0</v>
      </c>
      <c r="Q39" s="527">
        <v>0</v>
      </c>
      <c r="R39" s="521">
        <v>0</v>
      </c>
      <c r="S39" s="521">
        <v>0</v>
      </c>
      <c r="T39" s="527">
        <v>0</v>
      </c>
      <c r="U39" s="521">
        <v>0</v>
      </c>
      <c r="V39" s="521">
        <v>0</v>
      </c>
      <c r="X39" s="521">
        <f t="shared" si="11"/>
        <v>0</v>
      </c>
      <c r="Y39" s="521">
        <f t="shared" si="12"/>
        <v>0</v>
      </c>
      <c r="Z39" s="521">
        <f t="shared" si="13"/>
        <v>0</v>
      </c>
      <c r="AA39" s="521">
        <f t="shared" si="14"/>
        <v>0</v>
      </c>
      <c r="AB39" s="521">
        <f t="shared" si="14"/>
        <v>0</v>
      </c>
      <c r="AC39" s="521">
        <f t="shared" si="15"/>
        <v>0</v>
      </c>
      <c r="AD39" s="521">
        <f t="shared" si="16"/>
        <v>0</v>
      </c>
    </row>
    <row r="40" spans="1:30" s="519" customFormat="1" ht="12.6" customHeight="1">
      <c r="A40" s="1664" t="s">
        <v>2884</v>
      </c>
      <c r="B40" s="580">
        <v>0</v>
      </c>
      <c r="C40" s="527">
        <v>0</v>
      </c>
      <c r="D40" s="527">
        <v>0</v>
      </c>
      <c r="E40" s="527">
        <v>0</v>
      </c>
      <c r="F40" s="527">
        <v>0</v>
      </c>
      <c r="G40" s="527">
        <v>0</v>
      </c>
      <c r="H40" s="527">
        <v>0</v>
      </c>
      <c r="I40" s="527">
        <v>0</v>
      </c>
      <c r="J40" s="527">
        <v>0</v>
      </c>
      <c r="K40" s="527">
        <v>0</v>
      </c>
      <c r="L40" s="527">
        <v>0</v>
      </c>
      <c r="M40" s="527">
        <v>0</v>
      </c>
      <c r="N40" s="527">
        <v>0</v>
      </c>
      <c r="O40" s="527">
        <v>0</v>
      </c>
      <c r="P40" s="527">
        <v>0</v>
      </c>
      <c r="Q40" s="527">
        <v>0</v>
      </c>
      <c r="R40" s="521">
        <v>0</v>
      </c>
      <c r="S40" s="521">
        <v>0</v>
      </c>
      <c r="T40" s="527">
        <v>0</v>
      </c>
      <c r="U40" s="521">
        <v>0</v>
      </c>
      <c r="V40" s="521">
        <v>0</v>
      </c>
      <c r="X40" s="521">
        <f t="shared" si="11"/>
        <v>0</v>
      </c>
      <c r="Y40" s="521">
        <f t="shared" si="12"/>
        <v>0</v>
      </c>
      <c r="Z40" s="521">
        <f t="shared" si="13"/>
        <v>0</v>
      </c>
      <c r="AA40" s="521">
        <f t="shared" si="14"/>
        <v>0</v>
      </c>
      <c r="AB40" s="521">
        <f t="shared" si="14"/>
        <v>0</v>
      </c>
      <c r="AC40" s="521">
        <f t="shared" si="15"/>
        <v>0</v>
      </c>
      <c r="AD40" s="521">
        <f t="shared" si="16"/>
        <v>0</v>
      </c>
    </row>
    <row r="41" spans="1:30" s="519" customFormat="1" ht="12.6" customHeight="1">
      <c r="A41" s="1664" t="s">
        <v>3660</v>
      </c>
      <c r="B41" s="580">
        <v>0</v>
      </c>
      <c r="C41" s="527">
        <v>0</v>
      </c>
      <c r="D41" s="527">
        <v>0</v>
      </c>
      <c r="E41" s="527">
        <v>0</v>
      </c>
      <c r="F41" s="527">
        <v>0</v>
      </c>
      <c r="G41" s="527">
        <v>0</v>
      </c>
      <c r="H41" s="527">
        <v>0</v>
      </c>
      <c r="I41" s="527">
        <v>0</v>
      </c>
      <c r="J41" s="527">
        <v>0</v>
      </c>
      <c r="K41" s="527">
        <v>0</v>
      </c>
      <c r="L41" s="527">
        <v>0</v>
      </c>
      <c r="M41" s="527">
        <v>0</v>
      </c>
      <c r="N41" s="527">
        <v>0</v>
      </c>
      <c r="O41" s="527">
        <v>0</v>
      </c>
      <c r="P41" s="527">
        <v>0</v>
      </c>
      <c r="Q41" s="527">
        <v>0</v>
      </c>
      <c r="R41" s="521">
        <v>0</v>
      </c>
      <c r="S41" s="521">
        <v>0</v>
      </c>
      <c r="T41" s="527">
        <v>0</v>
      </c>
      <c r="U41" s="521">
        <v>0</v>
      </c>
      <c r="V41" s="521">
        <v>0</v>
      </c>
      <c r="X41" s="521">
        <f t="shared" si="11"/>
        <v>0</v>
      </c>
      <c r="Y41" s="521">
        <f t="shared" si="12"/>
        <v>0</v>
      </c>
      <c r="Z41" s="521">
        <f t="shared" si="13"/>
        <v>0</v>
      </c>
      <c r="AA41" s="521">
        <f t="shared" si="14"/>
        <v>0</v>
      </c>
      <c r="AB41" s="521">
        <f t="shared" si="14"/>
        <v>0</v>
      </c>
      <c r="AC41" s="521">
        <f t="shared" si="15"/>
        <v>0</v>
      </c>
      <c r="AD41" s="521">
        <f t="shared" si="16"/>
        <v>0</v>
      </c>
    </row>
    <row r="42" spans="1:30" s="519" customFormat="1" ht="12.6" customHeight="1">
      <c r="A42" s="1664" t="s">
        <v>3661</v>
      </c>
      <c r="B42" s="580">
        <v>0</v>
      </c>
      <c r="C42" s="527">
        <v>0</v>
      </c>
      <c r="D42" s="527">
        <v>0</v>
      </c>
      <c r="E42" s="527">
        <v>0</v>
      </c>
      <c r="F42" s="527">
        <v>0</v>
      </c>
      <c r="G42" s="527">
        <v>0</v>
      </c>
      <c r="H42" s="527">
        <v>0</v>
      </c>
      <c r="I42" s="527">
        <v>0</v>
      </c>
      <c r="J42" s="527">
        <v>0</v>
      </c>
      <c r="K42" s="527">
        <v>0</v>
      </c>
      <c r="L42" s="527">
        <v>0</v>
      </c>
      <c r="M42" s="527">
        <v>0</v>
      </c>
      <c r="N42" s="527">
        <v>0</v>
      </c>
      <c r="O42" s="527">
        <v>0</v>
      </c>
      <c r="P42" s="527">
        <v>0</v>
      </c>
      <c r="Q42" s="527">
        <v>0</v>
      </c>
      <c r="R42" s="521">
        <v>0</v>
      </c>
      <c r="S42" s="521">
        <v>0</v>
      </c>
      <c r="T42" s="527">
        <v>0</v>
      </c>
      <c r="U42" s="521">
        <v>0</v>
      </c>
      <c r="V42" s="521">
        <v>0</v>
      </c>
      <c r="X42" s="521">
        <f t="shared" si="11"/>
        <v>0</v>
      </c>
      <c r="Y42" s="521">
        <f t="shared" si="12"/>
        <v>0</v>
      </c>
      <c r="Z42" s="521">
        <f t="shared" si="13"/>
        <v>0</v>
      </c>
      <c r="AA42" s="521">
        <f t="shared" si="14"/>
        <v>0</v>
      </c>
      <c r="AB42" s="521">
        <f t="shared" si="14"/>
        <v>0</v>
      </c>
      <c r="AC42" s="521">
        <f t="shared" si="15"/>
        <v>0</v>
      </c>
      <c r="AD42" s="521">
        <f t="shared" si="16"/>
        <v>0</v>
      </c>
    </row>
    <row r="43" spans="1:30" s="94" customFormat="1" ht="14.25">
      <c r="A43" s="1739" t="s">
        <v>2983</v>
      </c>
      <c r="B43" s="1739"/>
      <c r="O43" s="1766"/>
      <c r="P43" s="1973"/>
      <c r="Q43" s="1739" t="s">
        <v>2984</v>
      </c>
      <c r="R43" s="1739"/>
      <c r="S43" s="1739"/>
      <c r="T43" s="1739" t="s">
        <v>393</v>
      </c>
      <c r="U43" s="1739"/>
      <c r="V43" s="1739"/>
    </row>
    <row r="44" spans="1:30" s="94" customFormat="1" ht="14.25">
      <c r="A44" s="1739" t="s">
        <v>2986</v>
      </c>
      <c r="B44" s="1739"/>
      <c r="C44" s="1474" t="s">
        <v>2987</v>
      </c>
      <c r="D44" s="1475"/>
      <c r="E44" s="1475"/>
      <c r="F44" s="1471"/>
      <c r="G44" s="1471"/>
      <c r="H44" s="1471"/>
      <c r="I44" s="1471"/>
      <c r="J44" s="1471"/>
      <c r="K44" s="1471"/>
      <c r="L44" s="1471"/>
      <c r="M44" s="1471"/>
      <c r="N44" s="1471"/>
      <c r="O44" s="1767"/>
      <c r="P44" s="1744"/>
      <c r="Q44" s="1739" t="s">
        <v>3663</v>
      </c>
      <c r="R44" s="1739"/>
      <c r="S44" s="1739"/>
      <c r="T44" s="1739" t="s">
        <v>695</v>
      </c>
      <c r="U44" s="1739"/>
      <c r="V44" s="1739"/>
    </row>
    <row r="45" spans="1:30" s="100" customFormat="1" ht="25.5" customHeight="1">
      <c r="A45" s="1748" t="s">
        <v>3664</v>
      </c>
      <c r="B45" s="1748"/>
      <c r="C45" s="1748"/>
      <c r="D45" s="1748"/>
      <c r="E45" s="1748"/>
      <c r="F45" s="1748"/>
      <c r="G45" s="1748"/>
      <c r="H45" s="1748"/>
      <c r="I45" s="1748"/>
      <c r="J45" s="1748"/>
      <c r="K45" s="1748"/>
      <c r="L45" s="1748"/>
      <c r="M45" s="1748"/>
      <c r="N45" s="1748"/>
      <c r="O45" s="1748"/>
      <c r="P45" s="1748"/>
      <c r="Q45" s="1748"/>
      <c r="R45" s="1748"/>
      <c r="S45" s="1748"/>
      <c r="T45" s="1748"/>
      <c r="U45" s="1748"/>
      <c r="V45" s="1748"/>
    </row>
    <row r="46" spans="1:30" s="94" customFormat="1" ht="19.5" customHeight="1">
      <c r="A46" s="1763" t="s">
        <v>3665</v>
      </c>
      <c r="B46" s="1763"/>
      <c r="C46" s="1763"/>
      <c r="D46" s="1763"/>
      <c r="E46" s="1763"/>
      <c r="F46" s="1763"/>
      <c r="G46" s="1763"/>
      <c r="H46" s="1763"/>
      <c r="I46" s="1763"/>
      <c r="J46" s="1763"/>
      <c r="K46" s="1763"/>
      <c r="L46" s="1763"/>
      <c r="M46" s="1763"/>
      <c r="N46" s="1763"/>
      <c r="O46" s="1763"/>
      <c r="P46" s="1763"/>
      <c r="Q46" s="1763"/>
      <c r="R46" s="1763"/>
      <c r="S46" s="1763"/>
      <c r="U46" s="1813" t="s">
        <v>2861</v>
      </c>
      <c r="V46" s="1813"/>
    </row>
    <row r="47" spans="1:30" s="1643" customFormat="1" ht="15" customHeight="1">
      <c r="A47" s="1972" t="s">
        <v>3666</v>
      </c>
      <c r="B47" s="1810" t="s">
        <v>3667</v>
      </c>
      <c r="C47" s="1746"/>
      <c r="D47" s="1746"/>
      <c r="E47" s="1746"/>
      <c r="F47" s="1810" t="s">
        <v>3668</v>
      </c>
      <c r="G47" s="1746"/>
      <c r="H47" s="1746"/>
      <c r="I47" s="1746"/>
      <c r="J47" s="1746"/>
      <c r="K47" s="1746"/>
      <c r="L47" s="1746"/>
      <c r="M47" s="1746"/>
      <c r="N47" s="1746"/>
      <c r="O47" s="1746"/>
      <c r="P47" s="1737"/>
      <c r="Q47" s="1825" t="s">
        <v>3669</v>
      </c>
      <c r="R47" s="1808"/>
      <c r="S47" s="1808"/>
      <c r="T47" s="1825" t="s">
        <v>3670</v>
      </c>
      <c r="U47" s="1808"/>
      <c r="V47" s="1808"/>
    </row>
    <row r="48" spans="1:30" s="1643" customFormat="1" ht="15" customHeight="1">
      <c r="A48" s="1766"/>
      <c r="B48" s="1739" t="s">
        <v>3671</v>
      </c>
      <c r="C48" s="1739" t="s">
        <v>3363</v>
      </c>
      <c r="D48" s="1739" t="s">
        <v>691</v>
      </c>
      <c r="E48" s="1739" t="s">
        <v>692</v>
      </c>
      <c r="F48" s="1810" t="s">
        <v>2832</v>
      </c>
      <c r="G48" s="1746"/>
      <c r="H48" s="1737"/>
      <c r="I48" s="1810" t="s">
        <v>2833</v>
      </c>
      <c r="J48" s="1737"/>
      <c r="K48" s="1810" t="s">
        <v>2834</v>
      </c>
      <c r="L48" s="1737"/>
      <c r="M48" s="1810" t="s">
        <v>2835</v>
      </c>
      <c r="N48" s="1737"/>
      <c r="O48" s="1810" t="s">
        <v>2836</v>
      </c>
      <c r="P48" s="1737"/>
      <c r="Q48" s="1823"/>
      <c r="R48" s="1763"/>
      <c r="S48" s="1763"/>
      <c r="T48" s="1823"/>
      <c r="U48" s="1763"/>
      <c r="V48" s="1763"/>
    </row>
    <row r="49" spans="1:30" s="1643" customFormat="1" ht="15" customHeight="1">
      <c r="A49" s="1767"/>
      <c r="B49" s="1739"/>
      <c r="C49" s="1739"/>
      <c r="D49" s="1739"/>
      <c r="E49" s="1739"/>
      <c r="F49" s="1439" t="s">
        <v>2868</v>
      </c>
      <c r="G49" s="1439" t="s">
        <v>2869</v>
      </c>
      <c r="H49" s="1439" t="s">
        <v>2870</v>
      </c>
      <c r="I49" s="1439" t="s">
        <v>2869</v>
      </c>
      <c r="J49" s="1439" t="s">
        <v>2870</v>
      </c>
      <c r="K49" s="1439" t="s">
        <v>2869</v>
      </c>
      <c r="L49" s="1439" t="s">
        <v>2870</v>
      </c>
      <c r="M49" s="1439" t="s">
        <v>2869</v>
      </c>
      <c r="N49" s="1439" t="s">
        <v>2870</v>
      </c>
      <c r="O49" s="1439" t="s">
        <v>2869</v>
      </c>
      <c r="P49" s="1439" t="s">
        <v>2870</v>
      </c>
      <c r="Q49" s="1439" t="s">
        <v>2832</v>
      </c>
      <c r="R49" s="1439" t="s">
        <v>2869</v>
      </c>
      <c r="S49" s="1463" t="s">
        <v>2870</v>
      </c>
      <c r="T49" s="1439" t="s">
        <v>2832</v>
      </c>
      <c r="U49" s="1439" t="s">
        <v>2869</v>
      </c>
      <c r="V49" s="1463" t="s">
        <v>2870</v>
      </c>
    </row>
    <row r="50" spans="1:30" s="519" customFormat="1" ht="11.1" customHeight="1">
      <c r="A50" s="591" t="s">
        <v>2871</v>
      </c>
      <c r="B50" s="425">
        <f t="shared" ref="B50:S50" si="17">SUM(B51:B66)</f>
        <v>0</v>
      </c>
      <c r="C50" s="426">
        <f t="shared" si="17"/>
        <v>0</v>
      </c>
      <c r="D50" s="426">
        <f t="shared" si="17"/>
        <v>0</v>
      </c>
      <c r="E50" s="426">
        <f t="shared" si="17"/>
        <v>0</v>
      </c>
      <c r="F50" s="426">
        <f t="shared" si="17"/>
        <v>0</v>
      </c>
      <c r="G50" s="426">
        <f t="shared" si="17"/>
        <v>0</v>
      </c>
      <c r="H50" s="426">
        <f t="shared" si="17"/>
        <v>0</v>
      </c>
      <c r="I50" s="426">
        <f t="shared" si="17"/>
        <v>0</v>
      </c>
      <c r="J50" s="426">
        <f t="shared" si="17"/>
        <v>0</v>
      </c>
      <c r="K50" s="426">
        <f t="shared" si="17"/>
        <v>0</v>
      </c>
      <c r="L50" s="426">
        <f t="shared" si="17"/>
        <v>0</v>
      </c>
      <c r="M50" s="426">
        <f t="shared" si="17"/>
        <v>0</v>
      </c>
      <c r="N50" s="426">
        <f t="shared" si="17"/>
        <v>0</v>
      </c>
      <c r="O50" s="426">
        <f t="shared" si="17"/>
        <v>0</v>
      </c>
      <c r="P50" s="426">
        <f t="shared" si="17"/>
        <v>0</v>
      </c>
      <c r="Q50" s="426">
        <f t="shared" si="17"/>
        <v>0</v>
      </c>
      <c r="R50" s="348">
        <f t="shared" si="17"/>
        <v>0</v>
      </c>
      <c r="S50" s="348">
        <f t="shared" si="17"/>
        <v>0</v>
      </c>
      <c r="T50" s="426">
        <f>SUM(T51:T66)</f>
        <v>0</v>
      </c>
      <c r="U50" s="348">
        <f>SUM(U51:U66)</f>
        <v>0</v>
      </c>
      <c r="V50" s="348">
        <f>SUM(V51:V66)</f>
        <v>0</v>
      </c>
      <c r="X50" s="521">
        <f t="shared" ref="X50:X66" si="18">B50-C50-D50-E50</f>
        <v>0</v>
      </c>
      <c r="Y50" s="521">
        <f t="shared" ref="Y50:Y66" si="19">F50-G50-H50</f>
        <v>0</v>
      </c>
      <c r="Z50" s="521">
        <f t="shared" ref="Z50:Z66" si="20">F50-SUM(I50:P50)</f>
        <v>0</v>
      </c>
      <c r="AA50" s="521">
        <f t="shared" ref="AA50:AB66" si="21">G50-I50-K50-M50-O50</f>
        <v>0</v>
      </c>
      <c r="AB50" s="521">
        <f t="shared" si="21"/>
        <v>0</v>
      </c>
      <c r="AC50" s="521">
        <f t="shared" ref="AC50:AC66" si="22">Q50-R50-S50</f>
        <v>0</v>
      </c>
      <c r="AD50" s="521">
        <f t="shared" ref="AD50:AD66" si="23">T50-U50-V50</f>
        <v>0</v>
      </c>
    </row>
    <row r="51" spans="1:30" s="519" customFormat="1" ht="11.1" customHeight="1">
      <c r="A51" s="1664" t="s">
        <v>2872</v>
      </c>
      <c r="B51" s="425">
        <v>0</v>
      </c>
      <c r="C51" s="426">
        <v>0</v>
      </c>
      <c r="D51" s="426">
        <v>0</v>
      </c>
      <c r="E51" s="426">
        <v>0</v>
      </c>
      <c r="F51" s="426">
        <v>0</v>
      </c>
      <c r="G51" s="426">
        <v>0</v>
      </c>
      <c r="H51" s="426">
        <v>0</v>
      </c>
      <c r="I51" s="426">
        <v>0</v>
      </c>
      <c r="J51" s="426">
        <v>0</v>
      </c>
      <c r="K51" s="426">
        <v>0</v>
      </c>
      <c r="L51" s="426">
        <v>0</v>
      </c>
      <c r="M51" s="426">
        <v>0</v>
      </c>
      <c r="N51" s="426">
        <v>0</v>
      </c>
      <c r="O51" s="426">
        <v>0</v>
      </c>
      <c r="P51" s="426">
        <v>0</v>
      </c>
      <c r="Q51" s="426">
        <v>0</v>
      </c>
      <c r="R51" s="348">
        <v>0</v>
      </c>
      <c r="S51" s="348">
        <v>0</v>
      </c>
      <c r="T51" s="426">
        <v>0</v>
      </c>
      <c r="U51" s="348">
        <v>0</v>
      </c>
      <c r="V51" s="348">
        <v>0</v>
      </c>
      <c r="X51" s="521">
        <f t="shared" si="18"/>
        <v>0</v>
      </c>
      <c r="Y51" s="521">
        <f t="shared" si="19"/>
        <v>0</v>
      </c>
      <c r="Z51" s="521">
        <f t="shared" si="20"/>
        <v>0</v>
      </c>
      <c r="AA51" s="521">
        <f t="shared" si="21"/>
        <v>0</v>
      </c>
      <c r="AB51" s="521">
        <f t="shared" si="21"/>
        <v>0</v>
      </c>
      <c r="AC51" s="521">
        <f t="shared" si="22"/>
        <v>0</v>
      </c>
      <c r="AD51" s="521">
        <f t="shared" si="23"/>
        <v>0</v>
      </c>
    </row>
    <row r="52" spans="1:30" s="519" customFormat="1" ht="11.1" customHeight="1">
      <c r="A52" s="1664" t="s">
        <v>2873</v>
      </c>
      <c r="B52" s="425">
        <v>0</v>
      </c>
      <c r="C52" s="426">
        <v>0</v>
      </c>
      <c r="D52" s="426">
        <v>0</v>
      </c>
      <c r="E52" s="426">
        <v>0</v>
      </c>
      <c r="F52" s="426">
        <v>0</v>
      </c>
      <c r="G52" s="426">
        <v>0</v>
      </c>
      <c r="H52" s="426">
        <v>0</v>
      </c>
      <c r="I52" s="426">
        <v>0</v>
      </c>
      <c r="J52" s="426">
        <v>0</v>
      </c>
      <c r="K52" s="426">
        <v>0</v>
      </c>
      <c r="L52" s="426">
        <v>0</v>
      </c>
      <c r="M52" s="426">
        <v>0</v>
      </c>
      <c r="N52" s="426">
        <v>0</v>
      </c>
      <c r="O52" s="426">
        <v>0</v>
      </c>
      <c r="P52" s="426">
        <v>0</v>
      </c>
      <c r="Q52" s="426">
        <v>0</v>
      </c>
      <c r="R52" s="348">
        <v>0</v>
      </c>
      <c r="S52" s="348">
        <v>0</v>
      </c>
      <c r="T52" s="426">
        <v>0</v>
      </c>
      <c r="U52" s="348">
        <v>0</v>
      </c>
      <c r="V52" s="348">
        <v>0</v>
      </c>
      <c r="X52" s="521">
        <f t="shared" si="18"/>
        <v>0</v>
      </c>
      <c r="Y52" s="521">
        <f t="shared" si="19"/>
        <v>0</v>
      </c>
      <c r="Z52" s="521">
        <f t="shared" si="20"/>
        <v>0</v>
      </c>
      <c r="AA52" s="521">
        <f t="shared" si="21"/>
        <v>0</v>
      </c>
      <c r="AB52" s="521">
        <f t="shared" si="21"/>
        <v>0</v>
      </c>
      <c r="AC52" s="521">
        <f t="shared" si="22"/>
        <v>0</v>
      </c>
      <c r="AD52" s="521">
        <f t="shared" si="23"/>
        <v>0</v>
      </c>
    </row>
    <row r="53" spans="1:30" s="519" customFormat="1" ht="11.1" customHeight="1">
      <c r="A53" s="1664" t="s">
        <v>2874</v>
      </c>
      <c r="B53" s="425">
        <v>0</v>
      </c>
      <c r="C53" s="426">
        <v>0</v>
      </c>
      <c r="D53" s="426">
        <v>0</v>
      </c>
      <c r="E53" s="426">
        <v>0</v>
      </c>
      <c r="F53" s="426">
        <v>0</v>
      </c>
      <c r="G53" s="426">
        <v>0</v>
      </c>
      <c r="H53" s="426">
        <v>0</v>
      </c>
      <c r="I53" s="426">
        <v>0</v>
      </c>
      <c r="J53" s="426">
        <v>0</v>
      </c>
      <c r="K53" s="426">
        <v>0</v>
      </c>
      <c r="L53" s="426">
        <v>0</v>
      </c>
      <c r="M53" s="426">
        <v>0</v>
      </c>
      <c r="N53" s="426">
        <v>0</v>
      </c>
      <c r="O53" s="426">
        <v>0</v>
      </c>
      <c r="P53" s="426">
        <v>0</v>
      </c>
      <c r="Q53" s="426">
        <v>0</v>
      </c>
      <c r="R53" s="348">
        <v>0</v>
      </c>
      <c r="S53" s="348">
        <v>0</v>
      </c>
      <c r="T53" s="426">
        <v>0</v>
      </c>
      <c r="U53" s="348">
        <v>0</v>
      </c>
      <c r="V53" s="348">
        <v>0</v>
      </c>
      <c r="X53" s="521">
        <f t="shared" si="18"/>
        <v>0</v>
      </c>
      <c r="Y53" s="521">
        <f t="shared" si="19"/>
        <v>0</v>
      </c>
      <c r="Z53" s="521">
        <f t="shared" si="20"/>
        <v>0</v>
      </c>
      <c r="AA53" s="521">
        <f t="shared" si="21"/>
        <v>0</v>
      </c>
      <c r="AB53" s="521">
        <f t="shared" si="21"/>
        <v>0</v>
      </c>
      <c r="AC53" s="521">
        <f t="shared" si="22"/>
        <v>0</v>
      </c>
      <c r="AD53" s="521">
        <f t="shared" si="23"/>
        <v>0</v>
      </c>
    </row>
    <row r="54" spans="1:30" s="519" customFormat="1" ht="11.1" customHeight="1">
      <c r="A54" s="1664" t="s">
        <v>2875</v>
      </c>
      <c r="B54" s="425">
        <v>0</v>
      </c>
      <c r="C54" s="426">
        <v>0</v>
      </c>
      <c r="D54" s="426">
        <v>0</v>
      </c>
      <c r="E54" s="426">
        <v>0</v>
      </c>
      <c r="F54" s="426">
        <v>0</v>
      </c>
      <c r="G54" s="426">
        <v>0</v>
      </c>
      <c r="H54" s="426">
        <v>0</v>
      </c>
      <c r="I54" s="426">
        <v>0</v>
      </c>
      <c r="J54" s="426">
        <v>0</v>
      </c>
      <c r="K54" s="426">
        <v>0</v>
      </c>
      <c r="L54" s="426">
        <v>0</v>
      </c>
      <c r="M54" s="426">
        <v>0</v>
      </c>
      <c r="N54" s="426">
        <v>0</v>
      </c>
      <c r="O54" s="426">
        <v>0</v>
      </c>
      <c r="P54" s="426">
        <v>0</v>
      </c>
      <c r="Q54" s="426">
        <v>0</v>
      </c>
      <c r="R54" s="348">
        <v>0</v>
      </c>
      <c r="S54" s="348">
        <v>0</v>
      </c>
      <c r="T54" s="426">
        <v>0</v>
      </c>
      <c r="U54" s="348">
        <v>0</v>
      </c>
      <c r="V54" s="348">
        <v>0</v>
      </c>
      <c r="X54" s="521">
        <f t="shared" si="18"/>
        <v>0</v>
      </c>
      <c r="Y54" s="521">
        <f t="shared" si="19"/>
        <v>0</v>
      </c>
      <c r="Z54" s="521">
        <f t="shared" si="20"/>
        <v>0</v>
      </c>
      <c r="AA54" s="521">
        <f t="shared" si="21"/>
        <v>0</v>
      </c>
      <c r="AB54" s="521">
        <f t="shared" si="21"/>
        <v>0</v>
      </c>
      <c r="AC54" s="521">
        <f t="shared" si="22"/>
        <v>0</v>
      </c>
      <c r="AD54" s="521">
        <f t="shared" si="23"/>
        <v>0</v>
      </c>
    </row>
    <row r="55" spans="1:30" s="519" customFormat="1" ht="11.1" customHeight="1">
      <c r="A55" s="1664" t="s">
        <v>2876</v>
      </c>
      <c r="B55" s="425">
        <v>0</v>
      </c>
      <c r="C55" s="426">
        <v>0</v>
      </c>
      <c r="D55" s="426">
        <v>0</v>
      </c>
      <c r="E55" s="426">
        <v>0</v>
      </c>
      <c r="F55" s="426">
        <v>0</v>
      </c>
      <c r="G55" s="426">
        <v>0</v>
      </c>
      <c r="H55" s="426">
        <v>0</v>
      </c>
      <c r="I55" s="426">
        <v>0</v>
      </c>
      <c r="J55" s="426">
        <v>0</v>
      </c>
      <c r="K55" s="426">
        <v>0</v>
      </c>
      <c r="L55" s="426">
        <v>0</v>
      </c>
      <c r="M55" s="426">
        <v>0</v>
      </c>
      <c r="N55" s="426">
        <v>0</v>
      </c>
      <c r="O55" s="426">
        <v>0</v>
      </c>
      <c r="P55" s="426">
        <v>0</v>
      </c>
      <c r="Q55" s="426">
        <v>0</v>
      </c>
      <c r="R55" s="348">
        <v>0</v>
      </c>
      <c r="S55" s="348">
        <v>0</v>
      </c>
      <c r="T55" s="426">
        <v>0</v>
      </c>
      <c r="U55" s="348">
        <v>0</v>
      </c>
      <c r="V55" s="348">
        <v>0</v>
      </c>
      <c r="X55" s="521">
        <f t="shared" si="18"/>
        <v>0</v>
      </c>
      <c r="Y55" s="521">
        <f t="shared" si="19"/>
        <v>0</v>
      </c>
      <c r="Z55" s="521">
        <f t="shared" si="20"/>
        <v>0</v>
      </c>
      <c r="AA55" s="521">
        <f t="shared" si="21"/>
        <v>0</v>
      </c>
      <c r="AB55" s="521">
        <f t="shared" si="21"/>
        <v>0</v>
      </c>
      <c r="AC55" s="521">
        <f t="shared" si="22"/>
        <v>0</v>
      </c>
      <c r="AD55" s="521">
        <f t="shared" si="23"/>
        <v>0</v>
      </c>
    </row>
    <row r="56" spans="1:30" s="519" customFormat="1" ht="11.1" customHeight="1">
      <c r="A56" s="1664" t="s">
        <v>3658</v>
      </c>
      <c r="B56" s="425">
        <v>0</v>
      </c>
      <c r="C56" s="426">
        <v>0</v>
      </c>
      <c r="D56" s="426">
        <v>0</v>
      </c>
      <c r="E56" s="426">
        <v>0</v>
      </c>
      <c r="F56" s="426">
        <v>0</v>
      </c>
      <c r="G56" s="426">
        <v>0</v>
      </c>
      <c r="H56" s="426">
        <v>0</v>
      </c>
      <c r="I56" s="426">
        <v>0</v>
      </c>
      <c r="J56" s="426">
        <v>0</v>
      </c>
      <c r="K56" s="426">
        <v>0</v>
      </c>
      <c r="L56" s="426">
        <v>0</v>
      </c>
      <c r="M56" s="426">
        <v>0</v>
      </c>
      <c r="N56" s="426">
        <v>0</v>
      </c>
      <c r="O56" s="426">
        <v>0</v>
      </c>
      <c r="P56" s="426">
        <v>0</v>
      </c>
      <c r="Q56" s="426">
        <v>0</v>
      </c>
      <c r="R56" s="348">
        <v>0</v>
      </c>
      <c r="S56" s="348">
        <v>0</v>
      </c>
      <c r="T56" s="426">
        <v>0</v>
      </c>
      <c r="U56" s="348">
        <v>0</v>
      </c>
      <c r="V56" s="348">
        <v>0</v>
      </c>
      <c r="X56" s="521">
        <f t="shared" si="18"/>
        <v>0</v>
      </c>
      <c r="Y56" s="521">
        <f t="shared" si="19"/>
        <v>0</v>
      </c>
      <c r="Z56" s="521">
        <f t="shared" si="20"/>
        <v>0</v>
      </c>
      <c r="AA56" s="521">
        <f t="shared" si="21"/>
        <v>0</v>
      </c>
      <c r="AB56" s="521">
        <f t="shared" si="21"/>
        <v>0</v>
      </c>
      <c r="AC56" s="521">
        <f t="shared" si="22"/>
        <v>0</v>
      </c>
      <c r="AD56" s="521">
        <f t="shared" si="23"/>
        <v>0</v>
      </c>
    </row>
    <row r="57" spans="1:30" s="519" customFormat="1" ht="11.1" customHeight="1">
      <c r="A57" s="1664" t="s">
        <v>3659</v>
      </c>
      <c r="B57" s="425">
        <v>0</v>
      </c>
      <c r="C57" s="426">
        <v>0</v>
      </c>
      <c r="D57" s="426">
        <v>0</v>
      </c>
      <c r="E57" s="426">
        <v>0</v>
      </c>
      <c r="F57" s="426">
        <v>0</v>
      </c>
      <c r="G57" s="426">
        <v>0</v>
      </c>
      <c r="H57" s="426">
        <v>0</v>
      </c>
      <c r="I57" s="426">
        <v>0</v>
      </c>
      <c r="J57" s="426">
        <v>0</v>
      </c>
      <c r="K57" s="426">
        <v>0</v>
      </c>
      <c r="L57" s="426">
        <v>0</v>
      </c>
      <c r="M57" s="426">
        <v>0</v>
      </c>
      <c r="N57" s="426">
        <v>0</v>
      </c>
      <c r="O57" s="426">
        <v>0</v>
      </c>
      <c r="P57" s="426">
        <v>0</v>
      </c>
      <c r="Q57" s="426">
        <v>0</v>
      </c>
      <c r="R57" s="348">
        <v>0</v>
      </c>
      <c r="S57" s="348">
        <v>0</v>
      </c>
      <c r="T57" s="426">
        <v>0</v>
      </c>
      <c r="U57" s="348">
        <v>0</v>
      </c>
      <c r="V57" s="348">
        <v>0</v>
      </c>
      <c r="X57" s="521">
        <f t="shared" si="18"/>
        <v>0</v>
      </c>
      <c r="Y57" s="521">
        <f t="shared" si="19"/>
        <v>0</v>
      </c>
      <c r="Z57" s="521">
        <f t="shared" si="20"/>
        <v>0</v>
      </c>
      <c r="AA57" s="521">
        <f t="shared" si="21"/>
        <v>0</v>
      </c>
      <c r="AB57" s="521">
        <f t="shared" si="21"/>
        <v>0</v>
      </c>
      <c r="AC57" s="521">
        <f t="shared" si="22"/>
        <v>0</v>
      </c>
      <c r="AD57" s="521">
        <f t="shared" si="23"/>
        <v>0</v>
      </c>
    </row>
    <row r="58" spans="1:30" s="519" customFormat="1" ht="11.1" customHeight="1">
      <c r="A58" s="1664" t="s">
        <v>2878</v>
      </c>
      <c r="B58" s="425">
        <v>0</v>
      </c>
      <c r="C58" s="426">
        <v>0</v>
      </c>
      <c r="D58" s="426">
        <v>0</v>
      </c>
      <c r="E58" s="426">
        <v>0</v>
      </c>
      <c r="F58" s="426">
        <v>0</v>
      </c>
      <c r="G58" s="426">
        <v>0</v>
      </c>
      <c r="H58" s="426">
        <v>0</v>
      </c>
      <c r="I58" s="426">
        <v>0</v>
      </c>
      <c r="J58" s="426">
        <v>0</v>
      </c>
      <c r="K58" s="426">
        <v>0</v>
      </c>
      <c r="L58" s="426">
        <v>0</v>
      </c>
      <c r="M58" s="426">
        <v>0</v>
      </c>
      <c r="N58" s="426">
        <v>0</v>
      </c>
      <c r="O58" s="426">
        <v>0</v>
      </c>
      <c r="P58" s="426">
        <v>0</v>
      </c>
      <c r="Q58" s="426">
        <v>0</v>
      </c>
      <c r="R58" s="348">
        <v>0</v>
      </c>
      <c r="S58" s="348">
        <v>0</v>
      </c>
      <c r="T58" s="426">
        <v>0</v>
      </c>
      <c r="U58" s="348">
        <v>0</v>
      </c>
      <c r="V58" s="348">
        <v>0</v>
      </c>
      <c r="X58" s="521">
        <f t="shared" si="18"/>
        <v>0</v>
      </c>
      <c r="Y58" s="521">
        <f t="shared" si="19"/>
        <v>0</v>
      </c>
      <c r="Z58" s="521">
        <f t="shared" si="20"/>
        <v>0</v>
      </c>
      <c r="AA58" s="521">
        <f t="shared" si="21"/>
        <v>0</v>
      </c>
      <c r="AB58" s="521">
        <f t="shared" si="21"/>
        <v>0</v>
      </c>
      <c r="AC58" s="521">
        <f t="shared" si="22"/>
        <v>0</v>
      </c>
      <c r="AD58" s="521">
        <f t="shared" si="23"/>
        <v>0</v>
      </c>
    </row>
    <row r="59" spans="1:30" s="519" customFormat="1" ht="11.1" customHeight="1">
      <c r="A59" s="1664" t="s">
        <v>2879</v>
      </c>
      <c r="B59" s="425">
        <v>0</v>
      </c>
      <c r="C59" s="426">
        <v>0</v>
      </c>
      <c r="D59" s="426">
        <v>0</v>
      </c>
      <c r="E59" s="426">
        <v>0</v>
      </c>
      <c r="F59" s="426">
        <v>0</v>
      </c>
      <c r="G59" s="426">
        <v>0</v>
      </c>
      <c r="H59" s="426">
        <v>0</v>
      </c>
      <c r="I59" s="426">
        <v>0</v>
      </c>
      <c r="J59" s="426">
        <v>0</v>
      </c>
      <c r="K59" s="426">
        <v>0</v>
      </c>
      <c r="L59" s="426">
        <v>0</v>
      </c>
      <c r="M59" s="426">
        <v>0</v>
      </c>
      <c r="N59" s="426">
        <v>0</v>
      </c>
      <c r="O59" s="426">
        <v>0</v>
      </c>
      <c r="P59" s="426">
        <v>0</v>
      </c>
      <c r="Q59" s="426">
        <v>0</v>
      </c>
      <c r="R59" s="348">
        <v>0</v>
      </c>
      <c r="S59" s="348">
        <v>0</v>
      </c>
      <c r="T59" s="426">
        <v>0</v>
      </c>
      <c r="U59" s="348">
        <v>0</v>
      </c>
      <c r="V59" s="348">
        <v>0</v>
      </c>
      <c r="X59" s="521">
        <f t="shared" si="18"/>
        <v>0</v>
      </c>
      <c r="Y59" s="521">
        <f t="shared" si="19"/>
        <v>0</v>
      </c>
      <c r="Z59" s="521">
        <f t="shared" si="20"/>
        <v>0</v>
      </c>
      <c r="AA59" s="521">
        <f t="shared" si="21"/>
        <v>0</v>
      </c>
      <c r="AB59" s="521">
        <f t="shared" si="21"/>
        <v>0</v>
      </c>
      <c r="AC59" s="521">
        <f t="shared" si="22"/>
        <v>0</v>
      </c>
      <c r="AD59" s="521">
        <f t="shared" si="23"/>
        <v>0</v>
      </c>
    </row>
    <row r="60" spans="1:30" s="519" customFormat="1" ht="11.1" customHeight="1">
      <c r="A60" s="1664" t="s">
        <v>2880</v>
      </c>
      <c r="B60" s="425">
        <v>0</v>
      </c>
      <c r="C60" s="426">
        <v>0</v>
      </c>
      <c r="D60" s="426">
        <v>0</v>
      </c>
      <c r="E60" s="426">
        <v>0</v>
      </c>
      <c r="F60" s="426">
        <v>0</v>
      </c>
      <c r="G60" s="426">
        <v>0</v>
      </c>
      <c r="H60" s="426">
        <v>0</v>
      </c>
      <c r="I60" s="426">
        <v>0</v>
      </c>
      <c r="J60" s="426">
        <v>0</v>
      </c>
      <c r="K60" s="426">
        <v>0</v>
      </c>
      <c r="L60" s="426">
        <v>0</v>
      </c>
      <c r="M60" s="426">
        <v>0</v>
      </c>
      <c r="N60" s="426">
        <v>0</v>
      </c>
      <c r="O60" s="426">
        <v>0</v>
      </c>
      <c r="P60" s="426">
        <v>0</v>
      </c>
      <c r="Q60" s="426">
        <v>0</v>
      </c>
      <c r="R60" s="348">
        <v>0</v>
      </c>
      <c r="S60" s="348">
        <v>0</v>
      </c>
      <c r="T60" s="426">
        <v>0</v>
      </c>
      <c r="U60" s="348">
        <v>0</v>
      </c>
      <c r="V60" s="348">
        <v>0</v>
      </c>
      <c r="X60" s="521">
        <f t="shared" si="18"/>
        <v>0</v>
      </c>
      <c r="Y60" s="521">
        <f t="shared" si="19"/>
        <v>0</v>
      </c>
      <c r="Z60" s="521">
        <f t="shared" si="20"/>
        <v>0</v>
      </c>
      <c r="AA60" s="521">
        <f t="shared" si="21"/>
        <v>0</v>
      </c>
      <c r="AB60" s="521">
        <f t="shared" si="21"/>
        <v>0</v>
      </c>
      <c r="AC60" s="521">
        <f t="shared" si="22"/>
        <v>0</v>
      </c>
      <c r="AD60" s="521">
        <f t="shared" si="23"/>
        <v>0</v>
      </c>
    </row>
    <row r="61" spans="1:30" s="519" customFormat="1" ht="11.1" customHeight="1">
      <c r="A61" s="1664" t="s">
        <v>2881</v>
      </c>
      <c r="B61" s="425">
        <v>0</v>
      </c>
      <c r="C61" s="426">
        <v>0</v>
      </c>
      <c r="D61" s="426">
        <v>0</v>
      </c>
      <c r="E61" s="426">
        <v>0</v>
      </c>
      <c r="F61" s="426">
        <v>0</v>
      </c>
      <c r="G61" s="426">
        <v>0</v>
      </c>
      <c r="H61" s="426">
        <v>0</v>
      </c>
      <c r="I61" s="426">
        <v>0</v>
      </c>
      <c r="J61" s="426">
        <v>0</v>
      </c>
      <c r="K61" s="426">
        <v>0</v>
      </c>
      <c r="L61" s="426">
        <v>0</v>
      </c>
      <c r="M61" s="426">
        <v>0</v>
      </c>
      <c r="N61" s="426">
        <v>0</v>
      </c>
      <c r="O61" s="426">
        <v>0</v>
      </c>
      <c r="P61" s="426">
        <v>0</v>
      </c>
      <c r="Q61" s="426">
        <v>0</v>
      </c>
      <c r="R61" s="348">
        <v>0</v>
      </c>
      <c r="S61" s="348">
        <v>0</v>
      </c>
      <c r="T61" s="426">
        <v>0</v>
      </c>
      <c r="U61" s="348">
        <v>0</v>
      </c>
      <c r="V61" s="348">
        <v>0</v>
      </c>
      <c r="X61" s="521">
        <f t="shared" si="18"/>
        <v>0</v>
      </c>
      <c r="Y61" s="521">
        <f t="shared" si="19"/>
        <v>0</v>
      </c>
      <c r="Z61" s="521">
        <f t="shared" si="20"/>
        <v>0</v>
      </c>
      <c r="AA61" s="521">
        <f t="shared" si="21"/>
        <v>0</v>
      </c>
      <c r="AB61" s="521">
        <f t="shared" si="21"/>
        <v>0</v>
      </c>
      <c r="AC61" s="521">
        <f t="shared" si="22"/>
        <v>0</v>
      </c>
      <c r="AD61" s="521">
        <f t="shared" si="23"/>
        <v>0</v>
      </c>
    </row>
    <row r="62" spans="1:30" s="519" customFormat="1" ht="11.1" customHeight="1">
      <c r="A62" s="1664" t="s">
        <v>2882</v>
      </c>
      <c r="B62" s="425">
        <v>0</v>
      </c>
      <c r="C62" s="426">
        <v>0</v>
      </c>
      <c r="D62" s="426">
        <v>0</v>
      </c>
      <c r="E62" s="426">
        <v>0</v>
      </c>
      <c r="F62" s="426">
        <v>0</v>
      </c>
      <c r="G62" s="426">
        <v>0</v>
      </c>
      <c r="H62" s="426">
        <v>0</v>
      </c>
      <c r="I62" s="426">
        <v>0</v>
      </c>
      <c r="J62" s="426">
        <v>0</v>
      </c>
      <c r="K62" s="426">
        <v>0</v>
      </c>
      <c r="L62" s="426">
        <v>0</v>
      </c>
      <c r="M62" s="426">
        <v>0</v>
      </c>
      <c r="N62" s="426">
        <v>0</v>
      </c>
      <c r="O62" s="426">
        <v>0</v>
      </c>
      <c r="P62" s="426">
        <v>0</v>
      </c>
      <c r="Q62" s="426">
        <v>0</v>
      </c>
      <c r="R62" s="348">
        <v>0</v>
      </c>
      <c r="S62" s="348">
        <v>0</v>
      </c>
      <c r="T62" s="426">
        <v>0</v>
      </c>
      <c r="U62" s="348">
        <v>0</v>
      </c>
      <c r="V62" s="348">
        <v>0</v>
      </c>
      <c r="X62" s="521">
        <f t="shared" si="18"/>
        <v>0</v>
      </c>
      <c r="Y62" s="521">
        <f t="shared" si="19"/>
        <v>0</v>
      </c>
      <c r="Z62" s="521">
        <f t="shared" si="20"/>
        <v>0</v>
      </c>
      <c r="AA62" s="521">
        <f t="shared" si="21"/>
        <v>0</v>
      </c>
      <c r="AB62" s="521">
        <f t="shared" si="21"/>
        <v>0</v>
      </c>
      <c r="AC62" s="521">
        <f t="shared" si="22"/>
        <v>0</v>
      </c>
      <c r="AD62" s="521">
        <f t="shared" si="23"/>
        <v>0</v>
      </c>
    </row>
    <row r="63" spans="1:30" s="519" customFormat="1" ht="11.1" customHeight="1">
      <c r="A63" s="1664" t="s">
        <v>2883</v>
      </c>
      <c r="B63" s="425">
        <v>0</v>
      </c>
      <c r="C63" s="426">
        <v>0</v>
      </c>
      <c r="D63" s="426">
        <v>0</v>
      </c>
      <c r="E63" s="426">
        <v>0</v>
      </c>
      <c r="F63" s="426">
        <v>0</v>
      </c>
      <c r="G63" s="426">
        <v>0</v>
      </c>
      <c r="H63" s="426">
        <v>0</v>
      </c>
      <c r="I63" s="426">
        <v>0</v>
      </c>
      <c r="J63" s="426">
        <v>0</v>
      </c>
      <c r="K63" s="426">
        <v>0</v>
      </c>
      <c r="L63" s="426">
        <v>0</v>
      </c>
      <c r="M63" s="426">
        <v>0</v>
      </c>
      <c r="N63" s="426">
        <v>0</v>
      </c>
      <c r="O63" s="426">
        <v>0</v>
      </c>
      <c r="P63" s="426">
        <v>0</v>
      </c>
      <c r="Q63" s="426">
        <v>0</v>
      </c>
      <c r="R63" s="348">
        <v>0</v>
      </c>
      <c r="S63" s="348">
        <v>0</v>
      </c>
      <c r="T63" s="426">
        <v>0</v>
      </c>
      <c r="U63" s="348">
        <v>0</v>
      </c>
      <c r="V63" s="348">
        <v>0</v>
      </c>
      <c r="X63" s="521">
        <f t="shared" si="18"/>
        <v>0</v>
      </c>
      <c r="Y63" s="521">
        <f t="shared" si="19"/>
        <v>0</v>
      </c>
      <c r="Z63" s="521">
        <f t="shared" si="20"/>
        <v>0</v>
      </c>
      <c r="AA63" s="521">
        <f t="shared" si="21"/>
        <v>0</v>
      </c>
      <c r="AB63" s="521">
        <f t="shared" si="21"/>
        <v>0</v>
      </c>
      <c r="AC63" s="521">
        <f t="shared" si="22"/>
        <v>0</v>
      </c>
      <c r="AD63" s="521">
        <f t="shared" si="23"/>
        <v>0</v>
      </c>
    </row>
    <row r="64" spans="1:30" s="519" customFormat="1" ht="11.1" customHeight="1">
      <c r="A64" s="1664" t="s">
        <v>2884</v>
      </c>
      <c r="B64" s="425">
        <v>0</v>
      </c>
      <c r="C64" s="426">
        <v>0</v>
      </c>
      <c r="D64" s="426">
        <v>0</v>
      </c>
      <c r="E64" s="426">
        <v>0</v>
      </c>
      <c r="F64" s="426">
        <v>0</v>
      </c>
      <c r="G64" s="426">
        <v>0</v>
      </c>
      <c r="H64" s="426">
        <v>0</v>
      </c>
      <c r="I64" s="426">
        <v>0</v>
      </c>
      <c r="J64" s="426">
        <v>0</v>
      </c>
      <c r="K64" s="426">
        <v>0</v>
      </c>
      <c r="L64" s="426">
        <v>0</v>
      </c>
      <c r="M64" s="426">
        <v>0</v>
      </c>
      <c r="N64" s="426">
        <v>0</v>
      </c>
      <c r="O64" s="426">
        <v>0</v>
      </c>
      <c r="P64" s="426">
        <v>0</v>
      </c>
      <c r="Q64" s="426">
        <v>0</v>
      </c>
      <c r="R64" s="348">
        <v>0</v>
      </c>
      <c r="S64" s="348">
        <v>0</v>
      </c>
      <c r="T64" s="426">
        <v>0</v>
      </c>
      <c r="U64" s="348">
        <v>0</v>
      </c>
      <c r="V64" s="348">
        <v>0</v>
      </c>
      <c r="X64" s="521">
        <f t="shared" si="18"/>
        <v>0</v>
      </c>
      <c r="Y64" s="521">
        <f t="shared" si="19"/>
        <v>0</v>
      </c>
      <c r="Z64" s="521">
        <f t="shared" si="20"/>
        <v>0</v>
      </c>
      <c r="AA64" s="521">
        <f t="shared" si="21"/>
        <v>0</v>
      </c>
      <c r="AB64" s="521">
        <f t="shared" si="21"/>
        <v>0</v>
      </c>
      <c r="AC64" s="521">
        <f t="shared" si="22"/>
        <v>0</v>
      </c>
      <c r="AD64" s="521">
        <f t="shared" si="23"/>
        <v>0</v>
      </c>
    </row>
    <row r="65" spans="1:30" s="519" customFormat="1" ht="11.1" customHeight="1">
      <c r="A65" s="1664" t="s">
        <v>3660</v>
      </c>
      <c r="B65" s="425">
        <v>0</v>
      </c>
      <c r="C65" s="426">
        <v>0</v>
      </c>
      <c r="D65" s="426">
        <v>0</v>
      </c>
      <c r="E65" s="426">
        <v>0</v>
      </c>
      <c r="F65" s="426">
        <v>0</v>
      </c>
      <c r="G65" s="426">
        <v>0</v>
      </c>
      <c r="H65" s="426">
        <v>0</v>
      </c>
      <c r="I65" s="426">
        <v>0</v>
      </c>
      <c r="J65" s="426">
        <v>0</v>
      </c>
      <c r="K65" s="426">
        <v>0</v>
      </c>
      <c r="L65" s="426">
        <v>0</v>
      </c>
      <c r="M65" s="426">
        <v>0</v>
      </c>
      <c r="N65" s="426">
        <v>0</v>
      </c>
      <c r="O65" s="426">
        <v>0</v>
      </c>
      <c r="P65" s="426">
        <v>0</v>
      </c>
      <c r="Q65" s="426">
        <v>0</v>
      </c>
      <c r="R65" s="348">
        <v>0</v>
      </c>
      <c r="S65" s="348">
        <v>0</v>
      </c>
      <c r="T65" s="426">
        <v>0</v>
      </c>
      <c r="U65" s="348">
        <v>0</v>
      </c>
      <c r="V65" s="348">
        <v>0</v>
      </c>
      <c r="X65" s="521">
        <f t="shared" si="18"/>
        <v>0</v>
      </c>
      <c r="Y65" s="521">
        <f t="shared" si="19"/>
        <v>0</v>
      </c>
      <c r="Z65" s="521">
        <f t="shared" si="20"/>
        <v>0</v>
      </c>
      <c r="AA65" s="521">
        <f t="shared" si="21"/>
        <v>0</v>
      </c>
      <c r="AB65" s="521">
        <f t="shared" si="21"/>
        <v>0</v>
      </c>
      <c r="AC65" s="521">
        <f t="shared" si="22"/>
        <v>0</v>
      </c>
      <c r="AD65" s="521">
        <f t="shared" si="23"/>
        <v>0</v>
      </c>
    </row>
    <row r="66" spans="1:30" s="519" customFormat="1" ht="11.1" customHeight="1">
      <c r="A66" s="1664" t="s">
        <v>3661</v>
      </c>
      <c r="B66" s="425">
        <v>0</v>
      </c>
      <c r="C66" s="426">
        <v>0</v>
      </c>
      <c r="D66" s="426">
        <v>0</v>
      </c>
      <c r="E66" s="426">
        <v>0</v>
      </c>
      <c r="F66" s="426">
        <v>0</v>
      </c>
      <c r="G66" s="426">
        <v>0</v>
      </c>
      <c r="H66" s="426">
        <v>0</v>
      </c>
      <c r="I66" s="426">
        <v>0</v>
      </c>
      <c r="J66" s="426">
        <v>0</v>
      </c>
      <c r="K66" s="426">
        <v>0</v>
      </c>
      <c r="L66" s="426">
        <v>0</v>
      </c>
      <c r="M66" s="426">
        <v>0</v>
      </c>
      <c r="N66" s="426">
        <v>0</v>
      </c>
      <c r="O66" s="426">
        <v>0</v>
      </c>
      <c r="P66" s="426">
        <v>0</v>
      </c>
      <c r="Q66" s="426">
        <v>0</v>
      </c>
      <c r="R66" s="348">
        <v>0</v>
      </c>
      <c r="S66" s="348">
        <v>0</v>
      </c>
      <c r="T66" s="426">
        <v>0</v>
      </c>
      <c r="U66" s="348">
        <v>0</v>
      </c>
      <c r="V66" s="348">
        <v>0</v>
      </c>
      <c r="X66" s="521">
        <f t="shared" si="18"/>
        <v>0</v>
      </c>
      <c r="Y66" s="521">
        <f t="shared" si="19"/>
        <v>0</v>
      </c>
      <c r="Z66" s="521">
        <f t="shared" si="20"/>
        <v>0</v>
      </c>
      <c r="AA66" s="521">
        <f t="shared" si="21"/>
        <v>0</v>
      </c>
      <c r="AB66" s="521">
        <f t="shared" si="21"/>
        <v>0</v>
      </c>
      <c r="AC66" s="521">
        <f t="shared" si="22"/>
        <v>0</v>
      </c>
      <c r="AD66" s="521">
        <f t="shared" si="23"/>
        <v>0</v>
      </c>
    </row>
    <row r="67" spans="1:30" s="519" customFormat="1" ht="3.75" customHeight="1">
      <c r="A67" s="1664"/>
      <c r="B67" s="425"/>
      <c r="C67" s="426"/>
      <c r="D67" s="426"/>
      <c r="E67" s="426"/>
      <c r="F67" s="426"/>
      <c r="G67" s="426"/>
      <c r="H67" s="426"/>
      <c r="I67" s="426"/>
      <c r="J67" s="426"/>
      <c r="K67" s="426"/>
      <c r="L67" s="426"/>
      <c r="M67" s="426"/>
      <c r="N67" s="426"/>
      <c r="O67" s="426"/>
      <c r="P67" s="426"/>
      <c r="Q67" s="426"/>
      <c r="R67" s="348"/>
      <c r="S67" s="348"/>
    </row>
    <row r="68" spans="1:30" s="519" customFormat="1" ht="11.1" customHeight="1">
      <c r="A68" s="592" t="s">
        <v>3672</v>
      </c>
      <c r="B68" s="425">
        <f t="shared" ref="B68:S68" si="24">SUM(B69:B84)</f>
        <v>186</v>
      </c>
      <c r="C68" s="426">
        <f t="shared" si="24"/>
        <v>58</v>
      </c>
      <c r="D68" s="426">
        <f t="shared" si="24"/>
        <v>55</v>
      </c>
      <c r="E68" s="426">
        <f t="shared" si="24"/>
        <v>73</v>
      </c>
      <c r="F68" s="426">
        <f t="shared" si="24"/>
        <v>5796</v>
      </c>
      <c r="G68" s="426">
        <f t="shared" si="24"/>
        <v>3054</v>
      </c>
      <c r="H68" s="426">
        <f t="shared" si="24"/>
        <v>2742</v>
      </c>
      <c r="I68" s="426">
        <f t="shared" si="24"/>
        <v>864</v>
      </c>
      <c r="J68" s="426">
        <f t="shared" si="24"/>
        <v>816</v>
      </c>
      <c r="K68" s="426">
        <f t="shared" si="24"/>
        <v>818</v>
      </c>
      <c r="L68" s="426">
        <f t="shared" si="24"/>
        <v>776</v>
      </c>
      <c r="M68" s="426">
        <f t="shared" si="24"/>
        <v>1336</v>
      </c>
      <c r="N68" s="426">
        <f t="shared" si="24"/>
        <v>1146</v>
      </c>
      <c r="O68" s="426">
        <f t="shared" si="24"/>
        <v>36</v>
      </c>
      <c r="P68" s="426">
        <f t="shared" si="24"/>
        <v>4</v>
      </c>
      <c r="Q68" s="426">
        <f t="shared" si="24"/>
        <v>2641</v>
      </c>
      <c r="R68" s="348">
        <f t="shared" si="24"/>
        <v>1430</v>
      </c>
      <c r="S68" s="348">
        <f t="shared" si="24"/>
        <v>1211</v>
      </c>
      <c r="T68" s="426">
        <f>SUM(T69:T84)</f>
        <v>106</v>
      </c>
      <c r="U68" s="348">
        <f>SUM(U69:U84)</f>
        <v>79</v>
      </c>
      <c r="V68" s="348">
        <f>SUM(V69:V84)</f>
        <v>27</v>
      </c>
      <c r="X68" s="521">
        <f t="shared" ref="X68:X84" si="25">B68-C68-D68-E68</f>
        <v>0</v>
      </c>
      <c r="Y68" s="521">
        <f t="shared" ref="Y68:Y84" si="26">F68-G68-H68</f>
        <v>0</v>
      </c>
      <c r="Z68" s="521">
        <f t="shared" ref="Z68:Z84" si="27">F68-SUM(I68:P68)</f>
        <v>0</v>
      </c>
      <c r="AA68" s="521">
        <f t="shared" ref="AA68:AB84" si="28">G68-I68-K68-M68-O68</f>
        <v>0</v>
      </c>
      <c r="AB68" s="521">
        <f t="shared" si="28"/>
        <v>0</v>
      </c>
      <c r="AC68" s="521">
        <f t="shared" ref="AC68:AC84" si="29">Q68-R68-S68</f>
        <v>0</v>
      </c>
      <c r="AD68" s="521">
        <f t="shared" ref="AD68:AD84" si="30">T68-U68-V68</f>
        <v>0</v>
      </c>
    </row>
    <row r="69" spans="1:30" s="519" customFormat="1" ht="11.1" customHeight="1">
      <c r="A69" s="1664" t="s">
        <v>3673</v>
      </c>
      <c r="B69" s="494">
        <f>C69+D69+E69</f>
        <v>3</v>
      </c>
      <c r="C69" s="427">
        <v>1</v>
      </c>
      <c r="D69" s="427">
        <v>1</v>
      </c>
      <c r="E69" s="427">
        <v>1</v>
      </c>
      <c r="F69" s="427">
        <f>G69+H69</f>
        <v>147</v>
      </c>
      <c r="G69" s="427">
        <f>I69+K69+M69+O69</f>
        <v>145</v>
      </c>
      <c r="H69" s="427">
        <f>J69+L69+N69+P69</f>
        <v>2</v>
      </c>
      <c r="I69" s="427">
        <v>49</v>
      </c>
      <c r="J69" s="427">
        <v>1</v>
      </c>
      <c r="K69" s="427">
        <v>48</v>
      </c>
      <c r="L69" s="427">
        <v>0</v>
      </c>
      <c r="M69" s="427">
        <v>48</v>
      </c>
      <c r="N69" s="427">
        <v>1</v>
      </c>
      <c r="O69" s="427">
        <v>0</v>
      </c>
      <c r="P69" s="427">
        <v>0</v>
      </c>
      <c r="Q69" s="427">
        <f>R69+S69</f>
        <v>43</v>
      </c>
      <c r="R69" s="355">
        <v>43</v>
      </c>
      <c r="S69" s="355">
        <v>0</v>
      </c>
      <c r="T69" s="427">
        <f>U69+V69</f>
        <v>4</v>
      </c>
      <c r="U69" s="355">
        <v>4</v>
      </c>
      <c r="V69" s="355">
        <v>0</v>
      </c>
      <c r="X69" s="521">
        <f t="shared" si="25"/>
        <v>0</v>
      </c>
      <c r="Y69" s="521">
        <f t="shared" si="26"/>
        <v>0</v>
      </c>
      <c r="Z69" s="521">
        <f t="shared" si="27"/>
        <v>0</v>
      </c>
      <c r="AA69" s="521">
        <f t="shared" si="28"/>
        <v>0</v>
      </c>
      <c r="AB69" s="521">
        <f t="shared" si="28"/>
        <v>0</v>
      </c>
      <c r="AC69" s="521">
        <f t="shared" si="29"/>
        <v>0</v>
      </c>
      <c r="AD69" s="521">
        <f t="shared" si="30"/>
        <v>0</v>
      </c>
    </row>
    <row r="70" spans="1:30" s="519" customFormat="1" ht="11.1" customHeight="1">
      <c r="A70" s="1664" t="s">
        <v>3674</v>
      </c>
      <c r="B70" s="494">
        <f t="shared" ref="B70:B84" si="31">C70+D70+E70</f>
        <v>9</v>
      </c>
      <c r="C70" s="427">
        <v>3</v>
      </c>
      <c r="D70" s="427">
        <v>2</v>
      </c>
      <c r="E70" s="427">
        <v>4</v>
      </c>
      <c r="F70" s="427">
        <f t="shared" ref="F70:F84" si="32">G70+H70</f>
        <v>365</v>
      </c>
      <c r="G70" s="427">
        <f t="shared" ref="G70:H84" si="33">I70+K70+M70+O70</f>
        <v>362</v>
      </c>
      <c r="H70" s="427">
        <f t="shared" si="33"/>
        <v>3</v>
      </c>
      <c r="I70" s="427">
        <v>104</v>
      </c>
      <c r="J70" s="427">
        <v>1</v>
      </c>
      <c r="K70" s="427">
        <v>87</v>
      </c>
      <c r="L70" s="427">
        <v>0</v>
      </c>
      <c r="M70" s="427">
        <v>170</v>
      </c>
      <c r="N70" s="427">
        <v>2</v>
      </c>
      <c r="O70" s="427">
        <v>1</v>
      </c>
      <c r="P70" s="427">
        <v>0</v>
      </c>
      <c r="Q70" s="427">
        <f t="shared" ref="Q70:Q84" si="34">R70+S70</f>
        <v>190</v>
      </c>
      <c r="R70" s="355">
        <v>188</v>
      </c>
      <c r="S70" s="355">
        <v>2</v>
      </c>
      <c r="T70" s="427">
        <f t="shared" ref="T70:T84" si="35">U70+V70</f>
        <v>6</v>
      </c>
      <c r="U70" s="355">
        <v>6</v>
      </c>
      <c r="V70" s="355">
        <v>0</v>
      </c>
      <c r="X70" s="521">
        <f t="shared" si="25"/>
        <v>0</v>
      </c>
      <c r="Y70" s="521">
        <f t="shared" si="26"/>
        <v>0</v>
      </c>
      <c r="Z70" s="521">
        <f t="shared" si="27"/>
        <v>0</v>
      </c>
      <c r="AA70" s="521">
        <f t="shared" si="28"/>
        <v>0</v>
      </c>
      <c r="AB70" s="521">
        <f t="shared" si="28"/>
        <v>0</v>
      </c>
      <c r="AC70" s="521">
        <f t="shared" si="29"/>
        <v>0</v>
      </c>
      <c r="AD70" s="521">
        <f t="shared" si="30"/>
        <v>0</v>
      </c>
    </row>
    <row r="71" spans="1:30" s="519" customFormat="1" ht="11.1" customHeight="1">
      <c r="A71" s="1664" t="s">
        <v>3675</v>
      </c>
      <c r="B71" s="494">
        <f t="shared" si="31"/>
        <v>30</v>
      </c>
      <c r="C71" s="427">
        <v>9</v>
      </c>
      <c r="D71" s="427">
        <v>9</v>
      </c>
      <c r="E71" s="427">
        <v>12</v>
      </c>
      <c r="F71" s="427">
        <f t="shared" si="32"/>
        <v>960</v>
      </c>
      <c r="G71" s="427">
        <f t="shared" si="33"/>
        <v>934</v>
      </c>
      <c r="H71" s="427">
        <f t="shared" si="33"/>
        <v>26</v>
      </c>
      <c r="I71" s="427">
        <v>226</v>
      </c>
      <c r="J71" s="427">
        <v>5</v>
      </c>
      <c r="K71" s="427">
        <v>239</v>
      </c>
      <c r="L71" s="427">
        <v>10</v>
      </c>
      <c r="M71" s="427">
        <v>456</v>
      </c>
      <c r="N71" s="427">
        <v>11</v>
      </c>
      <c r="O71" s="427">
        <v>13</v>
      </c>
      <c r="P71" s="427">
        <v>0</v>
      </c>
      <c r="Q71" s="427">
        <f t="shared" si="34"/>
        <v>449</v>
      </c>
      <c r="R71" s="355">
        <v>441</v>
      </c>
      <c r="S71" s="355">
        <v>8</v>
      </c>
      <c r="T71" s="427">
        <f t="shared" si="35"/>
        <v>31</v>
      </c>
      <c r="U71" s="355">
        <v>31</v>
      </c>
      <c r="V71" s="355">
        <v>0</v>
      </c>
      <c r="X71" s="521">
        <f t="shared" si="25"/>
        <v>0</v>
      </c>
      <c r="Y71" s="521">
        <f t="shared" si="26"/>
        <v>0</v>
      </c>
      <c r="Z71" s="521">
        <f t="shared" si="27"/>
        <v>0</v>
      </c>
      <c r="AA71" s="521">
        <f t="shared" si="28"/>
        <v>0</v>
      </c>
      <c r="AB71" s="521">
        <f t="shared" si="28"/>
        <v>0</v>
      </c>
      <c r="AC71" s="521">
        <f t="shared" si="29"/>
        <v>0</v>
      </c>
      <c r="AD71" s="521">
        <f t="shared" si="30"/>
        <v>0</v>
      </c>
    </row>
    <row r="72" spans="1:30" s="519" customFormat="1" ht="11.1" customHeight="1">
      <c r="A72" s="1664" t="s">
        <v>3676</v>
      </c>
      <c r="B72" s="494">
        <f t="shared" si="31"/>
        <v>0</v>
      </c>
      <c r="C72" s="427">
        <v>0</v>
      </c>
      <c r="D72" s="427">
        <v>0</v>
      </c>
      <c r="E72" s="427">
        <v>0</v>
      </c>
      <c r="F72" s="427">
        <f t="shared" si="32"/>
        <v>0</v>
      </c>
      <c r="G72" s="427">
        <f t="shared" si="33"/>
        <v>0</v>
      </c>
      <c r="H72" s="427">
        <f t="shared" si="33"/>
        <v>0</v>
      </c>
      <c r="I72" s="427">
        <v>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f t="shared" si="34"/>
        <v>0</v>
      </c>
      <c r="R72" s="355">
        <v>0</v>
      </c>
      <c r="S72" s="355">
        <v>0</v>
      </c>
      <c r="T72" s="427">
        <f t="shared" si="35"/>
        <v>0</v>
      </c>
      <c r="U72" s="355">
        <v>0</v>
      </c>
      <c r="V72" s="355">
        <v>0</v>
      </c>
      <c r="X72" s="521">
        <f t="shared" si="25"/>
        <v>0</v>
      </c>
      <c r="Y72" s="521">
        <f t="shared" si="26"/>
        <v>0</v>
      </c>
      <c r="Z72" s="521">
        <f t="shared" si="27"/>
        <v>0</v>
      </c>
      <c r="AA72" s="521">
        <f t="shared" si="28"/>
        <v>0</v>
      </c>
      <c r="AB72" s="521">
        <f t="shared" si="28"/>
        <v>0</v>
      </c>
      <c r="AC72" s="521">
        <f t="shared" si="29"/>
        <v>0</v>
      </c>
      <c r="AD72" s="521">
        <f t="shared" si="30"/>
        <v>0</v>
      </c>
    </row>
    <row r="73" spans="1:30" s="519" customFormat="1" ht="11.1" customHeight="1">
      <c r="A73" s="1664" t="s">
        <v>3677</v>
      </c>
      <c r="B73" s="494">
        <f t="shared" si="31"/>
        <v>2</v>
      </c>
      <c r="C73" s="427">
        <v>0</v>
      </c>
      <c r="D73" s="427">
        <v>1</v>
      </c>
      <c r="E73" s="427">
        <v>1</v>
      </c>
      <c r="F73" s="427">
        <f t="shared" si="32"/>
        <v>18</v>
      </c>
      <c r="G73" s="427">
        <f t="shared" si="33"/>
        <v>15</v>
      </c>
      <c r="H73" s="427">
        <f t="shared" si="33"/>
        <v>3</v>
      </c>
      <c r="I73" s="427">
        <v>0</v>
      </c>
      <c r="J73" s="427">
        <v>0</v>
      </c>
      <c r="K73" s="427">
        <v>3</v>
      </c>
      <c r="L73" s="427">
        <v>0</v>
      </c>
      <c r="M73" s="427">
        <v>12</v>
      </c>
      <c r="N73" s="427">
        <v>3</v>
      </c>
      <c r="O73" s="427">
        <v>0</v>
      </c>
      <c r="P73" s="427">
        <v>0</v>
      </c>
      <c r="Q73" s="427">
        <f t="shared" si="34"/>
        <v>13</v>
      </c>
      <c r="R73" s="355">
        <v>11</v>
      </c>
      <c r="S73" s="355">
        <v>2</v>
      </c>
      <c r="T73" s="427">
        <f t="shared" si="35"/>
        <v>0</v>
      </c>
      <c r="U73" s="355">
        <v>0</v>
      </c>
      <c r="V73" s="355">
        <v>0</v>
      </c>
      <c r="X73" s="521">
        <f t="shared" si="25"/>
        <v>0</v>
      </c>
      <c r="Y73" s="521">
        <f t="shared" si="26"/>
        <v>0</v>
      </c>
      <c r="Z73" s="521">
        <f t="shared" si="27"/>
        <v>0</v>
      </c>
      <c r="AA73" s="521">
        <f t="shared" si="28"/>
        <v>0</v>
      </c>
      <c r="AB73" s="521">
        <f t="shared" si="28"/>
        <v>0</v>
      </c>
      <c r="AC73" s="521">
        <f t="shared" si="29"/>
        <v>0</v>
      </c>
      <c r="AD73" s="521">
        <f t="shared" si="30"/>
        <v>0</v>
      </c>
    </row>
    <row r="74" spans="1:30" s="519" customFormat="1" ht="11.1" customHeight="1">
      <c r="A74" s="1664" t="s">
        <v>3678</v>
      </c>
      <c r="B74" s="494">
        <f t="shared" si="31"/>
        <v>28</v>
      </c>
      <c r="C74" s="427">
        <v>10</v>
      </c>
      <c r="D74" s="427">
        <v>7</v>
      </c>
      <c r="E74" s="427">
        <v>11</v>
      </c>
      <c r="F74" s="427">
        <f t="shared" si="32"/>
        <v>915</v>
      </c>
      <c r="G74" s="427">
        <f t="shared" si="33"/>
        <v>455</v>
      </c>
      <c r="H74" s="427">
        <f t="shared" si="33"/>
        <v>460</v>
      </c>
      <c r="I74" s="427">
        <v>188</v>
      </c>
      <c r="J74" s="427">
        <v>135</v>
      </c>
      <c r="K74" s="427">
        <v>106</v>
      </c>
      <c r="L74" s="427">
        <v>110</v>
      </c>
      <c r="M74" s="427">
        <v>153</v>
      </c>
      <c r="N74" s="427">
        <v>214</v>
      </c>
      <c r="O74" s="427">
        <v>8</v>
      </c>
      <c r="P74" s="427">
        <v>1</v>
      </c>
      <c r="Q74" s="427">
        <f t="shared" si="34"/>
        <v>466</v>
      </c>
      <c r="R74" s="355">
        <v>221</v>
      </c>
      <c r="S74" s="355">
        <v>245</v>
      </c>
      <c r="T74" s="427">
        <f t="shared" si="35"/>
        <v>9</v>
      </c>
      <c r="U74" s="355">
        <v>7</v>
      </c>
      <c r="V74" s="355">
        <v>2</v>
      </c>
      <c r="X74" s="521">
        <f t="shared" si="25"/>
        <v>0</v>
      </c>
      <c r="Y74" s="521">
        <f t="shared" si="26"/>
        <v>0</v>
      </c>
      <c r="Z74" s="521">
        <f t="shared" si="27"/>
        <v>0</v>
      </c>
      <c r="AA74" s="521">
        <f t="shared" si="28"/>
        <v>0</v>
      </c>
      <c r="AB74" s="521">
        <f t="shared" si="28"/>
        <v>0</v>
      </c>
      <c r="AC74" s="521">
        <f t="shared" si="29"/>
        <v>0</v>
      </c>
      <c r="AD74" s="521">
        <f t="shared" si="30"/>
        <v>0</v>
      </c>
    </row>
    <row r="75" spans="1:30" s="519" customFormat="1" ht="11.1" customHeight="1">
      <c r="A75" s="1664" t="s">
        <v>3679</v>
      </c>
      <c r="B75" s="494">
        <f t="shared" si="31"/>
        <v>40</v>
      </c>
      <c r="C75" s="427">
        <v>13</v>
      </c>
      <c r="D75" s="427">
        <v>12</v>
      </c>
      <c r="E75" s="427">
        <v>15</v>
      </c>
      <c r="F75" s="427">
        <f t="shared" si="32"/>
        <v>1448</v>
      </c>
      <c r="G75" s="427">
        <f t="shared" si="33"/>
        <v>289</v>
      </c>
      <c r="H75" s="427">
        <f t="shared" si="33"/>
        <v>1159</v>
      </c>
      <c r="I75" s="427">
        <v>61</v>
      </c>
      <c r="J75" s="427">
        <v>383</v>
      </c>
      <c r="K75" s="427">
        <v>92</v>
      </c>
      <c r="L75" s="427">
        <v>332</v>
      </c>
      <c r="M75" s="427">
        <v>133</v>
      </c>
      <c r="N75" s="427">
        <v>444</v>
      </c>
      <c r="O75" s="427">
        <v>3</v>
      </c>
      <c r="P75" s="427">
        <v>0</v>
      </c>
      <c r="Q75" s="427">
        <f t="shared" si="34"/>
        <v>510</v>
      </c>
      <c r="R75" s="355">
        <v>100</v>
      </c>
      <c r="S75" s="355">
        <v>410</v>
      </c>
      <c r="T75" s="427">
        <f t="shared" si="35"/>
        <v>8</v>
      </c>
      <c r="U75" s="355">
        <v>2</v>
      </c>
      <c r="V75" s="355">
        <v>6</v>
      </c>
      <c r="X75" s="521">
        <f t="shared" si="25"/>
        <v>0</v>
      </c>
      <c r="Y75" s="521">
        <f t="shared" si="26"/>
        <v>0</v>
      </c>
      <c r="Z75" s="521">
        <f t="shared" si="27"/>
        <v>0</v>
      </c>
      <c r="AA75" s="521">
        <f t="shared" si="28"/>
        <v>0</v>
      </c>
      <c r="AB75" s="521">
        <f t="shared" si="28"/>
        <v>0</v>
      </c>
      <c r="AC75" s="521">
        <f t="shared" si="29"/>
        <v>0</v>
      </c>
      <c r="AD75" s="521">
        <f t="shared" si="30"/>
        <v>0</v>
      </c>
    </row>
    <row r="76" spans="1:30" s="519" customFormat="1" ht="11.1" customHeight="1">
      <c r="A76" s="1664" t="s">
        <v>3680</v>
      </c>
      <c r="B76" s="494">
        <f t="shared" si="31"/>
        <v>50</v>
      </c>
      <c r="C76" s="427">
        <v>14</v>
      </c>
      <c r="D76" s="427">
        <v>16</v>
      </c>
      <c r="E76" s="427">
        <v>20</v>
      </c>
      <c r="F76" s="427">
        <f t="shared" si="32"/>
        <v>1394</v>
      </c>
      <c r="G76" s="427">
        <f t="shared" si="33"/>
        <v>620</v>
      </c>
      <c r="H76" s="427">
        <f t="shared" si="33"/>
        <v>774</v>
      </c>
      <c r="I76" s="427">
        <v>162</v>
      </c>
      <c r="J76" s="427">
        <v>201</v>
      </c>
      <c r="K76" s="427">
        <v>175</v>
      </c>
      <c r="L76" s="427">
        <v>244</v>
      </c>
      <c r="M76" s="427">
        <v>273</v>
      </c>
      <c r="N76" s="427">
        <v>327</v>
      </c>
      <c r="O76" s="427">
        <v>10</v>
      </c>
      <c r="P76" s="427">
        <v>2</v>
      </c>
      <c r="Q76" s="427">
        <f t="shared" si="34"/>
        <v>763</v>
      </c>
      <c r="R76" s="355">
        <v>351</v>
      </c>
      <c r="S76" s="355">
        <v>412</v>
      </c>
      <c r="T76" s="427">
        <f t="shared" si="35"/>
        <v>25</v>
      </c>
      <c r="U76" s="355">
        <v>13</v>
      </c>
      <c r="V76" s="355">
        <v>12</v>
      </c>
      <c r="X76" s="521">
        <f t="shared" si="25"/>
        <v>0</v>
      </c>
      <c r="Y76" s="521">
        <f t="shared" si="26"/>
        <v>0</v>
      </c>
      <c r="Z76" s="521">
        <f t="shared" si="27"/>
        <v>0</v>
      </c>
      <c r="AA76" s="521">
        <f t="shared" si="28"/>
        <v>0</v>
      </c>
      <c r="AB76" s="521">
        <f t="shared" si="28"/>
        <v>0</v>
      </c>
      <c r="AC76" s="521">
        <f t="shared" si="29"/>
        <v>0</v>
      </c>
      <c r="AD76" s="521">
        <f t="shared" si="30"/>
        <v>0</v>
      </c>
    </row>
    <row r="77" spans="1:30" s="519" customFormat="1" ht="11.1" customHeight="1">
      <c r="A77" s="1664" t="s">
        <v>3681</v>
      </c>
      <c r="B77" s="494">
        <f t="shared" si="31"/>
        <v>0</v>
      </c>
      <c r="C77" s="427">
        <v>0</v>
      </c>
      <c r="D77" s="427">
        <v>0</v>
      </c>
      <c r="E77" s="427">
        <v>0</v>
      </c>
      <c r="F77" s="427">
        <f t="shared" si="32"/>
        <v>0</v>
      </c>
      <c r="G77" s="427">
        <f t="shared" si="33"/>
        <v>0</v>
      </c>
      <c r="H77" s="427">
        <f t="shared" si="33"/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f t="shared" si="34"/>
        <v>0</v>
      </c>
      <c r="R77" s="355">
        <v>0</v>
      </c>
      <c r="S77" s="355">
        <v>0</v>
      </c>
      <c r="T77" s="427">
        <f t="shared" si="35"/>
        <v>0</v>
      </c>
      <c r="U77" s="355">
        <v>0</v>
      </c>
      <c r="V77" s="355">
        <v>0</v>
      </c>
      <c r="X77" s="521">
        <f t="shared" si="25"/>
        <v>0</v>
      </c>
      <c r="Y77" s="521">
        <f t="shared" si="26"/>
        <v>0</v>
      </c>
      <c r="Z77" s="521">
        <f t="shared" si="27"/>
        <v>0</v>
      </c>
      <c r="AA77" s="521">
        <f t="shared" si="28"/>
        <v>0</v>
      </c>
      <c r="AB77" s="521">
        <f t="shared" si="28"/>
        <v>0</v>
      </c>
      <c r="AC77" s="521">
        <f t="shared" si="29"/>
        <v>0</v>
      </c>
      <c r="AD77" s="521">
        <f t="shared" si="30"/>
        <v>0</v>
      </c>
    </row>
    <row r="78" spans="1:30" s="519" customFormat="1" ht="11.1" customHeight="1">
      <c r="A78" s="1664" t="s">
        <v>3682</v>
      </c>
      <c r="B78" s="494">
        <f t="shared" si="31"/>
        <v>0</v>
      </c>
      <c r="C78" s="427">
        <v>0</v>
      </c>
      <c r="D78" s="427">
        <v>0</v>
      </c>
      <c r="E78" s="427">
        <v>0</v>
      </c>
      <c r="F78" s="427">
        <f t="shared" si="32"/>
        <v>0</v>
      </c>
      <c r="G78" s="427">
        <f t="shared" si="33"/>
        <v>0</v>
      </c>
      <c r="H78" s="427">
        <f t="shared" si="33"/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f t="shared" si="34"/>
        <v>0</v>
      </c>
      <c r="R78" s="355">
        <v>0</v>
      </c>
      <c r="S78" s="355">
        <v>0</v>
      </c>
      <c r="T78" s="427">
        <f t="shared" si="35"/>
        <v>0</v>
      </c>
      <c r="U78" s="355">
        <v>0</v>
      </c>
      <c r="V78" s="355">
        <v>0</v>
      </c>
      <c r="X78" s="521">
        <f t="shared" si="25"/>
        <v>0</v>
      </c>
      <c r="Y78" s="521">
        <f t="shared" si="26"/>
        <v>0</v>
      </c>
      <c r="Z78" s="521">
        <f t="shared" si="27"/>
        <v>0</v>
      </c>
      <c r="AA78" s="521">
        <f t="shared" si="28"/>
        <v>0</v>
      </c>
      <c r="AB78" s="521">
        <f t="shared" si="28"/>
        <v>0</v>
      </c>
      <c r="AC78" s="521">
        <f t="shared" si="29"/>
        <v>0</v>
      </c>
      <c r="AD78" s="521">
        <f t="shared" si="30"/>
        <v>0</v>
      </c>
    </row>
    <row r="79" spans="1:30" s="519" customFormat="1" ht="11.1" customHeight="1">
      <c r="A79" s="1664" t="s">
        <v>3683</v>
      </c>
      <c r="B79" s="494">
        <f t="shared" si="31"/>
        <v>4</v>
      </c>
      <c r="C79" s="427">
        <v>2</v>
      </c>
      <c r="D79" s="427">
        <v>1</v>
      </c>
      <c r="E79" s="427">
        <v>1</v>
      </c>
      <c r="F79" s="427">
        <f t="shared" si="32"/>
        <v>42</v>
      </c>
      <c r="G79" s="427">
        <f t="shared" si="33"/>
        <v>3</v>
      </c>
      <c r="H79" s="427">
        <f t="shared" si="33"/>
        <v>39</v>
      </c>
      <c r="I79" s="427">
        <v>0</v>
      </c>
      <c r="J79" s="427">
        <v>12</v>
      </c>
      <c r="K79" s="427">
        <v>2</v>
      </c>
      <c r="L79" s="427">
        <v>9</v>
      </c>
      <c r="M79" s="427">
        <v>0</v>
      </c>
      <c r="N79" s="427">
        <v>17</v>
      </c>
      <c r="O79" s="427">
        <v>1</v>
      </c>
      <c r="P79" s="427">
        <v>1</v>
      </c>
      <c r="Q79" s="427">
        <f t="shared" si="34"/>
        <v>14</v>
      </c>
      <c r="R79" s="355">
        <v>0</v>
      </c>
      <c r="S79" s="355">
        <v>14</v>
      </c>
      <c r="T79" s="427">
        <f t="shared" si="35"/>
        <v>4</v>
      </c>
      <c r="U79" s="355">
        <v>2</v>
      </c>
      <c r="V79" s="355">
        <v>2</v>
      </c>
      <c r="X79" s="521">
        <f t="shared" si="25"/>
        <v>0</v>
      </c>
      <c r="Y79" s="521">
        <f t="shared" si="26"/>
        <v>0</v>
      </c>
      <c r="Z79" s="521">
        <f t="shared" si="27"/>
        <v>0</v>
      </c>
      <c r="AA79" s="521">
        <f t="shared" si="28"/>
        <v>0</v>
      </c>
      <c r="AB79" s="521">
        <f t="shared" si="28"/>
        <v>0</v>
      </c>
      <c r="AC79" s="521">
        <f t="shared" si="29"/>
        <v>0</v>
      </c>
      <c r="AD79" s="521">
        <f t="shared" si="30"/>
        <v>0</v>
      </c>
    </row>
    <row r="80" spans="1:30" s="519" customFormat="1" ht="11.1" customHeight="1">
      <c r="A80" s="1664" t="s">
        <v>3684</v>
      </c>
      <c r="B80" s="494">
        <f t="shared" si="31"/>
        <v>18</v>
      </c>
      <c r="C80" s="427">
        <v>5</v>
      </c>
      <c r="D80" s="427">
        <v>5</v>
      </c>
      <c r="E80" s="427">
        <v>8</v>
      </c>
      <c r="F80" s="427">
        <f t="shared" si="32"/>
        <v>467</v>
      </c>
      <c r="G80" s="427">
        <f t="shared" si="33"/>
        <v>215</v>
      </c>
      <c r="H80" s="427">
        <f t="shared" si="33"/>
        <v>252</v>
      </c>
      <c r="I80" s="427">
        <v>63</v>
      </c>
      <c r="J80" s="427">
        <v>66</v>
      </c>
      <c r="K80" s="427">
        <v>61</v>
      </c>
      <c r="L80" s="427">
        <v>59</v>
      </c>
      <c r="M80" s="427">
        <v>91</v>
      </c>
      <c r="N80" s="427">
        <v>127</v>
      </c>
      <c r="O80" s="427">
        <v>0</v>
      </c>
      <c r="P80" s="427">
        <v>0</v>
      </c>
      <c r="Q80" s="427">
        <f t="shared" si="34"/>
        <v>193</v>
      </c>
      <c r="R80" s="355">
        <v>75</v>
      </c>
      <c r="S80" s="355">
        <v>118</v>
      </c>
      <c r="T80" s="427">
        <f t="shared" si="35"/>
        <v>19</v>
      </c>
      <c r="U80" s="355">
        <v>14</v>
      </c>
      <c r="V80" s="355">
        <v>5</v>
      </c>
      <c r="X80" s="521">
        <f t="shared" si="25"/>
        <v>0</v>
      </c>
      <c r="Y80" s="521">
        <f t="shared" si="26"/>
        <v>0</v>
      </c>
      <c r="Z80" s="521">
        <f t="shared" si="27"/>
        <v>0</v>
      </c>
      <c r="AA80" s="521">
        <f t="shared" si="28"/>
        <v>0</v>
      </c>
      <c r="AB80" s="521">
        <f t="shared" si="28"/>
        <v>0</v>
      </c>
      <c r="AC80" s="521">
        <f t="shared" si="29"/>
        <v>0</v>
      </c>
      <c r="AD80" s="521">
        <f t="shared" si="30"/>
        <v>0</v>
      </c>
    </row>
    <row r="81" spans="1:30" s="519" customFormat="1" ht="11.1" customHeight="1">
      <c r="A81" s="1664" t="s">
        <v>3685</v>
      </c>
      <c r="B81" s="494">
        <f t="shared" si="31"/>
        <v>0</v>
      </c>
      <c r="C81" s="427">
        <v>0</v>
      </c>
      <c r="D81" s="427">
        <v>0</v>
      </c>
      <c r="E81" s="427">
        <v>0</v>
      </c>
      <c r="F81" s="427">
        <f t="shared" si="32"/>
        <v>0</v>
      </c>
      <c r="G81" s="427">
        <f t="shared" si="33"/>
        <v>0</v>
      </c>
      <c r="H81" s="427">
        <f t="shared" si="33"/>
        <v>0</v>
      </c>
      <c r="I81" s="427">
        <v>0</v>
      </c>
      <c r="J81" s="427">
        <v>0</v>
      </c>
      <c r="K81" s="427">
        <v>0</v>
      </c>
      <c r="L81" s="427">
        <v>0</v>
      </c>
      <c r="M81" s="427">
        <v>0</v>
      </c>
      <c r="N81" s="427">
        <v>0</v>
      </c>
      <c r="O81" s="427">
        <v>0</v>
      </c>
      <c r="P81" s="427">
        <v>0</v>
      </c>
      <c r="Q81" s="427">
        <f t="shared" si="34"/>
        <v>0</v>
      </c>
      <c r="R81" s="427">
        <v>0</v>
      </c>
      <c r="S81" s="427">
        <v>0</v>
      </c>
      <c r="T81" s="427">
        <f t="shared" si="35"/>
        <v>0</v>
      </c>
      <c r="U81" s="427">
        <v>0</v>
      </c>
      <c r="V81" s="427">
        <v>0</v>
      </c>
      <c r="X81" s="521">
        <f t="shared" si="25"/>
        <v>0</v>
      </c>
      <c r="Y81" s="521">
        <f t="shared" si="26"/>
        <v>0</v>
      </c>
      <c r="Z81" s="521">
        <f t="shared" si="27"/>
        <v>0</v>
      </c>
      <c r="AA81" s="521">
        <f t="shared" si="28"/>
        <v>0</v>
      </c>
      <c r="AB81" s="521">
        <f t="shared" si="28"/>
        <v>0</v>
      </c>
      <c r="AC81" s="521">
        <f t="shared" si="29"/>
        <v>0</v>
      </c>
      <c r="AD81" s="521">
        <f t="shared" si="30"/>
        <v>0</v>
      </c>
    </row>
    <row r="82" spans="1:30" s="519" customFormat="1" ht="11.1" customHeight="1">
      <c r="A82" s="1664" t="s">
        <v>3686</v>
      </c>
      <c r="B82" s="494">
        <f t="shared" si="31"/>
        <v>0</v>
      </c>
      <c r="C82" s="427">
        <v>0</v>
      </c>
      <c r="D82" s="427">
        <v>0</v>
      </c>
      <c r="E82" s="427">
        <v>0</v>
      </c>
      <c r="F82" s="427">
        <f t="shared" si="32"/>
        <v>0</v>
      </c>
      <c r="G82" s="427">
        <f t="shared" si="33"/>
        <v>0</v>
      </c>
      <c r="H82" s="427">
        <f t="shared" si="33"/>
        <v>0</v>
      </c>
      <c r="I82" s="427">
        <v>0</v>
      </c>
      <c r="J82" s="427">
        <v>0</v>
      </c>
      <c r="K82" s="427">
        <v>0</v>
      </c>
      <c r="L82" s="427">
        <v>0</v>
      </c>
      <c r="M82" s="427">
        <v>0</v>
      </c>
      <c r="N82" s="427">
        <v>0</v>
      </c>
      <c r="O82" s="427">
        <v>0</v>
      </c>
      <c r="P82" s="427">
        <v>0</v>
      </c>
      <c r="Q82" s="427">
        <f t="shared" si="34"/>
        <v>0</v>
      </c>
      <c r="R82" s="427">
        <v>0</v>
      </c>
      <c r="S82" s="427">
        <v>0</v>
      </c>
      <c r="T82" s="427">
        <f t="shared" si="35"/>
        <v>0</v>
      </c>
      <c r="U82" s="427">
        <v>0</v>
      </c>
      <c r="V82" s="427">
        <v>0</v>
      </c>
      <c r="X82" s="521">
        <f t="shared" si="25"/>
        <v>0</v>
      </c>
      <c r="Y82" s="521">
        <f t="shared" si="26"/>
        <v>0</v>
      </c>
      <c r="Z82" s="521">
        <f t="shared" si="27"/>
        <v>0</v>
      </c>
      <c r="AA82" s="521">
        <f t="shared" si="28"/>
        <v>0</v>
      </c>
      <c r="AB82" s="521">
        <f t="shared" si="28"/>
        <v>0</v>
      </c>
      <c r="AC82" s="521">
        <f t="shared" si="29"/>
        <v>0</v>
      </c>
      <c r="AD82" s="521">
        <f t="shared" si="30"/>
        <v>0</v>
      </c>
    </row>
    <row r="83" spans="1:30" s="519" customFormat="1" ht="11.1" customHeight="1">
      <c r="A83" s="1664" t="s">
        <v>3687</v>
      </c>
      <c r="B83" s="494">
        <f t="shared" si="31"/>
        <v>2</v>
      </c>
      <c r="C83" s="427">
        <v>1</v>
      </c>
      <c r="D83" s="427">
        <v>1</v>
      </c>
      <c r="E83" s="427">
        <v>0</v>
      </c>
      <c r="F83" s="427">
        <f t="shared" si="32"/>
        <v>40</v>
      </c>
      <c r="G83" s="427">
        <f t="shared" si="33"/>
        <v>16</v>
      </c>
      <c r="H83" s="427">
        <f t="shared" si="33"/>
        <v>24</v>
      </c>
      <c r="I83" s="427">
        <v>11</v>
      </c>
      <c r="J83" s="427">
        <v>12</v>
      </c>
      <c r="K83" s="427">
        <v>5</v>
      </c>
      <c r="L83" s="427">
        <v>12</v>
      </c>
      <c r="M83" s="427">
        <v>0</v>
      </c>
      <c r="N83" s="427">
        <v>0</v>
      </c>
      <c r="O83" s="427">
        <v>0</v>
      </c>
      <c r="P83" s="427">
        <v>0</v>
      </c>
      <c r="Q83" s="427">
        <f t="shared" si="34"/>
        <v>0</v>
      </c>
      <c r="R83" s="427">
        <v>0</v>
      </c>
      <c r="S83" s="427">
        <v>0</v>
      </c>
      <c r="T83" s="427">
        <f t="shared" si="35"/>
        <v>0</v>
      </c>
      <c r="U83" s="427">
        <v>0</v>
      </c>
      <c r="V83" s="427">
        <v>0</v>
      </c>
      <c r="X83" s="521">
        <f t="shared" si="25"/>
        <v>0</v>
      </c>
      <c r="Y83" s="521">
        <f t="shared" si="26"/>
        <v>0</v>
      </c>
      <c r="Z83" s="521">
        <f t="shared" si="27"/>
        <v>0</v>
      </c>
      <c r="AA83" s="521">
        <f t="shared" si="28"/>
        <v>0</v>
      </c>
      <c r="AB83" s="521">
        <f t="shared" si="28"/>
        <v>0</v>
      </c>
      <c r="AC83" s="521">
        <f t="shared" si="29"/>
        <v>0</v>
      </c>
      <c r="AD83" s="521">
        <f t="shared" si="30"/>
        <v>0</v>
      </c>
    </row>
    <row r="84" spans="1:30" s="519" customFormat="1" ht="11.1" customHeight="1">
      <c r="A84" s="1664" t="s">
        <v>3688</v>
      </c>
      <c r="B84" s="495">
        <f t="shared" si="31"/>
        <v>0</v>
      </c>
      <c r="C84" s="359">
        <v>0</v>
      </c>
      <c r="D84" s="359">
        <v>0</v>
      </c>
      <c r="E84" s="359">
        <v>0</v>
      </c>
      <c r="F84" s="359">
        <f t="shared" si="32"/>
        <v>0</v>
      </c>
      <c r="G84" s="359">
        <f t="shared" si="33"/>
        <v>0</v>
      </c>
      <c r="H84" s="359">
        <f t="shared" si="33"/>
        <v>0</v>
      </c>
      <c r="I84" s="359">
        <v>0</v>
      </c>
      <c r="J84" s="359">
        <v>0</v>
      </c>
      <c r="K84" s="359">
        <v>0</v>
      </c>
      <c r="L84" s="359">
        <v>0</v>
      </c>
      <c r="M84" s="359">
        <v>0</v>
      </c>
      <c r="N84" s="359">
        <v>0</v>
      </c>
      <c r="O84" s="359">
        <v>0</v>
      </c>
      <c r="P84" s="359">
        <v>0</v>
      </c>
      <c r="Q84" s="359">
        <f t="shared" si="34"/>
        <v>0</v>
      </c>
      <c r="R84" s="359">
        <v>0</v>
      </c>
      <c r="S84" s="359">
        <v>0</v>
      </c>
      <c r="T84" s="359">
        <f t="shared" si="35"/>
        <v>0</v>
      </c>
      <c r="U84" s="359">
        <v>0</v>
      </c>
      <c r="V84" s="359">
        <v>0</v>
      </c>
      <c r="X84" s="521">
        <f t="shared" si="25"/>
        <v>0</v>
      </c>
      <c r="Y84" s="521">
        <f t="shared" si="26"/>
        <v>0</v>
      </c>
      <c r="Z84" s="521">
        <f t="shared" si="27"/>
        <v>0</v>
      </c>
      <c r="AA84" s="521">
        <f t="shared" si="28"/>
        <v>0</v>
      </c>
      <c r="AB84" s="521">
        <f t="shared" si="28"/>
        <v>0</v>
      </c>
      <c r="AC84" s="521">
        <f t="shared" si="29"/>
        <v>0</v>
      </c>
      <c r="AD84" s="521">
        <f t="shared" si="30"/>
        <v>0</v>
      </c>
    </row>
    <row r="85" spans="1:30" s="1469" customFormat="1" ht="14.1" customHeight="1">
      <c r="A85" s="1467" t="s">
        <v>2776</v>
      </c>
      <c r="B85" s="1467"/>
      <c r="E85" s="94" t="s">
        <v>2777</v>
      </c>
      <c r="G85" s="94"/>
      <c r="H85" s="157" t="s">
        <v>2778</v>
      </c>
      <c r="L85" s="1462"/>
      <c r="M85" s="1469" t="s">
        <v>2779</v>
      </c>
      <c r="S85" s="99"/>
      <c r="V85" s="99" t="s">
        <v>333</v>
      </c>
    </row>
    <row r="86" spans="1:30" s="1469" customFormat="1" ht="14.1" customHeight="1">
      <c r="A86" s="1462"/>
      <c r="B86" s="1462"/>
      <c r="C86" s="1462"/>
      <c r="D86" s="1462"/>
      <c r="G86" s="94"/>
      <c r="H86" s="157" t="s">
        <v>2780</v>
      </c>
      <c r="J86" s="1462"/>
      <c r="K86" s="1462"/>
      <c r="L86" s="1462"/>
    </row>
    <row r="87" spans="1:30" s="94" customFormat="1" ht="14.1" customHeight="1">
      <c r="A87" s="94" t="s">
        <v>2781</v>
      </c>
    </row>
    <row r="88" spans="1:30" s="94" customFormat="1" ht="14.1" customHeight="1">
      <c r="A88" s="94" t="s">
        <v>3657</v>
      </c>
      <c r="B88" s="1469"/>
      <c r="C88" s="1469"/>
    </row>
    <row r="89" spans="1:30" s="94" customFormat="1" ht="14.1" customHeight="1">
      <c r="A89" s="157"/>
      <c r="B89" s="157"/>
      <c r="Y89" s="1469"/>
      <c r="Z89" s="1469"/>
      <c r="AA89" s="1469"/>
      <c r="AB89" s="1469"/>
      <c r="AC89" s="1469"/>
    </row>
    <row r="90" spans="1:30">
      <c r="B90" s="372">
        <f>B8-SUM(B9:B24)</f>
        <v>0</v>
      </c>
      <c r="C90" s="372">
        <f t="shared" ref="C90:V90" si="36">C8-SUM(C9:C24)</f>
        <v>0</v>
      </c>
      <c r="D90" s="372">
        <f t="shared" si="36"/>
        <v>0</v>
      </c>
      <c r="E90" s="372">
        <f t="shared" si="36"/>
        <v>0</v>
      </c>
      <c r="F90" s="372">
        <f t="shared" si="36"/>
        <v>0</v>
      </c>
      <c r="G90" s="372">
        <f t="shared" si="36"/>
        <v>0</v>
      </c>
      <c r="H90" s="372">
        <f t="shared" si="36"/>
        <v>0</v>
      </c>
      <c r="I90" s="372">
        <f t="shared" si="36"/>
        <v>0</v>
      </c>
      <c r="J90" s="372">
        <f t="shared" si="36"/>
        <v>0</v>
      </c>
      <c r="K90" s="372">
        <f t="shared" si="36"/>
        <v>0</v>
      </c>
      <c r="L90" s="372">
        <f t="shared" si="36"/>
        <v>0</v>
      </c>
      <c r="M90" s="372">
        <f t="shared" si="36"/>
        <v>0</v>
      </c>
      <c r="N90" s="372">
        <f t="shared" si="36"/>
        <v>0</v>
      </c>
      <c r="O90" s="372">
        <f t="shared" si="36"/>
        <v>0</v>
      </c>
      <c r="P90" s="372">
        <f t="shared" si="36"/>
        <v>0</v>
      </c>
      <c r="Q90" s="372">
        <f t="shared" si="36"/>
        <v>0</v>
      </c>
      <c r="R90" s="372">
        <f t="shared" si="36"/>
        <v>0</v>
      </c>
      <c r="S90" s="372">
        <f t="shared" si="36"/>
        <v>0</v>
      </c>
      <c r="T90" s="372">
        <f t="shared" si="36"/>
        <v>0</v>
      </c>
      <c r="U90" s="372">
        <f t="shared" si="36"/>
        <v>0</v>
      </c>
      <c r="V90" s="372">
        <f t="shared" si="36"/>
        <v>0</v>
      </c>
    </row>
    <row r="91" spans="1:30">
      <c r="B91" s="372">
        <f>B26-SUM(B27:B42)</f>
        <v>0</v>
      </c>
      <c r="C91" s="372">
        <f t="shared" ref="C91:V91" si="37">C26-SUM(C27:C42)</f>
        <v>0</v>
      </c>
      <c r="D91" s="372">
        <f t="shared" si="37"/>
        <v>0</v>
      </c>
      <c r="E91" s="372">
        <f t="shared" si="37"/>
        <v>0</v>
      </c>
      <c r="F91" s="372">
        <f t="shared" si="37"/>
        <v>0</v>
      </c>
      <c r="G91" s="372">
        <f t="shared" si="37"/>
        <v>0</v>
      </c>
      <c r="H91" s="372">
        <f t="shared" si="37"/>
        <v>0</v>
      </c>
      <c r="I91" s="372">
        <f t="shared" si="37"/>
        <v>0</v>
      </c>
      <c r="J91" s="372">
        <f t="shared" si="37"/>
        <v>0</v>
      </c>
      <c r="K91" s="372">
        <f t="shared" si="37"/>
        <v>0</v>
      </c>
      <c r="L91" s="372">
        <f t="shared" si="37"/>
        <v>0</v>
      </c>
      <c r="M91" s="372">
        <f t="shared" si="37"/>
        <v>0</v>
      </c>
      <c r="N91" s="372">
        <f t="shared" si="37"/>
        <v>0</v>
      </c>
      <c r="O91" s="372">
        <f t="shared" si="37"/>
        <v>0</v>
      </c>
      <c r="P91" s="372">
        <f t="shared" si="37"/>
        <v>0</v>
      </c>
      <c r="Q91" s="372">
        <f t="shared" si="37"/>
        <v>0</v>
      </c>
      <c r="R91" s="372">
        <f t="shared" si="37"/>
        <v>0</v>
      </c>
      <c r="S91" s="372">
        <f t="shared" si="37"/>
        <v>0</v>
      </c>
      <c r="T91" s="372">
        <f t="shared" si="37"/>
        <v>0</v>
      </c>
      <c r="U91" s="372">
        <f t="shared" si="37"/>
        <v>0</v>
      </c>
      <c r="V91" s="372">
        <f t="shared" si="37"/>
        <v>0</v>
      </c>
    </row>
    <row r="92" spans="1:30">
      <c r="B92" s="372">
        <f>B50-SUM(B51:B66)</f>
        <v>0</v>
      </c>
      <c r="C92" s="372">
        <f t="shared" ref="C92:V92" si="38">C50-SUM(C51:C66)</f>
        <v>0</v>
      </c>
      <c r="D92" s="372">
        <f t="shared" si="38"/>
        <v>0</v>
      </c>
      <c r="E92" s="372">
        <f t="shared" si="38"/>
        <v>0</v>
      </c>
      <c r="F92" s="372">
        <f t="shared" si="38"/>
        <v>0</v>
      </c>
      <c r="G92" s="372">
        <f t="shared" si="38"/>
        <v>0</v>
      </c>
      <c r="H92" s="372">
        <f t="shared" si="38"/>
        <v>0</v>
      </c>
      <c r="I92" s="372">
        <f t="shared" si="38"/>
        <v>0</v>
      </c>
      <c r="J92" s="372">
        <f t="shared" si="38"/>
        <v>0</v>
      </c>
      <c r="K92" s="372">
        <f t="shared" si="38"/>
        <v>0</v>
      </c>
      <c r="L92" s="372">
        <f t="shared" si="38"/>
        <v>0</v>
      </c>
      <c r="M92" s="372">
        <f t="shared" si="38"/>
        <v>0</v>
      </c>
      <c r="N92" s="372">
        <f t="shared" si="38"/>
        <v>0</v>
      </c>
      <c r="O92" s="372">
        <f t="shared" si="38"/>
        <v>0</v>
      </c>
      <c r="P92" s="372">
        <f t="shared" si="38"/>
        <v>0</v>
      </c>
      <c r="Q92" s="372">
        <f t="shared" si="38"/>
        <v>0</v>
      </c>
      <c r="R92" s="372">
        <f t="shared" si="38"/>
        <v>0</v>
      </c>
      <c r="S92" s="372">
        <f t="shared" si="38"/>
        <v>0</v>
      </c>
      <c r="T92" s="372">
        <f t="shared" si="38"/>
        <v>0</v>
      </c>
      <c r="U92" s="372">
        <f t="shared" si="38"/>
        <v>0</v>
      </c>
      <c r="V92" s="372">
        <f t="shared" si="38"/>
        <v>0</v>
      </c>
    </row>
    <row r="93" spans="1:30">
      <c r="B93" s="372">
        <f>B68-SUM(B69:B84)</f>
        <v>0</v>
      </c>
      <c r="C93" s="372">
        <f t="shared" ref="C93:V93" si="39">C68-SUM(C69:C84)</f>
        <v>0</v>
      </c>
      <c r="D93" s="372">
        <f t="shared" si="39"/>
        <v>0</v>
      </c>
      <c r="E93" s="372">
        <f t="shared" si="39"/>
        <v>0</v>
      </c>
      <c r="F93" s="372">
        <f t="shared" si="39"/>
        <v>0</v>
      </c>
      <c r="G93" s="372">
        <f t="shared" si="39"/>
        <v>0</v>
      </c>
      <c r="H93" s="372">
        <f t="shared" si="39"/>
        <v>0</v>
      </c>
      <c r="I93" s="372">
        <f t="shared" si="39"/>
        <v>0</v>
      </c>
      <c r="J93" s="372">
        <f t="shared" si="39"/>
        <v>0</v>
      </c>
      <c r="K93" s="372">
        <f t="shared" si="39"/>
        <v>0</v>
      </c>
      <c r="L93" s="372">
        <f t="shared" si="39"/>
        <v>0</v>
      </c>
      <c r="M93" s="372">
        <f t="shared" si="39"/>
        <v>0</v>
      </c>
      <c r="N93" s="372">
        <f t="shared" si="39"/>
        <v>0</v>
      </c>
      <c r="O93" s="372">
        <f t="shared" si="39"/>
        <v>0</v>
      </c>
      <c r="P93" s="372">
        <f t="shared" si="39"/>
        <v>0</v>
      </c>
      <c r="Q93" s="372">
        <f t="shared" si="39"/>
        <v>0</v>
      </c>
      <c r="R93" s="372">
        <f t="shared" si="39"/>
        <v>0</v>
      </c>
      <c r="S93" s="372">
        <f t="shared" si="39"/>
        <v>0</v>
      </c>
      <c r="T93" s="372">
        <f t="shared" si="39"/>
        <v>0</v>
      </c>
      <c r="U93" s="372">
        <f t="shared" si="39"/>
        <v>0</v>
      </c>
      <c r="V93" s="372">
        <f t="shared" si="39"/>
        <v>0</v>
      </c>
    </row>
    <row r="94" spans="1:30">
      <c r="B94" s="372">
        <f t="shared" ref="B94:V106" si="40">B8-B26-B50-B68</f>
        <v>0</v>
      </c>
      <c r="C94" s="372">
        <f t="shared" si="40"/>
        <v>0</v>
      </c>
      <c r="D94" s="372">
        <f t="shared" si="40"/>
        <v>0</v>
      </c>
      <c r="E94" s="372">
        <f t="shared" si="40"/>
        <v>0</v>
      </c>
      <c r="F94" s="372">
        <f t="shared" si="40"/>
        <v>0</v>
      </c>
      <c r="G94" s="372">
        <f t="shared" si="40"/>
        <v>0</v>
      </c>
      <c r="H94" s="372">
        <f t="shared" si="40"/>
        <v>0</v>
      </c>
      <c r="I94" s="372">
        <f t="shared" si="40"/>
        <v>0</v>
      </c>
      <c r="J94" s="372">
        <f t="shared" si="40"/>
        <v>0</v>
      </c>
      <c r="K94" s="372">
        <f t="shared" si="40"/>
        <v>0</v>
      </c>
      <c r="L94" s="372">
        <f t="shared" si="40"/>
        <v>0</v>
      </c>
      <c r="M94" s="372">
        <f t="shared" si="40"/>
        <v>0</v>
      </c>
      <c r="N94" s="372">
        <f t="shared" si="40"/>
        <v>0</v>
      </c>
      <c r="O94" s="372">
        <f t="shared" si="40"/>
        <v>0</v>
      </c>
      <c r="P94" s="372">
        <f t="shared" si="40"/>
        <v>0</v>
      </c>
      <c r="Q94" s="372">
        <f t="shared" si="40"/>
        <v>0</v>
      </c>
      <c r="R94" s="372">
        <f t="shared" si="40"/>
        <v>0</v>
      </c>
      <c r="S94" s="372">
        <f t="shared" si="40"/>
        <v>0</v>
      </c>
      <c r="T94" s="372">
        <f t="shared" si="40"/>
        <v>0</v>
      </c>
      <c r="U94" s="372">
        <f t="shared" si="40"/>
        <v>0</v>
      </c>
      <c r="V94" s="372">
        <f t="shared" si="40"/>
        <v>0</v>
      </c>
    </row>
    <row r="95" spans="1:30">
      <c r="B95" s="372">
        <f t="shared" si="40"/>
        <v>0</v>
      </c>
      <c r="C95" s="372">
        <f t="shared" si="40"/>
        <v>0</v>
      </c>
      <c r="D95" s="372">
        <f t="shared" si="40"/>
        <v>0</v>
      </c>
      <c r="E95" s="372">
        <f t="shared" si="40"/>
        <v>0</v>
      </c>
      <c r="F95" s="372">
        <f t="shared" si="40"/>
        <v>0</v>
      </c>
      <c r="G95" s="372">
        <f t="shared" si="40"/>
        <v>0</v>
      </c>
      <c r="H95" s="372">
        <f t="shared" si="40"/>
        <v>0</v>
      </c>
      <c r="I95" s="372">
        <f t="shared" si="40"/>
        <v>0</v>
      </c>
      <c r="J95" s="372">
        <f t="shared" si="40"/>
        <v>0</v>
      </c>
      <c r="K95" s="372">
        <f t="shared" si="40"/>
        <v>0</v>
      </c>
      <c r="L95" s="372">
        <f t="shared" si="40"/>
        <v>0</v>
      </c>
      <c r="M95" s="372">
        <f t="shared" si="40"/>
        <v>0</v>
      </c>
      <c r="N95" s="372">
        <f t="shared" si="40"/>
        <v>0</v>
      </c>
      <c r="O95" s="372">
        <f t="shared" si="40"/>
        <v>0</v>
      </c>
      <c r="P95" s="372">
        <f t="shared" si="40"/>
        <v>0</v>
      </c>
      <c r="Q95" s="372">
        <f t="shared" si="40"/>
        <v>0</v>
      </c>
      <c r="R95" s="372">
        <f t="shared" si="40"/>
        <v>0</v>
      </c>
      <c r="S95" s="372">
        <f t="shared" si="40"/>
        <v>0</v>
      </c>
      <c r="T95" s="372">
        <f t="shared" si="40"/>
        <v>0</v>
      </c>
      <c r="U95" s="372">
        <f t="shared" si="40"/>
        <v>0</v>
      </c>
      <c r="V95" s="372">
        <f t="shared" si="40"/>
        <v>0</v>
      </c>
    </row>
    <row r="96" spans="1:30">
      <c r="B96" s="372">
        <f t="shared" si="40"/>
        <v>0</v>
      </c>
      <c r="C96" s="372">
        <f t="shared" si="40"/>
        <v>0</v>
      </c>
      <c r="D96" s="372">
        <f t="shared" si="40"/>
        <v>0</v>
      </c>
      <c r="E96" s="372">
        <f t="shared" si="40"/>
        <v>0</v>
      </c>
      <c r="F96" s="372">
        <f t="shared" si="40"/>
        <v>0</v>
      </c>
      <c r="G96" s="372">
        <f t="shared" si="40"/>
        <v>0</v>
      </c>
      <c r="H96" s="372">
        <f t="shared" si="40"/>
        <v>0</v>
      </c>
      <c r="I96" s="372">
        <f t="shared" si="40"/>
        <v>0</v>
      </c>
      <c r="J96" s="372">
        <f t="shared" si="40"/>
        <v>0</v>
      </c>
      <c r="K96" s="372">
        <f t="shared" si="40"/>
        <v>0</v>
      </c>
      <c r="L96" s="372">
        <f t="shared" si="40"/>
        <v>0</v>
      </c>
      <c r="M96" s="372">
        <f t="shared" si="40"/>
        <v>0</v>
      </c>
      <c r="N96" s="372">
        <f t="shared" si="40"/>
        <v>0</v>
      </c>
      <c r="O96" s="372">
        <f t="shared" si="40"/>
        <v>0</v>
      </c>
      <c r="P96" s="372">
        <f t="shared" si="40"/>
        <v>0</v>
      </c>
      <c r="Q96" s="372">
        <f t="shared" si="40"/>
        <v>0</v>
      </c>
      <c r="R96" s="372">
        <f t="shared" si="40"/>
        <v>0</v>
      </c>
      <c r="S96" s="372">
        <f t="shared" si="40"/>
        <v>0</v>
      </c>
      <c r="T96" s="372">
        <f t="shared" si="40"/>
        <v>0</v>
      </c>
      <c r="U96" s="372">
        <f t="shared" si="40"/>
        <v>0</v>
      </c>
      <c r="V96" s="372">
        <f t="shared" si="40"/>
        <v>0</v>
      </c>
    </row>
    <row r="97" spans="2:22">
      <c r="B97" s="372">
        <f t="shared" si="40"/>
        <v>0</v>
      </c>
      <c r="C97" s="372">
        <f t="shared" si="40"/>
        <v>0</v>
      </c>
      <c r="D97" s="372">
        <f t="shared" si="40"/>
        <v>0</v>
      </c>
      <c r="E97" s="372">
        <f t="shared" si="40"/>
        <v>0</v>
      </c>
      <c r="F97" s="372">
        <f t="shared" si="40"/>
        <v>0</v>
      </c>
      <c r="G97" s="372">
        <f t="shared" si="40"/>
        <v>0</v>
      </c>
      <c r="H97" s="372">
        <f t="shared" si="40"/>
        <v>0</v>
      </c>
      <c r="I97" s="372">
        <f t="shared" si="40"/>
        <v>0</v>
      </c>
      <c r="J97" s="372">
        <f t="shared" si="40"/>
        <v>0</v>
      </c>
      <c r="K97" s="372">
        <f t="shared" si="40"/>
        <v>0</v>
      </c>
      <c r="L97" s="372">
        <f t="shared" si="40"/>
        <v>0</v>
      </c>
      <c r="M97" s="372">
        <f t="shared" si="40"/>
        <v>0</v>
      </c>
      <c r="N97" s="372">
        <f t="shared" si="40"/>
        <v>0</v>
      </c>
      <c r="O97" s="372">
        <f t="shared" si="40"/>
        <v>0</v>
      </c>
      <c r="P97" s="372">
        <f t="shared" si="40"/>
        <v>0</v>
      </c>
      <c r="Q97" s="372">
        <f t="shared" si="40"/>
        <v>0</v>
      </c>
      <c r="R97" s="372">
        <f t="shared" si="40"/>
        <v>0</v>
      </c>
      <c r="S97" s="372">
        <f t="shared" si="40"/>
        <v>0</v>
      </c>
      <c r="T97" s="372">
        <f t="shared" si="40"/>
        <v>0</v>
      </c>
      <c r="U97" s="372">
        <f t="shared" si="40"/>
        <v>0</v>
      </c>
      <c r="V97" s="372">
        <f t="shared" si="40"/>
        <v>0</v>
      </c>
    </row>
    <row r="98" spans="2:22">
      <c r="B98" s="372">
        <f t="shared" si="40"/>
        <v>0</v>
      </c>
      <c r="C98" s="372">
        <f t="shared" si="40"/>
        <v>0</v>
      </c>
      <c r="D98" s="372">
        <f t="shared" si="40"/>
        <v>0</v>
      </c>
      <c r="E98" s="372">
        <f t="shared" si="40"/>
        <v>0</v>
      </c>
      <c r="F98" s="372">
        <f t="shared" si="40"/>
        <v>0</v>
      </c>
      <c r="G98" s="372">
        <f t="shared" si="40"/>
        <v>0</v>
      </c>
      <c r="H98" s="372">
        <f t="shared" si="40"/>
        <v>0</v>
      </c>
      <c r="I98" s="372">
        <f t="shared" si="40"/>
        <v>0</v>
      </c>
      <c r="J98" s="372">
        <f t="shared" si="40"/>
        <v>0</v>
      </c>
      <c r="K98" s="372">
        <f t="shared" si="40"/>
        <v>0</v>
      </c>
      <c r="L98" s="372">
        <f t="shared" si="40"/>
        <v>0</v>
      </c>
      <c r="M98" s="372">
        <f t="shared" si="40"/>
        <v>0</v>
      </c>
      <c r="N98" s="372">
        <f t="shared" si="40"/>
        <v>0</v>
      </c>
      <c r="O98" s="372">
        <f t="shared" si="40"/>
        <v>0</v>
      </c>
      <c r="P98" s="372">
        <f t="shared" si="40"/>
        <v>0</v>
      </c>
      <c r="Q98" s="372">
        <f t="shared" si="40"/>
        <v>0</v>
      </c>
      <c r="R98" s="372">
        <f t="shared" si="40"/>
        <v>0</v>
      </c>
      <c r="S98" s="372">
        <f t="shared" si="40"/>
        <v>0</v>
      </c>
      <c r="T98" s="372">
        <f t="shared" si="40"/>
        <v>0</v>
      </c>
      <c r="U98" s="372">
        <f t="shared" si="40"/>
        <v>0</v>
      </c>
      <c r="V98" s="372">
        <f t="shared" si="40"/>
        <v>0</v>
      </c>
    </row>
    <row r="99" spans="2:22">
      <c r="B99" s="372">
        <f t="shared" si="40"/>
        <v>0</v>
      </c>
      <c r="C99" s="372">
        <f t="shared" si="40"/>
        <v>0</v>
      </c>
      <c r="D99" s="372">
        <f t="shared" si="40"/>
        <v>0</v>
      </c>
      <c r="E99" s="372">
        <f t="shared" si="40"/>
        <v>0</v>
      </c>
      <c r="F99" s="372">
        <f t="shared" si="40"/>
        <v>0</v>
      </c>
      <c r="G99" s="372">
        <f t="shared" si="40"/>
        <v>0</v>
      </c>
      <c r="H99" s="372">
        <f t="shared" si="40"/>
        <v>0</v>
      </c>
      <c r="I99" s="372">
        <f t="shared" si="40"/>
        <v>0</v>
      </c>
      <c r="J99" s="372">
        <f t="shared" si="40"/>
        <v>0</v>
      </c>
      <c r="K99" s="372">
        <f t="shared" si="40"/>
        <v>0</v>
      </c>
      <c r="L99" s="372">
        <f t="shared" si="40"/>
        <v>0</v>
      </c>
      <c r="M99" s="372">
        <f t="shared" si="40"/>
        <v>0</v>
      </c>
      <c r="N99" s="372">
        <f t="shared" si="40"/>
        <v>0</v>
      </c>
      <c r="O99" s="372">
        <f t="shared" si="40"/>
        <v>0</v>
      </c>
      <c r="P99" s="372">
        <f t="shared" si="40"/>
        <v>0</v>
      </c>
      <c r="Q99" s="372">
        <f t="shared" si="40"/>
        <v>0</v>
      </c>
      <c r="R99" s="372">
        <f t="shared" si="40"/>
        <v>0</v>
      </c>
      <c r="S99" s="372">
        <f t="shared" si="40"/>
        <v>0</v>
      </c>
      <c r="T99" s="372">
        <f t="shared" si="40"/>
        <v>0</v>
      </c>
      <c r="U99" s="372">
        <f t="shared" si="40"/>
        <v>0</v>
      </c>
      <c r="V99" s="372">
        <f t="shared" si="40"/>
        <v>0</v>
      </c>
    </row>
    <row r="100" spans="2:22">
      <c r="B100" s="372">
        <f t="shared" si="40"/>
        <v>0</v>
      </c>
      <c r="C100" s="372">
        <f t="shared" si="40"/>
        <v>0</v>
      </c>
      <c r="D100" s="372">
        <f t="shared" si="40"/>
        <v>0</v>
      </c>
      <c r="E100" s="372">
        <f t="shared" si="40"/>
        <v>0</v>
      </c>
      <c r="F100" s="372">
        <f t="shared" si="40"/>
        <v>0</v>
      </c>
      <c r="G100" s="372">
        <f t="shared" si="40"/>
        <v>0</v>
      </c>
      <c r="H100" s="372">
        <f t="shared" si="40"/>
        <v>0</v>
      </c>
      <c r="I100" s="372">
        <f t="shared" si="40"/>
        <v>0</v>
      </c>
      <c r="J100" s="372">
        <f t="shared" si="40"/>
        <v>0</v>
      </c>
      <c r="K100" s="372">
        <f t="shared" si="40"/>
        <v>0</v>
      </c>
      <c r="L100" s="372">
        <f t="shared" si="40"/>
        <v>0</v>
      </c>
      <c r="M100" s="372">
        <f t="shared" si="40"/>
        <v>0</v>
      </c>
      <c r="N100" s="372">
        <f t="shared" si="40"/>
        <v>0</v>
      </c>
      <c r="O100" s="372">
        <f t="shared" si="40"/>
        <v>0</v>
      </c>
      <c r="P100" s="372">
        <f t="shared" si="40"/>
        <v>0</v>
      </c>
      <c r="Q100" s="372">
        <f t="shared" si="40"/>
        <v>0</v>
      </c>
      <c r="R100" s="372">
        <f t="shared" si="40"/>
        <v>0</v>
      </c>
      <c r="S100" s="372">
        <f t="shared" si="40"/>
        <v>0</v>
      </c>
      <c r="T100" s="372">
        <f t="shared" si="40"/>
        <v>0</v>
      </c>
      <c r="U100" s="372">
        <f t="shared" si="40"/>
        <v>0</v>
      </c>
      <c r="V100" s="372">
        <f t="shared" si="40"/>
        <v>0</v>
      </c>
    </row>
    <row r="101" spans="2:22">
      <c r="B101" s="372">
        <f t="shared" si="40"/>
        <v>0</v>
      </c>
      <c r="C101" s="372">
        <f t="shared" si="40"/>
        <v>0</v>
      </c>
      <c r="D101" s="372">
        <f t="shared" si="40"/>
        <v>0</v>
      </c>
      <c r="E101" s="372">
        <f t="shared" si="40"/>
        <v>0</v>
      </c>
      <c r="F101" s="372">
        <f t="shared" si="40"/>
        <v>0</v>
      </c>
      <c r="G101" s="372">
        <f t="shared" si="40"/>
        <v>0</v>
      </c>
      <c r="H101" s="372">
        <f t="shared" si="40"/>
        <v>0</v>
      </c>
      <c r="I101" s="372">
        <f t="shared" si="40"/>
        <v>0</v>
      </c>
      <c r="J101" s="372">
        <f t="shared" si="40"/>
        <v>0</v>
      </c>
      <c r="K101" s="372">
        <f t="shared" si="40"/>
        <v>0</v>
      </c>
      <c r="L101" s="372">
        <f t="shared" si="40"/>
        <v>0</v>
      </c>
      <c r="M101" s="372">
        <f t="shared" si="40"/>
        <v>0</v>
      </c>
      <c r="N101" s="372">
        <f t="shared" si="40"/>
        <v>0</v>
      </c>
      <c r="O101" s="372">
        <f t="shared" si="40"/>
        <v>0</v>
      </c>
      <c r="P101" s="372">
        <f t="shared" si="40"/>
        <v>0</v>
      </c>
      <c r="Q101" s="372">
        <f t="shared" si="40"/>
        <v>0</v>
      </c>
      <c r="R101" s="372">
        <f t="shared" si="40"/>
        <v>0</v>
      </c>
      <c r="S101" s="372">
        <f t="shared" si="40"/>
        <v>0</v>
      </c>
      <c r="T101" s="372">
        <f t="shared" si="40"/>
        <v>0</v>
      </c>
      <c r="U101" s="372">
        <f t="shared" si="40"/>
        <v>0</v>
      </c>
      <c r="V101" s="372">
        <f t="shared" si="40"/>
        <v>0</v>
      </c>
    </row>
    <row r="102" spans="2:22">
      <c r="B102" s="372">
        <f t="shared" si="40"/>
        <v>0</v>
      </c>
      <c r="C102" s="372">
        <f t="shared" si="40"/>
        <v>0</v>
      </c>
      <c r="D102" s="372">
        <f t="shared" si="40"/>
        <v>0</v>
      </c>
      <c r="E102" s="372">
        <f t="shared" si="40"/>
        <v>0</v>
      </c>
      <c r="F102" s="372">
        <f t="shared" si="40"/>
        <v>0</v>
      </c>
      <c r="G102" s="372">
        <f t="shared" si="40"/>
        <v>0</v>
      </c>
      <c r="H102" s="372">
        <f t="shared" si="40"/>
        <v>0</v>
      </c>
      <c r="I102" s="372">
        <f t="shared" si="40"/>
        <v>0</v>
      </c>
      <c r="J102" s="372">
        <f t="shared" si="40"/>
        <v>0</v>
      </c>
      <c r="K102" s="372">
        <f t="shared" si="40"/>
        <v>0</v>
      </c>
      <c r="L102" s="372">
        <f t="shared" si="40"/>
        <v>0</v>
      </c>
      <c r="M102" s="372">
        <f t="shared" si="40"/>
        <v>0</v>
      </c>
      <c r="N102" s="372">
        <f t="shared" si="40"/>
        <v>0</v>
      </c>
      <c r="O102" s="372">
        <f t="shared" si="40"/>
        <v>0</v>
      </c>
      <c r="P102" s="372">
        <f t="shared" si="40"/>
        <v>0</v>
      </c>
      <c r="Q102" s="372">
        <f t="shared" si="40"/>
        <v>0</v>
      </c>
      <c r="R102" s="372">
        <f t="shared" si="40"/>
        <v>0</v>
      </c>
      <c r="S102" s="372">
        <f t="shared" si="40"/>
        <v>0</v>
      </c>
      <c r="T102" s="372">
        <f t="shared" si="40"/>
        <v>0</v>
      </c>
      <c r="U102" s="372">
        <f t="shared" si="40"/>
        <v>0</v>
      </c>
      <c r="V102" s="372">
        <f t="shared" si="40"/>
        <v>0</v>
      </c>
    </row>
    <row r="103" spans="2:22">
      <c r="B103" s="372">
        <f t="shared" si="40"/>
        <v>0</v>
      </c>
      <c r="C103" s="372">
        <f t="shared" si="40"/>
        <v>0</v>
      </c>
      <c r="D103" s="372">
        <f t="shared" si="40"/>
        <v>0</v>
      </c>
      <c r="E103" s="372">
        <f t="shared" si="40"/>
        <v>0</v>
      </c>
      <c r="F103" s="372">
        <f t="shared" si="40"/>
        <v>0</v>
      </c>
      <c r="G103" s="372">
        <f t="shared" si="40"/>
        <v>0</v>
      </c>
      <c r="H103" s="372">
        <f t="shared" si="40"/>
        <v>0</v>
      </c>
      <c r="I103" s="372">
        <f t="shared" si="40"/>
        <v>0</v>
      </c>
      <c r="J103" s="372">
        <f t="shared" si="40"/>
        <v>0</v>
      </c>
      <c r="K103" s="372">
        <f t="shared" si="40"/>
        <v>0</v>
      </c>
      <c r="L103" s="372">
        <f t="shared" si="40"/>
        <v>0</v>
      </c>
      <c r="M103" s="372">
        <f t="shared" si="40"/>
        <v>0</v>
      </c>
      <c r="N103" s="372">
        <f t="shared" si="40"/>
        <v>0</v>
      </c>
      <c r="O103" s="372">
        <f t="shared" si="40"/>
        <v>0</v>
      </c>
      <c r="P103" s="372">
        <f t="shared" si="40"/>
        <v>0</v>
      </c>
      <c r="Q103" s="372">
        <f t="shared" si="40"/>
        <v>0</v>
      </c>
      <c r="R103" s="372">
        <f t="shared" si="40"/>
        <v>0</v>
      </c>
      <c r="S103" s="372">
        <f t="shared" si="40"/>
        <v>0</v>
      </c>
      <c r="T103" s="372">
        <f t="shared" si="40"/>
        <v>0</v>
      </c>
      <c r="U103" s="372">
        <f t="shared" si="40"/>
        <v>0</v>
      </c>
      <c r="V103" s="372">
        <f t="shared" si="40"/>
        <v>0</v>
      </c>
    </row>
    <row r="104" spans="2:22">
      <c r="B104" s="372">
        <f t="shared" si="40"/>
        <v>0</v>
      </c>
      <c r="C104" s="372">
        <f t="shared" si="40"/>
        <v>0</v>
      </c>
      <c r="D104" s="372">
        <f t="shared" si="40"/>
        <v>0</v>
      </c>
      <c r="E104" s="372">
        <f t="shared" si="40"/>
        <v>0</v>
      </c>
      <c r="F104" s="372">
        <f t="shared" si="40"/>
        <v>0</v>
      </c>
      <c r="G104" s="372">
        <f t="shared" si="40"/>
        <v>0</v>
      </c>
      <c r="H104" s="372">
        <f t="shared" si="40"/>
        <v>0</v>
      </c>
      <c r="I104" s="372">
        <f t="shared" si="40"/>
        <v>0</v>
      </c>
      <c r="J104" s="372">
        <f t="shared" si="40"/>
        <v>0</v>
      </c>
      <c r="K104" s="372">
        <f t="shared" si="40"/>
        <v>0</v>
      </c>
      <c r="L104" s="372">
        <f t="shared" si="40"/>
        <v>0</v>
      </c>
      <c r="M104" s="372">
        <f t="shared" si="40"/>
        <v>0</v>
      </c>
      <c r="N104" s="372">
        <f t="shared" si="40"/>
        <v>0</v>
      </c>
      <c r="O104" s="372">
        <f t="shared" si="40"/>
        <v>0</v>
      </c>
      <c r="P104" s="372">
        <f t="shared" si="40"/>
        <v>0</v>
      </c>
      <c r="Q104" s="372">
        <f t="shared" si="40"/>
        <v>0</v>
      </c>
      <c r="R104" s="372">
        <f t="shared" si="40"/>
        <v>0</v>
      </c>
      <c r="S104" s="372">
        <f t="shared" si="40"/>
        <v>0</v>
      </c>
      <c r="T104" s="372">
        <f t="shared" si="40"/>
        <v>0</v>
      </c>
      <c r="U104" s="372">
        <f t="shared" si="40"/>
        <v>0</v>
      </c>
      <c r="V104" s="372">
        <f t="shared" si="40"/>
        <v>0</v>
      </c>
    </row>
    <row r="105" spans="2:22">
      <c r="B105" s="372">
        <f t="shared" si="40"/>
        <v>0</v>
      </c>
      <c r="C105" s="372">
        <f t="shared" si="40"/>
        <v>0</v>
      </c>
      <c r="D105" s="372">
        <f t="shared" si="40"/>
        <v>0</v>
      </c>
      <c r="E105" s="372">
        <f t="shared" si="40"/>
        <v>0</v>
      </c>
      <c r="F105" s="372">
        <f t="shared" si="40"/>
        <v>0</v>
      </c>
      <c r="G105" s="372">
        <f t="shared" si="40"/>
        <v>0</v>
      </c>
      <c r="H105" s="372">
        <f t="shared" si="40"/>
        <v>0</v>
      </c>
      <c r="I105" s="372">
        <f t="shared" si="40"/>
        <v>0</v>
      </c>
      <c r="J105" s="372">
        <f t="shared" si="40"/>
        <v>0</v>
      </c>
      <c r="K105" s="372">
        <f t="shared" si="40"/>
        <v>0</v>
      </c>
      <c r="L105" s="372">
        <f t="shared" si="40"/>
        <v>0</v>
      </c>
      <c r="M105" s="372">
        <f t="shared" si="40"/>
        <v>0</v>
      </c>
      <c r="N105" s="372">
        <f t="shared" si="40"/>
        <v>0</v>
      </c>
      <c r="O105" s="372">
        <f t="shared" si="40"/>
        <v>0</v>
      </c>
      <c r="P105" s="372">
        <f t="shared" si="40"/>
        <v>0</v>
      </c>
      <c r="Q105" s="372">
        <f t="shared" si="40"/>
        <v>0</v>
      </c>
      <c r="R105" s="372">
        <f t="shared" si="40"/>
        <v>0</v>
      </c>
      <c r="S105" s="372">
        <f t="shared" si="40"/>
        <v>0</v>
      </c>
      <c r="T105" s="372">
        <f t="shared" si="40"/>
        <v>0</v>
      </c>
      <c r="U105" s="372">
        <f t="shared" si="40"/>
        <v>0</v>
      </c>
      <c r="V105" s="372">
        <f t="shared" si="40"/>
        <v>0</v>
      </c>
    </row>
    <row r="106" spans="2:22">
      <c r="B106" s="372">
        <f t="shared" si="40"/>
        <v>0</v>
      </c>
      <c r="C106" s="372">
        <f t="shared" si="40"/>
        <v>0</v>
      </c>
      <c r="D106" s="372">
        <f t="shared" si="40"/>
        <v>0</v>
      </c>
      <c r="E106" s="372">
        <f t="shared" ref="C106:V110" si="41">E20-E38-E62-E80</f>
        <v>0</v>
      </c>
      <c r="F106" s="372">
        <f t="shared" si="41"/>
        <v>0</v>
      </c>
      <c r="G106" s="372">
        <f t="shared" si="41"/>
        <v>0</v>
      </c>
      <c r="H106" s="372">
        <f t="shared" si="41"/>
        <v>0</v>
      </c>
      <c r="I106" s="372">
        <f t="shared" si="41"/>
        <v>0</v>
      </c>
      <c r="J106" s="372">
        <f t="shared" si="41"/>
        <v>0</v>
      </c>
      <c r="K106" s="372">
        <f t="shared" si="41"/>
        <v>0</v>
      </c>
      <c r="L106" s="372">
        <f t="shared" si="41"/>
        <v>0</v>
      </c>
      <c r="M106" s="372">
        <f t="shared" si="41"/>
        <v>0</v>
      </c>
      <c r="N106" s="372">
        <f t="shared" si="41"/>
        <v>0</v>
      </c>
      <c r="O106" s="372">
        <f t="shared" si="41"/>
        <v>0</v>
      </c>
      <c r="P106" s="372">
        <f t="shared" si="41"/>
        <v>0</v>
      </c>
      <c r="Q106" s="372">
        <f t="shared" si="41"/>
        <v>0</v>
      </c>
      <c r="R106" s="372">
        <f t="shared" si="41"/>
        <v>0</v>
      </c>
      <c r="S106" s="372">
        <f t="shared" si="41"/>
        <v>0</v>
      </c>
      <c r="T106" s="372">
        <f t="shared" si="41"/>
        <v>0</v>
      </c>
      <c r="U106" s="372">
        <f t="shared" si="41"/>
        <v>0</v>
      </c>
      <c r="V106" s="372">
        <f t="shared" si="41"/>
        <v>0</v>
      </c>
    </row>
    <row r="107" spans="2:22">
      <c r="B107" s="372">
        <f t="shared" ref="B107:Q110" si="42">B21-B39-B63-B81</f>
        <v>0</v>
      </c>
      <c r="C107" s="372">
        <f t="shared" si="41"/>
        <v>0</v>
      </c>
      <c r="D107" s="372">
        <f t="shared" si="41"/>
        <v>0</v>
      </c>
      <c r="E107" s="372">
        <f t="shared" si="41"/>
        <v>0</v>
      </c>
      <c r="F107" s="372">
        <f t="shared" si="41"/>
        <v>0</v>
      </c>
      <c r="G107" s="372">
        <f t="shared" si="41"/>
        <v>0</v>
      </c>
      <c r="H107" s="372">
        <f t="shared" si="41"/>
        <v>0</v>
      </c>
      <c r="I107" s="372">
        <f t="shared" si="41"/>
        <v>0</v>
      </c>
      <c r="J107" s="372">
        <f t="shared" si="41"/>
        <v>0</v>
      </c>
      <c r="K107" s="372">
        <f t="shared" si="41"/>
        <v>0</v>
      </c>
      <c r="L107" s="372">
        <f t="shared" si="41"/>
        <v>0</v>
      </c>
      <c r="M107" s="372">
        <f t="shared" si="41"/>
        <v>0</v>
      </c>
      <c r="N107" s="372">
        <f t="shared" si="41"/>
        <v>0</v>
      </c>
      <c r="O107" s="372">
        <f t="shared" si="41"/>
        <v>0</v>
      </c>
      <c r="P107" s="372">
        <f t="shared" si="41"/>
        <v>0</v>
      </c>
      <c r="Q107" s="372">
        <f t="shared" si="41"/>
        <v>0</v>
      </c>
      <c r="R107" s="372">
        <f t="shared" si="41"/>
        <v>0</v>
      </c>
      <c r="S107" s="372">
        <f t="shared" si="41"/>
        <v>0</v>
      </c>
      <c r="T107" s="372">
        <f t="shared" si="41"/>
        <v>0</v>
      </c>
      <c r="U107" s="372">
        <f t="shared" si="41"/>
        <v>0</v>
      </c>
      <c r="V107" s="372">
        <f t="shared" si="41"/>
        <v>0</v>
      </c>
    </row>
    <row r="108" spans="2:22">
      <c r="B108" s="372">
        <f t="shared" si="42"/>
        <v>0</v>
      </c>
      <c r="C108" s="372">
        <f t="shared" si="41"/>
        <v>0</v>
      </c>
      <c r="D108" s="372">
        <f t="shared" si="41"/>
        <v>0</v>
      </c>
      <c r="E108" s="372">
        <f t="shared" si="41"/>
        <v>0</v>
      </c>
      <c r="F108" s="372">
        <f t="shared" si="41"/>
        <v>0</v>
      </c>
      <c r="G108" s="372">
        <f t="shared" si="41"/>
        <v>0</v>
      </c>
      <c r="H108" s="372">
        <f t="shared" si="41"/>
        <v>0</v>
      </c>
      <c r="I108" s="372">
        <f t="shared" si="41"/>
        <v>0</v>
      </c>
      <c r="J108" s="372">
        <f t="shared" si="41"/>
        <v>0</v>
      </c>
      <c r="K108" s="372">
        <f t="shared" si="41"/>
        <v>0</v>
      </c>
      <c r="L108" s="372">
        <f t="shared" si="41"/>
        <v>0</v>
      </c>
      <c r="M108" s="372">
        <f t="shared" si="41"/>
        <v>0</v>
      </c>
      <c r="N108" s="372">
        <f t="shared" si="41"/>
        <v>0</v>
      </c>
      <c r="O108" s="372">
        <f t="shared" si="41"/>
        <v>0</v>
      </c>
      <c r="P108" s="372">
        <f t="shared" si="41"/>
        <v>0</v>
      </c>
      <c r="Q108" s="372">
        <f t="shared" si="41"/>
        <v>0</v>
      </c>
      <c r="R108" s="372">
        <f t="shared" si="41"/>
        <v>0</v>
      </c>
      <c r="S108" s="372">
        <f t="shared" si="41"/>
        <v>0</v>
      </c>
      <c r="T108" s="372">
        <f t="shared" si="41"/>
        <v>0</v>
      </c>
      <c r="U108" s="372">
        <f t="shared" si="41"/>
        <v>0</v>
      </c>
      <c r="V108" s="372">
        <f t="shared" si="41"/>
        <v>0</v>
      </c>
    </row>
    <row r="109" spans="2:22">
      <c r="B109" s="372">
        <f t="shared" si="42"/>
        <v>0</v>
      </c>
      <c r="C109" s="372">
        <f t="shared" si="42"/>
        <v>0</v>
      </c>
      <c r="D109" s="372">
        <f t="shared" si="42"/>
        <v>0</v>
      </c>
      <c r="E109" s="372">
        <f t="shared" si="42"/>
        <v>0</v>
      </c>
      <c r="F109" s="372">
        <f t="shared" si="42"/>
        <v>0</v>
      </c>
      <c r="G109" s="372">
        <f t="shared" si="42"/>
        <v>0</v>
      </c>
      <c r="H109" s="372">
        <f t="shared" si="42"/>
        <v>0</v>
      </c>
      <c r="I109" s="372">
        <f t="shared" si="42"/>
        <v>0</v>
      </c>
      <c r="J109" s="372">
        <f t="shared" si="42"/>
        <v>0</v>
      </c>
      <c r="K109" s="372">
        <f t="shared" si="42"/>
        <v>0</v>
      </c>
      <c r="L109" s="372">
        <f t="shared" si="42"/>
        <v>0</v>
      </c>
      <c r="M109" s="372">
        <f t="shared" si="42"/>
        <v>0</v>
      </c>
      <c r="N109" s="372">
        <f t="shared" si="42"/>
        <v>0</v>
      </c>
      <c r="O109" s="372">
        <f t="shared" si="42"/>
        <v>0</v>
      </c>
      <c r="P109" s="372">
        <f t="shared" si="42"/>
        <v>0</v>
      </c>
      <c r="Q109" s="372">
        <f t="shared" si="42"/>
        <v>0</v>
      </c>
      <c r="R109" s="372">
        <f t="shared" si="41"/>
        <v>0</v>
      </c>
      <c r="S109" s="372">
        <f t="shared" si="41"/>
        <v>0</v>
      </c>
      <c r="T109" s="372">
        <f t="shared" si="41"/>
        <v>0</v>
      </c>
      <c r="U109" s="372">
        <f t="shared" si="41"/>
        <v>0</v>
      </c>
      <c r="V109" s="372">
        <f t="shared" si="41"/>
        <v>0</v>
      </c>
    </row>
    <row r="110" spans="2:22">
      <c r="B110" s="372">
        <f>B24-B42-B66-B84</f>
        <v>0</v>
      </c>
      <c r="C110" s="372">
        <f t="shared" si="42"/>
        <v>0</v>
      </c>
      <c r="D110" s="372">
        <f t="shared" si="42"/>
        <v>0</v>
      </c>
      <c r="E110" s="372">
        <f t="shared" si="42"/>
        <v>0</v>
      </c>
      <c r="F110" s="372">
        <f t="shared" si="42"/>
        <v>0</v>
      </c>
      <c r="G110" s="372">
        <f t="shared" si="42"/>
        <v>0</v>
      </c>
      <c r="H110" s="372">
        <f t="shared" si="42"/>
        <v>0</v>
      </c>
      <c r="I110" s="372">
        <f t="shared" si="42"/>
        <v>0</v>
      </c>
      <c r="J110" s="372">
        <f t="shared" si="42"/>
        <v>0</v>
      </c>
      <c r="K110" s="372">
        <f t="shared" si="42"/>
        <v>0</v>
      </c>
      <c r="L110" s="372">
        <f t="shared" si="42"/>
        <v>0</v>
      </c>
      <c r="M110" s="372">
        <f t="shared" si="42"/>
        <v>0</v>
      </c>
      <c r="N110" s="372">
        <f t="shared" si="42"/>
        <v>0</v>
      </c>
      <c r="O110" s="372">
        <f t="shared" si="42"/>
        <v>0</v>
      </c>
      <c r="P110" s="372">
        <f t="shared" si="42"/>
        <v>0</v>
      </c>
      <c r="Q110" s="372">
        <f t="shared" si="42"/>
        <v>0</v>
      </c>
      <c r="R110" s="372">
        <f t="shared" si="41"/>
        <v>0</v>
      </c>
      <c r="S110" s="372">
        <f t="shared" si="41"/>
        <v>0</v>
      </c>
      <c r="T110" s="372">
        <f t="shared" si="41"/>
        <v>0</v>
      </c>
      <c r="U110" s="372">
        <f t="shared" si="41"/>
        <v>0</v>
      </c>
      <c r="V110" s="372">
        <f t="shared" si="41"/>
        <v>0</v>
      </c>
    </row>
  </sheetData>
  <mergeCells count="48">
    <mergeCell ref="D48:D49"/>
    <mergeCell ref="E48:E49"/>
    <mergeCell ref="F48:H48"/>
    <mergeCell ref="I48:J48"/>
    <mergeCell ref="K48:L48"/>
    <mergeCell ref="A44:B44"/>
    <mergeCell ref="O44:P44"/>
    <mergeCell ref="Q44:S44"/>
    <mergeCell ref="T44:V44"/>
    <mergeCell ref="M48:N48"/>
    <mergeCell ref="A45:V45"/>
    <mergeCell ref="A46:S46"/>
    <mergeCell ref="U46:V46"/>
    <mergeCell ref="A47:A49"/>
    <mergeCell ref="B47:E47"/>
    <mergeCell ref="F47:P47"/>
    <mergeCell ref="Q47:S48"/>
    <mergeCell ref="T47:V48"/>
    <mergeCell ref="B48:B49"/>
    <mergeCell ref="C48:C49"/>
    <mergeCell ref="O48:P48"/>
    <mergeCell ref="D6:D7"/>
    <mergeCell ref="E6:E7"/>
    <mergeCell ref="F6:H6"/>
    <mergeCell ref="I6:J6"/>
    <mergeCell ref="K6:L6"/>
    <mergeCell ref="T43:V43"/>
    <mergeCell ref="A3:V3"/>
    <mergeCell ref="A4:S4"/>
    <mergeCell ref="U4:V4"/>
    <mergeCell ref="A5:A7"/>
    <mergeCell ref="B5:E5"/>
    <mergeCell ref="F5:P5"/>
    <mergeCell ref="Q5:S6"/>
    <mergeCell ref="T5:V6"/>
    <mergeCell ref="B6:B7"/>
    <mergeCell ref="C6:C7"/>
    <mergeCell ref="M6:N6"/>
    <mergeCell ref="O6:P6"/>
    <mergeCell ref="A43:B43"/>
    <mergeCell ref="O43:P43"/>
    <mergeCell ref="Q43:S43"/>
    <mergeCell ref="A1:B1"/>
    <mergeCell ref="Q1:S1"/>
    <mergeCell ref="T1:V1"/>
    <mergeCell ref="A2:B2"/>
    <mergeCell ref="Q2:S2"/>
    <mergeCell ref="T2:V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firstPageNumber="77" orientation="landscape" r:id="rId1"/>
  <headerFooter alignWithMargins="0">
    <oddFooter>&amp;C&amp;8&amp;A</oddFooter>
  </headerFooter>
  <rowBreaks count="1" manualBreakCount="1">
    <brk id="4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view="pageBreakPreview" topLeftCell="A25" zoomScale="70" zoomScaleNormal="100" zoomScaleSheetLayoutView="70" workbookViewId="0">
      <selection activeCell="I10" sqref="I10"/>
    </sheetView>
  </sheetViews>
  <sheetFormatPr defaultColWidth="9" defaultRowHeight="15.75"/>
  <cols>
    <col min="1" max="1" width="12.875" style="9" customWidth="1"/>
    <col min="2" max="22" width="5.625" style="97" customWidth="1"/>
    <col min="23" max="23" width="9" style="97"/>
    <col min="24" max="33" width="4.625" style="97" bestFit="1" customWidth="1"/>
    <col min="34" max="256" width="9" style="97"/>
    <col min="257" max="257" width="12.875" style="97" customWidth="1"/>
    <col min="258" max="278" width="5.625" style="97" customWidth="1"/>
    <col min="279" max="279" width="9" style="97"/>
    <col min="280" max="289" width="4.625" style="97" bestFit="1" customWidth="1"/>
    <col min="290" max="512" width="9" style="97"/>
    <col min="513" max="513" width="12.875" style="97" customWidth="1"/>
    <col min="514" max="534" width="5.625" style="97" customWidth="1"/>
    <col min="535" max="535" width="9" style="97"/>
    <col min="536" max="545" width="4.625" style="97" bestFit="1" customWidth="1"/>
    <col min="546" max="768" width="9" style="97"/>
    <col min="769" max="769" width="12.875" style="97" customWidth="1"/>
    <col min="770" max="790" width="5.625" style="97" customWidth="1"/>
    <col min="791" max="791" width="9" style="97"/>
    <col min="792" max="801" width="4.625" style="97" bestFit="1" customWidth="1"/>
    <col min="802" max="1024" width="9" style="97"/>
    <col min="1025" max="1025" width="12.875" style="97" customWidth="1"/>
    <col min="1026" max="1046" width="5.625" style="97" customWidth="1"/>
    <col min="1047" max="1047" width="9" style="97"/>
    <col min="1048" max="1057" width="4.625" style="97" bestFit="1" customWidth="1"/>
    <col min="1058" max="1280" width="9" style="97"/>
    <col min="1281" max="1281" width="12.875" style="97" customWidth="1"/>
    <col min="1282" max="1302" width="5.625" style="97" customWidth="1"/>
    <col min="1303" max="1303" width="9" style="97"/>
    <col min="1304" max="1313" width="4.625" style="97" bestFit="1" customWidth="1"/>
    <col min="1314" max="1536" width="9" style="97"/>
    <col min="1537" max="1537" width="12.875" style="97" customWidth="1"/>
    <col min="1538" max="1558" width="5.625" style="97" customWidth="1"/>
    <col min="1559" max="1559" width="9" style="97"/>
    <col min="1560" max="1569" width="4.625" style="97" bestFit="1" customWidth="1"/>
    <col min="1570" max="1792" width="9" style="97"/>
    <col min="1793" max="1793" width="12.875" style="97" customWidth="1"/>
    <col min="1794" max="1814" width="5.625" style="97" customWidth="1"/>
    <col min="1815" max="1815" width="9" style="97"/>
    <col min="1816" max="1825" width="4.625" style="97" bestFit="1" customWidth="1"/>
    <col min="1826" max="2048" width="9" style="97"/>
    <col min="2049" max="2049" width="12.875" style="97" customWidth="1"/>
    <col min="2050" max="2070" width="5.625" style="97" customWidth="1"/>
    <col min="2071" max="2071" width="9" style="97"/>
    <col min="2072" max="2081" width="4.625" style="97" bestFit="1" customWidth="1"/>
    <col min="2082" max="2304" width="9" style="97"/>
    <col min="2305" max="2305" width="12.875" style="97" customWidth="1"/>
    <col min="2306" max="2326" width="5.625" style="97" customWidth="1"/>
    <col min="2327" max="2327" width="9" style="97"/>
    <col min="2328" max="2337" width="4.625" style="97" bestFit="1" customWidth="1"/>
    <col min="2338" max="2560" width="9" style="97"/>
    <col min="2561" max="2561" width="12.875" style="97" customWidth="1"/>
    <col min="2562" max="2582" width="5.625" style="97" customWidth="1"/>
    <col min="2583" max="2583" width="9" style="97"/>
    <col min="2584" max="2593" width="4.625" style="97" bestFit="1" customWidth="1"/>
    <col min="2594" max="2816" width="9" style="97"/>
    <col min="2817" max="2817" width="12.875" style="97" customWidth="1"/>
    <col min="2818" max="2838" width="5.625" style="97" customWidth="1"/>
    <col min="2839" max="2839" width="9" style="97"/>
    <col min="2840" max="2849" width="4.625" style="97" bestFit="1" customWidth="1"/>
    <col min="2850" max="3072" width="9" style="97"/>
    <col min="3073" max="3073" width="12.875" style="97" customWidth="1"/>
    <col min="3074" max="3094" width="5.625" style="97" customWidth="1"/>
    <col min="3095" max="3095" width="9" style="97"/>
    <col min="3096" max="3105" width="4.625" style="97" bestFit="1" customWidth="1"/>
    <col min="3106" max="3328" width="9" style="97"/>
    <col min="3329" max="3329" width="12.875" style="97" customWidth="1"/>
    <col min="3330" max="3350" width="5.625" style="97" customWidth="1"/>
    <col min="3351" max="3351" width="9" style="97"/>
    <col min="3352" max="3361" width="4.625" style="97" bestFit="1" customWidth="1"/>
    <col min="3362" max="3584" width="9" style="97"/>
    <col min="3585" max="3585" width="12.875" style="97" customWidth="1"/>
    <col min="3586" max="3606" width="5.625" style="97" customWidth="1"/>
    <col min="3607" max="3607" width="9" style="97"/>
    <col min="3608" max="3617" width="4.625" style="97" bestFit="1" customWidth="1"/>
    <col min="3618" max="3840" width="9" style="97"/>
    <col min="3841" max="3841" width="12.875" style="97" customWidth="1"/>
    <col min="3842" max="3862" width="5.625" style="97" customWidth="1"/>
    <col min="3863" max="3863" width="9" style="97"/>
    <col min="3864" max="3873" width="4.625" style="97" bestFit="1" customWidth="1"/>
    <col min="3874" max="4096" width="9" style="97"/>
    <col min="4097" max="4097" width="12.875" style="97" customWidth="1"/>
    <col min="4098" max="4118" width="5.625" style="97" customWidth="1"/>
    <col min="4119" max="4119" width="9" style="97"/>
    <col min="4120" max="4129" width="4.625" style="97" bestFit="1" customWidth="1"/>
    <col min="4130" max="4352" width="9" style="97"/>
    <col min="4353" max="4353" width="12.875" style="97" customWidth="1"/>
    <col min="4354" max="4374" width="5.625" style="97" customWidth="1"/>
    <col min="4375" max="4375" width="9" style="97"/>
    <col min="4376" max="4385" width="4.625" style="97" bestFit="1" customWidth="1"/>
    <col min="4386" max="4608" width="9" style="97"/>
    <col min="4609" max="4609" width="12.875" style="97" customWidth="1"/>
    <col min="4610" max="4630" width="5.625" style="97" customWidth="1"/>
    <col min="4631" max="4631" width="9" style="97"/>
    <col min="4632" max="4641" width="4.625" style="97" bestFit="1" customWidth="1"/>
    <col min="4642" max="4864" width="9" style="97"/>
    <col min="4865" max="4865" width="12.875" style="97" customWidth="1"/>
    <col min="4866" max="4886" width="5.625" style="97" customWidth="1"/>
    <col min="4887" max="4887" width="9" style="97"/>
    <col min="4888" max="4897" width="4.625" style="97" bestFit="1" customWidth="1"/>
    <col min="4898" max="5120" width="9" style="97"/>
    <col min="5121" max="5121" width="12.875" style="97" customWidth="1"/>
    <col min="5122" max="5142" width="5.625" style="97" customWidth="1"/>
    <col min="5143" max="5143" width="9" style="97"/>
    <col min="5144" max="5153" width="4.625" style="97" bestFit="1" customWidth="1"/>
    <col min="5154" max="5376" width="9" style="97"/>
    <col min="5377" max="5377" width="12.875" style="97" customWidth="1"/>
    <col min="5378" max="5398" width="5.625" style="97" customWidth="1"/>
    <col min="5399" max="5399" width="9" style="97"/>
    <col min="5400" max="5409" width="4.625" style="97" bestFit="1" customWidth="1"/>
    <col min="5410" max="5632" width="9" style="97"/>
    <col min="5633" max="5633" width="12.875" style="97" customWidth="1"/>
    <col min="5634" max="5654" width="5.625" style="97" customWidth="1"/>
    <col min="5655" max="5655" width="9" style="97"/>
    <col min="5656" max="5665" width="4.625" style="97" bestFit="1" customWidth="1"/>
    <col min="5666" max="5888" width="9" style="97"/>
    <col min="5889" max="5889" width="12.875" style="97" customWidth="1"/>
    <col min="5890" max="5910" width="5.625" style="97" customWidth="1"/>
    <col min="5911" max="5911" width="9" style="97"/>
    <col min="5912" max="5921" width="4.625" style="97" bestFit="1" customWidth="1"/>
    <col min="5922" max="6144" width="9" style="97"/>
    <col min="6145" max="6145" width="12.875" style="97" customWidth="1"/>
    <col min="6146" max="6166" width="5.625" style="97" customWidth="1"/>
    <col min="6167" max="6167" width="9" style="97"/>
    <col min="6168" max="6177" width="4.625" style="97" bestFit="1" customWidth="1"/>
    <col min="6178" max="6400" width="9" style="97"/>
    <col min="6401" max="6401" width="12.875" style="97" customWidth="1"/>
    <col min="6402" max="6422" width="5.625" style="97" customWidth="1"/>
    <col min="6423" max="6423" width="9" style="97"/>
    <col min="6424" max="6433" width="4.625" style="97" bestFit="1" customWidth="1"/>
    <col min="6434" max="6656" width="9" style="97"/>
    <col min="6657" max="6657" width="12.875" style="97" customWidth="1"/>
    <col min="6658" max="6678" width="5.625" style="97" customWidth="1"/>
    <col min="6679" max="6679" width="9" style="97"/>
    <col min="6680" max="6689" width="4.625" style="97" bestFit="1" customWidth="1"/>
    <col min="6690" max="6912" width="9" style="97"/>
    <col min="6913" max="6913" width="12.875" style="97" customWidth="1"/>
    <col min="6914" max="6934" width="5.625" style="97" customWidth="1"/>
    <col min="6935" max="6935" width="9" style="97"/>
    <col min="6936" max="6945" width="4.625" style="97" bestFit="1" customWidth="1"/>
    <col min="6946" max="7168" width="9" style="97"/>
    <col min="7169" max="7169" width="12.875" style="97" customWidth="1"/>
    <col min="7170" max="7190" width="5.625" style="97" customWidth="1"/>
    <col min="7191" max="7191" width="9" style="97"/>
    <col min="7192" max="7201" width="4.625" style="97" bestFit="1" customWidth="1"/>
    <col min="7202" max="7424" width="9" style="97"/>
    <col min="7425" max="7425" width="12.875" style="97" customWidth="1"/>
    <col min="7426" max="7446" width="5.625" style="97" customWidth="1"/>
    <col min="7447" max="7447" width="9" style="97"/>
    <col min="7448" max="7457" width="4.625" style="97" bestFit="1" customWidth="1"/>
    <col min="7458" max="7680" width="9" style="97"/>
    <col min="7681" max="7681" width="12.875" style="97" customWidth="1"/>
    <col min="7682" max="7702" width="5.625" style="97" customWidth="1"/>
    <col min="7703" max="7703" width="9" style="97"/>
    <col min="7704" max="7713" width="4.625" style="97" bestFit="1" customWidth="1"/>
    <col min="7714" max="7936" width="9" style="97"/>
    <col min="7937" max="7937" width="12.875" style="97" customWidth="1"/>
    <col min="7938" max="7958" width="5.625" style="97" customWidth="1"/>
    <col min="7959" max="7959" width="9" style="97"/>
    <col min="7960" max="7969" width="4.625" style="97" bestFit="1" customWidth="1"/>
    <col min="7970" max="8192" width="9" style="97"/>
    <col min="8193" max="8193" width="12.875" style="97" customWidth="1"/>
    <col min="8194" max="8214" width="5.625" style="97" customWidth="1"/>
    <col min="8215" max="8215" width="9" style="97"/>
    <col min="8216" max="8225" width="4.625" style="97" bestFit="1" customWidth="1"/>
    <col min="8226" max="8448" width="9" style="97"/>
    <col min="8449" max="8449" width="12.875" style="97" customWidth="1"/>
    <col min="8450" max="8470" width="5.625" style="97" customWidth="1"/>
    <col min="8471" max="8471" width="9" style="97"/>
    <col min="8472" max="8481" width="4.625" style="97" bestFit="1" customWidth="1"/>
    <col min="8482" max="8704" width="9" style="97"/>
    <col min="8705" max="8705" width="12.875" style="97" customWidth="1"/>
    <col min="8706" max="8726" width="5.625" style="97" customWidth="1"/>
    <col min="8727" max="8727" width="9" style="97"/>
    <col min="8728" max="8737" width="4.625" style="97" bestFit="1" customWidth="1"/>
    <col min="8738" max="8960" width="9" style="97"/>
    <col min="8961" max="8961" width="12.875" style="97" customWidth="1"/>
    <col min="8962" max="8982" width="5.625" style="97" customWidth="1"/>
    <col min="8983" max="8983" width="9" style="97"/>
    <col min="8984" max="8993" width="4.625" style="97" bestFit="1" customWidth="1"/>
    <col min="8994" max="9216" width="9" style="97"/>
    <col min="9217" max="9217" width="12.875" style="97" customWidth="1"/>
    <col min="9218" max="9238" width="5.625" style="97" customWidth="1"/>
    <col min="9239" max="9239" width="9" style="97"/>
    <col min="9240" max="9249" width="4.625" style="97" bestFit="1" customWidth="1"/>
    <col min="9250" max="9472" width="9" style="97"/>
    <col min="9473" max="9473" width="12.875" style="97" customWidth="1"/>
    <col min="9474" max="9494" width="5.625" style="97" customWidth="1"/>
    <col min="9495" max="9495" width="9" style="97"/>
    <col min="9496" max="9505" width="4.625" style="97" bestFit="1" customWidth="1"/>
    <col min="9506" max="9728" width="9" style="97"/>
    <col min="9729" max="9729" width="12.875" style="97" customWidth="1"/>
    <col min="9730" max="9750" width="5.625" style="97" customWidth="1"/>
    <col min="9751" max="9751" width="9" style="97"/>
    <col min="9752" max="9761" width="4.625" style="97" bestFit="1" customWidth="1"/>
    <col min="9762" max="9984" width="9" style="97"/>
    <col min="9985" max="9985" width="12.875" style="97" customWidth="1"/>
    <col min="9986" max="10006" width="5.625" style="97" customWidth="1"/>
    <col min="10007" max="10007" width="9" style="97"/>
    <col min="10008" max="10017" width="4.625" style="97" bestFit="1" customWidth="1"/>
    <col min="10018" max="10240" width="9" style="97"/>
    <col min="10241" max="10241" width="12.875" style="97" customWidth="1"/>
    <col min="10242" max="10262" width="5.625" style="97" customWidth="1"/>
    <col min="10263" max="10263" width="9" style="97"/>
    <col min="10264" max="10273" width="4.625" style="97" bestFit="1" customWidth="1"/>
    <col min="10274" max="10496" width="9" style="97"/>
    <col min="10497" max="10497" width="12.875" style="97" customWidth="1"/>
    <col min="10498" max="10518" width="5.625" style="97" customWidth="1"/>
    <col min="10519" max="10519" width="9" style="97"/>
    <col min="10520" max="10529" width="4.625" style="97" bestFit="1" customWidth="1"/>
    <col min="10530" max="10752" width="9" style="97"/>
    <col min="10753" max="10753" width="12.875" style="97" customWidth="1"/>
    <col min="10754" max="10774" width="5.625" style="97" customWidth="1"/>
    <col min="10775" max="10775" width="9" style="97"/>
    <col min="10776" max="10785" width="4.625" style="97" bestFit="1" customWidth="1"/>
    <col min="10786" max="11008" width="9" style="97"/>
    <col min="11009" max="11009" width="12.875" style="97" customWidth="1"/>
    <col min="11010" max="11030" width="5.625" style="97" customWidth="1"/>
    <col min="11031" max="11031" width="9" style="97"/>
    <col min="11032" max="11041" width="4.625" style="97" bestFit="1" customWidth="1"/>
    <col min="11042" max="11264" width="9" style="97"/>
    <col min="11265" max="11265" width="12.875" style="97" customWidth="1"/>
    <col min="11266" max="11286" width="5.625" style="97" customWidth="1"/>
    <col min="11287" max="11287" width="9" style="97"/>
    <col min="11288" max="11297" width="4.625" style="97" bestFit="1" customWidth="1"/>
    <col min="11298" max="11520" width="9" style="97"/>
    <col min="11521" max="11521" width="12.875" style="97" customWidth="1"/>
    <col min="11522" max="11542" width="5.625" style="97" customWidth="1"/>
    <col min="11543" max="11543" width="9" style="97"/>
    <col min="11544" max="11553" width="4.625" style="97" bestFit="1" customWidth="1"/>
    <col min="11554" max="11776" width="9" style="97"/>
    <col min="11777" max="11777" width="12.875" style="97" customWidth="1"/>
    <col min="11778" max="11798" width="5.625" style="97" customWidth="1"/>
    <col min="11799" max="11799" width="9" style="97"/>
    <col min="11800" max="11809" width="4.625" style="97" bestFit="1" customWidth="1"/>
    <col min="11810" max="12032" width="9" style="97"/>
    <col min="12033" max="12033" width="12.875" style="97" customWidth="1"/>
    <col min="12034" max="12054" width="5.625" style="97" customWidth="1"/>
    <col min="12055" max="12055" width="9" style="97"/>
    <col min="12056" max="12065" width="4.625" style="97" bestFit="1" customWidth="1"/>
    <col min="12066" max="12288" width="9" style="97"/>
    <col min="12289" max="12289" width="12.875" style="97" customWidth="1"/>
    <col min="12290" max="12310" width="5.625" style="97" customWidth="1"/>
    <col min="12311" max="12311" width="9" style="97"/>
    <col min="12312" max="12321" width="4.625" style="97" bestFit="1" customWidth="1"/>
    <col min="12322" max="12544" width="9" style="97"/>
    <col min="12545" max="12545" width="12.875" style="97" customWidth="1"/>
    <col min="12546" max="12566" width="5.625" style="97" customWidth="1"/>
    <col min="12567" max="12567" width="9" style="97"/>
    <col min="12568" max="12577" width="4.625" style="97" bestFit="1" customWidth="1"/>
    <col min="12578" max="12800" width="9" style="97"/>
    <col min="12801" max="12801" width="12.875" style="97" customWidth="1"/>
    <col min="12802" max="12822" width="5.625" style="97" customWidth="1"/>
    <col min="12823" max="12823" width="9" style="97"/>
    <col min="12824" max="12833" width="4.625" style="97" bestFit="1" customWidth="1"/>
    <col min="12834" max="13056" width="9" style="97"/>
    <col min="13057" max="13057" width="12.875" style="97" customWidth="1"/>
    <col min="13058" max="13078" width="5.625" style="97" customWidth="1"/>
    <col min="13079" max="13079" width="9" style="97"/>
    <col min="13080" max="13089" width="4.625" style="97" bestFit="1" customWidth="1"/>
    <col min="13090" max="13312" width="9" style="97"/>
    <col min="13313" max="13313" width="12.875" style="97" customWidth="1"/>
    <col min="13314" max="13334" width="5.625" style="97" customWidth="1"/>
    <col min="13335" max="13335" width="9" style="97"/>
    <col min="13336" max="13345" width="4.625" style="97" bestFit="1" customWidth="1"/>
    <col min="13346" max="13568" width="9" style="97"/>
    <col min="13569" max="13569" width="12.875" style="97" customWidth="1"/>
    <col min="13570" max="13590" width="5.625" style="97" customWidth="1"/>
    <col min="13591" max="13591" width="9" style="97"/>
    <col min="13592" max="13601" width="4.625" style="97" bestFit="1" customWidth="1"/>
    <col min="13602" max="13824" width="9" style="97"/>
    <col min="13825" max="13825" width="12.875" style="97" customWidth="1"/>
    <col min="13826" max="13846" width="5.625" style="97" customWidth="1"/>
    <col min="13847" max="13847" width="9" style="97"/>
    <col min="13848" max="13857" width="4.625" style="97" bestFit="1" customWidth="1"/>
    <col min="13858" max="14080" width="9" style="97"/>
    <col min="14081" max="14081" width="12.875" style="97" customWidth="1"/>
    <col min="14082" max="14102" width="5.625" style="97" customWidth="1"/>
    <col min="14103" max="14103" width="9" style="97"/>
    <col min="14104" max="14113" width="4.625" style="97" bestFit="1" customWidth="1"/>
    <col min="14114" max="14336" width="9" style="97"/>
    <col min="14337" max="14337" width="12.875" style="97" customWidth="1"/>
    <col min="14338" max="14358" width="5.625" style="97" customWidth="1"/>
    <col min="14359" max="14359" width="9" style="97"/>
    <col min="14360" max="14369" width="4.625" style="97" bestFit="1" customWidth="1"/>
    <col min="14370" max="14592" width="9" style="97"/>
    <col min="14593" max="14593" width="12.875" style="97" customWidth="1"/>
    <col min="14594" max="14614" width="5.625" style="97" customWidth="1"/>
    <col min="14615" max="14615" width="9" style="97"/>
    <col min="14616" max="14625" width="4.625" style="97" bestFit="1" customWidth="1"/>
    <col min="14626" max="14848" width="9" style="97"/>
    <col min="14849" max="14849" width="12.875" style="97" customWidth="1"/>
    <col min="14850" max="14870" width="5.625" style="97" customWidth="1"/>
    <col min="14871" max="14871" width="9" style="97"/>
    <col min="14872" max="14881" width="4.625" style="97" bestFit="1" customWidth="1"/>
    <col min="14882" max="15104" width="9" style="97"/>
    <col min="15105" max="15105" width="12.875" style="97" customWidth="1"/>
    <col min="15106" max="15126" width="5.625" style="97" customWidth="1"/>
    <col min="15127" max="15127" width="9" style="97"/>
    <col min="15128" max="15137" width="4.625" style="97" bestFit="1" customWidth="1"/>
    <col min="15138" max="15360" width="9" style="97"/>
    <col min="15361" max="15361" width="12.875" style="97" customWidth="1"/>
    <col min="15362" max="15382" width="5.625" style="97" customWidth="1"/>
    <col min="15383" max="15383" width="9" style="97"/>
    <col min="15384" max="15393" width="4.625" style="97" bestFit="1" customWidth="1"/>
    <col min="15394" max="15616" width="9" style="97"/>
    <col min="15617" max="15617" width="12.875" style="97" customWidth="1"/>
    <col min="15618" max="15638" width="5.625" style="97" customWidth="1"/>
    <col min="15639" max="15639" width="9" style="97"/>
    <col min="15640" max="15649" width="4.625" style="97" bestFit="1" customWidth="1"/>
    <col min="15650" max="15872" width="9" style="97"/>
    <col min="15873" max="15873" width="12.875" style="97" customWidth="1"/>
    <col min="15874" max="15894" width="5.625" style="97" customWidth="1"/>
    <col min="15895" max="15895" width="9" style="97"/>
    <col min="15896" max="15905" width="4.625" style="97" bestFit="1" customWidth="1"/>
    <col min="15906" max="16128" width="9" style="97"/>
    <col min="16129" max="16129" width="12.875" style="97" customWidth="1"/>
    <col min="16130" max="16150" width="5.625" style="97" customWidth="1"/>
    <col min="16151" max="16151" width="9" style="97"/>
    <col min="16152" max="16161" width="4.625" style="97" bestFit="1" customWidth="1"/>
    <col min="16162" max="16384" width="9" style="97"/>
  </cols>
  <sheetData>
    <row r="1" spans="1:37" s="94" customFormat="1" ht="14.25">
      <c r="A1" s="1810" t="s">
        <v>143</v>
      </c>
      <c r="B1" s="1737"/>
      <c r="N1" s="1469"/>
      <c r="O1" s="1469"/>
      <c r="P1" s="1470"/>
      <c r="Q1" s="1739" t="s">
        <v>139</v>
      </c>
      <c r="R1" s="1739"/>
      <c r="S1" s="1739"/>
      <c r="T1" s="1739" t="s">
        <v>89</v>
      </c>
      <c r="U1" s="1739"/>
      <c r="V1" s="1739"/>
    </row>
    <row r="2" spans="1:37" s="94" customFormat="1" ht="14.25">
      <c r="A2" s="1810" t="s">
        <v>34</v>
      </c>
      <c r="B2" s="1737"/>
      <c r="C2" s="1475" t="s">
        <v>88</v>
      </c>
      <c r="D2" s="1475"/>
      <c r="E2" s="1475"/>
      <c r="F2" s="460"/>
      <c r="G2" s="460"/>
      <c r="H2" s="1471"/>
      <c r="I2" s="1471"/>
      <c r="J2" s="1471"/>
      <c r="K2" s="1471"/>
      <c r="L2" s="1471"/>
      <c r="M2" s="1457"/>
      <c r="N2" s="1471"/>
      <c r="O2" s="1471"/>
      <c r="P2" s="1457" t="s">
        <v>408</v>
      </c>
      <c r="Q2" s="1739" t="s">
        <v>208</v>
      </c>
      <c r="R2" s="1739"/>
      <c r="S2" s="1739"/>
      <c r="T2" s="1739" t="s">
        <v>696</v>
      </c>
      <c r="U2" s="1739"/>
      <c r="V2" s="1739"/>
    </row>
    <row r="3" spans="1:37" s="94" customFormat="1" ht="28.5" customHeight="1">
      <c r="A3" s="1748" t="s">
        <v>2486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7" s="94" customFormat="1">
      <c r="B4" s="1447"/>
      <c r="C4" s="1447"/>
      <c r="D4" s="1447"/>
      <c r="E4" s="1447"/>
      <c r="F4" s="1447"/>
      <c r="G4" s="1447"/>
      <c r="H4" s="1447"/>
      <c r="I4" s="1471" t="s">
        <v>446</v>
      </c>
      <c r="J4" s="1471"/>
      <c r="K4" s="1447"/>
      <c r="L4" s="1447"/>
      <c r="M4" s="1447"/>
      <c r="N4" s="1447"/>
      <c r="O4" s="1471"/>
      <c r="P4" s="1515"/>
      <c r="U4" s="1813" t="s">
        <v>224</v>
      </c>
      <c r="V4" s="1764"/>
    </row>
    <row r="5" spans="1:37" s="94" customFormat="1" ht="15.6" customHeight="1">
      <c r="A5" s="1795" t="s">
        <v>225</v>
      </c>
      <c r="B5" s="1810" t="s">
        <v>381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  <c r="O5" s="1746"/>
      <c r="P5" s="1737"/>
      <c r="Q5" s="1739" t="s">
        <v>210</v>
      </c>
      <c r="R5" s="1739"/>
      <c r="S5" s="1739"/>
      <c r="T5" s="1739" t="s">
        <v>211</v>
      </c>
      <c r="U5" s="1739"/>
      <c r="V5" s="1810"/>
    </row>
    <row r="6" spans="1:37" s="94" customFormat="1" ht="14.25">
      <c r="A6" s="1766"/>
      <c r="B6" s="390" t="s">
        <v>410</v>
      </c>
      <c r="C6" s="390"/>
      <c r="D6" s="390"/>
      <c r="E6" s="390" t="s">
        <v>411</v>
      </c>
      <c r="F6" s="390"/>
      <c r="G6" s="390"/>
      <c r="H6" s="390" t="s">
        <v>412</v>
      </c>
      <c r="I6" s="390"/>
      <c r="J6" s="390"/>
      <c r="K6" s="390" t="s">
        <v>413</v>
      </c>
      <c r="L6" s="390"/>
      <c r="M6" s="390"/>
      <c r="N6" s="390" t="s">
        <v>697</v>
      </c>
      <c r="O6" s="390"/>
      <c r="P6" s="391"/>
      <c r="Q6" s="1739"/>
      <c r="R6" s="1739"/>
      <c r="S6" s="1739"/>
      <c r="T6" s="1739"/>
      <c r="U6" s="1739"/>
      <c r="V6" s="1810"/>
    </row>
    <row r="7" spans="1:37" s="94" customFormat="1" ht="14.25">
      <c r="A7" s="1767"/>
      <c r="B7" s="1439" t="s">
        <v>49</v>
      </c>
      <c r="C7" s="1439" t="s">
        <v>50</v>
      </c>
      <c r="D7" s="1439" t="s">
        <v>51</v>
      </c>
      <c r="E7" s="1439" t="s">
        <v>49</v>
      </c>
      <c r="F7" s="1439" t="s">
        <v>50</v>
      </c>
      <c r="G7" s="1439" t="s">
        <v>51</v>
      </c>
      <c r="H7" s="1439" t="s">
        <v>49</v>
      </c>
      <c r="I7" s="1439" t="s">
        <v>50</v>
      </c>
      <c r="J7" s="1439" t="s">
        <v>51</v>
      </c>
      <c r="K7" s="1439" t="s">
        <v>49</v>
      </c>
      <c r="L7" s="1439" t="s">
        <v>50</v>
      </c>
      <c r="M7" s="1439" t="s">
        <v>51</v>
      </c>
      <c r="N7" s="1439" t="s">
        <v>49</v>
      </c>
      <c r="O7" s="1439" t="s">
        <v>50</v>
      </c>
      <c r="P7" s="1463" t="s">
        <v>51</v>
      </c>
      <c r="Q7" s="1439" t="s">
        <v>49</v>
      </c>
      <c r="R7" s="1439" t="s">
        <v>50</v>
      </c>
      <c r="S7" s="1439" t="s">
        <v>51</v>
      </c>
      <c r="T7" s="1439" t="s">
        <v>49</v>
      </c>
      <c r="U7" s="1439" t="s">
        <v>50</v>
      </c>
      <c r="V7" s="1463" t="s">
        <v>51</v>
      </c>
    </row>
    <row r="8" spans="1:37" s="94" customFormat="1" ht="21.95" customHeight="1">
      <c r="A8" s="1454" t="s">
        <v>2888</v>
      </c>
      <c r="B8" s="193">
        <f>SUM(B10:B12)</f>
        <v>531</v>
      </c>
      <c r="C8" s="193">
        <f t="shared" ref="C8:V8" si="0">SUM(C10:C12)</f>
        <v>320</v>
      </c>
      <c r="D8" s="193">
        <f>SUM(D10:D12)</f>
        <v>211</v>
      </c>
      <c r="E8" s="193">
        <f t="shared" si="0"/>
        <v>152</v>
      </c>
      <c r="F8" s="193">
        <f t="shared" si="0"/>
        <v>98</v>
      </c>
      <c r="G8" s="193">
        <f t="shared" si="0"/>
        <v>54</v>
      </c>
      <c r="H8" s="193">
        <f t="shared" si="0"/>
        <v>174</v>
      </c>
      <c r="I8" s="193">
        <f t="shared" si="0"/>
        <v>99</v>
      </c>
      <c r="J8" s="193">
        <f t="shared" si="0"/>
        <v>75</v>
      </c>
      <c r="K8" s="193">
        <f t="shared" si="0"/>
        <v>203</v>
      </c>
      <c r="L8" s="193">
        <f t="shared" si="0"/>
        <v>121</v>
      </c>
      <c r="M8" s="193">
        <f t="shared" si="0"/>
        <v>82</v>
      </c>
      <c r="N8" s="21">
        <f t="shared" si="0"/>
        <v>2</v>
      </c>
      <c r="O8" s="21">
        <f t="shared" si="0"/>
        <v>2</v>
      </c>
      <c r="P8" s="21">
        <f t="shared" si="0"/>
        <v>0</v>
      </c>
      <c r="Q8" s="21">
        <f>SUM(Q10:Q12)</f>
        <v>162</v>
      </c>
      <c r="R8" s="21">
        <f t="shared" si="0"/>
        <v>72</v>
      </c>
      <c r="S8" s="21">
        <f t="shared" si="0"/>
        <v>90</v>
      </c>
      <c r="T8" s="21">
        <f t="shared" si="0"/>
        <v>25</v>
      </c>
      <c r="U8" s="21">
        <f t="shared" si="0"/>
        <v>21</v>
      </c>
      <c r="V8" s="21">
        <f t="shared" si="0"/>
        <v>4</v>
      </c>
      <c r="X8" s="21">
        <f>B8-C8-D8</f>
        <v>0</v>
      </c>
      <c r="Y8" s="21">
        <f>E8-F8-G8</f>
        <v>0</v>
      </c>
      <c r="Z8" s="21">
        <f>H8-I8-J8</f>
        <v>0</v>
      </c>
      <c r="AA8" s="21">
        <f>K8-L8-M8</f>
        <v>0</v>
      </c>
      <c r="AB8" s="21">
        <f>N8-O8-P8</f>
        <v>0</v>
      </c>
      <c r="AC8" s="21">
        <f>B8-E8-H8-K8-N8</f>
        <v>0</v>
      </c>
      <c r="AD8" s="21">
        <f>C8-F8-I8-L8-O8</f>
        <v>0</v>
      </c>
      <c r="AE8" s="21">
        <f>D8-G8-J8-M8-P8</f>
        <v>0</v>
      </c>
      <c r="AF8" s="21">
        <f>Q8-R8-S8</f>
        <v>0</v>
      </c>
      <c r="AG8" s="21">
        <f>T8-U8-V8</f>
        <v>0</v>
      </c>
    </row>
    <row r="9" spans="1:37" s="94" customFormat="1" ht="21.95" customHeight="1">
      <c r="A9" s="8" t="s">
        <v>2889</v>
      </c>
      <c r="B9" s="1500"/>
      <c r="C9" s="1500"/>
      <c r="D9" s="1500"/>
      <c r="E9" s="1500"/>
      <c r="F9" s="1500"/>
      <c r="G9" s="1500"/>
      <c r="H9" s="1500"/>
      <c r="I9" s="1500"/>
      <c r="J9" s="1500"/>
      <c r="K9" s="1500"/>
      <c r="L9" s="1500"/>
      <c r="M9" s="1500"/>
      <c r="N9" s="21"/>
      <c r="O9" s="21"/>
      <c r="P9" s="21"/>
    </row>
    <row r="10" spans="1:37" s="94" customFormat="1" ht="21.95" customHeight="1">
      <c r="A10" s="1449" t="s">
        <v>2743</v>
      </c>
      <c r="B10" s="1500">
        <f>C10+D10</f>
        <v>14</v>
      </c>
      <c r="C10" s="1500">
        <f t="shared" ref="C10:D12" si="1">F10+I10+L10+O10</f>
        <v>3</v>
      </c>
      <c r="D10" s="1500">
        <f t="shared" si="1"/>
        <v>11</v>
      </c>
      <c r="E10" s="21">
        <f>SUM(F10:G10)</f>
        <v>3</v>
      </c>
      <c r="F10" s="1502">
        <v>1</v>
      </c>
      <c r="G10" s="1502">
        <v>2</v>
      </c>
      <c r="H10" s="21">
        <f>SUM(I10:J10)</f>
        <v>6</v>
      </c>
      <c r="I10" s="1502">
        <v>0</v>
      </c>
      <c r="J10" s="1502">
        <v>6</v>
      </c>
      <c r="K10" s="21">
        <f>SUM(L10:M10)</f>
        <v>5</v>
      </c>
      <c r="L10" s="1502">
        <v>2</v>
      </c>
      <c r="M10" s="1502">
        <v>3</v>
      </c>
      <c r="N10" s="21">
        <f>SUM(O10:P10)</f>
        <v>0</v>
      </c>
      <c r="O10" s="1502">
        <v>0</v>
      </c>
      <c r="P10" s="1502">
        <v>0</v>
      </c>
      <c r="Q10" s="21">
        <f>SUM(R10:S10)</f>
        <v>4</v>
      </c>
      <c r="R10" s="1502">
        <v>1</v>
      </c>
      <c r="S10" s="1502">
        <v>3</v>
      </c>
      <c r="T10" s="21">
        <f>SUM(U10:V10)</f>
        <v>0</v>
      </c>
      <c r="U10" s="1502">
        <v>0</v>
      </c>
      <c r="V10" s="1502">
        <v>0</v>
      </c>
      <c r="X10" s="21">
        <f>B10-C10-D10</f>
        <v>0</v>
      </c>
      <c r="Y10" s="21">
        <f>E10-F10-G10</f>
        <v>0</v>
      </c>
      <c r="Z10" s="21">
        <f>H10-I10-J10</f>
        <v>0</v>
      </c>
      <c r="AA10" s="21">
        <f>K10-L10-M10</f>
        <v>0</v>
      </c>
      <c r="AB10" s="21">
        <f>N10-O10-P10</f>
        <v>0</v>
      </c>
      <c r="AC10" s="21">
        <f t="shared" ref="AC10:AE12" si="2">B10-E10-H10-K10-N10</f>
        <v>0</v>
      </c>
      <c r="AD10" s="21">
        <f t="shared" si="2"/>
        <v>0</v>
      </c>
      <c r="AE10" s="21">
        <f t="shared" si="2"/>
        <v>0</v>
      </c>
      <c r="AF10" s="21">
        <f>Q10-R10-S10</f>
        <v>0</v>
      </c>
      <c r="AG10" s="21">
        <f>T10-U10-V10</f>
        <v>0</v>
      </c>
    </row>
    <row r="11" spans="1:37" s="94" customFormat="1" ht="21.95" customHeight="1">
      <c r="A11" s="1449" t="s">
        <v>2744</v>
      </c>
      <c r="B11" s="1500">
        <f t="shared" ref="B11:B25" si="3">C11+D11</f>
        <v>221</v>
      </c>
      <c r="C11" s="1500">
        <f t="shared" si="1"/>
        <v>165</v>
      </c>
      <c r="D11" s="1500">
        <f t="shared" si="1"/>
        <v>56</v>
      </c>
      <c r="E11" s="21">
        <f t="shared" ref="E11:E25" si="4">SUM(F11:G11)</f>
        <v>67</v>
      </c>
      <c r="F11" s="1502">
        <v>52</v>
      </c>
      <c r="G11" s="1502">
        <v>15</v>
      </c>
      <c r="H11" s="21">
        <f t="shared" ref="H11:H25" si="5">SUM(I11:J11)</f>
        <v>64</v>
      </c>
      <c r="I11" s="1502">
        <v>46</v>
      </c>
      <c r="J11" s="1502">
        <v>18</v>
      </c>
      <c r="K11" s="21">
        <f t="shared" ref="K11:K25" si="6">SUM(L11:M11)</f>
        <v>89</v>
      </c>
      <c r="L11" s="1502">
        <v>66</v>
      </c>
      <c r="M11" s="1502">
        <v>23</v>
      </c>
      <c r="N11" s="21">
        <f t="shared" ref="N11:N25" si="7">SUM(O11:P11)</f>
        <v>1</v>
      </c>
      <c r="O11" s="1502">
        <v>1</v>
      </c>
      <c r="P11" s="1502">
        <v>0</v>
      </c>
      <c r="Q11" s="21">
        <f>SUM(R11:S11)</f>
        <v>55</v>
      </c>
      <c r="R11" s="1502">
        <v>21</v>
      </c>
      <c r="S11" s="1502">
        <v>34</v>
      </c>
      <c r="T11" s="21">
        <f>SUM(U11:V11)</f>
        <v>21</v>
      </c>
      <c r="U11" s="1502">
        <v>18</v>
      </c>
      <c r="V11" s="1502">
        <v>3</v>
      </c>
      <c r="X11" s="21">
        <f>B11-C11-D11</f>
        <v>0</v>
      </c>
      <c r="Y11" s="21">
        <f>E11-F11-G11</f>
        <v>0</v>
      </c>
      <c r="Z11" s="21">
        <f>H11-I11-J11</f>
        <v>0</v>
      </c>
      <c r="AA11" s="21">
        <f>K11-L11-M11</f>
        <v>0</v>
      </c>
      <c r="AB11" s="21">
        <f>N11-O11-P11</f>
        <v>0</v>
      </c>
      <c r="AC11" s="21">
        <f t="shared" si="2"/>
        <v>0</v>
      </c>
      <c r="AD11" s="21">
        <f t="shared" si="2"/>
        <v>0</v>
      </c>
      <c r="AE11" s="21">
        <f t="shared" si="2"/>
        <v>0</v>
      </c>
      <c r="AF11" s="21">
        <f>Q11-R11-S11</f>
        <v>0</v>
      </c>
      <c r="AG11" s="21">
        <f>T11-U11-V11</f>
        <v>0</v>
      </c>
    </row>
    <row r="12" spans="1:37" s="94" customFormat="1" ht="21.95" customHeight="1">
      <c r="A12" s="1449" t="s">
        <v>2745</v>
      </c>
      <c r="B12" s="1500">
        <f t="shared" si="3"/>
        <v>296</v>
      </c>
      <c r="C12" s="1500">
        <f t="shared" si="1"/>
        <v>152</v>
      </c>
      <c r="D12" s="1500">
        <f t="shared" si="1"/>
        <v>144</v>
      </c>
      <c r="E12" s="21">
        <f t="shared" si="4"/>
        <v>82</v>
      </c>
      <c r="F12" s="1502">
        <v>45</v>
      </c>
      <c r="G12" s="1502">
        <v>37</v>
      </c>
      <c r="H12" s="21">
        <f t="shared" si="5"/>
        <v>104</v>
      </c>
      <c r="I12" s="1502">
        <v>53</v>
      </c>
      <c r="J12" s="1502">
        <v>51</v>
      </c>
      <c r="K12" s="21">
        <f t="shared" si="6"/>
        <v>109</v>
      </c>
      <c r="L12" s="1502">
        <v>53</v>
      </c>
      <c r="M12" s="1502">
        <v>56</v>
      </c>
      <c r="N12" s="21">
        <f t="shared" si="7"/>
        <v>1</v>
      </c>
      <c r="O12" s="1502">
        <v>1</v>
      </c>
      <c r="P12" s="1502">
        <v>0</v>
      </c>
      <c r="Q12" s="21">
        <f>SUM(R12:S12)</f>
        <v>103</v>
      </c>
      <c r="R12" s="1502">
        <v>50</v>
      </c>
      <c r="S12" s="1502">
        <v>53</v>
      </c>
      <c r="T12" s="21">
        <f>SUM(U12:V12)</f>
        <v>4</v>
      </c>
      <c r="U12" s="1502">
        <v>3</v>
      </c>
      <c r="V12" s="1502">
        <v>1</v>
      </c>
      <c r="X12" s="21">
        <f>B12-C12-D12</f>
        <v>0</v>
      </c>
      <c r="Y12" s="21">
        <f>E12-F12-G12</f>
        <v>0</v>
      </c>
      <c r="Z12" s="21">
        <f>H12-I12-J12</f>
        <v>0</v>
      </c>
      <c r="AA12" s="21">
        <f>K12-L12-M12</f>
        <v>0</v>
      </c>
      <c r="AB12" s="21">
        <f>N12-O12-P12</f>
        <v>0</v>
      </c>
      <c r="AC12" s="21">
        <f t="shared" si="2"/>
        <v>0</v>
      </c>
      <c r="AD12" s="21">
        <f t="shared" si="2"/>
        <v>0</v>
      </c>
      <c r="AE12" s="21">
        <f t="shared" si="2"/>
        <v>0</v>
      </c>
      <c r="AF12" s="21">
        <f>Q12-R12-S12</f>
        <v>0</v>
      </c>
      <c r="AG12" s="21">
        <f>T12-U12-V12</f>
        <v>0</v>
      </c>
    </row>
    <row r="13" spans="1:37" s="94" customFormat="1" ht="21.95" customHeight="1">
      <c r="A13" s="593" t="s">
        <v>2890</v>
      </c>
      <c r="B13" s="1500"/>
      <c r="C13" s="1500"/>
      <c r="D13" s="1500"/>
      <c r="E13" s="21"/>
      <c r="F13" s="1502"/>
      <c r="G13" s="1502"/>
      <c r="H13" s="21"/>
      <c r="I13" s="1502"/>
      <c r="J13" s="1502"/>
      <c r="K13" s="21"/>
      <c r="L13" s="1502"/>
      <c r="M13" s="1502"/>
      <c r="N13" s="21"/>
      <c r="O13" s="1502"/>
      <c r="P13" s="1502"/>
      <c r="Q13" s="21"/>
      <c r="R13" s="1502"/>
      <c r="S13" s="1502"/>
      <c r="T13" s="21"/>
      <c r="U13" s="1502"/>
      <c r="V13" s="1502"/>
    </row>
    <row r="14" spans="1:37" s="94" customFormat="1" ht="21.95" customHeight="1">
      <c r="A14" s="1449" t="s">
        <v>2891</v>
      </c>
      <c r="B14" s="1500">
        <f>C14+D14</f>
        <v>135</v>
      </c>
      <c r="C14" s="1500">
        <f>F14+I14+L14+O14</f>
        <v>67</v>
      </c>
      <c r="D14" s="1500">
        <f>G14+J14+M14+P14</f>
        <v>68</v>
      </c>
      <c r="E14" s="21">
        <f t="shared" si="4"/>
        <v>39</v>
      </c>
      <c r="F14" s="1502">
        <v>21</v>
      </c>
      <c r="G14" s="1502">
        <v>18</v>
      </c>
      <c r="H14" s="21">
        <f t="shared" si="5"/>
        <v>43</v>
      </c>
      <c r="I14" s="1502">
        <v>22</v>
      </c>
      <c r="J14" s="1502">
        <v>21</v>
      </c>
      <c r="K14" s="21">
        <f t="shared" si="6"/>
        <v>53</v>
      </c>
      <c r="L14" s="1502">
        <v>24</v>
      </c>
      <c r="M14" s="1502">
        <v>29</v>
      </c>
      <c r="N14" s="21">
        <f t="shared" si="7"/>
        <v>0</v>
      </c>
      <c r="O14" s="1502">
        <v>0</v>
      </c>
      <c r="P14" s="1502">
        <v>0</v>
      </c>
      <c r="Q14" s="21">
        <f t="shared" ref="Q14:Q25" si="8">SUM(R14:S14)</f>
        <v>32</v>
      </c>
      <c r="R14" s="1502">
        <v>11</v>
      </c>
      <c r="S14" s="1502">
        <v>21</v>
      </c>
      <c r="T14" s="21">
        <f t="shared" ref="T14:T25" si="9">SUM(U14:V14)</f>
        <v>3</v>
      </c>
      <c r="U14" s="1502">
        <v>2</v>
      </c>
      <c r="V14" s="1502">
        <v>1</v>
      </c>
      <c r="X14" s="21">
        <f>B14-C14-D14</f>
        <v>0</v>
      </c>
      <c r="Y14" s="21">
        <f>E14-F14-G14</f>
        <v>0</v>
      </c>
      <c r="Z14" s="21">
        <f>H14-I14-J14</f>
        <v>0</v>
      </c>
      <c r="AA14" s="21">
        <f>K14-L14-M14</f>
        <v>0</v>
      </c>
      <c r="AB14" s="21">
        <f>N14-O14-P14</f>
        <v>0</v>
      </c>
      <c r="AC14" s="21">
        <f>B14-E14-H14-K14-N14</f>
        <v>0</v>
      </c>
      <c r="AD14" s="21">
        <f>C14-F14-I14-L14-O14</f>
        <v>0</v>
      </c>
      <c r="AE14" s="21">
        <f>D14-G14-J14-M14-P14</f>
        <v>0</v>
      </c>
      <c r="AF14" s="21">
        <f>Q14-R14-S14</f>
        <v>0</v>
      </c>
      <c r="AG14" s="21">
        <f>T14-U14-V14</f>
        <v>0</v>
      </c>
      <c r="AJ14" s="21"/>
      <c r="AK14" s="21"/>
    </row>
    <row r="15" spans="1:37" s="94" customFormat="1" ht="21.95" customHeight="1">
      <c r="A15" s="1449" t="s">
        <v>2892</v>
      </c>
      <c r="B15" s="1500">
        <f t="shared" si="3"/>
        <v>66</v>
      </c>
      <c r="C15" s="1500">
        <f t="shared" ref="C15:D25" si="10">F15+I15+L15+O15</f>
        <v>47</v>
      </c>
      <c r="D15" s="1500">
        <f t="shared" si="10"/>
        <v>19</v>
      </c>
      <c r="E15" s="21">
        <f t="shared" si="4"/>
        <v>20</v>
      </c>
      <c r="F15" s="1502">
        <v>17</v>
      </c>
      <c r="G15" s="1502">
        <v>3</v>
      </c>
      <c r="H15" s="21">
        <f t="shared" si="5"/>
        <v>19</v>
      </c>
      <c r="I15" s="1502">
        <v>13</v>
      </c>
      <c r="J15" s="1502">
        <v>6</v>
      </c>
      <c r="K15" s="21">
        <f t="shared" si="6"/>
        <v>27</v>
      </c>
      <c r="L15" s="1502">
        <v>17</v>
      </c>
      <c r="M15" s="1502">
        <v>10</v>
      </c>
      <c r="N15" s="21">
        <f t="shared" si="7"/>
        <v>0</v>
      </c>
      <c r="O15" s="1502">
        <v>0</v>
      </c>
      <c r="P15" s="1502">
        <v>0</v>
      </c>
      <c r="Q15" s="21">
        <f t="shared" si="8"/>
        <v>25</v>
      </c>
      <c r="R15" s="1502">
        <v>9</v>
      </c>
      <c r="S15" s="1502">
        <v>16</v>
      </c>
      <c r="T15" s="21">
        <f t="shared" si="9"/>
        <v>10</v>
      </c>
      <c r="U15" s="1502">
        <v>9</v>
      </c>
      <c r="V15" s="1502">
        <v>1</v>
      </c>
      <c r="X15" s="21">
        <f t="shared" ref="X15:X25" si="11">B15-C15-D15</f>
        <v>0</v>
      </c>
      <c r="Y15" s="21">
        <f t="shared" ref="Y15:Y25" si="12">E15-F15-G15</f>
        <v>0</v>
      </c>
      <c r="Z15" s="21">
        <f t="shared" ref="Z15:Z25" si="13">H15-I15-J15</f>
        <v>0</v>
      </c>
      <c r="AA15" s="21">
        <f t="shared" ref="AA15:AA25" si="14">K15-L15-M15</f>
        <v>0</v>
      </c>
      <c r="AB15" s="21">
        <f t="shared" ref="AB15:AB25" si="15">N15-O15-P15</f>
        <v>0</v>
      </c>
      <c r="AC15" s="21">
        <f t="shared" ref="AC15:AE25" si="16">B15-E15-H15-K15-N15</f>
        <v>0</v>
      </c>
      <c r="AD15" s="21">
        <f t="shared" si="16"/>
        <v>0</v>
      </c>
      <c r="AE15" s="21">
        <f t="shared" si="16"/>
        <v>0</v>
      </c>
      <c r="AF15" s="21">
        <f t="shared" ref="AF15:AF25" si="17">Q15-R15-S15</f>
        <v>0</v>
      </c>
      <c r="AG15" s="21">
        <f t="shared" ref="AG15:AG25" si="18">T15-U15-V15</f>
        <v>0</v>
      </c>
      <c r="AJ15" s="21"/>
      <c r="AK15" s="21"/>
    </row>
    <row r="16" spans="1:37" s="94" customFormat="1" ht="21.95" customHeight="1">
      <c r="A16" s="1449" t="s">
        <v>2893</v>
      </c>
      <c r="B16" s="1500">
        <f t="shared" si="3"/>
        <v>81</v>
      </c>
      <c r="C16" s="1500">
        <f t="shared" si="10"/>
        <v>60</v>
      </c>
      <c r="D16" s="1500">
        <f t="shared" si="10"/>
        <v>21</v>
      </c>
      <c r="E16" s="21">
        <f t="shared" si="4"/>
        <v>21</v>
      </c>
      <c r="F16" s="1502">
        <v>16</v>
      </c>
      <c r="G16" s="1502">
        <v>5</v>
      </c>
      <c r="H16" s="21">
        <f t="shared" si="5"/>
        <v>30</v>
      </c>
      <c r="I16" s="1502">
        <v>23</v>
      </c>
      <c r="J16" s="1502">
        <v>7</v>
      </c>
      <c r="K16" s="21">
        <f t="shared" si="6"/>
        <v>30</v>
      </c>
      <c r="L16" s="1502">
        <v>21</v>
      </c>
      <c r="M16" s="1502">
        <v>9</v>
      </c>
      <c r="N16" s="21">
        <f t="shared" si="7"/>
        <v>0</v>
      </c>
      <c r="O16" s="1502">
        <v>0</v>
      </c>
      <c r="P16" s="1502">
        <v>0</v>
      </c>
      <c r="Q16" s="21">
        <f t="shared" si="8"/>
        <v>18</v>
      </c>
      <c r="R16" s="1502">
        <v>8</v>
      </c>
      <c r="S16" s="1502">
        <v>10</v>
      </c>
      <c r="T16" s="21">
        <f t="shared" si="9"/>
        <v>0</v>
      </c>
      <c r="U16" s="1502">
        <v>0</v>
      </c>
      <c r="V16" s="1502">
        <v>0</v>
      </c>
      <c r="X16" s="21">
        <f t="shared" si="11"/>
        <v>0</v>
      </c>
      <c r="Y16" s="21">
        <f t="shared" si="12"/>
        <v>0</v>
      </c>
      <c r="Z16" s="21">
        <f t="shared" si="13"/>
        <v>0</v>
      </c>
      <c r="AA16" s="21">
        <f t="shared" si="14"/>
        <v>0</v>
      </c>
      <c r="AB16" s="21">
        <f t="shared" si="15"/>
        <v>0</v>
      </c>
      <c r="AC16" s="21">
        <f t="shared" si="16"/>
        <v>0</v>
      </c>
      <c r="AD16" s="21">
        <f t="shared" si="16"/>
        <v>0</v>
      </c>
      <c r="AE16" s="21">
        <f t="shared" si="16"/>
        <v>0</v>
      </c>
      <c r="AF16" s="21">
        <f t="shared" si="17"/>
        <v>0</v>
      </c>
      <c r="AG16" s="21">
        <f t="shared" si="18"/>
        <v>0</v>
      </c>
      <c r="AJ16" s="21"/>
      <c r="AK16" s="21"/>
    </row>
    <row r="17" spans="1:37" s="94" customFormat="1" ht="21.95" customHeight="1">
      <c r="A17" s="1449" t="s">
        <v>2894</v>
      </c>
      <c r="B17" s="1500">
        <f t="shared" si="3"/>
        <v>12</v>
      </c>
      <c r="C17" s="1500">
        <f t="shared" si="10"/>
        <v>1</v>
      </c>
      <c r="D17" s="1500">
        <f t="shared" si="10"/>
        <v>11</v>
      </c>
      <c r="E17" s="21">
        <f t="shared" si="4"/>
        <v>1</v>
      </c>
      <c r="F17" s="1502">
        <v>0</v>
      </c>
      <c r="G17" s="1502">
        <v>1</v>
      </c>
      <c r="H17" s="21">
        <f t="shared" si="5"/>
        <v>5</v>
      </c>
      <c r="I17" s="1502">
        <v>1</v>
      </c>
      <c r="J17" s="1502">
        <v>4</v>
      </c>
      <c r="K17" s="21">
        <f t="shared" si="6"/>
        <v>6</v>
      </c>
      <c r="L17" s="1502">
        <v>0</v>
      </c>
      <c r="M17" s="1502">
        <v>6</v>
      </c>
      <c r="N17" s="21">
        <f t="shared" si="7"/>
        <v>0</v>
      </c>
      <c r="O17" s="1502">
        <v>0</v>
      </c>
      <c r="P17" s="1502">
        <v>0</v>
      </c>
      <c r="Q17" s="21">
        <f t="shared" si="8"/>
        <v>7</v>
      </c>
      <c r="R17" s="1502">
        <v>0</v>
      </c>
      <c r="S17" s="1502">
        <v>7</v>
      </c>
      <c r="T17" s="21">
        <f t="shared" si="9"/>
        <v>0</v>
      </c>
      <c r="U17" s="1502">
        <v>0</v>
      </c>
      <c r="V17" s="1502">
        <v>0</v>
      </c>
      <c r="X17" s="21">
        <f t="shared" si="11"/>
        <v>0</v>
      </c>
      <c r="Y17" s="21">
        <f t="shared" si="12"/>
        <v>0</v>
      </c>
      <c r="Z17" s="21">
        <f t="shared" si="13"/>
        <v>0</v>
      </c>
      <c r="AA17" s="21">
        <f t="shared" si="14"/>
        <v>0</v>
      </c>
      <c r="AB17" s="21">
        <f t="shared" si="15"/>
        <v>0</v>
      </c>
      <c r="AC17" s="21">
        <f t="shared" si="16"/>
        <v>0</v>
      </c>
      <c r="AD17" s="21">
        <f t="shared" si="16"/>
        <v>0</v>
      </c>
      <c r="AE17" s="21">
        <f t="shared" si="16"/>
        <v>0</v>
      </c>
      <c r="AF17" s="21">
        <f t="shared" si="17"/>
        <v>0</v>
      </c>
      <c r="AG17" s="21">
        <f t="shared" si="18"/>
        <v>0</v>
      </c>
      <c r="AJ17" s="21"/>
      <c r="AK17" s="21"/>
    </row>
    <row r="18" spans="1:37" s="94" customFormat="1" ht="21.95" customHeight="1">
      <c r="A18" s="1449" t="s">
        <v>2895</v>
      </c>
      <c r="B18" s="1500">
        <f t="shared" si="3"/>
        <v>8</v>
      </c>
      <c r="C18" s="1500">
        <f t="shared" si="10"/>
        <v>6</v>
      </c>
      <c r="D18" s="1500">
        <f t="shared" si="10"/>
        <v>2</v>
      </c>
      <c r="E18" s="21">
        <f t="shared" si="4"/>
        <v>4</v>
      </c>
      <c r="F18" s="1502">
        <v>2</v>
      </c>
      <c r="G18" s="1502">
        <v>2</v>
      </c>
      <c r="H18" s="21">
        <f t="shared" si="5"/>
        <v>3</v>
      </c>
      <c r="I18" s="1502">
        <v>3</v>
      </c>
      <c r="J18" s="1502">
        <v>0</v>
      </c>
      <c r="K18" s="21">
        <f t="shared" si="6"/>
        <v>1</v>
      </c>
      <c r="L18" s="1502">
        <v>1</v>
      </c>
      <c r="M18" s="1502">
        <v>0</v>
      </c>
      <c r="N18" s="21">
        <f t="shared" si="7"/>
        <v>0</v>
      </c>
      <c r="O18" s="1502">
        <v>0</v>
      </c>
      <c r="P18" s="1502">
        <v>0</v>
      </c>
      <c r="Q18" s="21">
        <f t="shared" si="8"/>
        <v>13</v>
      </c>
      <c r="R18" s="1502">
        <v>12</v>
      </c>
      <c r="S18" s="1502">
        <v>1</v>
      </c>
      <c r="T18" s="21">
        <f t="shared" si="9"/>
        <v>0</v>
      </c>
      <c r="U18" s="1502">
        <v>0</v>
      </c>
      <c r="V18" s="1502">
        <v>0</v>
      </c>
      <c r="X18" s="21">
        <f t="shared" si="11"/>
        <v>0</v>
      </c>
      <c r="Y18" s="21">
        <f t="shared" si="12"/>
        <v>0</v>
      </c>
      <c r="Z18" s="21">
        <f t="shared" si="13"/>
        <v>0</v>
      </c>
      <c r="AA18" s="21">
        <f t="shared" si="14"/>
        <v>0</v>
      </c>
      <c r="AB18" s="21">
        <f t="shared" si="15"/>
        <v>0</v>
      </c>
      <c r="AC18" s="21">
        <f t="shared" si="16"/>
        <v>0</v>
      </c>
      <c r="AD18" s="21">
        <f t="shared" si="16"/>
        <v>0</v>
      </c>
      <c r="AE18" s="21">
        <f t="shared" si="16"/>
        <v>0</v>
      </c>
      <c r="AF18" s="21">
        <f t="shared" si="17"/>
        <v>0</v>
      </c>
      <c r="AG18" s="21">
        <f t="shared" si="18"/>
        <v>0</v>
      </c>
      <c r="AJ18" s="21"/>
      <c r="AK18" s="21"/>
    </row>
    <row r="19" spans="1:37" s="94" customFormat="1" ht="21.95" customHeight="1">
      <c r="A19" s="1449" t="s">
        <v>2896</v>
      </c>
      <c r="B19" s="1500">
        <f t="shared" si="3"/>
        <v>9</v>
      </c>
      <c r="C19" s="1500">
        <f t="shared" si="10"/>
        <v>4</v>
      </c>
      <c r="D19" s="1500">
        <f t="shared" si="10"/>
        <v>5</v>
      </c>
      <c r="E19" s="21">
        <f t="shared" si="4"/>
        <v>1</v>
      </c>
      <c r="F19" s="1502">
        <v>1</v>
      </c>
      <c r="G19" s="1502">
        <v>0</v>
      </c>
      <c r="H19" s="21">
        <f t="shared" si="5"/>
        <v>3</v>
      </c>
      <c r="I19" s="1502">
        <v>0</v>
      </c>
      <c r="J19" s="1502">
        <v>3</v>
      </c>
      <c r="K19" s="21">
        <f t="shared" si="6"/>
        <v>5</v>
      </c>
      <c r="L19" s="1502">
        <v>3</v>
      </c>
      <c r="M19" s="1502">
        <v>2</v>
      </c>
      <c r="N19" s="21">
        <f t="shared" si="7"/>
        <v>0</v>
      </c>
      <c r="O19" s="1502">
        <v>0</v>
      </c>
      <c r="P19" s="1502">
        <v>0</v>
      </c>
      <c r="Q19" s="21">
        <f t="shared" si="8"/>
        <v>4</v>
      </c>
      <c r="R19" s="1502">
        <v>2</v>
      </c>
      <c r="S19" s="1502">
        <v>2</v>
      </c>
      <c r="T19" s="21">
        <f t="shared" si="9"/>
        <v>0</v>
      </c>
      <c r="U19" s="1502">
        <v>0</v>
      </c>
      <c r="V19" s="1502">
        <v>0</v>
      </c>
      <c r="X19" s="21">
        <f t="shared" si="11"/>
        <v>0</v>
      </c>
      <c r="Y19" s="21">
        <f t="shared" si="12"/>
        <v>0</v>
      </c>
      <c r="Z19" s="21">
        <f t="shared" si="13"/>
        <v>0</v>
      </c>
      <c r="AA19" s="21">
        <f t="shared" si="14"/>
        <v>0</v>
      </c>
      <c r="AB19" s="21">
        <f t="shared" si="15"/>
        <v>0</v>
      </c>
      <c r="AC19" s="21">
        <f t="shared" si="16"/>
        <v>0</v>
      </c>
      <c r="AD19" s="21">
        <f t="shared" si="16"/>
        <v>0</v>
      </c>
      <c r="AE19" s="21">
        <f t="shared" si="16"/>
        <v>0</v>
      </c>
      <c r="AF19" s="21">
        <f t="shared" si="17"/>
        <v>0</v>
      </c>
      <c r="AG19" s="21">
        <f t="shared" si="18"/>
        <v>0</v>
      </c>
      <c r="AJ19" s="21"/>
      <c r="AK19" s="21"/>
    </row>
    <row r="20" spans="1:37" s="94" customFormat="1" ht="21.95" customHeight="1">
      <c r="A20" s="1449" t="s">
        <v>2897</v>
      </c>
      <c r="B20" s="21">
        <f t="shared" si="3"/>
        <v>0</v>
      </c>
      <c r="C20" s="21">
        <f t="shared" si="10"/>
        <v>0</v>
      </c>
      <c r="D20" s="21">
        <f t="shared" si="10"/>
        <v>0</v>
      </c>
      <c r="E20" s="21">
        <f t="shared" si="4"/>
        <v>0</v>
      </c>
      <c r="F20" s="424">
        <v>0</v>
      </c>
      <c r="G20" s="424">
        <v>0</v>
      </c>
      <c r="H20" s="21">
        <f t="shared" si="5"/>
        <v>0</v>
      </c>
      <c r="I20" s="424">
        <v>0</v>
      </c>
      <c r="J20" s="424">
        <v>0</v>
      </c>
      <c r="K20" s="21">
        <f t="shared" si="6"/>
        <v>0</v>
      </c>
      <c r="L20" s="424">
        <v>0</v>
      </c>
      <c r="M20" s="424">
        <v>0</v>
      </c>
      <c r="N20" s="21">
        <f t="shared" si="7"/>
        <v>0</v>
      </c>
      <c r="O20" s="424">
        <v>0</v>
      </c>
      <c r="P20" s="424">
        <v>0</v>
      </c>
      <c r="Q20" s="21">
        <f t="shared" si="8"/>
        <v>0</v>
      </c>
      <c r="R20" s="424">
        <v>0</v>
      </c>
      <c r="S20" s="424">
        <v>0</v>
      </c>
      <c r="T20" s="21">
        <f t="shared" si="9"/>
        <v>0</v>
      </c>
      <c r="U20" s="424">
        <v>0</v>
      </c>
      <c r="V20" s="424">
        <v>0</v>
      </c>
      <c r="X20" s="21">
        <f t="shared" si="11"/>
        <v>0</v>
      </c>
      <c r="Y20" s="21">
        <f t="shared" si="12"/>
        <v>0</v>
      </c>
      <c r="Z20" s="21">
        <f t="shared" si="13"/>
        <v>0</v>
      </c>
      <c r="AA20" s="21">
        <f t="shared" si="14"/>
        <v>0</v>
      </c>
      <c r="AB20" s="21">
        <f t="shared" si="15"/>
        <v>0</v>
      </c>
      <c r="AC20" s="21">
        <f t="shared" si="16"/>
        <v>0</v>
      </c>
      <c r="AD20" s="21">
        <f t="shared" si="16"/>
        <v>0</v>
      </c>
      <c r="AE20" s="21">
        <f t="shared" si="16"/>
        <v>0</v>
      </c>
      <c r="AF20" s="21">
        <f t="shared" si="17"/>
        <v>0</v>
      </c>
      <c r="AG20" s="21">
        <f t="shared" si="18"/>
        <v>0</v>
      </c>
      <c r="AJ20" s="21"/>
      <c r="AK20" s="21"/>
    </row>
    <row r="21" spans="1:37" s="94" customFormat="1" ht="21.95" customHeight="1">
      <c r="A21" s="1449" t="s">
        <v>2898</v>
      </c>
      <c r="B21" s="1500">
        <f t="shared" si="3"/>
        <v>43</v>
      </c>
      <c r="C21" s="1500">
        <f t="shared" si="10"/>
        <v>27</v>
      </c>
      <c r="D21" s="1500">
        <f t="shared" si="10"/>
        <v>16</v>
      </c>
      <c r="E21" s="21">
        <f t="shared" si="4"/>
        <v>12</v>
      </c>
      <c r="F21" s="1502">
        <v>9</v>
      </c>
      <c r="G21" s="1502">
        <v>3</v>
      </c>
      <c r="H21" s="21">
        <f t="shared" si="5"/>
        <v>14</v>
      </c>
      <c r="I21" s="1502">
        <v>5</v>
      </c>
      <c r="J21" s="1502">
        <v>9</v>
      </c>
      <c r="K21" s="21">
        <f t="shared" si="6"/>
        <v>17</v>
      </c>
      <c r="L21" s="1502">
        <v>13</v>
      </c>
      <c r="M21" s="1502">
        <v>4</v>
      </c>
      <c r="N21" s="21">
        <f t="shared" si="7"/>
        <v>0</v>
      </c>
      <c r="O21" s="1502">
        <v>0</v>
      </c>
      <c r="P21" s="1502">
        <v>0</v>
      </c>
      <c r="Q21" s="21">
        <f t="shared" si="8"/>
        <v>16</v>
      </c>
      <c r="R21" s="1502">
        <v>9</v>
      </c>
      <c r="S21" s="1502">
        <v>7</v>
      </c>
      <c r="T21" s="21">
        <f t="shared" si="9"/>
        <v>5</v>
      </c>
      <c r="U21" s="1502">
        <v>5</v>
      </c>
      <c r="V21" s="1502">
        <v>0</v>
      </c>
      <c r="X21" s="21">
        <f t="shared" si="11"/>
        <v>0</v>
      </c>
      <c r="Y21" s="21">
        <f t="shared" si="12"/>
        <v>0</v>
      </c>
      <c r="Z21" s="21">
        <f t="shared" si="13"/>
        <v>0</v>
      </c>
      <c r="AA21" s="21">
        <f t="shared" si="14"/>
        <v>0</v>
      </c>
      <c r="AB21" s="21">
        <f t="shared" si="15"/>
        <v>0</v>
      </c>
      <c r="AC21" s="21">
        <f t="shared" si="16"/>
        <v>0</v>
      </c>
      <c r="AD21" s="21">
        <f t="shared" si="16"/>
        <v>0</v>
      </c>
      <c r="AE21" s="21">
        <f t="shared" si="16"/>
        <v>0</v>
      </c>
      <c r="AF21" s="21">
        <f t="shared" si="17"/>
        <v>0</v>
      </c>
      <c r="AG21" s="21">
        <f t="shared" si="18"/>
        <v>0</v>
      </c>
      <c r="AJ21" s="21"/>
      <c r="AK21" s="21"/>
    </row>
    <row r="22" spans="1:37" s="94" customFormat="1" ht="21.95" customHeight="1">
      <c r="A22" s="1449" t="s">
        <v>2899</v>
      </c>
      <c r="B22" s="1500">
        <f t="shared" si="3"/>
        <v>41</v>
      </c>
      <c r="C22" s="1500">
        <f t="shared" si="10"/>
        <v>39</v>
      </c>
      <c r="D22" s="1500">
        <f t="shared" si="10"/>
        <v>2</v>
      </c>
      <c r="E22" s="21">
        <f t="shared" si="4"/>
        <v>14</v>
      </c>
      <c r="F22" s="1502">
        <v>13</v>
      </c>
      <c r="G22" s="1502">
        <v>1</v>
      </c>
      <c r="H22" s="21">
        <f t="shared" si="5"/>
        <v>9</v>
      </c>
      <c r="I22" s="1502">
        <v>8</v>
      </c>
      <c r="J22" s="1502">
        <v>1</v>
      </c>
      <c r="K22" s="21">
        <f t="shared" si="6"/>
        <v>17</v>
      </c>
      <c r="L22" s="1502">
        <v>17</v>
      </c>
      <c r="M22" s="1502">
        <v>0</v>
      </c>
      <c r="N22" s="21">
        <f t="shared" si="7"/>
        <v>1</v>
      </c>
      <c r="O22" s="1502">
        <v>1</v>
      </c>
      <c r="P22" s="1502">
        <v>0</v>
      </c>
      <c r="Q22" s="21">
        <f t="shared" si="8"/>
        <v>9</v>
      </c>
      <c r="R22" s="1502">
        <v>7</v>
      </c>
      <c r="S22" s="1502">
        <v>2</v>
      </c>
      <c r="T22" s="21">
        <f t="shared" si="9"/>
        <v>2</v>
      </c>
      <c r="U22" s="1502">
        <v>2</v>
      </c>
      <c r="V22" s="1502">
        <v>0</v>
      </c>
      <c r="X22" s="21">
        <f t="shared" si="11"/>
        <v>0</v>
      </c>
      <c r="Y22" s="21">
        <f t="shared" si="12"/>
        <v>0</v>
      </c>
      <c r="Z22" s="21">
        <f t="shared" si="13"/>
        <v>0</v>
      </c>
      <c r="AA22" s="21">
        <f t="shared" si="14"/>
        <v>0</v>
      </c>
      <c r="AB22" s="21">
        <f t="shared" si="15"/>
        <v>0</v>
      </c>
      <c r="AC22" s="21">
        <f t="shared" si="16"/>
        <v>0</v>
      </c>
      <c r="AD22" s="21">
        <f t="shared" si="16"/>
        <v>0</v>
      </c>
      <c r="AE22" s="21">
        <f t="shared" si="16"/>
        <v>0</v>
      </c>
      <c r="AF22" s="21">
        <f t="shared" si="17"/>
        <v>0</v>
      </c>
      <c r="AG22" s="21">
        <f t="shared" si="18"/>
        <v>0</v>
      </c>
      <c r="AJ22" s="21"/>
      <c r="AK22" s="21"/>
    </row>
    <row r="23" spans="1:37" s="94" customFormat="1" ht="21.95" customHeight="1">
      <c r="A23" s="1449" t="s">
        <v>2900</v>
      </c>
      <c r="B23" s="1500">
        <f t="shared" si="3"/>
        <v>37</v>
      </c>
      <c r="C23" s="1500">
        <f t="shared" si="10"/>
        <v>20</v>
      </c>
      <c r="D23" s="1500">
        <f t="shared" si="10"/>
        <v>17</v>
      </c>
      <c r="E23" s="21">
        <f t="shared" si="4"/>
        <v>9</v>
      </c>
      <c r="F23" s="1502">
        <v>6</v>
      </c>
      <c r="G23" s="1502">
        <v>3</v>
      </c>
      <c r="H23" s="21">
        <f t="shared" si="5"/>
        <v>12</v>
      </c>
      <c r="I23" s="1502">
        <v>5</v>
      </c>
      <c r="J23" s="1502">
        <v>7</v>
      </c>
      <c r="K23" s="21">
        <f t="shared" si="6"/>
        <v>16</v>
      </c>
      <c r="L23" s="1502">
        <v>9</v>
      </c>
      <c r="M23" s="1502">
        <v>7</v>
      </c>
      <c r="N23" s="21">
        <f t="shared" si="7"/>
        <v>0</v>
      </c>
      <c r="O23" s="1502">
        <v>0</v>
      </c>
      <c r="P23" s="1502">
        <v>0</v>
      </c>
      <c r="Q23" s="21">
        <f t="shared" si="8"/>
        <v>7</v>
      </c>
      <c r="R23" s="1502">
        <v>3</v>
      </c>
      <c r="S23" s="1502">
        <v>4</v>
      </c>
      <c r="T23" s="21">
        <f t="shared" si="9"/>
        <v>1</v>
      </c>
      <c r="U23" s="1502">
        <v>1</v>
      </c>
      <c r="V23" s="1502">
        <v>0</v>
      </c>
      <c r="X23" s="21">
        <f t="shared" si="11"/>
        <v>0</v>
      </c>
      <c r="Y23" s="21">
        <f t="shared" si="12"/>
        <v>0</v>
      </c>
      <c r="Z23" s="21">
        <f t="shared" si="13"/>
        <v>0</v>
      </c>
      <c r="AA23" s="21">
        <f t="shared" si="14"/>
        <v>0</v>
      </c>
      <c r="AB23" s="21">
        <f t="shared" si="15"/>
        <v>0</v>
      </c>
      <c r="AC23" s="21">
        <f t="shared" si="16"/>
        <v>0</v>
      </c>
      <c r="AD23" s="21">
        <f t="shared" si="16"/>
        <v>0</v>
      </c>
      <c r="AE23" s="21">
        <f t="shared" si="16"/>
        <v>0</v>
      </c>
      <c r="AF23" s="21">
        <f t="shared" si="17"/>
        <v>0</v>
      </c>
      <c r="AG23" s="21">
        <f t="shared" si="18"/>
        <v>0</v>
      </c>
      <c r="AJ23" s="21"/>
      <c r="AK23" s="21"/>
    </row>
    <row r="24" spans="1:37" s="94" customFormat="1" ht="21.95" customHeight="1">
      <c r="A24" s="1449" t="s">
        <v>2901</v>
      </c>
      <c r="B24" s="1500">
        <f t="shared" si="3"/>
        <v>83</v>
      </c>
      <c r="C24" s="1500">
        <f t="shared" si="10"/>
        <v>34</v>
      </c>
      <c r="D24" s="1500">
        <f t="shared" si="10"/>
        <v>49</v>
      </c>
      <c r="E24" s="21">
        <f t="shared" si="4"/>
        <v>27</v>
      </c>
      <c r="F24" s="1502">
        <v>9</v>
      </c>
      <c r="G24" s="1502">
        <v>18</v>
      </c>
      <c r="H24" s="21">
        <f t="shared" si="5"/>
        <v>30</v>
      </c>
      <c r="I24" s="1502">
        <v>14</v>
      </c>
      <c r="J24" s="1502">
        <v>16</v>
      </c>
      <c r="K24" s="21">
        <f t="shared" si="6"/>
        <v>26</v>
      </c>
      <c r="L24" s="1502">
        <v>11</v>
      </c>
      <c r="M24" s="1502">
        <v>15</v>
      </c>
      <c r="N24" s="21">
        <f t="shared" si="7"/>
        <v>0</v>
      </c>
      <c r="O24" s="1502">
        <v>0</v>
      </c>
      <c r="P24" s="1502">
        <v>0</v>
      </c>
      <c r="Q24" s="21">
        <f t="shared" si="8"/>
        <v>28</v>
      </c>
      <c r="R24" s="1502">
        <v>8</v>
      </c>
      <c r="S24" s="1502">
        <v>20</v>
      </c>
      <c r="T24" s="21">
        <f t="shared" si="9"/>
        <v>4</v>
      </c>
      <c r="U24" s="1502">
        <v>2</v>
      </c>
      <c r="V24" s="1502">
        <v>2</v>
      </c>
      <c r="X24" s="21">
        <f t="shared" si="11"/>
        <v>0</v>
      </c>
      <c r="Y24" s="21">
        <f t="shared" si="12"/>
        <v>0</v>
      </c>
      <c r="Z24" s="21">
        <f t="shared" si="13"/>
        <v>0</v>
      </c>
      <c r="AA24" s="21">
        <f t="shared" si="14"/>
        <v>0</v>
      </c>
      <c r="AB24" s="21">
        <f t="shared" si="15"/>
        <v>0</v>
      </c>
      <c r="AC24" s="21">
        <f t="shared" si="16"/>
        <v>0</v>
      </c>
      <c r="AD24" s="21">
        <f t="shared" si="16"/>
        <v>0</v>
      </c>
      <c r="AE24" s="21">
        <f t="shared" si="16"/>
        <v>0</v>
      </c>
      <c r="AF24" s="21">
        <f t="shared" si="17"/>
        <v>0</v>
      </c>
      <c r="AG24" s="21">
        <f t="shared" si="18"/>
        <v>0</v>
      </c>
      <c r="AJ24" s="21"/>
      <c r="AK24" s="21"/>
    </row>
    <row r="25" spans="1:37" s="94" customFormat="1" ht="21.95" customHeight="1">
      <c r="A25" s="1449" t="s">
        <v>2902</v>
      </c>
      <c r="B25" s="1500">
        <f t="shared" si="3"/>
        <v>16</v>
      </c>
      <c r="C25" s="1500">
        <f t="shared" si="10"/>
        <v>15</v>
      </c>
      <c r="D25" s="1500">
        <f t="shared" si="10"/>
        <v>1</v>
      </c>
      <c r="E25" s="21">
        <f t="shared" si="4"/>
        <v>4</v>
      </c>
      <c r="F25" s="1502">
        <v>4</v>
      </c>
      <c r="G25" s="1502">
        <v>0</v>
      </c>
      <c r="H25" s="21">
        <f t="shared" si="5"/>
        <v>6</v>
      </c>
      <c r="I25" s="1502">
        <v>5</v>
      </c>
      <c r="J25" s="1502">
        <v>1</v>
      </c>
      <c r="K25" s="21">
        <f t="shared" si="6"/>
        <v>5</v>
      </c>
      <c r="L25" s="1502">
        <v>5</v>
      </c>
      <c r="M25" s="1502">
        <v>0</v>
      </c>
      <c r="N25" s="21">
        <f t="shared" si="7"/>
        <v>1</v>
      </c>
      <c r="O25" s="1502">
        <v>1</v>
      </c>
      <c r="P25" s="1502">
        <v>0</v>
      </c>
      <c r="Q25" s="21">
        <f t="shared" si="8"/>
        <v>3</v>
      </c>
      <c r="R25" s="1502">
        <v>3</v>
      </c>
      <c r="S25" s="1502">
        <v>0</v>
      </c>
      <c r="T25" s="21">
        <f t="shared" si="9"/>
        <v>0</v>
      </c>
      <c r="U25" s="1502">
        <v>0</v>
      </c>
      <c r="V25" s="1502">
        <v>0</v>
      </c>
      <c r="X25" s="21">
        <f t="shared" si="11"/>
        <v>0</v>
      </c>
      <c r="Y25" s="21">
        <f t="shared" si="12"/>
        <v>0</v>
      </c>
      <c r="Z25" s="21">
        <f t="shared" si="13"/>
        <v>0</v>
      </c>
      <c r="AA25" s="21">
        <f t="shared" si="14"/>
        <v>0</v>
      </c>
      <c r="AB25" s="21">
        <f t="shared" si="15"/>
        <v>0</v>
      </c>
      <c r="AC25" s="21">
        <f t="shared" si="16"/>
        <v>0</v>
      </c>
      <c r="AD25" s="21">
        <f t="shared" si="16"/>
        <v>0</v>
      </c>
      <c r="AE25" s="21">
        <f t="shared" si="16"/>
        <v>0</v>
      </c>
      <c r="AF25" s="21">
        <f t="shared" si="17"/>
        <v>0</v>
      </c>
      <c r="AG25" s="21">
        <f t="shared" si="18"/>
        <v>0</v>
      </c>
      <c r="AJ25" s="21"/>
      <c r="AK25" s="21"/>
    </row>
    <row r="26" spans="1:37" s="94" customFormat="1" ht="14.25">
      <c r="A26" s="1810" t="s">
        <v>2903</v>
      </c>
      <c r="B26" s="1737"/>
      <c r="N26" s="1469"/>
      <c r="O26" s="1469"/>
      <c r="P26" s="1470"/>
      <c r="Q26" s="1739" t="s">
        <v>2904</v>
      </c>
      <c r="R26" s="1739"/>
      <c r="S26" s="1739"/>
      <c r="T26" s="1739" t="s">
        <v>2905</v>
      </c>
      <c r="U26" s="1739"/>
      <c r="V26" s="1739"/>
    </row>
    <row r="27" spans="1:37" s="94" customFormat="1" ht="14.25">
      <c r="A27" s="1810" t="s">
        <v>2906</v>
      </c>
      <c r="B27" s="1737"/>
      <c r="C27" s="1475" t="s">
        <v>2907</v>
      </c>
      <c r="D27" s="1475"/>
      <c r="E27" s="1475"/>
      <c r="F27" s="460"/>
      <c r="G27" s="460"/>
      <c r="H27" s="1471"/>
      <c r="I27" s="1471"/>
      <c r="J27" s="1471"/>
      <c r="K27" s="1471"/>
      <c r="L27" s="1471"/>
      <c r="M27" s="1466"/>
      <c r="N27" s="1471"/>
      <c r="O27" s="1471"/>
      <c r="P27" s="1472"/>
      <c r="Q27" s="1739" t="s">
        <v>2908</v>
      </c>
      <c r="R27" s="1739"/>
      <c r="S27" s="1739"/>
      <c r="T27" s="1739" t="s">
        <v>698</v>
      </c>
      <c r="U27" s="1739"/>
      <c r="V27" s="1739"/>
    </row>
    <row r="28" spans="1:37" s="94" customFormat="1" ht="28.5" customHeight="1">
      <c r="A28" s="1748" t="s">
        <v>3639</v>
      </c>
      <c r="B28" s="1748"/>
      <c r="C28" s="1748"/>
      <c r="D28" s="1748"/>
      <c r="E28" s="1748"/>
      <c r="F28" s="1748"/>
      <c r="G28" s="1748"/>
      <c r="H28" s="1748"/>
      <c r="I28" s="1748"/>
      <c r="J28" s="1748"/>
      <c r="K28" s="1748"/>
      <c r="L28" s="1748"/>
      <c r="M28" s="1748"/>
      <c r="N28" s="1748"/>
      <c r="O28" s="1748"/>
      <c r="P28" s="1748"/>
      <c r="Q28" s="1748"/>
      <c r="R28" s="1748"/>
      <c r="S28" s="1748"/>
      <c r="T28" s="1748"/>
      <c r="U28" s="1748"/>
      <c r="V28" s="1748"/>
    </row>
    <row r="29" spans="1:37" s="94" customFormat="1">
      <c r="A29" s="1471"/>
      <c r="B29" s="1447"/>
      <c r="C29" s="1447"/>
      <c r="D29" s="1447"/>
      <c r="E29" s="1447"/>
      <c r="F29" s="1447"/>
      <c r="G29" s="1447"/>
      <c r="H29" s="1447"/>
      <c r="I29" s="1471" t="s">
        <v>2994</v>
      </c>
      <c r="J29" s="1447"/>
      <c r="K29" s="1447"/>
      <c r="L29" s="1447"/>
      <c r="M29" s="1447"/>
      <c r="N29" s="1447"/>
      <c r="O29" s="1471"/>
      <c r="P29" s="1515"/>
      <c r="U29" s="1813" t="s">
        <v>2911</v>
      </c>
      <c r="V29" s="1764"/>
    </row>
    <row r="30" spans="1:37" s="94" customFormat="1" ht="16.149999999999999" customHeight="1">
      <c r="A30" s="1766" t="s">
        <v>2912</v>
      </c>
      <c r="B30" s="1810" t="s">
        <v>2913</v>
      </c>
      <c r="C30" s="1746"/>
      <c r="D30" s="1746"/>
      <c r="E30" s="1746"/>
      <c r="F30" s="1746"/>
      <c r="G30" s="1746"/>
      <c r="H30" s="1746"/>
      <c r="I30" s="1746"/>
      <c r="J30" s="1746"/>
      <c r="K30" s="1746"/>
      <c r="L30" s="1746"/>
      <c r="M30" s="1746"/>
      <c r="N30" s="1746"/>
      <c r="O30" s="1746"/>
      <c r="P30" s="1737"/>
      <c r="Q30" s="1739" t="s">
        <v>2914</v>
      </c>
      <c r="R30" s="1739"/>
      <c r="S30" s="1739"/>
      <c r="T30" s="1739" t="s">
        <v>2915</v>
      </c>
      <c r="U30" s="1739"/>
      <c r="V30" s="1810"/>
    </row>
    <row r="31" spans="1:37" s="94" customFormat="1" ht="14.25">
      <c r="A31" s="1766"/>
      <c r="B31" s="390" t="s">
        <v>410</v>
      </c>
      <c r="C31" s="390"/>
      <c r="D31" s="390"/>
      <c r="E31" s="390" t="s">
        <v>411</v>
      </c>
      <c r="F31" s="390"/>
      <c r="G31" s="390"/>
      <c r="H31" s="390" t="s">
        <v>412</v>
      </c>
      <c r="I31" s="390"/>
      <c r="J31" s="390"/>
      <c r="K31" s="390" t="s">
        <v>413</v>
      </c>
      <c r="L31" s="390"/>
      <c r="M31" s="390"/>
      <c r="N31" s="390" t="s">
        <v>3640</v>
      </c>
      <c r="O31" s="390"/>
      <c r="P31" s="391"/>
      <c r="Q31" s="1739"/>
      <c r="R31" s="1739"/>
      <c r="S31" s="1739"/>
      <c r="T31" s="1739"/>
      <c r="U31" s="1739"/>
      <c r="V31" s="1810"/>
    </row>
    <row r="32" spans="1:37" s="94" customFormat="1" ht="14.25">
      <c r="A32" s="1767"/>
      <c r="B32" s="1439" t="s">
        <v>49</v>
      </c>
      <c r="C32" s="1439" t="s">
        <v>50</v>
      </c>
      <c r="D32" s="1439" t="s">
        <v>51</v>
      </c>
      <c r="E32" s="1439" t="s">
        <v>49</v>
      </c>
      <c r="F32" s="1439" t="s">
        <v>50</v>
      </c>
      <c r="G32" s="1439" t="s">
        <v>51</v>
      </c>
      <c r="H32" s="1439" t="s">
        <v>49</v>
      </c>
      <c r="I32" s="1439" t="s">
        <v>50</v>
      </c>
      <c r="J32" s="1439" t="s">
        <v>51</v>
      </c>
      <c r="K32" s="1439" t="s">
        <v>49</v>
      </c>
      <c r="L32" s="1439" t="s">
        <v>50</v>
      </c>
      <c r="M32" s="1439" t="s">
        <v>51</v>
      </c>
      <c r="N32" s="1439" t="s">
        <v>49</v>
      </c>
      <c r="O32" s="1439" t="s">
        <v>50</v>
      </c>
      <c r="P32" s="1463" t="s">
        <v>51</v>
      </c>
      <c r="Q32" s="1439" t="s">
        <v>49</v>
      </c>
      <c r="R32" s="1439" t="s">
        <v>50</v>
      </c>
      <c r="S32" s="1439" t="s">
        <v>51</v>
      </c>
      <c r="T32" s="1439" t="s">
        <v>49</v>
      </c>
      <c r="U32" s="1439" t="s">
        <v>50</v>
      </c>
      <c r="V32" s="1463" t="s">
        <v>51</v>
      </c>
    </row>
    <row r="33" spans="1:37" s="94" customFormat="1" ht="20.25" customHeight="1">
      <c r="A33" s="8" t="s">
        <v>3641</v>
      </c>
      <c r="B33" s="1500"/>
      <c r="C33" s="1500"/>
      <c r="D33" s="1500"/>
      <c r="E33" s="1500"/>
      <c r="F33" s="1500"/>
      <c r="G33" s="1500"/>
      <c r="H33" s="1500"/>
      <c r="I33" s="1500"/>
      <c r="J33" s="1500"/>
      <c r="K33" s="1500"/>
      <c r="L33" s="1500"/>
      <c r="M33" s="1500"/>
      <c r="N33" s="21"/>
      <c r="O33" s="21"/>
      <c r="P33" s="21"/>
    </row>
    <row r="34" spans="1:37" s="94" customFormat="1" ht="20.25" customHeight="1">
      <c r="A34" s="1449" t="s">
        <v>3642</v>
      </c>
      <c r="B34" s="1500">
        <f>C34+D34</f>
        <v>294</v>
      </c>
      <c r="C34" s="1500">
        <f t="shared" ref="C34:D49" si="19">F34+I34+L34+O34</f>
        <v>182</v>
      </c>
      <c r="D34" s="1500">
        <f t="shared" si="19"/>
        <v>112</v>
      </c>
      <c r="E34" s="21">
        <f>SUM(F34:G34)</f>
        <v>92</v>
      </c>
      <c r="F34" s="1502">
        <v>62</v>
      </c>
      <c r="G34" s="1502">
        <v>30</v>
      </c>
      <c r="H34" s="21">
        <f>SUM(I34:J34)</f>
        <v>87</v>
      </c>
      <c r="I34" s="424">
        <v>54</v>
      </c>
      <c r="J34" s="1502">
        <v>33</v>
      </c>
      <c r="K34" s="21">
        <f>SUM(L34:M34)</f>
        <v>114</v>
      </c>
      <c r="L34" s="1502">
        <v>65</v>
      </c>
      <c r="M34" s="424">
        <v>49</v>
      </c>
      <c r="N34" s="21">
        <f>SUM(O34:P34)</f>
        <v>1</v>
      </c>
      <c r="O34" s="424">
        <v>1</v>
      </c>
      <c r="P34" s="1502">
        <v>0</v>
      </c>
      <c r="Q34" s="21">
        <f>SUM(R34:S34)</f>
        <v>89</v>
      </c>
      <c r="R34" s="424">
        <v>40</v>
      </c>
      <c r="S34" s="1502">
        <v>49</v>
      </c>
      <c r="T34" s="21">
        <f>SUM(U34:V34)</f>
        <v>14</v>
      </c>
      <c r="U34" s="424">
        <v>11</v>
      </c>
      <c r="V34" s="1502">
        <v>3</v>
      </c>
      <c r="X34" s="21">
        <f>B34-C34-D34</f>
        <v>0</v>
      </c>
      <c r="Y34" s="21">
        <f>E34-F34-G34</f>
        <v>0</v>
      </c>
      <c r="Z34" s="21">
        <f>H34-I34-J34</f>
        <v>0</v>
      </c>
      <c r="AA34" s="21">
        <f>K34-L34-M34</f>
        <v>0</v>
      </c>
      <c r="AB34" s="21">
        <f>N34-O34-P34</f>
        <v>0</v>
      </c>
      <c r="AC34" s="21">
        <f>B34-E34-H34-K34-N34</f>
        <v>0</v>
      </c>
      <c r="AD34" s="21">
        <f>C34-F34-I34-L34-O34</f>
        <v>0</v>
      </c>
      <c r="AE34" s="21">
        <f>D34-G34-J34-M34-P34</f>
        <v>0</v>
      </c>
      <c r="AF34" s="21">
        <f>Q34-R34-S34</f>
        <v>0</v>
      </c>
      <c r="AG34" s="21">
        <f>T34-U34-V34</f>
        <v>0</v>
      </c>
      <c r="AJ34" s="21"/>
      <c r="AK34" s="21"/>
    </row>
    <row r="35" spans="1:37" s="94" customFormat="1" ht="20.25" customHeight="1">
      <c r="A35" s="1449" t="s">
        <v>3643</v>
      </c>
      <c r="B35" s="1500">
        <f t="shared" ref="B35:B50" si="20">C35+D35</f>
        <v>77</v>
      </c>
      <c r="C35" s="1500">
        <f t="shared" si="19"/>
        <v>42</v>
      </c>
      <c r="D35" s="21">
        <f t="shared" si="19"/>
        <v>35</v>
      </c>
      <c r="E35" s="21">
        <f t="shared" ref="E35:E50" si="21">SUM(F35:G35)</f>
        <v>23</v>
      </c>
      <c r="F35" s="1502">
        <v>11</v>
      </c>
      <c r="G35" s="1502">
        <v>12</v>
      </c>
      <c r="H35" s="21">
        <f t="shared" ref="H35:H50" si="22">SUM(I35:J35)</f>
        <v>27</v>
      </c>
      <c r="I35" s="424">
        <v>11</v>
      </c>
      <c r="J35" s="1502">
        <v>16</v>
      </c>
      <c r="K35" s="21">
        <f t="shared" ref="K35:K50" si="23">SUM(L35:M35)</f>
        <v>27</v>
      </c>
      <c r="L35" s="1502">
        <v>20</v>
      </c>
      <c r="M35" s="424">
        <v>7</v>
      </c>
      <c r="N35" s="21">
        <f t="shared" ref="N35:N50" si="24">SUM(O35:P35)</f>
        <v>0</v>
      </c>
      <c r="O35" s="424">
        <v>0</v>
      </c>
      <c r="P35" s="1502">
        <v>0</v>
      </c>
      <c r="Q35" s="21">
        <f t="shared" ref="Q35:Q47" si="25">SUM(R35:S35)</f>
        <v>27</v>
      </c>
      <c r="R35" s="424">
        <v>13</v>
      </c>
      <c r="S35" s="1502">
        <v>14</v>
      </c>
      <c r="T35" s="21">
        <f t="shared" ref="T35:T47" si="26">SUM(U35:V35)</f>
        <v>3</v>
      </c>
      <c r="U35" s="424">
        <v>2</v>
      </c>
      <c r="V35" s="1502">
        <v>1</v>
      </c>
      <c r="X35" s="21">
        <f t="shared" ref="X35:X50" si="27">B35-C35-D35</f>
        <v>0</v>
      </c>
      <c r="Y35" s="21">
        <f t="shared" ref="Y35:Y50" si="28">E35-F35-G35</f>
        <v>0</v>
      </c>
      <c r="Z35" s="21">
        <f t="shared" ref="Z35:Z50" si="29">H35-I35-J35</f>
        <v>0</v>
      </c>
      <c r="AA35" s="21">
        <f t="shared" ref="AA35:AA50" si="30">K35-L35-M35</f>
        <v>0</v>
      </c>
      <c r="AB35" s="21">
        <f t="shared" ref="AB35:AB50" si="31">N35-O35-P35</f>
        <v>0</v>
      </c>
      <c r="AC35" s="21">
        <f t="shared" ref="AC35:AE50" si="32">B35-E35-H35-K35-N35</f>
        <v>0</v>
      </c>
      <c r="AD35" s="21">
        <f t="shared" si="32"/>
        <v>0</v>
      </c>
      <c r="AE35" s="21">
        <f t="shared" si="32"/>
        <v>0</v>
      </c>
      <c r="AF35" s="21">
        <f t="shared" ref="AF35:AF50" si="33">Q35-R35-S35</f>
        <v>0</v>
      </c>
      <c r="AG35" s="21">
        <f t="shared" ref="AG35:AG50" si="34">T35-U35-V35</f>
        <v>0</v>
      </c>
      <c r="AJ35" s="21"/>
      <c r="AK35" s="21"/>
    </row>
    <row r="36" spans="1:37" s="94" customFormat="1" ht="20.25" customHeight="1">
      <c r="A36" s="1449" t="s">
        <v>3644</v>
      </c>
      <c r="B36" s="1500">
        <f t="shared" si="20"/>
        <v>52</v>
      </c>
      <c r="C36" s="1500">
        <f t="shared" si="19"/>
        <v>38</v>
      </c>
      <c r="D36" s="21">
        <f t="shared" si="19"/>
        <v>14</v>
      </c>
      <c r="E36" s="21">
        <f t="shared" si="21"/>
        <v>13</v>
      </c>
      <c r="F36" s="1502">
        <v>12</v>
      </c>
      <c r="G36" s="1502">
        <v>1</v>
      </c>
      <c r="H36" s="21">
        <f t="shared" si="22"/>
        <v>18</v>
      </c>
      <c r="I36" s="424">
        <v>12</v>
      </c>
      <c r="J36" s="1502">
        <v>6</v>
      </c>
      <c r="K36" s="21">
        <f t="shared" si="23"/>
        <v>21</v>
      </c>
      <c r="L36" s="1502">
        <v>14</v>
      </c>
      <c r="M36" s="424">
        <v>7</v>
      </c>
      <c r="N36" s="21">
        <f t="shared" si="24"/>
        <v>0</v>
      </c>
      <c r="O36" s="424">
        <v>0</v>
      </c>
      <c r="P36" s="1502">
        <v>0</v>
      </c>
      <c r="Q36" s="21">
        <f t="shared" si="25"/>
        <v>17</v>
      </c>
      <c r="R36" s="424">
        <v>9</v>
      </c>
      <c r="S36" s="1502">
        <v>8</v>
      </c>
      <c r="T36" s="21">
        <f t="shared" si="26"/>
        <v>0</v>
      </c>
      <c r="U36" s="424">
        <v>0</v>
      </c>
      <c r="V36" s="1502">
        <v>0</v>
      </c>
      <c r="X36" s="21">
        <f t="shared" si="27"/>
        <v>0</v>
      </c>
      <c r="Y36" s="21">
        <f t="shared" si="28"/>
        <v>0</v>
      </c>
      <c r="Z36" s="21">
        <f t="shared" si="29"/>
        <v>0</v>
      </c>
      <c r="AA36" s="21">
        <f t="shared" si="30"/>
        <v>0</v>
      </c>
      <c r="AB36" s="21">
        <f t="shared" si="31"/>
        <v>0</v>
      </c>
      <c r="AC36" s="21">
        <f t="shared" si="32"/>
        <v>0</v>
      </c>
      <c r="AD36" s="21">
        <f t="shared" si="32"/>
        <v>0</v>
      </c>
      <c r="AE36" s="21">
        <f t="shared" si="32"/>
        <v>0</v>
      </c>
      <c r="AF36" s="21">
        <f t="shared" si="33"/>
        <v>0</v>
      </c>
      <c r="AG36" s="21">
        <f t="shared" si="34"/>
        <v>0</v>
      </c>
      <c r="AJ36" s="21"/>
      <c r="AK36" s="21"/>
    </row>
    <row r="37" spans="1:37" s="94" customFormat="1" ht="20.25" customHeight="1">
      <c r="A37" s="1449" t="s">
        <v>3645</v>
      </c>
      <c r="B37" s="1500">
        <f t="shared" si="20"/>
        <v>44</v>
      </c>
      <c r="C37" s="1500">
        <f t="shared" si="19"/>
        <v>23</v>
      </c>
      <c r="D37" s="21">
        <f t="shared" si="19"/>
        <v>21</v>
      </c>
      <c r="E37" s="21">
        <f t="shared" si="21"/>
        <v>5</v>
      </c>
      <c r="F37" s="1502">
        <v>3</v>
      </c>
      <c r="G37" s="1502">
        <v>2</v>
      </c>
      <c r="H37" s="21">
        <f t="shared" si="22"/>
        <v>17</v>
      </c>
      <c r="I37" s="424">
        <v>8</v>
      </c>
      <c r="J37" s="1502">
        <v>9</v>
      </c>
      <c r="K37" s="21">
        <f t="shared" si="23"/>
        <v>22</v>
      </c>
      <c r="L37" s="1502">
        <v>12</v>
      </c>
      <c r="M37" s="424">
        <v>10</v>
      </c>
      <c r="N37" s="21">
        <f t="shared" si="24"/>
        <v>0</v>
      </c>
      <c r="O37" s="424">
        <v>0</v>
      </c>
      <c r="P37" s="1502">
        <v>0</v>
      </c>
      <c r="Q37" s="21">
        <f t="shared" si="25"/>
        <v>12</v>
      </c>
      <c r="R37" s="424">
        <v>3</v>
      </c>
      <c r="S37" s="1502">
        <v>9</v>
      </c>
      <c r="T37" s="21">
        <f t="shared" si="26"/>
        <v>5</v>
      </c>
      <c r="U37" s="424">
        <v>5</v>
      </c>
      <c r="V37" s="1502">
        <v>0</v>
      </c>
      <c r="X37" s="21">
        <f t="shared" si="27"/>
        <v>0</v>
      </c>
      <c r="Y37" s="21">
        <f t="shared" si="28"/>
        <v>0</v>
      </c>
      <c r="Z37" s="21">
        <f t="shared" si="29"/>
        <v>0</v>
      </c>
      <c r="AA37" s="21">
        <f t="shared" si="30"/>
        <v>0</v>
      </c>
      <c r="AB37" s="21">
        <f t="shared" si="31"/>
        <v>0</v>
      </c>
      <c r="AC37" s="21">
        <f t="shared" si="32"/>
        <v>0</v>
      </c>
      <c r="AD37" s="21">
        <f t="shared" si="32"/>
        <v>0</v>
      </c>
      <c r="AE37" s="21">
        <f t="shared" si="32"/>
        <v>0</v>
      </c>
      <c r="AF37" s="21">
        <f t="shared" si="33"/>
        <v>0</v>
      </c>
      <c r="AG37" s="21">
        <f t="shared" si="34"/>
        <v>0</v>
      </c>
      <c r="AJ37" s="21"/>
      <c r="AK37" s="21"/>
    </row>
    <row r="38" spans="1:37" s="94" customFormat="1" ht="20.25" customHeight="1">
      <c r="A38" s="1449" t="s">
        <v>3646</v>
      </c>
      <c r="B38" s="1500">
        <f t="shared" si="20"/>
        <v>12</v>
      </c>
      <c r="C38" s="1500">
        <f t="shared" si="19"/>
        <v>7</v>
      </c>
      <c r="D38" s="21">
        <f t="shared" si="19"/>
        <v>5</v>
      </c>
      <c r="E38" s="21">
        <f t="shared" si="21"/>
        <v>3</v>
      </c>
      <c r="F38" s="1502">
        <v>1</v>
      </c>
      <c r="G38" s="1502">
        <v>2</v>
      </c>
      <c r="H38" s="21">
        <f t="shared" si="22"/>
        <v>6</v>
      </c>
      <c r="I38" s="424">
        <v>5</v>
      </c>
      <c r="J38" s="1502">
        <v>1</v>
      </c>
      <c r="K38" s="21">
        <f t="shared" si="23"/>
        <v>2</v>
      </c>
      <c r="L38" s="1502">
        <v>0</v>
      </c>
      <c r="M38" s="424">
        <v>2</v>
      </c>
      <c r="N38" s="21">
        <f t="shared" si="24"/>
        <v>1</v>
      </c>
      <c r="O38" s="424">
        <v>1</v>
      </c>
      <c r="P38" s="1502">
        <v>0</v>
      </c>
      <c r="Q38" s="21">
        <f t="shared" si="25"/>
        <v>2</v>
      </c>
      <c r="R38" s="424">
        <v>0</v>
      </c>
      <c r="S38" s="1502">
        <v>2</v>
      </c>
      <c r="T38" s="21">
        <f t="shared" si="26"/>
        <v>1</v>
      </c>
      <c r="U38" s="424">
        <v>1</v>
      </c>
      <c r="V38" s="1502">
        <v>0</v>
      </c>
      <c r="X38" s="21">
        <f t="shared" si="27"/>
        <v>0</v>
      </c>
      <c r="Y38" s="21">
        <f t="shared" si="28"/>
        <v>0</v>
      </c>
      <c r="Z38" s="21">
        <f t="shared" si="29"/>
        <v>0</v>
      </c>
      <c r="AA38" s="21">
        <f t="shared" si="30"/>
        <v>0</v>
      </c>
      <c r="AB38" s="21">
        <f t="shared" si="31"/>
        <v>0</v>
      </c>
      <c r="AC38" s="21">
        <f t="shared" si="32"/>
        <v>0</v>
      </c>
      <c r="AD38" s="21">
        <f t="shared" si="32"/>
        <v>0</v>
      </c>
      <c r="AE38" s="21">
        <f t="shared" si="32"/>
        <v>0</v>
      </c>
      <c r="AF38" s="21">
        <f t="shared" si="33"/>
        <v>0</v>
      </c>
      <c r="AG38" s="21">
        <f t="shared" si="34"/>
        <v>0</v>
      </c>
      <c r="AJ38" s="21"/>
      <c r="AK38" s="21"/>
    </row>
    <row r="39" spans="1:37" s="94" customFormat="1" ht="20.25" customHeight="1">
      <c r="A39" s="1449" t="s">
        <v>3647</v>
      </c>
      <c r="B39" s="1500">
        <f t="shared" si="20"/>
        <v>4</v>
      </c>
      <c r="C39" s="1500">
        <f t="shared" si="19"/>
        <v>2</v>
      </c>
      <c r="D39" s="21">
        <f t="shared" si="19"/>
        <v>2</v>
      </c>
      <c r="E39" s="21">
        <f t="shared" si="21"/>
        <v>3</v>
      </c>
      <c r="F39" s="1502">
        <v>1</v>
      </c>
      <c r="G39" s="1502">
        <v>2</v>
      </c>
      <c r="H39" s="21">
        <f t="shared" si="22"/>
        <v>1</v>
      </c>
      <c r="I39" s="424">
        <v>1</v>
      </c>
      <c r="J39" s="1502">
        <v>0</v>
      </c>
      <c r="K39" s="21">
        <f t="shared" si="23"/>
        <v>0</v>
      </c>
      <c r="L39" s="1502">
        <v>0</v>
      </c>
      <c r="M39" s="424">
        <v>0</v>
      </c>
      <c r="N39" s="21">
        <f t="shared" si="24"/>
        <v>0</v>
      </c>
      <c r="O39" s="424">
        <v>0</v>
      </c>
      <c r="P39" s="1502">
        <v>0</v>
      </c>
      <c r="Q39" s="21">
        <f t="shared" si="25"/>
        <v>1</v>
      </c>
      <c r="R39" s="424">
        <v>1</v>
      </c>
      <c r="S39" s="1502">
        <v>0</v>
      </c>
      <c r="T39" s="21">
        <f t="shared" si="26"/>
        <v>0</v>
      </c>
      <c r="U39" s="424">
        <v>0</v>
      </c>
      <c r="V39" s="1502">
        <v>0</v>
      </c>
      <c r="X39" s="21">
        <f t="shared" si="27"/>
        <v>0</v>
      </c>
      <c r="Y39" s="21">
        <f t="shared" si="28"/>
        <v>0</v>
      </c>
      <c r="Z39" s="21">
        <f t="shared" si="29"/>
        <v>0</v>
      </c>
      <c r="AA39" s="21">
        <f t="shared" si="30"/>
        <v>0</v>
      </c>
      <c r="AB39" s="21">
        <f t="shared" si="31"/>
        <v>0</v>
      </c>
      <c r="AC39" s="21">
        <f t="shared" si="32"/>
        <v>0</v>
      </c>
      <c r="AD39" s="21">
        <f t="shared" si="32"/>
        <v>0</v>
      </c>
      <c r="AE39" s="21">
        <f t="shared" si="32"/>
        <v>0</v>
      </c>
      <c r="AF39" s="21">
        <f t="shared" si="33"/>
        <v>0</v>
      </c>
      <c r="AG39" s="21">
        <f t="shared" si="34"/>
        <v>0</v>
      </c>
      <c r="AJ39" s="21"/>
      <c r="AK39" s="21"/>
    </row>
    <row r="40" spans="1:37" s="94" customFormat="1" ht="20.25" customHeight="1">
      <c r="A40" s="1449" t="s">
        <v>3648</v>
      </c>
      <c r="B40" s="1500">
        <f t="shared" si="20"/>
        <v>8</v>
      </c>
      <c r="C40" s="1500">
        <f t="shared" si="19"/>
        <v>4</v>
      </c>
      <c r="D40" s="21">
        <f t="shared" si="19"/>
        <v>4</v>
      </c>
      <c r="E40" s="21">
        <f t="shared" si="21"/>
        <v>1</v>
      </c>
      <c r="F40" s="1502">
        <v>1</v>
      </c>
      <c r="G40" s="1502">
        <v>0</v>
      </c>
      <c r="H40" s="21">
        <f t="shared" si="22"/>
        <v>3</v>
      </c>
      <c r="I40" s="424">
        <v>1</v>
      </c>
      <c r="J40" s="1502">
        <v>2</v>
      </c>
      <c r="K40" s="21">
        <f t="shared" si="23"/>
        <v>4</v>
      </c>
      <c r="L40" s="1502">
        <v>2</v>
      </c>
      <c r="M40" s="424">
        <v>2</v>
      </c>
      <c r="N40" s="21">
        <f t="shared" si="24"/>
        <v>0</v>
      </c>
      <c r="O40" s="424">
        <v>0</v>
      </c>
      <c r="P40" s="1502">
        <v>0</v>
      </c>
      <c r="Q40" s="21">
        <f t="shared" si="25"/>
        <v>3</v>
      </c>
      <c r="R40" s="424">
        <v>3</v>
      </c>
      <c r="S40" s="1502">
        <v>0</v>
      </c>
      <c r="T40" s="21">
        <f t="shared" si="26"/>
        <v>0</v>
      </c>
      <c r="U40" s="424">
        <v>0</v>
      </c>
      <c r="V40" s="1502">
        <v>0</v>
      </c>
      <c r="X40" s="21">
        <f t="shared" si="27"/>
        <v>0</v>
      </c>
      <c r="Y40" s="21">
        <f t="shared" si="28"/>
        <v>0</v>
      </c>
      <c r="Z40" s="21">
        <f t="shared" si="29"/>
        <v>0</v>
      </c>
      <c r="AA40" s="21">
        <f t="shared" si="30"/>
        <v>0</v>
      </c>
      <c r="AB40" s="21">
        <f t="shared" si="31"/>
        <v>0</v>
      </c>
      <c r="AC40" s="21">
        <f t="shared" si="32"/>
        <v>0</v>
      </c>
      <c r="AD40" s="21">
        <f t="shared" si="32"/>
        <v>0</v>
      </c>
      <c r="AE40" s="21">
        <f t="shared" si="32"/>
        <v>0</v>
      </c>
      <c r="AF40" s="21">
        <f t="shared" si="33"/>
        <v>0</v>
      </c>
      <c r="AG40" s="21">
        <f t="shared" si="34"/>
        <v>0</v>
      </c>
      <c r="AJ40" s="21"/>
      <c r="AK40" s="21"/>
    </row>
    <row r="41" spans="1:37" s="94" customFormat="1" ht="20.25" customHeight="1">
      <c r="A41" s="1449" t="s">
        <v>3649</v>
      </c>
      <c r="B41" s="1500">
        <f t="shared" si="20"/>
        <v>5</v>
      </c>
      <c r="C41" s="1500">
        <f t="shared" si="19"/>
        <v>4</v>
      </c>
      <c r="D41" s="21">
        <f t="shared" si="19"/>
        <v>1</v>
      </c>
      <c r="E41" s="21">
        <f t="shared" si="21"/>
        <v>4</v>
      </c>
      <c r="F41" s="1502">
        <v>4</v>
      </c>
      <c r="G41" s="1502">
        <v>0</v>
      </c>
      <c r="H41" s="21">
        <f t="shared" si="22"/>
        <v>1</v>
      </c>
      <c r="I41" s="424">
        <v>0</v>
      </c>
      <c r="J41" s="1502">
        <v>1</v>
      </c>
      <c r="K41" s="21">
        <f t="shared" si="23"/>
        <v>0</v>
      </c>
      <c r="L41" s="1502">
        <v>0</v>
      </c>
      <c r="M41" s="424">
        <v>0</v>
      </c>
      <c r="N41" s="21">
        <f t="shared" si="24"/>
        <v>0</v>
      </c>
      <c r="O41" s="424">
        <v>0</v>
      </c>
      <c r="P41" s="1502">
        <v>0</v>
      </c>
      <c r="Q41" s="21">
        <f t="shared" si="25"/>
        <v>1</v>
      </c>
      <c r="R41" s="424">
        <v>0</v>
      </c>
      <c r="S41" s="1502">
        <v>1</v>
      </c>
      <c r="T41" s="21">
        <f t="shared" si="26"/>
        <v>1</v>
      </c>
      <c r="U41" s="424">
        <v>1</v>
      </c>
      <c r="V41" s="1502">
        <v>0</v>
      </c>
      <c r="X41" s="21">
        <f t="shared" si="27"/>
        <v>0</v>
      </c>
      <c r="Y41" s="21">
        <f t="shared" si="28"/>
        <v>0</v>
      </c>
      <c r="Z41" s="21">
        <f t="shared" si="29"/>
        <v>0</v>
      </c>
      <c r="AA41" s="21">
        <f t="shared" si="30"/>
        <v>0</v>
      </c>
      <c r="AB41" s="21">
        <f t="shared" si="31"/>
        <v>0</v>
      </c>
      <c r="AC41" s="21">
        <f t="shared" si="32"/>
        <v>0</v>
      </c>
      <c r="AD41" s="21">
        <f t="shared" si="32"/>
        <v>0</v>
      </c>
      <c r="AE41" s="21">
        <f t="shared" si="32"/>
        <v>0</v>
      </c>
      <c r="AF41" s="21">
        <f t="shared" si="33"/>
        <v>0</v>
      </c>
      <c r="AG41" s="21">
        <f t="shared" si="34"/>
        <v>0</v>
      </c>
      <c r="AJ41" s="21"/>
      <c r="AK41" s="21"/>
    </row>
    <row r="42" spans="1:37" s="94" customFormat="1" ht="20.25" customHeight="1">
      <c r="A42" s="1449" t="s">
        <v>422</v>
      </c>
      <c r="B42" s="1500">
        <f t="shared" si="20"/>
        <v>3</v>
      </c>
      <c r="C42" s="1500">
        <f t="shared" si="19"/>
        <v>2</v>
      </c>
      <c r="D42" s="21">
        <f t="shared" si="19"/>
        <v>1</v>
      </c>
      <c r="E42" s="21">
        <f t="shared" si="21"/>
        <v>1</v>
      </c>
      <c r="F42" s="1502">
        <v>0</v>
      </c>
      <c r="G42" s="1502">
        <v>1</v>
      </c>
      <c r="H42" s="21">
        <f t="shared" si="22"/>
        <v>1</v>
      </c>
      <c r="I42" s="424">
        <v>1</v>
      </c>
      <c r="J42" s="1502">
        <v>0</v>
      </c>
      <c r="K42" s="21">
        <f t="shared" si="23"/>
        <v>1</v>
      </c>
      <c r="L42" s="1502">
        <v>1</v>
      </c>
      <c r="M42" s="424">
        <v>0</v>
      </c>
      <c r="N42" s="21">
        <f t="shared" si="24"/>
        <v>0</v>
      </c>
      <c r="O42" s="424">
        <v>0</v>
      </c>
      <c r="P42" s="1502">
        <v>0</v>
      </c>
      <c r="Q42" s="21">
        <f t="shared" si="25"/>
        <v>2</v>
      </c>
      <c r="R42" s="424">
        <v>1</v>
      </c>
      <c r="S42" s="1502">
        <v>1</v>
      </c>
      <c r="T42" s="21">
        <f t="shared" si="26"/>
        <v>0</v>
      </c>
      <c r="U42" s="424">
        <v>0</v>
      </c>
      <c r="V42" s="1502">
        <v>0</v>
      </c>
      <c r="X42" s="21">
        <f t="shared" si="27"/>
        <v>0</v>
      </c>
      <c r="Y42" s="21">
        <f t="shared" si="28"/>
        <v>0</v>
      </c>
      <c r="Z42" s="21">
        <f t="shared" si="29"/>
        <v>0</v>
      </c>
      <c r="AA42" s="21">
        <f t="shared" si="30"/>
        <v>0</v>
      </c>
      <c r="AB42" s="21">
        <f t="shared" si="31"/>
        <v>0</v>
      </c>
      <c r="AC42" s="21">
        <f t="shared" si="32"/>
        <v>0</v>
      </c>
      <c r="AD42" s="21">
        <f t="shared" si="32"/>
        <v>0</v>
      </c>
      <c r="AE42" s="21">
        <f t="shared" si="32"/>
        <v>0</v>
      </c>
      <c r="AF42" s="21">
        <f t="shared" si="33"/>
        <v>0</v>
      </c>
      <c r="AG42" s="21">
        <f t="shared" si="34"/>
        <v>0</v>
      </c>
      <c r="AJ42" s="21"/>
      <c r="AK42" s="21"/>
    </row>
    <row r="43" spans="1:37" s="46" customFormat="1" ht="20.25" customHeight="1">
      <c r="A43" s="1479" t="s">
        <v>3650</v>
      </c>
      <c r="B43" s="1502">
        <f t="shared" si="20"/>
        <v>0</v>
      </c>
      <c r="C43" s="1502">
        <f t="shared" si="19"/>
        <v>0</v>
      </c>
      <c r="D43" s="424">
        <f t="shared" si="19"/>
        <v>0</v>
      </c>
      <c r="E43" s="424">
        <f t="shared" si="21"/>
        <v>0</v>
      </c>
      <c r="F43" s="1502">
        <v>0</v>
      </c>
      <c r="G43" s="1502">
        <v>0</v>
      </c>
      <c r="H43" s="424">
        <f t="shared" si="22"/>
        <v>0</v>
      </c>
      <c r="I43" s="424">
        <v>0</v>
      </c>
      <c r="J43" s="1502">
        <v>0</v>
      </c>
      <c r="K43" s="424">
        <f t="shared" si="23"/>
        <v>0</v>
      </c>
      <c r="L43" s="1502">
        <v>0</v>
      </c>
      <c r="M43" s="424">
        <v>0</v>
      </c>
      <c r="N43" s="424">
        <f t="shared" si="24"/>
        <v>0</v>
      </c>
      <c r="O43" s="424">
        <v>0</v>
      </c>
      <c r="P43" s="1502">
        <v>0</v>
      </c>
      <c r="Q43" s="424">
        <f t="shared" si="25"/>
        <v>0</v>
      </c>
      <c r="R43" s="424">
        <v>0</v>
      </c>
      <c r="S43" s="1502">
        <v>0</v>
      </c>
      <c r="T43" s="424">
        <f t="shared" si="26"/>
        <v>0</v>
      </c>
      <c r="U43" s="424">
        <v>0</v>
      </c>
      <c r="V43" s="1502">
        <v>0</v>
      </c>
      <c r="X43" s="21">
        <f t="shared" si="27"/>
        <v>0</v>
      </c>
      <c r="Y43" s="21">
        <f t="shared" si="28"/>
        <v>0</v>
      </c>
      <c r="Z43" s="21">
        <f t="shared" si="29"/>
        <v>0</v>
      </c>
      <c r="AA43" s="21">
        <f t="shared" si="30"/>
        <v>0</v>
      </c>
      <c r="AB43" s="21">
        <f t="shared" si="31"/>
        <v>0</v>
      </c>
      <c r="AC43" s="21">
        <f t="shared" si="32"/>
        <v>0</v>
      </c>
      <c r="AD43" s="21">
        <f t="shared" si="32"/>
        <v>0</v>
      </c>
      <c r="AE43" s="21">
        <f t="shared" si="32"/>
        <v>0</v>
      </c>
      <c r="AF43" s="21">
        <f t="shared" si="33"/>
        <v>0</v>
      </c>
      <c r="AG43" s="21">
        <f t="shared" si="34"/>
        <v>0</v>
      </c>
      <c r="AJ43" s="21"/>
      <c r="AK43" s="21"/>
    </row>
    <row r="44" spans="1:37" s="46" customFormat="1" ht="20.25" customHeight="1">
      <c r="A44" s="1479" t="s">
        <v>138</v>
      </c>
      <c r="B44" s="1502">
        <f t="shared" si="20"/>
        <v>1</v>
      </c>
      <c r="C44" s="1502">
        <f t="shared" si="19"/>
        <v>1</v>
      </c>
      <c r="D44" s="424">
        <f t="shared" si="19"/>
        <v>0</v>
      </c>
      <c r="E44" s="424">
        <f t="shared" si="21"/>
        <v>0</v>
      </c>
      <c r="F44" s="1502">
        <v>0</v>
      </c>
      <c r="G44" s="1502">
        <v>0</v>
      </c>
      <c r="H44" s="424">
        <f t="shared" si="22"/>
        <v>1</v>
      </c>
      <c r="I44" s="424">
        <v>1</v>
      </c>
      <c r="J44" s="1502">
        <v>0</v>
      </c>
      <c r="K44" s="424">
        <f t="shared" si="23"/>
        <v>0</v>
      </c>
      <c r="L44" s="1502">
        <v>0</v>
      </c>
      <c r="M44" s="424">
        <v>0</v>
      </c>
      <c r="N44" s="424">
        <f t="shared" si="24"/>
        <v>0</v>
      </c>
      <c r="O44" s="424">
        <v>0</v>
      </c>
      <c r="P44" s="1502">
        <v>0</v>
      </c>
      <c r="Q44" s="424">
        <f t="shared" si="25"/>
        <v>0</v>
      </c>
      <c r="R44" s="424">
        <v>0</v>
      </c>
      <c r="S44" s="1502">
        <v>0</v>
      </c>
      <c r="T44" s="424">
        <f t="shared" si="26"/>
        <v>0</v>
      </c>
      <c r="U44" s="424">
        <v>0</v>
      </c>
      <c r="V44" s="1502">
        <v>0</v>
      </c>
      <c r="X44" s="21">
        <f t="shared" si="27"/>
        <v>0</v>
      </c>
      <c r="Y44" s="21">
        <f t="shared" si="28"/>
        <v>0</v>
      </c>
      <c r="Z44" s="21">
        <f t="shared" si="29"/>
        <v>0</v>
      </c>
      <c r="AA44" s="21">
        <f t="shared" si="30"/>
        <v>0</v>
      </c>
      <c r="AB44" s="21">
        <f t="shared" si="31"/>
        <v>0</v>
      </c>
      <c r="AC44" s="21">
        <f t="shared" si="32"/>
        <v>0</v>
      </c>
      <c r="AD44" s="21">
        <f t="shared" si="32"/>
        <v>0</v>
      </c>
      <c r="AE44" s="21">
        <f t="shared" si="32"/>
        <v>0</v>
      </c>
      <c r="AF44" s="21">
        <f t="shared" si="33"/>
        <v>0</v>
      </c>
      <c r="AG44" s="21">
        <f t="shared" si="34"/>
        <v>0</v>
      </c>
      <c r="AJ44" s="21"/>
      <c r="AK44" s="21"/>
    </row>
    <row r="45" spans="1:37" s="46" customFormat="1" ht="20.25" customHeight="1">
      <c r="A45" s="1479" t="s">
        <v>3651</v>
      </c>
      <c r="B45" s="1502">
        <f t="shared" si="20"/>
        <v>25</v>
      </c>
      <c r="C45" s="1502">
        <f t="shared" si="19"/>
        <v>10</v>
      </c>
      <c r="D45" s="424">
        <f t="shared" si="19"/>
        <v>15</v>
      </c>
      <c r="E45" s="424">
        <f t="shared" si="21"/>
        <v>6</v>
      </c>
      <c r="F45" s="1502">
        <v>3</v>
      </c>
      <c r="G45" s="1502">
        <v>3</v>
      </c>
      <c r="H45" s="424">
        <f t="shared" si="22"/>
        <v>9</v>
      </c>
      <c r="I45" s="424">
        <v>2</v>
      </c>
      <c r="J45" s="1502">
        <v>7</v>
      </c>
      <c r="K45" s="424">
        <f t="shared" si="23"/>
        <v>10</v>
      </c>
      <c r="L45" s="1502">
        <v>5</v>
      </c>
      <c r="M45" s="424">
        <v>5</v>
      </c>
      <c r="N45" s="424">
        <f t="shared" si="24"/>
        <v>0</v>
      </c>
      <c r="O45" s="424">
        <v>0</v>
      </c>
      <c r="P45" s="1502">
        <v>0</v>
      </c>
      <c r="Q45" s="424">
        <f t="shared" si="25"/>
        <v>6</v>
      </c>
      <c r="R45" s="424">
        <v>1</v>
      </c>
      <c r="S45" s="1502">
        <v>5</v>
      </c>
      <c r="T45" s="424">
        <f t="shared" si="26"/>
        <v>0</v>
      </c>
      <c r="U45" s="424">
        <v>0</v>
      </c>
      <c r="V45" s="1502">
        <v>0</v>
      </c>
      <c r="X45" s="21">
        <f t="shared" si="27"/>
        <v>0</v>
      </c>
      <c r="Y45" s="21">
        <f t="shared" si="28"/>
        <v>0</v>
      </c>
      <c r="Z45" s="21">
        <f t="shared" si="29"/>
        <v>0</v>
      </c>
      <c r="AA45" s="21">
        <f t="shared" si="30"/>
        <v>0</v>
      </c>
      <c r="AB45" s="21">
        <f t="shared" si="31"/>
        <v>0</v>
      </c>
      <c r="AC45" s="21">
        <f t="shared" si="32"/>
        <v>0</v>
      </c>
      <c r="AD45" s="21">
        <f t="shared" si="32"/>
        <v>0</v>
      </c>
      <c r="AE45" s="21">
        <f t="shared" si="32"/>
        <v>0</v>
      </c>
      <c r="AF45" s="21">
        <f t="shared" si="33"/>
        <v>0</v>
      </c>
      <c r="AG45" s="21">
        <f t="shared" si="34"/>
        <v>0</v>
      </c>
      <c r="AJ45" s="21"/>
      <c r="AK45" s="21"/>
    </row>
    <row r="46" spans="1:37" s="46" customFormat="1" ht="20.25" customHeight="1">
      <c r="A46" s="1479" t="s">
        <v>3652</v>
      </c>
      <c r="B46" s="1502">
        <f t="shared" si="20"/>
        <v>0</v>
      </c>
      <c r="C46" s="1502">
        <f t="shared" si="19"/>
        <v>0</v>
      </c>
      <c r="D46" s="424">
        <f t="shared" si="19"/>
        <v>0</v>
      </c>
      <c r="E46" s="424">
        <f t="shared" si="21"/>
        <v>0</v>
      </c>
      <c r="F46" s="1502">
        <v>0</v>
      </c>
      <c r="G46" s="1502">
        <v>0</v>
      </c>
      <c r="H46" s="424">
        <f t="shared" si="22"/>
        <v>0</v>
      </c>
      <c r="I46" s="424">
        <v>0</v>
      </c>
      <c r="J46" s="1502">
        <v>0</v>
      </c>
      <c r="K46" s="424">
        <f t="shared" si="23"/>
        <v>0</v>
      </c>
      <c r="L46" s="1502">
        <v>0</v>
      </c>
      <c r="M46" s="424">
        <v>0</v>
      </c>
      <c r="N46" s="424">
        <f t="shared" si="24"/>
        <v>0</v>
      </c>
      <c r="O46" s="424">
        <v>0</v>
      </c>
      <c r="P46" s="1502">
        <v>0</v>
      </c>
      <c r="Q46" s="424">
        <f t="shared" si="25"/>
        <v>0</v>
      </c>
      <c r="R46" s="424">
        <v>0</v>
      </c>
      <c r="S46" s="1502">
        <v>0</v>
      </c>
      <c r="T46" s="424">
        <f t="shared" si="26"/>
        <v>0</v>
      </c>
      <c r="U46" s="424">
        <v>0</v>
      </c>
      <c r="V46" s="1502">
        <v>0</v>
      </c>
      <c r="X46" s="21">
        <f t="shared" si="27"/>
        <v>0</v>
      </c>
      <c r="Y46" s="21">
        <f t="shared" si="28"/>
        <v>0</v>
      </c>
      <c r="Z46" s="21">
        <f t="shared" si="29"/>
        <v>0</v>
      </c>
      <c r="AA46" s="21">
        <f t="shared" si="30"/>
        <v>0</v>
      </c>
      <c r="AB46" s="21">
        <f t="shared" si="31"/>
        <v>0</v>
      </c>
      <c r="AC46" s="21">
        <f t="shared" si="32"/>
        <v>0</v>
      </c>
      <c r="AD46" s="21">
        <f t="shared" si="32"/>
        <v>0</v>
      </c>
      <c r="AE46" s="21">
        <f t="shared" si="32"/>
        <v>0</v>
      </c>
      <c r="AF46" s="21">
        <f t="shared" si="33"/>
        <v>0</v>
      </c>
      <c r="AG46" s="21">
        <f t="shared" si="34"/>
        <v>0</v>
      </c>
      <c r="AJ46" s="21"/>
      <c r="AK46" s="21"/>
    </row>
    <row r="47" spans="1:37" s="46" customFormat="1" ht="20.25" customHeight="1">
      <c r="A47" s="1479" t="s">
        <v>3653</v>
      </c>
      <c r="B47" s="1502">
        <f t="shared" si="20"/>
        <v>6</v>
      </c>
      <c r="C47" s="1502">
        <f t="shared" si="19"/>
        <v>5</v>
      </c>
      <c r="D47" s="424">
        <f t="shared" si="19"/>
        <v>1</v>
      </c>
      <c r="E47" s="424">
        <f t="shared" si="21"/>
        <v>1</v>
      </c>
      <c r="F47" s="1502">
        <v>0</v>
      </c>
      <c r="G47" s="1502">
        <v>1</v>
      </c>
      <c r="H47" s="424">
        <f t="shared" si="22"/>
        <v>3</v>
      </c>
      <c r="I47" s="424">
        <v>3</v>
      </c>
      <c r="J47" s="1502">
        <v>0</v>
      </c>
      <c r="K47" s="424">
        <f t="shared" si="23"/>
        <v>2</v>
      </c>
      <c r="L47" s="1502">
        <v>2</v>
      </c>
      <c r="M47" s="424">
        <v>0</v>
      </c>
      <c r="N47" s="424">
        <f t="shared" si="24"/>
        <v>0</v>
      </c>
      <c r="O47" s="424">
        <v>0</v>
      </c>
      <c r="P47" s="1502">
        <v>0</v>
      </c>
      <c r="Q47" s="424">
        <f t="shared" si="25"/>
        <v>2</v>
      </c>
      <c r="R47" s="424">
        <v>1</v>
      </c>
      <c r="S47" s="1502">
        <v>1</v>
      </c>
      <c r="T47" s="424">
        <f t="shared" si="26"/>
        <v>1</v>
      </c>
      <c r="U47" s="424">
        <v>1</v>
      </c>
      <c r="V47" s="1502">
        <v>0</v>
      </c>
      <c r="X47" s="21">
        <f t="shared" si="27"/>
        <v>0</v>
      </c>
      <c r="Y47" s="21">
        <f t="shared" si="28"/>
        <v>0</v>
      </c>
      <c r="Z47" s="21">
        <f t="shared" si="29"/>
        <v>0</v>
      </c>
      <c r="AA47" s="21">
        <f t="shared" si="30"/>
        <v>0</v>
      </c>
      <c r="AB47" s="21">
        <f t="shared" si="31"/>
        <v>0</v>
      </c>
      <c r="AC47" s="21">
        <f t="shared" si="32"/>
        <v>0</v>
      </c>
      <c r="AD47" s="21">
        <f t="shared" si="32"/>
        <v>0</v>
      </c>
      <c r="AE47" s="21">
        <f t="shared" si="32"/>
        <v>0</v>
      </c>
      <c r="AF47" s="21">
        <f t="shared" si="33"/>
        <v>0</v>
      </c>
      <c r="AG47" s="21">
        <f t="shared" si="34"/>
        <v>0</v>
      </c>
      <c r="AJ47" s="21"/>
      <c r="AK47" s="21"/>
    </row>
    <row r="48" spans="1:37" s="46" customFormat="1" ht="20.25" customHeight="1">
      <c r="A48" s="1479" t="s">
        <v>3654</v>
      </c>
      <c r="B48" s="476">
        <f t="shared" si="20"/>
        <v>0</v>
      </c>
      <c r="C48" s="1502">
        <f t="shared" si="19"/>
        <v>0</v>
      </c>
      <c r="D48" s="1502">
        <f t="shared" si="19"/>
        <v>0</v>
      </c>
      <c r="E48" s="1502">
        <f t="shared" si="21"/>
        <v>0</v>
      </c>
      <c r="F48" s="1502">
        <v>0</v>
      </c>
      <c r="G48" s="1502">
        <v>0</v>
      </c>
      <c r="H48" s="1502">
        <f t="shared" si="22"/>
        <v>0</v>
      </c>
      <c r="I48" s="1502">
        <v>0</v>
      </c>
      <c r="J48" s="1502">
        <v>0</v>
      </c>
      <c r="K48" s="1502">
        <f t="shared" si="23"/>
        <v>0</v>
      </c>
      <c r="L48" s="1502">
        <v>0</v>
      </c>
      <c r="M48" s="1502">
        <v>0</v>
      </c>
      <c r="N48" s="424">
        <f>SUM(O48:P48)</f>
        <v>0</v>
      </c>
      <c r="O48" s="424">
        <v>0</v>
      </c>
      <c r="P48" s="1502">
        <v>0</v>
      </c>
      <c r="Q48" s="424">
        <f>SUM(R48:S48)</f>
        <v>0</v>
      </c>
      <c r="R48" s="424">
        <v>0</v>
      </c>
      <c r="S48" s="1502">
        <v>0</v>
      </c>
      <c r="T48" s="424">
        <f>SUM(U48:V48)</f>
        <v>0</v>
      </c>
      <c r="U48" s="424">
        <v>0</v>
      </c>
      <c r="V48" s="1502">
        <v>0</v>
      </c>
      <c r="X48" s="21">
        <f t="shared" si="27"/>
        <v>0</v>
      </c>
      <c r="Y48" s="21">
        <f t="shared" si="28"/>
        <v>0</v>
      </c>
      <c r="Z48" s="21">
        <f t="shared" si="29"/>
        <v>0</v>
      </c>
      <c r="AA48" s="21">
        <f t="shared" si="30"/>
        <v>0</v>
      </c>
      <c r="AB48" s="21">
        <f t="shared" si="31"/>
        <v>0</v>
      </c>
      <c r="AC48" s="21">
        <f t="shared" si="32"/>
        <v>0</v>
      </c>
      <c r="AD48" s="21">
        <f t="shared" si="32"/>
        <v>0</v>
      </c>
      <c r="AE48" s="21">
        <f t="shared" si="32"/>
        <v>0</v>
      </c>
      <c r="AF48" s="21">
        <f t="shared" si="33"/>
        <v>0</v>
      </c>
      <c r="AG48" s="21">
        <f t="shared" si="34"/>
        <v>0</v>
      </c>
      <c r="AJ48" s="21"/>
      <c r="AK48" s="21"/>
    </row>
    <row r="49" spans="1:37" s="46" customFormat="1" ht="20.25" customHeight="1">
      <c r="A49" s="1479" t="s">
        <v>3655</v>
      </c>
      <c r="B49" s="476">
        <f t="shared" si="20"/>
        <v>0</v>
      </c>
      <c r="C49" s="1502">
        <f t="shared" si="19"/>
        <v>0</v>
      </c>
      <c r="D49" s="1502">
        <f t="shared" si="19"/>
        <v>0</v>
      </c>
      <c r="E49" s="1502">
        <f t="shared" si="21"/>
        <v>0</v>
      </c>
      <c r="F49" s="1502">
        <v>0</v>
      </c>
      <c r="G49" s="1502">
        <v>0</v>
      </c>
      <c r="H49" s="1502">
        <f t="shared" si="22"/>
        <v>0</v>
      </c>
      <c r="I49" s="1502">
        <v>0</v>
      </c>
      <c r="J49" s="1502">
        <v>0</v>
      </c>
      <c r="K49" s="1502">
        <f t="shared" si="23"/>
        <v>0</v>
      </c>
      <c r="L49" s="1502">
        <v>0</v>
      </c>
      <c r="M49" s="1502">
        <v>0</v>
      </c>
      <c r="N49" s="424">
        <f>SUM(O49:P49)</f>
        <v>0</v>
      </c>
      <c r="O49" s="424">
        <v>0</v>
      </c>
      <c r="P49" s="1502">
        <v>0</v>
      </c>
      <c r="Q49" s="424">
        <f>SUM(R49:S49)</f>
        <v>0</v>
      </c>
      <c r="R49" s="424">
        <v>0</v>
      </c>
      <c r="S49" s="1502">
        <v>0</v>
      </c>
      <c r="T49" s="424">
        <f>SUM(U49:V49)</f>
        <v>0</v>
      </c>
      <c r="U49" s="424">
        <v>0</v>
      </c>
      <c r="V49" s="1502">
        <v>0</v>
      </c>
      <c r="X49" s="21">
        <f t="shared" si="27"/>
        <v>0</v>
      </c>
      <c r="Y49" s="21">
        <f t="shared" si="28"/>
        <v>0</v>
      </c>
      <c r="Z49" s="21">
        <f t="shared" si="29"/>
        <v>0</v>
      </c>
      <c r="AA49" s="21">
        <f t="shared" si="30"/>
        <v>0</v>
      </c>
      <c r="AB49" s="21">
        <f t="shared" si="31"/>
        <v>0</v>
      </c>
      <c r="AC49" s="21">
        <f t="shared" si="32"/>
        <v>0</v>
      </c>
      <c r="AD49" s="21">
        <f t="shared" si="32"/>
        <v>0</v>
      </c>
      <c r="AE49" s="21">
        <f t="shared" si="32"/>
        <v>0</v>
      </c>
      <c r="AF49" s="21">
        <f t="shared" si="33"/>
        <v>0</v>
      </c>
      <c r="AG49" s="21">
        <f t="shared" si="34"/>
        <v>0</v>
      </c>
      <c r="AJ49" s="21"/>
      <c r="AK49" s="21"/>
    </row>
    <row r="50" spans="1:37" s="94" customFormat="1" ht="20.25" customHeight="1">
      <c r="A50" s="1450" t="s">
        <v>3656</v>
      </c>
      <c r="B50" s="192">
        <f t="shared" si="20"/>
        <v>0</v>
      </c>
      <c r="C50" s="1505">
        <f t="shared" ref="C50:D50" si="35">F50+I50+L50+O50</f>
        <v>0</v>
      </c>
      <c r="D50" s="1505">
        <f t="shared" si="35"/>
        <v>0</v>
      </c>
      <c r="E50" s="1505">
        <f t="shared" si="21"/>
        <v>0</v>
      </c>
      <c r="F50" s="314">
        <v>0</v>
      </c>
      <c r="G50" s="314">
        <v>0</v>
      </c>
      <c r="H50" s="1505">
        <f t="shared" si="22"/>
        <v>0</v>
      </c>
      <c r="I50" s="314">
        <v>0</v>
      </c>
      <c r="J50" s="314">
        <v>0</v>
      </c>
      <c r="K50" s="1505">
        <f t="shared" si="23"/>
        <v>0</v>
      </c>
      <c r="L50" s="314">
        <v>0</v>
      </c>
      <c r="M50" s="314">
        <v>0</v>
      </c>
      <c r="N50" s="1505">
        <f t="shared" si="24"/>
        <v>0</v>
      </c>
      <c r="O50" s="314">
        <v>0</v>
      </c>
      <c r="P50" s="314">
        <v>0</v>
      </c>
      <c r="Q50" s="1505">
        <f>SUM(R50:S50)</f>
        <v>0</v>
      </c>
      <c r="R50" s="314">
        <v>0</v>
      </c>
      <c r="S50" s="314">
        <v>0</v>
      </c>
      <c r="T50" s="1505">
        <f>SUM(U50:V50)</f>
        <v>0</v>
      </c>
      <c r="U50" s="314">
        <v>0</v>
      </c>
      <c r="V50" s="314">
        <v>0</v>
      </c>
      <c r="X50" s="21">
        <f t="shared" si="27"/>
        <v>0</v>
      </c>
      <c r="Y50" s="21">
        <f t="shared" si="28"/>
        <v>0</v>
      </c>
      <c r="Z50" s="21">
        <f t="shared" si="29"/>
        <v>0</v>
      </c>
      <c r="AA50" s="21">
        <f t="shared" si="30"/>
        <v>0</v>
      </c>
      <c r="AB50" s="21">
        <f t="shared" si="31"/>
        <v>0</v>
      </c>
      <c r="AC50" s="21">
        <f t="shared" si="32"/>
        <v>0</v>
      </c>
      <c r="AD50" s="21">
        <f t="shared" si="32"/>
        <v>0</v>
      </c>
      <c r="AE50" s="21">
        <f t="shared" si="32"/>
        <v>0</v>
      </c>
      <c r="AF50" s="21">
        <f t="shared" si="33"/>
        <v>0</v>
      </c>
      <c r="AG50" s="21">
        <f t="shared" si="34"/>
        <v>0</v>
      </c>
      <c r="AJ50" s="21"/>
      <c r="AK50" s="21"/>
    </row>
    <row r="51" spans="1:37" s="1469" customFormat="1" ht="13.9" customHeight="1">
      <c r="A51" s="1467" t="s">
        <v>2776</v>
      </c>
      <c r="D51" s="99" t="s">
        <v>2777</v>
      </c>
      <c r="H51" s="94" t="s">
        <v>2778</v>
      </c>
      <c r="M51" s="1462"/>
      <c r="N51" s="1462" t="s">
        <v>2779</v>
      </c>
      <c r="O51" s="1467"/>
      <c r="P51" s="99"/>
      <c r="V51" s="99" t="s">
        <v>333</v>
      </c>
    </row>
    <row r="52" spans="1:37" s="1469" customFormat="1" ht="13.9" customHeight="1">
      <c r="A52" s="1462"/>
      <c r="B52" s="1462"/>
      <c r="C52" s="1462"/>
      <c r="H52" s="94" t="s">
        <v>2780</v>
      </c>
      <c r="K52" s="94"/>
      <c r="M52" s="1462"/>
    </row>
    <row r="53" spans="1:37" s="94" customFormat="1" ht="13.9" customHeight="1">
      <c r="A53" s="1462"/>
      <c r="B53" s="1500"/>
      <c r="C53" s="1500"/>
      <c r="D53" s="1500"/>
      <c r="E53" s="1500"/>
      <c r="F53" s="1500"/>
      <c r="G53" s="1500"/>
      <c r="H53" s="1500"/>
      <c r="I53" s="1500"/>
      <c r="J53" s="1546"/>
      <c r="K53" s="1500"/>
      <c r="L53" s="1500"/>
      <c r="M53" s="1500"/>
      <c r="N53" s="1469"/>
      <c r="O53" s="1469"/>
      <c r="P53" s="1469"/>
      <c r="Q53" s="1469"/>
      <c r="R53" s="1469"/>
      <c r="S53" s="1469"/>
      <c r="T53" s="1469"/>
      <c r="U53" s="1469"/>
      <c r="V53" s="1469"/>
      <c r="W53" s="1469"/>
      <c r="X53" s="1469"/>
      <c r="Y53" s="1469"/>
    </row>
    <row r="54" spans="1:37" s="94" customFormat="1" ht="13.9" customHeight="1">
      <c r="A54" s="94" t="s">
        <v>2781</v>
      </c>
      <c r="B54" s="1643"/>
    </row>
    <row r="55" spans="1:37" s="94" customFormat="1" ht="13.9" customHeight="1">
      <c r="A55" s="94" t="s">
        <v>3657</v>
      </c>
      <c r="B55" s="1469"/>
      <c r="C55" s="1469"/>
    </row>
    <row r="56" spans="1:37" s="94" customFormat="1" ht="13.9" customHeight="1">
      <c r="A56" s="157"/>
      <c r="B56" s="157"/>
      <c r="Y56" s="1469"/>
      <c r="Z56" s="1469"/>
      <c r="AA56" s="1469"/>
      <c r="AB56" s="1469"/>
      <c r="AC56" s="1469"/>
    </row>
    <row r="58" spans="1:37">
      <c r="B58" s="372">
        <f>B8-SUM(B10:B12)</f>
        <v>0</v>
      </c>
      <c r="C58" s="372">
        <f t="shared" ref="C58:V58" si="36">C8-SUM(C10:C12)</f>
        <v>0</v>
      </c>
      <c r="D58" s="372">
        <f t="shared" si="36"/>
        <v>0</v>
      </c>
      <c r="E58" s="372">
        <f t="shared" si="36"/>
        <v>0</v>
      </c>
      <c r="F58" s="372">
        <f t="shared" si="36"/>
        <v>0</v>
      </c>
      <c r="G58" s="372">
        <f t="shared" si="36"/>
        <v>0</v>
      </c>
      <c r="H58" s="372">
        <f t="shared" si="36"/>
        <v>0</v>
      </c>
      <c r="I58" s="372">
        <f t="shared" si="36"/>
        <v>0</v>
      </c>
      <c r="J58" s="372">
        <f t="shared" si="36"/>
        <v>0</v>
      </c>
      <c r="K58" s="372">
        <f t="shared" si="36"/>
        <v>0</v>
      </c>
      <c r="L58" s="372">
        <f t="shared" si="36"/>
        <v>0</v>
      </c>
      <c r="M58" s="372">
        <f t="shared" si="36"/>
        <v>0</v>
      </c>
      <c r="N58" s="372">
        <f t="shared" si="36"/>
        <v>0</v>
      </c>
      <c r="O58" s="372">
        <f t="shared" si="36"/>
        <v>0</v>
      </c>
      <c r="P58" s="372">
        <f t="shared" si="36"/>
        <v>0</v>
      </c>
      <c r="Q58" s="372">
        <f t="shared" si="36"/>
        <v>0</v>
      </c>
      <c r="R58" s="372">
        <f t="shared" si="36"/>
        <v>0</v>
      </c>
      <c r="S58" s="372">
        <f t="shared" si="36"/>
        <v>0</v>
      </c>
      <c r="T58" s="372">
        <f t="shared" si="36"/>
        <v>0</v>
      </c>
      <c r="U58" s="372">
        <f t="shared" si="36"/>
        <v>0</v>
      </c>
      <c r="V58" s="372">
        <f t="shared" si="36"/>
        <v>0</v>
      </c>
    </row>
    <row r="59" spans="1:37">
      <c r="B59" s="372">
        <f>B8-SUM(B14:B25)</f>
        <v>0</v>
      </c>
      <c r="C59" s="372">
        <f t="shared" ref="C59:V59" si="37">C8-SUM(C14:C25)</f>
        <v>0</v>
      </c>
      <c r="D59" s="372">
        <f t="shared" si="37"/>
        <v>0</v>
      </c>
      <c r="E59" s="372">
        <f t="shared" si="37"/>
        <v>0</v>
      </c>
      <c r="F59" s="372">
        <f t="shared" si="37"/>
        <v>0</v>
      </c>
      <c r="G59" s="372">
        <f t="shared" si="37"/>
        <v>0</v>
      </c>
      <c r="H59" s="372">
        <f t="shared" si="37"/>
        <v>0</v>
      </c>
      <c r="I59" s="372">
        <f t="shared" si="37"/>
        <v>0</v>
      </c>
      <c r="J59" s="372">
        <f t="shared" si="37"/>
        <v>0</v>
      </c>
      <c r="K59" s="372">
        <f t="shared" si="37"/>
        <v>0</v>
      </c>
      <c r="L59" s="372">
        <f t="shared" si="37"/>
        <v>0</v>
      </c>
      <c r="M59" s="372">
        <f t="shared" si="37"/>
        <v>0</v>
      </c>
      <c r="N59" s="372">
        <f>N8-SUM(N14:N25)</f>
        <v>0</v>
      </c>
      <c r="O59" s="372">
        <f t="shared" si="37"/>
        <v>0</v>
      </c>
      <c r="P59" s="372">
        <f t="shared" si="37"/>
        <v>0</v>
      </c>
      <c r="Q59" s="372">
        <f t="shared" si="37"/>
        <v>0</v>
      </c>
      <c r="R59" s="372">
        <f t="shared" si="37"/>
        <v>0</v>
      </c>
      <c r="S59" s="372">
        <f t="shared" si="37"/>
        <v>0</v>
      </c>
      <c r="T59" s="372">
        <f t="shared" si="37"/>
        <v>0</v>
      </c>
      <c r="U59" s="372">
        <f t="shared" si="37"/>
        <v>0</v>
      </c>
      <c r="V59" s="372">
        <f t="shared" si="37"/>
        <v>0</v>
      </c>
    </row>
    <row r="60" spans="1:37">
      <c r="B60" s="372">
        <f>B8-SUM(B34:B50)</f>
        <v>0</v>
      </c>
      <c r="C60" s="372">
        <f t="shared" ref="C60:V60" si="38">C8-SUM(C34:C50)</f>
        <v>0</v>
      </c>
      <c r="D60" s="372">
        <f t="shared" si="38"/>
        <v>0</v>
      </c>
      <c r="E60" s="372">
        <f t="shared" si="38"/>
        <v>0</v>
      </c>
      <c r="F60" s="372">
        <f t="shared" si="38"/>
        <v>0</v>
      </c>
      <c r="G60" s="372">
        <f t="shared" si="38"/>
        <v>0</v>
      </c>
      <c r="H60" s="372">
        <f t="shared" si="38"/>
        <v>0</v>
      </c>
      <c r="I60" s="372">
        <f t="shared" si="38"/>
        <v>0</v>
      </c>
      <c r="J60" s="372">
        <f t="shared" si="38"/>
        <v>0</v>
      </c>
      <c r="K60" s="372">
        <f t="shared" si="38"/>
        <v>0</v>
      </c>
      <c r="L60" s="372">
        <f t="shared" si="38"/>
        <v>0</v>
      </c>
      <c r="M60" s="372">
        <f t="shared" si="38"/>
        <v>0</v>
      </c>
      <c r="N60" s="372">
        <f t="shared" si="38"/>
        <v>0</v>
      </c>
      <c r="O60" s="372">
        <f>O8-SUM(O34:O50)</f>
        <v>0</v>
      </c>
      <c r="P60" s="372">
        <f t="shared" si="38"/>
        <v>0</v>
      </c>
      <c r="Q60" s="372">
        <f t="shared" si="38"/>
        <v>0</v>
      </c>
      <c r="R60" s="372">
        <f t="shared" si="38"/>
        <v>0</v>
      </c>
      <c r="S60" s="372">
        <f t="shared" si="38"/>
        <v>0</v>
      </c>
      <c r="T60" s="372">
        <f t="shared" si="38"/>
        <v>0</v>
      </c>
      <c r="U60" s="372">
        <f t="shared" si="38"/>
        <v>0</v>
      </c>
      <c r="V60" s="372">
        <f t="shared" si="38"/>
        <v>0</v>
      </c>
    </row>
  </sheetData>
  <mergeCells count="24">
    <mergeCell ref="A28:V28"/>
    <mergeCell ref="U29:V29"/>
    <mergeCell ref="A30:A32"/>
    <mergeCell ref="B30:P30"/>
    <mergeCell ref="Q30:S31"/>
    <mergeCell ref="T30:V31"/>
    <mergeCell ref="A26:B26"/>
    <mergeCell ref="Q26:S26"/>
    <mergeCell ref="T26:V26"/>
    <mergeCell ref="A27:B27"/>
    <mergeCell ref="Q27:S27"/>
    <mergeCell ref="T27:V27"/>
    <mergeCell ref="A3:V3"/>
    <mergeCell ref="U4:V4"/>
    <mergeCell ref="A5:A7"/>
    <mergeCell ref="B5:P5"/>
    <mergeCell ref="Q5:S6"/>
    <mergeCell ref="T5:V6"/>
    <mergeCell ref="A1:B1"/>
    <mergeCell ref="Q1:S1"/>
    <mergeCell ref="T1:V1"/>
    <mergeCell ref="A2:B2"/>
    <mergeCell ref="Q2:S2"/>
    <mergeCell ref="T2:V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firstPageNumber="77" orientation="landscape" r:id="rId1"/>
  <headerFooter alignWithMargins="0">
    <oddFooter>&amp;C&amp;8&amp;A</oddFooter>
  </headerFooter>
  <rowBreaks count="1" manualBreakCount="1">
    <brk id="2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0"/>
  <sheetViews>
    <sheetView view="pageBreakPreview" zoomScale="80" zoomScaleNormal="90" zoomScaleSheetLayoutView="80" workbookViewId="0">
      <selection activeCell="I10" sqref="I10"/>
    </sheetView>
  </sheetViews>
  <sheetFormatPr defaultColWidth="9" defaultRowHeight="15.75"/>
  <cols>
    <col min="1" max="1" width="17.625" style="6" customWidth="1"/>
    <col min="2" max="2" width="5.875" style="6" customWidth="1"/>
    <col min="3" max="14" width="8.75" style="6" customWidth="1"/>
    <col min="15" max="15" width="9" style="6"/>
    <col min="16" max="18" width="5" style="6" bestFit="1" customWidth="1"/>
    <col min="19" max="256" width="9" style="6"/>
    <col min="257" max="257" width="17.625" style="6" customWidth="1"/>
    <col min="258" max="258" width="5.875" style="6" customWidth="1"/>
    <col min="259" max="270" width="8.75" style="6" customWidth="1"/>
    <col min="271" max="271" width="9" style="6"/>
    <col min="272" max="274" width="5" style="6" bestFit="1" customWidth="1"/>
    <col min="275" max="512" width="9" style="6"/>
    <col min="513" max="513" width="17.625" style="6" customWidth="1"/>
    <col min="514" max="514" width="5.875" style="6" customWidth="1"/>
    <col min="515" max="526" width="8.75" style="6" customWidth="1"/>
    <col min="527" max="527" width="9" style="6"/>
    <col min="528" max="530" width="5" style="6" bestFit="1" customWidth="1"/>
    <col min="531" max="768" width="9" style="6"/>
    <col min="769" max="769" width="17.625" style="6" customWidth="1"/>
    <col min="770" max="770" width="5.875" style="6" customWidth="1"/>
    <col min="771" max="782" width="8.75" style="6" customWidth="1"/>
    <col min="783" max="783" width="9" style="6"/>
    <col min="784" max="786" width="5" style="6" bestFit="1" customWidth="1"/>
    <col min="787" max="1024" width="9" style="6"/>
    <col min="1025" max="1025" width="17.625" style="6" customWidth="1"/>
    <col min="1026" max="1026" width="5.875" style="6" customWidth="1"/>
    <col min="1027" max="1038" width="8.75" style="6" customWidth="1"/>
    <col min="1039" max="1039" width="9" style="6"/>
    <col min="1040" max="1042" width="5" style="6" bestFit="1" customWidth="1"/>
    <col min="1043" max="1280" width="9" style="6"/>
    <col min="1281" max="1281" width="17.625" style="6" customWidth="1"/>
    <col min="1282" max="1282" width="5.875" style="6" customWidth="1"/>
    <col min="1283" max="1294" width="8.75" style="6" customWidth="1"/>
    <col min="1295" max="1295" width="9" style="6"/>
    <col min="1296" max="1298" width="5" style="6" bestFit="1" customWidth="1"/>
    <col min="1299" max="1536" width="9" style="6"/>
    <col min="1537" max="1537" width="17.625" style="6" customWidth="1"/>
    <col min="1538" max="1538" width="5.875" style="6" customWidth="1"/>
    <col min="1539" max="1550" width="8.75" style="6" customWidth="1"/>
    <col min="1551" max="1551" width="9" style="6"/>
    <col min="1552" max="1554" width="5" style="6" bestFit="1" customWidth="1"/>
    <col min="1555" max="1792" width="9" style="6"/>
    <col min="1793" max="1793" width="17.625" style="6" customWidth="1"/>
    <col min="1794" max="1794" width="5.875" style="6" customWidth="1"/>
    <col min="1795" max="1806" width="8.75" style="6" customWidth="1"/>
    <col min="1807" max="1807" width="9" style="6"/>
    <col min="1808" max="1810" width="5" style="6" bestFit="1" customWidth="1"/>
    <col min="1811" max="2048" width="9" style="6"/>
    <col min="2049" max="2049" width="17.625" style="6" customWidth="1"/>
    <col min="2050" max="2050" width="5.875" style="6" customWidth="1"/>
    <col min="2051" max="2062" width="8.75" style="6" customWidth="1"/>
    <col min="2063" max="2063" width="9" style="6"/>
    <col min="2064" max="2066" width="5" style="6" bestFit="1" customWidth="1"/>
    <col min="2067" max="2304" width="9" style="6"/>
    <col min="2305" max="2305" width="17.625" style="6" customWidth="1"/>
    <col min="2306" max="2306" width="5.875" style="6" customWidth="1"/>
    <col min="2307" max="2318" width="8.75" style="6" customWidth="1"/>
    <col min="2319" max="2319" width="9" style="6"/>
    <col min="2320" max="2322" width="5" style="6" bestFit="1" customWidth="1"/>
    <col min="2323" max="2560" width="9" style="6"/>
    <col min="2561" max="2561" width="17.625" style="6" customWidth="1"/>
    <col min="2562" max="2562" width="5.875" style="6" customWidth="1"/>
    <col min="2563" max="2574" width="8.75" style="6" customWidth="1"/>
    <col min="2575" max="2575" width="9" style="6"/>
    <col min="2576" max="2578" width="5" style="6" bestFit="1" customWidth="1"/>
    <col min="2579" max="2816" width="9" style="6"/>
    <col min="2817" max="2817" width="17.625" style="6" customWidth="1"/>
    <col min="2818" max="2818" width="5.875" style="6" customWidth="1"/>
    <col min="2819" max="2830" width="8.75" style="6" customWidth="1"/>
    <col min="2831" max="2831" width="9" style="6"/>
    <col min="2832" max="2834" width="5" style="6" bestFit="1" customWidth="1"/>
    <col min="2835" max="3072" width="9" style="6"/>
    <col min="3073" max="3073" width="17.625" style="6" customWidth="1"/>
    <col min="3074" max="3074" width="5.875" style="6" customWidth="1"/>
    <col min="3075" max="3086" width="8.75" style="6" customWidth="1"/>
    <col min="3087" max="3087" width="9" style="6"/>
    <col min="3088" max="3090" width="5" style="6" bestFit="1" customWidth="1"/>
    <col min="3091" max="3328" width="9" style="6"/>
    <col min="3329" max="3329" width="17.625" style="6" customWidth="1"/>
    <col min="3330" max="3330" width="5.875" style="6" customWidth="1"/>
    <col min="3331" max="3342" width="8.75" style="6" customWidth="1"/>
    <col min="3343" max="3343" width="9" style="6"/>
    <col min="3344" max="3346" width="5" style="6" bestFit="1" customWidth="1"/>
    <col min="3347" max="3584" width="9" style="6"/>
    <col min="3585" max="3585" width="17.625" style="6" customWidth="1"/>
    <col min="3586" max="3586" width="5.875" style="6" customWidth="1"/>
    <col min="3587" max="3598" width="8.75" style="6" customWidth="1"/>
    <col min="3599" max="3599" width="9" style="6"/>
    <col min="3600" max="3602" width="5" style="6" bestFit="1" customWidth="1"/>
    <col min="3603" max="3840" width="9" style="6"/>
    <col min="3841" max="3841" width="17.625" style="6" customWidth="1"/>
    <col min="3842" max="3842" width="5.875" style="6" customWidth="1"/>
    <col min="3843" max="3854" width="8.75" style="6" customWidth="1"/>
    <col min="3855" max="3855" width="9" style="6"/>
    <col min="3856" max="3858" width="5" style="6" bestFit="1" customWidth="1"/>
    <col min="3859" max="4096" width="9" style="6"/>
    <col min="4097" max="4097" width="17.625" style="6" customWidth="1"/>
    <col min="4098" max="4098" width="5.875" style="6" customWidth="1"/>
    <col min="4099" max="4110" width="8.75" style="6" customWidth="1"/>
    <col min="4111" max="4111" width="9" style="6"/>
    <col min="4112" max="4114" width="5" style="6" bestFit="1" customWidth="1"/>
    <col min="4115" max="4352" width="9" style="6"/>
    <col min="4353" max="4353" width="17.625" style="6" customWidth="1"/>
    <col min="4354" max="4354" width="5.875" style="6" customWidth="1"/>
    <col min="4355" max="4366" width="8.75" style="6" customWidth="1"/>
    <col min="4367" max="4367" width="9" style="6"/>
    <col min="4368" max="4370" width="5" style="6" bestFit="1" customWidth="1"/>
    <col min="4371" max="4608" width="9" style="6"/>
    <col min="4609" max="4609" width="17.625" style="6" customWidth="1"/>
    <col min="4610" max="4610" width="5.875" style="6" customWidth="1"/>
    <col min="4611" max="4622" width="8.75" style="6" customWidth="1"/>
    <col min="4623" max="4623" width="9" style="6"/>
    <col min="4624" max="4626" width="5" style="6" bestFit="1" customWidth="1"/>
    <col min="4627" max="4864" width="9" style="6"/>
    <col min="4865" max="4865" width="17.625" style="6" customWidth="1"/>
    <col min="4866" max="4866" width="5.875" style="6" customWidth="1"/>
    <col min="4867" max="4878" width="8.75" style="6" customWidth="1"/>
    <col min="4879" max="4879" width="9" style="6"/>
    <col min="4880" max="4882" width="5" style="6" bestFit="1" customWidth="1"/>
    <col min="4883" max="5120" width="9" style="6"/>
    <col min="5121" max="5121" width="17.625" style="6" customWidth="1"/>
    <col min="5122" max="5122" width="5.875" style="6" customWidth="1"/>
    <col min="5123" max="5134" width="8.75" style="6" customWidth="1"/>
    <col min="5135" max="5135" width="9" style="6"/>
    <col min="5136" max="5138" width="5" style="6" bestFit="1" customWidth="1"/>
    <col min="5139" max="5376" width="9" style="6"/>
    <col min="5377" max="5377" width="17.625" style="6" customWidth="1"/>
    <col min="5378" max="5378" width="5.875" style="6" customWidth="1"/>
    <col min="5379" max="5390" width="8.75" style="6" customWidth="1"/>
    <col min="5391" max="5391" width="9" style="6"/>
    <col min="5392" max="5394" width="5" style="6" bestFit="1" customWidth="1"/>
    <col min="5395" max="5632" width="9" style="6"/>
    <col min="5633" max="5633" width="17.625" style="6" customWidth="1"/>
    <col min="5634" max="5634" width="5.875" style="6" customWidth="1"/>
    <col min="5635" max="5646" width="8.75" style="6" customWidth="1"/>
    <col min="5647" max="5647" width="9" style="6"/>
    <col min="5648" max="5650" width="5" style="6" bestFit="1" customWidth="1"/>
    <col min="5651" max="5888" width="9" style="6"/>
    <col min="5889" max="5889" width="17.625" style="6" customWidth="1"/>
    <col min="5890" max="5890" width="5.875" style="6" customWidth="1"/>
    <col min="5891" max="5902" width="8.75" style="6" customWidth="1"/>
    <col min="5903" max="5903" width="9" style="6"/>
    <col min="5904" max="5906" width="5" style="6" bestFit="1" customWidth="1"/>
    <col min="5907" max="6144" width="9" style="6"/>
    <col min="6145" max="6145" width="17.625" style="6" customWidth="1"/>
    <col min="6146" max="6146" width="5.875" style="6" customWidth="1"/>
    <col min="6147" max="6158" width="8.75" style="6" customWidth="1"/>
    <col min="6159" max="6159" width="9" style="6"/>
    <col min="6160" max="6162" width="5" style="6" bestFit="1" customWidth="1"/>
    <col min="6163" max="6400" width="9" style="6"/>
    <col min="6401" max="6401" width="17.625" style="6" customWidth="1"/>
    <col min="6402" max="6402" width="5.875" style="6" customWidth="1"/>
    <col min="6403" max="6414" width="8.75" style="6" customWidth="1"/>
    <col min="6415" max="6415" width="9" style="6"/>
    <col min="6416" max="6418" width="5" style="6" bestFit="1" customWidth="1"/>
    <col min="6419" max="6656" width="9" style="6"/>
    <col min="6657" max="6657" width="17.625" style="6" customWidth="1"/>
    <col min="6658" max="6658" width="5.875" style="6" customWidth="1"/>
    <col min="6659" max="6670" width="8.75" style="6" customWidth="1"/>
    <col min="6671" max="6671" width="9" style="6"/>
    <col min="6672" max="6674" width="5" style="6" bestFit="1" customWidth="1"/>
    <col min="6675" max="6912" width="9" style="6"/>
    <col min="6913" max="6913" width="17.625" style="6" customWidth="1"/>
    <col min="6914" max="6914" width="5.875" style="6" customWidth="1"/>
    <col min="6915" max="6926" width="8.75" style="6" customWidth="1"/>
    <col min="6927" max="6927" width="9" style="6"/>
    <col min="6928" max="6930" width="5" style="6" bestFit="1" customWidth="1"/>
    <col min="6931" max="7168" width="9" style="6"/>
    <col min="7169" max="7169" width="17.625" style="6" customWidth="1"/>
    <col min="7170" max="7170" width="5.875" style="6" customWidth="1"/>
    <col min="7171" max="7182" width="8.75" style="6" customWidth="1"/>
    <col min="7183" max="7183" width="9" style="6"/>
    <col min="7184" max="7186" width="5" style="6" bestFit="1" customWidth="1"/>
    <col min="7187" max="7424" width="9" style="6"/>
    <col min="7425" max="7425" width="17.625" style="6" customWidth="1"/>
    <col min="7426" max="7426" width="5.875" style="6" customWidth="1"/>
    <col min="7427" max="7438" width="8.75" style="6" customWidth="1"/>
    <col min="7439" max="7439" width="9" style="6"/>
    <col min="7440" max="7442" width="5" style="6" bestFit="1" customWidth="1"/>
    <col min="7443" max="7680" width="9" style="6"/>
    <col min="7681" max="7681" width="17.625" style="6" customWidth="1"/>
    <col min="7682" max="7682" width="5.875" style="6" customWidth="1"/>
    <col min="7683" max="7694" width="8.75" style="6" customWidth="1"/>
    <col min="7695" max="7695" width="9" style="6"/>
    <col min="7696" max="7698" width="5" style="6" bestFit="1" customWidth="1"/>
    <col min="7699" max="7936" width="9" style="6"/>
    <col min="7937" max="7937" width="17.625" style="6" customWidth="1"/>
    <col min="7938" max="7938" width="5.875" style="6" customWidth="1"/>
    <col min="7939" max="7950" width="8.75" style="6" customWidth="1"/>
    <col min="7951" max="7951" width="9" style="6"/>
    <col min="7952" max="7954" width="5" style="6" bestFit="1" customWidth="1"/>
    <col min="7955" max="8192" width="9" style="6"/>
    <col min="8193" max="8193" width="17.625" style="6" customWidth="1"/>
    <col min="8194" max="8194" width="5.875" style="6" customWidth="1"/>
    <col min="8195" max="8206" width="8.75" style="6" customWidth="1"/>
    <col min="8207" max="8207" width="9" style="6"/>
    <col min="8208" max="8210" width="5" style="6" bestFit="1" customWidth="1"/>
    <col min="8211" max="8448" width="9" style="6"/>
    <col min="8449" max="8449" width="17.625" style="6" customWidth="1"/>
    <col min="8450" max="8450" width="5.875" style="6" customWidth="1"/>
    <col min="8451" max="8462" width="8.75" style="6" customWidth="1"/>
    <col min="8463" max="8463" width="9" style="6"/>
    <col min="8464" max="8466" width="5" style="6" bestFit="1" customWidth="1"/>
    <col min="8467" max="8704" width="9" style="6"/>
    <col min="8705" max="8705" width="17.625" style="6" customWidth="1"/>
    <col min="8706" max="8706" width="5.875" style="6" customWidth="1"/>
    <col min="8707" max="8718" width="8.75" style="6" customWidth="1"/>
    <col min="8719" max="8719" width="9" style="6"/>
    <col min="8720" max="8722" width="5" style="6" bestFit="1" customWidth="1"/>
    <col min="8723" max="8960" width="9" style="6"/>
    <col min="8961" max="8961" width="17.625" style="6" customWidth="1"/>
    <col min="8962" max="8962" width="5.875" style="6" customWidth="1"/>
    <col min="8963" max="8974" width="8.75" style="6" customWidth="1"/>
    <col min="8975" max="8975" width="9" style="6"/>
    <col min="8976" max="8978" width="5" style="6" bestFit="1" customWidth="1"/>
    <col min="8979" max="9216" width="9" style="6"/>
    <col min="9217" max="9217" width="17.625" style="6" customWidth="1"/>
    <col min="9218" max="9218" width="5.875" style="6" customWidth="1"/>
    <col min="9219" max="9230" width="8.75" style="6" customWidth="1"/>
    <col min="9231" max="9231" width="9" style="6"/>
    <col min="9232" max="9234" width="5" style="6" bestFit="1" customWidth="1"/>
    <col min="9235" max="9472" width="9" style="6"/>
    <col min="9473" max="9473" width="17.625" style="6" customWidth="1"/>
    <col min="9474" max="9474" width="5.875" style="6" customWidth="1"/>
    <col min="9475" max="9486" width="8.75" style="6" customWidth="1"/>
    <col min="9487" max="9487" width="9" style="6"/>
    <col min="9488" max="9490" width="5" style="6" bestFit="1" customWidth="1"/>
    <col min="9491" max="9728" width="9" style="6"/>
    <col min="9729" max="9729" width="17.625" style="6" customWidth="1"/>
    <col min="9730" max="9730" width="5.875" style="6" customWidth="1"/>
    <col min="9731" max="9742" width="8.75" style="6" customWidth="1"/>
    <col min="9743" max="9743" width="9" style="6"/>
    <col min="9744" max="9746" width="5" style="6" bestFit="1" customWidth="1"/>
    <col min="9747" max="9984" width="9" style="6"/>
    <col min="9985" max="9985" width="17.625" style="6" customWidth="1"/>
    <col min="9986" max="9986" width="5.875" style="6" customWidth="1"/>
    <col min="9987" max="9998" width="8.75" style="6" customWidth="1"/>
    <col min="9999" max="9999" width="9" style="6"/>
    <col min="10000" max="10002" width="5" style="6" bestFit="1" customWidth="1"/>
    <col min="10003" max="10240" width="9" style="6"/>
    <col min="10241" max="10241" width="17.625" style="6" customWidth="1"/>
    <col min="10242" max="10242" width="5.875" style="6" customWidth="1"/>
    <col min="10243" max="10254" width="8.75" style="6" customWidth="1"/>
    <col min="10255" max="10255" width="9" style="6"/>
    <col min="10256" max="10258" width="5" style="6" bestFit="1" customWidth="1"/>
    <col min="10259" max="10496" width="9" style="6"/>
    <col min="10497" max="10497" width="17.625" style="6" customWidth="1"/>
    <col min="10498" max="10498" width="5.875" style="6" customWidth="1"/>
    <col min="10499" max="10510" width="8.75" style="6" customWidth="1"/>
    <col min="10511" max="10511" width="9" style="6"/>
    <col min="10512" max="10514" width="5" style="6" bestFit="1" customWidth="1"/>
    <col min="10515" max="10752" width="9" style="6"/>
    <col min="10753" max="10753" width="17.625" style="6" customWidth="1"/>
    <col min="10754" max="10754" width="5.875" style="6" customWidth="1"/>
    <col min="10755" max="10766" width="8.75" style="6" customWidth="1"/>
    <col min="10767" max="10767" width="9" style="6"/>
    <col min="10768" max="10770" width="5" style="6" bestFit="1" customWidth="1"/>
    <col min="10771" max="11008" width="9" style="6"/>
    <col min="11009" max="11009" width="17.625" style="6" customWidth="1"/>
    <col min="11010" max="11010" width="5.875" style="6" customWidth="1"/>
    <col min="11011" max="11022" width="8.75" style="6" customWidth="1"/>
    <col min="11023" max="11023" width="9" style="6"/>
    <col min="11024" max="11026" width="5" style="6" bestFit="1" customWidth="1"/>
    <col min="11027" max="11264" width="9" style="6"/>
    <col min="11265" max="11265" width="17.625" style="6" customWidth="1"/>
    <col min="11266" max="11266" width="5.875" style="6" customWidth="1"/>
    <col min="11267" max="11278" width="8.75" style="6" customWidth="1"/>
    <col min="11279" max="11279" width="9" style="6"/>
    <col min="11280" max="11282" width="5" style="6" bestFit="1" customWidth="1"/>
    <col min="11283" max="11520" width="9" style="6"/>
    <col min="11521" max="11521" width="17.625" style="6" customWidth="1"/>
    <col min="11522" max="11522" width="5.875" style="6" customWidth="1"/>
    <col min="11523" max="11534" width="8.75" style="6" customWidth="1"/>
    <col min="11535" max="11535" width="9" style="6"/>
    <col min="11536" max="11538" width="5" style="6" bestFit="1" customWidth="1"/>
    <col min="11539" max="11776" width="9" style="6"/>
    <col min="11777" max="11777" width="17.625" style="6" customWidth="1"/>
    <col min="11778" max="11778" width="5.875" style="6" customWidth="1"/>
    <col min="11779" max="11790" width="8.75" style="6" customWidth="1"/>
    <col min="11791" max="11791" width="9" style="6"/>
    <col min="11792" max="11794" width="5" style="6" bestFit="1" customWidth="1"/>
    <col min="11795" max="12032" width="9" style="6"/>
    <col min="12033" max="12033" width="17.625" style="6" customWidth="1"/>
    <col min="12034" max="12034" width="5.875" style="6" customWidth="1"/>
    <col min="12035" max="12046" width="8.75" style="6" customWidth="1"/>
    <col min="12047" max="12047" width="9" style="6"/>
    <col min="12048" max="12050" width="5" style="6" bestFit="1" customWidth="1"/>
    <col min="12051" max="12288" width="9" style="6"/>
    <col min="12289" max="12289" width="17.625" style="6" customWidth="1"/>
    <col min="12290" max="12290" width="5.875" style="6" customWidth="1"/>
    <col min="12291" max="12302" width="8.75" style="6" customWidth="1"/>
    <col min="12303" max="12303" width="9" style="6"/>
    <col min="12304" max="12306" width="5" style="6" bestFit="1" customWidth="1"/>
    <col min="12307" max="12544" width="9" style="6"/>
    <col min="12545" max="12545" width="17.625" style="6" customWidth="1"/>
    <col min="12546" max="12546" width="5.875" style="6" customWidth="1"/>
    <col min="12547" max="12558" width="8.75" style="6" customWidth="1"/>
    <col min="12559" max="12559" width="9" style="6"/>
    <col min="12560" max="12562" width="5" style="6" bestFit="1" customWidth="1"/>
    <col min="12563" max="12800" width="9" style="6"/>
    <col min="12801" max="12801" width="17.625" style="6" customWidth="1"/>
    <col min="12802" max="12802" width="5.875" style="6" customWidth="1"/>
    <col min="12803" max="12814" width="8.75" style="6" customWidth="1"/>
    <col min="12815" max="12815" width="9" style="6"/>
    <col min="12816" max="12818" width="5" style="6" bestFit="1" customWidth="1"/>
    <col min="12819" max="13056" width="9" style="6"/>
    <col min="13057" max="13057" width="17.625" style="6" customWidth="1"/>
    <col min="13058" max="13058" width="5.875" style="6" customWidth="1"/>
    <col min="13059" max="13070" width="8.75" style="6" customWidth="1"/>
    <col min="13071" max="13071" width="9" style="6"/>
    <col min="13072" max="13074" width="5" style="6" bestFit="1" customWidth="1"/>
    <col min="13075" max="13312" width="9" style="6"/>
    <col min="13313" max="13313" width="17.625" style="6" customWidth="1"/>
    <col min="13314" max="13314" width="5.875" style="6" customWidth="1"/>
    <col min="13315" max="13326" width="8.75" style="6" customWidth="1"/>
    <col min="13327" max="13327" width="9" style="6"/>
    <col min="13328" max="13330" width="5" style="6" bestFit="1" customWidth="1"/>
    <col min="13331" max="13568" width="9" style="6"/>
    <col min="13569" max="13569" width="17.625" style="6" customWidth="1"/>
    <col min="13570" max="13570" width="5.875" style="6" customWidth="1"/>
    <col min="13571" max="13582" width="8.75" style="6" customWidth="1"/>
    <col min="13583" max="13583" width="9" style="6"/>
    <col min="13584" max="13586" width="5" style="6" bestFit="1" customWidth="1"/>
    <col min="13587" max="13824" width="9" style="6"/>
    <col min="13825" max="13825" width="17.625" style="6" customWidth="1"/>
    <col min="13826" max="13826" width="5.875" style="6" customWidth="1"/>
    <col min="13827" max="13838" width="8.75" style="6" customWidth="1"/>
    <col min="13839" max="13839" width="9" style="6"/>
    <col min="13840" max="13842" width="5" style="6" bestFit="1" customWidth="1"/>
    <col min="13843" max="14080" width="9" style="6"/>
    <col min="14081" max="14081" width="17.625" style="6" customWidth="1"/>
    <col min="14082" max="14082" width="5.875" style="6" customWidth="1"/>
    <col min="14083" max="14094" width="8.75" style="6" customWidth="1"/>
    <col min="14095" max="14095" width="9" style="6"/>
    <col min="14096" max="14098" width="5" style="6" bestFit="1" customWidth="1"/>
    <col min="14099" max="14336" width="9" style="6"/>
    <col min="14337" max="14337" width="17.625" style="6" customWidth="1"/>
    <col min="14338" max="14338" width="5.875" style="6" customWidth="1"/>
    <col min="14339" max="14350" width="8.75" style="6" customWidth="1"/>
    <col min="14351" max="14351" width="9" style="6"/>
    <col min="14352" max="14354" width="5" style="6" bestFit="1" customWidth="1"/>
    <col min="14355" max="14592" width="9" style="6"/>
    <col min="14593" max="14593" width="17.625" style="6" customWidth="1"/>
    <col min="14594" max="14594" width="5.875" style="6" customWidth="1"/>
    <col min="14595" max="14606" width="8.75" style="6" customWidth="1"/>
    <col min="14607" max="14607" width="9" style="6"/>
    <col min="14608" max="14610" width="5" style="6" bestFit="1" customWidth="1"/>
    <col min="14611" max="14848" width="9" style="6"/>
    <col min="14849" max="14849" width="17.625" style="6" customWidth="1"/>
    <col min="14850" max="14850" width="5.875" style="6" customWidth="1"/>
    <col min="14851" max="14862" width="8.75" style="6" customWidth="1"/>
    <col min="14863" max="14863" width="9" style="6"/>
    <col min="14864" max="14866" width="5" style="6" bestFit="1" customWidth="1"/>
    <col min="14867" max="15104" width="9" style="6"/>
    <col min="15105" max="15105" width="17.625" style="6" customWidth="1"/>
    <col min="15106" max="15106" width="5.875" style="6" customWidth="1"/>
    <col min="15107" max="15118" width="8.75" style="6" customWidth="1"/>
    <col min="15119" max="15119" width="9" style="6"/>
    <col min="15120" max="15122" width="5" style="6" bestFit="1" customWidth="1"/>
    <col min="15123" max="15360" width="9" style="6"/>
    <col min="15361" max="15361" width="17.625" style="6" customWidth="1"/>
    <col min="15362" max="15362" width="5.875" style="6" customWidth="1"/>
    <col min="15363" max="15374" width="8.75" style="6" customWidth="1"/>
    <col min="15375" max="15375" width="9" style="6"/>
    <col min="15376" max="15378" width="5" style="6" bestFit="1" customWidth="1"/>
    <col min="15379" max="15616" width="9" style="6"/>
    <col min="15617" max="15617" width="17.625" style="6" customWidth="1"/>
    <col min="15618" max="15618" width="5.875" style="6" customWidth="1"/>
    <col min="15619" max="15630" width="8.75" style="6" customWidth="1"/>
    <col min="15631" max="15631" width="9" style="6"/>
    <col min="15632" max="15634" width="5" style="6" bestFit="1" customWidth="1"/>
    <col min="15635" max="15872" width="9" style="6"/>
    <col min="15873" max="15873" width="17.625" style="6" customWidth="1"/>
    <col min="15874" max="15874" width="5.875" style="6" customWidth="1"/>
    <col min="15875" max="15886" width="8.75" style="6" customWidth="1"/>
    <col min="15887" max="15887" width="9" style="6"/>
    <col min="15888" max="15890" width="5" style="6" bestFit="1" customWidth="1"/>
    <col min="15891" max="16128" width="9" style="6"/>
    <col min="16129" max="16129" width="17.625" style="6" customWidth="1"/>
    <col min="16130" max="16130" width="5.875" style="6" customWidth="1"/>
    <col min="16131" max="16142" width="8.75" style="6" customWidth="1"/>
    <col min="16143" max="16143" width="9" style="6"/>
    <col min="16144" max="16146" width="5" style="6" bestFit="1" customWidth="1"/>
    <col min="16147" max="16384" width="9" style="6"/>
  </cols>
  <sheetData>
    <row r="1" spans="1:18">
      <c r="A1" s="1831" t="s">
        <v>3032</v>
      </c>
      <c r="B1" s="1832"/>
      <c r="C1" s="1614"/>
      <c r="D1" s="1"/>
      <c r="E1" s="1614"/>
      <c r="F1" s="3"/>
      <c r="G1" s="1"/>
      <c r="H1" s="1"/>
      <c r="I1" s="1"/>
      <c r="J1" s="1"/>
      <c r="K1" s="1833" t="s">
        <v>3137</v>
      </c>
      <c r="L1" s="1833"/>
      <c r="M1" s="1833" t="s">
        <v>3441</v>
      </c>
      <c r="N1" s="1833"/>
    </row>
    <row r="2" spans="1:18">
      <c r="A2" s="1831" t="s">
        <v>3139</v>
      </c>
      <c r="B2" s="1832"/>
      <c r="C2" s="1485" t="s">
        <v>3627</v>
      </c>
      <c r="D2" s="5"/>
      <c r="E2" s="1483"/>
      <c r="F2" s="5"/>
      <c r="G2" s="5"/>
      <c r="H2" s="5"/>
      <c r="I2" s="5"/>
      <c r="J2" s="7" t="s">
        <v>3628</v>
      </c>
      <c r="K2" s="1833" t="s">
        <v>3402</v>
      </c>
      <c r="L2" s="1833"/>
      <c r="M2" s="1833" t="s">
        <v>701</v>
      </c>
      <c r="N2" s="1833"/>
    </row>
    <row r="3" spans="1:18" ht="19.5">
      <c r="A3" s="1834" t="s">
        <v>3629</v>
      </c>
      <c r="B3" s="1834"/>
      <c r="C3" s="1834"/>
      <c r="D3" s="1834"/>
      <c r="E3" s="1834"/>
      <c r="F3" s="1834"/>
      <c r="G3" s="1834"/>
      <c r="H3" s="1834"/>
      <c r="I3" s="1834"/>
      <c r="J3" s="1834"/>
      <c r="K3" s="1834"/>
      <c r="L3" s="1834"/>
      <c r="M3" s="1834"/>
      <c r="N3" s="1835"/>
    </row>
    <row r="4" spans="1:18">
      <c r="A4" s="1"/>
      <c r="B4" s="1"/>
      <c r="C4" s="1483"/>
      <c r="D4" s="1483"/>
      <c r="E4" s="1836" t="s">
        <v>3630</v>
      </c>
      <c r="F4" s="1836"/>
      <c r="G4" s="1836"/>
      <c r="H4" s="1836"/>
      <c r="I4" s="1836"/>
      <c r="J4" s="1483"/>
      <c r="K4" s="1"/>
      <c r="L4" s="1"/>
      <c r="M4" s="1837" t="s">
        <v>3405</v>
      </c>
      <c r="N4" s="1837"/>
    </row>
    <row r="5" spans="1:18">
      <c r="A5" s="1838" t="s">
        <v>3631</v>
      </c>
      <c r="B5" s="1839"/>
      <c r="C5" s="1831" t="s">
        <v>3632</v>
      </c>
      <c r="D5" s="1841"/>
      <c r="E5" s="1841"/>
      <c r="F5" s="1841"/>
      <c r="G5" s="1831" t="s">
        <v>3633</v>
      </c>
      <c r="H5" s="1841"/>
      <c r="I5" s="1841"/>
      <c r="J5" s="1841"/>
      <c r="K5" s="1831" t="s">
        <v>3634</v>
      </c>
      <c r="L5" s="1841"/>
      <c r="M5" s="1841"/>
      <c r="N5" s="1841"/>
    </row>
    <row r="6" spans="1:18">
      <c r="A6" s="1836"/>
      <c r="B6" s="1840"/>
      <c r="C6" s="1484" t="s">
        <v>3635</v>
      </c>
      <c r="D6" s="1482" t="s">
        <v>3636</v>
      </c>
      <c r="E6" s="1482" t="s">
        <v>3637</v>
      </c>
      <c r="F6" s="1482" t="s">
        <v>3638</v>
      </c>
      <c r="G6" s="1484" t="s">
        <v>3635</v>
      </c>
      <c r="H6" s="1482" t="s">
        <v>3636</v>
      </c>
      <c r="I6" s="1482" t="s">
        <v>3637</v>
      </c>
      <c r="J6" s="1482" t="s">
        <v>3638</v>
      </c>
      <c r="K6" s="1484" t="s">
        <v>53</v>
      </c>
      <c r="L6" s="1482" t="s">
        <v>429</v>
      </c>
      <c r="M6" s="1482" t="s">
        <v>430</v>
      </c>
      <c r="N6" s="1481" t="s">
        <v>69</v>
      </c>
    </row>
    <row r="7" spans="1:18">
      <c r="A7" s="116" t="s">
        <v>150</v>
      </c>
      <c r="B7" s="1533" t="s">
        <v>49</v>
      </c>
      <c r="C7" s="199">
        <f>C8+C9</f>
        <v>9</v>
      </c>
      <c r="D7" s="199">
        <f t="shared" ref="D7:N7" si="0">D8+D9</f>
        <v>0</v>
      </c>
      <c r="E7" s="199">
        <f t="shared" si="0"/>
        <v>2</v>
      </c>
      <c r="F7" s="199">
        <f t="shared" si="0"/>
        <v>7</v>
      </c>
      <c r="G7" s="199">
        <f t="shared" si="0"/>
        <v>27</v>
      </c>
      <c r="H7" s="199">
        <f t="shared" si="0"/>
        <v>0</v>
      </c>
      <c r="I7" s="199">
        <f t="shared" si="0"/>
        <v>1</v>
      </c>
      <c r="J7" s="199">
        <f t="shared" si="0"/>
        <v>26</v>
      </c>
      <c r="K7" s="1543">
        <f t="shared" si="0"/>
        <v>3</v>
      </c>
      <c r="L7" s="1543">
        <f t="shared" si="0"/>
        <v>0</v>
      </c>
      <c r="M7" s="1542">
        <f t="shared" si="0"/>
        <v>0</v>
      </c>
      <c r="N7" s="1542">
        <f t="shared" si="0"/>
        <v>3</v>
      </c>
      <c r="P7" s="392">
        <f>C7-D7-E7-F7</f>
        <v>0</v>
      </c>
      <c r="Q7" s="392">
        <f>G7-H7-I7-J7</f>
        <v>0</v>
      </c>
      <c r="R7" s="392">
        <f>K7-L7-M7-N7</f>
        <v>0</v>
      </c>
    </row>
    <row r="8" spans="1:18">
      <c r="A8" s="1532"/>
      <c r="B8" s="1533" t="s">
        <v>142</v>
      </c>
      <c r="C8" s="199">
        <f>C12+C15+C18+C21</f>
        <v>3</v>
      </c>
      <c r="D8" s="199">
        <f t="shared" ref="D8:N9" si="1">D12+D15+D18+D21</f>
        <v>0</v>
      </c>
      <c r="E8" s="199">
        <f t="shared" si="1"/>
        <v>0</v>
      </c>
      <c r="F8" s="199">
        <f t="shared" si="1"/>
        <v>3</v>
      </c>
      <c r="G8" s="199">
        <f t="shared" si="1"/>
        <v>11</v>
      </c>
      <c r="H8" s="199">
        <f t="shared" si="1"/>
        <v>0</v>
      </c>
      <c r="I8" s="199">
        <f t="shared" si="1"/>
        <v>0</v>
      </c>
      <c r="J8" s="199">
        <f t="shared" si="1"/>
        <v>11</v>
      </c>
      <c r="K8" s="1543">
        <f t="shared" si="1"/>
        <v>0</v>
      </c>
      <c r="L8" s="1543">
        <f t="shared" si="1"/>
        <v>0</v>
      </c>
      <c r="M8" s="1543">
        <f t="shared" si="1"/>
        <v>0</v>
      </c>
      <c r="N8" s="1543">
        <f t="shared" si="1"/>
        <v>0</v>
      </c>
      <c r="P8" s="392">
        <f>C8-D8-E8-F8</f>
        <v>0</v>
      </c>
      <c r="Q8" s="392">
        <f>G8-H8-I8-J8</f>
        <v>0</v>
      </c>
      <c r="R8" s="392">
        <f>K8-L8-M8-N8</f>
        <v>0</v>
      </c>
    </row>
    <row r="9" spans="1:18">
      <c r="A9" s="1532"/>
      <c r="B9" s="1533" t="s">
        <v>68</v>
      </c>
      <c r="C9" s="199">
        <f>C13+C16+C19+C22</f>
        <v>6</v>
      </c>
      <c r="D9" s="199">
        <f t="shared" si="1"/>
        <v>0</v>
      </c>
      <c r="E9" s="199">
        <f t="shared" si="1"/>
        <v>2</v>
      </c>
      <c r="F9" s="199">
        <f t="shared" si="1"/>
        <v>4</v>
      </c>
      <c r="G9" s="199">
        <f t="shared" si="1"/>
        <v>16</v>
      </c>
      <c r="H9" s="199">
        <f t="shared" si="1"/>
        <v>0</v>
      </c>
      <c r="I9" s="199">
        <f t="shared" si="1"/>
        <v>1</v>
      </c>
      <c r="J9" s="199">
        <f t="shared" si="1"/>
        <v>15</v>
      </c>
      <c r="K9" s="1543">
        <f t="shared" si="1"/>
        <v>3</v>
      </c>
      <c r="L9" s="1543">
        <f t="shared" si="1"/>
        <v>0</v>
      </c>
      <c r="M9" s="1543">
        <f t="shared" si="1"/>
        <v>0</v>
      </c>
      <c r="N9" s="1543">
        <f t="shared" si="1"/>
        <v>3</v>
      </c>
      <c r="P9" s="392">
        <f>C9-D9-E9-F9</f>
        <v>0</v>
      </c>
      <c r="Q9" s="392">
        <f>G9-H9-I9-J9</f>
        <v>0</v>
      </c>
      <c r="R9" s="392">
        <f>K9-L9-M9-N9</f>
        <v>0</v>
      </c>
    </row>
    <row r="10" spans="1:18">
      <c r="A10" s="108" t="s">
        <v>702</v>
      </c>
      <c r="B10" s="107"/>
      <c r="C10" s="199"/>
      <c r="D10" s="199"/>
      <c r="E10" s="199"/>
      <c r="F10" s="199"/>
      <c r="G10" s="199"/>
      <c r="H10" s="199"/>
      <c r="I10" s="199"/>
      <c r="J10" s="199"/>
      <c r="K10" s="1543"/>
      <c r="L10" s="1543"/>
      <c r="M10" s="1543"/>
      <c r="N10" s="1543"/>
    </row>
    <row r="11" spans="1:18">
      <c r="A11" s="1532" t="s">
        <v>432</v>
      </c>
      <c r="B11" s="1533" t="s">
        <v>49</v>
      </c>
      <c r="C11" s="199">
        <f>C12+C13</f>
        <v>2</v>
      </c>
      <c r="D11" s="199">
        <f t="shared" ref="D11:N11" si="2">D12+D13</f>
        <v>0</v>
      </c>
      <c r="E11" s="199">
        <f t="shared" si="2"/>
        <v>0</v>
      </c>
      <c r="F11" s="199">
        <f t="shared" si="2"/>
        <v>2</v>
      </c>
      <c r="G11" s="199">
        <f t="shared" si="2"/>
        <v>6</v>
      </c>
      <c r="H11" s="199">
        <f t="shared" si="2"/>
        <v>0</v>
      </c>
      <c r="I11" s="199">
        <f t="shared" si="2"/>
        <v>1</v>
      </c>
      <c r="J11" s="199">
        <f t="shared" si="2"/>
        <v>5</v>
      </c>
      <c r="K11" s="1543">
        <f t="shared" si="2"/>
        <v>2</v>
      </c>
      <c r="L11" s="1543">
        <f t="shared" si="2"/>
        <v>0</v>
      </c>
      <c r="M11" s="1543">
        <f t="shared" si="2"/>
        <v>0</v>
      </c>
      <c r="N11" s="1543">
        <f t="shared" si="2"/>
        <v>2</v>
      </c>
      <c r="P11" s="392">
        <f>C11-D11-E11-F11</f>
        <v>0</v>
      </c>
      <c r="Q11" s="392">
        <f>G11-H11-I11-J11</f>
        <v>0</v>
      </c>
      <c r="R11" s="392">
        <f>K11-L11-M11-N11</f>
        <v>0</v>
      </c>
    </row>
    <row r="12" spans="1:18">
      <c r="A12" s="1532"/>
      <c r="B12" s="1533" t="s">
        <v>142</v>
      </c>
      <c r="C12" s="199">
        <f>D12+E12+F12</f>
        <v>1</v>
      </c>
      <c r="D12" s="199">
        <v>0</v>
      </c>
      <c r="E12" s="199">
        <v>0</v>
      </c>
      <c r="F12" s="199">
        <v>1</v>
      </c>
      <c r="G12" s="199">
        <f>H12+I12+J12</f>
        <v>3</v>
      </c>
      <c r="H12" s="199">
        <v>0</v>
      </c>
      <c r="I12" s="199">
        <v>0</v>
      </c>
      <c r="J12" s="199">
        <v>3</v>
      </c>
      <c r="K12" s="199">
        <f>L12+M12+N12</f>
        <v>0</v>
      </c>
      <c r="L12" s="1543">
        <v>0</v>
      </c>
      <c r="M12" s="1543">
        <v>0</v>
      </c>
      <c r="N12" s="1543">
        <v>0</v>
      </c>
      <c r="P12" s="392">
        <f t="shared" ref="P12:P30" si="3">C12-D12-E12-F12</f>
        <v>0</v>
      </c>
      <c r="Q12" s="392">
        <f t="shared" ref="Q12:Q30" si="4">G12-H12-I12-J12</f>
        <v>0</v>
      </c>
      <c r="R12" s="392">
        <f t="shared" ref="R12:R30" si="5">K12-L12-M12-N12</f>
        <v>0</v>
      </c>
    </row>
    <row r="13" spans="1:18">
      <c r="A13" s="1532"/>
      <c r="B13" s="1533" t="s">
        <v>68</v>
      </c>
      <c r="C13" s="199">
        <f>D13+E13+F13</f>
        <v>1</v>
      </c>
      <c r="D13" s="199">
        <v>0</v>
      </c>
      <c r="E13" s="199">
        <v>0</v>
      </c>
      <c r="F13" s="199">
        <v>1</v>
      </c>
      <c r="G13" s="199">
        <f>H13+I13+J13</f>
        <v>3</v>
      </c>
      <c r="H13" s="199">
        <v>0</v>
      </c>
      <c r="I13" s="199">
        <v>1</v>
      </c>
      <c r="J13" s="199">
        <v>2</v>
      </c>
      <c r="K13" s="199">
        <f>L13+M13+N13</f>
        <v>2</v>
      </c>
      <c r="L13" s="1543">
        <v>0</v>
      </c>
      <c r="M13" s="1543">
        <v>0</v>
      </c>
      <c r="N13" s="1543">
        <v>2</v>
      </c>
      <c r="P13" s="392">
        <f t="shared" si="3"/>
        <v>0</v>
      </c>
      <c r="Q13" s="392">
        <f t="shared" si="4"/>
        <v>0</v>
      </c>
      <c r="R13" s="392">
        <f t="shared" si="5"/>
        <v>0</v>
      </c>
    </row>
    <row r="14" spans="1:18">
      <c r="A14" s="1532" t="s">
        <v>433</v>
      </c>
      <c r="B14" s="1533" t="s">
        <v>49</v>
      </c>
      <c r="C14" s="199">
        <f>C15+C16</f>
        <v>4</v>
      </c>
      <c r="D14" s="199">
        <f t="shared" ref="D14:N14" si="6">D15+D16</f>
        <v>0</v>
      </c>
      <c r="E14" s="199">
        <f t="shared" si="6"/>
        <v>0</v>
      </c>
      <c r="F14" s="199">
        <f t="shared" si="6"/>
        <v>4</v>
      </c>
      <c r="G14" s="199">
        <f t="shared" si="6"/>
        <v>14</v>
      </c>
      <c r="H14" s="199">
        <f t="shared" si="6"/>
        <v>0</v>
      </c>
      <c r="I14" s="199">
        <f t="shared" si="6"/>
        <v>0</v>
      </c>
      <c r="J14" s="199">
        <f t="shared" si="6"/>
        <v>14</v>
      </c>
      <c r="K14" s="1543">
        <f t="shared" si="6"/>
        <v>1</v>
      </c>
      <c r="L14" s="1543">
        <f t="shared" si="6"/>
        <v>0</v>
      </c>
      <c r="M14" s="1543">
        <f t="shared" si="6"/>
        <v>0</v>
      </c>
      <c r="N14" s="1543">
        <f t="shared" si="6"/>
        <v>1</v>
      </c>
      <c r="P14" s="392">
        <f t="shared" si="3"/>
        <v>0</v>
      </c>
      <c r="Q14" s="392">
        <f t="shared" si="4"/>
        <v>0</v>
      </c>
      <c r="R14" s="392">
        <f t="shared" si="5"/>
        <v>0</v>
      </c>
    </row>
    <row r="15" spans="1:18">
      <c r="A15" s="1532"/>
      <c r="B15" s="1533" t="s">
        <v>142</v>
      </c>
      <c r="C15" s="199">
        <f>D15+E15+F15</f>
        <v>2</v>
      </c>
      <c r="D15" s="199">
        <v>0</v>
      </c>
      <c r="E15" s="199">
        <v>0</v>
      </c>
      <c r="F15" s="199">
        <v>2</v>
      </c>
      <c r="G15" s="199">
        <f>H15+I15+J15</f>
        <v>6</v>
      </c>
      <c r="H15" s="199">
        <v>0</v>
      </c>
      <c r="I15" s="199">
        <v>0</v>
      </c>
      <c r="J15" s="199">
        <v>6</v>
      </c>
      <c r="K15" s="199">
        <f>L15+M15+N15</f>
        <v>0</v>
      </c>
      <c r="L15" s="1543">
        <v>0</v>
      </c>
      <c r="M15" s="1543">
        <v>0</v>
      </c>
      <c r="N15" s="1543">
        <v>0</v>
      </c>
      <c r="P15" s="392">
        <f t="shared" si="3"/>
        <v>0</v>
      </c>
      <c r="Q15" s="392">
        <f t="shared" si="4"/>
        <v>0</v>
      </c>
      <c r="R15" s="392">
        <f t="shared" si="5"/>
        <v>0</v>
      </c>
    </row>
    <row r="16" spans="1:18">
      <c r="A16" s="1532"/>
      <c r="B16" s="1533" t="s">
        <v>68</v>
      </c>
      <c r="C16" s="199">
        <f>D16+E16+F16</f>
        <v>2</v>
      </c>
      <c r="D16" s="199">
        <v>0</v>
      </c>
      <c r="E16" s="199">
        <v>0</v>
      </c>
      <c r="F16" s="199">
        <v>2</v>
      </c>
      <c r="G16" s="199">
        <f>H16+I16+J16</f>
        <v>8</v>
      </c>
      <c r="H16" s="199">
        <v>0</v>
      </c>
      <c r="I16" s="199">
        <v>0</v>
      </c>
      <c r="J16" s="199">
        <v>8</v>
      </c>
      <c r="K16" s="199">
        <f>L16+M16+N16</f>
        <v>1</v>
      </c>
      <c r="L16" s="1543">
        <v>0</v>
      </c>
      <c r="M16" s="1543">
        <v>0</v>
      </c>
      <c r="N16" s="1543">
        <v>1</v>
      </c>
      <c r="P16" s="392">
        <f t="shared" si="3"/>
        <v>0</v>
      </c>
      <c r="Q16" s="392">
        <f t="shared" si="4"/>
        <v>0</v>
      </c>
      <c r="R16" s="392">
        <f t="shared" si="5"/>
        <v>0</v>
      </c>
    </row>
    <row r="17" spans="1:18">
      <c r="A17" s="1532" t="s">
        <v>434</v>
      </c>
      <c r="B17" s="1533" t="s">
        <v>49</v>
      </c>
      <c r="C17" s="199">
        <f>C18+C19</f>
        <v>2</v>
      </c>
      <c r="D17" s="199">
        <f t="shared" ref="D17:N17" si="7">D18+D19</f>
        <v>0</v>
      </c>
      <c r="E17" s="199">
        <f t="shared" si="7"/>
        <v>1</v>
      </c>
      <c r="F17" s="199">
        <f t="shared" si="7"/>
        <v>1</v>
      </c>
      <c r="G17" s="199">
        <f t="shared" si="7"/>
        <v>7</v>
      </c>
      <c r="H17" s="199">
        <f t="shared" si="7"/>
        <v>0</v>
      </c>
      <c r="I17" s="199">
        <f t="shared" si="7"/>
        <v>0</v>
      </c>
      <c r="J17" s="199">
        <f t="shared" si="7"/>
        <v>7</v>
      </c>
      <c r="K17" s="1543">
        <f t="shared" si="7"/>
        <v>0</v>
      </c>
      <c r="L17" s="1543">
        <f t="shared" si="7"/>
        <v>0</v>
      </c>
      <c r="M17" s="1543">
        <f t="shared" si="7"/>
        <v>0</v>
      </c>
      <c r="N17" s="1543">
        <f t="shared" si="7"/>
        <v>0</v>
      </c>
      <c r="P17" s="392">
        <f t="shared" si="3"/>
        <v>0</v>
      </c>
      <c r="Q17" s="392">
        <f t="shared" si="4"/>
        <v>0</v>
      </c>
      <c r="R17" s="392">
        <f t="shared" si="5"/>
        <v>0</v>
      </c>
    </row>
    <row r="18" spans="1:18">
      <c r="A18" s="1532"/>
      <c r="B18" s="1533" t="s">
        <v>142</v>
      </c>
      <c r="C18" s="199">
        <f>D18+E18+F18</f>
        <v>0</v>
      </c>
      <c r="D18" s="199">
        <v>0</v>
      </c>
      <c r="E18" s="199">
        <v>0</v>
      </c>
      <c r="F18" s="199">
        <v>0</v>
      </c>
      <c r="G18" s="199">
        <f>H18+I18+J18</f>
        <v>2</v>
      </c>
      <c r="H18" s="199">
        <v>0</v>
      </c>
      <c r="I18" s="199">
        <v>0</v>
      </c>
      <c r="J18" s="199">
        <v>2</v>
      </c>
      <c r="K18" s="199">
        <f>L18+M18+N18</f>
        <v>0</v>
      </c>
      <c r="L18" s="1543">
        <v>0</v>
      </c>
      <c r="M18" s="1543">
        <v>0</v>
      </c>
      <c r="N18" s="1543">
        <v>0</v>
      </c>
      <c r="P18" s="392">
        <f t="shared" si="3"/>
        <v>0</v>
      </c>
      <c r="Q18" s="392">
        <f t="shared" si="4"/>
        <v>0</v>
      </c>
      <c r="R18" s="392">
        <f t="shared" si="5"/>
        <v>0</v>
      </c>
    </row>
    <row r="19" spans="1:18">
      <c r="A19" s="1532"/>
      <c r="B19" s="1533" t="s">
        <v>68</v>
      </c>
      <c r="C19" s="199">
        <f>D19+E19+F19</f>
        <v>2</v>
      </c>
      <c r="D19" s="199">
        <v>0</v>
      </c>
      <c r="E19" s="199">
        <v>1</v>
      </c>
      <c r="F19" s="199">
        <v>1</v>
      </c>
      <c r="G19" s="199">
        <f>H19+I19+J19</f>
        <v>5</v>
      </c>
      <c r="H19" s="199">
        <v>0</v>
      </c>
      <c r="I19" s="199">
        <v>0</v>
      </c>
      <c r="J19" s="199">
        <v>5</v>
      </c>
      <c r="K19" s="199">
        <f>L19+M19+N19</f>
        <v>0</v>
      </c>
      <c r="L19" s="1543">
        <v>0</v>
      </c>
      <c r="M19" s="1543">
        <v>0</v>
      </c>
      <c r="N19" s="1543">
        <v>0</v>
      </c>
      <c r="P19" s="392">
        <f t="shared" si="3"/>
        <v>0</v>
      </c>
      <c r="Q19" s="392">
        <f t="shared" si="4"/>
        <v>0</v>
      </c>
      <c r="R19" s="392">
        <f t="shared" si="5"/>
        <v>0</v>
      </c>
    </row>
    <row r="20" spans="1:18">
      <c r="A20" s="1532" t="s">
        <v>435</v>
      </c>
      <c r="B20" s="1533" t="s">
        <v>49</v>
      </c>
      <c r="C20" s="199">
        <f>C21+C22</f>
        <v>1</v>
      </c>
      <c r="D20" s="199">
        <f t="shared" ref="D20:N20" si="8">D21+D22</f>
        <v>0</v>
      </c>
      <c r="E20" s="199">
        <f t="shared" si="8"/>
        <v>1</v>
      </c>
      <c r="F20" s="199">
        <f t="shared" si="8"/>
        <v>0</v>
      </c>
      <c r="G20" s="199">
        <f t="shared" si="8"/>
        <v>0</v>
      </c>
      <c r="H20" s="199">
        <f t="shared" si="8"/>
        <v>0</v>
      </c>
      <c r="I20" s="199">
        <f t="shared" si="8"/>
        <v>0</v>
      </c>
      <c r="J20" s="199">
        <f t="shared" si="8"/>
        <v>0</v>
      </c>
      <c r="K20" s="1543">
        <f t="shared" si="8"/>
        <v>0</v>
      </c>
      <c r="L20" s="1543">
        <f t="shared" si="8"/>
        <v>0</v>
      </c>
      <c r="M20" s="1543">
        <f t="shared" si="8"/>
        <v>0</v>
      </c>
      <c r="N20" s="1543">
        <f t="shared" si="8"/>
        <v>0</v>
      </c>
      <c r="P20" s="392">
        <f t="shared" si="3"/>
        <v>0</v>
      </c>
      <c r="Q20" s="392">
        <f t="shared" si="4"/>
        <v>0</v>
      </c>
      <c r="R20" s="392">
        <f t="shared" si="5"/>
        <v>0</v>
      </c>
    </row>
    <row r="21" spans="1:18">
      <c r="A21" s="1532"/>
      <c r="B21" s="1533" t="s">
        <v>142</v>
      </c>
      <c r="C21" s="199">
        <f>D21+E21+F21</f>
        <v>0</v>
      </c>
      <c r="D21" s="199">
        <v>0</v>
      </c>
      <c r="E21" s="199">
        <v>0</v>
      </c>
      <c r="F21" s="199">
        <v>0</v>
      </c>
      <c r="G21" s="199">
        <f>H21+I21+J21</f>
        <v>0</v>
      </c>
      <c r="H21" s="199">
        <v>0</v>
      </c>
      <c r="I21" s="199">
        <v>0</v>
      </c>
      <c r="J21" s="199">
        <v>0</v>
      </c>
      <c r="K21" s="199">
        <f>L21+M21+N21</f>
        <v>0</v>
      </c>
      <c r="L21" s="1543">
        <v>0</v>
      </c>
      <c r="M21" s="1543">
        <v>0</v>
      </c>
      <c r="N21" s="1543">
        <v>0</v>
      </c>
      <c r="P21" s="392">
        <f t="shared" si="3"/>
        <v>0</v>
      </c>
      <c r="Q21" s="392">
        <f t="shared" si="4"/>
        <v>0</v>
      </c>
      <c r="R21" s="392">
        <f t="shared" si="5"/>
        <v>0</v>
      </c>
    </row>
    <row r="22" spans="1:18">
      <c r="A22" s="1532"/>
      <c r="B22" s="1533" t="s">
        <v>68</v>
      </c>
      <c r="C22" s="199">
        <f>D22+E22+F22</f>
        <v>1</v>
      </c>
      <c r="D22" s="199">
        <v>0</v>
      </c>
      <c r="E22" s="199">
        <v>1</v>
      </c>
      <c r="F22" s="199">
        <v>0</v>
      </c>
      <c r="G22" s="199">
        <f>H22+I22+J22</f>
        <v>0</v>
      </c>
      <c r="H22" s="199">
        <v>0</v>
      </c>
      <c r="I22" s="199">
        <v>0</v>
      </c>
      <c r="J22" s="199">
        <v>0</v>
      </c>
      <c r="K22" s="199">
        <f>L22+M22+N22</f>
        <v>0</v>
      </c>
      <c r="L22" s="1543">
        <v>0</v>
      </c>
      <c r="M22" s="1543">
        <v>0</v>
      </c>
      <c r="N22" s="1543">
        <v>0</v>
      </c>
      <c r="P22" s="392">
        <f t="shared" si="3"/>
        <v>0</v>
      </c>
      <c r="Q22" s="392">
        <f t="shared" si="4"/>
        <v>0</v>
      </c>
      <c r="R22" s="392">
        <f t="shared" si="5"/>
        <v>0</v>
      </c>
    </row>
    <row r="23" spans="1:18" ht="4.9000000000000004" customHeight="1">
      <c r="A23" s="1"/>
      <c r="B23" s="107"/>
      <c r="C23" s="199"/>
      <c r="D23" s="199"/>
      <c r="E23" s="199"/>
      <c r="F23" s="199"/>
      <c r="G23" s="199"/>
      <c r="H23" s="199"/>
      <c r="I23" s="199"/>
      <c r="J23" s="199"/>
      <c r="K23" s="1543"/>
      <c r="L23" s="1543"/>
      <c r="M23" s="1543"/>
      <c r="N23" s="1543"/>
      <c r="P23" s="392">
        <f t="shared" si="3"/>
        <v>0</v>
      </c>
      <c r="Q23" s="392">
        <f t="shared" si="4"/>
        <v>0</v>
      </c>
      <c r="R23" s="392">
        <f t="shared" si="5"/>
        <v>0</v>
      </c>
    </row>
    <row r="24" spans="1:18">
      <c r="A24" s="108" t="s">
        <v>703</v>
      </c>
      <c r="B24" s="1533"/>
      <c r="C24" s="199">
        <f>C25+C26</f>
        <v>9</v>
      </c>
      <c r="D24" s="199">
        <f t="shared" ref="D24:N24" si="9">D25+D26</f>
        <v>0</v>
      </c>
      <c r="E24" s="199">
        <f t="shared" si="9"/>
        <v>2</v>
      </c>
      <c r="F24" s="199">
        <f t="shared" si="9"/>
        <v>7</v>
      </c>
      <c r="G24" s="199">
        <f t="shared" si="9"/>
        <v>27</v>
      </c>
      <c r="H24" s="199">
        <f t="shared" si="9"/>
        <v>0</v>
      </c>
      <c r="I24" s="199">
        <f t="shared" si="9"/>
        <v>1</v>
      </c>
      <c r="J24" s="199">
        <f t="shared" si="9"/>
        <v>26</v>
      </c>
      <c r="K24" s="1543">
        <f t="shared" si="9"/>
        <v>3</v>
      </c>
      <c r="L24" s="1543">
        <f t="shared" si="9"/>
        <v>0</v>
      </c>
      <c r="M24" s="1543">
        <f t="shared" si="9"/>
        <v>0</v>
      </c>
      <c r="N24" s="1543">
        <f t="shared" si="9"/>
        <v>3</v>
      </c>
      <c r="P24" s="392">
        <f t="shared" si="3"/>
        <v>0</v>
      </c>
      <c r="Q24" s="392">
        <f t="shared" si="4"/>
        <v>0</v>
      </c>
      <c r="R24" s="392">
        <f t="shared" si="5"/>
        <v>0</v>
      </c>
    </row>
    <row r="25" spans="1:18">
      <c r="A25" s="1532" t="s">
        <v>436</v>
      </c>
      <c r="B25" s="1533"/>
      <c r="C25" s="199">
        <f>D25+E25+F25</f>
        <v>3</v>
      </c>
      <c r="D25" s="199">
        <v>0</v>
      </c>
      <c r="E25" s="199">
        <v>0</v>
      </c>
      <c r="F25" s="199">
        <v>3</v>
      </c>
      <c r="G25" s="199">
        <f>H25+I25+J25</f>
        <v>5</v>
      </c>
      <c r="H25" s="199">
        <v>0</v>
      </c>
      <c r="I25" s="199">
        <v>0</v>
      </c>
      <c r="J25" s="199">
        <v>5</v>
      </c>
      <c r="K25" s="199">
        <f>L25+M25+N25</f>
        <v>2</v>
      </c>
      <c r="L25" s="1543">
        <v>0</v>
      </c>
      <c r="M25" s="1543">
        <v>0</v>
      </c>
      <c r="N25" s="1543">
        <v>2</v>
      </c>
      <c r="P25" s="392">
        <f t="shared" si="3"/>
        <v>0</v>
      </c>
      <c r="Q25" s="392">
        <f t="shared" si="4"/>
        <v>0</v>
      </c>
      <c r="R25" s="392">
        <f t="shared" si="5"/>
        <v>0</v>
      </c>
    </row>
    <row r="26" spans="1:18">
      <c r="A26" s="1532" t="s">
        <v>437</v>
      </c>
      <c r="B26" s="4"/>
      <c r="C26" s="199">
        <f>D26+E26+F26</f>
        <v>6</v>
      </c>
      <c r="D26" s="199">
        <v>0</v>
      </c>
      <c r="E26" s="199">
        <v>2</v>
      </c>
      <c r="F26" s="199">
        <v>4</v>
      </c>
      <c r="G26" s="199">
        <f>H26+I26+J26</f>
        <v>22</v>
      </c>
      <c r="H26" s="199">
        <v>0</v>
      </c>
      <c r="I26" s="199">
        <v>1</v>
      </c>
      <c r="J26" s="199">
        <v>21</v>
      </c>
      <c r="K26" s="199">
        <f>L26+M26+N26</f>
        <v>1</v>
      </c>
      <c r="L26" s="1543">
        <v>0</v>
      </c>
      <c r="M26" s="1543">
        <v>0</v>
      </c>
      <c r="N26" s="1543">
        <v>1</v>
      </c>
      <c r="P26" s="392">
        <f t="shared" si="3"/>
        <v>0</v>
      </c>
      <c r="Q26" s="392">
        <f t="shared" si="4"/>
        <v>0</v>
      </c>
      <c r="R26" s="392">
        <f t="shared" si="5"/>
        <v>0</v>
      </c>
    </row>
    <row r="27" spans="1:18" ht="4.9000000000000004" customHeight="1">
      <c r="A27" s="1"/>
      <c r="B27" s="107"/>
      <c r="C27" s="199"/>
      <c r="D27" s="199"/>
      <c r="E27" s="199"/>
      <c r="F27" s="199"/>
      <c r="G27" s="199"/>
      <c r="H27" s="199"/>
      <c r="I27" s="199"/>
      <c r="J27" s="199"/>
      <c r="K27" s="1543"/>
      <c r="L27" s="1543"/>
      <c r="M27" s="1543"/>
      <c r="N27" s="1543"/>
      <c r="P27" s="392">
        <f t="shared" si="3"/>
        <v>0</v>
      </c>
      <c r="Q27" s="392">
        <f t="shared" si="4"/>
        <v>0</v>
      </c>
      <c r="R27" s="392">
        <f t="shared" si="5"/>
        <v>0</v>
      </c>
    </row>
    <row r="28" spans="1:18">
      <c r="A28" s="116" t="s">
        <v>438</v>
      </c>
      <c r="B28" s="1533" t="s">
        <v>67</v>
      </c>
      <c r="C28" s="199">
        <f>C29+C30</f>
        <v>2</v>
      </c>
      <c r="D28" s="199">
        <f t="shared" ref="D28:N28" si="10">D29+D30</f>
        <v>0</v>
      </c>
      <c r="E28" s="199">
        <f t="shared" si="10"/>
        <v>2</v>
      </c>
      <c r="F28" s="199">
        <f t="shared" si="10"/>
        <v>0</v>
      </c>
      <c r="G28" s="199">
        <f t="shared" si="10"/>
        <v>12</v>
      </c>
      <c r="H28" s="199">
        <f t="shared" si="10"/>
        <v>0</v>
      </c>
      <c r="I28" s="199">
        <f t="shared" si="10"/>
        <v>1</v>
      </c>
      <c r="J28" s="199">
        <f t="shared" si="10"/>
        <v>11</v>
      </c>
      <c r="K28" s="1543">
        <f t="shared" si="10"/>
        <v>0</v>
      </c>
      <c r="L28" s="1543">
        <f t="shared" si="10"/>
        <v>0</v>
      </c>
      <c r="M28" s="1543">
        <f t="shared" si="10"/>
        <v>0</v>
      </c>
      <c r="N28" s="1543">
        <f t="shared" si="10"/>
        <v>0</v>
      </c>
      <c r="P28" s="392">
        <f t="shared" si="3"/>
        <v>0</v>
      </c>
      <c r="Q28" s="392">
        <f t="shared" si="4"/>
        <v>0</v>
      </c>
      <c r="R28" s="392">
        <f t="shared" si="5"/>
        <v>0</v>
      </c>
    </row>
    <row r="29" spans="1:18">
      <c r="A29" s="1532"/>
      <c r="B29" s="1533" t="s">
        <v>142</v>
      </c>
      <c r="C29" s="199">
        <f>D29+E29+F29</f>
        <v>2</v>
      </c>
      <c r="D29" s="199">
        <v>0</v>
      </c>
      <c r="E29" s="199">
        <v>2</v>
      </c>
      <c r="F29" s="199">
        <v>0</v>
      </c>
      <c r="G29" s="199">
        <f>H29+I29+J29</f>
        <v>5</v>
      </c>
      <c r="H29" s="199">
        <v>0</v>
      </c>
      <c r="I29" s="199">
        <v>0</v>
      </c>
      <c r="J29" s="199">
        <v>5</v>
      </c>
      <c r="K29" s="199">
        <f>L29+M29+N29</f>
        <v>0</v>
      </c>
      <c r="L29" s="199">
        <v>0</v>
      </c>
      <c r="M29" s="199">
        <v>0</v>
      </c>
      <c r="N29" s="199">
        <v>0</v>
      </c>
      <c r="P29" s="392">
        <f t="shared" si="3"/>
        <v>0</v>
      </c>
      <c r="Q29" s="392">
        <f t="shared" si="4"/>
        <v>0</v>
      </c>
      <c r="R29" s="392">
        <f t="shared" si="5"/>
        <v>0</v>
      </c>
    </row>
    <row r="30" spans="1:18">
      <c r="A30" s="1532"/>
      <c r="B30" s="1533" t="s">
        <v>68</v>
      </c>
      <c r="C30" s="202">
        <f>D30+E30+F30</f>
        <v>0</v>
      </c>
      <c r="D30" s="199">
        <v>0</v>
      </c>
      <c r="E30" s="199">
        <v>0</v>
      </c>
      <c r="F30" s="199">
        <v>0</v>
      </c>
      <c r="G30" s="199">
        <f>H30+I30+J30</f>
        <v>7</v>
      </c>
      <c r="H30" s="199">
        <v>0</v>
      </c>
      <c r="I30" s="199">
        <v>1</v>
      </c>
      <c r="J30" s="199">
        <v>6</v>
      </c>
      <c r="K30" s="199">
        <f>L30+M30+N30</f>
        <v>0</v>
      </c>
      <c r="L30" s="199">
        <v>0</v>
      </c>
      <c r="M30" s="199">
        <v>0</v>
      </c>
      <c r="N30" s="199">
        <v>0</v>
      </c>
      <c r="P30" s="392">
        <f t="shared" si="3"/>
        <v>0</v>
      </c>
      <c r="Q30" s="392">
        <f t="shared" si="4"/>
        <v>0</v>
      </c>
      <c r="R30" s="392">
        <f t="shared" si="5"/>
        <v>0</v>
      </c>
    </row>
    <row r="31" spans="1:18">
      <c r="A31" s="116" t="s">
        <v>439</v>
      </c>
      <c r="B31" s="1533" t="s">
        <v>67</v>
      </c>
      <c r="C31" s="199">
        <f>C32+C33</f>
        <v>0</v>
      </c>
      <c r="D31" s="199">
        <f t="shared" ref="D31:N31" si="11">D32+D33</f>
        <v>0</v>
      </c>
      <c r="E31" s="199">
        <f t="shared" si="11"/>
        <v>0</v>
      </c>
      <c r="F31" s="199">
        <f t="shared" si="11"/>
        <v>0</v>
      </c>
      <c r="G31" s="199">
        <f t="shared" si="11"/>
        <v>0</v>
      </c>
      <c r="H31" s="199">
        <f t="shared" si="11"/>
        <v>0</v>
      </c>
      <c r="I31" s="199">
        <f t="shared" si="11"/>
        <v>0</v>
      </c>
      <c r="J31" s="199">
        <f t="shared" si="11"/>
        <v>0</v>
      </c>
      <c r="K31" s="1543">
        <f t="shared" si="11"/>
        <v>0</v>
      </c>
      <c r="L31" s="1543">
        <f t="shared" si="11"/>
        <v>0</v>
      </c>
      <c r="M31" s="1543">
        <f t="shared" si="11"/>
        <v>0</v>
      </c>
      <c r="N31" s="1543">
        <f t="shared" si="11"/>
        <v>0</v>
      </c>
      <c r="P31" s="392">
        <f>C31-D31-E31-F31</f>
        <v>0</v>
      </c>
      <c r="Q31" s="392">
        <f>G31-H31-I31-J31</f>
        <v>0</v>
      </c>
      <c r="R31" s="392">
        <f>K31-L31-M31-N31</f>
        <v>0</v>
      </c>
    </row>
    <row r="32" spans="1:18">
      <c r="A32" s="1532"/>
      <c r="B32" s="1533" t="s">
        <v>142</v>
      </c>
      <c r="C32" s="199">
        <f>D32+E32+F32</f>
        <v>0</v>
      </c>
      <c r="D32" s="199">
        <v>0</v>
      </c>
      <c r="E32" s="199">
        <v>0</v>
      </c>
      <c r="F32" s="199">
        <v>0</v>
      </c>
      <c r="G32" s="199">
        <f>H32+I32+J32</f>
        <v>0</v>
      </c>
      <c r="H32" s="199">
        <v>0</v>
      </c>
      <c r="I32" s="199">
        <v>0</v>
      </c>
      <c r="J32" s="199">
        <v>0</v>
      </c>
      <c r="K32" s="199">
        <f>L32+M32+N32</f>
        <v>0</v>
      </c>
      <c r="L32" s="199">
        <v>0</v>
      </c>
      <c r="M32" s="199">
        <v>0</v>
      </c>
      <c r="N32" s="199">
        <v>0</v>
      </c>
      <c r="P32" s="392">
        <f>C32-D32-E32-F32</f>
        <v>0</v>
      </c>
      <c r="Q32" s="392">
        <f>G32-H32-I32-J32</f>
        <v>0</v>
      </c>
      <c r="R32" s="392">
        <f>K32-L32-M32-N32</f>
        <v>0</v>
      </c>
    </row>
    <row r="33" spans="1:256">
      <c r="A33" s="1522"/>
      <c r="B33" s="1608" t="s">
        <v>68</v>
      </c>
      <c r="C33" s="1544">
        <f>D33+E33+F33</f>
        <v>0</v>
      </c>
      <c r="D33" s="1544">
        <v>0</v>
      </c>
      <c r="E33" s="1544">
        <v>0</v>
      </c>
      <c r="F33" s="1544">
        <v>0</v>
      </c>
      <c r="G33" s="1544">
        <f>H33+I33+J33</f>
        <v>0</v>
      </c>
      <c r="H33" s="1544">
        <v>0</v>
      </c>
      <c r="I33" s="1544">
        <v>0</v>
      </c>
      <c r="J33" s="1544">
        <v>0</v>
      </c>
      <c r="K33" s="1544">
        <f>L33+M33+N33</f>
        <v>0</v>
      </c>
      <c r="L33" s="1544">
        <v>0</v>
      </c>
      <c r="M33" s="1544">
        <v>0</v>
      </c>
      <c r="N33" s="1544">
        <v>0</v>
      </c>
      <c r="P33" s="392">
        <f>C33-D33-E33-F33</f>
        <v>0</v>
      </c>
      <c r="Q33" s="392">
        <f>G33-H33-I33-J33</f>
        <v>0</v>
      </c>
      <c r="R33" s="392">
        <f>K33-L33-M33-N33</f>
        <v>0</v>
      </c>
    </row>
    <row r="34" spans="1:256" s="1" customFormat="1" ht="16.149999999999999" customHeight="1">
      <c r="A34" s="122" t="s">
        <v>328</v>
      </c>
      <c r="B34" s="122"/>
      <c r="C34" s="1" t="s">
        <v>459</v>
      </c>
      <c r="D34" s="319"/>
      <c r="E34" s="319"/>
      <c r="F34" s="319" t="s">
        <v>330</v>
      </c>
      <c r="H34" s="319"/>
      <c r="I34" s="1974" t="s">
        <v>332</v>
      </c>
      <c r="J34" s="1974"/>
      <c r="L34" s="51"/>
      <c r="N34" s="99" t="s">
        <v>333</v>
      </c>
    </row>
    <row r="35" spans="1:256" s="1" customFormat="1" ht="14.25">
      <c r="F35" s="319" t="s">
        <v>334</v>
      </c>
      <c r="K35" s="158"/>
    </row>
    <row r="36" spans="1:256">
      <c r="A36" s="94" t="s">
        <v>141</v>
      </c>
      <c r="B36" s="164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</row>
    <row r="37" spans="1:256">
      <c r="A37" s="104" t="s">
        <v>272</v>
      </c>
      <c r="B37" s="104"/>
      <c r="C37" s="104"/>
      <c r="D37" s="104"/>
      <c r="E37" s="106"/>
      <c r="F37" s="104"/>
      <c r="G37" s="106"/>
      <c r="H37" s="106"/>
      <c r="I37" s="104"/>
      <c r="J37" s="104"/>
      <c r="K37" s="104"/>
      <c r="L37" s="104"/>
      <c r="M37" s="105"/>
      <c r="N37" s="105"/>
      <c r="O37" s="105"/>
      <c r="P37" s="105"/>
      <c r="Q37" s="105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</row>
    <row r="38" spans="1:256">
      <c r="A38" s="157"/>
      <c r="B38" s="157"/>
      <c r="C38" s="157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</row>
    <row r="39" spans="1:256">
      <c r="C39" s="392">
        <f>C7-C8-C9</f>
        <v>0</v>
      </c>
      <c r="D39" s="392">
        <f t="shared" ref="D39:N39" si="12">D7-D8-D9</f>
        <v>0</v>
      </c>
      <c r="E39" s="392">
        <f t="shared" si="12"/>
        <v>0</v>
      </c>
      <c r="F39" s="392">
        <f t="shared" si="12"/>
        <v>0</v>
      </c>
      <c r="G39" s="392">
        <f t="shared" si="12"/>
        <v>0</v>
      </c>
      <c r="H39" s="392">
        <f t="shared" si="12"/>
        <v>0</v>
      </c>
      <c r="I39" s="392">
        <f t="shared" si="12"/>
        <v>0</v>
      </c>
      <c r="J39" s="392">
        <f t="shared" si="12"/>
        <v>0</v>
      </c>
      <c r="K39" s="392">
        <f t="shared" si="12"/>
        <v>0</v>
      </c>
      <c r="L39" s="392">
        <f t="shared" si="12"/>
        <v>0</v>
      </c>
      <c r="M39" s="392">
        <f t="shared" si="12"/>
        <v>0</v>
      </c>
      <c r="N39" s="392">
        <f t="shared" si="12"/>
        <v>0</v>
      </c>
    </row>
    <row r="40" spans="1:256">
      <c r="C40" s="392">
        <f>C11-C12-C13</f>
        <v>0</v>
      </c>
      <c r="D40" s="392">
        <f t="shared" ref="D40:N40" si="13">D11-D12-D13</f>
        <v>0</v>
      </c>
      <c r="E40" s="392">
        <f t="shared" si="13"/>
        <v>0</v>
      </c>
      <c r="F40" s="392">
        <f t="shared" si="13"/>
        <v>0</v>
      </c>
      <c r="G40" s="392">
        <f t="shared" si="13"/>
        <v>0</v>
      </c>
      <c r="H40" s="392">
        <f t="shared" si="13"/>
        <v>0</v>
      </c>
      <c r="I40" s="392">
        <f t="shared" si="13"/>
        <v>0</v>
      </c>
      <c r="J40" s="392">
        <f t="shared" si="13"/>
        <v>0</v>
      </c>
      <c r="K40" s="392">
        <f t="shared" si="13"/>
        <v>0</v>
      </c>
      <c r="L40" s="392">
        <f t="shared" si="13"/>
        <v>0</v>
      </c>
      <c r="M40" s="392">
        <f t="shared" si="13"/>
        <v>0</v>
      </c>
      <c r="N40" s="392">
        <f t="shared" si="13"/>
        <v>0</v>
      </c>
    </row>
    <row r="41" spans="1:256">
      <c r="C41" s="392">
        <f>C14-C15-C16</f>
        <v>0</v>
      </c>
      <c r="D41" s="392">
        <f t="shared" ref="D41:N41" si="14">D14-D15-D16</f>
        <v>0</v>
      </c>
      <c r="E41" s="392">
        <f t="shared" si="14"/>
        <v>0</v>
      </c>
      <c r="F41" s="392">
        <f t="shared" si="14"/>
        <v>0</v>
      </c>
      <c r="G41" s="392">
        <f t="shared" si="14"/>
        <v>0</v>
      </c>
      <c r="H41" s="392">
        <f t="shared" si="14"/>
        <v>0</v>
      </c>
      <c r="I41" s="392">
        <f t="shared" si="14"/>
        <v>0</v>
      </c>
      <c r="J41" s="392">
        <f t="shared" si="14"/>
        <v>0</v>
      </c>
      <c r="K41" s="392">
        <f t="shared" si="14"/>
        <v>0</v>
      </c>
      <c r="L41" s="392">
        <f t="shared" si="14"/>
        <v>0</v>
      </c>
      <c r="M41" s="392">
        <f t="shared" si="14"/>
        <v>0</v>
      </c>
      <c r="N41" s="392">
        <f t="shared" si="14"/>
        <v>0</v>
      </c>
    </row>
    <row r="42" spans="1:256">
      <c r="C42" s="392">
        <f>C17-C18-C19</f>
        <v>0</v>
      </c>
      <c r="D42" s="392">
        <f t="shared" ref="D42:N42" si="15">D17-D18-D19</f>
        <v>0</v>
      </c>
      <c r="E42" s="392">
        <f t="shared" si="15"/>
        <v>0</v>
      </c>
      <c r="F42" s="392">
        <f t="shared" si="15"/>
        <v>0</v>
      </c>
      <c r="G42" s="392">
        <f t="shared" si="15"/>
        <v>0</v>
      </c>
      <c r="H42" s="392">
        <f t="shared" si="15"/>
        <v>0</v>
      </c>
      <c r="I42" s="392">
        <f t="shared" si="15"/>
        <v>0</v>
      </c>
      <c r="J42" s="392">
        <f t="shared" si="15"/>
        <v>0</v>
      </c>
      <c r="K42" s="392">
        <f t="shared" si="15"/>
        <v>0</v>
      </c>
      <c r="L42" s="392">
        <f t="shared" si="15"/>
        <v>0</v>
      </c>
      <c r="M42" s="392">
        <f t="shared" si="15"/>
        <v>0</v>
      </c>
      <c r="N42" s="392">
        <f t="shared" si="15"/>
        <v>0</v>
      </c>
    </row>
    <row r="43" spans="1:256">
      <c r="C43" s="392">
        <f>C20-C21-C22</f>
        <v>0</v>
      </c>
      <c r="D43" s="392">
        <f t="shared" ref="D43:N43" si="16">D20-D21-D22</f>
        <v>0</v>
      </c>
      <c r="E43" s="392">
        <f t="shared" si="16"/>
        <v>0</v>
      </c>
      <c r="F43" s="392">
        <f t="shared" si="16"/>
        <v>0</v>
      </c>
      <c r="G43" s="392">
        <f t="shared" si="16"/>
        <v>0</v>
      </c>
      <c r="H43" s="392">
        <f t="shared" si="16"/>
        <v>0</v>
      </c>
      <c r="I43" s="392">
        <f t="shared" si="16"/>
        <v>0</v>
      </c>
      <c r="J43" s="392">
        <f t="shared" si="16"/>
        <v>0</v>
      </c>
      <c r="K43" s="392">
        <f t="shared" si="16"/>
        <v>0</v>
      </c>
      <c r="L43" s="392">
        <f t="shared" si="16"/>
        <v>0</v>
      </c>
      <c r="M43" s="392">
        <f t="shared" si="16"/>
        <v>0</v>
      </c>
      <c r="N43" s="392">
        <f t="shared" si="16"/>
        <v>0</v>
      </c>
    </row>
    <row r="44" spans="1:256">
      <c r="C44" s="392">
        <f>C7-C11-C14-C17-C20</f>
        <v>0</v>
      </c>
      <c r="D44" s="392">
        <f t="shared" ref="D44:N44" si="17">D7-D11-D14-D17-D20</f>
        <v>0</v>
      </c>
      <c r="E44" s="392">
        <f t="shared" si="17"/>
        <v>0</v>
      </c>
      <c r="F44" s="392">
        <f t="shared" si="17"/>
        <v>0</v>
      </c>
      <c r="G44" s="392">
        <f t="shared" si="17"/>
        <v>0</v>
      </c>
      <c r="H44" s="392">
        <f t="shared" si="17"/>
        <v>0</v>
      </c>
      <c r="I44" s="392">
        <f t="shared" si="17"/>
        <v>0</v>
      </c>
      <c r="J44" s="392">
        <f t="shared" si="17"/>
        <v>0</v>
      </c>
      <c r="K44" s="392">
        <f t="shared" si="17"/>
        <v>0</v>
      </c>
      <c r="L44" s="392">
        <f t="shared" si="17"/>
        <v>0</v>
      </c>
      <c r="M44" s="392">
        <f t="shared" si="17"/>
        <v>0</v>
      </c>
      <c r="N44" s="392">
        <f t="shared" si="17"/>
        <v>0</v>
      </c>
    </row>
    <row r="45" spans="1:256">
      <c r="C45" s="392">
        <f t="shared" ref="C45:N46" si="18">C8-C12-C15-C18-C21</f>
        <v>0</v>
      </c>
      <c r="D45" s="392">
        <f t="shared" si="18"/>
        <v>0</v>
      </c>
      <c r="E45" s="392">
        <f t="shared" si="18"/>
        <v>0</v>
      </c>
      <c r="F45" s="392">
        <f t="shared" si="18"/>
        <v>0</v>
      </c>
      <c r="G45" s="392">
        <f t="shared" si="18"/>
        <v>0</v>
      </c>
      <c r="H45" s="392">
        <f t="shared" si="18"/>
        <v>0</v>
      </c>
      <c r="I45" s="392">
        <f t="shared" si="18"/>
        <v>0</v>
      </c>
      <c r="J45" s="392">
        <f t="shared" si="18"/>
        <v>0</v>
      </c>
      <c r="K45" s="392">
        <f t="shared" si="18"/>
        <v>0</v>
      </c>
      <c r="L45" s="392">
        <f t="shared" si="18"/>
        <v>0</v>
      </c>
      <c r="M45" s="392">
        <f t="shared" si="18"/>
        <v>0</v>
      </c>
      <c r="N45" s="392">
        <f t="shared" si="18"/>
        <v>0</v>
      </c>
    </row>
    <row r="46" spans="1:256">
      <c r="C46" s="392">
        <f t="shared" si="18"/>
        <v>0</v>
      </c>
      <c r="D46" s="392">
        <f t="shared" si="18"/>
        <v>0</v>
      </c>
      <c r="E46" s="392">
        <f t="shared" si="18"/>
        <v>0</v>
      </c>
      <c r="F46" s="392">
        <f t="shared" si="18"/>
        <v>0</v>
      </c>
      <c r="G46" s="392">
        <f t="shared" si="18"/>
        <v>0</v>
      </c>
      <c r="H46" s="392">
        <f t="shared" si="18"/>
        <v>0</v>
      </c>
      <c r="I46" s="392">
        <f t="shared" si="18"/>
        <v>0</v>
      </c>
      <c r="J46" s="392">
        <f t="shared" si="18"/>
        <v>0</v>
      </c>
      <c r="K46" s="392">
        <f t="shared" si="18"/>
        <v>0</v>
      </c>
      <c r="L46" s="392">
        <f t="shared" si="18"/>
        <v>0</v>
      </c>
      <c r="M46" s="392">
        <f t="shared" si="18"/>
        <v>0</v>
      </c>
      <c r="N46" s="392">
        <f t="shared" si="18"/>
        <v>0</v>
      </c>
    </row>
    <row r="47" spans="1:256">
      <c r="C47" s="392">
        <f>C24-C25-C26</f>
        <v>0</v>
      </c>
      <c r="D47" s="392">
        <f t="shared" ref="D47:N47" si="19">D24-D25-D26</f>
        <v>0</v>
      </c>
      <c r="E47" s="392">
        <f t="shared" si="19"/>
        <v>0</v>
      </c>
      <c r="F47" s="392">
        <f t="shared" si="19"/>
        <v>0</v>
      </c>
      <c r="G47" s="392">
        <f t="shared" si="19"/>
        <v>0</v>
      </c>
      <c r="H47" s="392">
        <f t="shared" si="19"/>
        <v>0</v>
      </c>
      <c r="I47" s="392">
        <f t="shared" si="19"/>
        <v>0</v>
      </c>
      <c r="J47" s="392">
        <f t="shared" si="19"/>
        <v>0</v>
      </c>
      <c r="K47" s="392">
        <f t="shared" si="19"/>
        <v>0</v>
      </c>
      <c r="L47" s="392">
        <f t="shared" si="19"/>
        <v>0</v>
      </c>
      <c r="M47" s="392">
        <f t="shared" si="19"/>
        <v>0</v>
      </c>
      <c r="N47" s="392">
        <f t="shared" si="19"/>
        <v>0</v>
      </c>
    </row>
    <row r="48" spans="1:256">
      <c r="C48" s="392">
        <f>C7-C24</f>
        <v>0</v>
      </c>
      <c r="D48" s="392">
        <f t="shared" ref="D48:N48" si="20">D7-D24</f>
        <v>0</v>
      </c>
      <c r="E48" s="392">
        <f t="shared" si="20"/>
        <v>0</v>
      </c>
      <c r="F48" s="392">
        <f t="shared" si="20"/>
        <v>0</v>
      </c>
      <c r="G48" s="392">
        <f t="shared" si="20"/>
        <v>0</v>
      </c>
      <c r="H48" s="392">
        <f t="shared" si="20"/>
        <v>0</v>
      </c>
      <c r="I48" s="392">
        <f t="shared" si="20"/>
        <v>0</v>
      </c>
      <c r="J48" s="392">
        <f t="shared" si="20"/>
        <v>0</v>
      </c>
      <c r="K48" s="392">
        <f t="shared" si="20"/>
        <v>0</v>
      </c>
      <c r="L48" s="392">
        <f t="shared" si="20"/>
        <v>0</v>
      </c>
      <c r="M48" s="392">
        <f t="shared" si="20"/>
        <v>0</v>
      </c>
      <c r="N48" s="392">
        <f t="shared" si="20"/>
        <v>0</v>
      </c>
    </row>
    <row r="49" spans="3:14">
      <c r="C49" s="392">
        <f>C28-C29-C30</f>
        <v>0</v>
      </c>
      <c r="D49" s="392">
        <f t="shared" ref="D49:N49" si="21">D28-D29-D30</f>
        <v>0</v>
      </c>
      <c r="E49" s="392">
        <f t="shared" si="21"/>
        <v>0</v>
      </c>
      <c r="F49" s="392">
        <f t="shared" si="21"/>
        <v>0</v>
      </c>
      <c r="G49" s="392">
        <f t="shared" si="21"/>
        <v>0</v>
      </c>
      <c r="H49" s="392">
        <f t="shared" si="21"/>
        <v>0</v>
      </c>
      <c r="I49" s="392">
        <f t="shared" si="21"/>
        <v>0</v>
      </c>
      <c r="J49" s="392">
        <f t="shared" si="21"/>
        <v>0</v>
      </c>
      <c r="K49" s="392">
        <f t="shared" si="21"/>
        <v>0</v>
      </c>
      <c r="L49" s="392">
        <f t="shared" si="21"/>
        <v>0</v>
      </c>
      <c r="M49" s="392">
        <f t="shared" si="21"/>
        <v>0</v>
      </c>
      <c r="N49" s="392">
        <f t="shared" si="21"/>
        <v>0</v>
      </c>
    </row>
    <row r="50" spans="3:14">
      <c r="C50" s="392">
        <f>C31-C32-C33</f>
        <v>0</v>
      </c>
      <c r="D50" s="392">
        <f t="shared" ref="D50:N50" si="22">D31-D32-D33</f>
        <v>0</v>
      </c>
      <c r="E50" s="392">
        <f t="shared" si="22"/>
        <v>0</v>
      </c>
      <c r="F50" s="392">
        <f t="shared" si="22"/>
        <v>0</v>
      </c>
      <c r="G50" s="392">
        <f t="shared" si="22"/>
        <v>0</v>
      </c>
      <c r="H50" s="392">
        <f t="shared" si="22"/>
        <v>0</v>
      </c>
      <c r="I50" s="392">
        <f t="shared" si="22"/>
        <v>0</v>
      </c>
      <c r="J50" s="392">
        <f t="shared" si="22"/>
        <v>0</v>
      </c>
      <c r="K50" s="392">
        <f t="shared" si="22"/>
        <v>0</v>
      </c>
      <c r="L50" s="392">
        <f t="shared" si="22"/>
        <v>0</v>
      </c>
      <c r="M50" s="392">
        <f t="shared" si="22"/>
        <v>0</v>
      </c>
      <c r="N50" s="392">
        <f t="shared" si="22"/>
        <v>0</v>
      </c>
    </row>
  </sheetData>
  <mergeCells count="14">
    <mergeCell ref="I34:J34"/>
    <mergeCell ref="A3:N3"/>
    <mergeCell ref="E4:I4"/>
    <mergeCell ref="M4:N4"/>
    <mergeCell ref="A5:B6"/>
    <mergeCell ref="C5:F5"/>
    <mergeCell ref="G5:J5"/>
    <mergeCell ref="K5:N5"/>
    <mergeCell ref="A1:B1"/>
    <mergeCell ref="K1:L1"/>
    <mergeCell ref="M1:N1"/>
    <mergeCell ref="A2:B2"/>
    <mergeCell ref="K2:L2"/>
    <mergeCell ref="M2:N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view="pageBreakPreview" zoomScale="70" zoomScaleNormal="100" zoomScaleSheetLayoutView="70" workbookViewId="0">
      <selection activeCell="I10" sqref="I10"/>
    </sheetView>
  </sheetViews>
  <sheetFormatPr defaultColWidth="9" defaultRowHeight="15.75"/>
  <cols>
    <col min="1" max="1" width="17.625" style="6" customWidth="1"/>
    <col min="2" max="2" width="5.875" style="6" customWidth="1"/>
    <col min="3" max="5" width="25.75" style="6" customWidth="1"/>
    <col min="6" max="6" width="14.125" style="6" customWidth="1"/>
    <col min="7" max="7" width="16" style="6" customWidth="1"/>
    <col min="8" max="256" width="9" style="6"/>
    <col min="257" max="257" width="17.625" style="6" customWidth="1"/>
    <col min="258" max="258" width="5.875" style="6" customWidth="1"/>
    <col min="259" max="261" width="25.75" style="6" customWidth="1"/>
    <col min="262" max="262" width="14.125" style="6" customWidth="1"/>
    <col min="263" max="263" width="16" style="6" customWidth="1"/>
    <col min="264" max="512" width="9" style="6"/>
    <col min="513" max="513" width="17.625" style="6" customWidth="1"/>
    <col min="514" max="514" width="5.875" style="6" customWidth="1"/>
    <col min="515" max="517" width="25.75" style="6" customWidth="1"/>
    <col min="518" max="518" width="14.125" style="6" customWidth="1"/>
    <col min="519" max="519" width="16" style="6" customWidth="1"/>
    <col min="520" max="768" width="9" style="6"/>
    <col min="769" max="769" width="17.625" style="6" customWidth="1"/>
    <col min="770" max="770" width="5.875" style="6" customWidth="1"/>
    <col min="771" max="773" width="25.75" style="6" customWidth="1"/>
    <col min="774" max="774" width="14.125" style="6" customWidth="1"/>
    <col min="775" max="775" width="16" style="6" customWidth="1"/>
    <col min="776" max="1024" width="9" style="6"/>
    <col min="1025" max="1025" width="17.625" style="6" customWidth="1"/>
    <col min="1026" max="1026" width="5.875" style="6" customWidth="1"/>
    <col min="1027" max="1029" width="25.75" style="6" customWidth="1"/>
    <col min="1030" max="1030" width="14.125" style="6" customWidth="1"/>
    <col min="1031" max="1031" width="16" style="6" customWidth="1"/>
    <col min="1032" max="1280" width="9" style="6"/>
    <col min="1281" max="1281" width="17.625" style="6" customWidth="1"/>
    <col min="1282" max="1282" width="5.875" style="6" customWidth="1"/>
    <col min="1283" max="1285" width="25.75" style="6" customWidth="1"/>
    <col min="1286" max="1286" width="14.125" style="6" customWidth="1"/>
    <col min="1287" max="1287" width="16" style="6" customWidth="1"/>
    <col min="1288" max="1536" width="9" style="6"/>
    <col min="1537" max="1537" width="17.625" style="6" customWidth="1"/>
    <col min="1538" max="1538" width="5.875" style="6" customWidth="1"/>
    <col min="1539" max="1541" width="25.75" style="6" customWidth="1"/>
    <col min="1542" max="1542" width="14.125" style="6" customWidth="1"/>
    <col min="1543" max="1543" width="16" style="6" customWidth="1"/>
    <col min="1544" max="1792" width="9" style="6"/>
    <col min="1793" max="1793" width="17.625" style="6" customWidth="1"/>
    <col min="1794" max="1794" width="5.875" style="6" customWidth="1"/>
    <col min="1795" max="1797" width="25.75" style="6" customWidth="1"/>
    <col min="1798" max="1798" width="14.125" style="6" customWidth="1"/>
    <col min="1799" max="1799" width="16" style="6" customWidth="1"/>
    <col min="1800" max="2048" width="9" style="6"/>
    <col min="2049" max="2049" width="17.625" style="6" customWidth="1"/>
    <col min="2050" max="2050" width="5.875" style="6" customWidth="1"/>
    <col min="2051" max="2053" width="25.75" style="6" customWidth="1"/>
    <col min="2054" max="2054" width="14.125" style="6" customWidth="1"/>
    <col min="2055" max="2055" width="16" style="6" customWidth="1"/>
    <col min="2056" max="2304" width="9" style="6"/>
    <col min="2305" max="2305" width="17.625" style="6" customWidth="1"/>
    <col min="2306" max="2306" width="5.875" style="6" customWidth="1"/>
    <col min="2307" max="2309" width="25.75" style="6" customWidth="1"/>
    <col min="2310" max="2310" width="14.125" style="6" customWidth="1"/>
    <col min="2311" max="2311" width="16" style="6" customWidth="1"/>
    <col min="2312" max="2560" width="9" style="6"/>
    <col min="2561" max="2561" width="17.625" style="6" customWidth="1"/>
    <col min="2562" max="2562" width="5.875" style="6" customWidth="1"/>
    <col min="2563" max="2565" width="25.75" style="6" customWidth="1"/>
    <col min="2566" max="2566" width="14.125" style="6" customWidth="1"/>
    <col min="2567" max="2567" width="16" style="6" customWidth="1"/>
    <col min="2568" max="2816" width="9" style="6"/>
    <col min="2817" max="2817" width="17.625" style="6" customWidth="1"/>
    <col min="2818" max="2818" width="5.875" style="6" customWidth="1"/>
    <col min="2819" max="2821" width="25.75" style="6" customWidth="1"/>
    <col min="2822" max="2822" width="14.125" style="6" customWidth="1"/>
    <col min="2823" max="2823" width="16" style="6" customWidth="1"/>
    <col min="2824" max="3072" width="9" style="6"/>
    <col min="3073" max="3073" width="17.625" style="6" customWidth="1"/>
    <col min="3074" max="3074" width="5.875" style="6" customWidth="1"/>
    <col min="3075" max="3077" width="25.75" style="6" customWidth="1"/>
    <col min="3078" max="3078" width="14.125" style="6" customWidth="1"/>
    <col min="3079" max="3079" width="16" style="6" customWidth="1"/>
    <col min="3080" max="3328" width="9" style="6"/>
    <col min="3329" max="3329" width="17.625" style="6" customWidth="1"/>
    <col min="3330" max="3330" width="5.875" style="6" customWidth="1"/>
    <col min="3331" max="3333" width="25.75" style="6" customWidth="1"/>
    <col min="3334" max="3334" width="14.125" style="6" customWidth="1"/>
    <col min="3335" max="3335" width="16" style="6" customWidth="1"/>
    <col min="3336" max="3584" width="9" style="6"/>
    <col min="3585" max="3585" width="17.625" style="6" customWidth="1"/>
    <col min="3586" max="3586" width="5.875" style="6" customWidth="1"/>
    <col min="3587" max="3589" width="25.75" style="6" customWidth="1"/>
    <col min="3590" max="3590" width="14.125" style="6" customWidth="1"/>
    <col min="3591" max="3591" width="16" style="6" customWidth="1"/>
    <col min="3592" max="3840" width="9" style="6"/>
    <col min="3841" max="3841" width="17.625" style="6" customWidth="1"/>
    <col min="3842" max="3842" width="5.875" style="6" customWidth="1"/>
    <col min="3843" max="3845" width="25.75" style="6" customWidth="1"/>
    <col min="3846" max="3846" width="14.125" style="6" customWidth="1"/>
    <col min="3847" max="3847" width="16" style="6" customWidth="1"/>
    <col min="3848" max="4096" width="9" style="6"/>
    <col min="4097" max="4097" width="17.625" style="6" customWidth="1"/>
    <col min="4098" max="4098" width="5.875" style="6" customWidth="1"/>
    <col min="4099" max="4101" width="25.75" style="6" customWidth="1"/>
    <col min="4102" max="4102" width="14.125" style="6" customWidth="1"/>
    <col min="4103" max="4103" width="16" style="6" customWidth="1"/>
    <col min="4104" max="4352" width="9" style="6"/>
    <col min="4353" max="4353" width="17.625" style="6" customWidth="1"/>
    <col min="4354" max="4354" width="5.875" style="6" customWidth="1"/>
    <col min="4355" max="4357" width="25.75" style="6" customWidth="1"/>
    <col min="4358" max="4358" width="14.125" style="6" customWidth="1"/>
    <col min="4359" max="4359" width="16" style="6" customWidth="1"/>
    <col min="4360" max="4608" width="9" style="6"/>
    <col min="4609" max="4609" width="17.625" style="6" customWidth="1"/>
    <col min="4610" max="4610" width="5.875" style="6" customWidth="1"/>
    <col min="4611" max="4613" width="25.75" style="6" customWidth="1"/>
    <col min="4614" max="4614" width="14.125" style="6" customWidth="1"/>
    <col min="4615" max="4615" width="16" style="6" customWidth="1"/>
    <col min="4616" max="4864" width="9" style="6"/>
    <col min="4865" max="4865" width="17.625" style="6" customWidth="1"/>
    <col min="4866" max="4866" width="5.875" style="6" customWidth="1"/>
    <col min="4867" max="4869" width="25.75" style="6" customWidth="1"/>
    <col min="4870" max="4870" width="14.125" style="6" customWidth="1"/>
    <col min="4871" max="4871" width="16" style="6" customWidth="1"/>
    <col min="4872" max="5120" width="9" style="6"/>
    <col min="5121" max="5121" width="17.625" style="6" customWidth="1"/>
    <col min="5122" max="5122" width="5.875" style="6" customWidth="1"/>
    <col min="5123" max="5125" width="25.75" style="6" customWidth="1"/>
    <col min="5126" max="5126" width="14.125" style="6" customWidth="1"/>
    <col min="5127" max="5127" width="16" style="6" customWidth="1"/>
    <col min="5128" max="5376" width="9" style="6"/>
    <col min="5377" max="5377" width="17.625" style="6" customWidth="1"/>
    <col min="5378" max="5378" width="5.875" style="6" customWidth="1"/>
    <col min="5379" max="5381" width="25.75" style="6" customWidth="1"/>
    <col min="5382" max="5382" width="14.125" style="6" customWidth="1"/>
    <col min="5383" max="5383" width="16" style="6" customWidth="1"/>
    <col min="5384" max="5632" width="9" style="6"/>
    <col min="5633" max="5633" width="17.625" style="6" customWidth="1"/>
    <col min="5634" max="5634" width="5.875" style="6" customWidth="1"/>
    <col min="5635" max="5637" width="25.75" style="6" customWidth="1"/>
    <col min="5638" max="5638" width="14.125" style="6" customWidth="1"/>
    <col min="5639" max="5639" width="16" style="6" customWidth="1"/>
    <col min="5640" max="5888" width="9" style="6"/>
    <col min="5889" max="5889" width="17.625" style="6" customWidth="1"/>
    <col min="5890" max="5890" width="5.875" style="6" customWidth="1"/>
    <col min="5891" max="5893" width="25.75" style="6" customWidth="1"/>
    <col min="5894" max="5894" width="14.125" style="6" customWidth="1"/>
    <col min="5895" max="5895" width="16" style="6" customWidth="1"/>
    <col min="5896" max="6144" width="9" style="6"/>
    <col min="6145" max="6145" width="17.625" style="6" customWidth="1"/>
    <col min="6146" max="6146" width="5.875" style="6" customWidth="1"/>
    <col min="6147" max="6149" width="25.75" style="6" customWidth="1"/>
    <col min="6150" max="6150" width="14.125" style="6" customWidth="1"/>
    <col min="6151" max="6151" width="16" style="6" customWidth="1"/>
    <col min="6152" max="6400" width="9" style="6"/>
    <col min="6401" max="6401" width="17.625" style="6" customWidth="1"/>
    <col min="6402" max="6402" width="5.875" style="6" customWidth="1"/>
    <col min="6403" max="6405" width="25.75" style="6" customWidth="1"/>
    <col min="6406" max="6406" width="14.125" style="6" customWidth="1"/>
    <col min="6407" max="6407" width="16" style="6" customWidth="1"/>
    <col min="6408" max="6656" width="9" style="6"/>
    <col min="6657" max="6657" width="17.625" style="6" customWidth="1"/>
    <col min="6658" max="6658" width="5.875" style="6" customWidth="1"/>
    <col min="6659" max="6661" width="25.75" style="6" customWidth="1"/>
    <col min="6662" max="6662" width="14.125" style="6" customWidth="1"/>
    <col min="6663" max="6663" width="16" style="6" customWidth="1"/>
    <col min="6664" max="6912" width="9" style="6"/>
    <col min="6913" max="6913" width="17.625" style="6" customWidth="1"/>
    <col min="6914" max="6914" width="5.875" style="6" customWidth="1"/>
    <col min="6915" max="6917" width="25.75" style="6" customWidth="1"/>
    <col min="6918" max="6918" width="14.125" style="6" customWidth="1"/>
    <col min="6919" max="6919" width="16" style="6" customWidth="1"/>
    <col min="6920" max="7168" width="9" style="6"/>
    <col min="7169" max="7169" width="17.625" style="6" customWidth="1"/>
    <col min="7170" max="7170" width="5.875" style="6" customWidth="1"/>
    <col min="7171" max="7173" width="25.75" style="6" customWidth="1"/>
    <col min="7174" max="7174" width="14.125" style="6" customWidth="1"/>
    <col min="7175" max="7175" width="16" style="6" customWidth="1"/>
    <col min="7176" max="7424" width="9" style="6"/>
    <col min="7425" max="7425" width="17.625" style="6" customWidth="1"/>
    <col min="7426" max="7426" width="5.875" style="6" customWidth="1"/>
    <col min="7427" max="7429" width="25.75" style="6" customWidth="1"/>
    <col min="7430" max="7430" width="14.125" style="6" customWidth="1"/>
    <col min="7431" max="7431" width="16" style="6" customWidth="1"/>
    <col min="7432" max="7680" width="9" style="6"/>
    <col min="7681" max="7681" width="17.625" style="6" customWidth="1"/>
    <col min="7682" max="7682" width="5.875" style="6" customWidth="1"/>
    <col min="7683" max="7685" width="25.75" style="6" customWidth="1"/>
    <col min="7686" max="7686" width="14.125" style="6" customWidth="1"/>
    <col min="7687" max="7687" width="16" style="6" customWidth="1"/>
    <col min="7688" max="7936" width="9" style="6"/>
    <col min="7937" max="7937" width="17.625" style="6" customWidth="1"/>
    <col min="7938" max="7938" width="5.875" style="6" customWidth="1"/>
    <col min="7939" max="7941" width="25.75" style="6" customWidth="1"/>
    <col min="7942" max="7942" width="14.125" style="6" customWidth="1"/>
    <col min="7943" max="7943" width="16" style="6" customWidth="1"/>
    <col min="7944" max="8192" width="9" style="6"/>
    <col min="8193" max="8193" width="17.625" style="6" customWidth="1"/>
    <col min="8194" max="8194" width="5.875" style="6" customWidth="1"/>
    <col min="8195" max="8197" width="25.75" style="6" customWidth="1"/>
    <col min="8198" max="8198" width="14.125" style="6" customWidth="1"/>
    <col min="8199" max="8199" width="16" style="6" customWidth="1"/>
    <col min="8200" max="8448" width="9" style="6"/>
    <col min="8449" max="8449" width="17.625" style="6" customWidth="1"/>
    <col min="8450" max="8450" width="5.875" style="6" customWidth="1"/>
    <col min="8451" max="8453" width="25.75" style="6" customWidth="1"/>
    <col min="8454" max="8454" width="14.125" style="6" customWidth="1"/>
    <col min="8455" max="8455" width="16" style="6" customWidth="1"/>
    <col min="8456" max="8704" width="9" style="6"/>
    <col min="8705" max="8705" width="17.625" style="6" customWidth="1"/>
    <col min="8706" max="8706" width="5.875" style="6" customWidth="1"/>
    <col min="8707" max="8709" width="25.75" style="6" customWidth="1"/>
    <col min="8710" max="8710" width="14.125" style="6" customWidth="1"/>
    <col min="8711" max="8711" width="16" style="6" customWidth="1"/>
    <col min="8712" max="8960" width="9" style="6"/>
    <col min="8961" max="8961" width="17.625" style="6" customWidth="1"/>
    <col min="8962" max="8962" width="5.875" style="6" customWidth="1"/>
    <col min="8963" max="8965" width="25.75" style="6" customWidth="1"/>
    <col min="8966" max="8966" width="14.125" style="6" customWidth="1"/>
    <col min="8967" max="8967" width="16" style="6" customWidth="1"/>
    <col min="8968" max="9216" width="9" style="6"/>
    <col min="9217" max="9217" width="17.625" style="6" customWidth="1"/>
    <col min="9218" max="9218" width="5.875" style="6" customWidth="1"/>
    <col min="9219" max="9221" width="25.75" style="6" customWidth="1"/>
    <col min="9222" max="9222" width="14.125" style="6" customWidth="1"/>
    <col min="9223" max="9223" width="16" style="6" customWidth="1"/>
    <col min="9224" max="9472" width="9" style="6"/>
    <col min="9473" max="9473" width="17.625" style="6" customWidth="1"/>
    <col min="9474" max="9474" width="5.875" style="6" customWidth="1"/>
    <col min="9475" max="9477" width="25.75" style="6" customWidth="1"/>
    <col min="9478" max="9478" width="14.125" style="6" customWidth="1"/>
    <col min="9479" max="9479" width="16" style="6" customWidth="1"/>
    <col min="9480" max="9728" width="9" style="6"/>
    <col min="9729" max="9729" width="17.625" style="6" customWidth="1"/>
    <col min="9730" max="9730" width="5.875" style="6" customWidth="1"/>
    <col min="9731" max="9733" width="25.75" style="6" customWidth="1"/>
    <col min="9734" max="9734" width="14.125" style="6" customWidth="1"/>
    <col min="9735" max="9735" width="16" style="6" customWidth="1"/>
    <col min="9736" max="9984" width="9" style="6"/>
    <col min="9985" max="9985" width="17.625" style="6" customWidth="1"/>
    <col min="9986" max="9986" width="5.875" style="6" customWidth="1"/>
    <col min="9987" max="9989" width="25.75" style="6" customWidth="1"/>
    <col min="9990" max="9990" width="14.125" style="6" customWidth="1"/>
    <col min="9991" max="9991" width="16" style="6" customWidth="1"/>
    <col min="9992" max="10240" width="9" style="6"/>
    <col min="10241" max="10241" width="17.625" style="6" customWidth="1"/>
    <col min="10242" max="10242" width="5.875" style="6" customWidth="1"/>
    <col min="10243" max="10245" width="25.75" style="6" customWidth="1"/>
    <col min="10246" max="10246" width="14.125" style="6" customWidth="1"/>
    <col min="10247" max="10247" width="16" style="6" customWidth="1"/>
    <col min="10248" max="10496" width="9" style="6"/>
    <col min="10497" max="10497" width="17.625" style="6" customWidth="1"/>
    <col min="10498" max="10498" width="5.875" style="6" customWidth="1"/>
    <col min="10499" max="10501" width="25.75" style="6" customWidth="1"/>
    <col min="10502" max="10502" width="14.125" style="6" customWidth="1"/>
    <col min="10503" max="10503" width="16" style="6" customWidth="1"/>
    <col min="10504" max="10752" width="9" style="6"/>
    <col min="10753" max="10753" width="17.625" style="6" customWidth="1"/>
    <col min="10754" max="10754" width="5.875" style="6" customWidth="1"/>
    <col min="10755" max="10757" width="25.75" style="6" customWidth="1"/>
    <col min="10758" max="10758" width="14.125" style="6" customWidth="1"/>
    <col min="10759" max="10759" width="16" style="6" customWidth="1"/>
    <col min="10760" max="11008" width="9" style="6"/>
    <col min="11009" max="11009" width="17.625" style="6" customWidth="1"/>
    <col min="11010" max="11010" width="5.875" style="6" customWidth="1"/>
    <col min="11011" max="11013" width="25.75" style="6" customWidth="1"/>
    <col min="11014" max="11014" width="14.125" style="6" customWidth="1"/>
    <col min="11015" max="11015" width="16" style="6" customWidth="1"/>
    <col min="11016" max="11264" width="9" style="6"/>
    <col min="11265" max="11265" width="17.625" style="6" customWidth="1"/>
    <col min="11266" max="11266" width="5.875" style="6" customWidth="1"/>
    <col min="11267" max="11269" width="25.75" style="6" customWidth="1"/>
    <col min="11270" max="11270" width="14.125" style="6" customWidth="1"/>
    <col min="11271" max="11271" width="16" style="6" customWidth="1"/>
    <col min="11272" max="11520" width="9" style="6"/>
    <col min="11521" max="11521" width="17.625" style="6" customWidth="1"/>
    <col min="11522" max="11522" width="5.875" style="6" customWidth="1"/>
    <col min="11523" max="11525" width="25.75" style="6" customWidth="1"/>
    <col min="11526" max="11526" width="14.125" style="6" customWidth="1"/>
    <col min="11527" max="11527" width="16" style="6" customWidth="1"/>
    <col min="11528" max="11776" width="9" style="6"/>
    <col min="11777" max="11777" width="17.625" style="6" customWidth="1"/>
    <col min="11778" max="11778" width="5.875" style="6" customWidth="1"/>
    <col min="11779" max="11781" width="25.75" style="6" customWidth="1"/>
    <col min="11782" max="11782" width="14.125" style="6" customWidth="1"/>
    <col min="11783" max="11783" width="16" style="6" customWidth="1"/>
    <col min="11784" max="12032" width="9" style="6"/>
    <col min="12033" max="12033" width="17.625" style="6" customWidth="1"/>
    <col min="12034" max="12034" width="5.875" style="6" customWidth="1"/>
    <col min="12035" max="12037" width="25.75" style="6" customWidth="1"/>
    <col min="12038" max="12038" width="14.125" style="6" customWidth="1"/>
    <col min="12039" max="12039" width="16" style="6" customWidth="1"/>
    <col min="12040" max="12288" width="9" style="6"/>
    <col min="12289" max="12289" width="17.625" style="6" customWidth="1"/>
    <col min="12290" max="12290" width="5.875" style="6" customWidth="1"/>
    <col min="12291" max="12293" width="25.75" style="6" customWidth="1"/>
    <col min="12294" max="12294" width="14.125" style="6" customWidth="1"/>
    <col min="12295" max="12295" width="16" style="6" customWidth="1"/>
    <col min="12296" max="12544" width="9" style="6"/>
    <col min="12545" max="12545" width="17.625" style="6" customWidth="1"/>
    <col min="12546" max="12546" width="5.875" style="6" customWidth="1"/>
    <col min="12547" max="12549" width="25.75" style="6" customWidth="1"/>
    <col min="12550" max="12550" width="14.125" style="6" customWidth="1"/>
    <col min="12551" max="12551" width="16" style="6" customWidth="1"/>
    <col min="12552" max="12800" width="9" style="6"/>
    <col min="12801" max="12801" width="17.625" style="6" customWidth="1"/>
    <col min="12802" max="12802" width="5.875" style="6" customWidth="1"/>
    <col min="12803" max="12805" width="25.75" style="6" customWidth="1"/>
    <col min="12806" max="12806" width="14.125" style="6" customWidth="1"/>
    <col min="12807" max="12807" width="16" style="6" customWidth="1"/>
    <col min="12808" max="13056" width="9" style="6"/>
    <col min="13057" max="13057" width="17.625" style="6" customWidth="1"/>
    <col min="13058" max="13058" width="5.875" style="6" customWidth="1"/>
    <col min="13059" max="13061" width="25.75" style="6" customWidth="1"/>
    <col min="13062" max="13062" width="14.125" style="6" customWidth="1"/>
    <col min="13063" max="13063" width="16" style="6" customWidth="1"/>
    <col min="13064" max="13312" width="9" style="6"/>
    <col min="13313" max="13313" width="17.625" style="6" customWidth="1"/>
    <col min="13314" max="13314" width="5.875" style="6" customWidth="1"/>
    <col min="13315" max="13317" width="25.75" style="6" customWidth="1"/>
    <col min="13318" max="13318" width="14.125" style="6" customWidth="1"/>
    <col min="13319" max="13319" width="16" style="6" customWidth="1"/>
    <col min="13320" max="13568" width="9" style="6"/>
    <col min="13569" max="13569" width="17.625" style="6" customWidth="1"/>
    <col min="13570" max="13570" width="5.875" style="6" customWidth="1"/>
    <col min="13571" max="13573" width="25.75" style="6" customWidth="1"/>
    <col min="13574" max="13574" width="14.125" style="6" customWidth="1"/>
    <col min="13575" max="13575" width="16" style="6" customWidth="1"/>
    <col min="13576" max="13824" width="9" style="6"/>
    <col min="13825" max="13825" width="17.625" style="6" customWidth="1"/>
    <col min="13826" max="13826" width="5.875" style="6" customWidth="1"/>
    <col min="13827" max="13829" width="25.75" style="6" customWidth="1"/>
    <col min="13830" max="13830" width="14.125" style="6" customWidth="1"/>
    <col min="13831" max="13831" width="16" style="6" customWidth="1"/>
    <col min="13832" max="14080" width="9" style="6"/>
    <col min="14081" max="14081" width="17.625" style="6" customWidth="1"/>
    <col min="14082" max="14082" width="5.875" style="6" customWidth="1"/>
    <col min="14083" max="14085" width="25.75" style="6" customWidth="1"/>
    <col min="14086" max="14086" width="14.125" style="6" customWidth="1"/>
    <col min="14087" max="14087" width="16" style="6" customWidth="1"/>
    <col min="14088" max="14336" width="9" style="6"/>
    <col min="14337" max="14337" width="17.625" style="6" customWidth="1"/>
    <col min="14338" max="14338" width="5.875" style="6" customWidth="1"/>
    <col min="14339" max="14341" width="25.75" style="6" customWidth="1"/>
    <col min="14342" max="14342" width="14.125" style="6" customWidth="1"/>
    <col min="14343" max="14343" width="16" style="6" customWidth="1"/>
    <col min="14344" max="14592" width="9" style="6"/>
    <col min="14593" max="14593" width="17.625" style="6" customWidth="1"/>
    <col min="14594" max="14594" width="5.875" style="6" customWidth="1"/>
    <col min="14595" max="14597" width="25.75" style="6" customWidth="1"/>
    <col min="14598" max="14598" width="14.125" style="6" customWidth="1"/>
    <col min="14599" max="14599" width="16" style="6" customWidth="1"/>
    <col min="14600" max="14848" width="9" style="6"/>
    <col min="14849" max="14849" width="17.625" style="6" customWidth="1"/>
    <col min="14850" max="14850" width="5.875" style="6" customWidth="1"/>
    <col min="14851" max="14853" width="25.75" style="6" customWidth="1"/>
    <col min="14854" max="14854" width="14.125" style="6" customWidth="1"/>
    <col min="14855" max="14855" width="16" style="6" customWidth="1"/>
    <col min="14856" max="15104" width="9" style="6"/>
    <col min="15105" max="15105" width="17.625" style="6" customWidth="1"/>
    <col min="15106" max="15106" width="5.875" style="6" customWidth="1"/>
    <col min="15107" max="15109" width="25.75" style="6" customWidth="1"/>
    <col min="15110" max="15110" width="14.125" style="6" customWidth="1"/>
    <col min="15111" max="15111" width="16" style="6" customWidth="1"/>
    <col min="15112" max="15360" width="9" style="6"/>
    <col min="15361" max="15361" width="17.625" style="6" customWidth="1"/>
    <col min="15362" max="15362" width="5.875" style="6" customWidth="1"/>
    <col min="15363" max="15365" width="25.75" style="6" customWidth="1"/>
    <col min="15366" max="15366" width="14.125" style="6" customWidth="1"/>
    <col min="15367" max="15367" width="16" style="6" customWidth="1"/>
    <col min="15368" max="15616" width="9" style="6"/>
    <col min="15617" max="15617" width="17.625" style="6" customWidth="1"/>
    <col min="15618" max="15618" width="5.875" style="6" customWidth="1"/>
    <col min="15619" max="15621" width="25.75" style="6" customWidth="1"/>
    <col min="15622" max="15622" width="14.125" style="6" customWidth="1"/>
    <col min="15623" max="15623" width="16" style="6" customWidth="1"/>
    <col min="15624" max="15872" width="9" style="6"/>
    <col min="15873" max="15873" width="17.625" style="6" customWidth="1"/>
    <col min="15874" max="15874" width="5.875" style="6" customWidth="1"/>
    <col min="15875" max="15877" width="25.75" style="6" customWidth="1"/>
    <col min="15878" max="15878" width="14.125" style="6" customWidth="1"/>
    <col min="15879" max="15879" width="16" style="6" customWidth="1"/>
    <col min="15880" max="16128" width="9" style="6"/>
    <col min="16129" max="16129" width="17.625" style="6" customWidth="1"/>
    <col min="16130" max="16130" width="5.875" style="6" customWidth="1"/>
    <col min="16131" max="16133" width="25.75" style="6" customWidth="1"/>
    <col min="16134" max="16134" width="14.125" style="6" customWidth="1"/>
    <col min="16135" max="16135" width="16" style="6" customWidth="1"/>
    <col min="16136" max="16384" width="9" style="6"/>
  </cols>
  <sheetData>
    <row r="1" spans="1:9" s="1" customFormat="1" ht="18.95" customHeight="1">
      <c r="A1" s="1831" t="s">
        <v>3603</v>
      </c>
      <c r="B1" s="1832"/>
      <c r="C1" s="1614"/>
      <c r="E1" s="39"/>
      <c r="F1" s="1482" t="s">
        <v>3604</v>
      </c>
      <c r="G1" s="1482" t="s">
        <v>3605</v>
      </c>
    </row>
    <row r="2" spans="1:9" s="1" customFormat="1" ht="18.95" customHeight="1">
      <c r="A2" s="1831" t="s">
        <v>3606</v>
      </c>
      <c r="B2" s="1832"/>
      <c r="C2" s="1485" t="s">
        <v>3616</v>
      </c>
      <c r="D2" s="5"/>
      <c r="E2" s="7" t="s">
        <v>3617</v>
      </c>
      <c r="F2" s="1482" t="s">
        <v>3609</v>
      </c>
      <c r="G2" s="369" t="s">
        <v>704</v>
      </c>
    </row>
    <row r="3" spans="1:9" s="2" customFormat="1" ht="24" customHeight="1">
      <c r="A3" s="1834" t="s">
        <v>3618</v>
      </c>
      <c r="B3" s="1834"/>
      <c r="C3" s="1834"/>
      <c r="D3" s="1834"/>
      <c r="E3" s="1834"/>
      <c r="F3" s="1834"/>
      <c r="G3" s="1835"/>
    </row>
    <row r="4" spans="1:9" s="1" customFormat="1" ht="18.95" customHeight="1">
      <c r="C4" s="1483"/>
      <c r="D4" s="1843" t="s">
        <v>3619</v>
      </c>
      <c r="E4" s="1844"/>
      <c r="F4" s="1837" t="s">
        <v>3620</v>
      </c>
      <c r="G4" s="1837"/>
    </row>
    <row r="5" spans="1:9" s="158" customFormat="1" ht="24.95" customHeight="1">
      <c r="A5" s="1484" t="s">
        <v>3621</v>
      </c>
      <c r="B5" s="1484"/>
      <c r="C5" s="1481" t="s">
        <v>3622</v>
      </c>
      <c r="D5" s="1482" t="s">
        <v>3623</v>
      </c>
      <c r="E5" s="1482" t="s">
        <v>3624</v>
      </c>
      <c r="F5" s="1831" t="s">
        <v>3625</v>
      </c>
      <c r="G5" s="1845"/>
    </row>
    <row r="6" spans="1:9" s="1" customFormat="1" ht="15.95" customHeight="1">
      <c r="A6" s="116" t="s">
        <v>3626</v>
      </c>
      <c r="B6" s="1533" t="s">
        <v>49</v>
      </c>
      <c r="C6" s="199">
        <f>D6+E6+F6</f>
        <v>7</v>
      </c>
      <c r="D6" s="1543">
        <f>D7+D8</f>
        <v>0</v>
      </c>
      <c r="E6" s="1543">
        <f>E7+E8</f>
        <v>0</v>
      </c>
      <c r="F6" s="1976">
        <f>F7+F8</f>
        <v>7</v>
      </c>
      <c r="G6" s="1976"/>
      <c r="I6" s="1543">
        <f>C6-D6-E6-F6</f>
        <v>0</v>
      </c>
    </row>
    <row r="7" spans="1:9" s="1" customFormat="1" ht="15.95" customHeight="1">
      <c r="A7" s="1532"/>
      <c r="B7" s="1533" t="s">
        <v>142</v>
      </c>
      <c r="C7" s="199">
        <f>D7+E7+F7</f>
        <v>5</v>
      </c>
      <c r="D7" s="1543">
        <f t="shared" ref="D7:F8" si="0">D11+D14+D17+D20</f>
        <v>0</v>
      </c>
      <c r="E7" s="1543">
        <f t="shared" si="0"/>
        <v>0</v>
      </c>
      <c r="F7" s="1977">
        <f t="shared" si="0"/>
        <v>5</v>
      </c>
      <c r="G7" s="1977"/>
      <c r="I7" s="1543">
        <f t="shared" ref="I7:I30" si="1">C7-D7-E7-F7</f>
        <v>0</v>
      </c>
    </row>
    <row r="8" spans="1:9" s="1" customFormat="1" ht="15.95" customHeight="1">
      <c r="A8" s="1532"/>
      <c r="B8" s="1533" t="s">
        <v>68</v>
      </c>
      <c r="C8" s="199">
        <f>D8+E8+F8</f>
        <v>2</v>
      </c>
      <c r="D8" s="1543">
        <f t="shared" si="0"/>
        <v>0</v>
      </c>
      <c r="E8" s="1543">
        <f t="shared" si="0"/>
        <v>0</v>
      </c>
      <c r="F8" s="1977">
        <f t="shared" si="0"/>
        <v>2</v>
      </c>
      <c r="G8" s="1977"/>
      <c r="I8" s="1543">
        <f t="shared" si="1"/>
        <v>0</v>
      </c>
    </row>
    <row r="9" spans="1:9" s="1" customFormat="1" ht="15.95" customHeight="1">
      <c r="A9" s="116" t="s">
        <v>443</v>
      </c>
      <c r="B9" s="1533"/>
      <c r="C9" s="199"/>
      <c r="D9" s="1543"/>
      <c r="E9" s="1543"/>
      <c r="F9" s="1977"/>
      <c r="G9" s="1977"/>
    </row>
    <row r="10" spans="1:9" s="1" customFormat="1" ht="15.95" customHeight="1">
      <c r="A10" s="1532" t="s">
        <v>432</v>
      </c>
      <c r="B10" s="1533" t="s">
        <v>49</v>
      </c>
      <c r="C10" s="199">
        <f t="shared" ref="C10:C30" si="2">D10+E10+F10</f>
        <v>6</v>
      </c>
      <c r="D10" s="1543">
        <f>D11+D12</f>
        <v>0</v>
      </c>
      <c r="E10" s="1543">
        <f>E11+E12</f>
        <v>0</v>
      </c>
      <c r="F10" s="1977">
        <f>F11+F12</f>
        <v>6</v>
      </c>
      <c r="G10" s="1977"/>
      <c r="I10" s="1543">
        <f t="shared" si="1"/>
        <v>0</v>
      </c>
    </row>
    <row r="11" spans="1:9" s="1" customFormat="1" ht="15.95" customHeight="1">
      <c r="A11" s="1532"/>
      <c r="B11" s="1533" t="s">
        <v>142</v>
      </c>
      <c r="C11" s="199">
        <f t="shared" si="2"/>
        <v>4</v>
      </c>
      <c r="D11" s="1541">
        <v>0</v>
      </c>
      <c r="E11" s="1541">
        <v>0</v>
      </c>
      <c r="F11" s="1975">
        <v>4</v>
      </c>
      <c r="G11" s="1975"/>
      <c r="I11" s="1543">
        <f t="shared" si="1"/>
        <v>0</v>
      </c>
    </row>
    <row r="12" spans="1:9" s="1" customFormat="1" ht="15.95" customHeight="1">
      <c r="A12" s="1532"/>
      <c r="B12" s="1533" t="s">
        <v>68</v>
      </c>
      <c r="C12" s="199">
        <f t="shared" si="2"/>
        <v>2</v>
      </c>
      <c r="D12" s="1541">
        <v>0</v>
      </c>
      <c r="E12" s="1541">
        <v>0</v>
      </c>
      <c r="F12" s="1975">
        <v>2</v>
      </c>
      <c r="G12" s="1975"/>
      <c r="I12" s="1543">
        <f t="shared" si="1"/>
        <v>0</v>
      </c>
    </row>
    <row r="13" spans="1:9" s="1" customFormat="1" ht="15.95" customHeight="1">
      <c r="A13" s="1532" t="s">
        <v>433</v>
      </c>
      <c r="B13" s="1533" t="s">
        <v>49</v>
      </c>
      <c r="C13" s="199">
        <f t="shared" si="2"/>
        <v>0</v>
      </c>
      <c r="D13" s="1543">
        <f>D14+D15</f>
        <v>0</v>
      </c>
      <c r="E13" s="1543">
        <f>E14+E15</f>
        <v>0</v>
      </c>
      <c r="F13" s="1977">
        <f>F14+F15</f>
        <v>0</v>
      </c>
      <c r="G13" s="1977"/>
      <c r="I13" s="1543">
        <f t="shared" si="1"/>
        <v>0</v>
      </c>
    </row>
    <row r="14" spans="1:9" s="1" customFormat="1" ht="15.95" customHeight="1">
      <c r="A14" s="1532"/>
      <c r="B14" s="1533" t="s">
        <v>142</v>
      </c>
      <c r="C14" s="199">
        <f t="shared" si="2"/>
        <v>0</v>
      </c>
      <c r="D14" s="1541">
        <v>0</v>
      </c>
      <c r="E14" s="1541">
        <v>0</v>
      </c>
      <c r="F14" s="1975">
        <v>0</v>
      </c>
      <c r="G14" s="1975"/>
      <c r="I14" s="1543">
        <f t="shared" si="1"/>
        <v>0</v>
      </c>
    </row>
    <row r="15" spans="1:9" s="1" customFormat="1" ht="15.95" customHeight="1">
      <c r="A15" s="1532"/>
      <c r="B15" s="1533" t="s">
        <v>68</v>
      </c>
      <c r="C15" s="199">
        <f t="shared" si="2"/>
        <v>0</v>
      </c>
      <c r="D15" s="1541">
        <v>0</v>
      </c>
      <c r="E15" s="1541">
        <v>0</v>
      </c>
      <c r="F15" s="1975">
        <v>0</v>
      </c>
      <c r="G15" s="1975"/>
      <c r="I15" s="1543">
        <f t="shared" si="1"/>
        <v>0</v>
      </c>
    </row>
    <row r="16" spans="1:9" s="1" customFormat="1" ht="15.95" customHeight="1">
      <c r="A16" s="1532" t="s">
        <v>434</v>
      </c>
      <c r="B16" s="1533" t="s">
        <v>49</v>
      </c>
      <c r="C16" s="199">
        <f t="shared" si="2"/>
        <v>1</v>
      </c>
      <c r="D16" s="1543">
        <f>D17+D18</f>
        <v>0</v>
      </c>
      <c r="E16" s="1543">
        <f>E17+E18</f>
        <v>0</v>
      </c>
      <c r="F16" s="1977">
        <f>F17+F18</f>
        <v>1</v>
      </c>
      <c r="G16" s="1977"/>
      <c r="I16" s="1543">
        <f t="shared" si="1"/>
        <v>0</v>
      </c>
    </row>
    <row r="17" spans="1:9" s="1" customFormat="1" ht="15.95" customHeight="1">
      <c r="A17" s="1532"/>
      <c r="B17" s="1533" t="s">
        <v>142</v>
      </c>
      <c r="C17" s="199">
        <f t="shared" si="2"/>
        <v>1</v>
      </c>
      <c r="D17" s="1541">
        <v>0</v>
      </c>
      <c r="E17" s="1541">
        <v>0</v>
      </c>
      <c r="F17" s="1975">
        <v>1</v>
      </c>
      <c r="G17" s="1975"/>
      <c r="I17" s="1543">
        <f t="shared" si="1"/>
        <v>0</v>
      </c>
    </row>
    <row r="18" spans="1:9" s="1" customFormat="1" ht="15.95" customHeight="1">
      <c r="A18" s="1532"/>
      <c r="B18" s="1533" t="s">
        <v>68</v>
      </c>
      <c r="C18" s="199">
        <f t="shared" si="2"/>
        <v>0</v>
      </c>
      <c r="D18" s="1541">
        <v>0</v>
      </c>
      <c r="E18" s="1541">
        <v>0</v>
      </c>
      <c r="F18" s="1975">
        <v>0</v>
      </c>
      <c r="G18" s="1975"/>
      <c r="I18" s="1543">
        <f t="shared" si="1"/>
        <v>0</v>
      </c>
    </row>
    <row r="19" spans="1:9" s="1" customFormat="1" ht="15.95" customHeight="1">
      <c r="A19" s="1532" t="s">
        <v>706</v>
      </c>
      <c r="B19" s="1533" t="s">
        <v>49</v>
      </c>
      <c r="C19" s="199">
        <f t="shared" si="2"/>
        <v>0</v>
      </c>
      <c r="D19" s="1543">
        <f>D20+D21</f>
        <v>0</v>
      </c>
      <c r="E19" s="1543">
        <f>E20+E21</f>
        <v>0</v>
      </c>
      <c r="F19" s="1977">
        <f>F20+F21</f>
        <v>0</v>
      </c>
      <c r="G19" s="1977"/>
      <c r="I19" s="1543">
        <f t="shared" si="1"/>
        <v>0</v>
      </c>
    </row>
    <row r="20" spans="1:9" s="1" customFormat="1" ht="15.95" customHeight="1">
      <c r="A20" s="1532"/>
      <c r="B20" s="1533" t="s">
        <v>142</v>
      </c>
      <c r="C20" s="199">
        <f t="shared" si="2"/>
        <v>0</v>
      </c>
      <c r="D20" s="1541">
        <v>0</v>
      </c>
      <c r="E20" s="1541">
        <v>0</v>
      </c>
      <c r="F20" s="1975">
        <v>0</v>
      </c>
      <c r="G20" s="1975"/>
      <c r="I20" s="1543">
        <f t="shared" si="1"/>
        <v>0</v>
      </c>
    </row>
    <row r="21" spans="1:9" s="1" customFormat="1" ht="15.75" customHeight="1">
      <c r="A21" s="1532"/>
      <c r="B21" s="1533" t="s">
        <v>68</v>
      </c>
      <c r="C21" s="199">
        <f t="shared" si="2"/>
        <v>0</v>
      </c>
      <c r="D21" s="1541">
        <v>0</v>
      </c>
      <c r="E21" s="1541">
        <v>0</v>
      </c>
      <c r="F21" s="1975">
        <v>0</v>
      </c>
      <c r="G21" s="1975"/>
      <c r="I21" s="1543">
        <f t="shared" si="1"/>
        <v>0</v>
      </c>
    </row>
    <row r="22" spans="1:9" s="1" customFormat="1" ht="15.95" customHeight="1">
      <c r="A22" s="1532" t="s">
        <v>435</v>
      </c>
      <c r="B22" s="1533" t="s">
        <v>49</v>
      </c>
      <c r="C22" s="199">
        <f t="shared" si="2"/>
        <v>0</v>
      </c>
      <c r="D22" s="1543">
        <f>D23+D24</f>
        <v>0</v>
      </c>
      <c r="E22" s="1543">
        <f>E23+E24</f>
        <v>0</v>
      </c>
      <c r="F22" s="1977">
        <f>F23+F24</f>
        <v>0</v>
      </c>
      <c r="G22" s="1977"/>
      <c r="I22" s="1543">
        <f t="shared" si="1"/>
        <v>0</v>
      </c>
    </row>
    <row r="23" spans="1:9" s="1" customFormat="1" ht="15.95" customHeight="1">
      <c r="A23" s="1532"/>
      <c r="B23" s="1533" t="s">
        <v>142</v>
      </c>
      <c r="C23" s="199">
        <f t="shared" si="2"/>
        <v>0</v>
      </c>
      <c r="D23" s="1541">
        <v>0</v>
      </c>
      <c r="E23" s="1541">
        <v>0</v>
      </c>
      <c r="F23" s="1975">
        <v>0</v>
      </c>
      <c r="G23" s="1975"/>
      <c r="I23" s="1543">
        <f t="shared" si="1"/>
        <v>0</v>
      </c>
    </row>
    <row r="24" spans="1:9" s="1" customFormat="1" ht="15.95" customHeight="1">
      <c r="A24" s="1532"/>
      <c r="B24" s="1533" t="s">
        <v>68</v>
      </c>
      <c r="C24" s="199">
        <f t="shared" si="2"/>
        <v>0</v>
      </c>
      <c r="D24" s="1541">
        <v>0</v>
      </c>
      <c r="E24" s="1541">
        <v>0</v>
      </c>
      <c r="F24" s="1975">
        <v>0</v>
      </c>
      <c r="G24" s="1975"/>
      <c r="I24" s="1543">
        <f t="shared" si="1"/>
        <v>0</v>
      </c>
    </row>
    <row r="25" spans="1:9" s="1" customFormat="1" ht="15.95" customHeight="1">
      <c r="A25" s="123" t="s">
        <v>2484</v>
      </c>
      <c r="B25" s="393" t="s">
        <v>49</v>
      </c>
      <c r="C25" s="199">
        <f t="shared" si="2"/>
        <v>0</v>
      </c>
      <c r="D25" s="1543">
        <f>D26+D27</f>
        <v>0</v>
      </c>
      <c r="E25" s="1543">
        <f>E26+E27</f>
        <v>0</v>
      </c>
      <c r="F25" s="1977">
        <f>F26+F27</f>
        <v>0</v>
      </c>
      <c r="G25" s="1977"/>
      <c r="I25" s="1543">
        <f t="shared" si="1"/>
        <v>0</v>
      </c>
    </row>
    <row r="26" spans="1:9" s="1" customFormat="1" ht="15.95" customHeight="1">
      <c r="A26" s="123"/>
      <c r="B26" s="393" t="s">
        <v>142</v>
      </c>
      <c r="C26" s="199">
        <f t="shared" si="2"/>
        <v>0</v>
      </c>
      <c r="D26" s="1541">
        <v>0</v>
      </c>
      <c r="E26" s="1541">
        <v>0</v>
      </c>
      <c r="F26" s="1975">
        <v>0</v>
      </c>
      <c r="G26" s="1975"/>
      <c r="I26" s="1543">
        <f t="shared" si="1"/>
        <v>0</v>
      </c>
    </row>
    <row r="27" spans="1:9" s="1" customFormat="1" ht="15.95" customHeight="1">
      <c r="A27" s="123"/>
      <c r="B27" s="393" t="s">
        <v>68</v>
      </c>
      <c r="C27" s="199">
        <f t="shared" si="2"/>
        <v>0</v>
      </c>
      <c r="D27" s="1541">
        <v>0</v>
      </c>
      <c r="E27" s="1541">
        <v>0</v>
      </c>
      <c r="F27" s="1975">
        <v>0</v>
      </c>
      <c r="G27" s="1975"/>
      <c r="I27" s="1543">
        <f t="shared" si="1"/>
        <v>0</v>
      </c>
    </row>
    <row r="28" spans="1:9" s="1" customFormat="1" ht="15.95" customHeight="1">
      <c r="A28" s="1462" t="s">
        <v>2485</v>
      </c>
      <c r="B28" s="1449" t="s">
        <v>49</v>
      </c>
      <c r="C28" s="199">
        <f t="shared" si="2"/>
        <v>0</v>
      </c>
      <c r="D28" s="1543">
        <f>D29+D30</f>
        <v>0</v>
      </c>
      <c r="E28" s="1543">
        <f>E29+E30</f>
        <v>0</v>
      </c>
      <c r="F28" s="1847">
        <f>F29+F30</f>
        <v>0</v>
      </c>
      <c r="G28" s="1847"/>
      <c r="I28" s="1543"/>
    </row>
    <row r="29" spans="1:9" s="1" customFormat="1" ht="15.95" customHeight="1">
      <c r="A29" s="1469"/>
      <c r="B29" s="1449" t="s">
        <v>142</v>
      </c>
      <c r="C29" s="199">
        <f t="shared" si="2"/>
        <v>0</v>
      </c>
      <c r="D29" s="1541">
        <v>0</v>
      </c>
      <c r="E29" s="1541">
        <v>0</v>
      </c>
      <c r="F29" s="1842">
        <v>0</v>
      </c>
      <c r="G29" s="1842"/>
      <c r="I29" s="1543">
        <f t="shared" si="1"/>
        <v>0</v>
      </c>
    </row>
    <row r="30" spans="1:9" s="1" customFormat="1" ht="15.95" customHeight="1">
      <c r="A30" s="1469"/>
      <c r="B30" s="1449" t="s">
        <v>68</v>
      </c>
      <c r="C30" s="199">
        <f t="shared" si="2"/>
        <v>0</v>
      </c>
      <c r="D30" s="1541">
        <v>0</v>
      </c>
      <c r="E30" s="1541">
        <v>0</v>
      </c>
      <c r="F30" s="1842">
        <v>0</v>
      </c>
      <c r="G30" s="1842"/>
      <c r="I30" s="1543">
        <f t="shared" si="1"/>
        <v>0</v>
      </c>
    </row>
    <row r="31" spans="1:9" s="1" customFormat="1" ht="9.9499999999999993" customHeight="1">
      <c r="A31" s="395"/>
      <c r="B31" s="396"/>
      <c r="C31" s="1544"/>
      <c r="D31" s="1544"/>
      <c r="E31" s="1544"/>
      <c r="F31" s="1978"/>
      <c r="G31" s="1978"/>
    </row>
    <row r="32" spans="1:9" s="1" customFormat="1" ht="13.9" customHeight="1">
      <c r="A32" s="122" t="s">
        <v>328</v>
      </c>
      <c r="B32" s="122"/>
      <c r="C32" s="319" t="s">
        <v>329</v>
      </c>
      <c r="D32" s="319" t="s">
        <v>330</v>
      </c>
      <c r="E32" s="50" t="s">
        <v>371</v>
      </c>
      <c r="G32" s="99" t="s">
        <v>333</v>
      </c>
    </row>
    <row r="33" spans="1:33" s="1" customFormat="1" ht="13.9" customHeight="1">
      <c r="D33" s="319" t="s">
        <v>334</v>
      </c>
    </row>
    <row r="34" spans="1:33" s="1" customFormat="1" ht="13.9" customHeight="1"/>
    <row r="35" spans="1:33" s="94" customFormat="1" ht="13.9" customHeight="1">
      <c r="A35" s="94" t="s">
        <v>141</v>
      </c>
      <c r="B35" s="1643"/>
    </row>
    <row r="36" spans="1:33" s="104" customFormat="1" ht="13.9" customHeight="1">
      <c r="A36" s="104" t="s">
        <v>272</v>
      </c>
      <c r="E36" s="106"/>
      <c r="G36" s="106"/>
      <c r="H36" s="106"/>
      <c r="M36" s="105"/>
      <c r="N36" s="105"/>
      <c r="O36" s="105"/>
      <c r="P36" s="105"/>
      <c r="Q36" s="105"/>
    </row>
    <row r="37" spans="1:33" s="94" customFormat="1" ht="13.9" customHeight="1">
      <c r="A37" s="157"/>
      <c r="B37" s="157"/>
      <c r="C37" s="157"/>
      <c r="AC37" s="1469"/>
      <c r="AD37" s="1469"/>
      <c r="AE37" s="1469"/>
      <c r="AF37" s="1469"/>
      <c r="AG37" s="1469"/>
    </row>
    <row r="38" spans="1:33">
      <c r="C38" s="392">
        <f>C6-C7-C8</f>
        <v>0</v>
      </c>
      <c r="D38" s="392">
        <f>D6-D7-D8</f>
        <v>0</v>
      </c>
      <c r="E38" s="392">
        <f>E6-E7-E8</f>
        <v>0</v>
      </c>
      <c r="F38" s="392"/>
      <c r="G38" s="392">
        <f>G6-G7-G8</f>
        <v>0</v>
      </c>
    </row>
    <row r="39" spans="1:33">
      <c r="C39" s="392">
        <f>C10-C11-C12</f>
        <v>0</v>
      </c>
      <c r="D39" s="392">
        <f>D10-D11-D12</f>
        <v>0</v>
      </c>
      <c r="E39" s="392">
        <f>E10-E11-E12</f>
        <v>0</v>
      </c>
      <c r="F39" s="392"/>
      <c r="G39" s="392">
        <f>G10-G11-G12</f>
        <v>0</v>
      </c>
    </row>
    <row r="40" spans="1:33">
      <c r="C40" s="392">
        <f>C13-C14-C15</f>
        <v>0</v>
      </c>
      <c r="D40" s="392">
        <f>D13-D14-D15</f>
        <v>0</v>
      </c>
      <c r="E40" s="392">
        <f>E13-E14-E15</f>
        <v>0</v>
      </c>
      <c r="F40" s="392"/>
      <c r="G40" s="392">
        <f>G13-G14-G15</f>
        <v>0</v>
      </c>
    </row>
    <row r="41" spans="1:33">
      <c r="C41" s="392">
        <f>C16-C17-C18</f>
        <v>0</v>
      </c>
      <c r="D41" s="392">
        <f>D16-D17-D18</f>
        <v>0</v>
      </c>
      <c r="E41" s="392">
        <f>E16-E17-E18</f>
        <v>0</v>
      </c>
      <c r="F41" s="392"/>
      <c r="G41" s="392">
        <f>G16-G17-G18</f>
        <v>0</v>
      </c>
    </row>
    <row r="42" spans="1:33">
      <c r="C42" s="392">
        <f>C19-C20-C21</f>
        <v>0</v>
      </c>
      <c r="D42" s="392">
        <f>D19-D20-D21</f>
        <v>0</v>
      </c>
      <c r="E42" s="392">
        <f>E19-E20-E21</f>
        <v>0</v>
      </c>
      <c r="F42" s="392"/>
      <c r="G42" s="392">
        <f>G19-G20-G21</f>
        <v>0</v>
      </c>
    </row>
    <row r="43" spans="1:33">
      <c r="C43" s="392">
        <f>C22-C23-C24</f>
        <v>0</v>
      </c>
      <c r="D43" s="392">
        <f>D22-D23-D24</f>
        <v>0</v>
      </c>
      <c r="E43" s="392">
        <f>E22-E23-E24</f>
        <v>0</v>
      </c>
      <c r="F43" s="392"/>
      <c r="G43" s="392">
        <f>G22-G23-G24</f>
        <v>0</v>
      </c>
    </row>
    <row r="44" spans="1:33">
      <c r="C44" s="392">
        <f t="shared" ref="C44:E46" si="3">C6-C10-C13-C16-C19-C22</f>
        <v>0</v>
      </c>
      <c r="D44" s="392">
        <f t="shared" si="3"/>
        <v>0</v>
      </c>
      <c r="E44" s="392">
        <f t="shared" si="3"/>
        <v>0</v>
      </c>
      <c r="F44" s="392"/>
      <c r="G44" s="392">
        <f>G6-G10-G13-G16-G19-G22</f>
        <v>0</v>
      </c>
    </row>
    <row r="45" spans="1:33">
      <c r="C45" s="392">
        <f t="shared" si="3"/>
        <v>0</v>
      </c>
      <c r="D45" s="392">
        <f t="shared" si="3"/>
        <v>0</v>
      </c>
      <c r="E45" s="392">
        <f t="shared" si="3"/>
        <v>0</v>
      </c>
      <c r="F45" s="392"/>
      <c r="G45" s="392">
        <f>G7-G11-G14-G17-G20-G23</f>
        <v>0</v>
      </c>
    </row>
    <row r="46" spans="1:33">
      <c r="C46" s="392">
        <f t="shared" si="3"/>
        <v>0</v>
      </c>
      <c r="D46" s="392">
        <f t="shared" si="3"/>
        <v>0</v>
      </c>
      <c r="E46" s="392">
        <f t="shared" si="3"/>
        <v>0</v>
      </c>
      <c r="F46" s="392"/>
      <c r="G46" s="392">
        <f>G8-G12-G15-G18-G21-G24</f>
        <v>0</v>
      </c>
    </row>
    <row r="47" spans="1:33">
      <c r="C47" s="392">
        <f>C25-C26-C27</f>
        <v>0</v>
      </c>
      <c r="D47" s="392">
        <f>D25-D26-D27</f>
        <v>0</v>
      </c>
      <c r="E47" s="392">
        <f>E25-E26-E27</f>
        <v>0</v>
      </c>
      <c r="F47" s="392"/>
      <c r="G47" s="392">
        <f>G25-G26-G27</f>
        <v>0</v>
      </c>
    </row>
    <row r="48" spans="1:33">
      <c r="C48" s="392"/>
      <c r="D48" s="392"/>
      <c r="E48" s="392"/>
      <c r="F48" s="392"/>
      <c r="G48" s="392"/>
    </row>
  </sheetData>
  <mergeCells count="32">
    <mergeCell ref="F30:G30"/>
    <mergeCell ref="F31:G31"/>
    <mergeCell ref="F24:G24"/>
    <mergeCell ref="F25:G25"/>
    <mergeCell ref="F26:G26"/>
    <mergeCell ref="F27:G27"/>
    <mergeCell ref="F28:G28"/>
    <mergeCell ref="F29:G29"/>
    <mergeCell ref="F23:G23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11:G11"/>
    <mergeCell ref="A1:B1"/>
    <mergeCell ref="A2:B2"/>
    <mergeCell ref="A3:G3"/>
    <mergeCell ref="D4:E4"/>
    <mergeCell ref="F4:G4"/>
    <mergeCell ref="F5:G5"/>
    <mergeCell ref="F6:G6"/>
    <mergeCell ref="F7:G7"/>
    <mergeCell ref="F8:G8"/>
    <mergeCell ref="F9:G9"/>
    <mergeCell ref="F10:G10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&amp;C&amp;8&amp;A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2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20.625" style="97" customWidth="1"/>
    <col min="2" max="2" width="6.5" style="97" customWidth="1"/>
    <col min="3" max="6" width="10.125" style="97" customWidth="1"/>
    <col min="7" max="13" width="8.625" style="97" customWidth="1"/>
    <col min="14" max="256" width="9" style="97"/>
    <col min="257" max="257" width="20.625" style="97" customWidth="1"/>
    <col min="258" max="258" width="6.5" style="97" customWidth="1"/>
    <col min="259" max="262" width="10.125" style="97" customWidth="1"/>
    <col min="263" max="269" width="8.625" style="97" customWidth="1"/>
    <col min="270" max="512" width="9" style="97"/>
    <col min="513" max="513" width="20.625" style="97" customWidth="1"/>
    <col min="514" max="514" width="6.5" style="97" customWidth="1"/>
    <col min="515" max="518" width="10.125" style="97" customWidth="1"/>
    <col min="519" max="525" width="8.625" style="97" customWidth="1"/>
    <col min="526" max="768" width="9" style="97"/>
    <col min="769" max="769" width="20.625" style="97" customWidth="1"/>
    <col min="770" max="770" width="6.5" style="97" customWidth="1"/>
    <col min="771" max="774" width="10.125" style="97" customWidth="1"/>
    <col min="775" max="781" width="8.625" style="97" customWidth="1"/>
    <col min="782" max="1024" width="9" style="97"/>
    <col min="1025" max="1025" width="20.625" style="97" customWidth="1"/>
    <col min="1026" max="1026" width="6.5" style="97" customWidth="1"/>
    <col min="1027" max="1030" width="10.125" style="97" customWidth="1"/>
    <col min="1031" max="1037" width="8.625" style="97" customWidth="1"/>
    <col min="1038" max="1280" width="9" style="97"/>
    <col min="1281" max="1281" width="20.625" style="97" customWidth="1"/>
    <col min="1282" max="1282" width="6.5" style="97" customWidth="1"/>
    <col min="1283" max="1286" width="10.125" style="97" customWidth="1"/>
    <col min="1287" max="1293" width="8.625" style="97" customWidth="1"/>
    <col min="1294" max="1536" width="9" style="97"/>
    <col min="1537" max="1537" width="20.625" style="97" customWidth="1"/>
    <col min="1538" max="1538" width="6.5" style="97" customWidth="1"/>
    <col min="1539" max="1542" width="10.125" style="97" customWidth="1"/>
    <col min="1543" max="1549" width="8.625" style="97" customWidth="1"/>
    <col min="1550" max="1792" width="9" style="97"/>
    <col min="1793" max="1793" width="20.625" style="97" customWidth="1"/>
    <col min="1794" max="1794" width="6.5" style="97" customWidth="1"/>
    <col min="1795" max="1798" width="10.125" style="97" customWidth="1"/>
    <col min="1799" max="1805" width="8.625" style="97" customWidth="1"/>
    <col min="1806" max="2048" width="9" style="97"/>
    <col min="2049" max="2049" width="20.625" style="97" customWidth="1"/>
    <col min="2050" max="2050" width="6.5" style="97" customWidth="1"/>
    <col min="2051" max="2054" width="10.125" style="97" customWidth="1"/>
    <col min="2055" max="2061" width="8.625" style="97" customWidth="1"/>
    <col min="2062" max="2304" width="9" style="97"/>
    <col min="2305" max="2305" width="20.625" style="97" customWidth="1"/>
    <col min="2306" max="2306" width="6.5" style="97" customWidth="1"/>
    <col min="2307" max="2310" width="10.125" style="97" customWidth="1"/>
    <col min="2311" max="2317" width="8.625" style="97" customWidth="1"/>
    <col min="2318" max="2560" width="9" style="97"/>
    <col min="2561" max="2561" width="20.625" style="97" customWidth="1"/>
    <col min="2562" max="2562" width="6.5" style="97" customWidth="1"/>
    <col min="2563" max="2566" width="10.125" style="97" customWidth="1"/>
    <col min="2567" max="2573" width="8.625" style="97" customWidth="1"/>
    <col min="2574" max="2816" width="9" style="97"/>
    <col min="2817" max="2817" width="20.625" style="97" customWidth="1"/>
    <col min="2818" max="2818" width="6.5" style="97" customWidth="1"/>
    <col min="2819" max="2822" width="10.125" style="97" customWidth="1"/>
    <col min="2823" max="2829" width="8.625" style="97" customWidth="1"/>
    <col min="2830" max="3072" width="9" style="97"/>
    <col min="3073" max="3073" width="20.625" style="97" customWidth="1"/>
    <col min="3074" max="3074" width="6.5" style="97" customWidth="1"/>
    <col min="3075" max="3078" width="10.125" style="97" customWidth="1"/>
    <col min="3079" max="3085" width="8.625" style="97" customWidth="1"/>
    <col min="3086" max="3328" width="9" style="97"/>
    <col min="3329" max="3329" width="20.625" style="97" customWidth="1"/>
    <col min="3330" max="3330" width="6.5" style="97" customWidth="1"/>
    <col min="3331" max="3334" width="10.125" style="97" customWidth="1"/>
    <col min="3335" max="3341" width="8.625" style="97" customWidth="1"/>
    <col min="3342" max="3584" width="9" style="97"/>
    <col min="3585" max="3585" width="20.625" style="97" customWidth="1"/>
    <col min="3586" max="3586" width="6.5" style="97" customWidth="1"/>
    <col min="3587" max="3590" width="10.125" style="97" customWidth="1"/>
    <col min="3591" max="3597" width="8.625" style="97" customWidth="1"/>
    <col min="3598" max="3840" width="9" style="97"/>
    <col min="3841" max="3841" width="20.625" style="97" customWidth="1"/>
    <col min="3842" max="3842" width="6.5" style="97" customWidth="1"/>
    <col min="3843" max="3846" width="10.125" style="97" customWidth="1"/>
    <col min="3847" max="3853" width="8.625" style="97" customWidth="1"/>
    <col min="3854" max="4096" width="9" style="97"/>
    <col min="4097" max="4097" width="20.625" style="97" customWidth="1"/>
    <col min="4098" max="4098" width="6.5" style="97" customWidth="1"/>
    <col min="4099" max="4102" width="10.125" style="97" customWidth="1"/>
    <col min="4103" max="4109" width="8.625" style="97" customWidth="1"/>
    <col min="4110" max="4352" width="9" style="97"/>
    <col min="4353" max="4353" width="20.625" style="97" customWidth="1"/>
    <col min="4354" max="4354" width="6.5" style="97" customWidth="1"/>
    <col min="4355" max="4358" width="10.125" style="97" customWidth="1"/>
    <col min="4359" max="4365" width="8.625" style="97" customWidth="1"/>
    <col min="4366" max="4608" width="9" style="97"/>
    <col min="4609" max="4609" width="20.625" style="97" customWidth="1"/>
    <col min="4610" max="4610" width="6.5" style="97" customWidth="1"/>
    <col min="4611" max="4614" width="10.125" style="97" customWidth="1"/>
    <col min="4615" max="4621" width="8.625" style="97" customWidth="1"/>
    <col min="4622" max="4864" width="9" style="97"/>
    <col min="4865" max="4865" width="20.625" style="97" customWidth="1"/>
    <col min="4866" max="4866" width="6.5" style="97" customWidth="1"/>
    <col min="4867" max="4870" width="10.125" style="97" customWidth="1"/>
    <col min="4871" max="4877" width="8.625" style="97" customWidth="1"/>
    <col min="4878" max="5120" width="9" style="97"/>
    <col min="5121" max="5121" width="20.625" style="97" customWidth="1"/>
    <col min="5122" max="5122" width="6.5" style="97" customWidth="1"/>
    <col min="5123" max="5126" width="10.125" style="97" customWidth="1"/>
    <col min="5127" max="5133" width="8.625" style="97" customWidth="1"/>
    <col min="5134" max="5376" width="9" style="97"/>
    <col min="5377" max="5377" width="20.625" style="97" customWidth="1"/>
    <col min="5378" max="5378" width="6.5" style="97" customWidth="1"/>
    <col min="5379" max="5382" width="10.125" style="97" customWidth="1"/>
    <col min="5383" max="5389" width="8.625" style="97" customWidth="1"/>
    <col min="5390" max="5632" width="9" style="97"/>
    <col min="5633" max="5633" width="20.625" style="97" customWidth="1"/>
    <col min="5634" max="5634" width="6.5" style="97" customWidth="1"/>
    <col min="5635" max="5638" width="10.125" style="97" customWidth="1"/>
    <col min="5639" max="5645" width="8.625" style="97" customWidth="1"/>
    <col min="5646" max="5888" width="9" style="97"/>
    <col min="5889" max="5889" width="20.625" style="97" customWidth="1"/>
    <col min="5890" max="5890" width="6.5" style="97" customWidth="1"/>
    <col min="5891" max="5894" width="10.125" style="97" customWidth="1"/>
    <col min="5895" max="5901" width="8.625" style="97" customWidth="1"/>
    <col min="5902" max="6144" width="9" style="97"/>
    <col min="6145" max="6145" width="20.625" style="97" customWidth="1"/>
    <col min="6146" max="6146" width="6.5" style="97" customWidth="1"/>
    <col min="6147" max="6150" width="10.125" style="97" customWidth="1"/>
    <col min="6151" max="6157" width="8.625" style="97" customWidth="1"/>
    <col min="6158" max="6400" width="9" style="97"/>
    <col min="6401" max="6401" width="20.625" style="97" customWidth="1"/>
    <col min="6402" max="6402" width="6.5" style="97" customWidth="1"/>
    <col min="6403" max="6406" width="10.125" style="97" customWidth="1"/>
    <col min="6407" max="6413" width="8.625" style="97" customWidth="1"/>
    <col min="6414" max="6656" width="9" style="97"/>
    <col min="6657" max="6657" width="20.625" style="97" customWidth="1"/>
    <col min="6658" max="6658" width="6.5" style="97" customWidth="1"/>
    <col min="6659" max="6662" width="10.125" style="97" customWidth="1"/>
    <col min="6663" max="6669" width="8.625" style="97" customWidth="1"/>
    <col min="6670" max="6912" width="9" style="97"/>
    <col min="6913" max="6913" width="20.625" style="97" customWidth="1"/>
    <col min="6914" max="6914" width="6.5" style="97" customWidth="1"/>
    <col min="6915" max="6918" width="10.125" style="97" customWidth="1"/>
    <col min="6919" max="6925" width="8.625" style="97" customWidth="1"/>
    <col min="6926" max="7168" width="9" style="97"/>
    <col min="7169" max="7169" width="20.625" style="97" customWidth="1"/>
    <col min="7170" max="7170" width="6.5" style="97" customWidth="1"/>
    <col min="7171" max="7174" width="10.125" style="97" customWidth="1"/>
    <col min="7175" max="7181" width="8.625" style="97" customWidth="1"/>
    <col min="7182" max="7424" width="9" style="97"/>
    <col min="7425" max="7425" width="20.625" style="97" customWidth="1"/>
    <col min="7426" max="7426" width="6.5" style="97" customWidth="1"/>
    <col min="7427" max="7430" width="10.125" style="97" customWidth="1"/>
    <col min="7431" max="7437" width="8.625" style="97" customWidth="1"/>
    <col min="7438" max="7680" width="9" style="97"/>
    <col min="7681" max="7681" width="20.625" style="97" customWidth="1"/>
    <col min="7682" max="7682" width="6.5" style="97" customWidth="1"/>
    <col min="7683" max="7686" width="10.125" style="97" customWidth="1"/>
    <col min="7687" max="7693" width="8.625" style="97" customWidth="1"/>
    <col min="7694" max="7936" width="9" style="97"/>
    <col min="7937" max="7937" width="20.625" style="97" customWidth="1"/>
    <col min="7938" max="7938" width="6.5" style="97" customWidth="1"/>
    <col min="7939" max="7942" width="10.125" style="97" customWidth="1"/>
    <col min="7943" max="7949" width="8.625" style="97" customWidth="1"/>
    <col min="7950" max="8192" width="9" style="97"/>
    <col min="8193" max="8193" width="20.625" style="97" customWidth="1"/>
    <col min="8194" max="8194" width="6.5" style="97" customWidth="1"/>
    <col min="8195" max="8198" width="10.125" style="97" customWidth="1"/>
    <col min="8199" max="8205" width="8.625" style="97" customWidth="1"/>
    <col min="8206" max="8448" width="9" style="97"/>
    <col min="8449" max="8449" width="20.625" style="97" customWidth="1"/>
    <col min="8450" max="8450" width="6.5" style="97" customWidth="1"/>
    <col min="8451" max="8454" width="10.125" style="97" customWidth="1"/>
    <col min="8455" max="8461" width="8.625" style="97" customWidth="1"/>
    <col min="8462" max="8704" width="9" style="97"/>
    <col min="8705" max="8705" width="20.625" style="97" customWidth="1"/>
    <col min="8706" max="8706" width="6.5" style="97" customWidth="1"/>
    <col min="8707" max="8710" width="10.125" style="97" customWidth="1"/>
    <col min="8711" max="8717" width="8.625" style="97" customWidth="1"/>
    <col min="8718" max="8960" width="9" style="97"/>
    <col min="8961" max="8961" width="20.625" style="97" customWidth="1"/>
    <col min="8962" max="8962" width="6.5" style="97" customWidth="1"/>
    <col min="8963" max="8966" width="10.125" style="97" customWidth="1"/>
    <col min="8967" max="8973" width="8.625" style="97" customWidth="1"/>
    <col min="8974" max="9216" width="9" style="97"/>
    <col min="9217" max="9217" width="20.625" style="97" customWidth="1"/>
    <col min="9218" max="9218" width="6.5" style="97" customWidth="1"/>
    <col min="9219" max="9222" width="10.125" style="97" customWidth="1"/>
    <col min="9223" max="9229" width="8.625" style="97" customWidth="1"/>
    <col min="9230" max="9472" width="9" style="97"/>
    <col min="9473" max="9473" width="20.625" style="97" customWidth="1"/>
    <col min="9474" max="9474" width="6.5" style="97" customWidth="1"/>
    <col min="9475" max="9478" width="10.125" style="97" customWidth="1"/>
    <col min="9479" max="9485" width="8.625" style="97" customWidth="1"/>
    <col min="9486" max="9728" width="9" style="97"/>
    <col min="9729" max="9729" width="20.625" style="97" customWidth="1"/>
    <col min="9730" max="9730" width="6.5" style="97" customWidth="1"/>
    <col min="9731" max="9734" width="10.125" style="97" customWidth="1"/>
    <col min="9735" max="9741" width="8.625" style="97" customWidth="1"/>
    <col min="9742" max="9984" width="9" style="97"/>
    <col min="9985" max="9985" width="20.625" style="97" customWidth="1"/>
    <col min="9986" max="9986" width="6.5" style="97" customWidth="1"/>
    <col min="9987" max="9990" width="10.125" style="97" customWidth="1"/>
    <col min="9991" max="9997" width="8.625" style="97" customWidth="1"/>
    <col min="9998" max="10240" width="9" style="97"/>
    <col min="10241" max="10241" width="20.625" style="97" customWidth="1"/>
    <col min="10242" max="10242" width="6.5" style="97" customWidth="1"/>
    <col min="10243" max="10246" width="10.125" style="97" customWidth="1"/>
    <col min="10247" max="10253" width="8.625" style="97" customWidth="1"/>
    <col min="10254" max="10496" width="9" style="97"/>
    <col min="10497" max="10497" width="20.625" style="97" customWidth="1"/>
    <col min="10498" max="10498" width="6.5" style="97" customWidth="1"/>
    <col min="10499" max="10502" width="10.125" style="97" customWidth="1"/>
    <col min="10503" max="10509" width="8.625" style="97" customWidth="1"/>
    <col min="10510" max="10752" width="9" style="97"/>
    <col min="10753" max="10753" width="20.625" style="97" customWidth="1"/>
    <col min="10754" max="10754" width="6.5" style="97" customWidth="1"/>
    <col min="10755" max="10758" width="10.125" style="97" customWidth="1"/>
    <col min="10759" max="10765" width="8.625" style="97" customWidth="1"/>
    <col min="10766" max="11008" width="9" style="97"/>
    <col min="11009" max="11009" width="20.625" style="97" customWidth="1"/>
    <col min="11010" max="11010" width="6.5" style="97" customWidth="1"/>
    <col min="11011" max="11014" width="10.125" style="97" customWidth="1"/>
    <col min="11015" max="11021" width="8.625" style="97" customWidth="1"/>
    <col min="11022" max="11264" width="9" style="97"/>
    <col min="11265" max="11265" width="20.625" style="97" customWidth="1"/>
    <col min="11266" max="11266" width="6.5" style="97" customWidth="1"/>
    <col min="11267" max="11270" width="10.125" style="97" customWidth="1"/>
    <col min="11271" max="11277" width="8.625" style="97" customWidth="1"/>
    <col min="11278" max="11520" width="9" style="97"/>
    <col min="11521" max="11521" width="20.625" style="97" customWidth="1"/>
    <col min="11522" max="11522" width="6.5" style="97" customWidth="1"/>
    <col min="11523" max="11526" width="10.125" style="97" customWidth="1"/>
    <col min="11527" max="11533" width="8.625" style="97" customWidth="1"/>
    <col min="11534" max="11776" width="9" style="97"/>
    <col min="11777" max="11777" width="20.625" style="97" customWidth="1"/>
    <col min="11778" max="11778" width="6.5" style="97" customWidth="1"/>
    <col min="11779" max="11782" width="10.125" style="97" customWidth="1"/>
    <col min="11783" max="11789" width="8.625" style="97" customWidth="1"/>
    <col min="11790" max="12032" width="9" style="97"/>
    <col min="12033" max="12033" width="20.625" style="97" customWidth="1"/>
    <col min="12034" max="12034" width="6.5" style="97" customWidth="1"/>
    <col min="12035" max="12038" width="10.125" style="97" customWidth="1"/>
    <col min="12039" max="12045" width="8.625" style="97" customWidth="1"/>
    <col min="12046" max="12288" width="9" style="97"/>
    <col min="12289" max="12289" width="20.625" style="97" customWidth="1"/>
    <col min="12290" max="12290" width="6.5" style="97" customWidth="1"/>
    <col min="12291" max="12294" width="10.125" style="97" customWidth="1"/>
    <col min="12295" max="12301" width="8.625" style="97" customWidth="1"/>
    <col min="12302" max="12544" width="9" style="97"/>
    <col min="12545" max="12545" width="20.625" style="97" customWidth="1"/>
    <col min="12546" max="12546" width="6.5" style="97" customWidth="1"/>
    <col min="12547" max="12550" width="10.125" style="97" customWidth="1"/>
    <col min="12551" max="12557" width="8.625" style="97" customWidth="1"/>
    <col min="12558" max="12800" width="9" style="97"/>
    <col min="12801" max="12801" width="20.625" style="97" customWidth="1"/>
    <col min="12802" max="12802" width="6.5" style="97" customWidth="1"/>
    <col min="12803" max="12806" width="10.125" style="97" customWidth="1"/>
    <col min="12807" max="12813" width="8.625" style="97" customWidth="1"/>
    <col min="12814" max="13056" width="9" style="97"/>
    <col min="13057" max="13057" width="20.625" style="97" customWidth="1"/>
    <col min="13058" max="13058" width="6.5" style="97" customWidth="1"/>
    <col min="13059" max="13062" width="10.125" style="97" customWidth="1"/>
    <col min="13063" max="13069" width="8.625" style="97" customWidth="1"/>
    <col min="13070" max="13312" width="9" style="97"/>
    <col min="13313" max="13313" width="20.625" style="97" customWidth="1"/>
    <col min="13314" max="13314" width="6.5" style="97" customWidth="1"/>
    <col min="13315" max="13318" width="10.125" style="97" customWidth="1"/>
    <col min="13319" max="13325" width="8.625" style="97" customWidth="1"/>
    <col min="13326" max="13568" width="9" style="97"/>
    <col min="13569" max="13569" width="20.625" style="97" customWidth="1"/>
    <col min="13570" max="13570" width="6.5" style="97" customWidth="1"/>
    <col min="13571" max="13574" width="10.125" style="97" customWidth="1"/>
    <col min="13575" max="13581" width="8.625" style="97" customWidth="1"/>
    <col min="13582" max="13824" width="9" style="97"/>
    <col min="13825" max="13825" width="20.625" style="97" customWidth="1"/>
    <col min="13826" max="13826" width="6.5" style="97" customWidth="1"/>
    <col min="13827" max="13830" width="10.125" style="97" customWidth="1"/>
    <col min="13831" max="13837" width="8.625" style="97" customWidth="1"/>
    <col min="13838" max="14080" width="9" style="97"/>
    <col min="14081" max="14081" width="20.625" style="97" customWidth="1"/>
    <col min="14082" max="14082" width="6.5" style="97" customWidth="1"/>
    <col min="14083" max="14086" width="10.125" style="97" customWidth="1"/>
    <col min="14087" max="14093" width="8.625" style="97" customWidth="1"/>
    <col min="14094" max="14336" width="9" style="97"/>
    <col min="14337" max="14337" width="20.625" style="97" customWidth="1"/>
    <col min="14338" max="14338" width="6.5" style="97" customWidth="1"/>
    <col min="14339" max="14342" width="10.125" style="97" customWidth="1"/>
    <col min="14343" max="14349" width="8.625" style="97" customWidth="1"/>
    <col min="14350" max="14592" width="9" style="97"/>
    <col min="14593" max="14593" width="20.625" style="97" customWidth="1"/>
    <col min="14594" max="14594" width="6.5" style="97" customWidth="1"/>
    <col min="14595" max="14598" width="10.125" style="97" customWidth="1"/>
    <col min="14599" max="14605" width="8.625" style="97" customWidth="1"/>
    <col min="14606" max="14848" width="9" style="97"/>
    <col min="14849" max="14849" width="20.625" style="97" customWidth="1"/>
    <col min="14850" max="14850" width="6.5" style="97" customWidth="1"/>
    <col min="14851" max="14854" width="10.125" style="97" customWidth="1"/>
    <col min="14855" max="14861" width="8.625" style="97" customWidth="1"/>
    <col min="14862" max="15104" width="9" style="97"/>
    <col min="15105" max="15105" width="20.625" style="97" customWidth="1"/>
    <col min="15106" max="15106" width="6.5" style="97" customWidth="1"/>
    <col min="15107" max="15110" width="10.125" style="97" customWidth="1"/>
    <col min="15111" max="15117" width="8.625" style="97" customWidth="1"/>
    <col min="15118" max="15360" width="9" style="97"/>
    <col min="15361" max="15361" width="20.625" style="97" customWidth="1"/>
    <col min="15362" max="15362" width="6.5" style="97" customWidth="1"/>
    <col min="15363" max="15366" width="10.125" style="97" customWidth="1"/>
    <col min="15367" max="15373" width="8.625" style="97" customWidth="1"/>
    <col min="15374" max="15616" width="9" style="97"/>
    <col min="15617" max="15617" width="20.625" style="97" customWidth="1"/>
    <col min="15618" max="15618" width="6.5" style="97" customWidth="1"/>
    <col min="15619" max="15622" width="10.125" style="97" customWidth="1"/>
    <col min="15623" max="15629" width="8.625" style="97" customWidth="1"/>
    <col min="15630" max="15872" width="9" style="97"/>
    <col min="15873" max="15873" width="20.625" style="97" customWidth="1"/>
    <col min="15874" max="15874" width="6.5" style="97" customWidth="1"/>
    <col min="15875" max="15878" width="10.125" style="97" customWidth="1"/>
    <col min="15879" max="15885" width="8.625" style="97" customWidth="1"/>
    <col min="15886" max="16128" width="9" style="97"/>
    <col min="16129" max="16129" width="20.625" style="97" customWidth="1"/>
    <col min="16130" max="16130" width="6.5" style="97" customWidth="1"/>
    <col min="16131" max="16134" width="10.125" style="97" customWidth="1"/>
    <col min="16135" max="16141" width="8.625" style="97" customWidth="1"/>
    <col min="16142" max="16384" width="9" style="97"/>
  </cols>
  <sheetData>
    <row r="1" spans="1:17" s="94" customFormat="1" ht="16.5" customHeight="1">
      <c r="A1" s="1810" t="s">
        <v>3603</v>
      </c>
      <c r="B1" s="1780"/>
      <c r="C1" s="368"/>
      <c r="J1" s="1810" t="s">
        <v>3604</v>
      </c>
      <c r="K1" s="1737"/>
      <c r="L1" s="1810" t="s">
        <v>3605</v>
      </c>
      <c r="M1" s="1737"/>
    </row>
    <row r="2" spans="1:17" s="94" customFormat="1" ht="16.5" customHeight="1">
      <c r="A2" s="1810" t="s">
        <v>3606</v>
      </c>
      <c r="B2" s="1780"/>
      <c r="C2" s="1475" t="s">
        <v>3607</v>
      </c>
      <c r="E2" s="1475"/>
      <c r="F2" s="1475"/>
      <c r="G2" s="1475"/>
      <c r="H2" s="460"/>
      <c r="I2" s="7" t="s">
        <v>3608</v>
      </c>
      <c r="J2" s="1810" t="s">
        <v>3609</v>
      </c>
      <c r="K2" s="1737"/>
      <c r="L2" s="1810" t="s">
        <v>707</v>
      </c>
      <c r="M2" s="1737"/>
    </row>
    <row r="3" spans="1:17" s="100" customFormat="1" ht="24" customHeight="1">
      <c r="A3" s="1748" t="s">
        <v>3610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</row>
    <row r="4" spans="1:17" s="94" customFormat="1" ht="14.25">
      <c r="A4" s="1447" t="s">
        <v>708</v>
      </c>
      <c r="B4" s="1447"/>
      <c r="C4" s="1447"/>
      <c r="D4" s="1763" t="s">
        <v>2973</v>
      </c>
      <c r="E4" s="1763"/>
      <c r="F4" s="1763"/>
      <c r="G4" s="1763"/>
      <c r="H4" s="1763"/>
      <c r="I4" s="1763"/>
      <c r="J4" s="1471"/>
      <c r="K4" s="1471"/>
      <c r="L4" s="1813" t="s">
        <v>3611</v>
      </c>
      <c r="M4" s="1813"/>
    </row>
    <row r="5" spans="1:17" s="349" customFormat="1" ht="15.95" customHeight="1">
      <c r="A5" s="1808" t="s">
        <v>3612</v>
      </c>
      <c r="B5" s="1979"/>
      <c r="C5" s="1849" t="s">
        <v>2689</v>
      </c>
      <c r="D5" s="1980" t="s">
        <v>3613</v>
      </c>
      <c r="E5" s="1981"/>
      <c r="F5" s="1981"/>
      <c r="G5" s="1982" t="s">
        <v>3614</v>
      </c>
      <c r="H5" s="1983"/>
      <c r="I5" s="1983"/>
      <c r="J5" s="1983"/>
      <c r="K5" s="1983"/>
      <c r="L5" s="1983"/>
      <c r="M5" s="1825" t="s">
        <v>3615</v>
      </c>
    </row>
    <row r="6" spans="1:17" s="349" customFormat="1" ht="15.95" customHeight="1">
      <c r="A6" s="1763"/>
      <c r="B6" s="1935"/>
      <c r="C6" s="1744"/>
      <c r="D6" s="397" t="s">
        <v>49</v>
      </c>
      <c r="E6" s="397" t="s">
        <v>710</v>
      </c>
      <c r="F6" s="397" t="s">
        <v>711</v>
      </c>
      <c r="G6" s="397" t="s">
        <v>49</v>
      </c>
      <c r="H6" s="397" t="s">
        <v>712</v>
      </c>
      <c r="I6" s="397" t="s">
        <v>713</v>
      </c>
      <c r="J6" s="397" t="s">
        <v>714</v>
      </c>
      <c r="K6" s="397" t="s">
        <v>715</v>
      </c>
      <c r="L6" s="398" t="s">
        <v>716</v>
      </c>
      <c r="M6" s="1823"/>
    </row>
    <row r="7" spans="1:17" s="349" customFormat="1" ht="15.6" customHeight="1">
      <c r="A7" s="399" t="s">
        <v>717</v>
      </c>
      <c r="B7" s="400"/>
      <c r="C7" s="401">
        <f>D7+G7</f>
        <v>17</v>
      </c>
      <c r="D7" s="403">
        <f>SUM(E7:F7)</f>
        <v>17</v>
      </c>
      <c r="E7" s="404">
        <v>10</v>
      </c>
      <c r="F7" s="594">
        <v>7</v>
      </c>
      <c r="G7" s="404">
        <f>SUM(H7:L7)</f>
        <v>0</v>
      </c>
      <c r="H7" s="404">
        <v>0</v>
      </c>
      <c r="I7" s="404">
        <v>0</v>
      </c>
      <c r="J7" s="404">
        <v>0</v>
      </c>
      <c r="K7" s="404">
        <v>0</v>
      </c>
      <c r="L7" s="404">
        <v>0</v>
      </c>
      <c r="M7" s="404">
        <v>0</v>
      </c>
    </row>
    <row r="8" spans="1:17" s="349" customFormat="1" ht="8.1" customHeight="1">
      <c r="A8" s="1538"/>
      <c r="B8" s="405"/>
      <c r="C8" s="406"/>
      <c r="D8" s="408"/>
      <c r="E8" s="408"/>
      <c r="F8" s="410"/>
      <c r="G8" s="408"/>
      <c r="H8" s="408"/>
      <c r="I8" s="408"/>
      <c r="J8" s="408"/>
      <c r="K8" s="408"/>
      <c r="L8" s="408"/>
      <c r="M8" s="408"/>
    </row>
    <row r="9" spans="1:17" s="349" customFormat="1" ht="15.6" customHeight="1">
      <c r="A9" s="1538" t="s">
        <v>447</v>
      </c>
      <c r="B9" s="405" t="s">
        <v>67</v>
      </c>
      <c r="C9" s="409">
        <f>D9+G9+M9</f>
        <v>46</v>
      </c>
      <c r="D9" s="408">
        <f>E9+F9</f>
        <v>46</v>
      </c>
      <c r="E9" s="408">
        <f>SUM(E10:E13)</f>
        <v>33</v>
      </c>
      <c r="F9" s="410">
        <f>SUM(F10:F13)</f>
        <v>13</v>
      </c>
      <c r="G9" s="408">
        <f>SUM(H9:L9)</f>
        <v>0</v>
      </c>
      <c r="H9" s="408">
        <v>0</v>
      </c>
      <c r="I9" s="408">
        <v>0</v>
      </c>
      <c r="J9" s="408">
        <v>0</v>
      </c>
      <c r="K9" s="408">
        <v>0</v>
      </c>
      <c r="L9" s="408">
        <v>0</v>
      </c>
      <c r="M9" s="408">
        <v>0</v>
      </c>
      <c r="O9" s="350">
        <f>C9-D9</f>
        <v>0</v>
      </c>
      <c r="P9" s="350">
        <f>D9-E9-F9</f>
        <v>0</v>
      </c>
      <c r="Q9" s="350">
        <f>C9-E9-F9</f>
        <v>0</v>
      </c>
    </row>
    <row r="10" spans="1:17" s="349" customFormat="1" ht="15.6" customHeight="1">
      <c r="A10" s="1453" t="s">
        <v>180</v>
      </c>
      <c r="B10" s="405"/>
      <c r="C10" s="409">
        <f>D10+G10+M10</f>
        <v>11</v>
      </c>
      <c r="D10" s="408">
        <f>E10+F10</f>
        <v>11</v>
      </c>
      <c r="E10" s="410">
        <v>11</v>
      </c>
      <c r="F10" s="410">
        <v>0</v>
      </c>
      <c r="G10" s="408">
        <f t="shared" ref="G10:G29" si="0">SUM(H10:L10)</f>
        <v>0</v>
      </c>
      <c r="H10" s="408">
        <v>0</v>
      </c>
      <c r="I10" s="408">
        <v>0</v>
      </c>
      <c r="J10" s="408">
        <v>0</v>
      </c>
      <c r="K10" s="408">
        <v>0</v>
      </c>
      <c r="L10" s="408">
        <v>0</v>
      </c>
      <c r="M10" s="408">
        <v>0</v>
      </c>
      <c r="O10" s="350">
        <f>C10-D10</f>
        <v>0</v>
      </c>
      <c r="P10" s="350">
        <f>D10-E10-F10</f>
        <v>0</v>
      </c>
      <c r="Q10" s="350">
        <f>C10-E10-F10</f>
        <v>0</v>
      </c>
    </row>
    <row r="11" spans="1:17" s="349" customFormat="1" ht="15.6" customHeight="1">
      <c r="A11" s="1453" t="s">
        <v>179</v>
      </c>
      <c r="B11" s="405"/>
      <c r="C11" s="409">
        <f>D11+G11+M11</f>
        <v>12</v>
      </c>
      <c r="D11" s="408">
        <f>E11+F11</f>
        <v>12</v>
      </c>
      <c r="E11" s="410">
        <v>12</v>
      </c>
      <c r="F11" s="410">
        <v>0</v>
      </c>
      <c r="G11" s="408">
        <f t="shared" si="0"/>
        <v>0</v>
      </c>
      <c r="H11" s="408">
        <v>0</v>
      </c>
      <c r="I11" s="408">
        <v>0</v>
      </c>
      <c r="J11" s="408">
        <v>0</v>
      </c>
      <c r="K11" s="408">
        <v>0</v>
      </c>
      <c r="L11" s="408">
        <v>0</v>
      </c>
      <c r="M11" s="408">
        <v>0</v>
      </c>
      <c r="O11" s="350">
        <f>C11-D11</f>
        <v>0</v>
      </c>
      <c r="P11" s="350">
        <f>D11-E11-F11</f>
        <v>0</v>
      </c>
      <c r="Q11" s="350">
        <f>C11-E11-F11</f>
        <v>0</v>
      </c>
    </row>
    <row r="12" spans="1:17" s="349" customFormat="1" ht="15.6" customHeight="1">
      <c r="A12" s="1453" t="s">
        <v>178</v>
      </c>
      <c r="B12" s="405"/>
      <c r="C12" s="409">
        <f>D12+G12+M12</f>
        <v>10</v>
      </c>
      <c r="D12" s="408">
        <f>E12+F12</f>
        <v>10</v>
      </c>
      <c r="E12" s="410">
        <v>10</v>
      </c>
      <c r="F12" s="410">
        <v>0</v>
      </c>
      <c r="G12" s="408">
        <f t="shared" si="0"/>
        <v>0</v>
      </c>
      <c r="H12" s="408">
        <v>0</v>
      </c>
      <c r="I12" s="408">
        <v>0</v>
      </c>
      <c r="J12" s="408">
        <v>0</v>
      </c>
      <c r="K12" s="408">
        <v>0</v>
      </c>
      <c r="L12" s="408">
        <v>0</v>
      </c>
      <c r="M12" s="408">
        <v>0</v>
      </c>
      <c r="O12" s="350">
        <f>C12-D12</f>
        <v>0</v>
      </c>
      <c r="P12" s="350">
        <f>D12-E12-F12</f>
        <v>0</v>
      </c>
      <c r="Q12" s="350">
        <f>C12-E12-F12</f>
        <v>0</v>
      </c>
    </row>
    <row r="13" spans="1:17" s="349" customFormat="1" ht="15.6" customHeight="1">
      <c r="A13" s="1453" t="s">
        <v>448</v>
      </c>
      <c r="B13" s="405"/>
      <c r="C13" s="409">
        <f>D13+G13+M13</f>
        <v>13</v>
      </c>
      <c r="D13" s="408">
        <f>E13+F13</f>
        <v>13</v>
      </c>
      <c r="E13" s="410">
        <v>0</v>
      </c>
      <c r="F13" s="410">
        <v>13</v>
      </c>
      <c r="G13" s="408">
        <f t="shared" si="0"/>
        <v>0</v>
      </c>
      <c r="H13" s="408">
        <v>0</v>
      </c>
      <c r="I13" s="408">
        <v>0</v>
      </c>
      <c r="J13" s="408">
        <v>0</v>
      </c>
      <c r="K13" s="408">
        <v>0</v>
      </c>
      <c r="L13" s="408">
        <v>0</v>
      </c>
      <c r="M13" s="408">
        <v>0</v>
      </c>
      <c r="O13" s="350">
        <f>C13-D13</f>
        <v>0</v>
      </c>
      <c r="P13" s="350">
        <f>D13-E13-F13</f>
        <v>0</v>
      </c>
      <c r="Q13" s="350">
        <f>C13-E13-F13</f>
        <v>0</v>
      </c>
    </row>
    <row r="14" spans="1:17" s="349" customFormat="1" ht="8.1" customHeight="1">
      <c r="A14" s="1453"/>
      <c r="B14" s="405"/>
      <c r="C14" s="409"/>
      <c r="D14" s="408"/>
      <c r="E14" s="408"/>
      <c r="F14" s="410"/>
      <c r="G14" s="408"/>
      <c r="H14" s="408"/>
      <c r="I14" s="408"/>
      <c r="J14" s="408"/>
      <c r="K14" s="408"/>
      <c r="L14" s="408"/>
      <c r="M14" s="408"/>
    </row>
    <row r="15" spans="1:17" s="349" customFormat="1" ht="15.6" customHeight="1">
      <c r="A15" s="1538" t="s">
        <v>718</v>
      </c>
      <c r="B15" s="405" t="s">
        <v>67</v>
      </c>
      <c r="C15" s="409">
        <f>D15+G15+M15</f>
        <v>1081</v>
      </c>
      <c r="D15" s="408">
        <f>E15+F15</f>
        <v>1081</v>
      </c>
      <c r="E15" s="408">
        <f>E16+E17</f>
        <v>343</v>
      </c>
      <c r="F15" s="410">
        <f>F16+F17</f>
        <v>738</v>
      </c>
      <c r="G15" s="408">
        <f t="shared" si="0"/>
        <v>0</v>
      </c>
      <c r="H15" s="408">
        <v>0</v>
      </c>
      <c r="I15" s="408">
        <v>0</v>
      </c>
      <c r="J15" s="408">
        <v>0</v>
      </c>
      <c r="K15" s="408">
        <v>0</v>
      </c>
      <c r="L15" s="408">
        <v>0</v>
      </c>
      <c r="M15" s="408">
        <v>0</v>
      </c>
      <c r="O15" s="350">
        <f>C15-D15</f>
        <v>0</v>
      </c>
      <c r="P15" s="350">
        <f>D15-E15-F15</f>
        <v>0</v>
      </c>
      <c r="Q15" s="350">
        <f>C15-E15-F15</f>
        <v>0</v>
      </c>
    </row>
    <row r="16" spans="1:17" s="349" customFormat="1" ht="15.6" customHeight="1">
      <c r="A16" s="1453"/>
      <c r="B16" s="405" t="s">
        <v>142</v>
      </c>
      <c r="C16" s="409">
        <f>D16+G16+M16</f>
        <v>846</v>
      </c>
      <c r="D16" s="408">
        <f t="shared" ref="D16:D29" si="1">E16+F16</f>
        <v>846</v>
      </c>
      <c r="E16" s="408">
        <f>E18+E20+E22+E24</f>
        <v>201</v>
      </c>
      <c r="F16" s="410">
        <f>F18+F20+F22+F24</f>
        <v>645</v>
      </c>
      <c r="G16" s="408">
        <f t="shared" si="0"/>
        <v>0</v>
      </c>
      <c r="H16" s="408">
        <v>0</v>
      </c>
      <c r="I16" s="408">
        <v>0</v>
      </c>
      <c r="J16" s="408">
        <v>0</v>
      </c>
      <c r="K16" s="408">
        <v>0</v>
      </c>
      <c r="L16" s="408">
        <v>0</v>
      </c>
      <c r="M16" s="408">
        <v>0</v>
      </c>
      <c r="O16" s="350">
        <f t="shared" ref="O16:O25" si="2">C16-D16</f>
        <v>0</v>
      </c>
      <c r="P16" s="350">
        <f t="shared" ref="P16:P25" si="3">D16-E16-F16</f>
        <v>0</v>
      </c>
      <c r="Q16" s="350">
        <f t="shared" ref="Q16:Q25" si="4">C16-E16-F16</f>
        <v>0</v>
      </c>
    </row>
    <row r="17" spans="1:17" s="349" customFormat="1" ht="15.6" customHeight="1">
      <c r="A17" s="1453"/>
      <c r="B17" s="405" t="s">
        <v>68</v>
      </c>
      <c r="C17" s="409">
        <f t="shared" ref="C17:C29" si="5">D17+G17+M17</f>
        <v>235</v>
      </c>
      <c r="D17" s="408">
        <f t="shared" si="1"/>
        <v>235</v>
      </c>
      <c r="E17" s="408">
        <f>E19+E21+E23+E25</f>
        <v>142</v>
      </c>
      <c r="F17" s="410">
        <f>F19+F21+F23+F25</f>
        <v>93</v>
      </c>
      <c r="G17" s="408">
        <f t="shared" si="0"/>
        <v>0</v>
      </c>
      <c r="H17" s="408">
        <v>0</v>
      </c>
      <c r="I17" s="408">
        <v>0</v>
      </c>
      <c r="J17" s="408">
        <v>0</v>
      </c>
      <c r="K17" s="408">
        <v>0</v>
      </c>
      <c r="L17" s="408">
        <v>0</v>
      </c>
      <c r="M17" s="408">
        <v>0</v>
      </c>
      <c r="O17" s="350">
        <f t="shared" si="2"/>
        <v>0</v>
      </c>
      <c r="P17" s="350">
        <f t="shared" si="3"/>
        <v>0</v>
      </c>
      <c r="Q17" s="350">
        <f t="shared" si="4"/>
        <v>0</v>
      </c>
    </row>
    <row r="18" spans="1:17" s="349" customFormat="1" ht="15.6" customHeight="1">
      <c r="A18" s="1453" t="s">
        <v>180</v>
      </c>
      <c r="B18" s="405" t="s">
        <v>142</v>
      </c>
      <c r="C18" s="409">
        <f t="shared" si="5"/>
        <v>302</v>
      </c>
      <c r="D18" s="408">
        <f t="shared" si="1"/>
        <v>302</v>
      </c>
      <c r="E18" s="410">
        <v>67</v>
      </c>
      <c r="F18" s="410">
        <v>235</v>
      </c>
      <c r="G18" s="408">
        <f t="shared" si="0"/>
        <v>0</v>
      </c>
      <c r="H18" s="408">
        <v>0</v>
      </c>
      <c r="I18" s="408">
        <v>0</v>
      </c>
      <c r="J18" s="408">
        <v>0</v>
      </c>
      <c r="K18" s="408">
        <v>0</v>
      </c>
      <c r="L18" s="408">
        <v>0</v>
      </c>
      <c r="M18" s="408">
        <v>0</v>
      </c>
      <c r="O18" s="350">
        <f t="shared" si="2"/>
        <v>0</v>
      </c>
      <c r="P18" s="350">
        <f t="shared" si="3"/>
        <v>0</v>
      </c>
      <c r="Q18" s="350">
        <f t="shared" si="4"/>
        <v>0</v>
      </c>
    </row>
    <row r="19" spans="1:17" s="349" customFormat="1" ht="15.6" customHeight="1">
      <c r="A19" s="1453"/>
      <c r="B19" s="405" t="s">
        <v>68</v>
      </c>
      <c r="C19" s="409">
        <f t="shared" si="5"/>
        <v>77</v>
      </c>
      <c r="D19" s="408">
        <f t="shared" si="1"/>
        <v>77</v>
      </c>
      <c r="E19" s="410">
        <v>44</v>
      </c>
      <c r="F19" s="410">
        <v>33</v>
      </c>
      <c r="G19" s="408">
        <f t="shared" si="0"/>
        <v>0</v>
      </c>
      <c r="H19" s="408">
        <v>0</v>
      </c>
      <c r="I19" s="408">
        <v>0</v>
      </c>
      <c r="J19" s="408">
        <v>0</v>
      </c>
      <c r="K19" s="408">
        <v>0</v>
      </c>
      <c r="L19" s="408">
        <v>0</v>
      </c>
      <c r="M19" s="408">
        <v>0</v>
      </c>
      <c r="O19" s="350">
        <f t="shared" si="2"/>
        <v>0</v>
      </c>
      <c r="P19" s="350">
        <f t="shared" si="3"/>
        <v>0</v>
      </c>
      <c r="Q19" s="350">
        <f t="shared" si="4"/>
        <v>0</v>
      </c>
    </row>
    <row r="20" spans="1:17" s="349" customFormat="1" ht="15.6" customHeight="1">
      <c r="A20" s="1453" t="s">
        <v>179</v>
      </c>
      <c r="B20" s="405" t="s">
        <v>142</v>
      </c>
      <c r="C20" s="409">
        <f t="shared" si="5"/>
        <v>269</v>
      </c>
      <c r="D20" s="408">
        <f t="shared" si="1"/>
        <v>269</v>
      </c>
      <c r="E20" s="410">
        <v>69</v>
      </c>
      <c r="F20" s="410">
        <v>200</v>
      </c>
      <c r="G20" s="408">
        <f t="shared" si="0"/>
        <v>0</v>
      </c>
      <c r="H20" s="408">
        <v>0</v>
      </c>
      <c r="I20" s="408">
        <v>0</v>
      </c>
      <c r="J20" s="408">
        <v>0</v>
      </c>
      <c r="K20" s="408">
        <v>0</v>
      </c>
      <c r="L20" s="408">
        <v>0</v>
      </c>
      <c r="M20" s="408">
        <v>0</v>
      </c>
      <c r="O20" s="350">
        <f t="shared" si="2"/>
        <v>0</v>
      </c>
      <c r="P20" s="350">
        <f t="shared" si="3"/>
        <v>0</v>
      </c>
      <c r="Q20" s="350">
        <f t="shared" si="4"/>
        <v>0</v>
      </c>
    </row>
    <row r="21" spans="1:17" s="349" customFormat="1" ht="15.6" customHeight="1">
      <c r="A21" s="1453"/>
      <c r="B21" s="405" t="s">
        <v>68</v>
      </c>
      <c r="C21" s="409">
        <f t="shared" si="5"/>
        <v>79</v>
      </c>
      <c r="D21" s="408">
        <f t="shared" si="1"/>
        <v>79</v>
      </c>
      <c r="E21" s="410">
        <v>53</v>
      </c>
      <c r="F21" s="410">
        <v>26</v>
      </c>
      <c r="G21" s="408">
        <f t="shared" si="0"/>
        <v>0</v>
      </c>
      <c r="H21" s="408">
        <v>0</v>
      </c>
      <c r="I21" s="408">
        <v>0</v>
      </c>
      <c r="J21" s="408">
        <v>0</v>
      </c>
      <c r="K21" s="408">
        <v>0</v>
      </c>
      <c r="L21" s="408">
        <v>0</v>
      </c>
      <c r="M21" s="408">
        <v>0</v>
      </c>
      <c r="O21" s="350">
        <f t="shared" si="2"/>
        <v>0</v>
      </c>
      <c r="P21" s="350">
        <f t="shared" si="3"/>
        <v>0</v>
      </c>
      <c r="Q21" s="350">
        <f t="shared" si="4"/>
        <v>0</v>
      </c>
    </row>
    <row r="22" spans="1:17" s="349" customFormat="1" ht="15.6" customHeight="1">
      <c r="A22" s="1453" t="s">
        <v>178</v>
      </c>
      <c r="B22" s="405" t="s">
        <v>142</v>
      </c>
      <c r="C22" s="409">
        <f t="shared" si="5"/>
        <v>275</v>
      </c>
      <c r="D22" s="408">
        <f t="shared" si="1"/>
        <v>275</v>
      </c>
      <c r="E22" s="410">
        <v>65</v>
      </c>
      <c r="F22" s="410">
        <v>210</v>
      </c>
      <c r="G22" s="408">
        <f t="shared" si="0"/>
        <v>0</v>
      </c>
      <c r="H22" s="408">
        <v>0</v>
      </c>
      <c r="I22" s="408">
        <v>0</v>
      </c>
      <c r="J22" s="408">
        <v>0</v>
      </c>
      <c r="K22" s="408">
        <v>0</v>
      </c>
      <c r="L22" s="408">
        <v>0</v>
      </c>
      <c r="M22" s="408">
        <v>0</v>
      </c>
      <c r="O22" s="350">
        <f t="shared" si="2"/>
        <v>0</v>
      </c>
      <c r="P22" s="350">
        <f t="shared" si="3"/>
        <v>0</v>
      </c>
      <c r="Q22" s="350">
        <f t="shared" si="4"/>
        <v>0</v>
      </c>
    </row>
    <row r="23" spans="1:17" s="349" customFormat="1" ht="15.6" customHeight="1">
      <c r="A23" s="1453"/>
      <c r="B23" s="405" t="s">
        <v>68</v>
      </c>
      <c r="C23" s="409">
        <f t="shared" si="5"/>
        <v>79</v>
      </c>
      <c r="D23" s="408">
        <f t="shared" si="1"/>
        <v>79</v>
      </c>
      <c r="E23" s="410">
        <v>45</v>
      </c>
      <c r="F23" s="410">
        <v>34</v>
      </c>
      <c r="G23" s="408">
        <f t="shared" si="0"/>
        <v>0</v>
      </c>
      <c r="H23" s="408">
        <v>0</v>
      </c>
      <c r="I23" s="408">
        <v>0</v>
      </c>
      <c r="J23" s="408">
        <v>0</v>
      </c>
      <c r="K23" s="408">
        <v>0</v>
      </c>
      <c r="L23" s="408">
        <v>0</v>
      </c>
      <c r="M23" s="408">
        <v>0</v>
      </c>
      <c r="O23" s="350">
        <f t="shared" si="2"/>
        <v>0</v>
      </c>
      <c r="P23" s="350">
        <f t="shared" si="3"/>
        <v>0</v>
      </c>
      <c r="Q23" s="350">
        <f t="shared" si="4"/>
        <v>0</v>
      </c>
    </row>
    <row r="24" spans="1:17" s="349" customFormat="1" ht="15.6" customHeight="1">
      <c r="A24" s="1453" t="s">
        <v>407</v>
      </c>
      <c r="B24" s="405" t="s">
        <v>142</v>
      </c>
      <c r="C24" s="409">
        <f t="shared" si="5"/>
        <v>0</v>
      </c>
      <c r="D24" s="408">
        <f t="shared" si="1"/>
        <v>0</v>
      </c>
      <c r="E24" s="410">
        <v>0</v>
      </c>
      <c r="F24" s="410">
        <v>0</v>
      </c>
      <c r="G24" s="408">
        <f t="shared" si="0"/>
        <v>0</v>
      </c>
      <c r="H24" s="408">
        <v>0</v>
      </c>
      <c r="I24" s="408">
        <v>0</v>
      </c>
      <c r="J24" s="408">
        <v>0</v>
      </c>
      <c r="K24" s="408">
        <v>0</v>
      </c>
      <c r="L24" s="408">
        <v>0</v>
      </c>
      <c r="M24" s="408">
        <v>0</v>
      </c>
      <c r="O24" s="350">
        <f t="shared" si="2"/>
        <v>0</v>
      </c>
      <c r="P24" s="350">
        <f t="shared" si="3"/>
        <v>0</v>
      </c>
      <c r="Q24" s="350">
        <f t="shared" si="4"/>
        <v>0</v>
      </c>
    </row>
    <row r="25" spans="1:17" s="349" customFormat="1" ht="15.6" customHeight="1">
      <c r="A25" s="1453"/>
      <c r="B25" s="405" t="s">
        <v>68</v>
      </c>
      <c r="C25" s="409">
        <f t="shared" si="5"/>
        <v>0</v>
      </c>
      <c r="D25" s="408">
        <f t="shared" si="1"/>
        <v>0</v>
      </c>
      <c r="E25" s="410">
        <v>0</v>
      </c>
      <c r="F25" s="410">
        <v>0</v>
      </c>
      <c r="G25" s="408">
        <f t="shared" si="0"/>
        <v>0</v>
      </c>
      <c r="H25" s="408">
        <v>0</v>
      </c>
      <c r="I25" s="408">
        <v>0</v>
      </c>
      <c r="J25" s="408">
        <v>0</v>
      </c>
      <c r="K25" s="408">
        <v>0</v>
      </c>
      <c r="L25" s="408">
        <v>0</v>
      </c>
      <c r="M25" s="408">
        <v>0</v>
      </c>
      <c r="O25" s="350">
        <f t="shared" si="2"/>
        <v>0</v>
      </c>
      <c r="P25" s="350">
        <f t="shared" si="3"/>
        <v>0</v>
      </c>
      <c r="Q25" s="350">
        <f t="shared" si="4"/>
        <v>0</v>
      </c>
    </row>
    <row r="26" spans="1:17" s="349" customFormat="1" ht="8.1" customHeight="1">
      <c r="A26" s="1453"/>
      <c r="B26" s="405"/>
      <c r="C26" s="409"/>
      <c r="D26" s="408"/>
      <c r="E26" s="408"/>
      <c r="F26" s="410"/>
      <c r="G26" s="408"/>
      <c r="H26" s="408"/>
      <c r="I26" s="408"/>
      <c r="J26" s="408"/>
      <c r="K26" s="408"/>
      <c r="L26" s="408"/>
      <c r="M26" s="408"/>
    </row>
    <row r="27" spans="1:17" s="349" customFormat="1" ht="15.6" customHeight="1">
      <c r="A27" s="1538" t="s">
        <v>210</v>
      </c>
      <c r="B27" s="405" t="s">
        <v>67</v>
      </c>
      <c r="C27" s="409">
        <f t="shared" si="5"/>
        <v>336</v>
      </c>
      <c r="D27" s="408">
        <f t="shared" si="1"/>
        <v>336</v>
      </c>
      <c r="E27" s="408">
        <f>E28+E29</f>
        <v>125</v>
      </c>
      <c r="F27" s="410">
        <f>F28+F29</f>
        <v>211</v>
      </c>
      <c r="G27" s="408">
        <f t="shared" si="0"/>
        <v>0</v>
      </c>
      <c r="H27" s="408">
        <v>0</v>
      </c>
      <c r="I27" s="408">
        <v>0</v>
      </c>
      <c r="J27" s="408">
        <v>0</v>
      </c>
      <c r="K27" s="408">
        <v>0</v>
      </c>
      <c r="L27" s="408">
        <v>0</v>
      </c>
      <c r="M27" s="408">
        <v>0</v>
      </c>
      <c r="O27" s="350">
        <f>C27-D27</f>
        <v>0</v>
      </c>
      <c r="P27" s="350">
        <f>D27-E27-F27</f>
        <v>0</v>
      </c>
      <c r="Q27" s="350">
        <f>C27-E27-F27</f>
        <v>0</v>
      </c>
    </row>
    <row r="28" spans="1:17" s="349" customFormat="1" ht="15.6" customHeight="1">
      <c r="A28" s="412"/>
      <c r="B28" s="405" t="s">
        <v>142</v>
      </c>
      <c r="C28" s="409">
        <f t="shared" si="5"/>
        <v>249</v>
      </c>
      <c r="D28" s="408">
        <f t="shared" si="1"/>
        <v>249</v>
      </c>
      <c r="E28" s="410">
        <v>72</v>
      </c>
      <c r="F28" s="410">
        <v>177</v>
      </c>
      <c r="G28" s="408">
        <f t="shared" si="0"/>
        <v>0</v>
      </c>
      <c r="H28" s="408">
        <v>0</v>
      </c>
      <c r="I28" s="408">
        <v>0</v>
      </c>
      <c r="J28" s="408">
        <v>0</v>
      </c>
      <c r="K28" s="408">
        <v>0</v>
      </c>
      <c r="L28" s="408">
        <v>0</v>
      </c>
      <c r="M28" s="408">
        <v>0</v>
      </c>
      <c r="O28" s="350">
        <f>C28-D28</f>
        <v>0</v>
      </c>
      <c r="P28" s="350">
        <f>D28-E28-F28</f>
        <v>0</v>
      </c>
      <c r="Q28" s="350">
        <f>C28-E28-F28</f>
        <v>0</v>
      </c>
    </row>
    <row r="29" spans="1:17" s="349" customFormat="1" ht="15.6" customHeight="1">
      <c r="A29" s="413"/>
      <c r="B29" s="414" t="s">
        <v>68</v>
      </c>
      <c r="C29" s="415">
        <f t="shared" si="5"/>
        <v>87</v>
      </c>
      <c r="D29" s="595">
        <f t="shared" si="1"/>
        <v>87</v>
      </c>
      <c r="E29" s="417">
        <v>53</v>
      </c>
      <c r="F29" s="417">
        <v>34</v>
      </c>
      <c r="G29" s="595">
        <f t="shared" si="0"/>
        <v>0</v>
      </c>
      <c r="H29" s="595">
        <v>0</v>
      </c>
      <c r="I29" s="595">
        <v>0</v>
      </c>
      <c r="J29" s="595">
        <v>0</v>
      </c>
      <c r="K29" s="595">
        <v>0</v>
      </c>
      <c r="L29" s="595">
        <v>0</v>
      </c>
      <c r="M29" s="595">
        <v>0</v>
      </c>
      <c r="O29" s="350">
        <f>C29-D29</f>
        <v>0</v>
      </c>
      <c r="P29" s="350">
        <f>D29-E29-F29</f>
        <v>0</v>
      </c>
      <c r="Q29" s="350">
        <f>C29-E29-F29</f>
        <v>0</v>
      </c>
    </row>
    <row r="30" spans="1:17" s="1469" customFormat="1" ht="13.9" customHeight="1">
      <c r="A30" s="1467" t="s">
        <v>328</v>
      </c>
      <c r="B30" s="99" t="s">
        <v>329</v>
      </c>
      <c r="E30" s="94" t="s">
        <v>330</v>
      </c>
      <c r="H30" s="1462" t="s">
        <v>332</v>
      </c>
      <c r="I30" s="94"/>
      <c r="M30" s="99" t="s">
        <v>333</v>
      </c>
    </row>
    <row r="31" spans="1:17" s="1469" customFormat="1" ht="13.9" customHeight="1">
      <c r="A31" s="1462"/>
      <c r="B31" s="1462"/>
      <c r="C31" s="1462"/>
      <c r="E31" s="94" t="s">
        <v>334</v>
      </c>
      <c r="I31" s="94"/>
      <c r="K31" s="1462"/>
      <c r="L31" s="1462"/>
      <c r="M31" s="1462"/>
    </row>
    <row r="32" spans="1:17" s="349" customFormat="1" ht="13.9" customHeight="1">
      <c r="A32" s="412"/>
      <c r="B32" s="418"/>
      <c r="C32" s="419"/>
      <c r="D32" s="408"/>
      <c r="F32" s="408"/>
      <c r="G32" s="408"/>
      <c r="H32" s="408"/>
      <c r="I32" s="408"/>
      <c r="J32" s="408"/>
      <c r="K32" s="408"/>
      <c r="L32" s="408"/>
      <c r="M32" s="408"/>
    </row>
    <row r="33" spans="1:32" s="94" customFormat="1" ht="13.9" customHeight="1">
      <c r="A33" s="94" t="s">
        <v>141</v>
      </c>
      <c r="B33" s="1643"/>
      <c r="C33" s="1643"/>
    </row>
    <row r="34" spans="1:32" s="94" customFormat="1" ht="13.9" customHeight="1">
      <c r="A34" s="94" t="s">
        <v>719</v>
      </c>
      <c r="B34" s="1469"/>
      <c r="C34" s="1469"/>
    </row>
    <row r="35" spans="1:32" s="94" customFormat="1" ht="13.9" customHeight="1">
      <c r="A35" s="366" t="s">
        <v>450</v>
      </c>
      <c r="B35" s="157"/>
      <c r="AB35" s="1469"/>
      <c r="AC35" s="1469"/>
      <c r="AD35" s="1469"/>
      <c r="AE35" s="1469"/>
      <c r="AF35" s="1469"/>
    </row>
    <row r="37" spans="1:32">
      <c r="C37" s="372">
        <f>C9-C10-C11-C12-C13</f>
        <v>0</v>
      </c>
      <c r="D37" s="372">
        <f t="shared" ref="D37:M37" si="6">D9-D10-D11-D12-D13</f>
        <v>0</v>
      </c>
      <c r="E37" s="372">
        <f t="shared" si="6"/>
        <v>0</v>
      </c>
      <c r="F37" s="372">
        <f t="shared" si="6"/>
        <v>0</v>
      </c>
      <c r="G37" s="372">
        <f t="shared" si="6"/>
        <v>0</v>
      </c>
      <c r="H37" s="372">
        <f t="shared" si="6"/>
        <v>0</v>
      </c>
      <c r="I37" s="372">
        <f t="shared" si="6"/>
        <v>0</v>
      </c>
      <c r="J37" s="372">
        <f t="shared" si="6"/>
        <v>0</v>
      </c>
      <c r="K37" s="372">
        <f t="shared" si="6"/>
        <v>0</v>
      </c>
      <c r="L37" s="372">
        <f t="shared" si="6"/>
        <v>0</v>
      </c>
      <c r="M37" s="372">
        <f t="shared" si="6"/>
        <v>0</v>
      </c>
    </row>
    <row r="38" spans="1:32">
      <c r="C38" s="372">
        <f t="shared" ref="C38:M38" si="7">C15-C16-C17</f>
        <v>0</v>
      </c>
      <c r="D38" s="372">
        <f t="shared" si="7"/>
        <v>0</v>
      </c>
      <c r="E38" s="372">
        <f t="shared" si="7"/>
        <v>0</v>
      </c>
      <c r="F38" s="372">
        <f t="shared" si="7"/>
        <v>0</v>
      </c>
      <c r="G38" s="372">
        <f t="shared" si="7"/>
        <v>0</v>
      </c>
      <c r="H38" s="372">
        <f t="shared" si="7"/>
        <v>0</v>
      </c>
      <c r="I38" s="372">
        <f t="shared" si="7"/>
        <v>0</v>
      </c>
      <c r="J38" s="372">
        <f t="shared" si="7"/>
        <v>0</v>
      </c>
      <c r="K38" s="372">
        <f t="shared" si="7"/>
        <v>0</v>
      </c>
      <c r="L38" s="372">
        <f t="shared" si="7"/>
        <v>0</v>
      </c>
      <c r="M38" s="372">
        <f t="shared" si="7"/>
        <v>0</v>
      </c>
    </row>
    <row r="39" spans="1:32">
      <c r="C39" s="372">
        <f t="shared" ref="C39:M39" si="8">C15-C18-C19-C20-C21-C22-C23-C24-C25</f>
        <v>0</v>
      </c>
      <c r="D39" s="372">
        <f t="shared" si="8"/>
        <v>0</v>
      </c>
      <c r="E39" s="372">
        <f t="shared" si="8"/>
        <v>0</v>
      </c>
      <c r="F39" s="372">
        <f t="shared" si="8"/>
        <v>0</v>
      </c>
      <c r="G39" s="372">
        <f t="shared" si="8"/>
        <v>0</v>
      </c>
      <c r="H39" s="372">
        <f t="shared" si="8"/>
        <v>0</v>
      </c>
      <c r="I39" s="372">
        <f t="shared" si="8"/>
        <v>0</v>
      </c>
      <c r="J39" s="372">
        <f t="shared" si="8"/>
        <v>0</v>
      </c>
      <c r="K39" s="372">
        <f t="shared" si="8"/>
        <v>0</v>
      </c>
      <c r="L39" s="372">
        <f t="shared" si="8"/>
        <v>0</v>
      </c>
      <c r="M39" s="372">
        <f t="shared" si="8"/>
        <v>0</v>
      </c>
    </row>
    <row r="40" spans="1:32">
      <c r="C40" s="372">
        <f>C16-C18-C20-C22-C24</f>
        <v>0</v>
      </c>
      <c r="D40" s="372">
        <f t="shared" ref="D40:M41" si="9">D16-D18-D20-D22-D24</f>
        <v>0</v>
      </c>
      <c r="E40" s="372">
        <f t="shared" si="9"/>
        <v>0</v>
      </c>
      <c r="F40" s="372">
        <f t="shared" si="9"/>
        <v>0</v>
      </c>
      <c r="G40" s="372">
        <f t="shared" si="9"/>
        <v>0</v>
      </c>
      <c r="H40" s="372">
        <f t="shared" si="9"/>
        <v>0</v>
      </c>
      <c r="I40" s="372">
        <f t="shared" si="9"/>
        <v>0</v>
      </c>
      <c r="J40" s="372">
        <f t="shared" si="9"/>
        <v>0</v>
      </c>
      <c r="K40" s="372">
        <f t="shared" si="9"/>
        <v>0</v>
      </c>
      <c r="L40" s="372">
        <f t="shared" si="9"/>
        <v>0</v>
      </c>
      <c r="M40" s="372">
        <f t="shared" si="9"/>
        <v>0</v>
      </c>
    </row>
    <row r="41" spans="1:32">
      <c r="C41" s="372">
        <f>C17-C19-C21-C23-C25</f>
        <v>0</v>
      </c>
      <c r="D41" s="372">
        <f t="shared" si="9"/>
        <v>0</v>
      </c>
      <c r="E41" s="372">
        <f t="shared" si="9"/>
        <v>0</v>
      </c>
      <c r="F41" s="372">
        <f t="shared" si="9"/>
        <v>0</v>
      </c>
      <c r="G41" s="372">
        <f t="shared" si="9"/>
        <v>0</v>
      </c>
      <c r="H41" s="372">
        <f t="shared" si="9"/>
        <v>0</v>
      </c>
      <c r="I41" s="372">
        <f t="shared" si="9"/>
        <v>0</v>
      </c>
      <c r="J41" s="372">
        <f t="shared" si="9"/>
        <v>0</v>
      </c>
      <c r="K41" s="372">
        <f t="shared" si="9"/>
        <v>0</v>
      </c>
      <c r="L41" s="372">
        <f t="shared" si="9"/>
        <v>0</v>
      </c>
      <c r="M41" s="372">
        <f t="shared" si="9"/>
        <v>0</v>
      </c>
    </row>
    <row r="42" spans="1:32">
      <c r="C42" s="372">
        <f>C27-C28-C29</f>
        <v>0</v>
      </c>
      <c r="D42" s="372">
        <f t="shared" ref="D42:M42" si="10">D27-D28-D29</f>
        <v>0</v>
      </c>
      <c r="E42" s="372">
        <f t="shared" si="10"/>
        <v>0</v>
      </c>
      <c r="F42" s="372">
        <f t="shared" si="10"/>
        <v>0</v>
      </c>
      <c r="G42" s="372">
        <f t="shared" si="10"/>
        <v>0</v>
      </c>
      <c r="H42" s="372">
        <f t="shared" si="10"/>
        <v>0</v>
      </c>
      <c r="I42" s="372">
        <f t="shared" si="10"/>
        <v>0</v>
      </c>
      <c r="J42" s="372">
        <f t="shared" si="10"/>
        <v>0</v>
      </c>
      <c r="K42" s="372">
        <f t="shared" si="10"/>
        <v>0</v>
      </c>
      <c r="L42" s="372">
        <f t="shared" si="10"/>
        <v>0</v>
      </c>
      <c r="M42" s="372">
        <f t="shared" si="10"/>
        <v>0</v>
      </c>
    </row>
  </sheetData>
  <mergeCells count="14">
    <mergeCell ref="A3:M3"/>
    <mergeCell ref="D4:I4"/>
    <mergeCell ref="L4:M4"/>
    <mergeCell ref="A5:B6"/>
    <mergeCell ref="C5:C6"/>
    <mergeCell ref="D5:F5"/>
    <mergeCell ref="G5:L5"/>
    <mergeCell ref="M5:M6"/>
    <mergeCell ref="A1:B1"/>
    <mergeCell ref="J1:K1"/>
    <mergeCell ref="L1:M1"/>
    <mergeCell ref="A2:B2"/>
    <mergeCell ref="J2:K2"/>
    <mergeCell ref="L2:M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firstPageNumber="77" orientation="landscape" r:id="rId1"/>
  <headerFooter alignWithMargins="0">
    <oddFooter>&amp;C&amp;8&amp;A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"/>
  <sheetViews>
    <sheetView view="pageBreakPreview" zoomScale="80" zoomScaleNormal="90" zoomScaleSheetLayoutView="80" workbookViewId="0">
      <selection activeCell="I10" sqref="I10"/>
    </sheetView>
  </sheetViews>
  <sheetFormatPr defaultColWidth="9" defaultRowHeight="15.75"/>
  <cols>
    <col min="1" max="1" width="11.875" style="9" customWidth="1"/>
    <col min="2" max="4" width="5.25" style="97" customWidth="1"/>
    <col min="5" max="7" width="4.875" style="97" customWidth="1"/>
    <col min="8" max="8" width="5.25" style="97" customWidth="1"/>
    <col min="9" max="25" width="4.875" style="97" customWidth="1"/>
    <col min="26" max="26" width="5.625" style="97" customWidth="1"/>
    <col min="27" max="40" width="4.5" style="97" bestFit="1" customWidth="1"/>
    <col min="41" max="256" width="9" style="97"/>
    <col min="257" max="257" width="11.875" style="97" customWidth="1"/>
    <col min="258" max="260" width="5.25" style="97" customWidth="1"/>
    <col min="261" max="263" width="4.875" style="97" customWidth="1"/>
    <col min="264" max="264" width="5.25" style="97" customWidth="1"/>
    <col min="265" max="281" width="4.875" style="97" customWidth="1"/>
    <col min="282" max="282" width="5.625" style="97" customWidth="1"/>
    <col min="283" max="296" width="4.5" style="97" bestFit="1" customWidth="1"/>
    <col min="297" max="512" width="9" style="97"/>
    <col min="513" max="513" width="11.875" style="97" customWidth="1"/>
    <col min="514" max="516" width="5.25" style="97" customWidth="1"/>
    <col min="517" max="519" width="4.875" style="97" customWidth="1"/>
    <col min="520" max="520" width="5.25" style="97" customWidth="1"/>
    <col min="521" max="537" width="4.875" style="97" customWidth="1"/>
    <col min="538" max="538" width="5.625" style="97" customWidth="1"/>
    <col min="539" max="552" width="4.5" style="97" bestFit="1" customWidth="1"/>
    <col min="553" max="768" width="9" style="97"/>
    <col min="769" max="769" width="11.875" style="97" customWidth="1"/>
    <col min="770" max="772" width="5.25" style="97" customWidth="1"/>
    <col min="773" max="775" width="4.875" style="97" customWidth="1"/>
    <col min="776" max="776" width="5.25" style="97" customWidth="1"/>
    <col min="777" max="793" width="4.875" style="97" customWidth="1"/>
    <col min="794" max="794" width="5.625" style="97" customWidth="1"/>
    <col min="795" max="808" width="4.5" style="97" bestFit="1" customWidth="1"/>
    <col min="809" max="1024" width="9" style="97"/>
    <col min="1025" max="1025" width="11.875" style="97" customWidth="1"/>
    <col min="1026" max="1028" width="5.25" style="97" customWidth="1"/>
    <col min="1029" max="1031" width="4.875" style="97" customWidth="1"/>
    <col min="1032" max="1032" width="5.25" style="97" customWidth="1"/>
    <col min="1033" max="1049" width="4.875" style="97" customWidth="1"/>
    <col min="1050" max="1050" width="5.625" style="97" customWidth="1"/>
    <col min="1051" max="1064" width="4.5" style="97" bestFit="1" customWidth="1"/>
    <col min="1065" max="1280" width="9" style="97"/>
    <col min="1281" max="1281" width="11.875" style="97" customWidth="1"/>
    <col min="1282" max="1284" width="5.25" style="97" customWidth="1"/>
    <col min="1285" max="1287" width="4.875" style="97" customWidth="1"/>
    <col min="1288" max="1288" width="5.25" style="97" customWidth="1"/>
    <col min="1289" max="1305" width="4.875" style="97" customWidth="1"/>
    <col min="1306" max="1306" width="5.625" style="97" customWidth="1"/>
    <col min="1307" max="1320" width="4.5" style="97" bestFit="1" customWidth="1"/>
    <col min="1321" max="1536" width="9" style="97"/>
    <col min="1537" max="1537" width="11.875" style="97" customWidth="1"/>
    <col min="1538" max="1540" width="5.25" style="97" customWidth="1"/>
    <col min="1541" max="1543" width="4.875" style="97" customWidth="1"/>
    <col min="1544" max="1544" width="5.25" style="97" customWidth="1"/>
    <col min="1545" max="1561" width="4.875" style="97" customWidth="1"/>
    <col min="1562" max="1562" width="5.625" style="97" customWidth="1"/>
    <col min="1563" max="1576" width="4.5" style="97" bestFit="1" customWidth="1"/>
    <col min="1577" max="1792" width="9" style="97"/>
    <col min="1793" max="1793" width="11.875" style="97" customWidth="1"/>
    <col min="1794" max="1796" width="5.25" style="97" customWidth="1"/>
    <col min="1797" max="1799" width="4.875" style="97" customWidth="1"/>
    <col min="1800" max="1800" width="5.25" style="97" customWidth="1"/>
    <col min="1801" max="1817" width="4.875" style="97" customWidth="1"/>
    <col min="1818" max="1818" width="5.625" style="97" customWidth="1"/>
    <col min="1819" max="1832" width="4.5" style="97" bestFit="1" customWidth="1"/>
    <col min="1833" max="2048" width="9" style="97"/>
    <col min="2049" max="2049" width="11.875" style="97" customWidth="1"/>
    <col min="2050" max="2052" width="5.25" style="97" customWidth="1"/>
    <col min="2053" max="2055" width="4.875" style="97" customWidth="1"/>
    <col min="2056" max="2056" width="5.25" style="97" customWidth="1"/>
    <col min="2057" max="2073" width="4.875" style="97" customWidth="1"/>
    <col min="2074" max="2074" width="5.625" style="97" customWidth="1"/>
    <col min="2075" max="2088" width="4.5" style="97" bestFit="1" customWidth="1"/>
    <col min="2089" max="2304" width="9" style="97"/>
    <col min="2305" max="2305" width="11.875" style="97" customWidth="1"/>
    <col min="2306" max="2308" width="5.25" style="97" customWidth="1"/>
    <col min="2309" max="2311" width="4.875" style="97" customWidth="1"/>
    <col min="2312" max="2312" width="5.25" style="97" customWidth="1"/>
    <col min="2313" max="2329" width="4.875" style="97" customWidth="1"/>
    <col min="2330" max="2330" width="5.625" style="97" customWidth="1"/>
    <col min="2331" max="2344" width="4.5" style="97" bestFit="1" customWidth="1"/>
    <col min="2345" max="2560" width="9" style="97"/>
    <col min="2561" max="2561" width="11.875" style="97" customWidth="1"/>
    <col min="2562" max="2564" width="5.25" style="97" customWidth="1"/>
    <col min="2565" max="2567" width="4.875" style="97" customWidth="1"/>
    <col min="2568" max="2568" width="5.25" style="97" customWidth="1"/>
    <col min="2569" max="2585" width="4.875" style="97" customWidth="1"/>
    <col min="2586" max="2586" width="5.625" style="97" customWidth="1"/>
    <col min="2587" max="2600" width="4.5" style="97" bestFit="1" customWidth="1"/>
    <col min="2601" max="2816" width="9" style="97"/>
    <col min="2817" max="2817" width="11.875" style="97" customWidth="1"/>
    <col min="2818" max="2820" width="5.25" style="97" customWidth="1"/>
    <col min="2821" max="2823" width="4.875" style="97" customWidth="1"/>
    <col min="2824" max="2824" width="5.25" style="97" customWidth="1"/>
    <col min="2825" max="2841" width="4.875" style="97" customWidth="1"/>
    <col min="2842" max="2842" width="5.625" style="97" customWidth="1"/>
    <col min="2843" max="2856" width="4.5" style="97" bestFit="1" customWidth="1"/>
    <col min="2857" max="3072" width="9" style="97"/>
    <col min="3073" max="3073" width="11.875" style="97" customWidth="1"/>
    <col min="3074" max="3076" width="5.25" style="97" customWidth="1"/>
    <col min="3077" max="3079" width="4.875" style="97" customWidth="1"/>
    <col min="3080" max="3080" width="5.25" style="97" customWidth="1"/>
    <col min="3081" max="3097" width="4.875" style="97" customWidth="1"/>
    <col min="3098" max="3098" width="5.625" style="97" customWidth="1"/>
    <col min="3099" max="3112" width="4.5" style="97" bestFit="1" customWidth="1"/>
    <col min="3113" max="3328" width="9" style="97"/>
    <col min="3329" max="3329" width="11.875" style="97" customWidth="1"/>
    <col min="3330" max="3332" width="5.25" style="97" customWidth="1"/>
    <col min="3333" max="3335" width="4.875" style="97" customWidth="1"/>
    <col min="3336" max="3336" width="5.25" style="97" customWidth="1"/>
    <col min="3337" max="3353" width="4.875" style="97" customWidth="1"/>
    <col min="3354" max="3354" width="5.625" style="97" customWidth="1"/>
    <col min="3355" max="3368" width="4.5" style="97" bestFit="1" customWidth="1"/>
    <col min="3369" max="3584" width="9" style="97"/>
    <col min="3585" max="3585" width="11.875" style="97" customWidth="1"/>
    <col min="3586" max="3588" width="5.25" style="97" customWidth="1"/>
    <col min="3589" max="3591" width="4.875" style="97" customWidth="1"/>
    <col min="3592" max="3592" width="5.25" style="97" customWidth="1"/>
    <col min="3593" max="3609" width="4.875" style="97" customWidth="1"/>
    <col min="3610" max="3610" width="5.625" style="97" customWidth="1"/>
    <col min="3611" max="3624" width="4.5" style="97" bestFit="1" customWidth="1"/>
    <col min="3625" max="3840" width="9" style="97"/>
    <col min="3841" max="3841" width="11.875" style="97" customWidth="1"/>
    <col min="3842" max="3844" width="5.25" style="97" customWidth="1"/>
    <col min="3845" max="3847" width="4.875" style="97" customWidth="1"/>
    <col min="3848" max="3848" width="5.25" style="97" customWidth="1"/>
    <col min="3849" max="3865" width="4.875" style="97" customWidth="1"/>
    <col min="3866" max="3866" width="5.625" style="97" customWidth="1"/>
    <col min="3867" max="3880" width="4.5" style="97" bestFit="1" customWidth="1"/>
    <col min="3881" max="4096" width="9" style="97"/>
    <col min="4097" max="4097" width="11.875" style="97" customWidth="1"/>
    <col min="4098" max="4100" width="5.25" style="97" customWidth="1"/>
    <col min="4101" max="4103" width="4.875" style="97" customWidth="1"/>
    <col min="4104" max="4104" width="5.25" style="97" customWidth="1"/>
    <col min="4105" max="4121" width="4.875" style="97" customWidth="1"/>
    <col min="4122" max="4122" width="5.625" style="97" customWidth="1"/>
    <col min="4123" max="4136" width="4.5" style="97" bestFit="1" customWidth="1"/>
    <col min="4137" max="4352" width="9" style="97"/>
    <col min="4353" max="4353" width="11.875" style="97" customWidth="1"/>
    <col min="4354" max="4356" width="5.25" style="97" customWidth="1"/>
    <col min="4357" max="4359" width="4.875" style="97" customWidth="1"/>
    <col min="4360" max="4360" width="5.25" style="97" customWidth="1"/>
    <col min="4361" max="4377" width="4.875" style="97" customWidth="1"/>
    <col min="4378" max="4378" width="5.625" style="97" customWidth="1"/>
    <col min="4379" max="4392" width="4.5" style="97" bestFit="1" customWidth="1"/>
    <col min="4393" max="4608" width="9" style="97"/>
    <col min="4609" max="4609" width="11.875" style="97" customWidth="1"/>
    <col min="4610" max="4612" width="5.25" style="97" customWidth="1"/>
    <col min="4613" max="4615" width="4.875" style="97" customWidth="1"/>
    <col min="4616" max="4616" width="5.25" style="97" customWidth="1"/>
    <col min="4617" max="4633" width="4.875" style="97" customWidth="1"/>
    <col min="4634" max="4634" width="5.625" style="97" customWidth="1"/>
    <col min="4635" max="4648" width="4.5" style="97" bestFit="1" customWidth="1"/>
    <col min="4649" max="4864" width="9" style="97"/>
    <col min="4865" max="4865" width="11.875" style="97" customWidth="1"/>
    <col min="4866" max="4868" width="5.25" style="97" customWidth="1"/>
    <col min="4869" max="4871" width="4.875" style="97" customWidth="1"/>
    <col min="4872" max="4872" width="5.25" style="97" customWidth="1"/>
    <col min="4873" max="4889" width="4.875" style="97" customWidth="1"/>
    <col min="4890" max="4890" width="5.625" style="97" customWidth="1"/>
    <col min="4891" max="4904" width="4.5" style="97" bestFit="1" customWidth="1"/>
    <col min="4905" max="5120" width="9" style="97"/>
    <col min="5121" max="5121" width="11.875" style="97" customWidth="1"/>
    <col min="5122" max="5124" width="5.25" style="97" customWidth="1"/>
    <col min="5125" max="5127" width="4.875" style="97" customWidth="1"/>
    <col min="5128" max="5128" width="5.25" style="97" customWidth="1"/>
    <col min="5129" max="5145" width="4.875" style="97" customWidth="1"/>
    <col min="5146" max="5146" width="5.625" style="97" customWidth="1"/>
    <col min="5147" max="5160" width="4.5" style="97" bestFit="1" customWidth="1"/>
    <col min="5161" max="5376" width="9" style="97"/>
    <col min="5377" max="5377" width="11.875" style="97" customWidth="1"/>
    <col min="5378" max="5380" width="5.25" style="97" customWidth="1"/>
    <col min="5381" max="5383" width="4.875" style="97" customWidth="1"/>
    <col min="5384" max="5384" width="5.25" style="97" customWidth="1"/>
    <col min="5385" max="5401" width="4.875" style="97" customWidth="1"/>
    <col min="5402" max="5402" width="5.625" style="97" customWidth="1"/>
    <col min="5403" max="5416" width="4.5" style="97" bestFit="1" customWidth="1"/>
    <col min="5417" max="5632" width="9" style="97"/>
    <col min="5633" max="5633" width="11.875" style="97" customWidth="1"/>
    <col min="5634" max="5636" width="5.25" style="97" customWidth="1"/>
    <col min="5637" max="5639" width="4.875" style="97" customWidth="1"/>
    <col min="5640" max="5640" width="5.25" style="97" customWidth="1"/>
    <col min="5641" max="5657" width="4.875" style="97" customWidth="1"/>
    <col min="5658" max="5658" width="5.625" style="97" customWidth="1"/>
    <col min="5659" max="5672" width="4.5" style="97" bestFit="1" customWidth="1"/>
    <col min="5673" max="5888" width="9" style="97"/>
    <col min="5889" max="5889" width="11.875" style="97" customWidth="1"/>
    <col min="5890" max="5892" width="5.25" style="97" customWidth="1"/>
    <col min="5893" max="5895" width="4.875" style="97" customWidth="1"/>
    <col min="5896" max="5896" width="5.25" style="97" customWidth="1"/>
    <col min="5897" max="5913" width="4.875" style="97" customWidth="1"/>
    <col min="5914" max="5914" width="5.625" style="97" customWidth="1"/>
    <col min="5915" max="5928" width="4.5" style="97" bestFit="1" customWidth="1"/>
    <col min="5929" max="6144" width="9" style="97"/>
    <col min="6145" max="6145" width="11.875" style="97" customWidth="1"/>
    <col min="6146" max="6148" width="5.25" style="97" customWidth="1"/>
    <col min="6149" max="6151" width="4.875" style="97" customWidth="1"/>
    <col min="6152" max="6152" width="5.25" style="97" customWidth="1"/>
    <col min="6153" max="6169" width="4.875" style="97" customWidth="1"/>
    <col min="6170" max="6170" width="5.625" style="97" customWidth="1"/>
    <col min="6171" max="6184" width="4.5" style="97" bestFit="1" customWidth="1"/>
    <col min="6185" max="6400" width="9" style="97"/>
    <col min="6401" max="6401" width="11.875" style="97" customWidth="1"/>
    <col min="6402" max="6404" width="5.25" style="97" customWidth="1"/>
    <col min="6405" max="6407" width="4.875" style="97" customWidth="1"/>
    <col min="6408" max="6408" width="5.25" style="97" customWidth="1"/>
    <col min="6409" max="6425" width="4.875" style="97" customWidth="1"/>
    <col min="6426" max="6426" width="5.625" style="97" customWidth="1"/>
    <col min="6427" max="6440" width="4.5" style="97" bestFit="1" customWidth="1"/>
    <col min="6441" max="6656" width="9" style="97"/>
    <col min="6657" max="6657" width="11.875" style="97" customWidth="1"/>
    <col min="6658" max="6660" width="5.25" style="97" customWidth="1"/>
    <col min="6661" max="6663" width="4.875" style="97" customWidth="1"/>
    <col min="6664" max="6664" width="5.25" style="97" customWidth="1"/>
    <col min="6665" max="6681" width="4.875" style="97" customWidth="1"/>
    <col min="6682" max="6682" width="5.625" style="97" customWidth="1"/>
    <col min="6683" max="6696" width="4.5" style="97" bestFit="1" customWidth="1"/>
    <col min="6697" max="6912" width="9" style="97"/>
    <col min="6913" max="6913" width="11.875" style="97" customWidth="1"/>
    <col min="6914" max="6916" width="5.25" style="97" customWidth="1"/>
    <col min="6917" max="6919" width="4.875" style="97" customWidth="1"/>
    <col min="6920" max="6920" width="5.25" style="97" customWidth="1"/>
    <col min="6921" max="6937" width="4.875" style="97" customWidth="1"/>
    <col min="6938" max="6938" width="5.625" style="97" customWidth="1"/>
    <col min="6939" max="6952" width="4.5" style="97" bestFit="1" customWidth="1"/>
    <col min="6953" max="7168" width="9" style="97"/>
    <col min="7169" max="7169" width="11.875" style="97" customWidth="1"/>
    <col min="7170" max="7172" width="5.25" style="97" customWidth="1"/>
    <col min="7173" max="7175" width="4.875" style="97" customWidth="1"/>
    <col min="7176" max="7176" width="5.25" style="97" customWidth="1"/>
    <col min="7177" max="7193" width="4.875" style="97" customWidth="1"/>
    <col min="7194" max="7194" width="5.625" style="97" customWidth="1"/>
    <col min="7195" max="7208" width="4.5" style="97" bestFit="1" customWidth="1"/>
    <col min="7209" max="7424" width="9" style="97"/>
    <col min="7425" max="7425" width="11.875" style="97" customWidth="1"/>
    <col min="7426" max="7428" width="5.25" style="97" customWidth="1"/>
    <col min="7429" max="7431" width="4.875" style="97" customWidth="1"/>
    <col min="7432" max="7432" width="5.25" style="97" customWidth="1"/>
    <col min="7433" max="7449" width="4.875" style="97" customWidth="1"/>
    <col min="7450" max="7450" width="5.625" style="97" customWidth="1"/>
    <col min="7451" max="7464" width="4.5" style="97" bestFit="1" customWidth="1"/>
    <col min="7465" max="7680" width="9" style="97"/>
    <col min="7681" max="7681" width="11.875" style="97" customWidth="1"/>
    <col min="7682" max="7684" width="5.25" style="97" customWidth="1"/>
    <col min="7685" max="7687" width="4.875" style="97" customWidth="1"/>
    <col min="7688" max="7688" width="5.25" style="97" customWidth="1"/>
    <col min="7689" max="7705" width="4.875" style="97" customWidth="1"/>
    <col min="7706" max="7706" width="5.625" style="97" customWidth="1"/>
    <col min="7707" max="7720" width="4.5" style="97" bestFit="1" customWidth="1"/>
    <col min="7721" max="7936" width="9" style="97"/>
    <col min="7937" max="7937" width="11.875" style="97" customWidth="1"/>
    <col min="7938" max="7940" width="5.25" style="97" customWidth="1"/>
    <col min="7941" max="7943" width="4.875" style="97" customWidth="1"/>
    <col min="7944" max="7944" width="5.25" style="97" customWidth="1"/>
    <col min="7945" max="7961" width="4.875" style="97" customWidth="1"/>
    <col min="7962" max="7962" width="5.625" style="97" customWidth="1"/>
    <col min="7963" max="7976" width="4.5" style="97" bestFit="1" customWidth="1"/>
    <col min="7977" max="8192" width="9" style="97"/>
    <col min="8193" max="8193" width="11.875" style="97" customWidth="1"/>
    <col min="8194" max="8196" width="5.25" style="97" customWidth="1"/>
    <col min="8197" max="8199" width="4.875" style="97" customWidth="1"/>
    <col min="8200" max="8200" width="5.25" style="97" customWidth="1"/>
    <col min="8201" max="8217" width="4.875" style="97" customWidth="1"/>
    <col min="8218" max="8218" width="5.625" style="97" customWidth="1"/>
    <col min="8219" max="8232" width="4.5" style="97" bestFit="1" customWidth="1"/>
    <col min="8233" max="8448" width="9" style="97"/>
    <col min="8449" max="8449" width="11.875" style="97" customWidth="1"/>
    <col min="8450" max="8452" width="5.25" style="97" customWidth="1"/>
    <col min="8453" max="8455" width="4.875" style="97" customWidth="1"/>
    <col min="8456" max="8456" width="5.25" style="97" customWidth="1"/>
    <col min="8457" max="8473" width="4.875" style="97" customWidth="1"/>
    <col min="8474" max="8474" width="5.625" style="97" customWidth="1"/>
    <col min="8475" max="8488" width="4.5" style="97" bestFit="1" customWidth="1"/>
    <col min="8489" max="8704" width="9" style="97"/>
    <col min="8705" max="8705" width="11.875" style="97" customWidth="1"/>
    <col min="8706" max="8708" width="5.25" style="97" customWidth="1"/>
    <col min="8709" max="8711" width="4.875" style="97" customWidth="1"/>
    <col min="8712" max="8712" width="5.25" style="97" customWidth="1"/>
    <col min="8713" max="8729" width="4.875" style="97" customWidth="1"/>
    <col min="8730" max="8730" width="5.625" style="97" customWidth="1"/>
    <col min="8731" max="8744" width="4.5" style="97" bestFit="1" customWidth="1"/>
    <col min="8745" max="8960" width="9" style="97"/>
    <col min="8961" max="8961" width="11.875" style="97" customWidth="1"/>
    <col min="8962" max="8964" width="5.25" style="97" customWidth="1"/>
    <col min="8965" max="8967" width="4.875" style="97" customWidth="1"/>
    <col min="8968" max="8968" width="5.25" style="97" customWidth="1"/>
    <col min="8969" max="8985" width="4.875" style="97" customWidth="1"/>
    <col min="8986" max="8986" width="5.625" style="97" customWidth="1"/>
    <col min="8987" max="9000" width="4.5" style="97" bestFit="1" customWidth="1"/>
    <col min="9001" max="9216" width="9" style="97"/>
    <col min="9217" max="9217" width="11.875" style="97" customWidth="1"/>
    <col min="9218" max="9220" width="5.25" style="97" customWidth="1"/>
    <col min="9221" max="9223" width="4.875" style="97" customWidth="1"/>
    <col min="9224" max="9224" width="5.25" style="97" customWidth="1"/>
    <col min="9225" max="9241" width="4.875" style="97" customWidth="1"/>
    <col min="9242" max="9242" width="5.625" style="97" customWidth="1"/>
    <col min="9243" max="9256" width="4.5" style="97" bestFit="1" customWidth="1"/>
    <col min="9257" max="9472" width="9" style="97"/>
    <col min="9473" max="9473" width="11.875" style="97" customWidth="1"/>
    <col min="9474" max="9476" width="5.25" style="97" customWidth="1"/>
    <col min="9477" max="9479" width="4.875" style="97" customWidth="1"/>
    <col min="9480" max="9480" width="5.25" style="97" customWidth="1"/>
    <col min="9481" max="9497" width="4.875" style="97" customWidth="1"/>
    <col min="9498" max="9498" width="5.625" style="97" customWidth="1"/>
    <col min="9499" max="9512" width="4.5" style="97" bestFit="1" customWidth="1"/>
    <col min="9513" max="9728" width="9" style="97"/>
    <col min="9729" max="9729" width="11.875" style="97" customWidth="1"/>
    <col min="9730" max="9732" width="5.25" style="97" customWidth="1"/>
    <col min="9733" max="9735" width="4.875" style="97" customWidth="1"/>
    <col min="9736" max="9736" width="5.25" style="97" customWidth="1"/>
    <col min="9737" max="9753" width="4.875" style="97" customWidth="1"/>
    <col min="9754" max="9754" width="5.625" style="97" customWidth="1"/>
    <col min="9755" max="9768" width="4.5" style="97" bestFit="1" customWidth="1"/>
    <col min="9769" max="9984" width="9" style="97"/>
    <col min="9985" max="9985" width="11.875" style="97" customWidth="1"/>
    <col min="9986" max="9988" width="5.25" style="97" customWidth="1"/>
    <col min="9989" max="9991" width="4.875" style="97" customWidth="1"/>
    <col min="9992" max="9992" width="5.25" style="97" customWidth="1"/>
    <col min="9993" max="10009" width="4.875" style="97" customWidth="1"/>
    <col min="10010" max="10010" width="5.625" style="97" customWidth="1"/>
    <col min="10011" max="10024" width="4.5" style="97" bestFit="1" customWidth="1"/>
    <col min="10025" max="10240" width="9" style="97"/>
    <col min="10241" max="10241" width="11.875" style="97" customWidth="1"/>
    <col min="10242" max="10244" width="5.25" style="97" customWidth="1"/>
    <col min="10245" max="10247" width="4.875" style="97" customWidth="1"/>
    <col min="10248" max="10248" width="5.25" style="97" customWidth="1"/>
    <col min="10249" max="10265" width="4.875" style="97" customWidth="1"/>
    <col min="10266" max="10266" width="5.625" style="97" customWidth="1"/>
    <col min="10267" max="10280" width="4.5" style="97" bestFit="1" customWidth="1"/>
    <col min="10281" max="10496" width="9" style="97"/>
    <col min="10497" max="10497" width="11.875" style="97" customWidth="1"/>
    <col min="10498" max="10500" width="5.25" style="97" customWidth="1"/>
    <col min="10501" max="10503" width="4.875" style="97" customWidth="1"/>
    <col min="10504" max="10504" width="5.25" style="97" customWidth="1"/>
    <col min="10505" max="10521" width="4.875" style="97" customWidth="1"/>
    <col min="10522" max="10522" width="5.625" style="97" customWidth="1"/>
    <col min="10523" max="10536" width="4.5" style="97" bestFit="1" customWidth="1"/>
    <col min="10537" max="10752" width="9" style="97"/>
    <col min="10753" max="10753" width="11.875" style="97" customWidth="1"/>
    <col min="10754" max="10756" width="5.25" style="97" customWidth="1"/>
    <col min="10757" max="10759" width="4.875" style="97" customWidth="1"/>
    <col min="10760" max="10760" width="5.25" style="97" customWidth="1"/>
    <col min="10761" max="10777" width="4.875" style="97" customWidth="1"/>
    <col min="10778" max="10778" width="5.625" style="97" customWidth="1"/>
    <col min="10779" max="10792" width="4.5" style="97" bestFit="1" customWidth="1"/>
    <col min="10793" max="11008" width="9" style="97"/>
    <col min="11009" max="11009" width="11.875" style="97" customWidth="1"/>
    <col min="11010" max="11012" width="5.25" style="97" customWidth="1"/>
    <col min="11013" max="11015" width="4.875" style="97" customWidth="1"/>
    <col min="11016" max="11016" width="5.25" style="97" customWidth="1"/>
    <col min="11017" max="11033" width="4.875" style="97" customWidth="1"/>
    <col min="11034" max="11034" width="5.625" style="97" customWidth="1"/>
    <col min="11035" max="11048" width="4.5" style="97" bestFit="1" customWidth="1"/>
    <col min="11049" max="11264" width="9" style="97"/>
    <col min="11265" max="11265" width="11.875" style="97" customWidth="1"/>
    <col min="11266" max="11268" width="5.25" style="97" customWidth="1"/>
    <col min="11269" max="11271" width="4.875" style="97" customWidth="1"/>
    <col min="11272" max="11272" width="5.25" style="97" customWidth="1"/>
    <col min="11273" max="11289" width="4.875" style="97" customWidth="1"/>
    <col min="11290" max="11290" width="5.625" style="97" customWidth="1"/>
    <col min="11291" max="11304" width="4.5" style="97" bestFit="1" customWidth="1"/>
    <col min="11305" max="11520" width="9" style="97"/>
    <col min="11521" max="11521" width="11.875" style="97" customWidth="1"/>
    <col min="11522" max="11524" width="5.25" style="97" customWidth="1"/>
    <col min="11525" max="11527" width="4.875" style="97" customWidth="1"/>
    <col min="11528" max="11528" width="5.25" style="97" customWidth="1"/>
    <col min="11529" max="11545" width="4.875" style="97" customWidth="1"/>
    <col min="11546" max="11546" width="5.625" style="97" customWidth="1"/>
    <col min="11547" max="11560" width="4.5" style="97" bestFit="1" customWidth="1"/>
    <col min="11561" max="11776" width="9" style="97"/>
    <col min="11777" max="11777" width="11.875" style="97" customWidth="1"/>
    <col min="11778" max="11780" width="5.25" style="97" customWidth="1"/>
    <col min="11781" max="11783" width="4.875" style="97" customWidth="1"/>
    <col min="11784" max="11784" width="5.25" style="97" customWidth="1"/>
    <col min="11785" max="11801" width="4.875" style="97" customWidth="1"/>
    <col min="11802" max="11802" width="5.625" style="97" customWidth="1"/>
    <col min="11803" max="11816" width="4.5" style="97" bestFit="1" customWidth="1"/>
    <col min="11817" max="12032" width="9" style="97"/>
    <col min="12033" max="12033" width="11.875" style="97" customWidth="1"/>
    <col min="12034" max="12036" width="5.25" style="97" customWidth="1"/>
    <col min="12037" max="12039" width="4.875" style="97" customWidth="1"/>
    <col min="12040" max="12040" width="5.25" style="97" customWidth="1"/>
    <col min="12041" max="12057" width="4.875" style="97" customWidth="1"/>
    <col min="12058" max="12058" width="5.625" style="97" customWidth="1"/>
    <col min="12059" max="12072" width="4.5" style="97" bestFit="1" customWidth="1"/>
    <col min="12073" max="12288" width="9" style="97"/>
    <col min="12289" max="12289" width="11.875" style="97" customWidth="1"/>
    <col min="12290" max="12292" width="5.25" style="97" customWidth="1"/>
    <col min="12293" max="12295" width="4.875" style="97" customWidth="1"/>
    <col min="12296" max="12296" width="5.25" style="97" customWidth="1"/>
    <col min="12297" max="12313" width="4.875" style="97" customWidth="1"/>
    <col min="12314" max="12314" width="5.625" style="97" customWidth="1"/>
    <col min="12315" max="12328" width="4.5" style="97" bestFit="1" customWidth="1"/>
    <col min="12329" max="12544" width="9" style="97"/>
    <col min="12545" max="12545" width="11.875" style="97" customWidth="1"/>
    <col min="12546" max="12548" width="5.25" style="97" customWidth="1"/>
    <col min="12549" max="12551" width="4.875" style="97" customWidth="1"/>
    <col min="12552" max="12552" width="5.25" style="97" customWidth="1"/>
    <col min="12553" max="12569" width="4.875" style="97" customWidth="1"/>
    <col min="12570" max="12570" width="5.625" style="97" customWidth="1"/>
    <col min="12571" max="12584" width="4.5" style="97" bestFit="1" customWidth="1"/>
    <col min="12585" max="12800" width="9" style="97"/>
    <col min="12801" max="12801" width="11.875" style="97" customWidth="1"/>
    <col min="12802" max="12804" width="5.25" style="97" customWidth="1"/>
    <col min="12805" max="12807" width="4.875" style="97" customWidth="1"/>
    <col min="12808" max="12808" width="5.25" style="97" customWidth="1"/>
    <col min="12809" max="12825" width="4.875" style="97" customWidth="1"/>
    <col min="12826" max="12826" width="5.625" style="97" customWidth="1"/>
    <col min="12827" max="12840" width="4.5" style="97" bestFit="1" customWidth="1"/>
    <col min="12841" max="13056" width="9" style="97"/>
    <col min="13057" max="13057" width="11.875" style="97" customWidth="1"/>
    <col min="13058" max="13060" width="5.25" style="97" customWidth="1"/>
    <col min="13061" max="13063" width="4.875" style="97" customWidth="1"/>
    <col min="13064" max="13064" width="5.25" style="97" customWidth="1"/>
    <col min="13065" max="13081" width="4.875" style="97" customWidth="1"/>
    <col min="13082" max="13082" width="5.625" style="97" customWidth="1"/>
    <col min="13083" max="13096" width="4.5" style="97" bestFit="1" customWidth="1"/>
    <col min="13097" max="13312" width="9" style="97"/>
    <col min="13313" max="13313" width="11.875" style="97" customWidth="1"/>
    <col min="13314" max="13316" width="5.25" style="97" customWidth="1"/>
    <col min="13317" max="13319" width="4.875" style="97" customWidth="1"/>
    <col min="13320" max="13320" width="5.25" style="97" customWidth="1"/>
    <col min="13321" max="13337" width="4.875" style="97" customWidth="1"/>
    <col min="13338" max="13338" width="5.625" style="97" customWidth="1"/>
    <col min="13339" max="13352" width="4.5" style="97" bestFit="1" customWidth="1"/>
    <col min="13353" max="13568" width="9" style="97"/>
    <col min="13569" max="13569" width="11.875" style="97" customWidth="1"/>
    <col min="13570" max="13572" width="5.25" style="97" customWidth="1"/>
    <col min="13573" max="13575" width="4.875" style="97" customWidth="1"/>
    <col min="13576" max="13576" width="5.25" style="97" customWidth="1"/>
    <col min="13577" max="13593" width="4.875" style="97" customWidth="1"/>
    <col min="13594" max="13594" width="5.625" style="97" customWidth="1"/>
    <col min="13595" max="13608" width="4.5" style="97" bestFit="1" customWidth="1"/>
    <col min="13609" max="13824" width="9" style="97"/>
    <col min="13825" max="13825" width="11.875" style="97" customWidth="1"/>
    <col min="13826" max="13828" width="5.25" style="97" customWidth="1"/>
    <col min="13829" max="13831" width="4.875" style="97" customWidth="1"/>
    <col min="13832" max="13832" width="5.25" style="97" customWidth="1"/>
    <col min="13833" max="13849" width="4.875" style="97" customWidth="1"/>
    <col min="13850" max="13850" width="5.625" style="97" customWidth="1"/>
    <col min="13851" max="13864" width="4.5" style="97" bestFit="1" customWidth="1"/>
    <col min="13865" max="14080" width="9" style="97"/>
    <col min="14081" max="14081" width="11.875" style="97" customWidth="1"/>
    <col min="14082" max="14084" width="5.25" style="97" customWidth="1"/>
    <col min="14085" max="14087" width="4.875" style="97" customWidth="1"/>
    <col min="14088" max="14088" width="5.25" style="97" customWidth="1"/>
    <col min="14089" max="14105" width="4.875" style="97" customWidth="1"/>
    <col min="14106" max="14106" width="5.625" style="97" customWidth="1"/>
    <col min="14107" max="14120" width="4.5" style="97" bestFit="1" customWidth="1"/>
    <col min="14121" max="14336" width="9" style="97"/>
    <col min="14337" max="14337" width="11.875" style="97" customWidth="1"/>
    <col min="14338" max="14340" width="5.25" style="97" customWidth="1"/>
    <col min="14341" max="14343" width="4.875" style="97" customWidth="1"/>
    <col min="14344" max="14344" width="5.25" style="97" customWidth="1"/>
    <col min="14345" max="14361" width="4.875" style="97" customWidth="1"/>
    <col min="14362" max="14362" width="5.625" style="97" customWidth="1"/>
    <col min="14363" max="14376" width="4.5" style="97" bestFit="1" customWidth="1"/>
    <col min="14377" max="14592" width="9" style="97"/>
    <col min="14593" max="14593" width="11.875" style="97" customWidth="1"/>
    <col min="14594" max="14596" width="5.25" style="97" customWidth="1"/>
    <col min="14597" max="14599" width="4.875" style="97" customWidth="1"/>
    <col min="14600" max="14600" width="5.25" style="97" customWidth="1"/>
    <col min="14601" max="14617" width="4.875" style="97" customWidth="1"/>
    <col min="14618" max="14618" width="5.625" style="97" customWidth="1"/>
    <col min="14619" max="14632" width="4.5" style="97" bestFit="1" customWidth="1"/>
    <col min="14633" max="14848" width="9" style="97"/>
    <col min="14849" max="14849" width="11.875" style="97" customWidth="1"/>
    <col min="14850" max="14852" width="5.25" style="97" customWidth="1"/>
    <col min="14853" max="14855" width="4.875" style="97" customWidth="1"/>
    <col min="14856" max="14856" width="5.25" style="97" customWidth="1"/>
    <col min="14857" max="14873" width="4.875" style="97" customWidth="1"/>
    <col min="14874" max="14874" width="5.625" style="97" customWidth="1"/>
    <col min="14875" max="14888" width="4.5" style="97" bestFit="1" customWidth="1"/>
    <col min="14889" max="15104" width="9" style="97"/>
    <col min="15105" max="15105" width="11.875" style="97" customWidth="1"/>
    <col min="15106" max="15108" width="5.25" style="97" customWidth="1"/>
    <col min="15109" max="15111" width="4.875" style="97" customWidth="1"/>
    <col min="15112" max="15112" width="5.25" style="97" customWidth="1"/>
    <col min="15113" max="15129" width="4.875" style="97" customWidth="1"/>
    <col min="15130" max="15130" width="5.625" style="97" customWidth="1"/>
    <col min="15131" max="15144" width="4.5" style="97" bestFit="1" customWidth="1"/>
    <col min="15145" max="15360" width="9" style="97"/>
    <col min="15361" max="15361" width="11.875" style="97" customWidth="1"/>
    <col min="15362" max="15364" width="5.25" style="97" customWidth="1"/>
    <col min="15365" max="15367" width="4.875" style="97" customWidth="1"/>
    <col min="15368" max="15368" width="5.25" style="97" customWidth="1"/>
    <col min="15369" max="15385" width="4.875" style="97" customWidth="1"/>
    <col min="15386" max="15386" width="5.625" style="97" customWidth="1"/>
    <col min="15387" max="15400" width="4.5" style="97" bestFit="1" customWidth="1"/>
    <col min="15401" max="15616" width="9" style="97"/>
    <col min="15617" max="15617" width="11.875" style="97" customWidth="1"/>
    <col min="15618" max="15620" width="5.25" style="97" customWidth="1"/>
    <col min="15621" max="15623" width="4.875" style="97" customWidth="1"/>
    <col min="15624" max="15624" width="5.25" style="97" customWidth="1"/>
    <col min="15625" max="15641" width="4.875" style="97" customWidth="1"/>
    <col min="15642" max="15642" width="5.625" style="97" customWidth="1"/>
    <col min="15643" max="15656" width="4.5" style="97" bestFit="1" customWidth="1"/>
    <col min="15657" max="15872" width="9" style="97"/>
    <col min="15873" max="15873" width="11.875" style="97" customWidth="1"/>
    <col min="15874" max="15876" width="5.25" style="97" customWidth="1"/>
    <col min="15877" max="15879" width="4.875" style="97" customWidth="1"/>
    <col min="15880" max="15880" width="5.25" style="97" customWidth="1"/>
    <col min="15881" max="15897" width="4.875" style="97" customWidth="1"/>
    <col min="15898" max="15898" width="5.625" style="97" customWidth="1"/>
    <col min="15899" max="15912" width="4.5" style="97" bestFit="1" customWidth="1"/>
    <col min="15913" max="16128" width="9" style="97"/>
    <col min="16129" max="16129" width="11.875" style="97" customWidth="1"/>
    <col min="16130" max="16132" width="5.25" style="97" customWidth="1"/>
    <col min="16133" max="16135" width="4.875" style="97" customWidth="1"/>
    <col min="16136" max="16136" width="5.25" style="97" customWidth="1"/>
    <col min="16137" max="16153" width="4.875" style="97" customWidth="1"/>
    <col min="16154" max="16154" width="5.625" style="97" customWidth="1"/>
    <col min="16155" max="16168" width="4.5" style="97" bestFit="1" customWidth="1"/>
    <col min="16169" max="16384" width="9" style="97"/>
  </cols>
  <sheetData>
    <row r="1" spans="1:54" s="94" customFormat="1" ht="14.25">
      <c r="A1" s="1739" t="s">
        <v>3108</v>
      </c>
      <c r="B1" s="1739"/>
      <c r="T1" s="1739" t="s">
        <v>3124</v>
      </c>
      <c r="U1" s="1739"/>
      <c r="V1" s="1739"/>
      <c r="W1" s="1739" t="s">
        <v>393</v>
      </c>
      <c r="X1" s="1739"/>
      <c r="Y1" s="1739"/>
    </row>
    <row r="2" spans="1:54" s="94" customFormat="1" ht="14.25">
      <c r="A2" s="1739" t="s">
        <v>3034</v>
      </c>
      <c r="B2" s="1739"/>
      <c r="C2" s="1474" t="s">
        <v>3110</v>
      </c>
      <c r="D2" s="1475"/>
      <c r="E2" s="1475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71"/>
      <c r="Q2" s="1471"/>
      <c r="R2" s="1471"/>
      <c r="S2" s="7" t="s">
        <v>3593</v>
      </c>
      <c r="T2" s="1739" t="s">
        <v>3111</v>
      </c>
      <c r="U2" s="1739"/>
      <c r="V2" s="1739"/>
      <c r="W2" s="1739" t="s">
        <v>720</v>
      </c>
      <c r="X2" s="1739"/>
      <c r="Y2" s="1739"/>
    </row>
    <row r="3" spans="1:54" s="420" customFormat="1" ht="28.5" customHeight="1">
      <c r="A3" s="1811" t="s">
        <v>3594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N3" s="1811"/>
      <c r="O3" s="1811"/>
      <c r="P3" s="1811"/>
      <c r="Q3" s="1811"/>
      <c r="R3" s="1811"/>
      <c r="S3" s="1811"/>
      <c r="T3" s="1811"/>
      <c r="U3" s="1811"/>
      <c r="V3" s="1811"/>
      <c r="W3" s="1811"/>
      <c r="X3" s="1811"/>
      <c r="Y3" s="1811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</row>
    <row r="4" spans="1:54" s="94" customFormat="1" ht="18.75" customHeight="1">
      <c r="A4" s="1763" t="s">
        <v>3595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  <c r="U4" s="1763"/>
      <c r="V4" s="1763"/>
      <c r="W4" s="1763"/>
      <c r="X4" s="1813" t="s">
        <v>3232</v>
      </c>
      <c r="Y4" s="1813"/>
    </row>
    <row r="5" spans="1:54" s="1643" customFormat="1" ht="20.25" customHeight="1">
      <c r="A5" s="1795" t="s">
        <v>3596</v>
      </c>
      <c r="B5" s="1810" t="s">
        <v>3597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37"/>
      <c r="N5" s="1739" t="s">
        <v>3598</v>
      </c>
      <c r="O5" s="1739"/>
      <c r="P5" s="1739"/>
      <c r="Q5" s="1739"/>
      <c r="R5" s="1739"/>
      <c r="S5" s="1739"/>
      <c r="T5" s="1739"/>
      <c r="U5" s="1739"/>
      <c r="V5" s="1739"/>
      <c r="W5" s="1739"/>
      <c r="X5" s="1739"/>
      <c r="Y5" s="1810"/>
    </row>
    <row r="6" spans="1:54" s="94" customFormat="1" ht="20.25" customHeight="1">
      <c r="A6" s="1766"/>
      <c r="B6" s="1810" t="s">
        <v>3599</v>
      </c>
      <c r="C6" s="1746"/>
      <c r="D6" s="1737"/>
      <c r="E6" s="1810" t="s">
        <v>3600</v>
      </c>
      <c r="F6" s="1746"/>
      <c r="G6" s="1737"/>
      <c r="H6" s="1810" t="s">
        <v>3601</v>
      </c>
      <c r="I6" s="1746"/>
      <c r="J6" s="1737"/>
      <c r="K6" s="1810" t="s">
        <v>3505</v>
      </c>
      <c r="L6" s="1746"/>
      <c r="M6" s="1737"/>
      <c r="N6" s="1810" t="s">
        <v>3502</v>
      </c>
      <c r="O6" s="1746"/>
      <c r="P6" s="1737"/>
      <c r="Q6" s="1810" t="s">
        <v>3503</v>
      </c>
      <c r="R6" s="1746"/>
      <c r="S6" s="1737"/>
      <c r="T6" s="1810" t="s">
        <v>3602</v>
      </c>
      <c r="U6" s="1746"/>
      <c r="V6" s="1737"/>
      <c r="W6" s="1810" t="s">
        <v>3505</v>
      </c>
      <c r="X6" s="1746"/>
      <c r="Y6" s="1746"/>
    </row>
    <row r="7" spans="1:54" s="94" customFormat="1" ht="22.5" customHeight="1">
      <c r="A7" s="1767"/>
      <c r="B7" s="1439" t="s">
        <v>49</v>
      </c>
      <c r="C7" s="1439" t="s">
        <v>142</v>
      </c>
      <c r="D7" s="1439" t="s">
        <v>68</v>
      </c>
      <c r="E7" s="1439" t="s">
        <v>49</v>
      </c>
      <c r="F7" s="1439" t="s">
        <v>142</v>
      </c>
      <c r="G7" s="1439" t="s">
        <v>68</v>
      </c>
      <c r="H7" s="1439" t="s">
        <v>49</v>
      </c>
      <c r="I7" s="1439" t="s">
        <v>142</v>
      </c>
      <c r="J7" s="1439" t="s">
        <v>68</v>
      </c>
      <c r="K7" s="1439" t="s">
        <v>49</v>
      </c>
      <c r="L7" s="1439" t="s">
        <v>142</v>
      </c>
      <c r="M7" s="1439" t="s">
        <v>68</v>
      </c>
      <c r="N7" s="1439" t="s">
        <v>49</v>
      </c>
      <c r="O7" s="1439" t="s">
        <v>142</v>
      </c>
      <c r="P7" s="1439" t="s">
        <v>68</v>
      </c>
      <c r="Q7" s="1439" t="s">
        <v>49</v>
      </c>
      <c r="R7" s="1439" t="s">
        <v>142</v>
      </c>
      <c r="S7" s="1439" t="s">
        <v>68</v>
      </c>
      <c r="T7" s="1439" t="s">
        <v>49</v>
      </c>
      <c r="U7" s="1439" t="s">
        <v>142</v>
      </c>
      <c r="V7" s="1439" t="s">
        <v>68</v>
      </c>
      <c r="W7" s="1439" t="s">
        <v>49</v>
      </c>
      <c r="X7" s="1439" t="s">
        <v>142</v>
      </c>
      <c r="Y7" s="1463" t="s">
        <v>68</v>
      </c>
    </row>
    <row r="8" spans="1:54" s="94" customFormat="1" ht="25.9" customHeight="1">
      <c r="A8" s="1454" t="s">
        <v>350</v>
      </c>
      <c r="B8" s="422">
        <f t="shared" ref="B8:B20" si="0">C8+D8</f>
        <v>1923</v>
      </c>
      <c r="C8" s="423">
        <f t="shared" ref="C8:D20" si="1">F8+I8+L8</f>
        <v>881</v>
      </c>
      <c r="D8" s="423">
        <f t="shared" si="1"/>
        <v>1042</v>
      </c>
      <c r="E8" s="423">
        <f t="shared" ref="E8:E20" si="2">F8+G8</f>
        <v>76</v>
      </c>
      <c r="F8" s="423">
        <f>SUM(F9:F20)</f>
        <v>31</v>
      </c>
      <c r="G8" s="423">
        <f>SUM(G9:G20)</f>
        <v>45</v>
      </c>
      <c r="H8" s="423">
        <f t="shared" ref="H8:H20" si="3">I8+J8</f>
        <v>1328</v>
      </c>
      <c r="I8" s="423">
        <f>SUM(I9:I20)</f>
        <v>645</v>
      </c>
      <c r="J8" s="423">
        <f>SUM(J9:J20)</f>
        <v>683</v>
      </c>
      <c r="K8" s="423">
        <f t="shared" ref="K8:K20" si="4">L8+M8</f>
        <v>519</v>
      </c>
      <c r="L8" s="423">
        <f>SUM(L9:L20)</f>
        <v>205</v>
      </c>
      <c r="M8" s="423">
        <f>SUM(M9:M20)</f>
        <v>314</v>
      </c>
      <c r="N8" s="423">
        <f t="shared" ref="N8:N20" si="5">O8+P8</f>
        <v>423</v>
      </c>
      <c r="O8" s="423">
        <f t="shared" ref="O8:P20" si="6">R8+U8+X8</f>
        <v>174</v>
      </c>
      <c r="P8" s="423">
        <f t="shared" si="6"/>
        <v>249</v>
      </c>
      <c r="Q8" s="423">
        <f t="shared" ref="Q8:Q20" si="7">R8+S8</f>
        <v>0</v>
      </c>
      <c r="R8" s="423">
        <f>SUM(R9:R20)</f>
        <v>0</v>
      </c>
      <c r="S8" s="423">
        <f>SUM(S9:S20)</f>
        <v>0</v>
      </c>
      <c r="T8" s="423">
        <f t="shared" ref="T8:T20" si="8">U8+V8</f>
        <v>289</v>
      </c>
      <c r="U8" s="423">
        <f>SUM(U9:U20)</f>
        <v>129</v>
      </c>
      <c r="V8" s="423">
        <f>SUM(V9:V20)</f>
        <v>160</v>
      </c>
      <c r="W8" s="423">
        <f t="shared" ref="W8:W20" si="9">X8+Y8</f>
        <v>134</v>
      </c>
      <c r="X8" s="423">
        <f>SUM(X9:X20)</f>
        <v>45</v>
      </c>
      <c r="Y8" s="423">
        <f>SUM(Y9:Y20)</f>
        <v>89</v>
      </c>
      <c r="AA8" s="21">
        <f>B8-C8-D8</f>
        <v>0</v>
      </c>
      <c r="AB8" s="21">
        <f>E8-F8-G8</f>
        <v>0</v>
      </c>
      <c r="AC8" s="21">
        <f>H8-I8-J8</f>
        <v>0</v>
      </c>
      <c r="AD8" s="21">
        <f>K8-L8-M8</f>
        <v>0</v>
      </c>
      <c r="AE8" s="21">
        <f>B8-E8-H8-K8</f>
        <v>0</v>
      </c>
      <c r="AF8" s="21">
        <f>C8-F8-I8-L8</f>
        <v>0</v>
      </c>
      <c r="AG8" s="21">
        <f>D8-G8-J8-M8</f>
        <v>0</v>
      </c>
      <c r="AH8" s="21">
        <f>N8-O8-P8</f>
        <v>0</v>
      </c>
      <c r="AI8" s="21">
        <f>-Q8-R8-S8</f>
        <v>0</v>
      </c>
      <c r="AJ8" s="21">
        <f>T8-U8-V8</f>
        <v>0</v>
      </c>
      <c r="AK8" s="21">
        <f>W8-X8-Y8</f>
        <v>0</v>
      </c>
      <c r="AL8" s="21">
        <f>N8-Q8-T8-W8</f>
        <v>0</v>
      </c>
      <c r="AM8" s="21">
        <f>O8-R8-U8-X8</f>
        <v>0</v>
      </c>
      <c r="AN8" s="21">
        <f>P8-S8-V8-Y8</f>
        <v>0</v>
      </c>
    </row>
    <row r="9" spans="1:54" s="94" customFormat="1" ht="25.9" customHeight="1">
      <c r="A9" s="1449" t="s">
        <v>392</v>
      </c>
      <c r="B9" s="425">
        <f t="shared" si="0"/>
        <v>162</v>
      </c>
      <c r="C9" s="426">
        <f t="shared" si="1"/>
        <v>51</v>
      </c>
      <c r="D9" s="426">
        <f t="shared" si="1"/>
        <v>111</v>
      </c>
      <c r="E9" s="426">
        <f t="shared" si="2"/>
        <v>0</v>
      </c>
      <c r="F9" s="427">
        <v>0</v>
      </c>
      <c r="G9" s="427">
        <v>0</v>
      </c>
      <c r="H9" s="426">
        <f t="shared" si="3"/>
        <v>0</v>
      </c>
      <c r="I9" s="427">
        <v>0</v>
      </c>
      <c r="J9" s="427">
        <v>0</v>
      </c>
      <c r="K9" s="426">
        <f t="shared" si="4"/>
        <v>162</v>
      </c>
      <c r="L9" s="427">
        <v>51</v>
      </c>
      <c r="M9" s="427">
        <v>111</v>
      </c>
      <c r="N9" s="426">
        <f t="shared" si="5"/>
        <v>18</v>
      </c>
      <c r="O9" s="426">
        <f t="shared" si="6"/>
        <v>1</v>
      </c>
      <c r="P9" s="426">
        <f t="shared" si="6"/>
        <v>17</v>
      </c>
      <c r="Q9" s="426">
        <f t="shared" si="7"/>
        <v>0</v>
      </c>
      <c r="R9" s="427">
        <v>0</v>
      </c>
      <c r="S9" s="427">
        <v>0</v>
      </c>
      <c r="T9" s="426">
        <f t="shared" si="8"/>
        <v>0</v>
      </c>
      <c r="U9" s="427">
        <v>0</v>
      </c>
      <c r="V9" s="427">
        <v>0</v>
      </c>
      <c r="W9" s="426">
        <f t="shared" si="9"/>
        <v>18</v>
      </c>
      <c r="X9" s="427">
        <v>1</v>
      </c>
      <c r="Y9" s="427">
        <v>17</v>
      </c>
      <c r="Z9" s="1469"/>
      <c r="AA9" s="21">
        <f t="shared" ref="AA9:AA20" si="10">B9-C9-D9</f>
        <v>0</v>
      </c>
      <c r="AB9" s="21">
        <f t="shared" ref="AB9:AB20" si="11">E9-F9-G9</f>
        <v>0</v>
      </c>
      <c r="AC9" s="21">
        <f t="shared" ref="AC9:AC20" si="12">H9-I9-J9</f>
        <v>0</v>
      </c>
      <c r="AD9" s="21">
        <f t="shared" ref="AD9:AD20" si="13">K9-L9-M9</f>
        <v>0</v>
      </c>
      <c r="AE9" s="21">
        <f t="shared" ref="AE9:AG20" si="14">B9-E9-H9-K9</f>
        <v>0</v>
      </c>
      <c r="AF9" s="21">
        <f t="shared" si="14"/>
        <v>0</v>
      </c>
      <c r="AG9" s="21">
        <f t="shared" si="14"/>
        <v>0</v>
      </c>
      <c r="AH9" s="21">
        <f t="shared" ref="AH9:AH20" si="15">N9-O9-P9</f>
        <v>0</v>
      </c>
      <c r="AI9" s="21">
        <f t="shared" ref="AI9:AI20" si="16">-Q9-R9-S9</f>
        <v>0</v>
      </c>
      <c r="AJ9" s="21">
        <f t="shared" ref="AJ9:AJ20" si="17">T9-U9-V9</f>
        <v>0</v>
      </c>
      <c r="AK9" s="21">
        <f t="shared" ref="AK9:AK20" si="18">W9-X9-Y9</f>
        <v>0</v>
      </c>
      <c r="AL9" s="21">
        <f t="shared" ref="AL9:AN20" si="19">N9-Q9-T9-W9</f>
        <v>0</v>
      </c>
      <c r="AM9" s="21">
        <f t="shared" si="19"/>
        <v>0</v>
      </c>
      <c r="AN9" s="21">
        <f t="shared" si="19"/>
        <v>0</v>
      </c>
      <c r="AV9" s="21"/>
      <c r="AW9" s="21"/>
      <c r="AX9" s="21"/>
      <c r="AY9" s="21"/>
      <c r="AZ9" s="21"/>
      <c r="BA9" s="21"/>
    </row>
    <row r="10" spans="1:54" s="94" customFormat="1" ht="25.9" customHeight="1">
      <c r="A10" s="1449" t="s">
        <v>353</v>
      </c>
      <c r="B10" s="425">
        <f t="shared" si="0"/>
        <v>342</v>
      </c>
      <c r="C10" s="426">
        <f t="shared" si="1"/>
        <v>149</v>
      </c>
      <c r="D10" s="426">
        <f t="shared" si="1"/>
        <v>193</v>
      </c>
      <c r="E10" s="426">
        <f t="shared" si="2"/>
        <v>0</v>
      </c>
      <c r="F10" s="427">
        <v>0</v>
      </c>
      <c r="G10" s="427">
        <v>0</v>
      </c>
      <c r="H10" s="426">
        <f t="shared" si="3"/>
        <v>342</v>
      </c>
      <c r="I10" s="427">
        <v>149</v>
      </c>
      <c r="J10" s="427">
        <v>193</v>
      </c>
      <c r="K10" s="426">
        <f t="shared" si="4"/>
        <v>0</v>
      </c>
      <c r="L10" s="427">
        <v>0</v>
      </c>
      <c r="M10" s="427">
        <v>0</v>
      </c>
      <c r="N10" s="426">
        <f t="shared" si="5"/>
        <v>70</v>
      </c>
      <c r="O10" s="426">
        <f t="shared" si="6"/>
        <v>22</v>
      </c>
      <c r="P10" s="426">
        <f t="shared" si="6"/>
        <v>48</v>
      </c>
      <c r="Q10" s="426">
        <f t="shared" si="7"/>
        <v>0</v>
      </c>
      <c r="R10" s="427">
        <v>0</v>
      </c>
      <c r="S10" s="427">
        <v>0</v>
      </c>
      <c r="T10" s="426">
        <f t="shared" si="8"/>
        <v>70</v>
      </c>
      <c r="U10" s="427">
        <v>22</v>
      </c>
      <c r="V10" s="427">
        <v>48</v>
      </c>
      <c r="W10" s="426">
        <f t="shared" si="9"/>
        <v>0</v>
      </c>
      <c r="X10" s="427">
        <v>0</v>
      </c>
      <c r="Y10" s="427">
        <v>0</v>
      </c>
      <c r="AA10" s="21">
        <f t="shared" si="10"/>
        <v>0</v>
      </c>
      <c r="AB10" s="21">
        <f t="shared" si="11"/>
        <v>0</v>
      </c>
      <c r="AC10" s="21">
        <f t="shared" si="12"/>
        <v>0</v>
      </c>
      <c r="AD10" s="21">
        <f t="shared" si="13"/>
        <v>0</v>
      </c>
      <c r="AE10" s="21">
        <f t="shared" si="14"/>
        <v>0</v>
      </c>
      <c r="AF10" s="21">
        <f t="shared" si="14"/>
        <v>0</v>
      </c>
      <c r="AG10" s="21">
        <f t="shared" si="14"/>
        <v>0</v>
      </c>
      <c r="AH10" s="21">
        <f t="shared" si="15"/>
        <v>0</v>
      </c>
      <c r="AI10" s="21">
        <f t="shared" si="16"/>
        <v>0</v>
      </c>
      <c r="AJ10" s="21">
        <f t="shared" si="17"/>
        <v>0</v>
      </c>
      <c r="AK10" s="21">
        <f t="shared" si="18"/>
        <v>0</v>
      </c>
      <c r="AL10" s="21">
        <f t="shared" si="19"/>
        <v>0</v>
      </c>
      <c r="AM10" s="21">
        <f t="shared" si="19"/>
        <v>0</v>
      </c>
      <c r="AN10" s="21">
        <f t="shared" si="19"/>
        <v>0</v>
      </c>
      <c r="AV10" s="21"/>
      <c r="AW10" s="21"/>
      <c r="AX10" s="21"/>
      <c r="AY10" s="21"/>
      <c r="AZ10" s="21"/>
      <c r="BA10" s="21"/>
    </row>
    <row r="11" spans="1:54" s="94" customFormat="1" ht="25.9" customHeight="1">
      <c r="A11" s="1449" t="s">
        <v>354</v>
      </c>
      <c r="B11" s="425">
        <f t="shared" si="0"/>
        <v>383</v>
      </c>
      <c r="C11" s="426">
        <f t="shared" si="1"/>
        <v>202</v>
      </c>
      <c r="D11" s="426">
        <f t="shared" si="1"/>
        <v>181</v>
      </c>
      <c r="E11" s="426">
        <f t="shared" si="2"/>
        <v>0</v>
      </c>
      <c r="F11" s="427">
        <v>0</v>
      </c>
      <c r="G11" s="427">
        <v>0</v>
      </c>
      <c r="H11" s="426">
        <f t="shared" si="3"/>
        <v>267</v>
      </c>
      <c r="I11" s="427">
        <v>147</v>
      </c>
      <c r="J11" s="427">
        <v>120</v>
      </c>
      <c r="K11" s="426">
        <f t="shared" si="4"/>
        <v>116</v>
      </c>
      <c r="L11" s="427">
        <v>55</v>
      </c>
      <c r="M11" s="427">
        <v>61</v>
      </c>
      <c r="N11" s="426">
        <f t="shared" si="5"/>
        <v>86</v>
      </c>
      <c r="O11" s="426">
        <f t="shared" si="6"/>
        <v>38</v>
      </c>
      <c r="P11" s="426">
        <f t="shared" si="6"/>
        <v>48</v>
      </c>
      <c r="Q11" s="426">
        <f t="shared" si="7"/>
        <v>0</v>
      </c>
      <c r="R11" s="427">
        <v>0</v>
      </c>
      <c r="S11" s="427">
        <v>0</v>
      </c>
      <c r="T11" s="426">
        <f t="shared" si="8"/>
        <v>51</v>
      </c>
      <c r="U11" s="427">
        <v>24</v>
      </c>
      <c r="V11" s="427">
        <v>27</v>
      </c>
      <c r="W11" s="426">
        <f t="shared" si="9"/>
        <v>35</v>
      </c>
      <c r="X11" s="427">
        <v>14</v>
      </c>
      <c r="Y11" s="427">
        <v>21</v>
      </c>
      <c r="AA11" s="21">
        <f t="shared" si="10"/>
        <v>0</v>
      </c>
      <c r="AB11" s="21">
        <f t="shared" si="11"/>
        <v>0</v>
      </c>
      <c r="AC11" s="21">
        <f t="shared" si="12"/>
        <v>0</v>
      </c>
      <c r="AD11" s="21">
        <f t="shared" si="13"/>
        <v>0</v>
      </c>
      <c r="AE11" s="21">
        <f t="shared" si="14"/>
        <v>0</v>
      </c>
      <c r="AF11" s="21">
        <f t="shared" si="14"/>
        <v>0</v>
      </c>
      <c r="AG11" s="21">
        <f t="shared" si="14"/>
        <v>0</v>
      </c>
      <c r="AH11" s="21">
        <f t="shared" si="15"/>
        <v>0</v>
      </c>
      <c r="AI11" s="21">
        <f t="shared" si="16"/>
        <v>0</v>
      </c>
      <c r="AJ11" s="21">
        <f t="shared" si="17"/>
        <v>0</v>
      </c>
      <c r="AK11" s="21">
        <f t="shared" si="18"/>
        <v>0</v>
      </c>
      <c r="AL11" s="21">
        <f t="shared" si="19"/>
        <v>0</v>
      </c>
      <c r="AM11" s="21">
        <f t="shared" si="19"/>
        <v>0</v>
      </c>
      <c r="AN11" s="21">
        <f t="shared" si="19"/>
        <v>0</v>
      </c>
      <c r="AV11" s="21"/>
      <c r="AW11" s="21"/>
      <c r="AX11" s="21"/>
      <c r="AY11" s="21"/>
      <c r="AZ11" s="21"/>
      <c r="BA11" s="21"/>
    </row>
    <row r="12" spans="1:54" s="94" customFormat="1" ht="25.9" customHeight="1">
      <c r="A12" s="1449" t="s">
        <v>355</v>
      </c>
      <c r="B12" s="425">
        <f t="shared" si="0"/>
        <v>68</v>
      </c>
      <c r="C12" s="426">
        <f t="shared" si="1"/>
        <v>13</v>
      </c>
      <c r="D12" s="426">
        <f t="shared" si="1"/>
        <v>55</v>
      </c>
      <c r="E12" s="426">
        <f t="shared" si="2"/>
        <v>0</v>
      </c>
      <c r="F12" s="427">
        <v>0</v>
      </c>
      <c r="G12" s="427">
        <v>0</v>
      </c>
      <c r="H12" s="426">
        <f t="shared" si="3"/>
        <v>0</v>
      </c>
      <c r="I12" s="427">
        <v>0</v>
      </c>
      <c r="J12" s="427">
        <v>0</v>
      </c>
      <c r="K12" s="426">
        <f t="shared" si="4"/>
        <v>68</v>
      </c>
      <c r="L12" s="427">
        <v>13</v>
      </c>
      <c r="M12" s="427">
        <v>55</v>
      </c>
      <c r="N12" s="426">
        <f t="shared" si="5"/>
        <v>26</v>
      </c>
      <c r="O12" s="426">
        <f t="shared" si="6"/>
        <v>6</v>
      </c>
      <c r="P12" s="426">
        <f t="shared" si="6"/>
        <v>20</v>
      </c>
      <c r="Q12" s="426">
        <f t="shared" si="7"/>
        <v>0</v>
      </c>
      <c r="R12" s="427">
        <v>0</v>
      </c>
      <c r="S12" s="427">
        <v>0</v>
      </c>
      <c r="T12" s="426">
        <f t="shared" si="8"/>
        <v>0</v>
      </c>
      <c r="U12" s="427">
        <v>0</v>
      </c>
      <c r="V12" s="427">
        <v>0</v>
      </c>
      <c r="W12" s="426">
        <f t="shared" si="9"/>
        <v>26</v>
      </c>
      <c r="X12" s="427">
        <v>6</v>
      </c>
      <c r="Y12" s="427">
        <v>20</v>
      </c>
      <c r="AA12" s="21">
        <f t="shared" si="10"/>
        <v>0</v>
      </c>
      <c r="AB12" s="21">
        <f t="shared" si="11"/>
        <v>0</v>
      </c>
      <c r="AC12" s="21">
        <f t="shared" si="12"/>
        <v>0</v>
      </c>
      <c r="AD12" s="21">
        <f t="shared" si="13"/>
        <v>0</v>
      </c>
      <c r="AE12" s="21">
        <f t="shared" si="14"/>
        <v>0</v>
      </c>
      <c r="AF12" s="21">
        <f t="shared" si="14"/>
        <v>0</v>
      </c>
      <c r="AG12" s="21">
        <f t="shared" si="14"/>
        <v>0</v>
      </c>
      <c r="AH12" s="21">
        <f t="shared" si="15"/>
        <v>0</v>
      </c>
      <c r="AI12" s="21">
        <f t="shared" si="16"/>
        <v>0</v>
      </c>
      <c r="AJ12" s="21">
        <f t="shared" si="17"/>
        <v>0</v>
      </c>
      <c r="AK12" s="21">
        <f t="shared" si="18"/>
        <v>0</v>
      </c>
      <c r="AL12" s="21">
        <f t="shared" si="19"/>
        <v>0</v>
      </c>
      <c r="AM12" s="21">
        <f t="shared" si="19"/>
        <v>0</v>
      </c>
      <c r="AN12" s="21">
        <f t="shared" si="19"/>
        <v>0</v>
      </c>
      <c r="AV12" s="21"/>
      <c r="AW12" s="21"/>
      <c r="AX12" s="21"/>
      <c r="AY12" s="21"/>
      <c r="AZ12" s="21"/>
      <c r="BA12" s="21"/>
    </row>
    <row r="13" spans="1:54" s="94" customFormat="1" ht="25.9" customHeight="1">
      <c r="A13" s="1449" t="s">
        <v>356</v>
      </c>
      <c r="B13" s="425">
        <f t="shared" si="0"/>
        <v>57</v>
      </c>
      <c r="C13" s="426">
        <f t="shared" si="1"/>
        <v>28</v>
      </c>
      <c r="D13" s="426">
        <f t="shared" si="1"/>
        <v>29</v>
      </c>
      <c r="E13" s="426">
        <f t="shared" si="2"/>
        <v>0</v>
      </c>
      <c r="F13" s="427">
        <v>0</v>
      </c>
      <c r="G13" s="427">
        <v>0</v>
      </c>
      <c r="H13" s="426">
        <f t="shared" si="3"/>
        <v>0</v>
      </c>
      <c r="I13" s="427">
        <v>0</v>
      </c>
      <c r="J13" s="427">
        <v>0</v>
      </c>
      <c r="K13" s="426">
        <f t="shared" si="4"/>
        <v>57</v>
      </c>
      <c r="L13" s="427">
        <v>28</v>
      </c>
      <c r="M13" s="427">
        <v>29</v>
      </c>
      <c r="N13" s="426">
        <f t="shared" si="5"/>
        <v>24</v>
      </c>
      <c r="O13" s="426">
        <f t="shared" si="6"/>
        <v>10</v>
      </c>
      <c r="P13" s="426">
        <f t="shared" si="6"/>
        <v>14</v>
      </c>
      <c r="Q13" s="426">
        <f t="shared" si="7"/>
        <v>0</v>
      </c>
      <c r="R13" s="427">
        <v>0</v>
      </c>
      <c r="S13" s="427">
        <v>0</v>
      </c>
      <c r="T13" s="426">
        <f t="shared" si="8"/>
        <v>0</v>
      </c>
      <c r="U13" s="427">
        <v>0</v>
      </c>
      <c r="V13" s="427">
        <v>0</v>
      </c>
      <c r="W13" s="426">
        <f t="shared" si="9"/>
        <v>24</v>
      </c>
      <c r="X13" s="427">
        <v>10</v>
      </c>
      <c r="Y13" s="427">
        <v>14</v>
      </c>
      <c r="Z13" s="1469"/>
      <c r="AA13" s="21">
        <f t="shared" si="10"/>
        <v>0</v>
      </c>
      <c r="AB13" s="21">
        <f t="shared" si="11"/>
        <v>0</v>
      </c>
      <c r="AC13" s="21">
        <f t="shared" si="12"/>
        <v>0</v>
      </c>
      <c r="AD13" s="21">
        <f t="shared" si="13"/>
        <v>0</v>
      </c>
      <c r="AE13" s="21">
        <f t="shared" si="14"/>
        <v>0</v>
      </c>
      <c r="AF13" s="21">
        <f t="shared" si="14"/>
        <v>0</v>
      </c>
      <c r="AG13" s="21">
        <f t="shared" si="14"/>
        <v>0</v>
      </c>
      <c r="AH13" s="21">
        <f t="shared" si="15"/>
        <v>0</v>
      </c>
      <c r="AI13" s="21">
        <f t="shared" si="16"/>
        <v>0</v>
      </c>
      <c r="AJ13" s="21">
        <f t="shared" si="17"/>
        <v>0</v>
      </c>
      <c r="AK13" s="21">
        <f t="shared" si="18"/>
        <v>0</v>
      </c>
      <c r="AL13" s="21">
        <f t="shared" si="19"/>
        <v>0</v>
      </c>
      <c r="AM13" s="21">
        <f t="shared" si="19"/>
        <v>0</v>
      </c>
      <c r="AN13" s="21">
        <f t="shared" si="19"/>
        <v>0</v>
      </c>
      <c r="AV13" s="21"/>
      <c r="AW13" s="21"/>
      <c r="AX13" s="21"/>
      <c r="AY13" s="21"/>
      <c r="AZ13" s="21"/>
      <c r="BA13" s="21"/>
    </row>
    <row r="14" spans="1:54" s="94" customFormat="1" ht="25.9" customHeight="1">
      <c r="A14" s="1449" t="s">
        <v>357</v>
      </c>
      <c r="B14" s="425">
        <f t="shared" si="0"/>
        <v>42</v>
      </c>
      <c r="C14" s="426">
        <f t="shared" si="1"/>
        <v>17</v>
      </c>
      <c r="D14" s="426">
        <f t="shared" si="1"/>
        <v>25</v>
      </c>
      <c r="E14" s="426">
        <f t="shared" si="2"/>
        <v>0</v>
      </c>
      <c r="F14" s="427">
        <v>0</v>
      </c>
      <c r="G14" s="427">
        <v>0</v>
      </c>
      <c r="H14" s="426">
        <f t="shared" si="3"/>
        <v>0</v>
      </c>
      <c r="I14" s="427">
        <v>0</v>
      </c>
      <c r="J14" s="427">
        <v>0</v>
      </c>
      <c r="K14" s="426">
        <f t="shared" si="4"/>
        <v>42</v>
      </c>
      <c r="L14" s="427">
        <v>17</v>
      </c>
      <c r="M14" s="427">
        <v>25</v>
      </c>
      <c r="N14" s="426">
        <f t="shared" si="5"/>
        <v>16</v>
      </c>
      <c r="O14" s="426">
        <f t="shared" si="6"/>
        <v>5</v>
      </c>
      <c r="P14" s="426">
        <f t="shared" si="6"/>
        <v>11</v>
      </c>
      <c r="Q14" s="426">
        <f t="shared" si="7"/>
        <v>0</v>
      </c>
      <c r="R14" s="427">
        <v>0</v>
      </c>
      <c r="S14" s="427">
        <v>0</v>
      </c>
      <c r="T14" s="426">
        <f t="shared" si="8"/>
        <v>0</v>
      </c>
      <c r="U14" s="427">
        <v>0</v>
      </c>
      <c r="V14" s="427">
        <v>0</v>
      </c>
      <c r="W14" s="426">
        <f t="shared" si="9"/>
        <v>16</v>
      </c>
      <c r="X14" s="427">
        <v>5</v>
      </c>
      <c r="Y14" s="427">
        <v>11</v>
      </c>
      <c r="Z14" s="1469"/>
      <c r="AA14" s="21">
        <f t="shared" si="10"/>
        <v>0</v>
      </c>
      <c r="AB14" s="21">
        <f t="shared" si="11"/>
        <v>0</v>
      </c>
      <c r="AC14" s="21">
        <f t="shared" si="12"/>
        <v>0</v>
      </c>
      <c r="AD14" s="21">
        <f t="shared" si="13"/>
        <v>0</v>
      </c>
      <c r="AE14" s="21">
        <f t="shared" si="14"/>
        <v>0</v>
      </c>
      <c r="AF14" s="21">
        <f t="shared" si="14"/>
        <v>0</v>
      </c>
      <c r="AG14" s="21">
        <f t="shared" si="14"/>
        <v>0</v>
      </c>
      <c r="AH14" s="21">
        <f t="shared" si="15"/>
        <v>0</v>
      </c>
      <c r="AI14" s="21">
        <f t="shared" si="16"/>
        <v>0</v>
      </c>
      <c r="AJ14" s="21">
        <f t="shared" si="17"/>
        <v>0</v>
      </c>
      <c r="AK14" s="21">
        <f t="shared" si="18"/>
        <v>0</v>
      </c>
      <c r="AL14" s="21">
        <f t="shared" si="19"/>
        <v>0</v>
      </c>
      <c r="AM14" s="21">
        <f t="shared" si="19"/>
        <v>0</v>
      </c>
      <c r="AN14" s="21">
        <f t="shared" si="19"/>
        <v>0</v>
      </c>
      <c r="AV14" s="21"/>
      <c r="AW14" s="21"/>
      <c r="AX14" s="21"/>
      <c r="AY14" s="21"/>
      <c r="AZ14" s="21"/>
      <c r="BA14" s="21"/>
    </row>
    <row r="15" spans="1:54" s="94" customFormat="1" ht="25.9" customHeight="1">
      <c r="A15" s="1449" t="s">
        <v>358</v>
      </c>
      <c r="B15" s="425">
        <f t="shared" si="0"/>
        <v>0</v>
      </c>
      <c r="C15" s="426">
        <f t="shared" si="1"/>
        <v>0</v>
      </c>
      <c r="D15" s="426">
        <f t="shared" si="1"/>
        <v>0</v>
      </c>
      <c r="E15" s="426">
        <f t="shared" si="2"/>
        <v>0</v>
      </c>
      <c r="F15" s="427">
        <v>0</v>
      </c>
      <c r="G15" s="427">
        <v>0</v>
      </c>
      <c r="H15" s="426">
        <f t="shared" si="3"/>
        <v>0</v>
      </c>
      <c r="I15" s="427">
        <v>0</v>
      </c>
      <c r="J15" s="427">
        <v>0</v>
      </c>
      <c r="K15" s="426">
        <f t="shared" si="4"/>
        <v>0</v>
      </c>
      <c r="L15" s="427">
        <v>0</v>
      </c>
      <c r="M15" s="427">
        <v>0</v>
      </c>
      <c r="N15" s="426">
        <f t="shared" si="5"/>
        <v>0</v>
      </c>
      <c r="O15" s="426">
        <f t="shared" si="6"/>
        <v>0</v>
      </c>
      <c r="P15" s="426">
        <f t="shared" si="6"/>
        <v>0</v>
      </c>
      <c r="Q15" s="426">
        <f t="shared" si="7"/>
        <v>0</v>
      </c>
      <c r="R15" s="427">
        <v>0</v>
      </c>
      <c r="S15" s="427">
        <v>0</v>
      </c>
      <c r="T15" s="426">
        <f t="shared" si="8"/>
        <v>0</v>
      </c>
      <c r="U15" s="427">
        <v>0</v>
      </c>
      <c r="V15" s="427">
        <v>0</v>
      </c>
      <c r="W15" s="426">
        <f t="shared" si="9"/>
        <v>0</v>
      </c>
      <c r="X15" s="427">
        <v>0</v>
      </c>
      <c r="Y15" s="427">
        <v>0</v>
      </c>
      <c r="Z15" s="1469"/>
      <c r="AA15" s="21">
        <f t="shared" si="10"/>
        <v>0</v>
      </c>
      <c r="AB15" s="21">
        <f t="shared" si="11"/>
        <v>0</v>
      </c>
      <c r="AC15" s="21">
        <f t="shared" si="12"/>
        <v>0</v>
      </c>
      <c r="AD15" s="21">
        <f t="shared" si="13"/>
        <v>0</v>
      </c>
      <c r="AE15" s="21">
        <f t="shared" si="14"/>
        <v>0</v>
      </c>
      <c r="AF15" s="21">
        <f t="shared" si="14"/>
        <v>0</v>
      </c>
      <c r="AG15" s="21">
        <f t="shared" si="14"/>
        <v>0</v>
      </c>
      <c r="AH15" s="21">
        <f t="shared" si="15"/>
        <v>0</v>
      </c>
      <c r="AI15" s="21">
        <f t="shared" si="16"/>
        <v>0</v>
      </c>
      <c r="AJ15" s="21">
        <f t="shared" si="17"/>
        <v>0</v>
      </c>
      <c r="AK15" s="21">
        <f t="shared" si="18"/>
        <v>0</v>
      </c>
      <c r="AL15" s="21">
        <f t="shared" si="19"/>
        <v>0</v>
      </c>
      <c r="AM15" s="21">
        <f t="shared" si="19"/>
        <v>0</v>
      </c>
      <c r="AN15" s="21">
        <f t="shared" si="19"/>
        <v>0</v>
      </c>
      <c r="AV15" s="21"/>
      <c r="AW15" s="21"/>
      <c r="AX15" s="21"/>
      <c r="AY15" s="21"/>
      <c r="AZ15" s="21"/>
      <c r="BA15" s="21"/>
    </row>
    <row r="16" spans="1:54" s="94" customFormat="1" ht="25.9" customHeight="1">
      <c r="A16" s="1449" t="s">
        <v>359</v>
      </c>
      <c r="B16" s="425">
        <f t="shared" si="0"/>
        <v>168</v>
      </c>
      <c r="C16" s="426">
        <f t="shared" si="1"/>
        <v>89</v>
      </c>
      <c r="D16" s="426">
        <f t="shared" si="1"/>
        <v>79</v>
      </c>
      <c r="E16" s="426">
        <f t="shared" si="2"/>
        <v>0</v>
      </c>
      <c r="F16" s="427">
        <v>0</v>
      </c>
      <c r="G16" s="427">
        <v>0</v>
      </c>
      <c r="H16" s="426">
        <f t="shared" si="3"/>
        <v>168</v>
      </c>
      <c r="I16" s="427">
        <v>89</v>
      </c>
      <c r="J16" s="427">
        <v>79</v>
      </c>
      <c r="K16" s="426">
        <f t="shared" si="4"/>
        <v>0</v>
      </c>
      <c r="L16" s="427">
        <v>0</v>
      </c>
      <c r="M16" s="427">
        <v>0</v>
      </c>
      <c r="N16" s="426">
        <f t="shared" si="5"/>
        <v>42</v>
      </c>
      <c r="O16" s="426">
        <f t="shared" si="6"/>
        <v>22</v>
      </c>
      <c r="P16" s="426">
        <f t="shared" si="6"/>
        <v>20</v>
      </c>
      <c r="Q16" s="426">
        <f t="shared" si="7"/>
        <v>0</v>
      </c>
      <c r="R16" s="427">
        <v>0</v>
      </c>
      <c r="S16" s="427">
        <v>0</v>
      </c>
      <c r="T16" s="426">
        <f t="shared" si="8"/>
        <v>42</v>
      </c>
      <c r="U16" s="427">
        <v>22</v>
      </c>
      <c r="V16" s="427">
        <v>20</v>
      </c>
      <c r="W16" s="426">
        <f t="shared" si="9"/>
        <v>0</v>
      </c>
      <c r="X16" s="427">
        <v>0</v>
      </c>
      <c r="Y16" s="427">
        <v>0</v>
      </c>
      <c r="Z16" s="1469"/>
      <c r="AA16" s="21">
        <f t="shared" si="10"/>
        <v>0</v>
      </c>
      <c r="AB16" s="21">
        <f t="shared" si="11"/>
        <v>0</v>
      </c>
      <c r="AC16" s="21">
        <f t="shared" si="12"/>
        <v>0</v>
      </c>
      <c r="AD16" s="21">
        <f t="shared" si="13"/>
        <v>0</v>
      </c>
      <c r="AE16" s="21">
        <f t="shared" si="14"/>
        <v>0</v>
      </c>
      <c r="AF16" s="21">
        <f t="shared" si="14"/>
        <v>0</v>
      </c>
      <c r="AG16" s="21">
        <f t="shared" si="14"/>
        <v>0</v>
      </c>
      <c r="AH16" s="21">
        <f t="shared" si="15"/>
        <v>0</v>
      </c>
      <c r="AI16" s="21">
        <f t="shared" si="16"/>
        <v>0</v>
      </c>
      <c r="AJ16" s="21">
        <f t="shared" si="17"/>
        <v>0</v>
      </c>
      <c r="AK16" s="21">
        <f t="shared" si="18"/>
        <v>0</v>
      </c>
      <c r="AL16" s="21">
        <f t="shared" si="19"/>
        <v>0</v>
      </c>
      <c r="AM16" s="21">
        <f t="shared" si="19"/>
        <v>0</v>
      </c>
      <c r="AN16" s="21">
        <f t="shared" si="19"/>
        <v>0</v>
      </c>
      <c r="AV16" s="21"/>
      <c r="AW16" s="21"/>
      <c r="AX16" s="21"/>
      <c r="AY16" s="21"/>
      <c r="AZ16" s="21"/>
      <c r="BA16" s="21"/>
    </row>
    <row r="17" spans="1:53" s="94" customFormat="1" ht="25.9" customHeight="1">
      <c r="A17" s="1449" t="s">
        <v>360</v>
      </c>
      <c r="B17" s="425">
        <f t="shared" si="0"/>
        <v>197</v>
      </c>
      <c r="C17" s="426">
        <f t="shared" si="1"/>
        <v>106</v>
      </c>
      <c r="D17" s="426">
        <f t="shared" si="1"/>
        <v>91</v>
      </c>
      <c r="E17" s="426">
        <f t="shared" si="2"/>
        <v>0</v>
      </c>
      <c r="F17" s="427">
        <v>0</v>
      </c>
      <c r="G17" s="427">
        <v>0</v>
      </c>
      <c r="H17" s="426">
        <f t="shared" si="3"/>
        <v>197</v>
      </c>
      <c r="I17" s="427">
        <v>106</v>
      </c>
      <c r="J17" s="427">
        <v>91</v>
      </c>
      <c r="K17" s="426">
        <f t="shared" si="4"/>
        <v>0</v>
      </c>
      <c r="L17" s="427">
        <v>0</v>
      </c>
      <c r="M17" s="427">
        <v>0</v>
      </c>
      <c r="N17" s="426">
        <f t="shared" si="5"/>
        <v>61</v>
      </c>
      <c r="O17" s="426">
        <f t="shared" si="6"/>
        <v>36</v>
      </c>
      <c r="P17" s="426">
        <f t="shared" si="6"/>
        <v>25</v>
      </c>
      <c r="Q17" s="426">
        <f t="shared" si="7"/>
        <v>0</v>
      </c>
      <c r="R17" s="427">
        <v>0</v>
      </c>
      <c r="S17" s="427">
        <v>0</v>
      </c>
      <c r="T17" s="426">
        <f t="shared" si="8"/>
        <v>61</v>
      </c>
      <c r="U17" s="427">
        <v>36</v>
      </c>
      <c r="V17" s="427">
        <v>25</v>
      </c>
      <c r="W17" s="426">
        <f t="shared" si="9"/>
        <v>0</v>
      </c>
      <c r="X17" s="427">
        <v>0</v>
      </c>
      <c r="Y17" s="427">
        <v>0</v>
      </c>
      <c r="Z17" s="1469"/>
      <c r="AA17" s="21">
        <f t="shared" si="10"/>
        <v>0</v>
      </c>
      <c r="AB17" s="21">
        <f t="shared" si="11"/>
        <v>0</v>
      </c>
      <c r="AC17" s="21">
        <f t="shared" si="12"/>
        <v>0</v>
      </c>
      <c r="AD17" s="21">
        <f t="shared" si="13"/>
        <v>0</v>
      </c>
      <c r="AE17" s="21">
        <f t="shared" si="14"/>
        <v>0</v>
      </c>
      <c r="AF17" s="21">
        <f t="shared" si="14"/>
        <v>0</v>
      </c>
      <c r="AG17" s="21">
        <f t="shared" si="14"/>
        <v>0</v>
      </c>
      <c r="AH17" s="21">
        <f t="shared" si="15"/>
        <v>0</v>
      </c>
      <c r="AI17" s="21">
        <f t="shared" si="16"/>
        <v>0</v>
      </c>
      <c r="AJ17" s="21">
        <f t="shared" si="17"/>
        <v>0</v>
      </c>
      <c r="AK17" s="21">
        <f t="shared" si="18"/>
        <v>0</v>
      </c>
      <c r="AL17" s="21">
        <f t="shared" si="19"/>
        <v>0</v>
      </c>
      <c r="AM17" s="21">
        <f t="shared" si="19"/>
        <v>0</v>
      </c>
      <c r="AN17" s="21">
        <f t="shared" si="19"/>
        <v>0</v>
      </c>
      <c r="AV17" s="21"/>
      <c r="AW17" s="21"/>
      <c r="AX17" s="21"/>
      <c r="AY17" s="21"/>
      <c r="AZ17" s="21"/>
      <c r="BA17" s="21"/>
    </row>
    <row r="18" spans="1:53" s="94" customFormat="1" ht="25.9" customHeight="1">
      <c r="A18" s="1449" t="s">
        <v>361</v>
      </c>
      <c r="B18" s="425">
        <f t="shared" si="0"/>
        <v>227</v>
      </c>
      <c r="C18" s="426">
        <f t="shared" si="1"/>
        <v>120</v>
      </c>
      <c r="D18" s="426">
        <f t="shared" si="1"/>
        <v>107</v>
      </c>
      <c r="E18" s="426">
        <f t="shared" si="2"/>
        <v>76</v>
      </c>
      <c r="F18" s="427">
        <v>31</v>
      </c>
      <c r="G18" s="427">
        <v>45</v>
      </c>
      <c r="H18" s="426">
        <f t="shared" si="3"/>
        <v>151</v>
      </c>
      <c r="I18" s="427">
        <v>89</v>
      </c>
      <c r="J18" s="427">
        <v>62</v>
      </c>
      <c r="K18" s="426">
        <f t="shared" si="4"/>
        <v>0</v>
      </c>
      <c r="L18" s="427">
        <v>0</v>
      </c>
      <c r="M18" s="427">
        <v>0</v>
      </c>
      <c r="N18" s="426">
        <f t="shared" si="5"/>
        <v>36</v>
      </c>
      <c r="O18" s="426">
        <f t="shared" si="6"/>
        <v>13</v>
      </c>
      <c r="P18" s="426">
        <f t="shared" si="6"/>
        <v>23</v>
      </c>
      <c r="Q18" s="426">
        <f t="shared" si="7"/>
        <v>0</v>
      </c>
      <c r="R18" s="427">
        <v>0</v>
      </c>
      <c r="S18" s="427">
        <v>0</v>
      </c>
      <c r="T18" s="426">
        <f t="shared" si="8"/>
        <v>36</v>
      </c>
      <c r="U18" s="427">
        <v>13</v>
      </c>
      <c r="V18" s="427">
        <v>23</v>
      </c>
      <c r="W18" s="426">
        <f t="shared" si="9"/>
        <v>0</v>
      </c>
      <c r="X18" s="427">
        <v>0</v>
      </c>
      <c r="Y18" s="427">
        <v>0</v>
      </c>
      <c r="Z18" s="1469"/>
      <c r="AA18" s="21">
        <f t="shared" si="10"/>
        <v>0</v>
      </c>
      <c r="AB18" s="21">
        <f t="shared" si="11"/>
        <v>0</v>
      </c>
      <c r="AC18" s="21">
        <f t="shared" si="12"/>
        <v>0</v>
      </c>
      <c r="AD18" s="21">
        <f t="shared" si="13"/>
        <v>0</v>
      </c>
      <c r="AE18" s="21">
        <f t="shared" si="14"/>
        <v>0</v>
      </c>
      <c r="AF18" s="21">
        <f t="shared" si="14"/>
        <v>0</v>
      </c>
      <c r="AG18" s="21">
        <f t="shared" si="14"/>
        <v>0</v>
      </c>
      <c r="AH18" s="21">
        <f t="shared" si="15"/>
        <v>0</v>
      </c>
      <c r="AI18" s="21">
        <f t="shared" si="16"/>
        <v>0</v>
      </c>
      <c r="AJ18" s="21">
        <f t="shared" si="17"/>
        <v>0</v>
      </c>
      <c r="AK18" s="21">
        <f t="shared" si="18"/>
        <v>0</v>
      </c>
      <c r="AL18" s="21">
        <f t="shared" si="19"/>
        <v>0</v>
      </c>
      <c r="AM18" s="21">
        <f t="shared" si="19"/>
        <v>0</v>
      </c>
      <c r="AN18" s="21">
        <f t="shared" si="19"/>
        <v>0</v>
      </c>
      <c r="AV18" s="21"/>
      <c r="AW18" s="21"/>
      <c r="AX18" s="21"/>
      <c r="AY18" s="21"/>
      <c r="AZ18" s="21"/>
      <c r="BA18" s="21"/>
    </row>
    <row r="19" spans="1:53" s="94" customFormat="1" ht="25.9" customHeight="1">
      <c r="A19" s="1449" t="s">
        <v>362</v>
      </c>
      <c r="B19" s="425">
        <f t="shared" si="0"/>
        <v>234</v>
      </c>
      <c r="C19" s="426">
        <f t="shared" si="1"/>
        <v>78</v>
      </c>
      <c r="D19" s="426">
        <f t="shared" si="1"/>
        <v>156</v>
      </c>
      <c r="E19" s="426">
        <f t="shared" si="2"/>
        <v>0</v>
      </c>
      <c r="F19" s="427">
        <v>0</v>
      </c>
      <c r="G19" s="427">
        <v>0</v>
      </c>
      <c r="H19" s="426">
        <f t="shared" si="3"/>
        <v>203</v>
      </c>
      <c r="I19" s="427">
        <v>65</v>
      </c>
      <c r="J19" s="427">
        <v>138</v>
      </c>
      <c r="K19" s="426">
        <f t="shared" si="4"/>
        <v>31</v>
      </c>
      <c r="L19" s="427">
        <v>13</v>
      </c>
      <c r="M19" s="427">
        <v>18</v>
      </c>
      <c r="N19" s="426">
        <f t="shared" si="5"/>
        <v>32</v>
      </c>
      <c r="O19" s="426">
        <f t="shared" si="6"/>
        <v>13</v>
      </c>
      <c r="P19" s="426">
        <f t="shared" si="6"/>
        <v>19</v>
      </c>
      <c r="Q19" s="426">
        <f t="shared" si="7"/>
        <v>0</v>
      </c>
      <c r="R19" s="427">
        <v>0</v>
      </c>
      <c r="S19" s="427">
        <v>0</v>
      </c>
      <c r="T19" s="426">
        <f t="shared" si="8"/>
        <v>29</v>
      </c>
      <c r="U19" s="427">
        <v>12</v>
      </c>
      <c r="V19" s="427">
        <v>17</v>
      </c>
      <c r="W19" s="426">
        <f t="shared" si="9"/>
        <v>3</v>
      </c>
      <c r="X19" s="427">
        <v>1</v>
      </c>
      <c r="Y19" s="427">
        <v>2</v>
      </c>
      <c r="Z19" s="1469"/>
      <c r="AA19" s="21">
        <f t="shared" si="10"/>
        <v>0</v>
      </c>
      <c r="AB19" s="21">
        <f t="shared" si="11"/>
        <v>0</v>
      </c>
      <c r="AC19" s="21">
        <f t="shared" si="12"/>
        <v>0</v>
      </c>
      <c r="AD19" s="21">
        <f t="shared" si="13"/>
        <v>0</v>
      </c>
      <c r="AE19" s="21">
        <f t="shared" si="14"/>
        <v>0</v>
      </c>
      <c r="AF19" s="21">
        <f t="shared" si="14"/>
        <v>0</v>
      </c>
      <c r="AG19" s="21">
        <f t="shared" si="14"/>
        <v>0</v>
      </c>
      <c r="AH19" s="21">
        <f t="shared" si="15"/>
        <v>0</v>
      </c>
      <c r="AI19" s="21">
        <f t="shared" si="16"/>
        <v>0</v>
      </c>
      <c r="AJ19" s="21">
        <f t="shared" si="17"/>
        <v>0</v>
      </c>
      <c r="AK19" s="21">
        <f t="shared" si="18"/>
        <v>0</v>
      </c>
      <c r="AL19" s="21">
        <f t="shared" si="19"/>
        <v>0</v>
      </c>
      <c r="AM19" s="21">
        <f t="shared" si="19"/>
        <v>0</v>
      </c>
      <c r="AN19" s="21">
        <f t="shared" si="19"/>
        <v>0</v>
      </c>
      <c r="AV19" s="21"/>
      <c r="AW19" s="21"/>
      <c r="AX19" s="21"/>
      <c r="AY19" s="21"/>
      <c r="AZ19" s="21"/>
      <c r="BA19" s="21"/>
    </row>
    <row r="20" spans="1:53" s="94" customFormat="1" ht="25.9" customHeight="1">
      <c r="A20" s="1450" t="s">
        <v>363</v>
      </c>
      <c r="B20" s="428">
        <f t="shared" si="0"/>
        <v>43</v>
      </c>
      <c r="C20" s="358">
        <f t="shared" si="1"/>
        <v>28</v>
      </c>
      <c r="D20" s="358">
        <f t="shared" si="1"/>
        <v>15</v>
      </c>
      <c r="E20" s="358">
        <f t="shared" si="2"/>
        <v>0</v>
      </c>
      <c r="F20" s="359">
        <v>0</v>
      </c>
      <c r="G20" s="359">
        <v>0</v>
      </c>
      <c r="H20" s="358">
        <f t="shared" si="3"/>
        <v>0</v>
      </c>
      <c r="I20" s="359">
        <v>0</v>
      </c>
      <c r="J20" s="359">
        <v>0</v>
      </c>
      <c r="K20" s="358">
        <f t="shared" si="4"/>
        <v>43</v>
      </c>
      <c r="L20" s="359">
        <v>28</v>
      </c>
      <c r="M20" s="359">
        <v>15</v>
      </c>
      <c r="N20" s="358">
        <f t="shared" si="5"/>
        <v>12</v>
      </c>
      <c r="O20" s="358">
        <f t="shared" si="6"/>
        <v>8</v>
      </c>
      <c r="P20" s="358">
        <f t="shared" si="6"/>
        <v>4</v>
      </c>
      <c r="Q20" s="358">
        <f t="shared" si="7"/>
        <v>0</v>
      </c>
      <c r="R20" s="359">
        <v>0</v>
      </c>
      <c r="S20" s="359">
        <v>0</v>
      </c>
      <c r="T20" s="358">
        <f t="shared" si="8"/>
        <v>0</v>
      </c>
      <c r="U20" s="359">
        <v>0</v>
      </c>
      <c r="V20" s="359">
        <v>0</v>
      </c>
      <c r="W20" s="358">
        <f t="shared" si="9"/>
        <v>12</v>
      </c>
      <c r="X20" s="359">
        <v>8</v>
      </c>
      <c r="Y20" s="359">
        <v>4</v>
      </c>
      <c r="Z20" s="1469"/>
      <c r="AA20" s="21">
        <f t="shared" si="10"/>
        <v>0</v>
      </c>
      <c r="AB20" s="21">
        <f t="shared" si="11"/>
        <v>0</v>
      </c>
      <c r="AC20" s="21">
        <f t="shared" si="12"/>
        <v>0</v>
      </c>
      <c r="AD20" s="21">
        <f t="shared" si="13"/>
        <v>0</v>
      </c>
      <c r="AE20" s="21">
        <f t="shared" si="14"/>
        <v>0</v>
      </c>
      <c r="AF20" s="21">
        <f t="shared" si="14"/>
        <v>0</v>
      </c>
      <c r="AG20" s="21">
        <f t="shared" si="14"/>
        <v>0</v>
      </c>
      <c r="AH20" s="21">
        <f t="shared" si="15"/>
        <v>0</v>
      </c>
      <c r="AI20" s="21">
        <f t="shared" si="16"/>
        <v>0</v>
      </c>
      <c r="AJ20" s="21">
        <f t="shared" si="17"/>
        <v>0</v>
      </c>
      <c r="AK20" s="21">
        <f t="shared" si="18"/>
        <v>0</v>
      </c>
      <c r="AL20" s="21">
        <f t="shared" si="19"/>
        <v>0</v>
      </c>
      <c r="AM20" s="21">
        <f t="shared" si="19"/>
        <v>0</v>
      </c>
      <c r="AN20" s="21">
        <f t="shared" si="19"/>
        <v>0</v>
      </c>
      <c r="AV20" s="21"/>
      <c r="AW20" s="21"/>
      <c r="AX20" s="21"/>
      <c r="AY20" s="21"/>
      <c r="AZ20" s="21"/>
      <c r="BA20" s="21"/>
    </row>
    <row r="21" spans="1:53" s="1469" customFormat="1" ht="13.9" customHeight="1">
      <c r="A21" s="1469" t="s">
        <v>328</v>
      </c>
      <c r="D21" s="99" t="s">
        <v>329</v>
      </c>
      <c r="I21" s="157" t="s">
        <v>330</v>
      </c>
      <c r="P21" s="1469" t="s">
        <v>332</v>
      </c>
      <c r="Y21" s="99" t="s">
        <v>333</v>
      </c>
    </row>
    <row r="22" spans="1:53" s="1469" customFormat="1" ht="13.9" customHeight="1">
      <c r="A22" s="1462"/>
      <c r="B22" s="1462"/>
      <c r="C22" s="1462"/>
      <c r="D22" s="1462"/>
      <c r="I22" s="157" t="s">
        <v>334</v>
      </c>
      <c r="L22" s="1462"/>
      <c r="M22" s="1462"/>
      <c r="N22" s="1462"/>
    </row>
    <row r="23" spans="1:53" s="1469" customFormat="1" ht="13.9" customHeight="1">
      <c r="A23" s="1462"/>
      <c r="B23" s="1462"/>
      <c r="C23" s="1462"/>
      <c r="D23" s="1462"/>
      <c r="E23" s="1462"/>
      <c r="F23" s="1462"/>
      <c r="G23" s="1462"/>
      <c r="H23" s="1462"/>
      <c r="I23" s="1462"/>
      <c r="J23" s="1462"/>
      <c r="K23" s="1462"/>
      <c r="L23" s="1462"/>
      <c r="M23" s="1462"/>
      <c r="N23" s="1462"/>
      <c r="O23" s="1462"/>
      <c r="P23" s="1462"/>
      <c r="Q23" s="1462"/>
      <c r="R23" s="1462"/>
      <c r="S23" s="1462"/>
      <c r="T23" s="1462"/>
      <c r="U23" s="1462"/>
      <c r="V23" s="1462"/>
      <c r="W23" s="1462"/>
      <c r="X23" s="1462"/>
      <c r="Y23" s="1462"/>
    </row>
    <row r="24" spans="1:53" s="1469" customFormat="1" ht="13.9" customHeight="1">
      <c r="A24" s="1469" t="s">
        <v>141</v>
      </c>
    </row>
    <row r="25" spans="1:53" s="94" customFormat="1" ht="13.9" customHeight="1">
      <c r="A25" s="94" t="s">
        <v>272</v>
      </c>
      <c r="B25" s="1469"/>
      <c r="C25" s="1469"/>
    </row>
    <row r="26" spans="1:53" s="94" customFormat="1" ht="13.9" customHeight="1">
      <c r="A26" s="157"/>
      <c r="B26" s="157"/>
      <c r="AB26" s="1469"/>
      <c r="AC26" s="1469"/>
      <c r="AD26" s="1469"/>
      <c r="AE26" s="1469"/>
      <c r="AF26" s="1469"/>
    </row>
    <row r="27" spans="1:53">
      <c r="B27" s="372">
        <f>B8-SUM(B9:B20)</f>
        <v>0</v>
      </c>
      <c r="C27" s="372">
        <f t="shared" ref="C27:Y27" si="20">C8-SUM(C9:C20)</f>
        <v>0</v>
      </c>
      <c r="D27" s="372">
        <f t="shared" si="20"/>
        <v>0</v>
      </c>
      <c r="E27" s="372">
        <f t="shared" si="20"/>
        <v>0</v>
      </c>
      <c r="F27" s="372">
        <f t="shared" si="20"/>
        <v>0</v>
      </c>
      <c r="G27" s="372">
        <f t="shared" si="20"/>
        <v>0</v>
      </c>
      <c r="H27" s="372">
        <f t="shared" si="20"/>
        <v>0</v>
      </c>
      <c r="I27" s="372">
        <f t="shared" si="20"/>
        <v>0</v>
      </c>
      <c r="J27" s="372">
        <f t="shared" si="20"/>
        <v>0</v>
      </c>
      <c r="K27" s="372">
        <f t="shared" si="20"/>
        <v>0</v>
      </c>
      <c r="L27" s="372">
        <f t="shared" si="20"/>
        <v>0</v>
      </c>
      <c r="M27" s="372">
        <f t="shared" si="20"/>
        <v>0</v>
      </c>
      <c r="N27" s="372">
        <f t="shared" si="20"/>
        <v>0</v>
      </c>
      <c r="O27" s="372">
        <f t="shared" si="20"/>
        <v>0</v>
      </c>
      <c r="P27" s="372">
        <f t="shared" si="20"/>
        <v>0</v>
      </c>
      <c r="Q27" s="372">
        <f t="shared" si="20"/>
        <v>0</v>
      </c>
      <c r="R27" s="372">
        <f t="shared" si="20"/>
        <v>0</v>
      </c>
      <c r="S27" s="372">
        <f t="shared" si="20"/>
        <v>0</v>
      </c>
      <c r="T27" s="372">
        <f t="shared" si="20"/>
        <v>0</v>
      </c>
      <c r="U27" s="372">
        <f t="shared" si="20"/>
        <v>0</v>
      </c>
      <c r="V27" s="372">
        <f t="shared" si="20"/>
        <v>0</v>
      </c>
      <c r="W27" s="372">
        <f t="shared" si="20"/>
        <v>0</v>
      </c>
      <c r="X27" s="372">
        <f t="shared" si="20"/>
        <v>0</v>
      </c>
      <c r="Y27" s="372">
        <f t="shared" si="20"/>
        <v>0</v>
      </c>
    </row>
  </sheetData>
  <mergeCells count="20">
    <mergeCell ref="N6:P6"/>
    <mergeCell ref="Q6:S6"/>
    <mergeCell ref="T6:V6"/>
    <mergeCell ref="W6:Y6"/>
    <mergeCell ref="A3:Y3"/>
    <mergeCell ref="A4:W4"/>
    <mergeCell ref="X4:Y4"/>
    <mergeCell ref="A5:A7"/>
    <mergeCell ref="B5:M5"/>
    <mergeCell ref="N5:Y5"/>
    <mergeCell ref="B6:D6"/>
    <mergeCell ref="E6:G6"/>
    <mergeCell ref="H6:J6"/>
    <mergeCell ref="K6:M6"/>
    <mergeCell ref="A1:B1"/>
    <mergeCell ref="T1:V1"/>
    <mergeCell ref="W1:Y1"/>
    <mergeCell ref="A2:B2"/>
    <mergeCell ref="T2:V2"/>
    <mergeCell ref="W2:Y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&amp;C&amp;8&amp;A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8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3.625" style="383" customWidth="1"/>
    <col min="2" max="2" width="20.375" style="368" customWidth="1"/>
    <col min="3" max="10" width="11.625" style="383" customWidth="1"/>
    <col min="11" max="22" width="8.75" style="383" customWidth="1"/>
    <col min="23" max="256" width="9" style="383"/>
    <col min="257" max="257" width="13.625" style="383" customWidth="1"/>
    <col min="258" max="258" width="20.375" style="383" customWidth="1"/>
    <col min="259" max="266" width="11.625" style="383" customWidth="1"/>
    <col min="267" max="278" width="8.75" style="383" customWidth="1"/>
    <col min="279" max="512" width="9" style="383"/>
    <col min="513" max="513" width="13.625" style="383" customWidth="1"/>
    <col min="514" max="514" width="20.375" style="383" customWidth="1"/>
    <col min="515" max="522" width="11.625" style="383" customWidth="1"/>
    <col min="523" max="534" width="8.75" style="383" customWidth="1"/>
    <col min="535" max="768" width="9" style="383"/>
    <col min="769" max="769" width="13.625" style="383" customWidth="1"/>
    <col min="770" max="770" width="20.375" style="383" customWidth="1"/>
    <col min="771" max="778" width="11.625" style="383" customWidth="1"/>
    <col min="779" max="790" width="8.75" style="383" customWidth="1"/>
    <col min="791" max="1024" width="9" style="383"/>
    <col min="1025" max="1025" width="13.625" style="383" customWidth="1"/>
    <col min="1026" max="1026" width="20.375" style="383" customWidth="1"/>
    <col min="1027" max="1034" width="11.625" style="383" customWidth="1"/>
    <col min="1035" max="1046" width="8.75" style="383" customWidth="1"/>
    <col min="1047" max="1280" width="9" style="383"/>
    <col min="1281" max="1281" width="13.625" style="383" customWidth="1"/>
    <col min="1282" max="1282" width="20.375" style="383" customWidth="1"/>
    <col min="1283" max="1290" width="11.625" style="383" customWidth="1"/>
    <col min="1291" max="1302" width="8.75" style="383" customWidth="1"/>
    <col min="1303" max="1536" width="9" style="383"/>
    <col min="1537" max="1537" width="13.625" style="383" customWidth="1"/>
    <col min="1538" max="1538" width="20.375" style="383" customWidth="1"/>
    <col min="1539" max="1546" width="11.625" style="383" customWidth="1"/>
    <col min="1547" max="1558" width="8.75" style="383" customWidth="1"/>
    <col min="1559" max="1792" width="9" style="383"/>
    <col min="1793" max="1793" width="13.625" style="383" customWidth="1"/>
    <col min="1794" max="1794" width="20.375" style="383" customWidth="1"/>
    <col min="1795" max="1802" width="11.625" style="383" customWidth="1"/>
    <col min="1803" max="1814" width="8.75" style="383" customWidth="1"/>
    <col min="1815" max="2048" width="9" style="383"/>
    <col min="2049" max="2049" width="13.625" style="383" customWidth="1"/>
    <col min="2050" max="2050" width="20.375" style="383" customWidth="1"/>
    <col min="2051" max="2058" width="11.625" style="383" customWidth="1"/>
    <col min="2059" max="2070" width="8.75" style="383" customWidth="1"/>
    <col min="2071" max="2304" width="9" style="383"/>
    <col min="2305" max="2305" width="13.625" style="383" customWidth="1"/>
    <col min="2306" max="2306" width="20.375" style="383" customWidth="1"/>
    <col min="2307" max="2314" width="11.625" style="383" customWidth="1"/>
    <col min="2315" max="2326" width="8.75" style="383" customWidth="1"/>
    <col min="2327" max="2560" width="9" style="383"/>
    <col min="2561" max="2561" width="13.625" style="383" customWidth="1"/>
    <col min="2562" max="2562" width="20.375" style="383" customWidth="1"/>
    <col min="2563" max="2570" width="11.625" style="383" customWidth="1"/>
    <col min="2571" max="2582" width="8.75" style="383" customWidth="1"/>
    <col min="2583" max="2816" width="9" style="383"/>
    <col min="2817" max="2817" width="13.625" style="383" customWidth="1"/>
    <col min="2818" max="2818" width="20.375" style="383" customWidth="1"/>
    <col min="2819" max="2826" width="11.625" style="383" customWidth="1"/>
    <col min="2827" max="2838" width="8.75" style="383" customWidth="1"/>
    <col min="2839" max="3072" width="9" style="383"/>
    <col min="3073" max="3073" width="13.625" style="383" customWidth="1"/>
    <col min="3074" max="3074" width="20.375" style="383" customWidth="1"/>
    <col min="3075" max="3082" width="11.625" style="383" customWidth="1"/>
    <col min="3083" max="3094" width="8.75" style="383" customWidth="1"/>
    <col min="3095" max="3328" width="9" style="383"/>
    <col min="3329" max="3329" width="13.625" style="383" customWidth="1"/>
    <col min="3330" max="3330" width="20.375" style="383" customWidth="1"/>
    <col min="3331" max="3338" width="11.625" style="383" customWidth="1"/>
    <col min="3339" max="3350" width="8.75" style="383" customWidth="1"/>
    <col min="3351" max="3584" width="9" style="383"/>
    <col min="3585" max="3585" width="13.625" style="383" customWidth="1"/>
    <col min="3586" max="3586" width="20.375" style="383" customWidth="1"/>
    <col min="3587" max="3594" width="11.625" style="383" customWidth="1"/>
    <col min="3595" max="3606" width="8.75" style="383" customWidth="1"/>
    <col min="3607" max="3840" width="9" style="383"/>
    <col min="3841" max="3841" width="13.625" style="383" customWidth="1"/>
    <col min="3842" max="3842" width="20.375" style="383" customWidth="1"/>
    <col min="3843" max="3850" width="11.625" style="383" customWidth="1"/>
    <col min="3851" max="3862" width="8.75" style="383" customWidth="1"/>
    <col min="3863" max="4096" width="9" style="383"/>
    <col min="4097" max="4097" width="13.625" style="383" customWidth="1"/>
    <col min="4098" max="4098" width="20.375" style="383" customWidth="1"/>
    <col min="4099" max="4106" width="11.625" style="383" customWidth="1"/>
    <col min="4107" max="4118" width="8.75" style="383" customWidth="1"/>
    <col min="4119" max="4352" width="9" style="383"/>
    <col min="4353" max="4353" width="13.625" style="383" customWidth="1"/>
    <col min="4354" max="4354" width="20.375" style="383" customWidth="1"/>
    <col min="4355" max="4362" width="11.625" style="383" customWidth="1"/>
    <col min="4363" max="4374" width="8.75" style="383" customWidth="1"/>
    <col min="4375" max="4608" width="9" style="383"/>
    <col min="4609" max="4609" width="13.625" style="383" customWidth="1"/>
    <col min="4610" max="4610" width="20.375" style="383" customWidth="1"/>
    <col min="4611" max="4618" width="11.625" style="383" customWidth="1"/>
    <col min="4619" max="4630" width="8.75" style="383" customWidth="1"/>
    <col min="4631" max="4864" width="9" style="383"/>
    <col min="4865" max="4865" width="13.625" style="383" customWidth="1"/>
    <col min="4866" max="4866" width="20.375" style="383" customWidth="1"/>
    <col min="4867" max="4874" width="11.625" style="383" customWidth="1"/>
    <col min="4875" max="4886" width="8.75" style="383" customWidth="1"/>
    <col min="4887" max="5120" width="9" style="383"/>
    <col min="5121" max="5121" width="13.625" style="383" customWidth="1"/>
    <col min="5122" max="5122" width="20.375" style="383" customWidth="1"/>
    <col min="5123" max="5130" width="11.625" style="383" customWidth="1"/>
    <col min="5131" max="5142" width="8.75" style="383" customWidth="1"/>
    <col min="5143" max="5376" width="9" style="383"/>
    <col min="5377" max="5377" width="13.625" style="383" customWidth="1"/>
    <col min="5378" max="5378" width="20.375" style="383" customWidth="1"/>
    <col min="5379" max="5386" width="11.625" style="383" customWidth="1"/>
    <col min="5387" max="5398" width="8.75" style="383" customWidth="1"/>
    <col min="5399" max="5632" width="9" style="383"/>
    <col min="5633" max="5633" width="13.625" style="383" customWidth="1"/>
    <col min="5634" max="5634" width="20.375" style="383" customWidth="1"/>
    <col min="5635" max="5642" width="11.625" style="383" customWidth="1"/>
    <col min="5643" max="5654" width="8.75" style="383" customWidth="1"/>
    <col min="5655" max="5888" width="9" style="383"/>
    <col min="5889" max="5889" width="13.625" style="383" customWidth="1"/>
    <col min="5890" max="5890" width="20.375" style="383" customWidth="1"/>
    <col min="5891" max="5898" width="11.625" style="383" customWidth="1"/>
    <col min="5899" max="5910" width="8.75" style="383" customWidth="1"/>
    <col min="5911" max="6144" width="9" style="383"/>
    <col min="6145" max="6145" width="13.625" style="383" customWidth="1"/>
    <col min="6146" max="6146" width="20.375" style="383" customWidth="1"/>
    <col min="6147" max="6154" width="11.625" style="383" customWidth="1"/>
    <col min="6155" max="6166" width="8.75" style="383" customWidth="1"/>
    <col min="6167" max="6400" width="9" style="383"/>
    <col min="6401" max="6401" width="13.625" style="383" customWidth="1"/>
    <col min="6402" max="6402" width="20.375" style="383" customWidth="1"/>
    <col min="6403" max="6410" width="11.625" style="383" customWidth="1"/>
    <col min="6411" max="6422" width="8.75" style="383" customWidth="1"/>
    <col min="6423" max="6656" width="9" style="383"/>
    <col min="6657" max="6657" width="13.625" style="383" customWidth="1"/>
    <col min="6658" max="6658" width="20.375" style="383" customWidth="1"/>
    <col min="6659" max="6666" width="11.625" style="383" customWidth="1"/>
    <col min="6667" max="6678" width="8.75" style="383" customWidth="1"/>
    <col min="6679" max="6912" width="9" style="383"/>
    <col min="6913" max="6913" width="13.625" style="383" customWidth="1"/>
    <col min="6914" max="6914" width="20.375" style="383" customWidth="1"/>
    <col min="6915" max="6922" width="11.625" style="383" customWidth="1"/>
    <col min="6923" max="6934" width="8.75" style="383" customWidth="1"/>
    <col min="6935" max="7168" width="9" style="383"/>
    <col min="7169" max="7169" width="13.625" style="383" customWidth="1"/>
    <col min="7170" max="7170" width="20.375" style="383" customWidth="1"/>
    <col min="7171" max="7178" width="11.625" style="383" customWidth="1"/>
    <col min="7179" max="7190" width="8.75" style="383" customWidth="1"/>
    <col min="7191" max="7424" width="9" style="383"/>
    <col min="7425" max="7425" width="13.625" style="383" customWidth="1"/>
    <col min="7426" max="7426" width="20.375" style="383" customWidth="1"/>
    <col min="7427" max="7434" width="11.625" style="383" customWidth="1"/>
    <col min="7435" max="7446" width="8.75" style="383" customWidth="1"/>
    <col min="7447" max="7680" width="9" style="383"/>
    <col min="7681" max="7681" width="13.625" style="383" customWidth="1"/>
    <col min="7682" max="7682" width="20.375" style="383" customWidth="1"/>
    <col min="7683" max="7690" width="11.625" style="383" customWidth="1"/>
    <col min="7691" max="7702" width="8.75" style="383" customWidth="1"/>
    <col min="7703" max="7936" width="9" style="383"/>
    <col min="7937" max="7937" width="13.625" style="383" customWidth="1"/>
    <col min="7938" max="7938" width="20.375" style="383" customWidth="1"/>
    <col min="7939" max="7946" width="11.625" style="383" customWidth="1"/>
    <col min="7947" max="7958" width="8.75" style="383" customWidth="1"/>
    <col min="7959" max="8192" width="9" style="383"/>
    <col min="8193" max="8193" width="13.625" style="383" customWidth="1"/>
    <col min="8194" max="8194" width="20.375" style="383" customWidth="1"/>
    <col min="8195" max="8202" width="11.625" style="383" customWidth="1"/>
    <col min="8203" max="8214" width="8.75" style="383" customWidth="1"/>
    <col min="8215" max="8448" width="9" style="383"/>
    <col min="8449" max="8449" width="13.625" style="383" customWidth="1"/>
    <col min="8450" max="8450" width="20.375" style="383" customWidth="1"/>
    <col min="8451" max="8458" width="11.625" style="383" customWidth="1"/>
    <col min="8459" max="8470" width="8.75" style="383" customWidth="1"/>
    <col min="8471" max="8704" width="9" style="383"/>
    <col min="8705" max="8705" width="13.625" style="383" customWidth="1"/>
    <col min="8706" max="8706" width="20.375" style="383" customWidth="1"/>
    <col min="8707" max="8714" width="11.625" style="383" customWidth="1"/>
    <col min="8715" max="8726" width="8.75" style="383" customWidth="1"/>
    <col min="8727" max="8960" width="9" style="383"/>
    <col min="8961" max="8961" width="13.625" style="383" customWidth="1"/>
    <col min="8962" max="8962" width="20.375" style="383" customWidth="1"/>
    <col min="8963" max="8970" width="11.625" style="383" customWidth="1"/>
    <col min="8971" max="8982" width="8.75" style="383" customWidth="1"/>
    <col min="8983" max="9216" width="9" style="383"/>
    <col min="9217" max="9217" width="13.625" style="383" customWidth="1"/>
    <col min="9218" max="9218" width="20.375" style="383" customWidth="1"/>
    <col min="9219" max="9226" width="11.625" style="383" customWidth="1"/>
    <col min="9227" max="9238" width="8.75" style="383" customWidth="1"/>
    <col min="9239" max="9472" width="9" style="383"/>
    <col min="9473" max="9473" width="13.625" style="383" customWidth="1"/>
    <col min="9474" max="9474" width="20.375" style="383" customWidth="1"/>
    <col min="9475" max="9482" width="11.625" style="383" customWidth="1"/>
    <col min="9483" max="9494" width="8.75" style="383" customWidth="1"/>
    <col min="9495" max="9728" width="9" style="383"/>
    <col min="9729" max="9729" width="13.625" style="383" customWidth="1"/>
    <col min="9730" max="9730" width="20.375" style="383" customWidth="1"/>
    <col min="9731" max="9738" width="11.625" style="383" customWidth="1"/>
    <col min="9739" max="9750" width="8.75" style="383" customWidth="1"/>
    <col min="9751" max="9984" width="9" style="383"/>
    <col min="9985" max="9985" width="13.625" style="383" customWidth="1"/>
    <col min="9986" max="9986" width="20.375" style="383" customWidth="1"/>
    <col min="9987" max="9994" width="11.625" style="383" customWidth="1"/>
    <col min="9995" max="10006" width="8.75" style="383" customWidth="1"/>
    <col min="10007" max="10240" width="9" style="383"/>
    <col min="10241" max="10241" width="13.625" style="383" customWidth="1"/>
    <col min="10242" max="10242" width="20.375" style="383" customWidth="1"/>
    <col min="10243" max="10250" width="11.625" style="383" customWidth="1"/>
    <col min="10251" max="10262" width="8.75" style="383" customWidth="1"/>
    <col min="10263" max="10496" width="9" style="383"/>
    <col min="10497" max="10497" width="13.625" style="383" customWidth="1"/>
    <col min="10498" max="10498" width="20.375" style="383" customWidth="1"/>
    <col min="10499" max="10506" width="11.625" style="383" customWidth="1"/>
    <col min="10507" max="10518" width="8.75" style="383" customWidth="1"/>
    <col min="10519" max="10752" width="9" style="383"/>
    <col min="10753" max="10753" width="13.625" style="383" customWidth="1"/>
    <col min="10754" max="10754" width="20.375" style="383" customWidth="1"/>
    <col min="10755" max="10762" width="11.625" style="383" customWidth="1"/>
    <col min="10763" max="10774" width="8.75" style="383" customWidth="1"/>
    <col min="10775" max="11008" width="9" style="383"/>
    <col min="11009" max="11009" width="13.625" style="383" customWidth="1"/>
    <col min="11010" max="11010" width="20.375" style="383" customWidth="1"/>
    <col min="11011" max="11018" width="11.625" style="383" customWidth="1"/>
    <col min="11019" max="11030" width="8.75" style="383" customWidth="1"/>
    <col min="11031" max="11264" width="9" style="383"/>
    <col min="11265" max="11265" width="13.625" style="383" customWidth="1"/>
    <col min="11266" max="11266" width="20.375" style="383" customWidth="1"/>
    <col min="11267" max="11274" width="11.625" style="383" customWidth="1"/>
    <col min="11275" max="11286" width="8.75" style="383" customWidth="1"/>
    <col min="11287" max="11520" width="9" style="383"/>
    <col min="11521" max="11521" width="13.625" style="383" customWidth="1"/>
    <col min="11522" max="11522" width="20.375" style="383" customWidth="1"/>
    <col min="11523" max="11530" width="11.625" style="383" customWidth="1"/>
    <col min="11531" max="11542" width="8.75" style="383" customWidth="1"/>
    <col min="11543" max="11776" width="9" style="383"/>
    <col min="11777" max="11777" width="13.625" style="383" customWidth="1"/>
    <col min="11778" max="11778" width="20.375" style="383" customWidth="1"/>
    <col min="11779" max="11786" width="11.625" style="383" customWidth="1"/>
    <col min="11787" max="11798" width="8.75" style="383" customWidth="1"/>
    <col min="11799" max="12032" width="9" style="383"/>
    <col min="12033" max="12033" width="13.625" style="383" customWidth="1"/>
    <col min="12034" max="12034" width="20.375" style="383" customWidth="1"/>
    <col min="12035" max="12042" width="11.625" style="383" customWidth="1"/>
    <col min="12043" max="12054" width="8.75" style="383" customWidth="1"/>
    <col min="12055" max="12288" width="9" style="383"/>
    <col min="12289" max="12289" width="13.625" style="383" customWidth="1"/>
    <col min="12290" max="12290" width="20.375" style="383" customWidth="1"/>
    <col min="12291" max="12298" width="11.625" style="383" customWidth="1"/>
    <col min="12299" max="12310" width="8.75" style="383" customWidth="1"/>
    <col min="12311" max="12544" width="9" style="383"/>
    <col min="12545" max="12545" width="13.625" style="383" customWidth="1"/>
    <col min="12546" max="12546" width="20.375" style="383" customWidth="1"/>
    <col min="12547" max="12554" width="11.625" style="383" customWidth="1"/>
    <col min="12555" max="12566" width="8.75" style="383" customWidth="1"/>
    <col min="12567" max="12800" width="9" style="383"/>
    <col min="12801" max="12801" width="13.625" style="383" customWidth="1"/>
    <col min="12802" max="12802" width="20.375" style="383" customWidth="1"/>
    <col min="12803" max="12810" width="11.625" style="383" customWidth="1"/>
    <col min="12811" max="12822" width="8.75" style="383" customWidth="1"/>
    <col min="12823" max="13056" width="9" style="383"/>
    <col min="13057" max="13057" width="13.625" style="383" customWidth="1"/>
    <col min="13058" max="13058" width="20.375" style="383" customWidth="1"/>
    <col min="13059" max="13066" width="11.625" style="383" customWidth="1"/>
    <col min="13067" max="13078" width="8.75" style="383" customWidth="1"/>
    <col min="13079" max="13312" width="9" style="383"/>
    <col min="13313" max="13313" width="13.625" style="383" customWidth="1"/>
    <col min="13314" max="13314" width="20.375" style="383" customWidth="1"/>
    <col min="13315" max="13322" width="11.625" style="383" customWidth="1"/>
    <col min="13323" max="13334" width="8.75" style="383" customWidth="1"/>
    <col min="13335" max="13568" width="9" style="383"/>
    <col min="13569" max="13569" width="13.625" style="383" customWidth="1"/>
    <col min="13570" max="13570" width="20.375" style="383" customWidth="1"/>
    <col min="13571" max="13578" width="11.625" style="383" customWidth="1"/>
    <col min="13579" max="13590" width="8.75" style="383" customWidth="1"/>
    <col min="13591" max="13824" width="9" style="383"/>
    <col min="13825" max="13825" width="13.625" style="383" customWidth="1"/>
    <col min="13826" max="13826" width="20.375" style="383" customWidth="1"/>
    <col min="13827" max="13834" width="11.625" style="383" customWidth="1"/>
    <col min="13835" max="13846" width="8.75" style="383" customWidth="1"/>
    <col min="13847" max="14080" width="9" style="383"/>
    <col min="14081" max="14081" width="13.625" style="383" customWidth="1"/>
    <col min="14082" max="14082" width="20.375" style="383" customWidth="1"/>
    <col min="14083" max="14090" width="11.625" style="383" customWidth="1"/>
    <col min="14091" max="14102" width="8.75" style="383" customWidth="1"/>
    <col min="14103" max="14336" width="9" style="383"/>
    <col min="14337" max="14337" width="13.625" style="383" customWidth="1"/>
    <col min="14338" max="14338" width="20.375" style="383" customWidth="1"/>
    <col min="14339" max="14346" width="11.625" style="383" customWidth="1"/>
    <col min="14347" max="14358" width="8.75" style="383" customWidth="1"/>
    <col min="14359" max="14592" width="9" style="383"/>
    <col min="14593" max="14593" width="13.625" style="383" customWidth="1"/>
    <col min="14594" max="14594" width="20.375" style="383" customWidth="1"/>
    <col min="14595" max="14602" width="11.625" style="383" customWidth="1"/>
    <col min="14603" max="14614" width="8.75" style="383" customWidth="1"/>
    <col min="14615" max="14848" width="9" style="383"/>
    <col min="14849" max="14849" width="13.625" style="383" customWidth="1"/>
    <col min="14850" max="14850" width="20.375" style="383" customWidth="1"/>
    <col min="14851" max="14858" width="11.625" style="383" customWidth="1"/>
    <col min="14859" max="14870" width="8.75" style="383" customWidth="1"/>
    <col min="14871" max="15104" width="9" style="383"/>
    <col min="15105" max="15105" width="13.625" style="383" customWidth="1"/>
    <col min="15106" max="15106" width="20.375" style="383" customWidth="1"/>
    <col min="15107" max="15114" width="11.625" style="383" customWidth="1"/>
    <col min="15115" max="15126" width="8.75" style="383" customWidth="1"/>
    <col min="15127" max="15360" width="9" style="383"/>
    <col min="15361" max="15361" width="13.625" style="383" customWidth="1"/>
    <col min="15362" max="15362" width="20.375" style="383" customWidth="1"/>
    <col min="15363" max="15370" width="11.625" style="383" customWidth="1"/>
    <col min="15371" max="15382" width="8.75" style="383" customWidth="1"/>
    <col min="15383" max="15616" width="9" style="383"/>
    <col min="15617" max="15617" width="13.625" style="383" customWidth="1"/>
    <col min="15618" max="15618" width="20.375" style="383" customWidth="1"/>
    <col min="15619" max="15626" width="11.625" style="383" customWidth="1"/>
    <col min="15627" max="15638" width="8.75" style="383" customWidth="1"/>
    <col min="15639" max="15872" width="9" style="383"/>
    <col min="15873" max="15873" width="13.625" style="383" customWidth="1"/>
    <col min="15874" max="15874" width="20.375" style="383" customWidth="1"/>
    <col min="15875" max="15882" width="11.625" style="383" customWidth="1"/>
    <col min="15883" max="15894" width="8.75" style="383" customWidth="1"/>
    <col min="15895" max="16128" width="9" style="383"/>
    <col min="16129" max="16129" width="13.625" style="383" customWidth="1"/>
    <col min="16130" max="16130" width="20.375" style="383" customWidth="1"/>
    <col min="16131" max="16138" width="11.625" style="383" customWidth="1"/>
    <col min="16139" max="16150" width="8.75" style="383" customWidth="1"/>
    <col min="16151" max="16384" width="9" style="383"/>
  </cols>
  <sheetData>
    <row r="1" spans="1:14" s="1643" customFormat="1" ht="14.25">
      <c r="A1" s="1439" t="s">
        <v>2967</v>
      </c>
      <c r="H1" s="1463" t="s">
        <v>2968</v>
      </c>
      <c r="I1" s="1739" t="s">
        <v>2969</v>
      </c>
      <c r="J1" s="1739"/>
    </row>
    <row r="2" spans="1:14" s="1643" customFormat="1" ht="14.25" customHeight="1">
      <c r="A2" s="1439" t="s">
        <v>2970</v>
      </c>
      <c r="B2" s="11" t="s">
        <v>2971</v>
      </c>
      <c r="C2" s="1471"/>
      <c r="D2" s="1471"/>
      <c r="E2" s="1471"/>
      <c r="F2" s="1471"/>
      <c r="G2" s="7" t="s">
        <v>3534</v>
      </c>
      <c r="H2" s="1463" t="s">
        <v>3535</v>
      </c>
      <c r="I2" s="1739" t="s">
        <v>721</v>
      </c>
      <c r="J2" s="1739"/>
    </row>
    <row r="3" spans="1:14" s="1446" customFormat="1" ht="26.1" customHeight="1">
      <c r="A3" s="1853" t="s">
        <v>3536</v>
      </c>
      <c r="B3" s="1853"/>
      <c r="C3" s="1853"/>
      <c r="D3" s="1853"/>
      <c r="E3" s="1853"/>
      <c r="F3" s="1853"/>
      <c r="G3" s="1853"/>
      <c r="H3" s="1853"/>
      <c r="I3" s="1853"/>
      <c r="J3" s="1853"/>
    </row>
    <row r="4" spans="1:14" s="1643" customFormat="1" ht="18" customHeight="1">
      <c r="A4" s="1471"/>
      <c r="B4" s="1471"/>
      <c r="C4" s="1471"/>
      <c r="D4" s="1763" t="s">
        <v>2860</v>
      </c>
      <c r="E4" s="1763"/>
      <c r="F4" s="1763"/>
      <c r="G4" s="1471"/>
      <c r="H4" s="1471"/>
      <c r="I4" s="1813" t="s">
        <v>3537</v>
      </c>
      <c r="J4" s="1813"/>
    </row>
    <row r="5" spans="1:14" s="1643" customFormat="1" ht="20.100000000000001" customHeight="1">
      <c r="A5" s="1808" t="s">
        <v>3538</v>
      </c>
      <c r="B5" s="1795"/>
      <c r="C5" s="1746" t="s">
        <v>3539</v>
      </c>
      <c r="D5" s="1737"/>
      <c r="E5" s="1810" t="s">
        <v>3540</v>
      </c>
      <c r="F5" s="1737"/>
      <c r="G5" s="1810" t="s">
        <v>3541</v>
      </c>
      <c r="H5" s="1737"/>
      <c r="I5" s="1810" t="s">
        <v>3542</v>
      </c>
      <c r="J5" s="1746"/>
    </row>
    <row r="6" spans="1:14" s="1643" customFormat="1" ht="20.100000000000001" customHeight="1">
      <c r="A6" s="1763"/>
      <c r="B6" s="1767"/>
      <c r="C6" s="1439" t="s">
        <v>3543</v>
      </c>
      <c r="D6" s="1439" t="s">
        <v>3544</v>
      </c>
      <c r="E6" s="1439" t="s">
        <v>3543</v>
      </c>
      <c r="F6" s="1439" t="s">
        <v>3544</v>
      </c>
      <c r="G6" s="1439" t="s">
        <v>3543</v>
      </c>
      <c r="H6" s="1439" t="s">
        <v>3544</v>
      </c>
      <c r="I6" s="1439" t="s">
        <v>3543</v>
      </c>
      <c r="J6" s="1463" t="s">
        <v>3544</v>
      </c>
    </row>
    <row r="7" spans="1:14" s="1643" customFormat="1" ht="13.5" customHeight="1">
      <c r="A7" s="1461"/>
      <c r="B7" s="1454"/>
      <c r="C7" s="1462"/>
      <c r="D7" s="1462"/>
      <c r="E7" s="1462"/>
      <c r="F7" s="1462"/>
      <c r="G7" s="1462"/>
      <c r="H7" s="1462"/>
      <c r="I7" s="1462"/>
      <c r="J7" s="1462"/>
    </row>
    <row r="8" spans="1:14" s="1643" customFormat="1" ht="21.95" customHeight="1">
      <c r="A8" s="1809" t="s">
        <v>3502</v>
      </c>
      <c r="B8" s="1855"/>
      <c r="C8" s="1546">
        <f>E8+G8+I8</f>
        <v>1923</v>
      </c>
      <c r="D8" s="429">
        <f>C8/C8*100</f>
        <v>100</v>
      </c>
      <c r="E8" s="1546">
        <f>'高職-16'!E8</f>
        <v>76</v>
      </c>
      <c r="F8" s="429">
        <f>E8/E8*100</f>
        <v>100</v>
      </c>
      <c r="G8" s="1546">
        <f>'高職-16'!H8</f>
        <v>1328</v>
      </c>
      <c r="H8" s="429">
        <f>G8/G8*100</f>
        <v>100</v>
      </c>
      <c r="I8" s="1546">
        <f>'高職-16'!K8</f>
        <v>519</v>
      </c>
      <c r="J8" s="429">
        <f>I8/I8*100</f>
        <v>100</v>
      </c>
      <c r="L8" s="1518">
        <f>C8-E8-G8-I8</f>
        <v>0</v>
      </c>
    </row>
    <row r="9" spans="1:14" s="1643" customFormat="1" ht="20.100000000000001" customHeight="1">
      <c r="A9" s="1462"/>
      <c r="B9" s="1449"/>
      <c r="C9" s="1546"/>
      <c r="D9" s="429"/>
      <c r="E9" s="1546"/>
      <c r="F9" s="429"/>
      <c r="G9" s="1546"/>
      <c r="H9" s="429"/>
      <c r="I9" s="1546"/>
      <c r="J9" s="429"/>
    </row>
    <row r="10" spans="1:14" s="1643" customFormat="1" ht="21.95" customHeight="1">
      <c r="A10" s="1490" t="s">
        <v>3545</v>
      </c>
      <c r="B10" s="8" t="s">
        <v>3546</v>
      </c>
      <c r="C10" s="1546">
        <f>E10+G10+I10</f>
        <v>5</v>
      </c>
      <c r="D10" s="429">
        <f>C10/$C$8*100</f>
        <v>0.26001040041601664</v>
      </c>
      <c r="E10" s="407">
        <v>0</v>
      </c>
      <c r="F10" s="429">
        <f>E10/$E$8*100</f>
        <v>0</v>
      </c>
      <c r="G10" s="407">
        <v>3</v>
      </c>
      <c r="H10" s="429">
        <f>G10/$G$8*100</f>
        <v>0.2259036144578313</v>
      </c>
      <c r="I10" s="407">
        <v>2</v>
      </c>
      <c r="J10" s="429">
        <f>I10/$I$8*100</f>
        <v>0.38535645472061658</v>
      </c>
      <c r="K10" s="1462"/>
      <c r="L10" s="1518">
        <f>C10-E10-G10-I10</f>
        <v>0</v>
      </c>
      <c r="M10" s="1462"/>
      <c r="N10" s="1462"/>
    </row>
    <row r="11" spans="1:14" s="1643" customFormat="1" ht="21.95" customHeight="1">
      <c r="A11" s="1462"/>
      <c r="B11" s="8" t="s">
        <v>3547</v>
      </c>
      <c r="C11" s="1546">
        <f>E11+G11+I11</f>
        <v>1918</v>
      </c>
      <c r="D11" s="429">
        <f>C11/$C$8*100</f>
        <v>99.739989599583978</v>
      </c>
      <c r="E11" s="1546">
        <f>E8-E10</f>
        <v>76</v>
      </c>
      <c r="F11" s="429">
        <f>E11/$E$8*100</f>
        <v>100</v>
      </c>
      <c r="G11" s="1546">
        <f>G8-G10</f>
        <v>1325</v>
      </c>
      <c r="H11" s="429">
        <f>G11/$G$8*100</f>
        <v>99.774096385542165</v>
      </c>
      <c r="I11" s="1546">
        <f>I8-I10</f>
        <v>517</v>
      </c>
      <c r="J11" s="429">
        <f>I11/$I$8*100</f>
        <v>99.614643545279378</v>
      </c>
      <c r="K11" s="1462"/>
      <c r="L11" s="1518">
        <f>C11-E11-G11-I11</f>
        <v>0</v>
      </c>
      <c r="M11" s="1462"/>
      <c r="N11" s="1462"/>
    </row>
    <row r="12" spans="1:14" s="1643" customFormat="1" ht="20.100000000000001" customHeight="1">
      <c r="A12" s="1462"/>
      <c r="B12" s="1449"/>
      <c r="C12" s="1546"/>
      <c r="D12" s="429"/>
      <c r="E12" s="1546"/>
      <c r="F12" s="429"/>
      <c r="G12" s="1546"/>
      <c r="H12" s="429"/>
      <c r="I12" s="1546"/>
      <c r="J12" s="429"/>
    </row>
    <row r="13" spans="1:14" s="1643" customFormat="1" ht="21.95" customHeight="1">
      <c r="A13" s="1490" t="s">
        <v>3548</v>
      </c>
      <c r="B13" s="8" t="s">
        <v>3549</v>
      </c>
      <c r="C13" s="1546">
        <f>E13+G13+I13</f>
        <v>1683</v>
      </c>
      <c r="D13" s="429">
        <f>C13/$C$8*100</f>
        <v>87.519500780031194</v>
      </c>
      <c r="E13" s="407">
        <v>29</v>
      </c>
      <c r="F13" s="429">
        <f>E13/$E$8*100</f>
        <v>38.15789473684211</v>
      </c>
      <c r="G13" s="407">
        <v>1261</v>
      </c>
      <c r="H13" s="429">
        <f>G13/$G$8*100</f>
        <v>94.954819277108442</v>
      </c>
      <c r="I13" s="407">
        <v>393</v>
      </c>
      <c r="J13" s="429">
        <f>I13/$I$8*100</f>
        <v>75.72254335260115</v>
      </c>
      <c r="K13" s="1462"/>
      <c r="L13" s="1518">
        <f>C13-E13-G13-I13</f>
        <v>0</v>
      </c>
      <c r="M13" s="1462"/>
      <c r="N13" s="1462"/>
    </row>
    <row r="14" spans="1:14" s="1643" customFormat="1" ht="21.95" customHeight="1">
      <c r="A14" s="1462"/>
      <c r="B14" s="8" t="s">
        <v>3550</v>
      </c>
      <c r="C14" s="1546">
        <f t="shared" ref="C14:C25" si="0">E14+G14+I14</f>
        <v>80</v>
      </c>
      <c r="D14" s="429">
        <f t="shared" ref="D14:D25" si="1">C14/$C$8*100</f>
        <v>4.1601664066562662</v>
      </c>
      <c r="E14" s="407">
        <v>46</v>
      </c>
      <c r="F14" s="429">
        <f>E14/$E$8*100</f>
        <v>60.526315789473685</v>
      </c>
      <c r="G14" s="407">
        <v>0</v>
      </c>
      <c r="H14" s="429">
        <f>G14/$G$8*100</f>
        <v>0</v>
      </c>
      <c r="I14" s="407">
        <v>34</v>
      </c>
      <c r="J14" s="429">
        <f>I14/$I$8*100</f>
        <v>6.5510597302504818</v>
      </c>
      <c r="K14" s="1462"/>
      <c r="L14" s="1518">
        <f>C14-E14-G14-I14</f>
        <v>0</v>
      </c>
      <c r="M14" s="1462"/>
      <c r="N14" s="1462"/>
    </row>
    <row r="15" spans="1:14" s="1643" customFormat="1" ht="21.95" customHeight="1">
      <c r="A15" s="1462"/>
      <c r="B15" s="8" t="s">
        <v>3551</v>
      </c>
      <c r="C15" s="1546">
        <f t="shared" si="0"/>
        <v>160</v>
      </c>
      <c r="D15" s="429">
        <f t="shared" si="1"/>
        <v>8.3203328133125325</v>
      </c>
      <c r="E15" s="407">
        <v>1</v>
      </c>
      <c r="F15" s="429">
        <f>E15/$E$8*100</f>
        <v>1.3157894736842104</v>
      </c>
      <c r="G15" s="407">
        <v>67</v>
      </c>
      <c r="H15" s="429">
        <f>G15/$G$8*100</f>
        <v>5.0451807228915664</v>
      </c>
      <c r="I15" s="407">
        <v>92</v>
      </c>
      <c r="J15" s="429">
        <f>I15/$I$8*100</f>
        <v>17.726396917148364</v>
      </c>
      <c r="K15" s="1462"/>
      <c r="L15" s="1518">
        <f>C15-E15-G15-I15</f>
        <v>0</v>
      </c>
      <c r="M15" s="1462"/>
      <c r="N15" s="1462"/>
    </row>
    <row r="16" spans="1:14" s="1643" customFormat="1" ht="20.100000000000001" customHeight="1">
      <c r="A16" s="1462"/>
      <c r="B16" s="8"/>
      <c r="C16" s="1546"/>
      <c r="D16" s="429"/>
      <c r="E16" s="407"/>
      <c r="F16" s="429"/>
      <c r="G16" s="1546"/>
      <c r="H16" s="429"/>
      <c r="I16" s="1546"/>
      <c r="J16" s="429"/>
      <c r="K16" s="1462"/>
      <c r="L16" s="1462"/>
      <c r="M16" s="1462"/>
      <c r="N16" s="1462"/>
    </row>
    <row r="17" spans="1:14" s="1643" customFormat="1" ht="21.95" customHeight="1">
      <c r="A17" s="1490" t="s">
        <v>3552</v>
      </c>
      <c r="B17" s="8" t="s">
        <v>3553</v>
      </c>
      <c r="C17" s="1546">
        <f t="shared" si="0"/>
        <v>62</v>
      </c>
      <c r="D17" s="429">
        <f t="shared" si="1"/>
        <v>3.2241289651586063</v>
      </c>
      <c r="E17" s="407">
        <v>2</v>
      </c>
      <c r="F17" s="429">
        <f>E17/$E$8*100</f>
        <v>2.6315789473684208</v>
      </c>
      <c r="G17" s="407">
        <v>54</v>
      </c>
      <c r="H17" s="429">
        <f>G17/$G$8*100</f>
        <v>4.0662650602409638</v>
      </c>
      <c r="I17" s="407">
        <v>6</v>
      </c>
      <c r="J17" s="429">
        <f>I17/$I$8*100</f>
        <v>1.1560693641618496</v>
      </c>
      <c r="K17" s="1462"/>
      <c r="L17" s="1518">
        <f t="shared" ref="L17:L25" si="2">C17-E17-G17-I17</f>
        <v>0</v>
      </c>
      <c r="M17" s="1462"/>
      <c r="N17" s="1462"/>
    </row>
    <row r="18" spans="1:14" s="1643" customFormat="1" ht="21.95" customHeight="1">
      <c r="A18" s="1462"/>
      <c r="B18" s="8" t="s">
        <v>3554</v>
      </c>
      <c r="C18" s="1546">
        <f t="shared" si="0"/>
        <v>1214</v>
      </c>
      <c r="D18" s="429">
        <f t="shared" si="1"/>
        <v>63.130525221008838</v>
      </c>
      <c r="E18" s="407">
        <v>44</v>
      </c>
      <c r="F18" s="429">
        <f t="shared" ref="F18:F25" si="3">E18/$E$8*100</f>
        <v>57.894736842105267</v>
      </c>
      <c r="G18" s="407">
        <v>916</v>
      </c>
      <c r="H18" s="429">
        <f t="shared" ref="H18:H25" si="4">G18/$G$8*100</f>
        <v>68.975903614457835</v>
      </c>
      <c r="I18" s="407">
        <v>254</v>
      </c>
      <c r="J18" s="429">
        <f t="shared" ref="J18:J25" si="5">I18/$I$8*100</f>
        <v>48.940269749518308</v>
      </c>
      <c r="K18" s="1462"/>
      <c r="L18" s="1518">
        <f t="shared" si="2"/>
        <v>0</v>
      </c>
      <c r="M18" s="1462"/>
      <c r="N18" s="1462"/>
    </row>
    <row r="19" spans="1:14" s="1643" customFormat="1" ht="21.95" customHeight="1">
      <c r="A19" s="1462"/>
      <c r="B19" s="8" t="s">
        <v>3555</v>
      </c>
      <c r="C19" s="1546">
        <f t="shared" si="0"/>
        <v>248</v>
      </c>
      <c r="D19" s="429">
        <f t="shared" si="1"/>
        <v>12.896515860634425</v>
      </c>
      <c r="E19" s="407">
        <v>2</v>
      </c>
      <c r="F19" s="429">
        <f t="shared" si="3"/>
        <v>2.6315789473684208</v>
      </c>
      <c r="G19" s="407">
        <v>212</v>
      </c>
      <c r="H19" s="429">
        <f t="shared" si="4"/>
        <v>15.963855421686745</v>
      </c>
      <c r="I19" s="407">
        <v>34</v>
      </c>
      <c r="J19" s="429">
        <f t="shared" si="5"/>
        <v>6.5510597302504818</v>
      </c>
      <c r="K19" s="1462"/>
      <c r="L19" s="1518">
        <f t="shared" si="2"/>
        <v>0</v>
      </c>
      <c r="M19" s="1462"/>
      <c r="N19" s="1462"/>
    </row>
    <row r="20" spans="1:14" s="1643" customFormat="1" ht="21.95" customHeight="1">
      <c r="A20" s="1462"/>
      <c r="B20" s="8" t="s">
        <v>3556</v>
      </c>
      <c r="C20" s="1546">
        <f t="shared" si="0"/>
        <v>278</v>
      </c>
      <c r="D20" s="429">
        <f>C20/$C$8*100</f>
        <v>14.456578263130526</v>
      </c>
      <c r="E20" s="407">
        <v>18</v>
      </c>
      <c r="F20" s="429">
        <f t="shared" si="3"/>
        <v>23.684210526315788</v>
      </c>
      <c r="G20" s="407">
        <v>106</v>
      </c>
      <c r="H20" s="429">
        <f t="shared" si="4"/>
        <v>7.9819277108433724</v>
      </c>
      <c r="I20" s="407">
        <v>154</v>
      </c>
      <c r="J20" s="429">
        <f t="shared" si="5"/>
        <v>29.672447013487474</v>
      </c>
      <c r="K20" s="1462"/>
      <c r="L20" s="1518">
        <f t="shared" si="2"/>
        <v>0</v>
      </c>
      <c r="M20" s="1462"/>
      <c r="N20" s="1462"/>
    </row>
    <row r="21" spans="1:14" s="1643" customFormat="1" ht="21.95" customHeight="1">
      <c r="A21" s="1462"/>
      <c r="B21" s="8" t="s">
        <v>3557</v>
      </c>
      <c r="C21" s="1546">
        <f t="shared" si="0"/>
        <v>64</v>
      </c>
      <c r="D21" s="429">
        <f t="shared" si="1"/>
        <v>3.3281331253250133</v>
      </c>
      <c r="E21" s="407">
        <v>0</v>
      </c>
      <c r="F21" s="429">
        <f t="shared" si="3"/>
        <v>0</v>
      </c>
      <c r="G21" s="407">
        <v>26</v>
      </c>
      <c r="H21" s="429">
        <f t="shared" si="4"/>
        <v>1.957831325301205</v>
      </c>
      <c r="I21" s="407">
        <v>38</v>
      </c>
      <c r="J21" s="429">
        <f t="shared" si="5"/>
        <v>7.3217726396917149</v>
      </c>
      <c r="K21" s="1462"/>
      <c r="L21" s="1518">
        <f t="shared" si="2"/>
        <v>0</v>
      </c>
      <c r="M21" s="1462"/>
      <c r="N21" s="1462"/>
    </row>
    <row r="22" spans="1:14" s="1462" customFormat="1" ht="21.95" customHeight="1">
      <c r="B22" s="8" t="s">
        <v>3558</v>
      </c>
      <c r="C22" s="1546">
        <f t="shared" si="0"/>
        <v>0</v>
      </c>
      <c r="D22" s="429">
        <f t="shared" si="1"/>
        <v>0</v>
      </c>
      <c r="E22" s="407">
        <v>0</v>
      </c>
      <c r="F22" s="429">
        <f t="shared" si="3"/>
        <v>0</v>
      </c>
      <c r="G22" s="407">
        <v>0</v>
      </c>
      <c r="H22" s="429">
        <f t="shared" si="4"/>
        <v>0</v>
      </c>
      <c r="I22" s="407">
        <v>0</v>
      </c>
      <c r="J22" s="429">
        <f t="shared" si="5"/>
        <v>0</v>
      </c>
      <c r="L22" s="1518">
        <f t="shared" si="2"/>
        <v>0</v>
      </c>
    </row>
    <row r="23" spans="1:14" s="1462" customFormat="1" ht="21.95" customHeight="1">
      <c r="B23" s="8" t="s">
        <v>3559</v>
      </c>
      <c r="C23" s="1546">
        <f t="shared" si="0"/>
        <v>11</v>
      </c>
      <c r="D23" s="429">
        <f t="shared" si="1"/>
        <v>0.57202288091523656</v>
      </c>
      <c r="E23" s="407">
        <v>3</v>
      </c>
      <c r="F23" s="429">
        <f t="shared" si="3"/>
        <v>3.9473684210526314</v>
      </c>
      <c r="G23" s="407">
        <v>0</v>
      </c>
      <c r="H23" s="429">
        <f t="shared" si="4"/>
        <v>0</v>
      </c>
      <c r="I23" s="407">
        <v>8</v>
      </c>
      <c r="J23" s="429">
        <f t="shared" si="5"/>
        <v>1.5414258188824663</v>
      </c>
      <c r="L23" s="1518">
        <f t="shared" si="2"/>
        <v>0</v>
      </c>
    </row>
    <row r="24" spans="1:14" s="1462" customFormat="1" ht="21.95" customHeight="1">
      <c r="B24" s="8" t="s">
        <v>3560</v>
      </c>
      <c r="C24" s="1546">
        <f t="shared" si="0"/>
        <v>28</v>
      </c>
      <c r="D24" s="429">
        <f t="shared" si="1"/>
        <v>1.4560582423296931</v>
      </c>
      <c r="E24" s="407">
        <v>0</v>
      </c>
      <c r="F24" s="429">
        <f t="shared" si="3"/>
        <v>0</v>
      </c>
      <c r="G24" s="407">
        <v>14</v>
      </c>
      <c r="H24" s="429">
        <f t="shared" si="4"/>
        <v>1.0542168674698795</v>
      </c>
      <c r="I24" s="407">
        <v>14</v>
      </c>
      <c r="J24" s="429">
        <f t="shared" si="5"/>
        <v>2.6974951830443161</v>
      </c>
      <c r="L24" s="1518">
        <f t="shared" si="2"/>
        <v>0</v>
      </c>
    </row>
    <row r="25" spans="1:14" s="1462" customFormat="1" ht="21.95" customHeight="1">
      <c r="B25" s="8" t="s">
        <v>3561</v>
      </c>
      <c r="C25" s="1546">
        <f t="shared" si="0"/>
        <v>18</v>
      </c>
      <c r="D25" s="429">
        <f t="shared" si="1"/>
        <v>0.93603744149765999</v>
      </c>
      <c r="E25" s="407">
        <v>7</v>
      </c>
      <c r="F25" s="429">
        <f t="shared" si="3"/>
        <v>9.2105263157894726</v>
      </c>
      <c r="G25" s="407">
        <v>0</v>
      </c>
      <c r="H25" s="429">
        <f t="shared" si="4"/>
        <v>0</v>
      </c>
      <c r="I25" s="407">
        <v>11</v>
      </c>
      <c r="J25" s="429">
        <f t="shared" si="5"/>
        <v>2.1194605009633909</v>
      </c>
      <c r="L25" s="1518">
        <f t="shared" si="2"/>
        <v>0</v>
      </c>
    </row>
    <row r="26" spans="1:14" s="1462" customFormat="1" ht="9.6" customHeight="1">
      <c r="B26" s="8"/>
      <c r="C26" s="1546"/>
      <c r="D26" s="429"/>
      <c r="E26" s="407"/>
      <c r="F26" s="429"/>
      <c r="G26" s="407"/>
      <c r="H26" s="429"/>
      <c r="I26" s="407"/>
      <c r="J26" s="429"/>
    </row>
    <row r="27" spans="1:14" s="1643" customFormat="1" ht="18" customHeight="1">
      <c r="A27" s="1490" t="s">
        <v>3562</v>
      </c>
      <c r="B27" s="8" t="s">
        <v>3563</v>
      </c>
      <c r="C27" s="1546">
        <f>E27+G27+I27</f>
        <v>1661</v>
      </c>
      <c r="D27" s="429">
        <f>C27/$C$8*100</f>
        <v>86.375455018200725</v>
      </c>
      <c r="E27" s="407">
        <f>E8-E28</f>
        <v>63</v>
      </c>
      <c r="F27" s="429">
        <f>E27/$E$8*100</f>
        <v>82.89473684210526</v>
      </c>
      <c r="G27" s="407">
        <f>G8-G28</f>
        <v>1151</v>
      </c>
      <c r="H27" s="429">
        <f>G27/$G$8*100</f>
        <v>86.671686746987959</v>
      </c>
      <c r="I27" s="407">
        <f>I8-I28</f>
        <v>447</v>
      </c>
      <c r="J27" s="429">
        <f>I27/$I$8*100</f>
        <v>86.127167630057798</v>
      </c>
      <c r="K27" s="1462"/>
      <c r="L27" s="1518">
        <f>C27-E27-G27-I27</f>
        <v>0</v>
      </c>
      <c r="M27" s="1462"/>
      <c r="N27" s="1462"/>
    </row>
    <row r="28" spans="1:14" s="1643" customFormat="1" ht="18" customHeight="1">
      <c r="A28" s="1462"/>
      <c r="B28" s="8" t="s">
        <v>3564</v>
      </c>
      <c r="C28" s="1546">
        <f>E28+G28+I28</f>
        <v>262</v>
      </c>
      <c r="D28" s="429">
        <f>C28/$C$8*100</f>
        <v>13.624544981799271</v>
      </c>
      <c r="E28" s="407">
        <v>13</v>
      </c>
      <c r="F28" s="429">
        <f>E28/$E$8*100</f>
        <v>17.105263157894736</v>
      </c>
      <c r="G28" s="407">
        <v>177</v>
      </c>
      <c r="H28" s="429">
        <f>G28/$G$8*100</f>
        <v>13.328313253012048</v>
      </c>
      <c r="I28" s="407">
        <v>72</v>
      </c>
      <c r="J28" s="429">
        <f>I28/$I$8*100</f>
        <v>13.872832369942195</v>
      </c>
      <c r="K28" s="1462"/>
      <c r="L28" s="1518">
        <f>C28-E28-G28-I28</f>
        <v>0</v>
      </c>
      <c r="M28" s="1462"/>
      <c r="N28" s="1462"/>
    </row>
    <row r="29" spans="1:14" s="1462" customFormat="1" ht="13.9" customHeight="1">
      <c r="A29" s="94"/>
    </row>
    <row r="30" spans="1:14" s="1643" customFormat="1" ht="14.25">
      <c r="A30" s="1439" t="s">
        <v>3565</v>
      </c>
      <c r="H30" s="1463" t="s">
        <v>3566</v>
      </c>
      <c r="I30" s="1739" t="s">
        <v>3567</v>
      </c>
      <c r="J30" s="1739"/>
    </row>
    <row r="31" spans="1:14" s="1643" customFormat="1" ht="14.25" customHeight="1">
      <c r="A31" s="1439" t="s">
        <v>3568</v>
      </c>
      <c r="B31" s="1821" t="s">
        <v>3569</v>
      </c>
      <c r="C31" s="1822"/>
      <c r="D31" s="1822"/>
      <c r="E31" s="1822"/>
      <c r="F31" s="1822"/>
      <c r="H31" s="1463" t="s">
        <v>3570</v>
      </c>
      <c r="I31" s="1739" t="s">
        <v>722</v>
      </c>
      <c r="J31" s="1739"/>
    </row>
    <row r="32" spans="1:14" s="1446" customFormat="1" ht="26.1" customHeight="1">
      <c r="A32" s="1853" t="s">
        <v>3571</v>
      </c>
      <c r="B32" s="1853"/>
      <c r="C32" s="1853"/>
      <c r="D32" s="1853"/>
      <c r="E32" s="1853"/>
      <c r="F32" s="1853"/>
      <c r="G32" s="1853"/>
      <c r="H32" s="1853"/>
      <c r="I32" s="1853"/>
      <c r="J32" s="1853"/>
    </row>
    <row r="33" spans="1:14" s="1643" customFormat="1" ht="18" customHeight="1">
      <c r="A33" s="1471"/>
      <c r="B33" s="1471"/>
      <c r="C33" s="1471"/>
      <c r="D33" s="1763" t="s">
        <v>2973</v>
      </c>
      <c r="E33" s="1763"/>
      <c r="F33" s="1763"/>
      <c r="G33" s="1471"/>
      <c r="H33" s="1471"/>
      <c r="I33" s="1813" t="s">
        <v>3275</v>
      </c>
      <c r="J33" s="1813"/>
    </row>
    <row r="34" spans="1:14" s="1643" customFormat="1" ht="20.100000000000001" customHeight="1">
      <c r="A34" s="1808" t="s">
        <v>3276</v>
      </c>
      <c r="B34" s="1795"/>
      <c r="C34" s="1746" t="s">
        <v>3277</v>
      </c>
      <c r="D34" s="1737"/>
      <c r="E34" s="1810" t="s">
        <v>3278</v>
      </c>
      <c r="F34" s="1737"/>
      <c r="G34" s="1810" t="s">
        <v>3279</v>
      </c>
      <c r="H34" s="1737"/>
      <c r="I34" s="1810" t="s">
        <v>3280</v>
      </c>
      <c r="J34" s="1746"/>
    </row>
    <row r="35" spans="1:14" s="1643" customFormat="1" ht="20.100000000000001" customHeight="1">
      <c r="A35" s="1763"/>
      <c r="B35" s="1767"/>
      <c r="C35" s="1439" t="s">
        <v>3281</v>
      </c>
      <c r="D35" s="1439" t="s">
        <v>3282</v>
      </c>
      <c r="E35" s="1439" t="s">
        <v>3281</v>
      </c>
      <c r="F35" s="1439" t="s">
        <v>3282</v>
      </c>
      <c r="G35" s="1439" t="s">
        <v>3281</v>
      </c>
      <c r="H35" s="1439" t="s">
        <v>3282</v>
      </c>
      <c r="I35" s="1439" t="s">
        <v>3281</v>
      </c>
      <c r="J35" s="1463" t="s">
        <v>3282</v>
      </c>
    </row>
    <row r="36" spans="1:14" s="1643" customFormat="1" ht="12.6" customHeight="1">
      <c r="A36" s="1808"/>
      <c r="B36" s="1854"/>
      <c r="C36" s="1462"/>
      <c r="D36" s="1462"/>
      <c r="E36" s="1462"/>
      <c r="F36" s="1462"/>
      <c r="G36" s="1462"/>
      <c r="H36" s="1462"/>
      <c r="I36" s="1462"/>
      <c r="J36" s="1462"/>
    </row>
    <row r="37" spans="1:14" s="1643" customFormat="1" ht="18" customHeight="1">
      <c r="A37" s="1490" t="s">
        <v>3572</v>
      </c>
      <c r="B37" s="8" t="s">
        <v>3573</v>
      </c>
      <c r="C37" s="1499">
        <f>E37+G37+I37</f>
        <v>0</v>
      </c>
      <c r="D37" s="429">
        <f t="shared" ref="D37:D56" si="6">C37/$C$8*100</f>
        <v>0</v>
      </c>
      <c r="E37" s="1517">
        <v>0</v>
      </c>
      <c r="F37" s="429">
        <f t="shared" ref="F37:F56" si="7">E37/$E$8*100</f>
        <v>0</v>
      </c>
      <c r="G37" s="1501">
        <v>0</v>
      </c>
      <c r="H37" s="429">
        <f t="shared" ref="H37:H56" si="8">G37/$G$8*100</f>
        <v>0</v>
      </c>
      <c r="I37" s="1501">
        <v>0</v>
      </c>
      <c r="J37" s="429">
        <f t="shared" ref="J37:J56" si="9">I37/$I$8*100</f>
        <v>0</v>
      </c>
      <c r="L37" s="1518">
        <f t="shared" ref="L37:L47" si="10">C37-E37-G37-I37</f>
        <v>0</v>
      </c>
    </row>
    <row r="38" spans="1:14" s="1643" customFormat="1" ht="18" customHeight="1">
      <c r="A38" s="1462"/>
      <c r="B38" s="8" t="s">
        <v>3574</v>
      </c>
      <c r="C38" s="1499">
        <f t="shared" ref="C38:C56" si="11">E38+G38+I38</f>
        <v>26</v>
      </c>
      <c r="D38" s="429">
        <f t="shared" si="6"/>
        <v>1.3520540821632865</v>
      </c>
      <c r="E38" s="1501">
        <v>0</v>
      </c>
      <c r="F38" s="429">
        <f t="shared" si="7"/>
        <v>0</v>
      </c>
      <c r="G38" s="1501">
        <v>19</v>
      </c>
      <c r="H38" s="429">
        <f t="shared" si="8"/>
        <v>1.4307228915662651</v>
      </c>
      <c r="I38" s="1501">
        <v>7</v>
      </c>
      <c r="J38" s="429">
        <f t="shared" si="9"/>
        <v>1.3487475915221581</v>
      </c>
      <c r="L38" s="1518">
        <f t="shared" si="10"/>
        <v>0</v>
      </c>
    </row>
    <row r="39" spans="1:14" s="1643" customFormat="1" ht="18" customHeight="1">
      <c r="A39" s="1462"/>
      <c r="B39" s="8" t="s">
        <v>3575</v>
      </c>
      <c r="C39" s="1499">
        <f t="shared" si="11"/>
        <v>116</v>
      </c>
      <c r="D39" s="429">
        <f t="shared" si="6"/>
        <v>6.0322412896515862</v>
      </c>
      <c r="E39" s="1501">
        <v>2</v>
      </c>
      <c r="F39" s="429">
        <f t="shared" si="7"/>
        <v>2.6315789473684208</v>
      </c>
      <c r="G39" s="1501">
        <v>74</v>
      </c>
      <c r="H39" s="429">
        <f t="shared" si="8"/>
        <v>5.572289156626506</v>
      </c>
      <c r="I39" s="1501">
        <v>40</v>
      </c>
      <c r="J39" s="429">
        <f t="shared" si="9"/>
        <v>7.7071290944123305</v>
      </c>
      <c r="L39" s="1518">
        <f t="shared" si="10"/>
        <v>0</v>
      </c>
    </row>
    <row r="40" spans="1:14" s="1643" customFormat="1" ht="18" customHeight="1">
      <c r="A40" s="1462"/>
      <c r="B40" s="8" t="s">
        <v>3576</v>
      </c>
      <c r="C40" s="1499">
        <f t="shared" si="11"/>
        <v>245</v>
      </c>
      <c r="D40" s="429">
        <f t="shared" si="6"/>
        <v>12.740509620384815</v>
      </c>
      <c r="E40" s="1501">
        <v>11</v>
      </c>
      <c r="F40" s="429">
        <f t="shared" si="7"/>
        <v>14.473684210526317</v>
      </c>
      <c r="G40" s="1501">
        <v>184</v>
      </c>
      <c r="H40" s="429">
        <f t="shared" si="8"/>
        <v>13.855421686746988</v>
      </c>
      <c r="I40" s="1501">
        <v>50</v>
      </c>
      <c r="J40" s="429">
        <f t="shared" si="9"/>
        <v>9.6339113680154149</v>
      </c>
      <c r="L40" s="1518">
        <f t="shared" si="10"/>
        <v>0</v>
      </c>
    </row>
    <row r="41" spans="1:14" s="1643" customFormat="1" ht="18" customHeight="1">
      <c r="A41" s="1462"/>
      <c r="B41" s="8" t="s">
        <v>3577</v>
      </c>
      <c r="C41" s="1499">
        <f t="shared" si="11"/>
        <v>385</v>
      </c>
      <c r="D41" s="429">
        <f t="shared" si="6"/>
        <v>20.020800832033281</v>
      </c>
      <c r="E41" s="1501">
        <v>14</v>
      </c>
      <c r="F41" s="429">
        <f t="shared" si="7"/>
        <v>18.421052631578945</v>
      </c>
      <c r="G41" s="1501">
        <v>277</v>
      </c>
      <c r="H41" s="429">
        <f t="shared" si="8"/>
        <v>20.858433734939759</v>
      </c>
      <c r="I41" s="1501">
        <v>94</v>
      </c>
      <c r="J41" s="429">
        <f t="shared" si="9"/>
        <v>18.111753371868978</v>
      </c>
      <c r="L41" s="1518">
        <f t="shared" si="10"/>
        <v>0</v>
      </c>
    </row>
    <row r="42" spans="1:14" s="1643" customFormat="1" ht="18" customHeight="1">
      <c r="A42" s="1462"/>
      <c r="B42" s="8" t="s">
        <v>3578</v>
      </c>
      <c r="C42" s="1499">
        <f t="shared" si="11"/>
        <v>400</v>
      </c>
      <c r="D42" s="429">
        <f t="shared" si="6"/>
        <v>20.800832033281331</v>
      </c>
      <c r="E42" s="1501">
        <v>12</v>
      </c>
      <c r="F42" s="429">
        <f t="shared" si="7"/>
        <v>15.789473684210526</v>
      </c>
      <c r="G42" s="1501">
        <v>290</v>
      </c>
      <c r="H42" s="429">
        <f t="shared" si="8"/>
        <v>21.837349397590362</v>
      </c>
      <c r="I42" s="1501">
        <v>98</v>
      </c>
      <c r="J42" s="429">
        <f t="shared" si="9"/>
        <v>18.882466281310212</v>
      </c>
      <c r="L42" s="1518">
        <f t="shared" si="10"/>
        <v>0</v>
      </c>
    </row>
    <row r="43" spans="1:14" s="1643" customFormat="1" ht="18" customHeight="1">
      <c r="A43" s="1462"/>
      <c r="B43" s="8" t="s">
        <v>3579</v>
      </c>
      <c r="C43" s="1499">
        <f t="shared" si="11"/>
        <v>321</v>
      </c>
      <c r="D43" s="429">
        <f t="shared" si="6"/>
        <v>16.692667706708271</v>
      </c>
      <c r="E43" s="1501">
        <v>10</v>
      </c>
      <c r="F43" s="429">
        <f t="shared" si="7"/>
        <v>13.157894736842104</v>
      </c>
      <c r="G43" s="1501">
        <v>238</v>
      </c>
      <c r="H43" s="429">
        <f t="shared" si="8"/>
        <v>17.921686746987952</v>
      </c>
      <c r="I43" s="1501">
        <v>73</v>
      </c>
      <c r="J43" s="429">
        <f t="shared" si="9"/>
        <v>14.065510597302506</v>
      </c>
      <c r="K43" s="1462"/>
      <c r="L43" s="1518">
        <f t="shared" si="10"/>
        <v>0</v>
      </c>
      <c r="M43" s="1462"/>
      <c r="N43" s="1462"/>
    </row>
    <row r="44" spans="1:14" s="1643" customFormat="1" ht="18" customHeight="1">
      <c r="A44" s="1462"/>
      <c r="B44" s="8" t="s">
        <v>3580</v>
      </c>
      <c r="C44" s="1499">
        <f t="shared" si="11"/>
        <v>247</v>
      </c>
      <c r="D44" s="429">
        <f t="shared" si="6"/>
        <v>12.844513780551223</v>
      </c>
      <c r="E44" s="1501">
        <v>8</v>
      </c>
      <c r="F44" s="429">
        <f t="shared" si="7"/>
        <v>10.526315789473683</v>
      </c>
      <c r="G44" s="1501">
        <v>160</v>
      </c>
      <c r="H44" s="429">
        <f t="shared" si="8"/>
        <v>12.048192771084338</v>
      </c>
      <c r="I44" s="1501">
        <v>79</v>
      </c>
      <c r="J44" s="429">
        <f t="shared" si="9"/>
        <v>15.221579961464354</v>
      </c>
      <c r="K44" s="1462"/>
      <c r="L44" s="1518">
        <f t="shared" si="10"/>
        <v>0</v>
      </c>
      <c r="M44" s="1462"/>
      <c r="N44" s="1462"/>
    </row>
    <row r="45" spans="1:14" s="1643" customFormat="1" ht="18" customHeight="1">
      <c r="A45" s="1462"/>
      <c r="B45" s="8" t="s">
        <v>3581</v>
      </c>
      <c r="C45" s="1499">
        <f t="shared" si="11"/>
        <v>139</v>
      </c>
      <c r="D45" s="429">
        <f t="shared" si="6"/>
        <v>7.2282891315652629</v>
      </c>
      <c r="E45" s="1501">
        <v>12</v>
      </c>
      <c r="F45" s="429">
        <f t="shared" si="7"/>
        <v>15.789473684210526</v>
      </c>
      <c r="G45" s="1501">
        <v>70</v>
      </c>
      <c r="H45" s="429">
        <f t="shared" si="8"/>
        <v>5.2710843373493983</v>
      </c>
      <c r="I45" s="1501">
        <v>57</v>
      </c>
      <c r="J45" s="429">
        <f t="shared" si="9"/>
        <v>10.982658959537572</v>
      </c>
      <c r="K45" s="1462"/>
      <c r="L45" s="1518">
        <f t="shared" si="10"/>
        <v>0</v>
      </c>
      <c r="M45" s="1462"/>
      <c r="N45" s="1462"/>
    </row>
    <row r="46" spans="1:14" s="1643" customFormat="1" ht="18" customHeight="1">
      <c r="A46" s="1462"/>
      <c r="B46" s="8" t="s">
        <v>3582</v>
      </c>
      <c r="C46" s="1499">
        <f t="shared" si="11"/>
        <v>36</v>
      </c>
      <c r="D46" s="429">
        <f t="shared" si="6"/>
        <v>1.87207488299532</v>
      </c>
      <c r="E46" s="1501">
        <v>7</v>
      </c>
      <c r="F46" s="429">
        <f t="shared" si="7"/>
        <v>9.2105263157894726</v>
      </c>
      <c r="G46" s="1501">
        <v>14</v>
      </c>
      <c r="H46" s="429">
        <f t="shared" si="8"/>
        <v>1.0542168674698795</v>
      </c>
      <c r="I46" s="1501">
        <v>15</v>
      </c>
      <c r="J46" s="429">
        <f t="shared" si="9"/>
        <v>2.8901734104046244</v>
      </c>
      <c r="K46" s="1462"/>
      <c r="L46" s="1518">
        <f t="shared" si="10"/>
        <v>0</v>
      </c>
      <c r="M46" s="1462"/>
      <c r="N46" s="1462"/>
    </row>
    <row r="47" spans="1:14" s="1643" customFormat="1" ht="18" customHeight="1">
      <c r="A47" s="1462"/>
      <c r="B47" s="8" t="s">
        <v>3583</v>
      </c>
      <c r="C47" s="1499">
        <f t="shared" si="11"/>
        <v>8</v>
      </c>
      <c r="D47" s="429">
        <f t="shared" si="6"/>
        <v>0.41601664066562666</v>
      </c>
      <c r="E47" s="1501">
        <v>0</v>
      </c>
      <c r="F47" s="429">
        <f t="shared" si="7"/>
        <v>0</v>
      </c>
      <c r="G47" s="1501">
        <v>2</v>
      </c>
      <c r="H47" s="429">
        <f t="shared" si="8"/>
        <v>0.15060240963855423</v>
      </c>
      <c r="I47" s="1501">
        <v>6</v>
      </c>
      <c r="J47" s="429">
        <f t="shared" si="9"/>
        <v>1.1560693641618496</v>
      </c>
      <c r="K47" s="1462"/>
      <c r="L47" s="1518">
        <f t="shared" si="10"/>
        <v>0</v>
      </c>
      <c r="M47" s="1462"/>
      <c r="N47" s="1462"/>
    </row>
    <row r="48" spans="1:14" s="1643" customFormat="1" ht="18" customHeight="1">
      <c r="A48" s="1462"/>
      <c r="B48" s="8"/>
      <c r="C48" s="1499"/>
      <c r="D48" s="429"/>
      <c r="E48" s="1499"/>
      <c r="F48" s="429"/>
      <c r="G48" s="1499"/>
      <c r="H48" s="429"/>
      <c r="I48" s="1499"/>
      <c r="J48" s="429"/>
      <c r="K48" s="1462"/>
      <c r="L48" s="1462"/>
      <c r="M48" s="1462"/>
      <c r="N48" s="1462"/>
    </row>
    <row r="49" spans="1:28" s="1462" customFormat="1" ht="18" customHeight="1">
      <c r="A49" s="1856" t="s">
        <v>3584</v>
      </c>
      <c r="B49" s="8" t="s">
        <v>3585</v>
      </c>
      <c r="C49" s="1499">
        <f t="shared" si="11"/>
        <v>109</v>
      </c>
      <c r="D49" s="429">
        <f t="shared" si="6"/>
        <v>5.6682267290691621</v>
      </c>
      <c r="E49" s="1501">
        <v>3</v>
      </c>
      <c r="F49" s="429">
        <f t="shared" si="7"/>
        <v>3.9473684210526314</v>
      </c>
      <c r="G49" s="1501">
        <v>67</v>
      </c>
      <c r="H49" s="429">
        <f t="shared" si="8"/>
        <v>5.0451807228915664</v>
      </c>
      <c r="I49" s="1501">
        <v>39</v>
      </c>
      <c r="J49" s="429">
        <f t="shared" si="9"/>
        <v>7.5144508670520231</v>
      </c>
      <c r="L49" s="1518">
        <f t="shared" ref="L49:L56" si="12">C49-E49-G49-I49</f>
        <v>0</v>
      </c>
    </row>
    <row r="50" spans="1:28" s="1462" customFormat="1" ht="18" customHeight="1">
      <c r="A50" s="1856"/>
      <c r="B50" s="8" t="s">
        <v>3586</v>
      </c>
      <c r="C50" s="1499">
        <f t="shared" si="11"/>
        <v>294</v>
      </c>
      <c r="D50" s="429">
        <f t="shared" si="6"/>
        <v>15.288611544461778</v>
      </c>
      <c r="E50" s="1501">
        <v>12</v>
      </c>
      <c r="F50" s="429">
        <f t="shared" si="7"/>
        <v>15.789473684210526</v>
      </c>
      <c r="G50" s="1501">
        <v>171</v>
      </c>
      <c r="H50" s="429">
        <f t="shared" si="8"/>
        <v>12.876506024096384</v>
      </c>
      <c r="I50" s="1501">
        <v>111</v>
      </c>
      <c r="J50" s="429">
        <f t="shared" si="9"/>
        <v>21.387283236994222</v>
      </c>
      <c r="L50" s="1518">
        <f t="shared" si="12"/>
        <v>0</v>
      </c>
    </row>
    <row r="51" spans="1:28" s="1462" customFormat="1" ht="18" customHeight="1">
      <c r="B51" s="8" t="s">
        <v>3587</v>
      </c>
      <c r="C51" s="1499">
        <f t="shared" si="11"/>
        <v>364</v>
      </c>
      <c r="D51" s="429">
        <f t="shared" si="6"/>
        <v>18.92875715028601</v>
      </c>
      <c r="E51" s="1501">
        <v>13</v>
      </c>
      <c r="F51" s="429">
        <f t="shared" si="7"/>
        <v>17.105263157894736</v>
      </c>
      <c r="G51" s="1501">
        <v>251</v>
      </c>
      <c r="H51" s="429">
        <f t="shared" si="8"/>
        <v>18.900602409638552</v>
      </c>
      <c r="I51" s="1501">
        <v>100</v>
      </c>
      <c r="J51" s="429">
        <f t="shared" si="9"/>
        <v>19.26782273603083</v>
      </c>
      <c r="L51" s="1518">
        <f t="shared" si="12"/>
        <v>0</v>
      </c>
    </row>
    <row r="52" spans="1:28" s="1462" customFormat="1" ht="18" customHeight="1">
      <c r="B52" s="8" t="s">
        <v>3588</v>
      </c>
      <c r="C52" s="1499">
        <f t="shared" si="11"/>
        <v>404</v>
      </c>
      <c r="D52" s="429">
        <f t="shared" si="6"/>
        <v>21.008840353614143</v>
      </c>
      <c r="E52" s="1501">
        <v>11</v>
      </c>
      <c r="F52" s="429">
        <f t="shared" si="7"/>
        <v>14.473684210526317</v>
      </c>
      <c r="G52" s="1501">
        <v>301</v>
      </c>
      <c r="H52" s="429">
        <f t="shared" si="8"/>
        <v>22.665662650602407</v>
      </c>
      <c r="I52" s="1501">
        <v>92</v>
      </c>
      <c r="J52" s="429">
        <f t="shared" si="9"/>
        <v>17.726396917148364</v>
      </c>
      <c r="L52" s="1518">
        <f t="shared" si="12"/>
        <v>0</v>
      </c>
    </row>
    <row r="53" spans="1:28" s="1462" customFormat="1" ht="18" customHeight="1">
      <c r="B53" s="8" t="s">
        <v>3589</v>
      </c>
      <c r="C53" s="1499">
        <f t="shared" si="11"/>
        <v>304</v>
      </c>
      <c r="D53" s="429">
        <f t="shared" si="6"/>
        <v>15.808632345293811</v>
      </c>
      <c r="E53" s="1501">
        <v>18</v>
      </c>
      <c r="F53" s="429">
        <f t="shared" si="7"/>
        <v>23.684210526315788</v>
      </c>
      <c r="G53" s="1501">
        <v>235</v>
      </c>
      <c r="H53" s="429">
        <f t="shared" si="8"/>
        <v>17.695783132530121</v>
      </c>
      <c r="I53" s="1501">
        <v>51</v>
      </c>
      <c r="J53" s="429">
        <f t="shared" si="9"/>
        <v>9.8265895953757223</v>
      </c>
      <c r="L53" s="1518">
        <f t="shared" si="12"/>
        <v>0</v>
      </c>
    </row>
    <row r="54" spans="1:28" s="1462" customFormat="1" ht="18" customHeight="1">
      <c r="B54" s="8" t="s">
        <v>3590</v>
      </c>
      <c r="C54" s="1499">
        <f t="shared" si="11"/>
        <v>194</v>
      </c>
      <c r="D54" s="429">
        <f t="shared" si="6"/>
        <v>10.088403536141445</v>
      </c>
      <c r="E54" s="1501">
        <v>12</v>
      </c>
      <c r="F54" s="429">
        <f t="shared" si="7"/>
        <v>15.789473684210526</v>
      </c>
      <c r="G54" s="1501">
        <v>133</v>
      </c>
      <c r="H54" s="429">
        <f t="shared" si="8"/>
        <v>10.015060240963855</v>
      </c>
      <c r="I54" s="1501">
        <v>49</v>
      </c>
      <c r="J54" s="429">
        <f t="shared" si="9"/>
        <v>9.4412331406551058</v>
      </c>
      <c r="L54" s="1518">
        <f t="shared" si="12"/>
        <v>0</v>
      </c>
    </row>
    <row r="55" spans="1:28" s="1462" customFormat="1" ht="18" customHeight="1">
      <c r="B55" s="8" t="s">
        <v>3591</v>
      </c>
      <c r="C55" s="1499">
        <f t="shared" si="11"/>
        <v>163</v>
      </c>
      <c r="D55" s="429">
        <f t="shared" si="6"/>
        <v>8.4763390535621426</v>
      </c>
      <c r="E55" s="1501">
        <v>4</v>
      </c>
      <c r="F55" s="429">
        <f t="shared" si="7"/>
        <v>5.2631578947368416</v>
      </c>
      <c r="G55" s="1501">
        <v>104</v>
      </c>
      <c r="H55" s="429">
        <f t="shared" si="8"/>
        <v>7.8313253012048198</v>
      </c>
      <c r="I55" s="1501">
        <v>55</v>
      </c>
      <c r="J55" s="429">
        <f t="shared" si="9"/>
        <v>10.597302504816955</v>
      </c>
      <c r="L55" s="1518">
        <f t="shared" si="12"/>
        <v>0</v>
      </c>
    </row>
    <row r="56" spans="1:28" s="1462" customFormat="1" ht="18" customHeight="1">
      <c r="B56" s="8" t="s">
        <v>3592</v>
      </c>
      <c r="C56" s="1499">
        <f t="shared" si="11"/>
        <v>91</v>
      </c>
      <c r="D56" s="429">
        <f t="shared" si="6"/>
        <v>4.7321892875715026</v>
      </c>
      <c r="E56" s="1501">
        <v>3</v>
      </c>
      <c r="F56" s="429">
        <f t="shared" si="7"/>
        <v>3.9473684210526314</v>
      </c>
      <c r="G56" s="1501">
        <v>66</v>
      </c>
      <c r="H56" s="429">
        <f t="shared" si="8"/>
        <v>4.9698795180722888</v>
      </c>
      <c r="I56" s="1501">
        <v>22</v>
      </c>
      <c r="J56" s="429">
        <f t="shared" si="9"/>
        <v>4.2389210019267818</v>
      </c>
      <c r="L56" s="1518">
        <f t="shared" si="12"/>
        <v>0</v>
      </c>
    </row>
    <row r="57" spans="1:28" s="1462" customFormat="1" ht="12.4" customHeight="1">
      <c r="A57" s="1447"/>
      <c r="B57" s="432"/>
      <c r="C57" s="1447"/>
      <c r="D57" s="1447"/>
      <c r="E57" s="1447"/>
      <c r="F57" s="1447"/>
      <c r="G57" s="1447"/>
      <c r="H57" s="1447"/>
      <c r="I57" s="1447"/>
      <c r="J57" s="1447"/>
    </row>
    <row r="58" spans="1:28" s="94" customFormat="1" ht="13.9" customHeight="1">
      <c r="A58" s="94" t="s">
        <v>3524</v>
      </c>
      <c r="B58" s="1643" t="s">
        <v>84</v>
      </c>
      <c r="D58" s="1462" t="s">
        <v>330</v>
      </c>
      <c r="G58" s="94" t="s">
        <v>332</v>
      </c>
      <c r="J58" s="99" t="s">
        <v>333</v>
      </c>
    </row>
    <row r="59" spans="1:28" s="94" customFormat="1" ht="13.9" customHeight="1">
      <c r="A59" s="1538"/>
      <c r="B59" s="1546"/>
      <c r="C59" s="1546"/>
      <c r="D59" s="1462" t="s">
        <v>334</v>
      </c>
      <c r="F59" s="1546"/>
      <c r="G59" s="1546"/>
      <c r="H59" s="1469"/>
    </row>
    <row r="60" spans="1:28" s="1469" customFormat="1" ht="13.9" customHeight="1">
      <c r="A60" s="1469" t="s">
        <v>141</v>
      </c>
    </row>
    <row r="61" spans="1:28" s="1462" customFormat="1" ht="13.9" customHeight="1">
      <c r="A61" s="94" t="s">
        <v>272</v>
      </c>
    </row>
    <row r="62" spans="1:28" s="94" customFormat="1" ht="13.9" customHeight="1">
      <c r="A62" s="157"/>
      <c r="B62" s="157"/>
      <c r="X62" s="1469"/>
      <c r="Y62" s="1469"/>
      <c r="Z62" s="1469"/>
      <c r="AA62" s="1469"/>
      <c r="AB62" s="1469"/>
    </row>
    <row r="63" spans="1:28" s="97" customFormat="1">
      <c r="A63" s="9"/>
      <c r="C63" s="372">
        <f>C8-C10-C11</f>
        <v>0</v>
      </c>
      <c r="D63" s="372">
        <f t="shared" ref="D63:J63" si="13">D8-D10-D11</f>
        <v>0</v>
      </c>
      <c r="E63" s="372">
        <f t="shared" si="13"/>
        <v>0</v>
      </c>
      <c r="F63" s="372">
        <f t="shared" si="13"/>
        <v>0</v>
      </c>
      <c r="G63" s="372">
        <f t="shared" si="13"/>
        <v>0</v>
      </c>
      <c r="H63" s="372">
        <f t="shared" si="13"/>
        <v>0</v>
      </c>
      <c r="I63" s="372">
        <f t="shared" si="13"/>
        <v>0</v>
      </c>
      <c r="J63" s="372">
        <f t="shared" si="13"/>
        <v>0</v>
      </c>
    </row>
    <row r="64" spans="1:28" s="97" customFormat="1">
      <c r="A64" s="9"/>
      <c r="C64" s="372">
        <f>C8-C13-C14-C15</f>
        <v>0</v>
      </c>
      <c r="D64" s="372">
        <f t="shared" ref="D64:J64" si="14">D8-D13-D14-D15</f>
        <v>0</v>
      </c>
      <c r="E64" s="372">
        <f t="shared" si="14"/>
        <v>0</v>
      </c>
      <c r="F64" s="372">
        <f t="shared" si="14"/>
        <v>-5.1070259132757201E-15</v>
      </c>
      <c r="G64" s="372">
        <f t="shared" si="14"/>
        <v>0</v>
      </c>
      <c r="H64" s="372">
        <f t="shared" si="14"/>
        <v>-7.9936057773011271E-15</v>
      </c>
      <c r="I64" s="372">
        <f t="shared" si="14"/>
        <v>0</v>
      </c>
      <c r="J64" s="372">
        <f t="shared" si="14"/>
        <v>0</v>
      </c>
    </row>
    <row r="65" spans="1:10" s="97" customFormat="1">
      <c r="A65" s="9"/>
      <c r="C65" s="372">
        <f>C8-C17-C18-C19-C20-C21-C22-C23-C24-C25</f>
        <v>0</v>
      </c>
      <c r="D65" s="372">
        <f t="shared" ref="D65:J65" si="15">D8-D17-D18-D19-D20-D21-D22-D23-D24-D25</f>
        <v>-3.3306690738754696E-15</v>
      </c>
      <c r="E65" s="372">
        <f t="shared" si="15"/>
        <v>0</v>
      </c>
      <c r="F65" s="372">
        <f t="shared" si="15"/>
        <v>0</v>
      </c>
      <c r="G65" s="372">
        <f t="shared" si="15"/>
        <v>0</v>
      </c>
      <c r="H65" s="372">
        <f>H8-H17-H18-H19-H20-H21-H22-H23-H24-H25</f>
        <v>-1.7763568394002505E-15</v>
      </c>
      <c r="I65" s="372">
        <f t="shared" si="15"/>
        <v>0</v>
      </c>
      <c r="J65" s="372">
        <f t="shared" si="15"/>
        <v>0</v>
      </c>
    </row>
    <row r="66" spans="1:10" s="97" customFormat="1">
      <c r="A66" s="9"/>
      <c r="C66" s="372">
        <f>C8-SUM(C37:C47)</f>
        <v>0</v>
      </c>
      <c r="D66" s="372">
        <f t="shared" ref="D66:J66" si="16">D8-SUM(D37:D47)</f>
        <v>0</v>
      </c>
      <c r="E66" s="372">
        <f t="shared" si="16"/>
        <v>0</v>
      </c>
      <c r="F66" s="372">
        <f t="shared" si="16"/>
        <v>0</v>
      </c>
      <c r="G66" s="372">
        <f t="shared" si="16"/>
        <v>0</v>
      </c>
      <c r="H66" s="372">
        <f t="shared" si="16"/>
        <v>0</v>
      </c>
      <c r="I66" s="372">
        <f t="shared" si="16"/>
        <v>0</v>
      </c>
      <c r="J66" s="372">
        <f t="shared" si="16"/>
        <v>0</v>
      </c>
    </row>
    <row r="67" spans="1:10" s="97" customFormat="1">
      <c r="A67" s="9"/>
      <c r="C67" s="372">
        <f>C8-SUM(C49:C56)</f>
        <v>0</v>
      </c>
      <c r="D67" s="372">
        <f t="shared" ref="D67:J67" si="17">D8-SUM(D49:D56)</f>
        <v>0</v>
      </c>
      <c r="E67" s="372">
        <f t="shared" si="17"/>
        <v>0</v>
      </c>
      <c r="F67" s="372">
        <f t="shared" si="17"/>
        <v>0</v>
      </c>
      <c r="G67" s="372">
        <f t="shared" si="17"/>
        <v>0</v>
      </c>
      <c r="H67" s="372">
        <f t="shared" si="17"/>
        <v>0</v>
      </c>
      <c r="I67" s="372">
        <f t="shared" si="17"/>
        <v>0</v>
      </c>
      <c r="J67" s="372">
        <f t="shared" si="17"/>
        <v>0</v>
      </c>
    </row>
    <row r="68" spans="1:10" s="97" customFormat="1">
      <c r="A68" s="9"/>
    </row>
  </sheetData>
  <mergeCells count="24">
    <mergeCell ref="A49:A50"/>
    <mergeCell ref="A34:B35"/>
    <mergeCell ref="C34:D34"/>
    <mergeCell ref="E34:F34"/>
    <mergeCell ref="G34:H34"/>
    <mergeCell ref="I34:J34"/>
    <mergeCell ref="A36:B36"/>
    <mergeCell ref="A8:B8"/>
    <mergeCell ref="I30:J30"/>
    <mergeCell ref="B31:F31"/>
    <mergeCell ref="I31:J31"/>
    <mergeCell ref="A32:J32"/>
    <mergeCell ref="D33:F33"/>
    <mergeCell ref="I33:J33"/>
    <mergeCell ref="I1:J1"/>
    <mergeCell ref="I2:J2"/>
    <mergeCell ref="A3:J3"/>
    <mergeCell ref="D4:F4"/>
    <mergeCell ref="I4:J4"/>
    <mergeCell ref="A5:B6"/>
    <mergeCell ref="C5:D5"/>
    <mergeCell ref="E5:F5"/>
    <mergeCell ref="G5:H5"/>
    <mergeCell ref="I5:J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4" firstPageNumber="77" orientation="landscape" r:id="rId1"/>
  <headerFooter alignWithMargins="0">
    <oddFooter>&amp;C&amp;8&amp;A</oddFooter>
  </headerFooter>
  <rowBreaks count="1" manualBreakCount="1">
    <brk id="29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21.5" style="9" customWidth="1"/>
    <col min="2" max="13" width="8.875" style="97" customWidth="1"/>
    <col min="14" max="14" width="9" style="97"/>
    <col min="15" max="21" width="4.5" style="97" bestFit="1" customWidth="1"/>
    <col min="22" max="256" width="9" style="97"/>
    <col min="257" max="257" width="21.5" style="97" customWidth="1"/>
    <col min="258" max="269" width="8.875" style="97" customWidth="1"/>
    <col min="270" max="270" width="9" style="97"/>
    <col min="271" max="277" width="4.5" style="97" bestFit="1" customWidth="1"/>
    <col min="278" max="512" width="9" style="97"/>
    <col min="513" max="513" width="21.5" style="97" customWidth="1"/>
    <col min="514" max="525" width="8.875" style="97" customWidth="1"/>
    <col min="526" max="526" width="9" style="97"/>
    <col min="527" max="533" width="4.5" style="97" bestFit="1" customWidth="1"/>
    <col min="534" max="768" width="9" style="97"/>
    <col min="769" max="769" width="21.5" style="97" customWidth="1"/>
    <col min="770" max="781" width="8.875" style="97" customWidth="1"/>
    <col min="782" max="782" width="9" style="97"/>
    <col min="783" max="789" width="4.5" style="97" bestFit="1" customWidth="1"/>
    <col min="790" max="1024" width="9" style="97"/>
    <col min="1025" max="1025" width="21.5" style="97" customWidth="1"/>
    <col min="1026" max="1037" width="8.875" style="97" customWidth="1"/>
    <col min="1038" max="1038" width="9" style="97"/>
    <col min="1039" max="1045" width="4.5" style="97" bestFit="1" customWidth="1"/>
    <col min="1046" max="1280" width="9" style="97"/>
    <col min="1281" max="1281" width="21.5" style="97" customWidth="1"/>
    <col min="1282" max="1293" width="8.875" style="97" customWidth="1"/>
    <col min="1294" max="1294" width="9" style="97"/>
    <col min="1295" max="1301" width="4.5" style="97" bestFit="1" customWidth="1"/>
    <col min="1302" max="1536" width="9" style="97"/>
    <col min="1537" max="1537" width="21.5" style="97" customWidth="1"/>
    <col min="1538" max="1549" width="8.875" style="97" customWidth="1"/>
    <col min="1550" max="1550" width="9" style="97"/>
    <col min="1551" max="1557" width="4.5" style="97" bestFit="1" customWidth="1"/>
    <col min="1558" max="1792" width="9" style="97"/>
    <col min="1793" max="1793" width="21.5" style="97" customWidth="1"/>
    <col min="1794" max="1805" width="8.875" style="97" customWidth="1"/>
    <col min="1806" max="1806" width="9" style="97"/>
    <col min="1807" max="1813" width="4.5" style="97" bestFit="1" customWidth="1"/>
    <col min="1814" max="2048" width="9" style="97"/>
    <col min="2049" max="2049" width="21.5" style="97" customWidth="1"/>
    <col min="2050" max="2061" width="8.875" style="97" customWidth="1"/>
    <col min="2062" max="2062" width="9" style="97"/>
    <col min="2063" max="2069" width="4.5" style="97" bestFit="1" customWidth="1"/>
    <col min="2070" max="2304" width="9" style="97"/>
    <col min="2305" max="2305" width="21.5" style="97" customWidth="1"/>
    <col min="2306" max="2317" width="8.875" style="97" customWidth="1"/>
    <col min="2318" max="2318" width="9" style="97"/>
    <col min="2319" max="2325" width="4.5" style="97" bestFit="1" customWidth="1"/>
    <col min="2326" max="2560" width="9" style="97"/>
    <col min="2561" max="2561" width="21.5" style="97" customWidth="1"/>
    <col min="2562" max="2573" width="8.875" style="97" customWidth="1"/>
    <col min="2574" max="2574" width="9" style="97"/>
    <col min="2575" max="2581" width="4.5" style="97" bestFit="1" customWidth="1"/>
    <col min="2582" max="2816" width="9" style="97"/>
    <col min="2817" max="2817" width="21.5" style="97" customWidth="1"/>
    <col min="2818" max="2829" width="8.875" style="97" customWidth="1"/>
    <col min="2830" max="2830" width="9" style="97"/>
    <col min="2831" max="2837" width="4.5" style="97" bestFit="1" customWidth="1"/>
    <col min="2838" max="3072" width="9" style="97"/>
    <col min="3073" max="3073" width="21.5" style="97" customWidth="1"/>
    <col min="3074" max="3085" width="8.875" style="97" customWidth="1"/>
    <col min="3086" max="3086" width="9" style="97"/>
    <col min="3087" max="3093" width="4.5" style="97" bestFit="1" customWidth="1"/>
    <col min="3094" max="3328" width="9" style="97"/>
    <col min="3329" max="3329" width="21.5" style="97" customWidth="1"/>
    <col min="3330" max="3341" width="8.875" style="97" customWidth="1"/>
    <col min="3342" max="3342" width="9" style="97"/>
    <col min="3343" max="3349" width="4.5" style="97" bestFit="1" customWidth="1"/>
    <col min="3350" max="3584" width="9" style="97"/>
    <col min="3585" max="3585" width="21.5" style="97" customWidth="1"/>
    <col min="3586" max="3597" width="8.875" style="97" customWidth="1"/>
    <col min="3598" max="3598" width="9" style="97"/>
    <col min="3599" max="3605" width="4.5" style="97" bestFit="1" customWidth="1"/>
    <col min="3606" max="3840" width="9" style="97"/>
    <col min="3841" max="3841" width="21.5" style="97" customWidth="1"/>
    <col min="3842" max="3853" width="8.875" style="97" customWidth="1"/>
    <col min="3854" max="3854" width="9" style="97"/>
    <col min="3855" max="3861" width="4.5" style="97" bestFit="1" customWidth="1"/>
    <col min="3862" max="4096" width="9" style="97"/>
    <col min="4097" max="4097" width="21.5" style="97" customWidth="1"/>
    <col min="4098" max="4109" width="8.875" style="97" customWidth="1"/>
    <col min="4110" max="4110" width="9" style="97"/>
    <col min="4111" max="4117" width="4.5" style="97" bestFit="1" customWidth="1"/>
    <col min="4118" max="4352" width="9" style="97"/>
    <col min="4353" max="4353" width="21.5" style="97" customWidth="1"/>
    <col min="4354" max="4365" width="8.875" style="97" customWidth="1"/>
    <col min="4366" max="4366" width="9" style="97"/>
    <col min="4367" max="4373" width="4.5" style="97" bestFit="1" customWidth="1"/>
    <col min="4374" max="4608" width="9" style="97"/>
    <col min="4609" max="4609" width="21.5" style="97" customWidth="1"/>
    <col min="4610" max="4621" width="8.875" style="97" customWidth="1"/>
    <col min="4622" max="4622" width="9" style="97"/>
    <col min="4623" max="4629" width="4.5" style="97" bestFit="1" customWidth="1"/>
    <col min="4630" max="4864" width="9" style="97"/>
    <col min="4865" max="4865" width="21.5" style="97" customWidth="1"/>
    <col min="4866" max="4877" width="8.875" style="97" customWidth="1"/>
    <col min="4878" max="4878" width="9" style="97"/>
    <col min="4879" max="4885" width="4.5" style="97" bestFit="1" customWidth="1"/>
    <col min="4886" max="5120" width="9" style="97"/>
    <col min="5121" max="5121" width="21.5" style="97" customWidth="1"/>
    <col min="5122" max="5133" width="8.875" style="97" customWidth="1"/>
    <col min="5134" max="5134" width="9" style="97"/>
    <col min="5135" max="5141" width="4.5" style="97" bestFit="1" customWidth="1"/>
    <col min="5142" max="5376" width="9" style="97"/>
    <col min="5377" max="5377" width="21.5" style="97" customWidth="1"/>
    <col min="5378" max="5389" width="8.875" style="97" customWidth="1"/>
    <col min="5390" max="5390" width="9" style="97"/>
    <col min="5391" max="5397" width="4.5" style="97" bestFit="1" customWidth="1"/>
    <col min="5398" max="5632" width="9" style="97"/>
    <col min="5633" max="5633" width="21.5" style="97" customWidth="1"/>
    <col min="5634" max="5645" width="8.875" style="97" customWidth="1"/>
    <col min="5646" max="5646" width="9" style="97"/>
    <col min="5647" max="5653" width="4.5" style="97" bestFit="1" customWidth="1"/>
    <col min="5654" max="5888" width="9" style="97"/>
    <col min="5889" max="5889" width="21.5" style="97" customWidth="1"/>
    <col min="5890" max="5901" width="8.875" style="97" customWidth="1"/>
    <col min="5902" max="5902" width="9" style="97"/>
    <col min="5903" max="5909" width="4.5" style="97" bestFit="1" customWidth="1"/>
    <col min="5910" max="6144" width="9" style="97"/>
    <col min="6145" max="6145" width="21.5" style="97" customWidth="1"/>
    <col min="6146" max="6157" width="8.875" style="97" customWidth="1"/>
    <col min="6158" max="6158" width="9" style="97"/>
    <col min="6159" max="6165" width="4.5" style="97" bestFit="1" customWidth="1"/>
    <col min="6166" max="6400" width="9" style="97"/>
    <col min="6401" max="6401" width="21.5" style="97" customWidth="1"/>
    <col min="6402" max="6413" width="8.875" style="97" customWidth="1"/>
    <col min="6414" max="6414" width="9" style="97"/>
    <col min="6415" max="6421" width="4.5" style="97" bestFit="1" customWidth="1"/>
    <col min="6422" max="6656" width="9" style="97"/>
    <col min="6657" max="6657" width="21.5" style="97" customWidth="1"/>
    <col min="6658" max="6669" width="8.875" style="97" customWidth="1"/>
    <col min="6670" max="6670" width="9" style="97"/>
    <col min="6671" max="6677" width="4.5" style="97" bestFit="1" customWidth="1"/>
    <col min="6678" max="6912" width="9" style="97"/>
    <col min="6913" max="6913" width="21.5" style="97" customWidth="1"/>
    <col min="6914" max="6925" width="8.875" style="97" customWidth="1"/>
    <col min="6926" max="6926" width="9" style="97"/>
    <col min="6927" max="6933" width="4.5" style="97" bestFit="1" customWidth="1"/>
    <col min="6934" max="7168" width="9" style="97"/>
    <col min="7169" max="7169" width="21.5" style="97" customWidth="1"/>
    <col min="7170" max="7181" width="8.875" style="97" customWidth="1"/>
    <col min="7182" max="7182" width="9" style="97"/>
    <col min="7183" max="7189" width="4.5" style="97" bestFit="1" customWidth="1"/>
    <col min="7190" max="7424" width="9" style="97"/>
    <col min="7425" max="7425" width="21.5" style="97" customWidth="1"/>
    <col min="7426" max="7437" width="8.875" style="97" customWidth="1"/>
    <col min="7438" max="7438" width="9" style="97"/>
    <col min="7439" max="7445" width="4.5" style="97" bestFit="1" customWidth="1"/>
    <col min="7446" max="7680" width="9" style="97"/>
    <col min="7681" max="7681" width="21.5" style="97" customWidth="1"/>
    <col min="7682" max="7693" width="8.875" style="97" customWidth="1"/>
    <col min="7694" max="7694" width="9" style="97"/>
    <col min="7695" max="7701" width="4.5" style="97" bestFit="1" customWidth="1"/>
    <col min="7702" max="7936" width="9" style="97"/>
    <col min="7937" max="7937" width="21.5" style="97" customWidth="1"/>
    <col min="7938" max="7949" width="8.875" style="97" customWidth="1"/>
    <col min="7950" max="7950" width="9" style="97"/>
    <col min="7951" max="7957" width="4.5" style="97" bestFit="1" customWidth="1"/>
    <col min="7958" max="8192" width="9" style="97"/>
    <col min="8193" max="8193" width="21.5" style="97" customWidth="1"/>
    <col min="8194" max="8205" width="8.875" style="97" customWidth="1"/>
    <col min="8206" max="8206" width="9" style="97"/>
    <col min="8207" max="8213" width="4.5" style="97" bestFit="1" customWidth="1"/>
    <col min="8214" max="8448" width="9" style="97"/>
    <col min="8449" max="8449" width="21.5" style="97" customWidth="1"/>
    <col min="8450" max="8461" width="8.875" style="97" customWidth="1"/>
    <col min="8462" max="8462" width="9" style="97"/>
    <col min="8463" max="8469" width="4.5" style="97" bestFit="1" customWidth="1"/>
    <col min="8470" max="8704" width="9" style="97"/>
    <col min="8705" max="8705" width="21.5" style="97" customWidth="1"/>
    <col min="8706" max="8717" width="8.875" style="97" customWidth="1"/>
    <col min="8718" max="8718" width="9" style="97"/>
    <col min="8719" max="8725" width="4.5" style="97" bestFit="1" customWidth="1"/>
    <col min="8726" max="8960" width="9" style="97"/>
    <col min="8961" max="8961" width="21.5" style="97" customWidth="1"/>
    <col min="8962" max="8973" width="8.875" style="97" customWidth="1"/>
    <col min="8974" max="8974" width="9" style="97"/>
    <col min="8975" max="8981" width="4.5" style="97" bestFit="1" customWidth="1"/>
    <col min="8982" max="9216" width="9" style="97"/>
    <col min="9217" max="9217" width="21.5" style="97" customWidth="1"/>
    <col min="9218" max="9229" width="8.875" style="97" customWidth="1"/>
    <col min="9230" max="9230" width="9" style="97"/>
    <col min="9231" max="9237" width="4.5" style="97" bestFit="1" customWidth="1"/>
    <col min="9238" max="9472" width="9" style="97"/>
    <col min="9473" max="9473" width="21.5" style="97" customWidth="1"/>
    <col min="9474" max="9485" width="8.875" style="97" customWidth="1"/>
    <col min="9486" max="9486" width="9" style="97"/>
    <col min="9487" max="9493" width="4.5" style="97" bestFit="1" customWidth="1"/>
    <col min="9494" max="9728" width="9" style="97"/>
    <col min="9729" max="9729" width="21.5" style="97" customWidth="1"/>
    <col min="9730" max="9741" width="8.875" style="97" customWidth="1"/>
    <col min="9742" max="9742" width="9" style="97"/>
    <col min="9743" max="9749" width="4.5" style="97" bestFit="1" customWidth="1"/>
    <col min="9750" max="9984" width="9" style="97"/>
    <col min="9985" max="9985" width="21.5" style="97" customWidth="1"/>
    <col min="9986" max="9997" width="8.875" style="97" customWidth="1"/>
    <col min="9998" max="9998" width="9" style="97"/>
    <col min="9999" max="10005" width="4.5" style="97" bestFit="1" customWidth="1"/>
    <col min="10006" max="10240" width="9" style="97"/>
    <col min="10241" max="10241" width="21.5" style="97" customWidth="1"/>
    <col min="10242" max="10253" width="8.875" style="97" customWidth="1"/>
    <col min="10254" max="10254" width="9" style="97"/>
    <col min="10255" max="10261" width="4.5" style="97" bestFit="1" customWidth="1"/>
    <col min="10262" max="10496" width="9" style="97"/>
    <col min="10497" max="10497" width="21.5" style="97" customWidth="1"/>
    <col min="10498" max="10509" width="8.875" style="97" customWidth="1"/>
    <col min="10510" max="10510" width="9" style="97"/>
    <col min="10511" max="10517" width="4.5" style="97" bestFit="1" customWidth="1"/>
    <col min="10518" max="10752" width="9" style="97"/>
    <col min="10753" max="10753" width="21.5" style="97" customWidth="1"/>
    <col min="10754" max="10765" width="8.875" style="97" customWidth="1"/>
    <col min="10766" max="10766" width="9" style="97"/>
    <col min="10767" max="10773" width="4.5" style="97" bestFit="1" customWidth="1"/>
    <col min="10774" max="11008" width="9" style="97"/>
    <col min="11009" max="11009" width="21.5" style="97" customWidth="1"/>
    <col min="11010" max="11021" width="8.875" style="97" customWidth="1"/>
    <col min="11022" max="11022" width="9" style="97"/>
    <col min="11023" max="11029" width="4.5" style="97" bestFit="1" customWidth="1"/>
    <col min="11030" max="11264" width="9" style="97"/>
    <col min="11265" max="11265" width="21.5" style="97" customWidth="1"/>
    <col min="11266" max="11277" width="8.875" style="97" customWidth="1"/>
    <col min="11278" max="11278" width="9" style="97"/>
    <col min="11279" max="11285" width="4.5" style="97" bestFit="1" customWidth="1"/>
    <col min="11286" max="11520" width="9" style="97"/>
    <col min="11521" max="11521" width="21.5" style="97" customWidth="1"/>
    <col min="11522" max="11533" width="8.875" style="97" customWidth="1"/>
    <col min="11534" max="11534" width="9" style="97"/>
    <col min="11535" max="11541" width="4.5" style="97" bestFit="1" customWidth="1"/>
    <col min="11542" max="11776" width="9" style="97"/>
    <col min="11777" max="11777" width="21.5" style="97" customWidth="1"/>
    <col min="11778" max="11789" width="8.875" style="97" customWidth="1"/>
    <col min="11790" max="11790" width="9" style="97"/>
    <col min="11791" max="11797" width="4.5" style="97" bestFit="1" customWidth="1"/>
    <col min="11798" max="12032" width="9" style="97"/>
    <col min="12033" max="12033" width="21.5" style="97" customWidth="1"/>
    <col min="12034" max="12045" width="8.875" style="97" customWidth="1"/>
    <col min="12046" max="12046" width="9" style="97"/>
    <col min="12047" max="12053" width="4.5" style="97" bestFit="1" customWidth="1"/>
    <col min="12054" max="12288" width="9" style="97"/>
    <col min="12289" max="12289" width="21.5" style="97" customWidth="1"/>
    <col min="12290" max="12301" width="8.875" style="97" customWidth="1"/>
    <col min="12302" max="12302" width="9" style="97"/>
    <col min="12303" max="12309" width="4.5" style="97" bestFit="1" customWidth="1"/>
    <col min="12310" max="12544" width="9" style="97"/>
    <col min="12545" max="12545" width="21.5" style="97" customWidth="1"/>
    <col min="12546" max="12557" width="8.875" style="97" customWidth="1"/>
    <col min="12558" max="12558" width="9" style="97"/>
    <col min="12559" max="12565" width="4.5" style="97" bestFit="1" customWidth="1"/>
    <col min="12566" max="12800" width="9" style="97"/>
    <col min="12801" max="12801" width="21.5" style="97" customWidth="1"/>
    <col min="12802" max="12813" width="8.875" style="97" customWidth="1"/>
    <col min="12814" max="12814" width="9" style="97"/>
    <col min="12815" max="12821" width="4.5" style="97" bestFit="1" customWidth="1"/>
    <col min="12822" max="13056" width="9" style="97"/>
    <col min="13057" max="13057" width="21.5" style="97" customWidth="1"/>
    <col min="13058" max="13069" width="8.875" style="97" customWidth="1"/>
    <col min="13070" max="13070" width="9" style="97"/>
    <col min="13071" max="13077" width="4.5" style="97" bestFit="1" customWidth="1"/>
    <col min="13078" max="13312" width="9" style="97"/>
    <col min="13313" max="13313" width="21.5" style="97" customWidth="1"/>
    <col min="13314" max="13325" width="8.875" style="97" customWidth="1"/>
    <col min="13326" max="13326" width="9" style="97"/>
    <col min="13327" max="13333" width="4.5" style="97" bestFit="1" customWidth="1"/>
    <col min="13334" max="13568" width="9" style="97"/>
    <col min="13569" max="13569" width="21.5" style="97" customWidth="1"/>
    <col min="13570" max="13581" width="8.875" style="97" customWidth="1"/>
    <col min="13582" max="13582" width="9" style="97"/>
    <col min="13583" max="13589" width="4.5" style="97" bestFit="1" customWidth="1"/>
    <col min="13590" max="13824" width="9" style="97"/>
    <col min="13825" max="13825" width="21.5" style="97" customWidth="1"/>
    <col min="13826" max="13837" width="8.875" style="97" customWidth="1"/>
    <col min="13838" max="13838" width="9" style="97"/>
    <col min="13839" max="13845" width="4.5" style="97" bestFit="1" customWidth="1"/>
    <col min="13846" max="14080" width="9" style="97"/>
    <col min="14081" max="14081" width="21.5" style="97" customWidth="1"/>
    <col min="14082" max="14093" width="8.875" style="97" customWidth="1"/>
    <col min="14094" max="14094" width="9" style="97"/>
    <col min="14095" max="14101" width="4.5" style="97" bestFit="1" customWidth="1"/>
    <col min="14102" max="14336" width="9" style="97"/>
    <col min="14337" max="14337" width="21.5" style="97" customWidth="1"/>
    <col min="14338" max="14349" width="8.875" style="97" customWidth="1"/>
    <col min="14350" max="14350" width="9" style="97"/>
    <col min="14351" max="14357" width="4.5" style="97" bestFit="1" customWidth="1"/>
    <col min="14358" max="14592" width="9" style="97"/>
    <col min="14593" max="14593" width="21.5" style="97" customWidth="1"/>
    <col min="14594" max="14605" width="8.875" style="97" customWidth="1"/>
    <col min="14606" max="14606" width="9" style="97"/>
    <col min="14607" max="14613" width="4.5" style="97" bestFit="1" customWidth="1"/>
    <col min="14614" max="14848" width="9" style="97"/>
    <col min="14849" max="14849" width="21.5" style="97" customWidth="1"/>
    <col min="14850" max="14861" width="8.875" style="97" customWidth="1"/>
    <col min="14862" max="14862" width="9" style="97"/>
    <col min="14863" max="14869" width="4.5" style="97" bestFit="1" customWidth="1"/>
    <col min="14870" max="15104" width="9" style="97"/>
    <col min="15105" max="15105" width="21.5" style="97" customWidth="1"/>
    <col min="15106" max="15117" width="8.875" style="97" customWidth="1"/>
    <col min="15118" max="15118" width="9" style="97"/>
    <col min="15119" max="15125" width="4.5" style="97" bestFit="1" customWidth="1"/>
    <col min="15126" max="15360" width="9" style="97"/>
    <col min="15361" max="15361" width="21.5" style="97" customWidth="1"/>
    <col min="15362" max="15373" width="8.875" style="97" customWidth="1"/>
    <col min="15374" max="15374" width="9" style="97"/>
    <col min="15375" max="15381" width="4.5" style="97" bestFit="1" customWidth="1"/>
    <col min="15382" max="15616" width="9" style="97"/>
    <col min="15617" max="15617" width="21.5" style="97" customWidth="1"/>
    <col min="15618" max="15629" width="8.875" style="97" customWidth="1"/>
    <col min="15630" max="15630" width="9" style="97"/>
    <col min="15631" max="15637" width="4.5" style="97" bestFit="1" customWidth="1"/>
    <col min="15638" max="15872" width="9" style="97"/>
    <col min="15873" max="15873" width="21.5" style="97" customWidth="1"/>
    <col min="15874" max="15885" width="8.875" style="97" customWidth="1"/>
    <col min="15886" max="15886" width="9" style="97"/>
    <col min="15887" max="15893" width="4.5" style="97" bestFit="1" customWidth="1"/>
    <col min="15894" max="16128" width="9" style="97"/>
    <col min="16129" max="16129" width="21.5" style="97" customWidth="1"/>
    <col min="16130" max="16141" width="8.875" style="97" customWidth="1"/>
    <col min="16142" max="16142" width="9" style="97"/>
    <col min="16143" max="16149" width="4.5" style="97" bestFit="1" customWidth="1"/>
    <col min="16150" max="16384" width="9" style="97"/>
  </cols>
  <sheetData>
    <row r="1" spans="1:25" s="94" customFormat="1" ht="14.25">
      <c r="A1" s="1439" t="s">
        <v>2812</v>
      </c>
      <c r="H1" s="1469"/>
      <c r="I1" s="1462"/>
      <c r="J1" s="1462"/>
      <c r="K1" s="1439" t="s">
        <v>2813</v>
      </c>
      <c r="L1" s="1739" t="s">
        <v>393</v>
      </c>
      <c r="M1" s="1739"/>
    </row>
    <row r="2" spans="1:25" s="94" customFormat="1" ht="14.25">
      <c r="A2" s="1439" t="s">
        <v>2815</v>
      </c>
      <c r="B2" s="1474" t="s">
        <v>2857</v>
      </c>
      <c r="C2" s="1475"/>
      <c r="D2" s="1475"/>
      <c r="E2" s="1471"/>
      <c r="F2" s="1471"/>
      <c r="G2" s="1471"/>
      <c r="H2" s="1471"/>
      <c r="I2" s="1447"/>
      <c r="J2" s="7" t="s">
        <v>3525</v>
      </c>
      <c r="K2" s="1439" t="s">
        <v>3526</v>
      </c>
      <c r="L2" s="1739" t="s">
        <v>723</v>
      </c>
      <c r="M2" s="1739"/>
    </row>
    <row r="3" spans="1:25" s="100" customFormat="1" ht="29.25" customHeight="1">
      <c r="A3" s="1811" t="s">
        <v>3527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</row>
    <row r="4" spans="1:25" s="94" customFormat="1" ht="15.75" customHeight="1">
      <c r="A4" s="1763" t="s">
        <v>3528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813" t="s">
        <v>3342</v>
      </c>
      <c r="M4" s="1813"/>
    </row>
    <row r="5" spans="1:25" s="94" customFormat="1" ht="18.75" customHeight="1">
      <c r="A5" s="1795" t="s">
        <v>3529</v>
      </c>
      <c r="B5" s="1810" t="s">
        <v>3530</v>
      </c>
      <c r="C5" s="1746"/>
      <c r="D5" s="1746"/>
      <c r="E5" s="1810" t="s">
        <v>3531</v>
      </c>
      <c r="F5" s="1746"/>
      <c r="G5" s="1746"/>
      <c r="H5" s="1810" t="s">
        <v>3532</v>
      </c>
      <c r="I5" s="1746"/>
      <c r="J5" s="1737"/>
      <c r="K5" s="1810" t="s">
        <v>3533</v>
      </c>
      <c r="L5" s="1746"/>
      <c r="M5" s="1746"/>
    </row>
    <row r="6" spans="1:25" s="94" customFormat="1" ht="21" customHeight="1">
      <c r="A6" s="1767"/>
      <c r="B6" s="1439" t="s">
        <v>49</v>
      </c>
      <c r="C6" s="1439" t="s">
        <v>142</v>
      </c>
      <c r="D6" s="1439" t="s">
        <v>68</v>
      </c>
      <c r="E6" s="1439" t="s">
        <v>49</v>
      </c>
      <c r="F6" s="1439" t="s">
        <v>142</v>
      </c>
      <c r="G6" s="1439" t="s">
        <v>68</v>
      </c>
      <c r="H6" s="1439" t="s">
        <v>49</v>
      </c>
      <c r="I6" s="1439" t="s">
        <v>142</v>
      </c>
      <c r="J6" s="1439" t="s">
        <v>68</v>
      </c>
      <c r="K6" s="1439" t="s">
        <v>49</v>
      </c>
      <c r="L6" s="1439" t="s">
        <v>142</v>
      </c>
      <c r="M6" s="1463" t="s">
        <v>68</v>
      </c>
    </row>
    <row r="7" spans="1:25" s="94" customFormat="1" ht="23.1" customHeight="1">
      <c r="A7" s="1468" t="s">
        <v>453</v>
      </c>
      <c r="B7" s="297">
        <f>B8+B9</f>
        <v>490</v>
      </c>
      <c r="C7" s="193">
        <f t="shared" ref="C7:M7" si="0">C8+C9</f>
        <v>213</v>
      </c>
      <c r="D7" s="193">
        <f t="shared" si="0"/>
        <v>277</v>
      </c>
      <c r="E7" s="193">
        <f t="shared" si="0"/>
        <v>0</v>
      </c>
      <c r="F7" s="193">
        <f t="shared" si="0"/>
        <v>0</v>
      </c>
      <c r="G7" s="193">
        <f t="shared" si="0"/>
        <v>0</v>
      </c>
      <c r="H7" s="193">
        <f t="shared" si="0"/>
        <v>332</v>
      </c>
      <c r="I7" s="193">
        <f t="shared" si="0"/>
        <v>150</v>
      </c>
      <c r="J7" s="193">
        <f>J8+J9</f>
        <v>182</v>
      </c>
      <c r="K7" s="193">
        <f t="shared" si="0"/>
        <v>158</v>
      </c>
      <c r="L7" s="193">
        <f t="shared" si="0"/>
        <v>63</v>
      </c>
      <c r="M7" s="193">
        <f t="shared" si="0"/>
        <v>95</v>
      </c>
      <c r="O7" s="21">
        <f>B7-C7-D7</f>
        <v>0</v>
      </c>
      <c r="P7" s="21">
        <f>E7-F7-G7</f>
        <v>0</v>
      </c>
      <c r="Q7" s="21">
        <f>H7-I7-J7</f>
        <v>0</v>
      </c>
      <c r="R7" s="21">
        <f>K7-L7-M7</f>
        <v>0</v>
      </c>
      <c r="S7" s="21">
        <f t="shared" ref="S7:U9" si="1">B7-E7-H7-K7</f>
        <v>0</v>
      </c>
      <c r="T7" s="21">
        <f t="shared" si="1"/>
        <v>0</v>
      </c>
      <c r="U7" s="21">
        <f t="shared" si="1"/>
        <v>0</v>
      </c>
    </row>
    <row r="8" spans="1:25" s="94" customFormat="1" ht="23.1" customHeight="1">
      <c r="A8" s="1470" t="s">
        <v>724</v>
      </c>
      <c r="B8" s="191">
        <f>C8+D8</f>
        <v>423</v>
      </c>
      <c r="C8" s="1500">
        <f>F8+I8+L8</f>
        <v>174</v>
      </c>
      <c r="D8" s="1500">
        <f>G8+J8+M8</f>
        <v>249</v>
      </c>
      <c r="E8" s="1500">
        <f>F8+G8</f>
        <v>0</v>
      </c>
      <c r="F8" s="1500">
        <f>F11</f>
        <v>0</v>
      </c>
      <c r="G8" s="1500">
        <f>G11</f>
        <v>0</v>
      </c>
      <c r="H8" s="1500">
        <f>I8+J8</f>
        <v>289</v>
      </c>
      <c r="I8" s="1500">
        <f>I11</f>
        <v>129</v>
      </c>
      <c r="J8" s="1500">
        <f>J11</f>
        <v>160</v>
      </c>
      <c r="K8" s="1500">
        <f>L8+M8</f>
        <v>134</v>
      </c>
      <c r="L8" s="1500">
        <f>L11</f>
        <v>45</v>
      </c>
      <c r="M8" s="1500">
        <f>M11</f>
        <v>89</v>
      </c>
      <c r="O8" s="21">
        <f>B8-C8-D8</f>
        <v>0</v>
      </c>
      <c r="P8" s="21">
        <f>E8-F8-G8</f>
        <v>0</v>
      </c>
      <c r="Q8" s="21">
        <f>H8-I8-J8</f>
        <v>0</v>
      </c>
      <c r="R8" s="21">
        <f>K8-L8-M8</f>
        <v>0</v>
      </c>
      <c r="S8" s="21">
        <f t="shared" si="1"/>
        <v>0</v>
      </c>
      <c r="T8" s="21">
        <f t="shared" si="1"/>
        <v>0</v>
      </c>
      <c r="U8" s="21">
        <f t="shared" si="1"/>
        <v>0</v>
      </c>
    </row>
    <row r="9" spans="1:25" s="94" customFormat="1" ht="23.1" customHeight="1">
      <c r="A9" s="1470" t="s">
        <v>464</v>
      </c>
      <c r="B9" s="191">
        <f>C9+D9</f>
        <v>67</v>
      </c>
      <c r="C9" s="1500">
        <f>F9+I9+L9</f>
        <v>39</v>
      </c>
      <c r="D9" s="1500">
        <f>G9+J9+M9</f>
        <v>28</v>
      </c>
      <c r="E9" s="1500">
        <f t="shared" ref="E9:E22" si="2">F9+G9</f>
        <v>0</v>
      </c>
      <c r="F9" s="1502">
        <v>0</v>
      </c>
      <c r="G9" s="1502">
        <v>0</v>
      </c>
      <c r="H9" s="1500">
        <f>I9+J9</f>
        <v>43</v>
      </c>
      <c r="I9" s="1502">
        <v>21</v>
      </c>
      <c r="J9" s="1502">
        <v>22</v>
      </c>
      <c r="K9" s="1500">
        <f t="shared" ref="K9:K22" si="3">L9+M9</f>
        <v>24</v>
      </c>
      <c r="L9" s="1502">
        <v>18</v>
      </c>
      <c r="M9" s="1502">
        <v>6</v>
      </c>
      <c r="O9" s="21">
        <f>B9-C9-D9</f>
        <v>0</v>
      </c>
      <c r="P9" s="21">
        <f>E9-F9-G9</f>
        <v>0</v>
      </c>
      <c r="Q9" s="21">
        <f>H9-I9-J9</f>
        <v>0</v>
      </c>
      <c r="R9" s="21">
        <f>K9-L9-M9</f>
        <v>0</v>
      </c>
      <c r="S9" s="21">
        <f t="shared" si="1"/>
        <v>0</v>
      </c>
      <c r="T9" s="21">
        <f t="shared" si="1"/>
        <v>0</v>
      </c>
      <c r="U9" s="21">
        <f t="shared" si="1"/>
        <v>0</v>
      </c>
    </row>
    <row r="10" spans="1:25" s="94" customFormat="1" ht="23.1" customHeight="1">
      <c r="A10" s="1470"/>
      <c r="B10" s="191"/>
      <c r="C10" s="1500"/>
      <c r="D10" s="1500"/>
      <c r="E10" s="1500"/>
      <c r="F10" s="1500"/>
      <c r="G10" s="1500"/>
      <c r="H10" s="1500"/>
      <c r="I10" s="1500"/>
      <c r="J10" s="1500"/>
      <c r="K10" s="1500"/>
      <c r="L10" s="1500"/>
      <c r="M10" s="1500"/>
    </row>
    <row r="11" spans="1:25" s="94" customFormat="1" ht="23.1" customHeight="1">
      <c r="A11" s="1470" t="s">
        <v>465</v>
      </c>
      <c r="B11" s="191">
        <f>C11+D11</f>
        <v>423</v>
      </c>
      <c r="C11" s="1500">
        <f>F11+I11+L11</f>
        <v>174</v>
      </c>
      <c r="D11" s="1500">
        <f>G11+J11+M11</f>
        <v>249</v>
      </c>
      <c r="E11" s="1500">
        <f t="shared" si="2"/>
        <v>0</v>
      </c>
      <c r="F11" s="1500">
        <f>SUM(F12:F22)</f>
        <v>0</v>
      </c>
      <c r="G11" s="1500">
        <f>SUM(G12:G22)</f>
        <v>0</v>
      </c>
      <c r="H11" s="1500">
        <f>I11+J11</f>
        <v>289</v>
      </c>
      <c r="I11" s="1500">
        <f>SUM(I12:I22)</f>
        <v>129</v>
      </c>
      <c r="J11" s="1500">
        <f>SUM(J12:J22)</f>
        <v>160</v>
      </c>
      <c r="K11" s="1500">
        <f t="shared" si="3"/>
        <v>134</v>
      </c>
      <c r="L11" s="1500">
        <f>SUM(L12:L22)</f>
        <v>45</v>
      </c>
      <c r="M11" s="1500">
        <f>SUM(M12:M22)</f>
        <v>89</v>
      </c>
      <c r="O11" s="21">
        <f>B11-C11-D11</f>
        <v>0</v>
      </c>
      <c r="P11" s="21">
        <f>E11-F11-G11</f>
        <v>0</v>
      </c>
      <c r="Q11" s="21">
        <f>H11-I11-J11</f>
        <v>0</v>
      </c>
      <c r="R11" s="21">
        <f>K11-L11-M11</f>
        <v>0</v>
      </c>
      <c r="S11" s="21">
        <f>B11-E11-H11-K11</f>
        <v>0</v>
      </c>
      <c r="T11" s="21">
        <f>C11-F11-I11-L11</f>
        <v>0</v>
      </c>
      <c r="U11" s="21">
        <f>D11-G11-J11-M11</f>
        <v>0</v>
      </c>
    </row>
    <row r="12" spans="1:25" s="94" customFormat="1" ht="23.1" customHeight="1">
      <c r="A12" s="1470" t="s">
        <v>466</v>
      </c>
      <c r="B12" s="191">
        <f t="shared" ref="B12:B22" si="4">C12+D12</f>
        <v>0</v>
      </c>
      <c r="C12" s="1500">
        <f t="shared" ref="C12:D22" si="5">F12+I12+L12</f>
        <v>0</v>
      </c>
      <c r="D12" s="1500">
        <f t="shared" si="5"/>
        <v>0</v>
      </c>
      <c r="E12" s="1500">
        <f t="shared" si="2"/>
        <v>0</v>
      </c>
      <c r="F12" s="1502">
        <v>0</v>
      </c>
      <c r="G12" s="1502">
        <v>0</v>
      </c>
      <c r="H12" s="1500">
        <f t="shared" ref="H12:H20" si="6">I12+J12</f>
        <v>0</v>
      </c>
      <c r="I12" s="1502">
        <v>0</v>
      </c>
      <c r="J12" s="1502">
        <v>0</v>
      </c>
      <c r="K12" s="1500">
        <f t="shared" si="3"/>
        <v>0</v>
      </c>
      <c r="L12" s="1502">
        <v>0</v>
      </c>
      <c r="M12" s="1502">
        <v>0</v>
      </c>
      <c r="O12" s="21">
        <f t="shared" ref="O12:O22" si="7">B12-C12-D12</f>
        <v>0</v>
      </c>
      <c r="P12" s="21">
        <f t="shared" ref="P12:P22" si="8">E12-F12-G12</f>
        <v>0</v>
      </c>
      <c r="Q12" s="21">
        <f t="shared" ref="Q12:Q22" si="9">H12-I12-J12</f>
        <v>0</v>
      </c>
      <c r="R12" s="21">
        <f t="shared" ref="R12:R22" si="10">K12-L12-M12</f>
        <v>0</v>
      </c>
      <c r="S12" s="21">
        <f t="shared" ref="S12:U22" si="11">B12-E12-H12-K12</f>
        <v>0</v>
      </c>
      <c r="T12" s="21">
        <f t="shared" si="11"/>
        <v>0</v>
      </c>
      <c r="U12" s="21">
        <f t="shared" si="11"/>
        <v>0</v>
      </c>
    </row>
    <row r="13" spans="1:25" s="94" customFormat="1" ht="23.1" customHeight="1">
      <c r="A13" s="1470" t="s">
        <v>467</v>
      </c>
      <c r="B13" s="191">
        <f t="shared" si="4"/>
        <v>8</v>
      </c>
      <c r="C13" s="1500">
        <f t="shared" si="5"/>
        <v>6</v>
      </c>
      <c r="D13" s="1500">
        <f t="shared" si="5"/>
        <v>2</v>
      </c>
      <c r="E13" s="1500">
        <f t="shared" si="2"/>
        <v>0</v>
      </c>
      <c r="F13" s="1502">
        <v>0</v>
      </c>
      <c r="G13" s="1502">
        <v>0</v>
      </c>
      <c r="H13" s="1500">
        <f t="shared" si="6"/>
        <v>4</v>
      </c>
      <c r="I13" s="1502">
        <v>3</v>
      </c>
      <c r="J13" s="1502">
        <v>1</v>
      </c>
      <c r="K13" s="1500">
        <f t="shared" si="3"/>
        <v>4</v>
      </c>
      <c r="L13" s="1502">
        <v>3</v>
      </c>
      <c r="M13" s="1502">
        <v>1</v>
      </c>
      <c r="O13" s="21">
        <f t="shared" si="7"/>
        <v>0</v>
      </c>
      <c r="P13" s="21">
        <f t="shared" si="8"/>
        <v>0</v>
      </c>
      <c r="Q13" s="21">
        <f t="shared" si="9"/>
        <v>0</v>
      </c>
      <c r="R13" s="21">
        <f t="shared" si="10"/>
        <v>0</v>
      </c>
      <c r="S13" s="21">
        <f t="shared" si="11"/>
        <v>0</v>
      </c>
      <c r="T13" s="21">
        <f t="shared" si="11"/>
        <v>0</v>
      </c>
      <c r="U13" s="21">
        <f t="shared" si="11"/>
        <v>0</v>
      </c>
    </row>
    <row r="14" spans="1:25" s="94" customFormat="1" ht="23.1" customHeight="1">
      <c r="A14" s="1470" t="s">
        <v>468</v>
      </c>
      <c r="B14" s="191">
        <f t="shared" si="4"/>
        <v>30</v>
      </c>
      <c r="C14" s="1500">
        <f t="shared" si="5"/>
        <v>7</v>
      </c>
      <c r="D14" s="1500">
        <f t="shared" si="5"/>
        <v>23</v>
      </c>
      <c r="E14" s="1500">
        <f t="shared" si="2"/>
        <v>0</v>
      </c>
      <c r="F14" s="1502">
        <v>0</v>
      </c>
      <c r="G14" s="1502">
        <v>0</v>
      </c>
      <c r="H14" s="1500">
        <f t="shared" si="6"/>
        <v>16</v>
      </c>
      <c r="I14" s="1502">
        <v>4</v>
      </c>
      <c r="J14" s="1502">
        <v>12</v>
      </c>
      <c r="K14" s="1500">
        <f t="shared" si="3"/>
        <v>14</v>
      </c>
      <c r="L14" s="1502">
        <v>3</v>
      </c>
      <c r="M14" s="1502">
        <v>11</v>
      </c>
      <c r="O14" s="21">
        <f t="shared" si="7"/>
        <v>0</v>
      </c>
      <c r="P14" s="21">
        <f t="shared" si="8"/>
        <v>0</v>
      </c>
      <c r="Q14" s="21">
        <f t="shared" si="9"/>
        <v>0</v>
      </c>
      <c r="R14" s="21">
        <f t="shared" si="10"/>
        <v>0</v>
      </c>
      <c r="S14" s="21">
        <f t="shared" si="11"/>
        <v>0</v>
      </c>
      <c r="T14" s="21">
        <f t="shared" si="11"/>
        <v>0</v>
      </c>
      <c r="U14" s="21">
        <f t="shared" si="11"/>
        <v>0</v>
      </c>
    </row>
    <row r="15" spans="1:25" s="94" customFormat="1" ht="23.1" customHeight="1">
      <c r="A15" s="1470" t="s">
        <v>469</v>
      </c>
      <c r="B15" s="191">
        <f t="shared" si="4"/>
        <v>43</v>
      </c>
      <c r="C15" s="1500">
        <f t="shared" si="5"/>
        <v>16</v>
      </c>
      <c r="D15" s="1500">
        <f t="shared" si="5"/>
        <v>27</v>
      </c>
      <c r="E15" s="1500">
        <f t="shared" si="2"/>
        <v>0</v>
      </c>
      <c r="F15" s="1502">
        <v>0</v>
      </c>
      <c r="G15" s="1502">
        <v>0</v>
      </c>
      <c r="H15" s="1500">
        <f t="shared" si="6"/>
        <v>30</v>
      </c>
      <c r="I15" s="1502">
        <v>11</v>
      </c>
      <c r="J15" s="1502">
        <v>19</v>
      </c>
      <c r="K15" s="1500">
        <f t="shared" si="3"/>
        <v>13</v>
      </c>
      <c r="L15" s="1502">
        <v>5</v>
      </c>
      <c r="M15" s="1502">
        <v>8</v>
      </c>
      <c r="N15" s="1469"/>
      <c r="O15" s="21">
        <f t="shared" si="7"/>
        <v>0</v>
      </c>
      <c r="P15" s="21">
        <f t="shared" si="8"/>
        <v>0</v>
      </c>
      <c r="Q15" s="21">
        <f t="shared" si="9"/>
        <v>0</v>
      </c>
      <c r="R15" s="21">
        <f t="shared" si="10"/>
        <v>0</v>
      </c>
      <c r="S15" s="21">
        <f t="shared" si="11"/>
        <v>0</v>
      </c>
      <c r="T15" s="21">
        <f t="shared" si="11"/>
        <v>0</v>
      </c>
      <c r="U15" s="21">
        <f t="shared" si="11"/>
        <v>0</v>
      </c>
      <c r="V15" s="1469"/>
      <c r="W15" s="1469"/>
      <c r="X15" s="1469"/>
      <c r="Y15" s="1469"/>
    </row>
    <row r="16" spans="1:25" s="94" customFormat="1" ht="23.1" customHeight="1">
      <c r="A16" s="1470" t="s">
        <v>470</v>
      </c>
      <c r="B16" s="191">
        <f t="shared" si="4"/>
        <v>57</v>
      </c>
      <c r="C16" s="1500">
        <f t="shared" si="5"/>
        <v>24</v>
      </c>
      <c r="D16" s="1500">
        <f t="shared" si="5"/>
        <v>33</v>
      </c>
      <c r="E16" s="1500">
        <f t="shared" si="2"/>
        <v>0</v>
      </c>
      <c r="F16" s="1502">
        <v>0</v>
      </c>
      <c r="G16" s="1502">
        <v>0</v>
      </c>
      <c r="H16" s="1500">
        <f t="shared" si="6"/>
        <v>34</v>
      </c>
      <c r="I16" s="1502">
        <v>18</v>
      </c>
      <c r="J16" s="1502">
        <v>16</v>
      </c>
      <c r="K16" s="1500">
        <f t="shared" si="3"/>
        <v>23</v>
      </c>
      <c r="L16" s="1502">
        <v>6</v>
      </c>
      <c r="M16" s="1502">
        <v>17</v>
      </c>
      <c r="N16" s="1469"/>
      <c r="O16" s="21">
        <f t="shared" si="7"/>
        <v>0</v>
      </c>
      <c r="P16" s="21">
        <f t="shared" si="8"/>
        <v>0</v>
      </c>
      <c r="Q16" s="21">
        <f t="shared" si="9"/>
        <v>0</v>
      </c>
      <c r="R16" s="21">
        <f t="shared" si="10"/>
        <v>0</v>
      </c>
      <c r="S16" s="21">
        <f t="shared" si="11"/>
        <v>0</v>
      </c>
      <c r="T16" s="21">
        <f t="shared" si="11"/>
        <v>0</v>
      </c>
      <c r="U16" s="21">
        <f t="shared" si="11"/>
        <v>0</v>
      </c>
      <c r="V16" s="1469"/>
      <c r="W16" s="1469"/>
      <c r="X16" s="1469"/>
      <c r="Y16" s="1469"/>
    </row>
    <row r="17" spans="1:32" s="94" customFormat="1" ht="23.1" customHeight="1">
      <c r="A17" s="1470" t="s">
        <v>471</v>
      </c>
      <c r="B17" s="191">
        <f t="shared" si="4"/>
        <v>57</v>
      </c>
      <c r="C17" s="1500">
        <f t="shared" si="5"/>
        <v>24</v>
      </c>
      <c r="D17" s="1500">
        <f t="shared" si="5"/>
        <v>33</v>
      </c>
      <c r="E17" s="1500">
        <f t="shared" si="2"/>
        <v>0</v>
      </c>
      <c r="F17" s="1502">
        <v>0</v>
      </c>
      <c r="G17" s="1502">
        <v>0</v>
      </c>
      <c r="H17" s="1500">
        <f t="shared" si="6"/>
        <v>36</v>
      </c>
      <c r="I17" s="1502">
        <v>19</v>
      </c>
      <c r="J17" s="1502">
        <v>17</v>
      </c>
      <c r="K17" s="1500">
        <f t="shared" si="3"/>
        <v>21</v>
      </c>
      <c r="L17" s="1502">
        <v>5</v>
      </c>
      <c r="M17" s="1502">
        <v>16</v>
      </c>
      <c r="N17" s="1469"/>
      <c r="O17" s="21">
        <f t="shared" si="7"/>
        <v>0</v>
      </c>
      <c r="P17" s="21">
        <f t="shared" si="8"/>
        <v>0</v>
      </c>
      <c r="Q17" s="21">
        <f t="shared" si="9"/>
        <v>0</v>
      </c>
      <c r="R17" s="21">
        <f t="shared" si="10"/>
        <v>0</v>
      </c>
      <c r="S17" s="21">
        <f t="shared" si="11"/>
        <v>0</v>
      </c>
      <c r="T17" s="21">
        <f t="shared" si="11"/>
        <v>0</v>
      </c>
      <c r="U17" s="21">
        <f t="shared" si="11"/>
        <v>0</v>
      </c>
      <c r="V17" s="1469"/>
      <c r="W17" s="1469"/>
      <c r="X17" s="1469"/>
      <c r="Y17" s="1469"/>
    </row>
    <row r="18" spans="1:32" s="94" customFormat="1" ht="23.1" customHeight="1">
      <c r="A18" s="1470" t="s">
        <v>472</v>
      </c>
      <c r="B18" s="191">
        <f t="shared" si="4"/>
        <v>73</v>
      </c>
      <c r="C18" s="1500">
        <f t="shared" si="5"/>
        <v>25</v>
      </c>
      <c r="D18" s="1500">
        <f t="shared" si="5"/>
        <v>48</v>
      </c>
      <c r="E18" s="1500">
        <f t="shared" si="2"/>
        <v>0</v>
      </c>
      <c r="F18" s="1502">
        <v>0</v>
      </c>
      <c r="G18" s="1502">
        <v>0</v>
      </c>
      <c r="H18" s="1500">
        <f t="shared" si="6"/>
        <v>59</v>
      </c>
      <c r="I18" s="1502">
        <v>21</v>
      </c>
      <c r="J18" s="1502">
        <v>38</v>
      </c>
      <c r="K18" s="1500">
        <f t="shared" si="3"/>
        <v>14</v>
      </c>
      <c r="L18" s="1502">
        <v>4</v>
      </c>
      <c r="M18" s="1502">
        <v>10</v>
      </c>
      <c r="N18" s="1469"/>
      <c r="O18" s="21">
        <f t="shared" si="7"/>
        <v>0</v>
      </c>
      <c r="P18" s="21">
        <f t="shared" si="8"/>
        <v>0</v>
      </c>
      <c r="Q18" s="21">
        <f t="shared" si="9"/>
        <v>0</v>
      </c>
      <c r="R18" s="21">
        <f t="shared" si="10"/>
        <v>0</v>
      </c>
      <c r="S18" s="21">
        <f t="shared" si="11"/>
        <v>0</v>
      </c>
      <c r="T18" s="21">
        <f t="shared" si="11"/>
        <v>0</v>
      </c>
      <c r="U18" s="21">
        <f t="shared" si="11"/>
        <v>0</v>
      </c>
      <c r="V18" s="1469"/>
      <c r="W18" s="1469"/>
      <c r="X18" s="1469"/>
      <c r="Y18" s="1469"/>
    </row>
    <row r="19" spans="1:32" s="94" customFormat="1" ht="23.1" customHeight="1">
      <c r="A19" s="1470" t="s">
        <v>473</v>
      </c>
      <c r="B19" s="191">
        <f t="shared" si="4"/>
        <v>73</v>
      </c>
      <c r="C19" s="1500">
        <f t="shared" si="5"/>
        <v>31</v>
      </c>
      <c r="D19" s="1500">
        <f t="shared" si="5"/>
        <v>42</v>
      </c>
      <c r="E19" s="1500">
        <f t="shared" si="2"/>
        <v>0</v>
      </c>
      <c r="F19" s="1502">
        <v>0</v>
      </c>
      <c r="G19" s="1502">
        <v>0</v>
      </c>
      <c r="H19" s="1500">
        <f t="shared" si="6"/>
        <v>55</v>
      </c>
      <c r="I19" s="1502">
        <v>24</v>
      </c>
      <c r="J19" s="1502">
        <v>31</v>
      </c>
      <c r="K19" s="1500">
        <f t="shared" si="3"/>
        <v>18</v>
      </c>
      <c r="L19" s="1502">
        <v>7</v>
      </c>
      <c r="M19" s="1502">
        <v>11</v>
      </c>
      <c r="N19" s="1469"/>
      <c r="O19" s="21">
        <f t="shared" si="7"/>
        <v>0</v>
      </c>
      <c r="P19" s="21">
        <f t="shared" si="8"/>
        <v>0</v>
      </c>
      <c r="Q19" s="21">
        <f t="shared" si="9"/>
        <v>0</v>
      </c>
      <c r="R19" s="21">
        <f t="shared" si="10"/>
        <v>0</v>
      </c>
      <c r="S19" s="21">
        <f t="shared" si="11"/>
        <v>0</v>
      </c>
      <c r="T19" s="21">
        <f t="shared" si="11"/>
        <v>0</v>
      </c>
      <c r="U19" s="21">
        <f t="shared" si="11"/>
        <v>0</v>
      </c>
      <c r="V19" s="1469"/>
      <c r="W19" s="1469"/>
      <c r="X19" s="1469"/>
      <c r="Y19" s="1469"/>
    </row>
    <row r="20" spans="1:32" s="94" customFormat="1" ht="23.1" customHeight="1">
      <c r="A20" s="1470" t="s">
        <v>474</v>
      </c>
      <c r="B20" s="191">
        <f t="shared" si="4"/>
        <v>54</v>
      </c>
      <c r="C20" s="1500">
        <f t="shared" si="5"/>
        <v>29</v>
      </c>
      <c r="D20" s="1500">
        <f t="shared" si="5"/>
        <v>25</v>
      </c>
      <c r="E20" s="1500">
        <f t="shared" si="2"/>
        <v>0</v>
      </c>
      <c r="F20" s="1502">
        <v>0</v>
      </c>
      <c r="G20" s="1502">
        <v>0</v>
      </c>
      <c r="H20" s="1500">
        <f t="shared" si="6"/>
        <v>38</v>
      </c>
      <c r="I20" s="1502">
        <v>22</v>
      </c>
      <c r="J20" s="1502">
        <v>16</v>
      </c>
      <c r="K20" s="1500">
        <f t="shared" si="3"/>
        <v>16</v>
      </c>
      <c r="L20" s="1502">
        <v>7</v>
      </c>
      <c r="M20" s="1502">
        <v>9</v>
      </c>
      <c r="N20" s="1469"/>
      <c r="O20" s="21">
        <f t="shared" si="7"/>
        <v>0</v>
      </c>
      <c r="P20" s="21">
        <f t="shared" si="8"/>
        <v>0</v>
      </c>
      <c r="Q20" s="21">
        <f t="shared" si="9"/>
        <v>0</v>
      </c>
      <c r="R20" s="21">
        <f t="shared" si="10"/>
        <v>0</v>
      </c>
      <c r="S20" s="21">
        <f t="shared" si="11"/>
        <v>0</v>
      </c>
      <c r="T20" s="21">
        <f t="shared" si="11"/>
        <v>0</v>
      </c>
      <c r="U20" s="21">
        <f t="shared" si="11"/>
        <v>0</v>
      </c>
      <c r="V20" s="1469"/>
      <c r="W20" s="1469"/>
      <c r="X20" s="1469"/>
      <c r="Y20" s="1469"/>
    </row>
    <row r="21" spans="1:32" s="94" customFormat="1" ht="23.1" customHeight="1">
      <c r="A21" s="1470" t="s">
        <v>475</v>
      </c>
      <c r="B21" s="191">
        <f t="shared" si="4"/>
        <v>27</v>
      </c>
      <c r="C21" s="1500">
        <f t="shared" si="5"/>
        <v>12</v>
      </c>
      <c r="D21" s="1500">
        <f t="shared" si="5"/>
        <v>15</v>
      </c>
      <c r="E21" s="1500">
        <f t="shared" si="2"/>
        <v>0</v>
      </c>
      <c r="F21" s="1502">
        <v>0</v>
      </c>
      <c r="G21" s="1502">
        <v>0</v>
      </c>
      <c r="H21" s="1500">
        <f>I21+J21</f>
        <v>17</v>
      </c>
      <c r="I21" s="1502">
        <v>7</v>
      </c>
      <c r="J21" s="1502">
        <v>10</v>
      </c>
      <c r="K21" s="1500">
        <f t="shared" si="3"/>
        <v>10</v>
      </c>
      <c r="L21" s="1502">
        <v>5</v>
      </c>
      <c r="M21" s="1502">
        <v>5</v>
      </c>
      <c r="N21" s="1469"/>
      <c r="O21" s="21">
        <f t="shared" si="7"/>
        <v>0</v>
      </c>
      <c r="P21" s="21">
        <f t="shared" si="8"/>
        <v>0</v>
      </c>
      <c r="Q21" s="21">
        <f t="shared" si="9"/>
        <v>0</v>
      </c>
      <c r="R21" s="21">
        <f t="shared" si="10"/>
        <v>0</v>
      </c>
      <c r="S21" s="21">
        <f t="shared" si="11"/>
        <v>0</v>
      </c>
      <c r="T21" s="21">
        <f t="shared" si="11"/>
        <v>0</v>
      </c>
      <c r="U21" s="21">
        <f t="shared" si="11"/>
        <v>0</v>
      </c>
      <c r="V21" s="1469"/>
      <c r="W21" s="1469"/>
      <c r="X21" s="1469"/>
      <c r="Y21" s="1469"/>
    </row>
    <row r="22" spans="1:32" s="94" customFormat="1" ht="23.1" customHeight="1">
      <c r="A22" s="1472" t="s">
        <v>476</v>
      </c>
      <c r="B22" s="192">
        <f t="shared" si="4"/>
        <v>1</v>
      </c>
      <c r="C22" s="1505">
        <f t="shared" si="5"/>
        <v>0</v>
      </c>
      <c r="D22" s="1505">
        <f t="shared" si="5"/>
        <v>1</v>
      </c>
      <c r="E22" s="1505">
        <f t="shared" si="2"/>
        <v>0</v>
      </c>
      <c r="F22" s="314">
        <v>0</v>
      </c>
      <c r="G22" s="314">
        <v>0</v>
      </c>
      <c r="H22" s="1505">
        <f>I22+J22</f>
        <v>0</v>
      </c>
      <c r="I22" s="314">
        <v>0</v>
      </c>
      <c r="J22" s="314">
        <v>0</v>
      </c>
      <c r="K22" s="1505">
        <f t="shared" si="3"/>
        <v>1</v>
      </c>
      <c r="L22" s="314">
        <v>0</v>
      </c>
      <c r="M22" s="314">
        <v>1</v>
      </c>
      <c r="N22" s="1469"/>
      <c r="O22" s="21">
        <f t="shared" si="7"/>
        <v>0</v>
      </c>
      <c r="P22" s="21">
        <f t="shared" si="8"/>
        <v>0</v>
      </c>
      <c r="Q22" s="21">
        <f t="shared" si="9"/>
        <v>0</v>
      </c>
      <c r="R22" s="21">
        <f t="shared" si="10"/>
        <v>0</v>
      </c>
      <c r="S22" s="21">
        <f t="shared" si="11"/>
        <v>0</v>
      </c>
      <c r="T22" s="21">
        <f t="shared" si="11"/>
        <v>0</v>
      </c>
      <c r="U22" s="21">
        <f t="shared" si="11"/>
        <v>0</v>
      </c>
      <c r="V22" s="1469"/>
      <c r="W22" s="1469"/>
      <c r="X22" s="1469"/>
      <c r="Y22" s="1469"/>
    </row>
    <row r="23" spans="1:32" s="1469" customFormat="1" ht="13.9" customHeight="1">
      <c r="A23" s="1467" t="s">
        <v>328</v>
      </c>
      <c r="B23" s="1643" t="s">
        <v>329</v>
      </c>
      <c r="E23" s="157" t="s">
        <v>330</v>
      </c>
      <c r="H23" s="1469" t="s">
        <v>725</v>
      </c>
      <c r="I23" s="94"/>
      <c r="M23" s="99" t="s">
        <v>333</v>
      </c>
    </row>
    <row r="24" spans="1:32" s="1469" customFormat="1" ht="13.9" customHeight="1">
      <c r="A24" s="1462"/>
      <c r="B24" s="1462"/>
      <c r="C24" s="1462"/>
      <c r="D24" s="1462"/>
      <c r="E24" s="157" t="s">
        <v>334</v>
      </c>
      <c r="I24" s="94"/>
      <c r="K24" s="1462"/>
      <c r="L24" s="1462"/>
      <c r="M24" s="1462"/>
    </row>
    <row r="25" spans="1:32" s="94" customFormat="1" ht="13.9" customHeight="1">
      <c r="A25" s="1469"/>
      <c r="B25" s="1500"/>
      <c r="C25" s="1500"/>
      <c r="D25" s="1500"/>
      <c r="E25" s="1546"/>
      <c r="F25" s="1546"/>
      <c r="G25" s="1546"/>
      <c r="H25" s="1546"/>
      <c r="I25" s="1500"/>
      <c r="J25" s="1500"/>
      <c r="K25" s="1500"/>
      <c r="L25" s="1500"/>
      <c r="M25" s="1500"/>
      <c r="N25" s="1469"/>
      <c r="O25" s="1469"/>
      <c r="P25" s="1469"/>
      <c r="Q25" s="1469"/>
      <c r="R25" s="1469"/>
      <c r="S25" s="1469"/>
      <c r="T25" s="1469"/>
      <c r="U25" s="1469"/>
      <c r="V25" s="1469"/>
      <c r="W25" s="1469"/>
      <c r="X25" s="1469"/>
      <c r="Y25" s="1469"/>
    </row>
    <row r="26" spans="1:32" s="94" customFormat="1" ht="13.9" customHeight="1">
      <c r="A26" s="1469" t="s">
        <v>141</v>
      </c>
      <c r="B26" s="1469"/>
      <c r="C26" s="1469"/>
      <c r="D26" s="1469"/>
      <c r="E26" s="1469"/>
      <c r="F26" s="1469"/>
      <c r="G26" s="1469"/>
      <c r="H26" s="1469"/>
      <c r="I26" s="1469"/>
      <c r="J26" s="1469"/>
      <c r="K26" s="1469"/>
      <c r="L26" s="1469"/>
      <c r="M26" s="1469"/>
      <c r="N26" s="1469"/>
      <c r="O26" s="1469"/>
      <c r="P26" s="1469"/>
      <c r="Q26" s="1469"/>
      <c r="R26" s="1469"/>
      <c r="S26" s="1469"/>
      <c r="T26" s="1469"/>
      <c r="U26" s="1469"/>
      <c r="V26" s="1469"/>
      <c r="W26" s="1469"/>
      <c r="X26" s="1469"/>
      <c r="Y26" s="1469"/>
    </row>
    <row r="27" spans="1:32" s="94" customFormat="1" ht="13.9" customHeight="1">
      <c r="A27" s="94" t="s">
        <v>272</v>
      </c>
      <c r="B27" s="1469"/>
      <c r="C27" s="1469"/>
    </row>
    <row r="28" spans="1:32" s="94" customFormat="1" ht="13.9" customHeight="1">
      <c r="A28" s="157"/>
      <c r="B28" s="157"/>
      <c r="AB28" s="1469"/>
      <c r="AC28" s="1469"/>
      <c r="AD28" s="1469"/>
      <c r="AE28" s="1469"/>
      <c r="AF28" s="1469"/>
    </row>
    <row r="29" spans="1:32">
      <c r="B29" s="372">
        <f>B7-B8-B9</f>
        <v>0</v>
      </c>
      <c r="C29" s="372">
        <f t="shared" ref="C29:M29" si="12">C7-C8-C9</f>
        <v>0</v>
      </c>
      <c r="D29" s="372">
        <f t="shared" si="12"/>
        <v>0</v>
      </c>
      <c r="E29" s="372">
        <f t="shared" si="12"/>
        <v>0</v>
      </c>
      <c r="F29" s="372">
        <f t="shared" si="12"/>
        <v>0</v>
      </c>
      <c r="G29" s="372">
        <f t="shared" si="12"/>
        <v>0</v>
      </c>
      <c r="H29" s="372">
        <f t="shared" si="12"/>
        <v>0</v>
      </c>
      <c r="I29" s="372">
        <f t="shared" si="12"/>
        <v>0</v>
      </c>
      <c r="J29" s="372">
        <f t="shared" si="12"/>
        <v>0</v>
      </c>
      <c r="K29" s="372">
        <f t="shared" si="12"/>
        <v>0</v>
      </c>
      <c r="L29" s="372">
        <f t="shared" si="12"/>
        <v>0</v>
      </c>
      <c r="M29" s="372">
        <f t="shared" si="12"/>
        <v>0</v>
      </c>
    </row>
    <row r="30" spans="1:32">
      <c r="B30" s="372">
        <f>B8-B11</f>
        <v>0</v>
      </c>
      <c r="C30" s="372">
        <f t="shared" ref="C30:M30" si="13">C8-C11</f>
        <v>0</v>
      </c>
      <c r="D30" s="372">
        <f t="shared" si="13"/>
        <v>0</v>
      </c>
      <c r="E30" s="372">
        <f t="shared" si="13"/>
        <v>0</v>
      </c>
      <c r="F30" s="372">
        <f t="shared" si="13"/>
        <v>0</v>
      </c>
      <c r="G30" s="372">
        <f t="shared" si="13"/>
        <v>0</v>
      </c>
      <c r="H30" s="372">
        <f t="shared" si="13"/>
        <v>0</v>
      </c>
      <c r="I30" s="372">
        <f t="shared" si="13"/>
        <v>0</v>
      </c>
      <c r="J30" s="372">
        <f t="shared" si="13"/>
        <v>0</v>
      </c>
      <c r="K30" s="372">
        <f t="shared" si="13"/>
        <v>0</v>
      </c>
      <c r="L30" s="372">
        <f t="shared" si="13"/>
        <v>0</v>
      </c>
      <c r="M30" s="372">
        <f t="shared" si="13"/>
        <v>0</v>
      </c>
    </row>
    <row r="31" spans="1:32">
      <c r="B31" s="372">
        <f>B11-SUM(B12:B22)</f>
        <v>0</v>
      </c>
      <c r="C31" s="372">
        <f t="shared" ref="C31:M31" si="14">C11-SUM(C12:C22)</f>
        <v>0</v>
      </c>
      <c r="D31" s="372">
        <f t="shared" si="14"/>
        <v>0</v>
      </c>
      <c r="E31" s="372">
        <f t="shared" si="14"/>
        <v>0</v>
      </c>
      <c r="F31" s="372">
        <f t="shared" si="14"/>
        <v>0</v>
      </c>
      <c r="G31" s="372">
        <f t="shared" si="14"/>
        <v>0</v>
      </c>
      <c r="H31" s="372">
        <f t="shared" si="14"/>
        <v>0</v>
      </c>
      <c r="I31" s="372">
        <f t="shared" si="14"/>
        <v>0</v>
      </c>
      <c r="J31" s="372">
        <f t="shared" si="14"/>
        <v>0</v>
      </c>
      <c r="K31" s="372">
        <f t="shared" si="14"/>
        <v>0</v>
      </c>
      <c r="L31" s="372">
        <f t="shared" si="14"/>
        <v>0</v>
      </c>
      <c r="M31" s="372">
        <f t="shared" si="14"/>
        <v>0</v>
      </c>
    </row>
  </sheetData>
  <mergeCells count="10">
    <mergeCell ref="L1:M1"/>
    <mergeCell ref="L2:M2"/>
    <mergeCell ref="A3:M3"/>
    <mergeCell ref="A4:K4"/>
    <mergeCell ref="L4:M4"/>
    <mergeCell ref="A5:A6"/>
    <mergeCell ref="B5:D5"/>
    <mergeCell ref="E5:G5"/>
    <mergeCell ref="H5:J5"/>
    <mergeCell ref="K5:M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&amp;C&amp;8&amp;A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view="pageBreakPreview" zoomScale="70" zoomScaleNormal="80" zoomScaleSheetLayoutView="70" workbookViewId="0">
      <selection activeCell="I10" sqref="I10"/>
    </sheetView>
  </sheetViews>
  <sheetFormatPr defaultColWidth="9" defaultRowHeight="15.75"/>
  <cols>
    <col min="1" max="1" width="23.625" style="97" customWidth="1"/>
    <col min="2" max="8" width="12.75" style="97" customWidth="1"/>
    <col min="9" max="9" width="15.625" style="97" customWidth="1"/>
    <col min="10" max="256" width="9" style="97"/>
    <col min="257" max="257" width="23.625" style="97" customWidth="1"/>
    <col min="258" max="264" width="12.75" style="97" customWidth="1"/>
    <col min="265" max="265" width="15.625" style="97" customWidth="1"/>
    <col min="266" max="512" width="9" style="97"/>
    <col min="513" max="513" width="23.625" style="97" customWidth="1"/>
    <col min="514" max="520" width="12.75" style="97" customWidth="1"/>
    <col min="521" max="521" width="15.625" style="97" customWidth="1"/>
    <col min="522" max="768" width="9" style="97"/>
    <col min="769" max="769" width="23.625" style="97" customWidth="1"/>
    <col min="770" max="776" width="12.75" style="97" customWidth="1"/>
    <col min="777" max="777" width="15.625" style="97" customWidth="1"/>
    <col min="778" max="1024" width="9" style="97"/>
    <col min="1025" max="1025" width="23.625" style="97" customWidth="1"/>
    <col min="1026" max="1032" width="12.75" style="97" customWidth="1"/>
    <col min="1033" max="1033" width="15.625" style="97" customWidth="1"/>
    <col min="1034" max="1280" width="9" style="97"/>
    <col min="1281" max="1281" width="23.625" style="97" customWidth="1"/>
    <col min="1282" max="1288" width="12.75" style="97" customWidth="1"/>
    <col min="1289" max="1289" width="15.625" style="97" customWidth="1"/>
    <col min="1290" max="1536" width="9" style="97"/>
    <col min="1537" max="1537" width="23.625" style="97" customWidth="1"/>
    <col min="1538" max="1544" width="12.75" style="97" customWidth="1"/>
    <col min="1545" max="1545" width="15.625" style="97" customWidth="1"/>
    <col min="1546" max="1792" width="9" style="97"/>
    <col min="1793" max="1793" width="23.625" style="97" customWidth="1"/>
    <col min="1794" max="1800" width="12.75" style="97" customWidth="1"/>
    <col min="1801" max="1801" width="15.625" style="97" customWidth="1"/>
    <col min="1802" max="2048" width="9" style="97"/>
    <col min="2049" max="2049" width="23.625" style="97" customWidth="1"/>
    <col min="2050" max="2056" width="12.75" style="97" customWidth="1"/>
    <col min="2057" max="2057" width="15.625" style="97" customWidth="1"/>
    <col min="2058" max="2304" width="9" style="97"/>
    <col min="2305" max="2305" width="23.625" style="97" customWidth="1"/>
    <col min="2306" max="2312" width="12.75" style="97" customWidth="1"/>
    <col min="2313" max="2313" width="15.625" style="97" customWidth="1"/>
    <col min="2314" max="2560" width="9" style="97"/>
    <col min="2561" max="2561" width="23.625" style="97" customWidth="1"/>
    <col min="2562" max="2568" width="12.75" style="97" customWidth="1"/>
    <col min="2569" max="2569" width="15.625" style="97" customWidth="1"/>
    <col min="2570" max="2816" width="9" style="97"/>
    <col min="2817" max="2817" width="23.625" style="97" customWidth="1"/>
    <col min="2818" max="2824" width="12.75" style="97" customWidth="1"/>
    <col min="2825" max="2825" width="15.625" style="97" customWidth="1"/>
    <col min="2826" max="3072" width="9" style="97"/>
    <col min="3073" max="3073" width="23.625" style="97" customWidth="1"/>
    <col min="3074" max="3080" width="12.75" style="97" customWidth="1"/>
    <col min="3081" max="3081" width="15.625" style="97" customWidth="1"/>
    <col min="3082" max="3328" width="9" style="97"/>
    <col min="3329" max="3329" width="23.625" style="97" customWidth="1"/>
    <col min="3330" max="3336" width="12.75" style="97" customWidth="1"/>
    <col min="3337" max="3337" width="15.625" style="97" customWidth="1"/>
    <col min="3338" max="3584" width="9" style="97"/>
    <col min="3585" max="3585" width="23.625" style="97" customWidth="1"/>
    <col min="3586" max="3592" width="12.75" style="97" customWidth="1"/>
    <col min="3593" max="3593" width="15.625" style="97" customWidth="1"/>
    <col min="3594" max="3840" width="9" style="97"/>
    <col min="3841" max="3841" width="23.625" style="97" customWidth="1"/>
    <col min="3842" max="3848" width="12.75" style="97" customWidth="1"/>
    <col min="3849" max="3849" width="15.625" style="97" customWidth="1"/>
    <col min="3850" max="4096" width="9" style="97"/>
    <col min="4097" max="4097" width="23.625" style="97" customWidth="1"/>
    <col min="4098" max="4104" width="12.75" style="97" customWidth="1"/>
    <col min="4105" max="4105" width="15.625" style="97" customWidth="1"/>
    <col min="4106" max="4352" width="9" style="97"/>
    <col min="4353" max="4353" width="23.625" style="97" customWidth="1"/>
    <col min="4354" max="4360" width="12.75" style="97" customWidth="1"/>
    <col min="4361" max="4361" width="15.625" style="97" customWidth="1"/>
    <col min="4362" max="4608" width="9" style="97"/>
    <col min="4609" max="4609" width="23.625" style="97" customWidth="1"/>
    <col min="4610" max="4616" width="12.75" style="97" customWidth="1"/>
    <col min="4617" max="4617" width="15.625" style="97" customWidth="1"/>
    <col min="4618" max="4864" width="9" style="97"/>
    <col min="4865" max="4865" width="23.625" style="97" customWidth="1"/>
    <col min="4866" max="4872" width="12.75" style="97" customWidth="1"/>
    <col min="4873" max="4873" width="15.625" style="97" customWidth="1"/>
    <col min="4874" max="5120" width="9" style="97"/>
    <col min="5121" max="5121" width="23.625" style="97" customWidth="1"/>
    <col min="5122" max="5128" width="12.75" style="97" customWidth="1"/>
    <col min="5129" max="5129" width="15.625" style="97" customWidth="1"/>
    <col min="5130" max="5376" width="9" style="97"/>
    <col min="5377" max="5377" width="23.625" style="97" customWidth="1"/>
    <col min="5378" max="5384" width="12.75" style="97" customWidth="1"/>
    <col min="5385" max="5385" width="15.625" style="97" customWidth="1"/>
    <col min="5386" max="5632" width="9" style="97"/>
    <col min="5633" max="5633" width="23.625" style="97" customWidth="1"/>
    <col min="5634" max="5640" width="12.75" style="97" customWidth="1"/>
    <col min="5641" max="5641" width="15.625" style="97" customWidth="1"/>
    <col min="5642" max="5888" width="9" style="97"/>
    <col min="5889" max="5889" width="23.625" style="97" customWidth="1"/>
    <col min="5890" max="5896" width="12.75" style="97" customWidth="1"/>
    <col min="5897" max="5897" width="15.625" style="97" customWidth="1"/>
    <col min="5898" max="6144" width="9" style="97"/>
    <col min="6145" max="6145" width="23.625" style="97" customWidth="1"/>
    <col min="6146" max="6152" width="12.75" style="97" customWidth="1"/>
    <col min="6153" max="6153" width="15.625" style="97" customWidth="1"/>
    <col min="6154" max="6400" width="9" style="97"/>
    <col min="6401" max="6401" width="23.625" style="97" customWidth="1"/>
    <col min="6402" max="6408" width="12.75" style="97" customWidth="1"/>
    <col min="6409" max="6409" width="15.625" style="97" customWidth="1"/>
    <col min="6410" max="6656" width="9" style="97"/>
    <col min="6657" max="6657" width="23.625" style="97" customWidth="1"/>
    <col min="6658" max="6664" width="12.75" style="97" customWidth="1"/>
    <col min="6665" max="6665" width="15.625" style="97" customWidth="1"/>
    <col min="6666" max="6912" width="9" style="97"/>
    <col min="6913" max="6913" width="23.625" style="97" customWidth="1"/>
    <col min="6914" max="6920" width="12.75" style="97" customWidth="1"/>
    <col min="6921" max="6921" width="15.625" style="97" customWidth="1"/>
    <col min="6922" max="7168" width="9" style="97"/>
    <col min="7169" max="7169" width="23.625" style="97" customWidth="1"/>
    <col min="7170" max="7176" width="12.75" style="97" customWidth="1"/>
    <col min="7177" max="7177" width="15.625" style="97" customWidth="1"/>
    <col min="7178" max="7424" width="9" style="97"/>
    <col min="7425" max="7425" width="23.625" style="97" customWidth="1"/>
    <col min="7426" max="7432" width="12.75" style="97" customWidth="1"/>
    <col min="7433" max="7433" width="15.625" style="97" customWidth="1"/>
    <col min="7434" max="7680" width="9" style="97"/>
    <col min="7681" max="7681" width="23.625" style="97" customWidth="1"/>
    <col min="7682" max="7688" width="12.75" style="97" customWidth="1"/>
    <col min="7689" max="7689" width="15.625" style="97" customWidth="1"/>
    <col min="7690" max="7936" width="9" style="97"/>
    <col min="7937" max="7937" width="23.625" style="97" customWidth="1"/>
    <col min="7938" max="7944" width="12.75" style="97" customWidth="1"/>
    <col min="7945" max="7945" width="15.625" style="97" customWidth="1"/>
    <col min="7946" max="8192" width="9" style="97"/>
    <col min="8193" max="8193" width="23.625" style="97" customWidth="1"/>
    <col min="8194" max="8200" width="12.75" style="97" customWidth="1"/>
    <col min="8201" max="8201" width="15.625" style="97" customWidth="1"/>
    <col min="8202" max="8448" width="9" style="97"/>
    <col min="8449" max="8449" width="23.625" style="97" customWidth="1"/>
    <col min="8450" max="8456" width="12.75" style="97" customWidth="1"/>
    <col min="8457" max="8457" width="15.625" style="97" customWidth="1"/>
    <col min="8458" max="8704" width="9" style="97"/>
    <col min="8705" max="8705" width="23.625" style="97" customWidth="1"/>
    <col min="8706" max="8712" width="12.75" style="97" customWidth="1"/>
    <col min="8713" max="8713" width="15.625" style="97" customWidth="1"/>
    <col min="8714" max="8960" width="9" style="97"/>
    <col min="8961" max="8961" width="23.625" style="97" customWidth="1"/>
    <col min="8962" max="8968" width="12.75" style="97" customWidth="1"/>
    <col min="8969" max="8969" width="15.625" style="97" customWidth="1"/>
    <col min="8970" max="9216" width="9" style="97"/>
    <col min="9217" max="9217" width="23.625" style="97" customWidth="1"/>
    <col min="9218" max="9224" width="12.75" style="97" customWidth="1"/>
    <col min="9225" max="9225" width="15.625" style="97" customWidth="1"/>
    <col min="9226" max="9472" width="9" style="97"/>
    <col min="9473" max="9473" width="23.625" style="97" customWidth="1"/>
    <col min="9474" max="9480" width="12.75" style="97" customWidth="1"/>
    <col min="9481" max="9481" width="15.625" style="97" customWidth="1"/>
    <col min="9482" max="9728" width="9" style="97"/>
    <col min="9729" max="9729" width="23.625" style="97" customWidth="1"/>
    <col min="9730" max="9736" width="12.75" style="97" customWidth="1"/>
    <col min="9737" max="9737" width="15.625" style="97" customWidth="1"/>
    <col min="9738" max="9984" width="9" style="97"/>
    <col min="9985" max="9985" width="23.625" style="97" customWidth="1"/>
    <col min="9986" max="9992" width="12.75" style="97" customWidth="1"/>
    <col min="9993" max="9993" width="15.625" style="97" customWidth="1"/>
    <col min="9994" max="10240" width="9" style="97"/>
    <col min="10241" max="10241" width="23.625" style="97" customWidth="1"/>
    <col min="10242" max="10248" width="12.75" style="97" customWidth="1"/>
    <col min="10249" max="10249" width="15.625" style="97" customWidth="1"/>
    <col min="10250" max="10496" width="9" style="97"/>
    <col min="10497" max="10497" width="23.625" style="97" customWidth="1"/>
    <col min="10498" max="10504" width="12.75" style="97" customWidth="1"/>
    <col min="10505" max="10505" width="15.625" style="97" customWidth="1"/>
    <col min="10506" max="10752" width="9" style="97"/>
    <col min="10753" max="10753" width="23.625" style="97" customWidth="1"/>
    <col min="10754" max="10760" width="12.75" style="97" customWidth="1"/>
    <col min="10761" max="10761" width="15.625" style="97" customWidth="1"/>
    <col min="10762" max="11008" width="9" style="97"/>
    <col min="11009" max="11009" width="23.625" style="97" customWidth="1"/>
    <col min="11010" max="11016" width="12.75" style="97" customWidth="1"/>
    <col min="11017" max="11017" width="15.625" style="97" customWidth="1"/>
    <col min="11018" max="11264" width="9" style="97"/>
    <col min="11265" max="11265" width="23.625" style="97" customWidth="1"/>
    <col min="11266" max="11272" width="12.75" style="97" customWidth="1"/>
    <col min="11273" max="11273" width="15.625" style="97" customWidth="1"/>
    <col min="11274" max="11520" width="9" style="97"/>
    <col min="11521" max="11521" width="23.625" style="97" customWidth="1"/>
    <col min="11522" max="11528" width="12.75" style="97" customWidth="1"/>
    <col min="11529" max="11529" width="15.625" style="97" customWidth="1"/>
    <col min="11530" max="11776" width="9" style="97"/>
    <col min="11777" max="11777" width="23.625" style="97" customWidth="1"/>
    <col min="11778" max="11784" width="12.75" style="97" customWidth="1"/>
    <col min="11785" max="11785" width="15.625" style="97" customWidth="1"/>
    <col min="11786" max="12032" width="9" style="97"/>
    <col min="12033" max="12033" width="23.625" style="97" customWidth="1"/>
    <col min="12034" max="12040" width="12.75" style="97" customWidth="1"/>
    <col min="12041" max="12041" width="15.625" style="97" customWidth="1"/>
    <col min="12042" max="12288" width="9" style="97"/>
    <col min="12289" max="12289" width="23.625" style="97" customWidth="1"/>
    <col min="12290" max="12296" width="12.75" style="97" customWidth="1"/>
    <col min="12297" max="12297" width="15.625" style="97" customWidth="1"/>
    <col min="12298" max="12544" width="9" style="97"/>
    <col min="12545" max="12545" width="23.625" style="97" customWidth="1"/>
    <col min="12546" max="12552" width="12.75" style="97" customWidth="1"/>
    <col min="12553" max="12553" width="15.625" style="97" customWidth="1"/>
    <col min="12554" max="12800" width="9" style="97"/>
    <col min="12801" max="12801" width="23.625" style="97" customWidth="1"/>
    <col min="12802" max="12808" width="12.75" style="97" customWidth="1"/>
    <col min="12809" max="12809" width="15.625" style="97" customWidth="1"/>
    <col min="12810" max="13056" width="9" style="97"/>
    <col min="13057" max="13057" width="23.625" style="97" customWidth="1"/>
    <col min="13058" max="13064" width="12.75" style="97" customWidth="1"/>
    <col min="13065" max="13065" width="15.625" style="97" customWidth="1"/>
    <col min="13066" max="13312" width="9" style="97"/>
    <col min="13313" max="13313" width="23.625" style="97" customWidth="1"/>
    <col min="13314" max="13320" width="12.75" style="97" customWidth="1"/>
    <col min="13321" max="13321" width="15.625" style="97" customWidth="1"/>
    <col min="13322" max="13568" width="9" style="97"/>
    <col min="13569" max="13569" width="23.625" style="97" customWidth="1"/>
    <col min="13570" max="13576" width="12.75" style="97" customWidth="1"/>
    <col min="13577" max="13577" width="15.625" style="97" customWidth="1"/>
    <col min="13578" max="13824" width="9" style="97"/>
    <col min="13825" max="13825" width="23.625" style="97" customWidth="1"/>
    <col min="13826" max="13832" width="12.75" style="97" customWidth="1"/>
    <col min="13833" max="13833" width="15.625" style="97" customWidth="1"/>
    <col min="13834" max="14080" width="9" style="97"/>
    <col min="14081" max="14081" width="23.625" style="97" customWidth="1"/>
    <col min="14082" max="14088" width="12.75" style="97" customWidth="1"/>
    <col min="14089" max="14089" width="15.625" style="97" customWidth="1"/>
    <col min="14090" max="14336" width="9" style="97"/>
    <col min="14337" max="14337" width="23.625" style="97" customWidth="1"/>
    <col min="14338" max="14344" width="12.75" style="97" customWidth="1"/>
    <col min="14345" max="14345" width="15.625" style="97" customWidth="1"/>
    <col min="14346" max="14592" width="9" style="97"/>
    <col min="14593" max="14593" width="23.625" style="97" customWidth="1"/>
    <col min="14594" max="14600" width="12.75" style="97" customWidth="1"/>
    <col min="14601" max="14601" width="15.625" style="97" customWidth="1"/>
    <col min="14602" max="14848" width="9" style="97"/>
    <col min="14849" max="14849" width="23.625" style="97" customWidth="1"/>
    <col min="14850" max="14856" width="12.75" style="97" customWidth="1"/>
    <col min="14857" max="14857" width="15.625" style="97" customWidth="1"/>
    <col min="14858" max="15104" width="9" style="97"/>
    <col min="15105" max="15105" width="23.625" style="97" customWidth="1"/>
    <col min="15106" max="15112" width="12.75" style="97" customWidth="1"/>
    <col min="15113" max="15113" width="15.625" style="97" customWidth="1"/>
    <col min="15114" max="15360" width="9" style="97"/>
    <col min="15361" max="15361" width="23.625" style="97" customWidth="1"/>
    <col min="15362" max="15368" width="12.75" style="97" customWidth="1"/>
    <col min="15369" max="15369" width="15.625" style="97" customWidth="1"/>
    <col min="15370" max="15616" width="9" style="97"/>
    <col min="15617" max="15617" width="23.625" style="97" customWidth="1"/>
    <col min="15618" max="15624" width="12.75" style="97" customWidth="1"/>
    <col min="15625" max="15625" width="15.625" style="97" customWidth="1"/>
    <col min="15626" max="15872" width="9" style="97"/>
    <col min="15873" max="15873" width="23.625" style="97" customWidth="1"/>
    <col min="15874" max="15880" width="12.75" style="97" customWidth="1"/>
    <col min="15881" max="15881" width="15.625" style="97" customWidth="1"/>
    <col min="15882" max="16128" width="9" style="97"/>
    <col min="16129" max="16129" width="23.625" style="97" customWidth="1"/>
    <col min="16130" max="16136" width="12.75" style="97" customWidth="1"/>
    <col min="16137" max="16137" width="15.625" style="97" customWidth="1"/>
    <col min="16138" max="16384" width="9" style="97"/>
  </cols>
  <sheetData>
    <row r="1" spans="1:12" s="94" customFormat="1" ht="14.25">
      <c r="A1" s="1439" t="s">
        <v>3090</v>
      </c>
      <c r="F1" s="1462"/>
      <c r="G1" s="1469"/>
      <c r="H1" s="1439" t="s">
        <v>3493</v>
      </c>
      <c r="I1" s="1668" t="s">
        <v>3494</v>
      </c>
      <c r="J1" s="1462"/>
      <c r="K1" s="1462"/>
    </row>
    <row r="2" spans="1:12" s="94" customFormat="1" ht="19.5" customHeight="1">
      <c r="A2" s="1439" t="s">
        <v>3495</v>
      </c>
      <c r="B2" s="11" t="s">
        <v>479</v>
      </c>
      <c r="C2" s="1471"/>
      <c r="D2" s="1471"/>
      <c r="E2" s="1471"/>
      <c r="F2" s="1471"/>
      <c r="G2" s="7" t="s">
        <v>3496</v>
      </c>
      <c r="H2" s="1439" t="s">
        <v>3497</v>
      </c>
      <c r="I2" s="369" t="s">
        <v>726</v>
      </c>
      <c r="J2" s="1462"/>
      <c r="K2" s="1462"/>
    </row>
    <row r="3" spans="1:12" s="100" customFormat="1" ht="29.25" customHeight="1">
      <c r="A3" s="1762" t="s">
        <v>3498</v>
      </c>
      <c r="B3" s="1762"/>
      <c r="C3" s="1762"/>
      <c r="D3" s="1762"/>
      <c r="E3" s="1762"/>
      <c r="F3" s="1762"/>
      <c r="G3" s="1762"/>
      <c r="H3" s="1762"/>
      <c r="I3" s="1762"/>
      <c r="J3" s="1446"/>
    </row>
    <row r="4" spans="1:12" s="94" customFormat="1" ht="20.25" customHeight="1">
      <c r="A4" s="1447"/>
      <c r="B4" s="1471"/>
      <c r="C4" s="1763" t="s">
        <v>3499</v>
      </c>
      <c r="D4" s="1763"/>
      <c r="E4" s="1763"/>
      <c r="F4" s="1763"/>
      <c r="G4" s="1471"/>
      <c r="H4" s="1813" t="s">
        <v>3500</v>
      </c>
      <c r="I4" s="1813"/>
      <c r="J4" s="1469"/>
      <c r="K4" s="1469"/>
    </row>
    <row r="5" spans="1:12" s="94" customFormat="1" ht="21" customHeight="1">
      <c r="A5" s="1737" t="s">
        <v>3501</v>
      </c>
      <c r="B5" s="1810" t="s">
        <v>3502</v>
      </c>
      <c r="C5" s="1737"/>
      <c r="D5" s="1810" t="s">
        <v>3503</v>
      </c>
      <c r="E5" s="1737"/>
      <c r="F5" s="1810" t="s">
        <v>3504</v>
      </c>
      <c r="G5" s="1737"/>
      <c r="H5" s="1810" t="s">
        <v>3505</v>
      </c>
      <c r="I5" s="1746"/>
      <c r="J5" s="1469"/>
      <c r="K5" s="1469"/>
    </row>
    <row r="6" spans="1:12" s="94" customFormat="1" ht="21" customHeight="1">
      <c r="A6" s="1737"/>
      <c r="B6" s="1439" t="s">
        <v>3506</v>
      </c>
      <c r="C6" s="1439" t="s">
        <v>3507</v>
      </c>
      <c r="D6" s="1439" t="s">
        <v>3508</v>
      </c>
      <c r="E6" s="1439" t="s">
        <v>3507</v>
      </c>
      <c r="F6" s="1439" t="s">
        <v>3508</v>
      </c>
      <c r="G6" s="1439" t="s">
        <v>3507</v>
      </c>
      <c r="H6" s="1439" t="s">
        <v>3508</v>
      </c>
      <c r="I6" s="1463" t="s">
        <v>3507</v>
      </c>
      <c r="J6" s="1469"/>
      <c r="K6" s="1469"/>
    </row>
    <row r="7" spans="1:12" s="94" customFormat="1" ht="20.100000000000001" customHeight="1">
      <c r="A7" s="1468" t="s">
        <v>3509</v>
      </c>
      <c r="B7" s="297">
        <f>D7+F7+H7</f>
        <v>867</v>
      </c>
      <c r="C7" s="193">
        <f>E7+G7+I7</f>
        <v>77382</v>
      </c>
      <c r="D7" s="433">
        <v>0</v>
      </c>
      <c r="E7" s="433">
        <v>0</v>
      </c>
      <c r="F7" s="433">
        <v>460</v>
      </c>
      <c r="G7" s="433">
        <v>47285</v>
      </c>
      <c r="H7" s="433">
        <v>407</v>
      </c>
      <c r="I7" s="433">
        <v>30097</v>
      </c>
      <c r="J7" s="1469"/>
      <c r="K7" s="1500">
        <f>B7-D7-F7-H7</f>
        <v>0</v>
      </c>
      <c r="L7" s="1500">
        <f>C7-E7-G7-I7</f>
        <v>0</v>
      </c>
    </row>
    <row r="8" spans="1:12" s="94" customFormat="1" ht="20.100000000000001" customHeight="1">
      <c r="A8" s="1470" t="s">
        <v>3510</v>
      </c>
      <c r="B8" s="191">
        <f t="shared" ref="B8:C17" si="0">D8+F8+H8</f>
        <v>437</v>
      </c>
      <c r="C8" s="1500">
        <f t="shared" si="0"/>
        <v>49942</v>
      </c>
      <c r="D8" s="1502">
        <v>0</v>
      </c>
      <c r="E8" s="1502">
        <v>0</v>
      </c>
      <c r="F8" s="1502">
        <v>178</v>
      </c>
      <c r="G8" s="1502">
        <v>26184</v>
      </c>
      <c r="H8" s="1502">
        <v>259</v>
      </c>
      <c r="I8" s="1502">
        <v>23758</v>
      </c>
      <c r="J8" s="1469"/>
      <c r="K8" s="1500">
        <f t="shared" ref="K8:L23" si="1">B8-D8-F8-H8</f>
        <v>0</v>
      </c>
      <c r="L8" s="1500">
        <f t="shared" si="1"/>
        <v>0</v>
      </c>
    </row>
    <row r="9" spans="1:12" s="94" customFormat="1" ht="20.100000000000001" customHeight="1">
      <c r="A9" s="1470" t="s">
        <v>3511</v>
      </c>
      <c r="B9" s="191">
        <f t="shared" si="0"/>
        <v>365</v>
      </c>
      <c r="C9" s="1500">
        <f t="shared" si="0"/>
        <v>40712</v>
      </c>
      <c r="D9" s="1502">
        <v>0</v>
      </c>
      <c r="E9" s="1502">
        <v>0</v>
      </c>
      <c r="F9" s="1502">
        <v>218</v>
      </c>
      <c r="G9" s="1502">
        <v>32467</v>
      </c>
      <c r="H9" s="1502">
        <v>147</v>
      </c>
      <c r="I9" s="1502">
        <v>8245</v>
      </c>
      <c r="J9" s="1469"/>
      <c r="K9" s="1500">
        <f t="shared" si="1"/>
        <v>0</v>
      </c>
      <c r="L9" s="1500">
        <f t="shared" si="1"/>
        <v>0</v>
      </c>
    </row>
    <row r="10" spans="1:12" s="94" customFormat="1" ht="20.100000000000001" customHeight="1">
      <c r="A10" s="1470" t="s">
        <v>3512</v>
      </c>
      <c r="B10" s="191">
        <f t="shared" si="0"/>
        <v>17</v>
      </c>
      <c r="C10" s="1500">
        <f t="shared" si="0"/>
        <v>41310</v>
      </c>
      <c r="D10" s="1502">
        <v>0</v>
      </c>
      <c r="E10" s="1502">
        <v>0</v>
      </c>
      <c r="F10" s="1502">
        <v>7</v>
      </c>
      <c r="G10" s="1502">
        <v>31724</v>
      </c>
      <c r="H10" s="1502">
        <v>10</v>
      </c>
      <c r="I10" s="1502">
        <v>9586</v>
      </c>
      <c r="J10" s="1469"/>
      <c r="K10" s="1500">
        <f t="shared" si="1"/>
        <v>0</v>
      </c>
      <c r="L10" s="1500">
        <f t="shared" si="1"/>
        <v>0</v>
      </c>
    </row>
    <row r="11" spans="1:12" s="94" customFormat="1" ht="20.100000000000001" customHeight="1">
      <c r="A11" s="1470" t="s">
        <v>3513</v>
      </c>
      <c r="B11" s="191">
        <f t="shared" si="0"/>
        <v>18</v>
      </c>
      <c r="C11" s="1500">
        <f t="shared" si="0"/>
        <v>10553</v>
      </c>
      <c r="D11" s="1502">
        <v>0</v>
      </c>
      <c r="E11" s="1502">
        <v>0</v>
      </c>
      <c r="F11" s="1502">
        <v>8</v>
      </c>
      <c r="G11" s="1502">
        <v>8583</v>
      </c>
      <c r="H11" s="1502">
        <v>10</v>
      </c>
      <c r="I11" s="1502">
        <v>1970</v>
      </c>
      <c r="J11" s="1469"/>
      <c r="K11" s="1500">
        <f t="shared" si="1"/>
        <v>0</v>
      </c>
      <c r="L11" s="1500">
        <f t="shared" si="1"/>
        <v>0</v>
      </c>
    </row>
    <row r="12" spans="1:12" s="94" customFormat="1" ht="20.100000000000001" customHeight="1">
      <c r="A12" s="1470" t="s">
        <v>3514</v>
      </c>
      <c r="B12" s="191">
        <f t="shared" si="0"/>
        <v>377</v>
      </c>
      <c r="C12" s="1500">
        <f t="shared" si="0"/>
        <v>115265</v>
      </c>
      <c r="D12" s="1502">
        <v>0</v>
      </c>
      <c r="E12" s="1502">
        <v>0</v>
      </c>
      <c r="F12" s="1502">
        <v>282</v>
      </c>
      <c r="G12" s="1502">
        <v>101859</v>
      </c>
      <c r="H12" s="1502">
        <v>95</v>
      </c>
      <c r="I12" s="1502">
        <v>13406</v>
      </c>
      <c r="J12" s="1469"/>
      <c r="K12" s="1500">
        <f t="shared" si="1"/>
        <v>0</v>
      </c>
      <c r="L12" s="1500">
        <f t="shared" si="1"/>
        <v>0</v>
      </c>
    </row>
    <row r="13" spans="1:12" s="94" customFormat="1" ht="20.100000000000001" customHeight="1">
      <c r="A13" s="1470" t="s">
        <v>3515</v>
      </c>
      <c r="B13" s="434" t="s">
        <v>490</v>
      </c>
      <c r="C13" s="1500">
        <f t="shared" si="0"/>
        <v>11597</v>
      </c>
      <c r="D13" s="407" t="s">
        <v>730</v>
      </c>
      <c r="E13" s="1502">
        <v>0</v>
      </c>
      <c r="F13" s="407">
        <v>0</v>
      </c>
      <c r="G13" s="1502">
        <v>8157</v>
      </c>
      <c r="H13" s="407">
        <v>0</v>
      </c>
      <c r="I13" s="1502">
        <v>3440</v>
      </c>
      <c r="J13" s="1469"/>
      <c r="K13" s="1500" t="e">
        <f>B13-D13-F13-H13</f>
        <v>#VALUE!</v>
      </c>
      <c r="L13" s="1500">
        <f t="shared" si="1"/>
        <v>0</v>
      </c>
    </row>
    <row r="14" spans="1:12" s="94" customFormat="1" ht="20.100000000000001" customHeight="1">
      <c r="A14" s="1470" t="s">
        <v>3516</v>
      </c>
      <c r="B14" s="191">
        <f t="shared" si="0"/>
        <v>9</v>
      </c>
      <c r="C14" s="1500">
        <f t="shared" si="0"/>
        <v>4480</v>
      </c>
      <c r="D14" s="1502">
        <v>0</v>
      </c>
      <c r="E14" s="1502">
        <v>0</v>
      </c>
      <c r="F14" s="1502">
        <v>6</v>
      </c>
      <c r="G14" s="1502">
        <v>3602</v>
      </c>
      <c r="H14" s="1502">
        <v>3</v>
      </c>
      <c r="I14" s="1502">
        <v>878</v>
      </c>
      <c r="J14" s="1469"/>
      <c r="K14" s="1500">
        <f t="shared" si="1"/>
        <v>0</v>
      </c>
      <c r="L14" s="1500">
        <f t="shared" si="1"/>
        <v>0</v>
      </c>
    </row>
    <row r="15" spans="1:12" s="94" customFormat="1" ht="20.100000000000001" customHeight="1">
      <c r="A15" s="1470" t="s">
        <v>3517</v>
      </c>
      <c r="B15" s="191">
        <f t="shared" si="0"/>
        <v>38</v>
      </c>
      <c r="C15" s="1500">
        <f t="shared" si="0"/>
        <v>2882</v>
      </c>
      <c r="D15" s="1502">
        <v>0</v>
      </c>
      <c r="E15" s="1502">
        <v>0</v>
      </c>
      <c r="F15" s="1502">
        <v>35</v>
      </c>
      <c r="G15" s="1502">
        <v>2713</v>
      </c>
      <c r="H15" s="1502">
        <v>3</v>
      </c>
      <c r="I15" s="1502">
        <v>169</v>
      </c>
      <c r="J15" s="1469"/>
      <c r="K15" s="1500">
        <f t="shared" si="1"/>
        <v>0</v>
      </c>
      <c r="L15" s="1500">
        <f t="shared" si="1"/>
        <v>0</v>
      </c>
    </row>
    <row r="16" spans="1:12" s="94" customFormat="1" ht="20.100000000000001" customHeight="1">
      <c r="A16" s="1470" t="s">
        <v>3518</v>
      </c>
      <c r="B16" s="191">
        <f t="shared" si="0"/>
        <v>170</v>
      </c>
      <c r="C16" s="1500">
        <f t="shared" si="0"/>
        <v>7801</v>
      </c>
      <c r="D16" s="1502">
        <v>0</v>
      </c>
      <c r="E16" s="1502">
        <v>0</v>
      </c>
      <c r="F16" s="1502">
        <v>154</v>
      </c>
      <c r="G16" s="1502">
        <v>7662</v>
      </c>
      <c r="H16" s="1502">
        <v>16</v>
      </c>
      <c r="I16" s="1502">
        <v>139</v>
      </c>
      <c r="J16" s="1469"/>
      <c r="K16" s="1500">
        <f t="shared" si="1"/>
        <v>0</v>
      </c>
      <c r="L16" s="1500">
        <f t="shared" si="1"/>
        <v>0</v>
      </c>
    </row>
    <row r="17" spans="1:32" s="94" customFormat="1" ht="20.100000000000001" customHeight="1">
      <c r="A17" s="1470" t="s">
        <v>2761</v>
      </c>
      <c r="B17" s="434" t="s">
        <v>490</v>
      </c>
      <c r="C17" s="1500">
        <f t="shared" si="0"/>
        <v>180040</v>
      </c>
      <c r="D17" s="407" t="s">
        <v>730</v>
      </c>
      <c r="E17" s="1502">
        <v>0</v>
      </c>
      <c r="F17" s="407">
        <v>0</v>
      </c>
      <c r="G17" s="1502">
        <v>117114</v>
      </c>
      <c r="H17" s="407">
        <v>0</v>
      </c>
      <c r="I17" s="1502">
        <v>62926</v>
      </c>
      <c r="J17" s="1469"/>
      <c r="K17" s="1500" t="e">
        <f>B17-D17-F17-H17</f>
        <v>#VALUE!</v>
      </c>
      <c r="L17" s="1500">
        <f t="shared" si="1"/>
        <v>0</v>
      </c>
    </row>
    <row r="18" spans="1:32" s="94" customFormat="1" ht="20.100000000000001" customHeight="1">
      <c r="A18" s="1470"/>
      <c r="B18" s="191"/>
      <c r="C18" s="1500"/>
      <c r="D18" s="1502"/>
      <c r="E18" s="1502"/>
      <c r="F18" s="1502"/>
      <c r="G18" s="1502"/>
      <c r="H18" s="1502"/>
      <c r="I18" s="1502"/>
      <c r="J18" s="1469"/>
      <c r="K18" s="1500">
        <f t="shared" si="1"/>
        <v>0</v>
      </c>
      <c r="L18" s="1500">
        <f t="shared" si="1"/>
        <v>0</v>
      </c>
    </row>
    <row r="19" spans="1:32" s="94" customFormat="1" ht="20.100000000000001" customHeight="1">
      <c r="A19" s="1470" t="s">
        <v>3519</v>
      </c>
      <c r="B19" s="434" t="s">
        <v>490</v>
      </c>
      <c r="C19" s="1500">
        <f>E19+G19+I19</f>
        <v>541964</v>
      </c>
      <c r="D19" s="407" t="s">
        <v>730</v>
      </c>
      <c r="E19" s="1502">
        <v>0</v>
      </c>
      <c r="F19" s="407" t="s">
        <v>490</v>
      </c>
      <c r="G19" s="1502">
        <v>387350</v>
      </c>
      <c r="H19" s="407" t="s">
        <v>490</v>
      </c>
      <c r="I19" s="1502">
        <v>154614</v>
      </c>
      <c r="J19" s="1469"/>
      <c r="K19" s="1500" t="e">
        <f t="shared" si="1"/>
        <v>#VALUE!</v>
      </c>
      <c r="L19" s="1500">
        <f t="shared" si="1"/>
        <v>0</v>
      </c>
    </row>
    <row r="20" spans="1:32" s="94" customFormat="1" ht="20.100000000000001" customHeight="1">
      <c r="A20" s="1470" t="s">
        <v>3520</v>
      </c>
      <c r="B20" s="434" t="s">
        <v>490</v>
      </c>
      <c r="C20" s="1500">
        <f>E20+G20+I20</f>
        <v>494014</v>
      </c>
      <c r="D20" s="407" t="s">
        <v>730</v>
      </c>
      <c r="E20" s="1502">
        <v>0</v>
      </c>
      <c r="F20" s="407" t="s">
        <v>490</v>
      </c>
      <c r="G20" s="1502">
        <v>370971</v>
      </c>
      <c r="H20" s="407" t="s">
        <v>490</v>
      </c>
      <c r="I20" s="1502">
        <v>123043</v>
      </c>
      <c r="J20" s="1469"/>
      <c r="K20" s="1500" t="e">
        <f t="shared" si="1"/>
        <v>#VALUE!</v>
      </c>
      <c r="L20" s="1500">
        <f t="shared" si="1"/>
        <v>0</v>
      </c>
    </row>
    <row r="21" spans="1:32" s="94" customFormat="1" ht="20.100000000000001" customHeight="1">
      <c r="A21" s="1470" t="s">
        <v>3521</v>
      </c>
      <c r="B21" s="434" t="s">
        <v>490</v>
      </c>
      <c r="C21" s="1500">
        <f>E21+G21+I21</f>
        <v>121879</v>
      </c>
      <c r="D21" s="407" t="s">
        <v>730</v>
      </c>
      <c r="E21" s="1502">
        <v>0</v>
      </c>
      <c r="F21" s="407" t="s">
        <v>490</v>
      </c>
      <c r="G21" s="1502">
        <v>91661</v>
      </c>
      <c r="H21" s="407" t="s">
        <v>490</v>
      </c>
      <c r="I21" s="1502">
        <v>30218</v>
      </c>
      <c r="J21" s="1469"/>
      <c r="K21" s="1500" t="e">
        <f t="shared" si="1"/>
        <v>#VALUE!</v>
      </c>
      <c r="L21" s="1500">
        <f t="shared" si="1"/>
        <v>0</v>
      </c>
    </row>
    <row r="22" spans="1:32" s="94" customFormat="1" ht="20.100000000000001" customHeight="1">
      <c r="A22" s="1470" t="s">
        <v>3522</v>
      </c>
      <c r="B22" s="434">
        <f>D22+F22+H22</f>
        <v>3</v>
      </c>
      <c r="C22" s="1500">
        <f>E22+G22+I22</f>
        <v>1188</v>
      </c>
      <c r="D22" s="407">
        <v>0</v>
      </c>
      <c r="E22" s="1502">
        <v>0</v>
      </c>
      <c r="F22" s="407">
        <v>3</v>
      </c>
      <c r="G22" s="1502">
        <v>1188</v>
      </c>
      <c r="H22" s="407">
        <v>0</v>
      </c>
      <c r="I22" s="1502">
        <v>0</v>
      </c>
      <c r="J22" s="1469"/>
      <c r="K22" s="1500">
        <f t="shared" si="1"/>
        <v>0</v>
      </c>
      <c r="L22" s="1500">
        <f t="shared" si="1"/>
        <v>0</v>
      </c>
    </row>
    <row r="23" spans="1:32" s="94" customFormat="1" ht="20.100000000000001" customHeight="1">
      <c r="A23" s="1472" t="s">
        <v>3523</v>
      </c>
      <c r="B23" s="482">
        <f>D23+F23+H23</f>
        <v>4821</v>
      </c>
      <c r="C23" s="435" t="s">
        <v>490</v>
      </c>
      <c r="D23" s="416">
        <v>0</v>
      </c>
      <c r="E23" s="416" t="s">
        <v>730</v>
      </c>
      <c r="F23" s="416">
        <v>3074</v>
      </c>
      <c r="G23" s="416" t="s">
        <v>490</v>
      </c>
      <c r="H23" s="416">
        <v>1747</v>
      </c>
      <c r="I23" s="416" t="s">
        <v>490</v>
      </c>
      <c r="J23" s="1469"/>
      <c r="K23" s="1500">
        <f t="shared" si="1"/>
        <v>0</v>
      </c>
      <c r="L23" s="1500" t="e">
        <f t="shared" si="1"/>
        <v>#VALUE!</v>
      </c>
    </row>
    <row r="24" spans="1:32" s="94" customFormat="1" ht="13.9" customHeight="1">
      <c r="A24" s="94" t="s">
        <v>3524</v>
      </c>
      <c r="B24" s="157" t="s">
        <v>84</v>
      </c>
      <c r="D24" s="1858" t="s">
        <v>330</v>
      </c>
      <c r="E24" s="1858"/>
      <c r="F24" s="99" t="s">
        <v>332</v>
      </c>
      <c r="I24" s="99" t="s">
        <v>333</v>
      </c>
      <c r="J24" s="1469"/>
      <c r="K24" s="1469"/>
    </row>
    <row r="25" spans="1:32" s="94" customFormat="1" ht="13.9" customHeight="1">
      <c r="A25" s="1538"/>
      <c r="B25" s="1546"/>
      <c r="C25" s="1546"/>
      <c r="D25" s="1858" t="s">
        <v>334</v>
      </c>
      <c r="E25" s="1858"/>
      <c r="G25" s="12"/>
      <c r="H25" s="1546"/>
      <c r="I25" s="1546"/>
      <c r="J25" s="1469"/>
      <c r="K25" s="1469"/>
    </row>
    <row r="26" spans="1:32" s="94" customFormat="1" ht="7.5" customHeight="1">
      <c r="A26" s="1538"/>
      <c r="B26" s="1546"/>
      <c r="C26" s="1546"/>
      <c r="D26" s="1546"/>
      <c r="E26" s="1546"/>
      <c r="F26" s="1546"/>
      <c r="G26" s="1546"/>
      <c r="H26" s="1546"/>
      <c r="I26" s="1546"/>
      <c r="J26" s="1469"/>
      <c r="K26" s="1469"/>
    </row>
    <row r="27" spans="1:32" s="94" customFormat="1" ht="13.9" customHeight="1">
      <c r="A27" s="1469" t="s">
        <v>141</v>
      </c>
      <c r="B27" s="1469"/>
      <c r="C27" s="1469"/>
      <c r="D27" s="1469"/>
      <c r="E27" s="1469"/>
      <c r="F27" s="1469"/>
      <c r="G27" s="1469"/>
      <c r="H27" s="1469"/>
      <c r="I27" s="1469"/>
      <c r="J27" s="1469"/>
      <c r="K27" s="1469"/>
      <c r="L27" s="1469"/>
      <c r="M27" s="1469"/>
      <c r="N27" s="1469"/>
      <c r="O27" s="1469"/>
      <c r="P27" s="1469"/>
      <c r="Q27" s="1469"/>
      <c r="R27" s="1469"/>
      <c r="S27" s="1469"/>
      <c r="T27" s="1469"/>
      <c r="U27" s="1469"/>
      <c r="V27" s="1469"/>
      <c r="W27" s="1469"/>
      <c r="X27" s="1469"/>
      <c r="Y27" s="1469"/>
    </row>
    <row r="28" spans="1:32" s="437" customFormat="1" ht="13.9" customHeight="1">
      <c r="A28" s="437" t="s">
        <v>272</v>
      </c>
    </row>
    <row r="29" spans="1:32" s="437" customFormat="1" ht="13.9" customHeight="1">
      <c r="K29" s="1602"/>
      <c r="L29" s="1602"/>
    </row>
    <row r="30" spans="1:32" s="94" customFormat="1" ht="13.9" customHeight="1">
      <c r="A30" s="157"/>
      <c r="B30" s="157"/>
      <c r="AB30" s="1469"/>
      <c r="AC30" s="1469"/>
      <c r="AD30" s="1469"/>
      <c r="AE30" s="1469"/>
      <c r="AF30" s="1469"/>
    </row>
    <row r="32" spans="1:32">
      <c r="C32" s="372">
        <f>SUM(C7:C17)-C19</f>
        <v>0</v>
      </c>
      <c r="E32" s="372">
        <f>SUM(E7:E17)-E19</f>
        <v>0</v>
      </c>
      <c r="G32" s="372">
        <f>SUM(G7:G17)-G19</f>
        <v>0</v>
      </c>
      <c r="I32" s="372">
        <f>SUM(I7:I17)-I19</f>
        <v>0</v>
      </c>
    </row>
  </sheetData>
  <mergeCells count="10">
    <mergeCell ref="D24:E24"/>
    <mergeCell ref="D25:E25"/>
    <mergeCell ref="A3:I3"/>
    <mergeCell ref="C4:F4"/>
    <mergeCell ref="H4:I4"/>
    <mergeCell ref="A5:A6"/>
    <mergeCell ref="B5:C5"/>
    <mergeCell ref="D5:E5"/>
    <mergeCell ref="F5:G5"/>
    <mergeCell ref="H5:I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&amp;C&amp;8&amp;A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8.875" style="96" customWidth="1"/>
    <col min="2" max="12" width="9.125" style="97" customWidth="1"/>
    <col min="13" max="13" width="9.625" style="97" customWidth="1"/>
    <col min="14" max="14" width="9" style="97"/>
    <col min="15" max="17" width="4.5" style="97" bestFit="1" customWidth="1"/>
    <col min="18" max="256" width="9" style="97"/>
    <col min="257" max="257" width="18.875" style="97" customWidth="1"/>
    <col min="258" max="268" width="9.125" style="97" customWidth="1"/>
    <col min="269" max="269" width="9.625" style="97" customWidth="1"/>
    <col min="270" max="270" width="9" style="97"/>
    <col min="271" max="273" width="4.5" style="97" bestFit="1" customWidth="1"/>
    <col min="274" max="512" width="9" style="97"/>
    <col min="513" max="513" width="18.875" style="97" customWidth="1"/>
    <col min="514" max="524" width="9.125" style="97" customWidth="1"/>
    <col min="525" max="525" width="9.625" style="97" customWidth="1"/>
    <col min="526" max="526" width="9" style="97"/>
    <col min="527" max="529" width="4.5" style="97" bestFit="1" customWidth="1"/>
    <col min="530" max="768" width="9" style="97"/>
    <col min="769" max="769" width="18.875" style="97" customWidth="1"/>
    <col min="770" max="780" width="9.125" style="97" customWidth="1"/>
    <col min="781" max="781" width="9.625" style="97" customWidth="1"/>
    <col min="782" max="782" width="9" style="97"/>
    <col min="783" max="785" width="4.5" style="97" bestFit="1" customWidth="1"/>
    <col min="786" max="1024" width="9" style="97"/>
    <col min="1025" max="1025" width="18.875" style="97" customWidth="1"/>
    <col min="1026" max="1036" width="9.125" style="97" customWidth="1"/>
    <col min="1037" max="1037" width="9.625" style="97" customWidth="1"/>
    <col min="1038" max="1038" width="9" style="97"/>
    <col min="1039" max="1041" width="4.5" style="97" bestFit="1" customWidth="1"/>
    <col min="1042" max="1280" width="9" style="97"/>
    <col min="1281" max="1281" width="18.875" style="97" customWidth="1"/>
    <col min="1282" max="1292" width="9.125" style="97" customWidth="1"/>
    <col min="1293" max="1293" width="9.625" style="97" customWidth="1"/>
    <col min="1294" max="1294" width="9" style="97"/>
    <col min="1295" max="1297" width="4.5" style="97" bestFit="1" customWidth="1"/>
    <col min="1298" max="1536" width="9" style="97"/>
    <col min="1537" max="1537" width="18.875" style="97" customWidth="1"/>
    <col min="1538" max="1548" width="9.125" style="97" customWidth="1"/>
    <col min="1549" max="1549" width="9.625" style="97" customWidth="1"/>
    <col min="1550" max="1550" width="9" style="97"/>
    <col min="1551" max="1553" width="4.5" style="97" bestFit="1" customWidth="1"/>
    <col min="1554" max="1792" width="9" style="97"/>
    <col min="1793" max="1793" width="18.875" style="97" customWidth="1"/>
    <col min="1794" max="1804" width="9.125" style="97" customWidth="1"/>
    <col min="1805" max="1805" width="9.625" style="97" customWidth="1"/>
    <col min="1806" max="1806" width="9" style="97"/>
    <col min="1807" max="1809" width="4.5" style="97" bestFit="1" customWidth="1"/>
    <col min="1810" max="2048" width="9" style="97"/>
    <col min="2049" max="2049" width="18.875" style="97" customWidth="1"/>
    <col min="2050" max="2060" width="9.125" style="97" customWidth="1"/>
    <col min="2061" max="2061" width="9.625" style="97" customWidth="1"/>
    <col min="2062" max="2062" width="9" style="97"/>
    <col min="2063" max="2065" width="4.5" style="97" bestFit="1" customWidth="1"/>
    <col min="2066" max="2304" width="9" style="97"/>
    <col min="2305" max="2305" width="18.875" style="97" customWidth="1"/>
    <col min="2306" max="2316" width="9.125" style="97" customWidth="1"/>
    <col min="2317" max="2317" width="9.625" style="97" customWidth="1"/>
    <col min="2318" max="2318" width="9" style="97"/>
    <col min="2319" max="2321" width="4.5" style="97" bestFit="1" customWidth="1"/>
    <col min="2322" max="2560" width="9" style="97"/>
    <col min="2561" max="2561" width="18.875" style="97" customWidth="1"/>
    <col min="2562" max="2572" width="9.125" style="97" customWidth="1"/>
    <col min="2573" max="2573" width="9.625" style="97" customWidth="1"/>
    <col min="2574" max="2574" width="9" style="97"/>
    <col min="2575" max="2577" width="4.5" style="97" bestFit="1" customWidth="1"/>
    <col min="2578" max="2816" width="9" style="97"/>
    <col min="2817" max="2817" width="18.875" style="97" customWidth="1"/>
    <col min="2818" max="2828" width="9.125" style="97" customWidth="1"/>
    <col min="2829" max="2829" width="9.625" style="97" customWidth="1"/>
    <col min="2830" max="2830" width="9" style="97"/>
    <col min="2831" max="2833" width="4.5" style="97" bestFit="1" customWidth="1"/>
    <col min="2834" max="3072" width="9" style="97"/>
    <col min="3073" max="3073" width="18.875" style="97" customWidth="1"/>
    <col min="3074" max="3084" width="9.125" style="97" customWidth="1"/>
    <col min="3085" max="3085" width="9.625" style="97" customWidth="1"/>
    <col min="3086" max="3086" width="9" style="97"/>
    <col min="3087" max="3089" width="4.5" style="97" bestFit="1" customWidth="1"/>
    <col min="3090" max="3328" width="9" style="97"/>
    <col min="3329" max="3329" width="18.875" style="97" customWidth="1"/>
    <col min="3330" max="3340" width="9.125" style="97" customWidth="1"/>
    <col min="3341" max="3341" width="9.625" style="97" customWidth="1"/>
    <col min="3342" max="3342" width="9" style="97"/>
    <col min="3343" max="3345" width="4.5" style="97" bestFit="1" customWidth="1"/>
    <col min="3346" max="3584" width="9" style="97"/>
    <col min="3585" max="3585" width="18.875" style="97" customWidth="1"/>
    <col min="3586" max="3596" width="9.125" style="97" customWidth="1"/>
    <col min="3597" max="3597" width="9.625" style="97" customWidth="1"/>
    <col min="3598" max="3598" width="9" style="97"/>
    <col min="3599" max="3601" width="4.5" style="97" bestFit="1" customWidth="1"/>
    <col min="3602" max="3840" width="9" style="97"/>
    <col min="3841" max="3841" width="18.875" style="97" customWidth="1"/>
    <col min="3842" max="3852" width="9.125" style="97" customWidth="1"/>
    <col min="3853" max="3853" width="9.625" style="97" customWidth="1"/>
    <col min="3854" max="3854" width="9" style="97"/>
    <col min="3855" max="3857" width="4.5" style="97" bestFit="1" customWidth="1"/>
    <col min="3858" max="4096" width="9" style="97"/>
    <col min="4097" max="4097" width="18.875" style="97" customWidth="1"/>
    <col min="4098" max="4108" width="9.125" style="97" customWidth="1"/>
    <col min="4109" max="4109" width="9.625" style="97" customWidth="1"/>
    <col min="4110" max="4110" width="9" style="97"/>
    <col min="4111" max="4113" width="4.5" style="97" bestFit="1" customWidth="1"/>
    <col min="4114" max="4352" width="9" style="97"/>
    <col min="4353" max="4353" width="18.875" style="97" customWidth="1"/>
    <col min="4354" max="4364" width="9.125" style="97" customWidth="1"/>
    <col min="4365" max="4365" width="9.625" style="97" customWidth="1"/>
    <col min="4366" max="4366" width="9" style="97"/>
    <col min="4367" max="4369" width="4.5" style="97" bestFit="1" customWidth="1"/>
    <col min="4370" max="4608" width="9" style="97"/>
    <col min="4609" max="4609" width="18.875" style="97" customWidth="1"/>
    <col min="4610" max="4620" width="9.125" style="97" customWidth="1"/>
    <col min="4621" max="4621" width="9.625" style="97" customWidth="1"/>
    <col min="4622" max="4622" width="9" style="97"/>
    <col min="4623" max="4625" width="4.5" style="97" bestFit="1" customWidth="1"/>
    <col min="4626" max="4864" width="9" style="97"/>
    <col min="4865" max="4865" width="18.875" style="97" customWidth="1"/>
    <col min="4866" max="4876" width="9.125" style="97" customWidth="1"/>
    <col min="4877" max="4877" width="9.625" style="97" customWidth="1"/>
    <col min="4878" max="4878" width="9" style="97"/>
    <col min="4879" max="4881" width="4.5" style="97" bestFit="1" customWidth="1"/>
    <col min="4882" max="5120" width="9" style="97"/>
    <col min="5121" max="5121" width="18.875" style="97" customWidth="1"/>
    <col min="5122" max="5132" width="9.125" style="97" customWidth="1"/>
    <col min="5133" max="5133" width="9.625" style="97" customWidth="1"/>
    <col min="5134" max="5134" width="9" style="97"/>
    <col min="5135" max="5137" width="4.5" style="97" bestFit="1" customWidth="1"/>
    <col min="5138" max="5376" width="9" style="97"/>
    <col min="5377" max="5377" width="18.875" style="97" customWidth="1"/>
    <col min="5378" max="5388" width="9.125" style="97" customWidth="1"/>
    <col min="5389" max="5389" width="9.625" style="97" customWidth="1"/>
    <col min="5390" max="5390" width="9" style="97"/>
    <col min="5391" max="5393" width="4.5" style="97" bestFit="1" customWidth="1"/>
    <col min="5394" max="5632" width="9" style="97"/>
    <col min="5633" max="5633" width="18.875" style="97" customWidth="1"/>
    <col min="5634" max="5644" width="9.125" style="97" customWidth="1"/>
    <col min="5645" max="5645" width="9.625" style="97" customWidth="1"/>
    <col min="5646" max="5646" width="9" style="97"/>
    <col min="5647" max="5649" width="4.5" style="97" bestFit="1" customWidth="1"/>
    <col min="5650" max="5888" width="9" style="97"/>
    <col min="5889" max="5889" width="18.875" style="97" customWidth="1"/>
    <col min="5890" max="5900" width="9.125" style="97" customWidth="1"/>
    <col min="5901" max="5901" width="9.625" style="97" customWidth="1"/>
    <col min="5902" max="5902" width="9" style="97"/>
    <col min="5903" max="5905" width="4.5" style="97" bestFit="1" customWidth="1"/>
    <col min="5906" max="6144" width="9" style="97"/>
    <col min="6145" max="6145" width="18.875" style="97" customWidth="1"/>
    <col min="6146" max="6156" width="9.125" style="97" customWidth="1"/>
    <col min="6157" max="6157" width="9.625" style="97" customWidth="1"/>
    <col min="6158" max="6158" width="9" style="97"/>
    <col min="6159" max="6161" width="4.5" style="97" bestFit="1" customWidth="1"/>
    <col min="6162" max="6400" width="9" style="97"/>
    <col min="6401" max="6401" width="18.875" style="97" customWidth="1"/>
    <col min="6402" max="6412" width="9.125" style="97" customWidth="1"/>
    <col min="6413" max="6413" width="9.625" style="97" customWidth="1"/>
    <col min="6414" max="6414" width="9" style="97"/>
    <col min="6415" max="6417" width="4.5" style="97" bestFit="1" customWidth="1"/>
    <col min="6418" max="6656" width="9" style="97"/>
    <col min="6657" max="6657" width="18.875" style="97" customWidth="1"/>
    <col min="6658" max="6668" width="9.125" style="97" customWidth="1"/>
    <col min="6669" max="6669" width="9.625" style="97" customWidth="1"/>
    <col min="6670" max="6670" width="9" style="97"/>
    <col min="6671" max="6673" width="4.5" style="97" bestFit="1" customWidth="1"/>
    <col min="6674" max="6912" width="9" style="97"/>
    <col min="6913" max="6913" width="18.875" style="97" customWidth="1"/>
    <col min="6914" max="6924" width="9.125" style="97" customWidth="1"/>
    <col min="6925" max="6925" width="9.625" style="97" customWidth="1"/>
    <col min="6926" max="6926" width="9" style="97"/>
    <col min="6927" max="6929" width="4.5" style="97" bestFit="1" customWidth="1"/>
    <col min="6930" max="7168" width="9" style="97"/>
    <col min="7169" max="7169" width="18.875" style="97" customWidth="1"/>
    <col min="7170" max="7180" width="9.125" style="97" customWidth="1"/>
    <col min="7181" max="7181" width="9.625" style="97" customWidth="1"/>
    <col min="7182" max="7182" width="9" style="97"/>
    <col min="7183" max="7185" width="4.5" style="97" bestFit="1" customWidth="1"/>
    <col min="7186" max="7424" width="9" style="97"/>
    <col min="7425" max="7425" width="18.875" style="97" customWidth="1"/>
    <col min="7426" max="7436" width="9.125" style="97" customWidth="1"/>
    <col min="7437" max="7437" width="9.625" style="97" customWidth="1"/>
    <col min="7438" max="7438" width="9" style="97"/>
    <col min="7439" max="7441" width="4.5" style="97" bestFit="1" customWidth="1"/>
    <col min="7442" max="7680" width="9" style="97"/>
    <col min="7681" max="7681" width="18.875" style="97" customWidth="1"/>
    <col min="7682" max="7692" width="9.125" style="97" customWidth="1"/>
    <col min="7693" max="7693" width="9.625" style="97" customWidth="1"/>
    <col min="7694" max="7694" width="9" style="97"/>
    <col min="7695" max="7697" width="4.5" style="97" bestFit="1" customWidth="1"/>
    <col min="7698" max="7936" width="9" style="97"/>
    <col min="7937" max="7937" width="18.875" style="97" customWidth="1"/>
    <col min="7938" max="7948" width="9.125" style="97" customWidth="1"/>
    <col min="7949" max="7949" width="9.625" style="97" customWidth="1"/>
    <col min="7950" max="7950" width="9" style="97"/>
    <col min="7951" max="7953" width="4.5" style="97" bestFit="1" customWidth="1"/>
    <col min="7954" max="8192" width="9" style="97"/>
    <col min="8193" max="8193" width="18.875" style="97" customWidth="1"/>
    <col min="8194" max="8204" width="9.125" style="97" customWidth="1"/>
    <col min="8205" max="8205" width="9.625" style="97" customWidth="1"/>
    <col min="8206" max="8206" width="9" style="97"/>
    <col min="8207" max="8209" width="4.5" style="97" bestFit="1" customWidth="1"/>
    <col min="8210" max="8448" width="9" style="97"/>
    <col min="8449" max="8449" width="18.875" style="97" customWidth="1"/>
    <col min="8450" max="8460" width="9.125" style="97" customWidth="1"/>
    <col min="8461" max="8461" width="9.625" style="97" customWidth="1"/>
    <col min="8462" max="8462" width="9" style="97"/>
    <col min="8463" max="8465" width="4.5" style="97" bestFit="1" customWidth="1"/>
    <col min="8466" max="8704" width="9" style="97"/>
    <col min="8705" max="8705" width="18.875" style="97" customWidth="1"/>
    <col min="8706" max="8716" width="9.125" style="97" customWidth="1"/>
    <col min="8717" max="8717" width="9.625" style="97" customWidth="1"/>
    <col min="8718" max="8718" width="9" style="97"/>
    <col min="8719" max="8721" width="4.5" style="97" bestFit="1" customWidth="1"/>
    <col min="8722" max="8960" width="9" style="97"/>
    <col min="8961" max="8961" width="18.875" style="97" customWidth="1"/>
    <col min="8962" max="8972" width="9.125" style="97" customWidth="1"/>
    <col min="8973" max="8973" width="9.625" style="97" customWidth="1"/>
    <col min="8974" max="8974" width="9" style="97"/>
    <col min="8975" max="8977" width="4.5" style="97" bestFit="1" customWidth="1"/>
    <col min="8978" max="9216" width="9" style="97"/>
    <col min="9217" max="9217" width="18.875" style="97" customWidth="1"/>
    <col min="9218" max="9228" width="9.125" style="97" customWidth="1"/>
    <col min="9229" max="9229" width="9.625" style="97" customWidth="1"/>
    <col min="9230" max="9230" width="9" style="97"/>
    <col min="9231" max="9233" width="4.5" style="97" bestFit="1" customWidth="1"/>
    <col min="9234" max="9472" width="9" style="97"/>
    <col min="9473" max="9473" width="18.875" style="97" customWidth="1"/>
    <col min="9474" max="9484" width="9.125" style="97" customWidth="1"/>
    <col min="9485" max="9485" width="9.625" style="97" customWidth="1"/>
    <col min="9486" max="9486" width="9" style="97"/>
    <col min="9487" max="9489" width="4.5" style="97" bestFit="1" customWidth="1"/>
    <col min="9490" max="9728" width="9" style="97"/>
    <col min="9729" max="9729" width="18.875" style="97" customWidth="1"/>
    <col min="9730" max="9740" width="9.125" style="97" customWidth="1"/>
    <col min="9741" max="9741" width="9.625" style="97" customWidth="1"/>
    <col min="9742" max="9742" width="9" style="97"/>
    <col min="9743" max="9745" width="4.5" style="97" bestFit="1" customWidth="1"/>
    <col min="9746" max="9984" width="9" style="97"/>
    <col min="9985" max="9985" width="18.875" style="97" customWidth="1"/>
    <col min="9986" max="9996" width="9.125" style="97" customWidth="1"/>
    <col min="9997" max="9997" width="9.625" style="97" customWidth="1"/>
    <col min="9998" max="9998" width="9" style="97"/>
    <col min="9999" max="10001" width="4.5" style="97" bestFit="1" customWidth="1"/>
    <col min="10002" max="10240" width="9" style="97"/>
    <col min="10241" max="10241" width="18.875" style="97" customWidth="1"/>
    <col min="10242" max="10252" width="9.125" style="97" customWidth="1"/>
    <col min="10253" max="10253" width="9.625" style="97" customWidth="1"/>
    <col min="10254" max="10254" width="9" style="97"/>
    <col min="10255" max="10257" width="4.5" style="97" bestFit="1" customWidth="1"/>
    <col min="10258" max="10496" width="9" style="97"/>
    <col min="10497" max="10497" width="18.875" style="97" customWidth="1"/>
    <col min="10498" max="10508" width="9.125" style="97" customWidth="1"/>
    <col min="10509" max="10509" width="9.625" style="97" customWidth="1"/>
    <col min="10510" max="10510" width="9" style="97"/>
    <col min="10511" max="10513" width="4.5" style="97" bestFit="1" customWidth="1"/>
    <col min="10514" max="10752" width="9" style="97"/>
    <col min="10753" max="10753" width="18.875" style="97" customWidth="1"/>
    <col min="10754" max="10764" width="9.125" style="97" customWidth="1"/>
    <col min="10765" max="10765" width="9.625" style="97" customWidth="1"/>
    <col min="10766" max="10766" width="9" style="97"/>
    <col min="10767" max="10769" width="4.5" style="97" bestFit="1" customWidth="1"/>
    <col min="10770" max="11008" width="9" style="97"/>
    <col min="11009" max="11009" width="18.875" style="97" customWidth="1"/>
    <col min="11010" max="11020" width="9.125" style="97" customWidth="1"/>
    <col min="11021" max="11021" width="9.625" style="97" customWidth="1"/>
    <col min="11022" max="11022" width="9" style="97"/>
    <col min="11023" max="11025" width="4.5" style="97" bestFit="1" customWidth="1"/>
    <col min="11026" max="11264" width="9" style="97"/>
    <col min="11265" max="11265" width="18.875" style="97" customWidth="1"/>
    <col min="11266" max="11276" width="9.125" style="97" customWidth="1"/>
    <col min="11277" max="11277" width="9.625" style="97" customWidth="1"/>
    <col min="11278" max="11278" width="9" style="97"/>
    <col min="11279" max="11281" width="4.5" style="97" bestFit="1" customWidth="1"/>
    <col min="11282" max="11520" width="9" style="97"/>
    <col min="11521" max="11521" width="18.875" style="97" customWidth="1"/>
    <col min="11522" max="11532" width="9.125" style="97" customWidth="1"/>
    <col min="11533" max="11533" width="9.625" style="97" customWidth="1"/>
    <col min="11534" max="11534" width="9" style="97"/>
    <col min="11535" max="11537" width="4.5" style="97" bestFit="1" customWidth="1"/>
    <col min="11538" max="11776" width="9" style="97"/>
    <col min="11777" max="11777" width="18.875" style="97" customWidth="1"/>
    <col min="11778" max="11788" width="9.125" style="97" customWidth="1"/>
    <col min="11789" max="11789" width="9.625" style="97" customWidth="1"/>
    <col min="11790" max="11790" width="9" style="97"/>
    <col min="11791" max="11793" width="4.5" style="97" bestFit="1" customWidth="1"/>
    <col min="11794" max="12032" width="9" style="97"/>
    <col min="12033" max="12033" width="18.875" style="97" customWidth="1"/>
    <col min="12034" max="12044" width="9.125" style="97" customWidth="1"/>
    <col min="12045" max="12045" width="9.625" style="97" customWidth="1"/>
    <col min="12046" max="12046" width="9" style="97"/>
    <col min="12047" max="12049" width="4.5" style="97" bestFit="1" customWidth="1"/>
    <col min="12050" max="12288" width="9" style="97"/>
    <col min="12289" max="12289" width="18.875" style="97" customWidth="1"/>
    <col min="12290" max="12300" width="9.125" style="97" customWidth="1"/>
    <col min="12301" max="12301" width="9.625" style="97" customWidth="1"/>
    <col min="12302" max="12302" width="9" style="97"/>
    <col min="12303" max="12305" width="4.5" style="97" bestFit="1" customWidth="1"/>
    <col min="12306" max="12544" width="9" style="97"/>
    <col min="12545" max="12545" width="18.875" style="97" customWidth="1"/>
    <col min="12546" max="12556" width="9.125" style="97" customWidth="1"/>
    <col min="12557" max="12557" width="9.625" style="97" customWidth="1"/>
    <col min="12558" max="12558" width="9" style="97"/>
    <col min="12559" max="12561" width="4.5" style="97" bestFit="1" customWidth="1"/>
    <col min="12562" max="12800" width="9" style="97"/>
    <col min="12801" max="12801" width="18.875" style="97" customWidth="1"/>
    <col min="12802" max="12812" width="9.125" style="97" customWidth="1"/>
    <col min="12813" max="12813" width="9.625" style="97" customWidth="1"/>
    <col min="12814" max="12814" width="9" style="97"/>
    <col min="12815" max="12817" width="4.5" style="97" bestFit="1" customWidth="1"/>
    <col min="12818" max="13056" width="9" style="97"/>
    <col min="13057" max="13057" width="18.875" style="97" customWidth="1"/>
    <col min="13058" max="13068" width="9.125" style="97" customWidth="1"/>
    <col min="13069" max="13069" width="9.625" style="97" customWidth="1"/>
    <col min="13070" max="13070" width="9" style="97"/>
    <col min="13071" max="13073" width="4.5" style="97" bestFit="1" customWidth="1"/>
    <col min="13074" max="13312" width="9" style="97"/>
    <col min="13313" max="13313" width="18.875" style="97" customWidth="1"/>
    <col min="13314" max="13324" width="9.125" style="97" customWidth="1"/>
    <col min="13325" max="13325" width="9.625" style="97" customWidth="1"/>
    <col min="13326" max="13326" width="9" style="97"/>
    <col min="13327" max="13329" width="4.5" style="97" bestFit="1" customWidth="1"/>
    <col min="13330" max="13568" width="9" style="97"/>
    <col min="13569" max="13569" width="18.875" style="97" customWidth="1"/>
    <col min="13570" max="13580" width="9.125" style="97" customWidth="1"/>
    <col min="13581" max="13581" width="9.625" style="97" customWidth="1"/>
    <col min="13582" max="13582" width="9" style="97"/>
    <col min="13583" max="13585" width="4.5" style="97" bestFit="1" customWidth="1"/>
    <col min="13586" max="13824" width="9" style="97"/>
    <col min="13825" max="13825" width="18.875" style="97" customWidth="1"/>
    <col min="13826" max="13836" width="9.125" style="97" customWidth="1"/>
    <col min="13837" max="13837" width="9.625" style="97" customWidth="1"/>
    <col min="13838" max="13838" width="9" style="97"/>
    <col min="13839" max="13841" width="4.5" style="97" bestFit="1" customWidth="1"/>
    <col min="13842" max="14080" width="9" style="97"/>
    <col min="14081" max="14081" width="18.875" style="97" customWidth="1"/>
    <col min="14082" max="14092" width="9.125" style="97" customWidth="1"/>
    <col min="14093" max="14093" width="9.625" style="97" customWidth="1"/>
    <col min="14094" max="14094" width="9" style="97"/>
    <col min="14095" max="14097" width="4.5" style="97" bestFit="1" customWidth="1"/>
    <col min="14098" max="14336" width="9" style="97"/>
    <col min="14337" max="14337" width="18.875" style="97" customWidth="1"/>
    <col min="14338" max="14348" width="9.125" style="97" customWidth="1"/>
    <col min="14349" max="14349" width="9.625" style="97" customWidth="1"/>
    <col min="14350" max="14350" width="9" style="97"/>
    <col min="14351" max="14353" width="4.5" style="97" bestFit="1" customWidth="1"/>
    <col min="14354" max="14592" width="9" style="97"/>
    <col min="14593" max="14593" width="18.875" style="97" customWidth="1"/>
    <col min="14594" max="14604" width="9.125" style="97" customWidth="1"/>
    <col min="14605" max="14605" width="9.625" style="97" customWidth="1"/>
    <col min="14606" max="14606" width="9" style="97"/>
    <col min="14607" max="14609" width="4.5" style="97" bestFit="1" customWidth="1"/>
    <col min="14610" max="14848" width="9" style="97"/>
    <col min="14849" max="14849" width="18.875" style="97" customWidth="1"/>
    <col min="14850" max="14860" width="9.125" style="97" customWidth="1"/>
    <col min="14861" max="14861" width="9.625" style="97" customWidth="1"/>
    <col min="14862" max="14862" width="9" style="97"/>
    <col min="14863" max="14865" width="4.5" style="97" bestFit="1" customWidth="1"/>
    <col min="14866" max="15104" width="9" style="97"/>
    <col min="15105" max="15105" width="18.875" style="97" customWidth="1"/>
    <col min="15106" max="15116" width="9.125" style="97" customWidth="1"/>
    <col min="15117" max="15117" width="9.625" style="97" customWidth="1"/>
    <col min="15118" max="15118" width="9" style="97"/>
    <col min="15119" max="15121" width="4.5" style="97" bestFit="1" customWidth="1"/>
    <col min="15122" max="15360" width="9" style="97"/>
    <col min="15361" max="15361" width="18.875" style="97" customWidth="1"/>
    <col min="15362" max="15372" width="9.125" style="97" customWidth="1"/>
    <col min="15373" max="15373" width="9.625" style="97" customWidth="1"/>
    <col min="15374" max="15374" width="9" style="97"/>
    <col min="15375" max="15377" width="4.5" style="97" bestFit="1" customWidth="1"/>
    <col min="15378" max="15616" width="9" style="97"/>
    <col min="15617" max="15617" width="18.875" style="97" customWidth="1"/>
    <col min="15618" max="15628" width="9.125" style="97" customWidth="1"/>
    <col min="15629" max="15629" width="9.625" style="97" customWidth="1"/>
    <col min="15630" max="15630" width="9" style="97"/>
    <col min="15631" max="15633" width="4.5" style="97" bestFit="1" customWidth="1"/>
    <col min="15634" max="15872" width="9" style="97"/>
    <col min="15873" max="15873" width="18.875" style="97" customWidth="1"/>
    <col min="15874" max="15884" width="9.125" style="97" customWidth="1"/>
    <col min="15885" max="15885" width="9.625" style="97" customWidth="1"/>
    <col min="15886" max="15886" width="9" style="97"/>
    <col min="15887" max="15889" width="4.5" style="97" bestFit="1" customWidth="1"/>
    <col min="15890" max="16128" width="9" style="97"/>
    <col min="16129" max="16129" width="18.875" style="97" customWidth="1"/>
    <col min="16130" max="16140" width="9.125" style="97" customWidth="1"/>
    <col min="16141" max="16141" width="9.625" style="97" customWidth="1"/>
    <col min="16142" max="16142" width="9" style="97"/>
    <col min="16143" max="16145" width="4.5" style="97" bestFit="1" customWidth="1"/>
    <col min="16146" max="16384" width="9" style="97"/>
  </cols>
  <sheetData>
    <row r="1" spans="1:17" s="94" customFormat="1" ht="15.75" customHeight="1">
      <c r="A1" s="1439" t="s">
        <v>3092</v>
      </c>
      <c r="K1" s="1439" t="s">
        <v>3093</v>
      </c>
      <c r="L1" s="1810" t="s">
        <v>3480</v>
      </c>
      <c r="M1" s="1760"/>
    </row>
    <row r="2" spans="1:17" s="94" customFormat="1" ht="16.5" customHeight="1">
      <c r="A2" s="1439" t="s">
        <v>3481</v>
      </c>
      <c r="B2" s="11" t="s">
        <v>479</v>
      </c>
      <c r="C2" s="1471"/>
      <c r="D2" s="1471"/>
      <c r="E2" s="1471"/>
      <c r="F2" s="1471"/>
      <c r="G2" s="1471"/>
      <c r="H2" s="1471"/>
      <c r="I2" s="1471"/>
      <c r="J2" s="7" t="s">
        <v>3482</v>
      </c>
      <c r="K2" s="1439" t="s">
        <v>3242</v>
      </c>
      <c r="L2" s="1810" t="s">
        <v>733</v>
      </c>
      <c r="M2" s="1760"/>
    </row>
    <row r="3" spans="1:17" s="100" customFormat="1" ht="30" customHeight="1">
      <c r="A3" s="1762" t="s">
        <v>3483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</row>
    <row r="4" spans="1:17" s="94" customFormat="1" ht="15.75" customHeight="1">
      <c r="C4" s="1471"/>
      <c r="D4" s="1763" t="s">
        <v>3484</v>
      </c>
      <c r="E4" s="1763"/>
      <c r="F4" s="1763"/>
      <c r="G4" s="1763"/>
      <c r="H4" s="1763"/>
      <c r="I4" s="1763"/>
      <c r="L4" s="1813" t="s">
        <v>3485</v>
      </c>
      <c r="M4" s="1813"/>
    </row>
    <row r="5" spans="1:17" s="94" customFormat="1" ht="19.5" customHeight="1">
      <c r="A5" s="1795" t="s">
        <v>3486</v>
      </c>
      <c r="B5" s="1739" t="s">
        <v>3487</v>
      </c>
      <c r="C5" s="1739"/>
      <c r="D5" s="1739"/>
      <c r="E5" s="1739" t="s">
        <v>3488</v>
      </c>
      <c r="F5" s="1739"/>
      <c r="G5" s="1739"/>
      <c r="H5" s="1739" t="s">
        <v>3489</v>
      </c>
      <c r="I5" s="1739"/>
      <c r="J5" s="1739"/>
      <c r="K5" s="1739" t="s">
        <v>3490</v>
      </c>
      <c r="L5" s="1739"/>
      <c r="M5" s="1810"/>
    </row>
    <row r="6" spans="1:17" s="94" customFormat="1" ht="19.5" customHeight="1">
      <c r="A6" s="1766"/>
      <c r="B6" s="1849" t="s">
        <v>3491</v>
      </c>
      <c r="C6" s="1463" t="s">
        <v>3492</v>
      </c>
      <c r="D6" s="1437" t="s">
        <v>500</v>
      </c>
      <c r="E6" s="1849" t="s">
        <v>2758</v>
      </c>
      <c r="F6" s="1463" t="s">
        <v>2759</v>
      </c>
      <c r="G6" s="1437" t="s">
        <v>500</v>
      </c>
      <c r="H6" s="1849" t="s">
        <v>2758</v>
      </c>
      <c r="I6" s="1463" t="s">
        <v>2759</v>
      </c>
      <c r="J6" s="1437" t="s">
        <v>500</v>
      </c>
      <c r="K6" s="1849" t="s">
        <v>2758</v>
      </c>
      <c r="L6" s="1463" t="s">
        <v>2759</v>
      </c>
      <c r="M6" s="1442" t="s">
        <v>500</v>
      </c>
    </row>
    <row r="7" spans="1:17" s="94" customFormat="1" ht="19.5" customHeight="1">
      <c r="A7" s="1767"/>
      <c r="B7" s="1744"/>
      <c r="C7" s="1441" t="s">
        <v>2760</v>
      </c>
      <c r="D7" s="1441" t="s">
        <v>2917</v>
      </c>
      <c r="E7" s="1744"/>
      <c r="F7" s="1441" t="s">
        <v>2760</v>
      </c>
      <c r="G7" s="1441" t="s">
        <v>2917</v>
      </c>
      <c r="H7" s="1744"/>
      <c r="I7" s="1441" t="s">
        <v>2760</v>
      </c>
      <c r="J7" s="1441" t="s">
        <v>2917</v>
      </c>
      <c r="K7" s="1744"/>
      <c r="L7" s="1441" t="s">
        <v>2760</v>
      </c>
      <c r="M7" s="1476" t="s">
        <v>2917</v>
      </c>
    </row>
    <row r="8" spans="1:17" s="94" customFormat="1" ht="24.95" customHeight="1">
      <c r="A8" s="1449" t="s">
        <v>2888</v>
      </c>
      <c r="B8" s="21">
        <f>SUM(B9:B20)</f>
        <v>494014</v>
      </c>
      <c r="C8" s="21">
        <f t="shared" ref="C8:M8" si="0">SUM(C9:C20)</f>
        <v>127324</v>
      </c>
      <c r="D8" s="21">
        <f t="shared" si="0"/>
        <v>414640</v>
      </c>
      <c r="E8" s="21">
        <f t="shared" si="0"/>
        <v>0</v>
      </c>
      <c r="F8" s="21">
        <f t="shared" si="0"/>
        <v>0</v>
      </c>
      <c r="G8" s="21">
        <f t="shared" si="0"/>
        <v>0</v>
      </c>
      <c r="H8" s="21">
        <f t="shared" si="0"/>
        <v>370971</v>
      </c>
      <c r="I8" s="21">
        <f t="shared" si="0"/>
        <v>73469</v>
      </c>
      <c r="J8" s="21">
        <f t="shared" si="0"/>
        <v>313881</v>
      </c>
      <c r="K8" s="21">
        <f t="shared" si="0"/>
        <v>123043</v>
      </c>
      <c r="L8" s="21">
        <f t="shared" si="0"/>
        <v>53855</v>
      </c>
      <c r="M8" s="21">
        <f t="shared" si="0"/>
        <v>100759</v>
      </c>
      <c r="O8" s="21">
        <f>B8-E8-H8-K8</f>
        <v>0</v>
      </c>
      <c r="P8" s="21">
        <f>C8-F8-I8-L8</f>
        <v>0</v>
      </c>
      <c r="Q8" s="21">
        <f>D8-G8-J8-M8</f>
        <v>0</v>
      </c>
    </row>
    <row r="9" spans="1:17" s="94" customFormat="1" ht="24.95" customHeight="1">
      <c r="A9" s="1449" t="s">
        <v>2891</v>
      </c>
      <c r="B9" s="21">
        <f>E9+H9+K9</f>
        <v>15532</v>
      </c>
      <c r="C9" s="21">
        <f>F9+I9+L9</f>
        <v>16164</v>
      </c>
      <c r="D9" s="21">
        <f>G9+J9+M9</f>
        <v>32860</v>
      </c>
      <c r="E9" s="424">
        <v>0</v>
      </c>
      <c r="F9" s="424">
        <v>0</v>
      </c>
      <c r="G9" s="424">
        <v>0</v>
      </c>
      <c r="H9" s="424">
        <v>0</v>
      </c>
      <c r="I9" s="424">
        <v>0</v>
      </c>
      <c r="J9" s="424">
        <v>0</v>
      </c>
      <c r="K9" s="424">
        <v>15532</v>
      </c>
      <c r="L9" s="424">
        <v>16164</v>
      </c>
      <c r="M9" s="424">
        <v>32860</v>
      </c>
      <c r="O9" s="21">
        <f t="shared" ref="O9:Q20" si="1">B9-E9-H9-K9</f>
        <v>0</v>
      </c>
      <c r="P9" s="21">
        <f t="shared" si="1"/>
        <v>0</v>
      </c>
      <c r="Q9" s="21">
        <f t="shared" si="1"/>
        <v>0</v>
      </c>
    </row>
    <row r="10" spans="1:17" s="94" customFormat="1" ht="24.95" customHeight="1">
      <c r="A10" s="1449" t="s">
        <v>2892</v>
      </c>
      <c r="B10" s="21">
        <f t="shared" ref="B10:D20" si="2">E10+H10+K10</f>
        <v>108419</v>
      </c>
      <c r="C10" s="21">
        <f t="shared" si="2"/>
        <v>18246</v>
      </c>
      <c r="D10" s="21">
        <f t="shared" si="2"/>
        <v>82301</v>
      </c>
      <c r="E10" s="424">
        <v>0</v>
      </c>
      <c r="F10" s="424">
        <v>0</v>
      </c>
      <c r="G10" s="424">
        <v>0</v>
      </c>
      <c r="H10" s="424">
        <v>108419</v>
      </c>
      <c r="I10" s="424">
        <v>18246</v>
      </c>
      <c r="J10" s="424">
        <v>82301</v>
      </c>
      <c r="K10" s="424">
        <v>0</v>
      </c>
      <c r="L10" s="424">
        <v>0</v>
      </c>
      <c r="M10" s="424">
        <v>0</v>
      </c>
      <c r="O10" s="21">
        <f t="shared" si="1"/>
        <v>0</v>
      </c>
      <c r="P10" s="21">
        <f t="shared" si="1"/>
        <v>0</v>
      </c>
      <c r="Q10" s="21">
        <f t="shared" si="1"/>
        <v>0</v>
      </c>
    </row>
    <row r="11" spans="1:17" s="94" customFormat="1" ht="24.95" customHeight="1">
      <c r="A11" s="1449" t="s">
        <v>2893</v>
      </c>
      <c r="B11" s="21">
        <f t="shared" si="2"/>
        <v>67347</v>
      </c>
      <c r="C11" s="21">
        <f t="shared" si="2"/>
        <v>28110</v>
      </c>
      <c r="D11" s="21">
        <f t="shared" si="2"/>
        <v>70425</v>
      </c>
      <c r="E11" s="424">
        <v>0</v>
      </c>
      <c r="F11" s="424">
        <v>0</v>
      </c>
      <c r="G11" s="424">
        <v>0</v>
      </c>
      <c r="H11" s="424">
        <v>44253</v>
      </c>
      <c r="I11" s="424">
        <v>11357</v>
      </c>
      <c r="J11" s="424">
        <v>45271</v>
      </c>
      <c r="K11" s="424">
        <v>23094</v>
      </c>
      <c r="L11" s="424">
        <v>16753</v>
      </c>
      <c r="M11" s="424">
        <v>25154</v>
      </c>
      <c r="O11" s="21">
        <f t="shared" si="1"/>
        <v>0</v>
      </c>
      <c r="P11" s="21">
        <f t="shared" si="1"/>
        <v>0</v>
      </c>
      <c r="Q11" s="21">
        <f t="shared" si="1"/>
        <v>0</v>
      </c>
    </row>
    <row r="12" spans="1:17" s="94" customFormat="1" ht="24.95" customHeight="1">
      <c r="A12" s="1449" t="s">
        <v>2894</v>
      </c>
      <c r="B12" s="21">
        <f t="shared" si="2"/>
        <v>9037</v>
      </c>
      <c r="C12" s="21">
        <f t="shared" si="2"/>
        <v>4938</v>
      </c>
      <c r="D12" s="21">
        <f t="shared" si="2"/>
        <v>5266</v>
      </c>
      <c r="E12" s="424">
        <v>0</v>
      </c>
      <c r="F12" s="424">
        <v>0</v>
      </c>
      <c r="G12" s="424">
        <v>0</v>
      </c>
      <c r="H12" s="424">
        <v>0</v>
      </c>
      <c r="I12" s="424">
        <v>0</v>
      </c>
      <c r="J12" s="424">
        <v>0</v>
      </c>
      <c r="K12" s="424">
        <v>9037</v>
      </c>
      <c r="L12" s="424">
        <v>4938</v>
      </c>
      <c r="M12" s="424">
        <v>5266</v>
      </c>
      <c r="O12" s="21">
        <f t="shared" si="1"/>
        <v>0</v>
      </c>
      <c r="P12" s="21">
        <f t="shared" si="1"/>
        <v>0</v>
      </c>
      <c r="Q12" s="21">
        <f t="shared" si="1"/>
        <v>0</v>
      </c>
    </row>
    <row r="13" spans="1:17" s="94" customFormat="1" ht="24.95" customHeight="1">
      <c r="A13" s="1449" t="s">
        <v>2895</v>
      </c>
      <c r="B13" s="21">
        <f t="shared" si="2"/>
        <v>19846</v>
      </c>
      <c r="C13" s="21">
        <f t="shared" si="2"/>
        <v>8345</v>
      </c>
      <c r="D13" s="21">
        <f t="shared" si="2"/>
        <v>18906</v>
      </c>
      <c r="E13" s="424">
        <v>0</v>
      </c>
      <c r="F13" s="424">
        <v>0</v>
      </c>
      <c r="G13" s="424">
        <v>0</v>
      </c>
      <c r="H13" s="424">
        <v>0</v>
      </c>
      <c r="I13" s="424">
        <v>0</v>
      </c>
      <c r="J13" s="424">
        <v>0</v>
      </c>
      <c r="K13" s="424">
        <v>19846</v>
      </c>
      <c r="L13" s="424">
        <v>8345</v>
      </c>
      <c r="M13" s="424">
        <v>18906</v>
      </c>
      <c r="O13" s="21">
        <f t="shared" si="1"/>
        <v>0</v>
      </c>
      <c r="P13" s="21">
        <f t="shared" si="1"/>
        <v>0</v>
      </c>
      <c r="Q13" s="21">
        <f t="shared" si="1"/>
        <v>0</v>
      </c>
    </row>
    <row r="14" spans="1:17" s="94" customFormat="1" ht="24.95" customHeight="1">
      <c r="A14" s="1449" t="s">
        <v>2896</v>
      </c>
      <c r="B14" s="21">
        <f t="shared" si="2"/>
        <v>12607</v>
      </c>
      <c r="C14" s="21">
        <f t="shared" si="2"/>
        <v>1424</v>
      </c>
      <c r="D14" s="21">
        <f t="shared" si="2"/>
        <v>3470</v>
      </c>
      <c r="E14" s="424">
        <v>0</v>
      </c>
      <c r="F14" s="424">
        <v>0</v>
      </c>
      <c r="G14" s="424">
        <v>0</v>
      </c>
      <c r="H14" s="424">
        <v>0</v>
      </c>
      <c r="I14" s="424">
        <v>0</v>
      </c>
      <c r="J14" s="424">
        <v>0</v>
      </c>
      <c r="K14" s="424">
        <v>12607</v>
      </c>
      <c r="L14" s="424">
        <v>1424</v>
      </c>
      <c r="M14" s="424">
        <v>3470</v>
      </c>
      <c r="O14" s="21">
        <f t="shared" si="1"/>
        <v>0</v>
      </c>
      <c r="P14" s="21">
        <f t="shared" si="1"/>
        <v>0</v>
      </c>
      <c r="Q14" s="21">
        <f t="shared" si="1"/>
        <v>0</v>
      </c>
    </row>
    <row r="15" spans="1:17" s="94" customFormat="1" ht="24.95" customHeight="1">
      <c r="A15" s="1449" t="s">
        <v>2897</v>
      </c>
      <c r="B15" s="21">
        <f t="shared" si="2"/>
        <v>0</v>
      </c>
      <c r="C15" s="21">
        <f t="shared" si="2"/>
        <v>0</v>
      </c>
      <c r="D15" s="21">
        <f t="shared" si="2"/>
        <v>0</v>
      </c>
      <c r="E15" s="424">
        <v>0</v>
      </c>
      <c r="F15" s="424">
        <v>0</v>
      </c>
      <c r="G15" s="424">
        <v>0</v>
      </c>
      <c r="H15" s="424">
        <v>0</v>
      </c>
      <c r="I15" s="424">
        <v>0</v>
      </c>
      <c r="J15" s="424">
        <v>0</v>
      </c>
      <c r="K15" s="424">
        <v>0</v>
      </c>
      <c r="L15" s="424">
        <v>0</v>
      </c>
      <c r="M15" s="424">
        <v>0</v>
      </c>
      <c r="O15" s="21">
        <f t="shared" si="1"/>
        <v>0</v>
      </c>
      <c r="P15" s="21">
        <f t="shared" si="1"/>
        <v>0</v>
      </c>
      <c r="Q15" s="21">
        <f t="shared" si="1"/>
        <v>0</v>
      </c>
    </row>
    <row r="16" spans="1:17" s="94" customFormat="1" ht="24.95" customHeight="1">
      <c r="A16" s="1449" t="s">
        <v>2898</v>
      </c>
      <c r="B16" s="21">
        <f t="shared" si="2"/>
        <v>39118</v>
      </c>
      <c r="C16" s="21">
        <f t="shared" si="2"/>
        <v>10802</v>
      </c>
      <c r="D16" s="21">
        <f t="shared" si="2"/>
        <v>30846</v>
      </c>
      <c r="E16" s="424">
        <v>0</v>
      </c>
      <c r="F16" s="424">
        <v>0</v>
      </c>
      <c r="G16" s="424">
        <v>0</v>
      </c>
      <c r="H16" s="424">
        <v>39118</v>
      </c>
      <c r="I16" s="424">
        <v>10802</v>
      </c>
      <c r="J16" s="424">
        <v>30846</v>
      </c>
      <c r="K16" s="424">
        <v>0</v>
      </c>
      <c r="L16" s="424">
        <v>0</v>
      </c>
      <c r="M16" s="424">
        <v>0</v>
      </c>
      <c r="O16" s="21">
        <f t="shared" si="1"/>
        <v>0</v>
      </c>
      <c r="P16" s="21">
        <f t="shared" si="1"/>
        <v>0</v>
      </c>
      <c r="Q16" s="21">
        <f t="shared" si="1"/>
        <v>0</v>
      </c>
    </row>
    <row r="17" spans="1:32" s="94" customFormat="1" ht="24.95" customHeight="1">
      <c r="A17" s="1449" t="s">
        <v>2899</v>
      </c>
      <c r="B17" s="21">
        <f t="shared" si="2"/>
        <v>93670</v>
      </c>
      <c r="C17" s="21">
        <f t="shared" si="2"/>
        <v>13795</v>
      </c>
      <c r="D17" s="21">
        <f t="shared" si="2"/>
        <v>77151</v>
      </c>
      <c r="E17" s="424">
        <v>0</v>
      </c>
      <c r="F17" s="424">
        <v>0</v>
      </c>
      <c r="G17" s="424">
        <v>0</v>
      </c>
      <c r="H17" s="424">
        <v>93670</v>
      </c>
      <c r="I17" s="424">
        <v>13795</v>
      </c>
      <c r="J17" s="424">
        <v>77151</v>
      </c>
      <c r="K17" s="424">
        <v>0</v>
      </c>
      <c r="L17" s="424">
        <v>0</v>
      </c>
      <c r="M17" s="424">
        <v>0</v>
      </c>
      <c r="O17" s="21">
        <f t="shared" si="1"/>
        <v>0</v>
      </c>
      <c r="P17" s="21">
        <f t="shared" si="1"/>
        <v>0</v>
      </c>
      <c r="Q17" s="21">
        <f t="shared" si="1"/>
        <v>0</v>
      </c>
    </row>
    <row r="18" spans="1:32" s="94" customFormat="1" ht="24.95" customHeight="1">
      <c r="A18" s="1449" t="s">
        <v>2900</v>
      </c>
      <c r="B18" s="21">
        <f t="shared" si="2"/>
        <v>37560</v>
      </c>
      <c r="C18" s="21">
        <f t="shared" si="2"/>
        <v>8250</v>
      </c>
      <c r="D18" s="21">
        <f t="shared" si="2"/>
        <v>48161</v>
      </c>
      <c r="E18" s="424">
        <v>0</v>
      </c>
      <c r="F18" s="424">
        <v>0</v>
      </c>
      <c r="G18" s="424">
        <v>0</v>
      </c>
      <c r="H18" s="424">
        <v>37560</v>
      </c>
      <c r="I18" s="424">
        <v>8250</v>
      </c>
      <c r="J18" s="424">
        <v>48161</v>
      </c>
      <c r="K18" s="424">
        <v>0</v>
      </c>
      <c r="L18" s="424">
        <v>0</v>
      </c>
      <c r="M18" s="424">
        <v>0</v>
      </c>
      <c r="O18" s="21">
        <f t="shared" si="1"/>
        <v>0</v>
      </c>
      <c r="P18" s="21">
        <f t="shared" si="1"/>
        <v>0</v>
      </c>
      <c r="Q18" s="21">
        <f t="shared" si="1"/>
        <v>0</v>
      </c>
    </row>
    <row r="19" spans="1:32" s="94" customFormat="1" ht="24.95" customHeight="1">
      <c r="A19" s="1449" t="s">
        <v>2901</v>
      </c>
      <c r="B19" s="21">
        <f t="shared" si="2"/>
        <v>51805</v>
      </c>
      <c r="C19" s="21">
        <f t="shared" si="2"/>
        <v>13119</v>
      </c>
      <c r="D19" s="21">
        <f t="shared" si="2"/>
        <v>33332</v>
      </c>
      <c r="E19" s="424">
        <v>0</v>
      </c>
      <c r="F19" s="424">
        <v>0</v>
      </c>
      <c r="G19" s="424">
        <v>0</v>
      </c>
      <c r="H19" s="424">
        <v>47951</v>
      </c>
      <c r="I19" s="424">
        <v>11019</v>
      </c>
      <c r="J19" s="424">
        <v>30151</v>
      </c>
      <c r="K19" s="424">
        <v>3854</v>
      </c>
      <c r="L19" s="424">
        <v>2100</v>
      </c>
      <c r="M19" s="424">
        <v>3181</v>
      </c>
      <c r="O19" s="21">
        <f t="shared" si="1"/>
        <v>0</v>
      </c>
      <c r="P19" s="21">
        <f t="shared" si="1"/>
        <v>0</v>
      </c>
      <c r="Q19" s="21">
        <f t="shared" si="1"/>
        <v>0</v>
      </c>
    </row>
    <row r="20" spans="1:32" s="94" customFormat="1" ht="24.95" customHeight="1">
      <c r="A20" s="1450" t="s">
        <v>2902</v>
      </c>
      <c r="B20" s="1505">
        <f t="shared" si="2"/>
        <v>39073</v>
      </c>
      <c r="C20" s="1505">
        <f t="shared" si="2"/>
        <v>4131</v>
      </c>
      <c r="D20" s="1505">
        <f t="shared" si="2"/>
        <v>11922</v>
      </c>
      <c r="E20" s="314">
        <v>0</v>
      </c>
      <c r="F20" s="314">
        <v>0</v>
      </c>
      <c r="G20" s="314">
        <v>0</v>
      </c>
      <c r="H20" s="314">
        <v>0</v>
      </c>
      <c r="I20" s="314">
        <v>0</v>
      </c>
      <c r="J20" s="314">
        <v>0</v>
      </c>
      <c r="K20" s="314">
        <v>39073</v>
      </c>
      <c r="L20" s="314">
        <v>4131</v>
      </c>
      <c r="M20" s="314">
        <v>11922</v>
      </c>
      <c r="O20" s="21">
        <f t="shared" si="1"/>
        <v>0</v>
      </c>
      <c r="P20" s="21">
        <f t="shared" si="1"/>
        <v>0</v>
      </c>
      <c r="Q20" s="21">
        <f t="shared" si="1"/>
        <v>0</v>
      </c>
    </row>
    <row r="21" spans="1:32" s="1469" customFormat="1" ht="13.9" customHeight="1">
      <c r="A21" s="1467" t="s">
        <v>2919</v>
      </c>
      <c r="B21" s="99" t="s">
        <v>2920</v>
      </c>
      <c r="E21" s="94" t="s">
        <v>2921</v>
      </c>
      <c r="I21" s="1462" t="s">
        <v>2922</v>
      </c>
      <c r="M21" s="99" t="s">
        <v>333</v>
      </c>
    </row>
    <row r="22" spans="1:32" s="1469" customFormat="1" ht="13.9" customHeight="1">
      <c r="A22" s="1462"/>
      <c r="B22" s="1462"/>
      <c r="C22" s="1462"/>
      <c r="E22" s="94" t="s">
        <v>2923</v>
      </c>
      <c r="K22" s="1462"/>
      <c r="L22" s="1462"/>
      <c r="M22" s="1462"/>
    </row>
    <row r="23" spans="1:32" s="94" customFormat="1" ht="13.9" customHeight="1">
      <c r="A23" s="1662"/>
      <c r="B23" s="1500"/>
      <c r="C23" s="1500"/>
      <c r="D23" s="1500"/>
      <c r="E23" s="1500"/>
      <c r="F23" s="1500"/>
      <c r="G23" s="1500"/>
      <c r="H23" s="1500"/>
      <c r="I23" s="1500"/>
      <c r="J23" s="1500"/>
      <c r="K23" s="1500"/>
      <c r="L23" s="1500"/>
      <c r="M23" s="1500"/>
      <c r="N23" s="1500"/>
      <c r="O23" s="1500"/>
      <c r="P23" s="1500"/>
      <c r="Q23" s="1500"/>
      <c r="R23" s="1500"/>
      <c r="S23" s="1500"/>
    </row>
    <row r="24" spans="1:32" s="94" customFormat="1" ht="13.9" customHeight="1">
      <c r="A24" s="94" t="s">
        <v>2924</v>
      </c>
    </row>
    <row r="25" spans="1:32" s="94" customFormat="1" ht="13.9" customHeight="1">
      <c r="A25" s="94" t="s">
        <v>3031</v>
      </c>
      <c r="N25" s="1469"/>
    </row>
    <row r="26" spans="1:32" s="1469" customFormat="1" ht="13.9" customHeight="1">
      <c r="A26" s="438"/>
    </row>
    <row r="27" spans="1:32" s="94" customFormat="1" ht="13.9" customHeight="1">
      <c r="A27" s="157"/>
      <c r="B27" s="367">
        <f>B8-SUM(B9:B20)</f>
        <v>0</v>
      </c>
      <c r="C27" s="367">
        <f t="shared" ref="C27:M27" si="3">C8-SUM(C9:C20)</f>
        <v>0</v>
      </c>
      <c r="D27" s="367">
        <f t="shared" si="3"/>
        <v>0</v>
      </c>
      <c r="E27" s="367">
        <f t="shared" si="3"/>
        <v>0</v>
      </c>
      <c r="F27" s="367">
        <f t="shared" si="3"/>
        <v>0</v>
      </c>
      <c r="G27" s="367">
        <f t="shared" si="3"/>
        <v>0</v>
      </c>
      <c r="H27" s="367">
        <f t="shared" si="3"/>
        <v>0</v>
      </c>
      <c r="I27" s="367">
        <f t="shared" si="3"/>
        <v>0</v>
      </c>
      <c r="J27" s="367">
        <f t="shared" si="3"/>
        <v>0</v>
      </c>
      <c r="K27" s="367">
        <f t="shared" si="3"/>
        <v>0</v>
      </c>
      <c r="L27" s="367">
        <f t="shared" si="3"/>
        <v>0</v>
      </c>
      <c r="M27" s="367">
        <f t="shared" si="3"/>
        <v>0</v>
      </c>
      <c r="AB27" s="1469"/>
      <c r="AC27" s="1469"/>
      <c r="AD27" s="1469"/>
      <c r="AE27" s="1469"/>
      <c r="AF27" s="1469"/>
    </row>
    <row r="37" spans="1:1" ht="13.5" customHeight="1">
      <c r="A37" s="97"/>
    </row>
  </sheetData>
  <mergeCells count="14">
    <mergeCell ref="B6:B7"/>
    <mergeCell ref="E6:E7"/>
    <mergeCell ref="H6:H7"/>
    <mergeCell ref="K6:K7"/>
    <mergeCell ref="L1:M1"/>
    <mergeCell ref="L2:M2"/>
    <mergeCell ref="A3:M3"/>
    <mergeCell ref="D4:I4"/>
    <mergeCell ref="L4:M4"/>
    <mergeCell ref="A5:A7"/>
    <mergeCell ref="B5:D5"/>
    <mergeCell ref="E5:G5"/>
    <mergeCell ref="H5:J5"/>
    <mergeCell ref="K5:M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&amp;C&amp;8&amp;A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36"/>
  <sheetViews>
    <sheetView view="pageBreakPreview" zoomScaleNormal="100" zoomScaleSheetLayoutView="100" workbookViewId="0">
      <selection activeCell="I10" sqref="I10"/>
    </sheetView>
  </sheetViews>
  <sheetFormatPr defaultColWidth="9" defaultRowHeight="12.75"/>
  <cols>
    <col min="1" max="1" width="13.375" style="349" customWidth="1"/>
    <col min="2" max="2" width="6.375" style="349" customWidth="1"/>
    <col min="3" max="12" width="5.375" style="349" customWidth="1"/>
    <col min="13" max="22" width="5.5" style="349" customWidth="1"/>
    <col min="23" max="23" width="9" style="349"/>
    <col min="24" max="29" width="4.5" style="349" bestFit="1" customWidth="1"/>
    <col min="30" max="256" width="9" style="349"/>
    <col min="257" max="257" width="13.375" style="349" customWidth="1"/>
    <col min="258" max="258" width="6.375" style="349" customWidth="1"/>
    <col min="259" max="268" width="5.375" style="349" customWidth="1"/>
    <col min="269" max="278" width="5.5" style="349" customWidth="1"/>
    <col min="279" max="279" width="9" style="349"/>
    <col min="280" max="285" width="4.5" style="349" bestFit="1" customWidth="1"/>
    <col min="286" max="512" width="9" style="349"/>
    <col min="513" max="513" width="13.375" style="349" customWidth="1"/>
    <col min="514" max="514" width="6.375" style="349" customWidth="1"/>
    <col min="515" max="524" width="5.375" style="349" customWidth="1"/>
    <col min="525" max="534" width="5.5" style="349" customWidth="1"/>
    <col min="535" max="535" width="9" style="349"/>
    <col min="536" max="541" width="4.5" style="349" bestFit="1" customWidth="1"/>
    <col min="542" max="768" width="9" style="349"/>
    <col min="769" max="769" width="13.375" style="349" customWidth="1"/>
    <col min="770" max="770" width="6.375" style="349" customWidth="1"/>
    <col min="771" max="780" width="5.375" style="349" customWidth="1"/>
    <col min="781" max="790" width="5.5" style="349" customWidth="1"/>
    <col min="791" max="791" width="9" style="349"/>
    <col min="792" max="797" width="4.5" style="349" bestFit="1" customWidth="1"/>
    <col min="798" max="1024" width="9" style="349"/>
    <col min="1025" max="1025" width="13.375" style="349" customWidth="1"/>
    <col min="1026" max="1026" width="6.375" style="349" customWidth="1"/>
    <col min="1027" max="1036" width="5.375" style="349" customWidth="1"/>
    <col min="1037" max="1046" width="5.5" style="349" customWidth="1"/>
    <col min="1047" max="1047" width="9" style="349"/>
    <col min="1048" max="1053" width="4.5" style="349" bestFit="1" customWidth="1"/>
    <col min="1054" max="1280" width="9" style="349"/>
    <col min="1281" max="1281" width="13.375" style="349" customWidth="1"/>
    <col min="1282" max="1282" width="6.375" style="349" customWidth="1"/>
    <col min="1283" max="1292" width="5.375" style="349" customWidth="1"/>
    <col min="1293" max="1302" width="5.5" style="349" customWidth="1"/>
    <col min="1303" max="1303" width="9" style="349"/>
    <col min="1304" max="1309" width="4.5" style="349" bestFit="1" customWidth="1"/>
    <col min="1310" max="1536" width="9" style="349"/>
    <col min="1537" max="1537" width="13.375" style="349" customWidth="1"/>
    <col min="1538" max="1538" width="6.375" style="349" customWidth="1"/>
    <col min="1539" max="1548" width="5.375" style="349" customWidth="1"/>
    <col min="1549" max="1558" width="5.5" style="349" customWidth="1"/>
    <col min="1559" max="1559" width="9" style="349"/>
    <col min="1560" max="1565" width="4.5" style="349" bestFit="1" customWidth="1"/>
    <col min="1566" max="1792" width="9" style="349"/>
    <col min="1793" max="1793" width="13.375" style="349" customWidth="1"/>
    <col min="1794" max="1794" width="6.375" style="349" customWidth="1"/>
    <col min="1795" max="1804" width="5.375" style="349" customWidth="1"/>
    <col min="1805" max="1814" width="5.5" style="349" customWidth="1"/>
    <col min="1815" max="1815" width="9" style="349"/>
    <col min="1816" max="1821" width="4.5" style="349" bestFit="1" customWidth="1"/>
    <col min="1822" max="2048" width="9" style="349"/>
    <col min="2049" max="2049" width="13.375" style="349" customWidth="1"/>
    <col min="2050" max="2050" width="6.375" style="349" customWidth="1"/>
    <col min="2051" max="2060" width="5.375" style="349" customWidth="1"/>
    <col min="2061" max="2070" width="5.5" style="349" customWidth="1"/>
    <col min="2071" max="2071" width="9" style="349"/>
    <col min="2072" max="2077" width="4.5" style="349" bestFit="1" customWidth="1"/>
    <col min="2078" max="2304" width="9" style="349"/>
    <col min="2305" max="2305" width="13.375" style="349" customWidth="1"/>
    <col min="2306" max="2306" width="6.375" style="349" customWidth="1"/>
    <col min="2307" max="2316" width="5.375" style="349" customWidth="1"/>
    <col min="2317" max="2326" width="5.5" style="349" customWidth="1"/>
    <col min="2327" max="2327" width="9" style="349"/>
    <col min="2328" max="2333" width="4.5" style="349" bestFit="1" customWidth="1"/>
    <col min="2334" max="2560" width="9" style="349"/>
    <col min="2561" max="2561" width="13.375" style="349" customWidth="1"/>
    <col min="2562" max="2562" width="6.375" style="349" customWidth="1"/>
    <col min="2563" max="2572" width="5.375" style="349" customWidth="1"/>
    <col min="2573" max="2582" width="5.5" style="349" customWidth="1"/>
    <col min="2583" max="2583" width="9" style="349"/>
    <col min="2584" max="2589" width="4.5" style="349" bestFit="1" customWidth="1"/>
    <col min="2590" max="2816" width="9" style="349"/>
    <col min="2817" max="2817" width="13.375" style="349" customWidth="1"/>
    <col min="2818" max="2818" width="6.375" style="349" customWidth="1"/>
    <col min="2819" max="2828" width="5.375" style="349" customWidth="1"/>
    <col min="2829" max="2838" width="5.5" style="349" customWidth="1"/>
    <col min="2839" max="2839" width="9" style="349"/>
    <col min="2840" max="2845" width="4.5" style="349" bestFit="1" customWidth="1"/>
    <col min="2846" max="3072" width="9" style="349"/>
    <col min="3073" max="3073" width="13.375" style="349" customWidth="1"/>
    <col min="3074" max="3074" width="6.375" style="349" customWidth="1"/>
    <col min="3075" max="3084" width="5.375" style="349" customWidth="1"/>
    <col min="3085" max="3094" width="5.5" style="349" customWidth="1"/>
    <col min="3095" max="3095" width="9" style="349"/>
    <col min="3096" max="3101" width="4.5" style="349" bestFit="1" customWidth="1"/>
    <col min="3102" max="3328" width="9" style="349"/>
    <col min="3329" max="3329" width="13.375" style="349" customWidth="1"/>
    <col min="3330" max="3330" width="6.375" style="349" customWidth="1"/>
    <col min="3331" max="3340" width="5.375" style="349" customWidth="1"/>
    <col min="3341" max="3350" width="5.5" style="349" customWidth="1"/>
    <col min="3351" max="3351" width="9" style="349"/>
    <col min="3352" max="3357" width="4.5" style="349" bestFit="1" customWidth="1"/>
    <col min="3358" max="3584" width="9" style="349"/>
    <col min="3585" max="3585" width="13.375" style="349" customWidth="1"/>
    <col min="3586" max="3586" width="6.375" style="349" customWidth="1"/>
    <col min="3587" max="3596" width="5.375" style="349" customWidth="1"/>
    <col min="3597" max="3606" width="5.5" style="349" customWidth="1"/>
    <col min="3607" max="3607" width="9" style="349"/>
    <col min="3608" max="3613" width="4.5" style="349" bestFit="1" customWidth="1"/>
    <col min="3614" max="3840" width="9" style="349"/>
    <col min="3841" max="3841" width="13.375" style="349" customWidth="1"/>
    <col min="3842" max="3842" width="6.375" style="349" customWidth="1"/>
    <col min="3843" max="3852" width="5.375" style="349" customWidth="1"/>
    <col min="3853" max="3862" width="5.5" style="349" customWidth="1"/>
    <col min="3863" max="3863" width="9" style="349"/>
    <col min="3864" max="3869" width="4.5" style="349" bestFit="1" customWidth="1"/>
    <col min="3870" max="4096" width="9" style="349"/>
    <col min="4097" max="4097" width="13.375" style="349" customWidth="1"/>
    <col min="4098" max="4098" width="6.375" style="349" customWidth="1"/>
    <col min="4099" max="4108" width="5.375" style="349" customWidth="1"/>
    <col min="4109" max="4118" width="5.5" style="349" customWidth="1"/>
    <col min="4119" max="4119" width="9" style="349"/>
    <col min="4120" max="4125" width="4.5" style="349" bestFit="1" customWidth="1"/>
    <col min="4126" max="4352" width="9" style="349"/>
    <col min="4353" max="4353" width="13.375" style="349" customWidth="1"/>
    <col min="4354" max="4354" width="6.375" style="349" customWidth="1"/>
    <col min="4355" max="4364" width="5.375" style="349" customWidth="1"/>
    <col min="4365" max="4374" width="5.5" style="349" customWidth="1"/>
    <col min="4375" max="4375" width="9" style="349"/>
    <col min="4376" max="4381" width="4.5" style="349" bestFit="1" customWidth="1"/>
    <col min="4382" max="4608" width="9" style="349"/>
    <col min="4609" max="4609" width="13.375" style="349" customWidth="1"/>
    <col min="4610" max="4610" width="6.375" style="349" customWidth="1"/>
    <col min="4611" max="4620" width="5.375" style="349" customWidth="1"/>
    <col min="4621" max="4630" width="5.5" style="349" customWidth="1"/>
    <col min="4631" max="4631" width="9" style="349"/>
    <col min="4632" max="4637" width="4.5" style="349" bestFit="1" customWidth="1"/>
    <col min="4638" max="4864" width="9" style="349"/>
    <col min="4865" max="4865" width="13.375" style="349" customWidth="1"/>
    <col min="4866" max="4866" width="6.375" style="349" customWidth="1"/>
    <col min="4867" max="4876" width="5.375" style="349" customWidth="1"/>
    <col min="4877" max="4886" width="5.5" style="349" customWidth="1"/>
    <col min="4887" max="4887" width="9" style="349"/>
    <col min="4888" max="4893" width="4.5" style="349" bestFit="1" customWidth="1"/>
    <col min="4894" max="5120" width="9" style="349"/>
    <col min="5121" max="5121" width="13.375" style="349" customWidth="1"/>
    <col min="5122" max="5122" width="6.375" style="349" customWidth="1"/>
    <col min="5123" max="5132" width="5.375" style="349" customWidth="1"/>
    <col min="5133" max="5142" width="5.5" style="349" customWidth="1"/>
    <col min="5143" max="5143" width="9" style="349"/>
    <col min="5144" max="5149" width="4.5" style="349" bestFit="1" customWidth="1"/>
    <col min="5150" max="5376" width="9" style="349"/>
    <col min="5377" max="5377" width="13.375" style="349" customWidth="1"/>
    <col min="5378" max="5378" width="6.375" style="349" customWidth="1"/>
    <col min="5379" max="5388" width="5.375" style="349" customWidth="1"/>
    <col min="5389" max="5398" width="5.5" style="349" customWidth="1"/>
    <col min="5399" max="5399" width="9" style="349"/>
    <col min="5400" max="5405" width="4.5" style="349" bestFit="1" customWidth="1"/>
    <col min="5406" max="5632" width="9" style="349"/>
    <col min="5633" max="5633" width="13.375" style="349" customWidth="1"/>
    <col min="5634" max="5634" width="6.375" style="349" customWidth="1"/>
    <col min="5635" max="5644" width="5.375" style="349" customWidth="1"/>
    <col min="5645" max="5654" width="5.5" style="349" customWidth="1"/>
    <col min="5655" max="5655" width="9" style="349"/>
    <col min="5656" max="5661" width="4.5" style="349" bestFit="1" customWidth="1"/>
    <col min="5662" max="5888" width="9" style="349"/>
    <col min="5889" max="5889" width="13.375" style="349" customWidth="1"/>
    <col min="5890" max="5890" width="6.375" style="349" customWidth="1"/>
    <col min="5891" max="5900" width="5.375" style="349" customWidth="1"/>
    <col min="5901" max="5910" width="5.5" style="349" customWidth="1"/>
    <col min="5911" max="5911" width="9" style="349"/>
    <col min="5912" max="5917" width="4.5" style="349" bestFit="1" customWidth="1"/>
    <col min="5918" max="6144" width="9" style="349"/>
    <col min="6145" max="6145" width="13.375" style="349" customWidth="1"/>
    <col min="6146" max="6146" width="6.375" style="349" customWidth="1"/>
    <col min="6147" max="6156" width="5.375" style="349" customWidth="1"/>
    <col min="6157" max="6166" width="5.5" style="349" customWidth="1"/>
    <col min="6167" max="6167" width="9" style="349"/>
    <col min="6168" max="6173" width="4.5" style="349" bestFit="1" customWidth="1"/>
    <col min="6174" max="6400" width="9" style="349"/>
    <col min="6401" max="6401" width="13.375" style="349" customWidth="1"/>
    <col min="6402" max="6402" width="6.375" style="349" customWidth="1"/>
    <col min="6403" max="6412" width="5.375" style="349" customWidth="1"/>
    <col min="6413" max="6422" width="5.5" style="349" customWidth="1"/>
    <col min="6423" max="6423" width="9" style="349"/>
    <col min="6424" max="6429" width="4.5" style="349" bestFit="1" customWidth="1"/>
    <col min="6430" max="6656" width="9" style="349"/>
    <col min="6657" max="6657" width="13.375" style="349" customWidth="1"/>
    <col min="6658" max="6658" width="6.375" style="349" customWidth="1"/>
    <col min="6659" max="6668" width="5.375" style="349" customWidth="1"/>
    <col min="6669" max="6678" width="5.5" style="349" customWidth="1"/>
    <col min="6679" max="6679" width="9" style="349"/>
    <col min="6680" max="6685" width="4.5" style="349" bestFit="1" customWidth="1"/>
    <col min="6686" max="6912" width="9" style="349"/>
    <col min="6913" max="6913" width="13.375" style="349" customWidth="1"/>
    <col min="6914" max="6914" width="6.375" style="349" customWidth="1"/>
    <col min="6915" max="6924" width="5.375" style="349" customWidth="1"/>
    <col min="6925" max="6934" width="5.5" style="349" customWidth="1"/>
    <col min="6935" max="6935" width="9" style="349"/>
    <col min="6936" max="6941" width="4.5" style="349" bestFit="1" customWidth="1"/>
    <col min="6942" max="7168" width="9" style="349"/>
    <col min="7169" max="7169" width="13.375" style="349" customWidth="1"/>
    <col min="7170" max="7170" width="6.375" style="349" customWidth="1"/>
    <col min="7171" max="7180" width="5.375" style="349" customWidth="1"/>
    <col min="7181" max="7190" width="5.5" style="349" customWidth="1"/>
    <col min="7191" max="7191" width="9" style="349"/>
    <col min="7192" max="7197" width="4.5" style="349" bestFit="1" customWidth="1"/>
    <col min="7198" max="7424" width="9" style="349"/>
    <col min="7425" max="7425" width="13.375" style="349" customWidth="1"/>
    <col min="7426" max="7426" width="6.375" style="349" customWidth="1"/>
    <col min="7427" max="7436" width="5.375" style="349" customWidth="1"/>
    <col min="7437" max="7446" width="5.5" style="349" customWidth="1"/>
    <col min="7447" max="7447" width="9" style="349"/>
    <col min="7448" max="7453" width="4.5" style="349" bestFit="1" customWidth="1"/>
    <col min="7454" max="7680" width="9" style="349"/>
    <col min="7681" max="7681" width="13.375" style="349" customWidth="1"/>
    <col min="7682" max="7682" width="6.375" style="349" customWidth="1"/>
    <col min="7683" max="7692" width="5.375" style="349" customWidth="1"/>
    <col min="7693" max="7702" width="5.5" style="349" customWidth="1"/>
    <col min="7703" max="7703" width="9" style="349"/>
    <col min="7704" max="7709" width="4.5" style="349" bestFit="1" customWidth="1"/>
    <col min="7710" max="7936" width="9" style="349"/>
    <col min="7937" max="7937" width="13.375" style="349" customWidth="1"/>
    <col min="7938" max="7938" width="6.375" style="349" customWidth="1"/>
    <col min="7939" max="7948" width="5.375" style="349" customWidth="1"/>
    <col min="7949" max="7958" width="5.5" style="349" customWidth="1"/>
    <col min="7959" max="7959" width="9" style="349"/>
    <col min="7960" max="7965" width="4.5" style="349" bestFit="1" customWidth="1"/>
    <col min="7966" max="8192" width="9" style="349"/>
    <col min="8193" max="8193" width="13.375" style="349" customWidth="1"/>
    <col min="8194" max="8194" width="6.375" style="349" customWidth="1"/>
    <col min="8195" max="8204" width="5.375" style="349" customWidth="1"/>
    <col min="8205" max="8214" width="5.5" style="349" customWidth="1"/>
    <col min="8215" max="8215" width="9" style="349"/>
    <col min="8216" max="8221" width="4.5" style="349" bestFit="1" customWidth="1"/>
    <col min="8222" max="8448" width="9" style="349"/>
    <col min="8449" max="8449" width="13.375" style="349" customWidth="1"/>
    <col min="8450" max="8450" width="6.375" style="349" customWidth="1"/>
    <col min="8451" max="8460" width="5.375" style="349" customWidth="1"/>
    <col min="8461" max="8470" width="5.5" style="349" customWidth="1"/>
    <col min="8471" max="8471" width="9" style="349"/>
    <col min="8472" max="8477" width="4.5" style="349" bestFit="1" customWidth="1"/>
    <col min="8478" max="8704" width="9" style="349"/>
    <col min="8705" max="8705" width="13.375" style="349" customWidth="1"/>
    <col min="8706" max="8706" width="6.375" style="349" customWidth="1"/>
    <col min="8707" max="8716" width="5.375" style="349" customWidth="1"/>
    <col min="8717" max="8726" width="5.5" style="349" customWidth="1"/>
    <col min="8727" max="8727" width="9" style="349"/>
    <col min="8728" max="8733" width="4.5" style="349" bestFit="1" customWidth="1"/>
    <col min="8734" max="8960" width="9" style="349"/>
    <col min="8961" max="8961" width="13.375" style="349" customWidth="1"/>
    <col min="8962" max="8962" width="6.375" style="349" customWidth="1"/>
    <col min="8963" max="8972" width="5.375" style="349" customWidth="1"/>
    <col min="8973" max="8982" width="5.5" style="349" customWidth="1"/>
    <col min="8983" max="8983" width="9" style="349"/>
    <col min="8984" max="8989" width="4.5" style="349" bestFit="1" customWidth="1"/>
    <col min="8990" max="9216" width="9" style="349"/>
    <col min="9217" max="9217" width="13.375" style="349" customWidth="1"/>
    <col min="9218" max="9218" width="6.375" style="349" customWidth="1"/>
    <col min="9219" max="9228" width="5.375" style="349" customWidth="1"/>
    <col min="9229" max="9238" width="5.5" style="349" customWidth="1"/>
    <col min="9239" max="9239" width="9" style="349"/>
    <col min="9240" max="9245" width="4.5" style="349" bestFit="1" customWidth="1"/>
    <col min="9246" max="9472" width="9" style="349"/>
    <col min="9473" max="9473" width="13.375" style="349" customWidth="1"/>
    <col min="9474" max="9474" width="6.375" style="349" customWidth="1"/>
    <col min="9475" max="9484" width="5.375" style="349" customWidth="1"/>
    <col min="9485" max="9494" width="5.5" style="349" customWidth="1"/>
    <col min="9495" max="9495" width="9" style="349"/>
    <col min="9496" max="9501" width="4.5" style="349" bestFit="1" customWidth="1"/>
    <col min="9502" max="9728" width="9" style="349"/>
    <col min="9729" max="9729" width="13.375" style="349" customWidth="1"/>
    <col min="9730" max="9730" width="6.375" style="349" customWidth="1"/>
    <col min="9731" max="9740" width="5.375" style="349" customWidth="1"/>
    <col min="9741" max="9750" width="5.5" style="349" customWidth="1"/>
    <col min="9751" max="9751" width="9" style="349"/>
    <col min="9752" max="9757" width="4.5" style="349" bestFit="1" customWidth="1"/>
    <col min="9758" max="9984" width="9" style="349"/>
    <col min="9985" max="9985" width="13.375" style="349" customWidth="1"/>
    <col min="9986" max="9986" width="6.375" style="349" customWidth="1"/>
    <col min="9987" max="9996" width="5.375" style="349" customWidth="1"/>
    <col min="9997" max="10006" width="5.5" style="349" customWidth="1"/>
    <col min="10007" max="10007" width="9" style="349"/>
    <col min="10008" max="10013" width="4.5" style="349" bestFit="1" customWidth="1"/>
    <col min="10014" max="10240" width="9" style="349"/>
    <col min="10241" max="10241" width="13.375" style="349" customWidth="1"/>
    <col min="10242" max="10242" width="6.375" style="349" customWidth="1"/>
    <col min="10243" max="10252" width="5.375" style="349" customWidth="1"/>
    <col min="10253" max="10262" width="5.5" style="349" customWidth="1"/>
    <col min="10263" max="10263" width="9" style="349"/>
    <col min="10264" max="10269" width="4.5" style="349" bestFit="1" customWidth="1"/>
    <col min="10270" max="10496" width="9" style="349"/>
    <col min="10497" max="10497" width="13.375" style="349" customWidth="1"/>
    <col min="10498" max="10498" width="6.375" style="349" customWidth="1"/>
    <col min="10499" max="10508" width="5.375" style="349" customWidth="1"/>
    <col min="10509" max="10518" width="5.5" style="349" customWidth="1"/>
    <col min="10519" max="10519" width="9" style="349"/>
    <col min="10520" max="10525" width="4.5" style="349" bestFit="1" customWidth="1"/>
    <col min="10526" max="10752" width="9" style="349"/>
    <col min="10753" max="10753" width="13.375" style="349" customWidth="1"/>
    <col min="10754" max="10754" width="6.375" style="349" customWidth="1"/>
    <col min="10755" max="10764" width="5.375" style="349" customWidth="1"/>
    <col min="10765" max="10774" width="5.5" style="349" customWidth="1"/>
    <col min="10775" max="10775" width="9" style="349"/>
    <col min="10776" max="10781" width="4.5" style="349" bestFit="1" customWidth="1"/>
    <col min="10782" max="11008" width="9" style="349"/>
    <col min="11009" max="11009" width="13.375" style="349" customWidth="1"/>
    <col min="11010" max="11010" width="6.375" style="349" customWidth="1"/>
    <col min="11011" max="11020" width="5.375" style="349" customWidth="1"/>
    <col min="11021" max="11030" width="5.5" style="349" customWidth="1"/>
    <col min="11031" max="11031" width="9" style="349"/>
    <col min="11032" max="11037" width="4.5" style="349" bestFit="1" customWidth="1"/>
    <col min="11038" max="11264" width="9" style="349"/>
    <col min="11265" max="11265" width="13.375" style="349" customWidth="1"/>
    <col min="11266" max="11266" width="6.375" style="349" customWidth="1"/>
    <col min="11267" max="11276" width="5.375" style="349" customWidth="1"/>
    <col min="11277" max="11286" width="5.5" style="349" customWidth="1"/>
    <col min="11287" max="11287" width="9" style="349"/>
    <col min="11288" max="11293" width="4.5" style="349" bestFit="1" customWidth="1"/>
    <col min="11294" max="11520" width="9" style="349"/>
    <col min="11521" max="11521" width="13.375" style="349" customWidth="1"/>
    <col min="11522" max="11522" width="6.375" style="349" customWidth="1"/>
    <col min="11523" max="11532" width="5.375" style="349" customWidth="1"/>
    <col min="11533" max="11542" width="5.5" style="349" customWidth="1"/>
    <col min="11543" max="11543" width="9" style="349"/>
    <col min="11544" max="11549" width="4.5" style="349" bestFit="1" customWidth="1"/>
    <col min="11550" max="11776" width="9" style="349"/>
    <col min="11777" max="11777" width="13.375" style="349" customWidth="1"/>
    <col min="11778" max="11778" width="6.375" style="349" customWidth="1"/>
    <col min="11779" max="11788" width="5.375" style="349" customWidth="1"/>
    <col min="11789" max="11798" width="5.5" style="349" customWidth="1"/>
    <col min="11799" max="11799" width="9" style="349"/>
    <col min="11800" max="11805" width="4.5" style="349" bestFit="1" customWidth="1"/>
    <col min="11806" max="12032" width="9" style="349"/>
    <col min="12033" max="12033" width="13.375" style="349" customWidth="1"/>
    <col min="12034" max="12034" width="6.375" style="349" customWidth="1"/>
    <col min="12035" max="12044" width="5.375" style="349" customWidth="1"/>
    <col min="12045" max="12054" width="5.5" style="349" customWidth="1"/>
    <col min="12055" max="12055" width="9" style="349"/>
    <col min="12056" max="12061" width="4.5" style="349" bestFit="1" customWidth="1"/>
    <col min="12062" max="12288" width="9" style="349"/>
    <col min="12289" max="12289" width="13.375" style="349" customWidth="1"/>
    <col min="12290" max="12290" width="6.375" style="349" customWidth="1"/>
    <col min="12291" max="12300" width="5.375" style="349" customWidth="1"/>
    <col min="12301" max="12310" width="5.5" style="349" customWidth="1"/>
    <col min="12311" max="12311" width="9" style="349"/>
    <col min="12312" max="12317" width="4.5" style="349" bestFit="1" customWidth="1"/>
    <col min="12318" max="12544" width="9" style="349"/>
    <col min="12545" max="12545" width="13.375" style="349" customWidth="1"/>
    <col min="12546" max="12546" width="6.375" style="349" customWidth="1"/>
    <col min="12547" max="12556" width="5.375" style="349" customWidth="1"/>
    <col min="12557" max="12566" width="5.5" style="349" customWidth="1"/>
    <col min="12567" max="12567" width="9" style="349"/>
    <col min="12568" max="12573" width="4.5" style="349" bestFit="1" customWidth="1"/>
    <col min="12574" max="12800" width="9" style="349"/>
    <col min="12801" max="12801" width="13.375" style="349" customWidth="1"/>
    <col min="12802" max="12802" width="6.375" style="349" customWidth="1"/>
    <col min="12803" max="12812" width="5.375" style="349" customWidth="1"/>
    <col min="12813" max="12822" width="5.5" style="349" customWidth="1"/>
    <col min="12823" max="12823" width="9" style="349"/>
    <col min="12824" max="12829" width="4.5" style="349" bestFit="1" customWidth="1"/>
    <col min="12830" max="13056" width="9" style="349"/>
    <col min="13057" max="13057" width="13.375" style="349" customWidth="1"/>
    <col min="13058" max="13058" width="6.375" style="349" customWidth="1"/>
    <col min="13059" max="13068" width="5.375" style="349" customWidth="1"/>
    <col min="13069" max="13078" width="5.5" style="349" customWidth="1"/>
    <col min="13079" max="13079" width="9" style="349"/>
    <col min="13080" max="13085" width="4.5" style="349" bestFit="1" customWidth="1"/>
    <col min="13086" max="13312" width="9" style="349"/>
    <col min="13313" max="13313" width="13.375" style="349" customWidth="1"/>
    <col min="13314" max="13314" width="6.375" style="349" customWidth="1"/>
    <col min="13315" max="13324" width="5.375" style="349" customWidth="1"/>
    <col min="13325" max="13334" width="5.5" style="349" customWidth="1"/>
    <col min="13335" max="13335" width="9" style="349"/>
    <col min="13336" max="13341" width="4.5" style="349" bestFit="1" customWidth="1"/>
    <col min="13342" max="13568" width="9" style="349"/>
    <col min="13569" max="13569" width="13.375" style="349" customWidth="1"/>
    <col min="13570" max="13570" width="6.375" style="349" customWidth="1"/>
    <col min="13571" max="13580" width="5.375" style="349" customWidth="1"/>
    <col min="13581" max="13590" width="5.5" style="349" customWidth="1"/>
    <col min="13591" max="13591" width="9" style="349"/>
    <col min="13592" max="13597" width="4.5" style="349" bestFit="1" customWidth="1"/>
    <col min="13598" max="13824" width="9" style="349"/>
    <col min="13825" max="13825" width="13.375" style="349" customWidth="1"/>
    <col min="13826" max="13826" width="6.375" style="349" customWidth="1"/>
    <col min="13827" max="13836" width="5.375" style="349" customWidth="1"/>
    <col min="13837" max="13846" width="5.5" style="349" customWidth="1"/>
    <col min="13847" max="13847" width="9" style="349"/>
    <col min="13848" max="13853" width="4.5" style="349" bestFit="1" customWidth="1"/>
    <col min="13854" max="14080" width="9" style="349"/>
    <col min="14081" max="14081" width="13.375" style="349" customWidth="1"/>
    <col min="14082" max="14082" width="6.375" style="349" customWidth="1"/>
    <col min="14083" max="14092" width="5.375" style="349" customWidth="1"/>
    <col min="14093" max="14102" width="5.5" style="349" customWidth="1"/>
    <col min="14103" max="14103" width="9" style="349"/>
    <col min="14104" max="14109" width="4.5" style="349" bestFit="1" customWidth="1"/>
    <col min="14110" max="14336" width="9" style="349"/>
    <col min="14337" max="14337" width="13.375" style="349" customWidth="1"/>
    <col min="14338" max="14338" width="6.375" style="349" customWidth="1"/>
    <col min="14339" max="14348" width="5.375" style="349" customWidth="1"/>
    <col min="14349" max="14358" width="5.5" style="349" customWidth="1"/>
    <col min="14359" max="14359" width="9" style="349"/>
    <col min="14360" max="14365" width="4.5" style="349" bestFit="1" customWidth="1"/>
    <col min="14366" max="14592" width="9" style="349"/>
    <col min="14593" max="14593" width="13.375" style="349" customWidth="1"/>
    <col min="14594" max="14594" width="6.375" style="349" customWidth="1"/>
    <col min="14595" max="14604" width="5.375" style="349" customWidth="1"/>
    <col min="14605" max="14614" width="5.5" style="349" customWidth="1"/>
    <col min="14615" max="14615" width="9" style="349"/>
    <col min="14616" max="14621" width="4.5" style="349" bestFit="1" customWidth="1"/>
    <col min="14622" max="14848" width="9" style="349"/>
    <col min="14849" max="14849" width="13.375" style="349" customWidth="1"/>
    <col min="14850" max="14850" width="6.375" style="349" customWidth="1"/>
    <col min="14851" max="14860" width="5.375" style="349" customWidth="1"/>
    <col min="14861" max="14870" width="5.5" style="349" customWidth="1"/>
    <col min="14871" max="14871" width="9" style="349"/>
    <col min="14872" max="14877" width="4.5" style="349" bestFit="1" customWidth="1"/>
    <col min="14878" max="15104" width="9" style="349"/>
    <col min="15105" max="15105" width="13.375" style="349" customWidth="1"/>
    <col min="15106" max="15106" width="6.375" style="349" customWidth="1"/>
    <col min="15107" max="15116" width="5.375" style="349" customWidth="1"/>
    <col min="15117" max="15126" width="5.5" style="349" customWidth="1"/>
    <col min="15127" max="15127" width="9" style="349"/>
    <col min="15128" max="15133" width="4.5" style="349" bestFit="1" customWidth="1"/>
    <col min="15134" max="15360" width="9" style="349"/>
    <col min="15361" max="15361" width="13.375" style="349" customWidth="1"/>
    <col min="15362" max="15362" width="6.375" style="349" customWidth="1"/>
    <col min="15363" max="15372" width="5.375" style="349" customWidth="1"/>
    <col min="15373" max="15382" width="5.5" style="349" customWidth="1"/>
    <col min="15383" max="15383" width="9" style="349"/>
    <col min="15384" max="15389" width="4.5" style="349" bestFit="1" customWidth="1"/>
    <col min="15390" max="15616" width="9" style="349"/>
    <col min="15617" max="15617" width="13.375" style="349" customWidth="1"/>
    <col min="15618" max="15618" width="6.375" style="349" customWidth="1"/>
    <col min="15619" max="15628" width="5.375" style="349" customWidth="1"/>
    <col min="15629" max="15638" width="5.5" style="349" customWidth="1"/>
    <col min="15639" max="15639" width="9" style="349"/>
    <col min="15640" max="15645" width="4.5" style="349" bestFit="1" customWidth="1"/>
    <col min="15646" max="15872" width="9" style="349"/>
    <col min="15873" max="15873" width="13.375" style="349" customWidth="1"/>
    <col min="15874" max="15874" width="6.375" style="349" customWidth="1"/>
    <col min="15875" max="15884" width="5.375" style="349" customWidth="1"/>
    <col min="15885" max="15894" width="5.5" style="349" customWidth="1"/>
    <col min="15895" max="15895" width="9" style="349"/>
    <col min="15896" max="15901" width="4.5" style="349" bestFit="1" customWidth="1"/>
    <col min="15902" max="16128" width="9" style="349"/>
    <col min="16129" max="16129" width="13.375" style="349" customWidth="1"/>
    <col min="16130" max="16130" width="6.375" style="349" customWidth="1"/>
    <col min="16131" max="16140" width="5.375" style="349" customWidth="1"/>
    <col min="16141" max="16150" width="5.5" style="349" customWidth="1"/>
    <col min="16151" max="16151" width="9" style="349"/>
    <col min="16152" max="16157" width="4.5" style="349" bestFit="1" customWidth="1"/>
    <col min="16158" max="16384" width="9" style="349"/>
  </cols>
  <sheetData>
    <row r="1" spans="1:34" s="94" customFormat="1" ht="18" customHeight="1">
      <c r="A1" s="1458" t="s">
        <v>4302</v>
      </c>
      <c r="B1" s="340"/>
      <c r="C1" s="341"/>
      <c r="D1" s="341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3"/>
      <c r="Q1" s="1739" t="s">
        <v>2813</v>
      </c>
      <c r="R1" s="1739"/>
      <c r="S1" s="1739"/>
      <c r="T1" s="1739" t="s">
        <v>2814</v>
      </c>
      <c r="U1" s="1739"/>
      <c r="V1" s="1739"/>
    </row>
    <row r="2" spans="1:34" s="94" customFormat="1" ht="18" customHeight="1">
      <c r="A2" s="1458" t="s">
        <v>4303</v>
      </c>
      <c r="B2" s="344" t="s">
        <v>4304</v>
      </c>
      <c r="C2" s="345"/>
      <c r="D2" s="1460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1457"/>
      <c r="P2" s="1457" t="s">
        <v>4305</v>
      </c>
      <c r="Q2" s="1739" t="s">
        <v>3526</v>
      </c>
      <c r="R2" s="1739"/>
      <c r="S2" s="1739"/>
      <c r="T2" s="1801" t="s">
        <v>337</v>
      </c>
      <c r="U2" s="1801"/>
      <c r="V2" s="1801"/>
    </row>
    <row r="3" spans="1:34" s="100" customFormat="1" ht="25.5" customHeight="1">
      <c r="A3" s="1748" t="s">
        <v>4306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  <c r="P3" s="1748"/>
      <c r="Q3" s="1748"/>
      <c r="R3" s="1748"/>
      <c r="S3" s="1748"/>
      <c r="T3" s="1748"/>
      <c r="U3" s="1748"/>
      <c r="V3" s="1748"/>
    </row>
    <row r="4" spans="1:34" s="94" customFormat="1" ht="18" customHeight="1">
      <c r="A4" s="345"/>
      <c r="B4" s="345"/>
      <c r="C4" s="346"/>
      <c r="D4" s="346"/>
      <c r="E4" s="346"/>
      <c r="F4" s="346"/>
      <c r="G4" s="346"/>
      <c r="H4" s="346"/>
      <c r="I4" s="346"/>
      <c r="J4" s="346" t="s">
        <v>4307</v>
      </c>
      <c r="K4" s="346"/>
      <c r="L4" s="346"/>
      <c r="M4" s="346"/>
      <c r="N4" s="346"/>
      <c r="O4" s="346"/>
      <c r="P4" s="346"/>
      <c r="Q4" s="346"/>
      <c r="R4" s="346"/>
      <c r="S4" s="346"/>
      <c r="T4" s="1800" t="s">
        <v>4308</v>
      </c>
      <c r="U4" s="1800"/>
      <c r="V4" s="1800"/>
    </row>
    <row r="5" spans="1:34" s="1469" customFormat="1" ht="18" customHeight="1">
      <c r="A5" s="1804" t="s">
        <v>4309</v>
      </c>
      <c r="B5" s="1802" t="s">
        <v>4310</v>
      </c>
      <c r="C5" s="1802" t="s">
        <v>4311</v>
      </c>
      <c r="D5" s="1802"/>
      <c r="E5" s="1802"/>
      <c r="F5" s="1802" t="s">
        <v>4312</v>
      </c>
      <c r="G5" s="1802"/>
      <c r="H5" s="1802"/>
      <c r="I5" s="1803" t="s">
        <v>4313</v>
      </c>
      <c r="J5" s="1806"/>
      <c r="K5" s="1806"/>
      <c r="L5" s="1807"/>
      <c r="M5" s="1803" t="s">
        <v>4314</v>
      </c>
      <c r="N5" s="1806"/>
      <c r="O5" s="1806"/>
      <c r="P5" s="1807"/>
      <c r="Q5" s="1802" t="s">
        <v>4315</v>
      </c>
      <c r="R5" s="1802"/>
      <c r="S5" s="1803"/>
      <c r="T5" s="1802" t="s">
        <v>4316</v>
      </c>
      <c r="U5" s="1802"/>
      <c r="V5" s="1803"/>
    </row>
    <row r="6" spans="1:34" s="1469" customFormat="1" ht="18" customHeight="1">
      <c r="A6" s="1805"/>
      <c r="B6" s="1802"/>
      <c r="C6" s="1458" t="s">
        <v>326</v>
      </c>
      <c r="D6" s="1458" t="s">
        <v>338</v>
      </c>
      <c r="E6" s="1458" t="s">
        <v>339</v>
      </c>
      <c r="F6" s="1458" t="s">
        <v>326</v>
      </c>
      <c r="G6" s="1458" t="s">
        <v>338</v>
      </c>
      <c r="H6" s="1458" t="s">
        <v>339</v>
      </c>
      <c r="I6" s="1458" t="s">
        <v>326</v>
      </c>
      <c r="J6" s="1458" t="s">
        <v>340</v>
      </c>
      <c r="K6" s="1458" t="s">
        <v>341</v>
      </c>
      <c r="L6" s="1458" t="s">
        <v>342</v>
      </c>
      <c r="M6" s="1458" t="s">
        <v>326</v>
      </c>
      <c r="N6" s="1458" t="s">
        <v>340</v>
      </c>
      <c r="O6" s="1458" t="s">
        <v>341</v>
      </c>
      <c r="P6" s="1458" t="s">
        <v>342</v>
      </c>
      <c r="Q6" s="1458" t="s">
        <v>326</v>
      </c>
      <c r="R6" s="1458" t="s">
        <v>343</v>
      </c>
      <c r="S6" s="1459" t="s">
        <v>327</v>
      </c>
      <c r="T6" s="1458" t="s">
        <v>326</v>
      </c>
      <c r="U6" s="1458" t="s">
        <v>343</v>
      </c>
      <c r="V6" s="1459" t="s">
        <v>327</v>
      </c>
    </row>
    <row r="7" spans="1:34" ht="18" customHeight="1">
      <c r="A7" s="347" t="s">
        <v>4317</v>
      </c>
      <c r="B7" s="348">
        <f>SUM(B10:B12)</f>
        <v>51</v>
      </c>
      <c r="C7" s="348">
        <f>SUM(C10:C12)</f>
        <v>5681</v>
      </c>
      <c r="D7" s="348">
        <f>SUM(D10:D12)</f>
        <v>2076</v>
      </c>
      <c r="E7" s="348">
        <f t="shared" ref="E7:S7" si="0">SUM(E10:E12)</f>
        <v>3605</v>
      </c>
      <c r="F7" s="348">
        <f t="shared" si="0"/>
        <v>1087</v>
      </c>
      <c r="G7" s="348">
        <f t="shared" si="0"/>
        <v>286</v>
      </c>
      <c r="H7" s="348">
        <f t="shared" si="0"/>
        <v>801</v>
      </c>
      <c r="I7" s="348">
        <f t="shared" si="0"/>
        <v>1691</v>
      </c>
      <c r="J7" s="348">
        <f t="shared" si="0"/>
        <v>1527</v>
      </c>
      <c r="K7" s="348">
        <f>SUM(K10:K12)</f>
        <v>96</v>
      </c>
      <c r="L7" s="348">
        <f t="shared" si="0"/>
        <v>68</v>
      </c>
      <c r="M7" s="348">
        <f>SUM(M10:M12)</f>
        <v>60697</v>
      </c>
      <c r="N7" s="348">
        <f>SUM(N10:N12)</f>
        <v>56583</v>
      </c>
      <c r="O7" s="348">
        <f>SUM(O10:O12)</f>
        <v>2548</v>
      </c>
      <c r="P7" s="348">
        <f t="shared" si="0"/>
        <v>1566</v>
      </c>
      <c r="Q7" s="348">
        <f>SUM(Q10:Q12)</f>
        <v>20496</v>
      </c>
      <c r="R7" s="348">
        <f>SUM(R10:R12)</f>
        <v>9873</v>
      </c>
      <c r="S7" s="348">
        <f t="shared" si="0"/>
        <v>10623</v>
      </c>
      <c r="T7" s="348">
        <f>SUM(T10:T12)</f>
        <v>741</v>
      </c>
      <c r="U7" s="348">
        <f>SUM(U10:U12)</f>
        <v>525</v>
      </c>
      <c r="V7" s="348">
        <f>SUM(V10:V12)</f>
        <v>216</v>
      </c>
      <c r="X7" s="350">
        <f>C7-D7-E7</f>
        <v>0</v>
      </c>
      <c r="Y7" s="350">
        <f>F7-G7-H7</f>
        <v>0</v>
      </c>
      <c r="Z7" s="350">
        <f>I7-J7-K7-L7</f>
        <v>0</v>
      </c>
      <c r="AA7" s="350">
        <f>M7-N7-O7-P7</f>
        <v>0</v>
      </c>
      <c r="AB7" s="350">
        <f>Q7-R7-S7</f>
        <v>0</v>
      </c>
      <c r="AC7" s="350">
        <f>T7-U7-V7</f>
        <v>0</v>
      </c>
    </row>
    <row r="8" spans="1:34" ht="18" customHeight="1">
      <c r="A8" s="351"/>
      <c r="B8" s="348"/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352"/>
      <c r="Q8" s="353"/>
      <c r="R8" s="353"/>
      <c r="S8" s="353"/>
      <c r="X8" s="350"/>
      <c r="Y8" s="350"/>
      <c r="Z8" s="350"/>
      <c r="AA8" s="350"/>
      <c r="AB8" s="350"/>
      <c r="AC8" s="350"/>
    </row>
    <row r="9" spans="1:34" ht="18" customHeight="1">
      <c r="A9" s="351" t="s">
        <v>4318</v>
      </c>
      <c r="B9" s="348"/>
      <c r="C9" s="352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53"/>
      <c r="R9" s="353"/>
      <c r="S9" s="353"/>
      <c r="X9" s="350"/>
      <c r="Y9" s="350"/>
      <c r="Z9" s="350"/>
      <c r="AA9" s="350"/>
      <c r="AB9" s="350"/>
      <c r="AC9" s="350"/>
    </row>
    <row r="10" spans="1:34" ht="18" customHeight="1">
      <c r="A10" s="354" t="s">
        <v>4319</v>
      </c>
      <c r="B10" s="348">
        <f>'高中-2'!C8</f>
        <v>2</v>
      </c>
      <c r="C10" s="348">
        <f>SUM(D10:E10)</f>
        <v>300</v>
      </c>
      <c r="D10" s="348">
        <f>'高中-11'!F8</f>
        <v>108</v>
      </c>
      <c r="E10" s="348">
        <f>'高中-11'!G8</f>
        <v>192</v>
      </c>
      <c r="F10" s="348">
        <f>SUM(G10:H10)</f>
        <v>69</v>
      </c>
      <c r="G10" s="348">
        <f>'高中-11'!R8</f>
        <v>14</v>
      </c>
      <c r="H10" s="348">
        <f>'高中-11'!S8</f>
        <v>55</v>
      </c>
      <c r="I10" s="348">
        <f>'高中-5'!C8</f>
        <v>98</v>
      </c>
      <c r="J10" s="355">
        <f>I10-K10-L10</f>
        <v>77</v>
      </c>
      <c r="K10" s="355">
        <v>21</v>
      </c>
      <c r="L10" s="355">
        <v>0</v>
      </c>
      <c r="M10" s="348">
        <f>'高中-5'!I8+'高中-5'!J8</f>
        <v>3659</v>
      </c>
      <c r="N10" s="355">
        <f>M10-O10-P10</f>
        <v>3071</v>
      </c>
      <c r="O10" s="355">
        <v>588</v>
      </c>
      <c r="P10" s="355">
        <v>0</v>
      </c>
      <c r="Q10" s="348">
        <f>SUM(R10:S10)</f>
        <v>1205</v>
      </c>
      <c r="R10" s="356">
        <f>'高中-5'!R8</f>
        <v>767</v>
      </c>
      <c r="S10" s="356">
        <f>'高中-5'!S8</f>
        <v>438</v>
      </c>
      <c r="T10" s="348">
        <f>SUM(U10:V10)</f>
        <v>35</v>
      </c>
      <c r="U10" s="356">
        <f>'高中-5'!AA8</f>
        <v>27</v>
      </c>
      <c r="V10" s="356">
        <f>'高中-5'!AB8</f>
        <v>8</v>
      </c>
      <c r="X10" s="350">
        <f t="shared" ref="X10:X26" si="1">C10-D10-E10</f>
        <v>0</v>
      </c>
      <c r="Y10" s="350">
        <f t="shared" ref="Y10:Y26" si="2">F10-G10-H10</f>
        <v>0</v>
      </c>
      <c r="Z10" s="350">
        <f t="shared" ref="Z10:Z26" si="3">I10-J10-K10-L10</f>
        <v>0</v>
      </c>
      <c r="AA10" s="350">
        <f t="shared" ref="AA10:AA26" si="4">M10-N10-O10-P10</f>
        <v>0</v>
      </c>
      <c r="AB10" s="350">
        <f t="shared" ref="AB10:AB26" si="5">Q10-R10-S10</f>
        <v>0</v>
      </c>
      <c r="AC10" s="350">
        <f t="shared" ref="AC10:AC26" si="6">T10-U10-V10</f>
        <v>0</v>
      </c>
    </row>
    <row r="11" spans="1:34" ht="18" customHeight="1">
      <c r="A11" s="354" t="s">
        <v>4320</v>
      </c>
      <c r="B11" s="348">
        <f>'高中-2'!D8</f>
        <v>26</v>
      </c>
      <c r="C11" s="348">
        <f>SUM(D11:E11)</f>
        <v>3922</v>
      </c>
      <c r="D11" s="348">
        <f>'高中-11'!I8</f>
        <v>1379</v>
      </c>
      <c r="E11" s="348">
        <f>'高中-11'!J8</f>
        <v>2543</v>
      </c>
      <c r="F11" s="348">
        <f>SUM(G11:H11)</f>
        <v>678</v>
      </c>
      <c r="G11" s="348">
        <f>'高中-11'!U8</f>
        <v>166</v>
      </c>
      <c r="H11" s="348">
        <f>'高中-11'!V8</f>
        <v>512</v>
      </c>
      <c r="I11" s="348">
        <f>'高中-5'!D8</f>
        <v>1335</v>
      </c>
      <c r="J11" s="355">
        <f>I11-K11-L11</f>
        <v>1193</v>
      </c>
      <c r="K11" s="355">
        <v>74</v>
      </c>
      <c r="L11" s="355">
        <v>68</v>
      </c>
      <c r="M11" s="348">
        <f>'高中-5'!K8+'高中-5'!L8</f>
        <v>46465</v>
      </c>
      <c r="N11" s="355">
        <f>M11-O11-P11</f>
        <v>42969</v>
      </c>
      <c r="O11" s="355">
        <v>1930</v>
      </c>
      <c r="P11" s="355">
        <v>1566</v>
      </c>
      <c r="Q11" s="348">
        <f>SUM(R11:S11)</f>
        <v>14860</v>
      </c>
      <c r="R11" s="356">
        <f>'高中-5'!T8</f>
        <v>7308</v>
      </c>
      <c r="S11" s="356">
        <f>'高中-5'!U8</f>
        <v>7552</v>
      </c>
      <c r="T11" s="348">
        <f>SUM(U11:V11)</f>
        <v>629</v>
      </c>
      <c r="U11" s="356">
        <f>'高中-5'!AC8</f>
        <v>454</v>
      </c>
      <c r="V11" s="356">
        <f>'高中-5'!AD8</f>
        <v>175</v>
      </c>
      <c r="X11" s="350">
        <f t="shared" si="1"/>
        <v>0</v>
      </c>
      <c r="Y11" s="350">
        <f t="shared" si="2"/>
        <v>0</v>
      </c>
      <c r="Z11" s="350">
        <f t="shared" si="3"/>
        <v>0</v>
      </c>
      <c r="AA11" s="350">
        <f t="shared" si="4"/>
        <v>0</v>
      </c>
      <c r="AB11" s="350">
        <f t="shared" si="5"/>
        <v>0</v>
      </c>
      <c r="AC11" s="350">
        <f t="shared" si="6"/>
        <v>0</v>
      </c>
    </row>
    <row r="12" spans="1:34" ht="18" customHeight="1">
      <c r="A12" s="354" t="s">
        <v>4321</v>
      </c>
      <c r="B12" s="348">
        <f>'高中-2'!E8</f>
        <v>23</v>
      </c>
      <c r="C12" s="348">
        <f>SUM(D12:E12)</f>
        <v>1459</v>
      </c>
      <c r="D12" s="348">
        <f>'高中-11'!L8</f>
        <v>589</v>
      </c>
      <c r="E12" s="348">
        <f>'高中-11'!M8</f>
        <v>870</v>
      </c>
      <c r="F12" s="348">
        <f>SUM(G12:H12)</f>
        <v>340</v>
      </c>
      <c r="G12" s="348">
        <f>'高中-11'!X8</f>
        <v>106</v>
      </c>
      <c r="H12" s="348">
        <f>'高中-11'!Y8</f>
        <v>234</v>
      </c>
      <c r="I12" s="348">
        <f>'高中-5'!E8</f>
        <v>258</v>
      </c>
      <c r="J12" s="355">
        <f>I12-K12-L12</f>
        <v>257</v>
      </c>
      <c r="K12" s="355">
        <v>1</v>
      </c>
      <c r="L12" s="355">
        <v>0</v>
      </c>
      <c r="M12" s="348">
        <f>'高中-5'!M8+'高中-5'!N8</f>
        <v>10573</v>
      </c>
      <c r="N12" s="355">
        <f>M12-O12-P12</f>
        <v>10543</v>
      </c>
      <c r="O12" s="355">
        <v>30</v>
      </c>
      <c r="P12" s="355">
        <v>0</v>
      </c>
      <c r="Q12" s="348">
        <f>SUM(R12:S12)</f>
        <v>4431</v>
      </c>
      <c r="R12" s="356">
        <f>'高中-5'!V8</f>
        <v>1798</v>
      </c>
      <c r="S12" s="356">
        <f>'高中-5'!W8</f>
        <v>2633</v>
      </c>
      <c r="T12" s="348">
        <f>SUM(U12:V12)</f>
        <v>77</v>
      </c>
      <c r="U12" s="356">
        <f>'高中-5'!AE8</f>
        <v>44</v>
      </c>
      <c r="V12" s="356">
        <f>'高中-5'!AF8</f>
        <v>33</v>
      </c>
      <c r="X12" s="350">
        <f t="shared" si="1"/>
        <v>0</v>
      </c>
      <c r="Y12" s="350">
        <f t="shared" si="2"/>
        <v>0</v>
      </c>
      <c r="Z12" s="350">
        <f t="shared" si="3"/>
        <v>0</v>
      </c>
      <c r="AA12" s="350">
        <f t="shared" si="4"/>
        <v>0</v>
      </c>
      <c r="AB12" s="350">
        <f t="shared" si="5"/>
        <v>0</v>
      </c>
      <c r="AC12" s="350">
        <f t="shared" si="6"/>
        <v>0</v>
      </c>
    </row>
    <row r="13" spans="1:34" ht="18" customHeight="1">
      <c r="A13" s="351"/>
      <c r="B13" s="348"/>
      <c r="C13" s="348"/>
      <c r="D13" s="348"/>
      <c r="E13" s="348"/>
      <c r="F13" s="348"/>
      <c r="G13" s="348"/>
      <c r="H13" s="348"/>
      <c r="I13" s="348"/>
      <c r="J13" s="355"/>
      <c r="K13" s="348"/>
      <c r="L13" s="348"/>
      <c r="M13" s="348"/>
      <c r="N13" s="355"/>
      <c r="O13" s="348"/>
      <c r="P13" s="348"/>
      <c r="Q13" s="356"/>
      <c r="R13" s="356"/>
      <c r="S13" s="356"/>
      <c r="T13" s="356"/>
      <c r="U13" s="356"/>
      <c r="V13" s="356"/>
      <c r="X13" s="350"/>
      <c r="Y13" s="350"/>
      <c r="Z13" s="350"/>
      <c r="AA13" s="350"/>
      <c r="AB13" s="350"/>
      <c r="AC13" s="350"/>
    </row>
    <row r="14" spans="1:34" ht="18" customHeight="1">
      <c r="A14" s="351" t="s">
        <v>4322</v>
      </c>
      <c r="B14" s="348"/>
      <c r="C14" s="348"/>
      <c r="D14" s="348"/>
      <c r="E14" s="348"/>
      <c r="F14" s="348"/>
      <c r="G14" s="348"/>
      <c r="H14" s="348"/>
      <c r="I14" s="348"/>
      <c r="J14" s="355"/>
      <c r="K14" s="348"/>
      <c r="L14" s="348"/>
      <c r="M14" s="348"/>
      <c r="N14" s="355"/>
      <c r="O14" s="348"/>
      <c r="P14" s="348"/>
      <c r="Q14" s="348"/>
      <c r="R14" s="348"/>
      <c r="S14" s="348"/>
      <c r="T14" s="348"/>
      <c r="U14" s="348"/>
      <c r="V14" s="348"/>
      <c r="X14" s="350"/>
      <c r="Y14" s="350"/>
      <c r="Z14" s="350"/>
      <c r="AA14" s="350"/>
      <c r="AB14" s="350"/>
      <c r="AC14" s="350"/>
    </row>
    <row r="15" spans="1:34" ht="18" customHeight="1">
      <c r="A15" s="347" t="s">
        <v>4323</v>
      </c>
      <c r="B15" s="348">
        <f>'高中-2'!B9</f>
        <v>2</v>
      </c>
      <c r="C15" s="348">
        <f>D15+E15</f>
        <v>257</v>
      </c>
      <c r="D15" s="348">
        <f>'高中-11'!C9</f>
        <v>82</v>
      </c>
      <c r="E15" s="348">
        <f>'高中-11'!D9</f>
        <v>175</v>
      </c>
      <c r="F15" s="348">
        <f>G15+H15</f>
        <v>46</v>
      </c>
      <c r="G15" s="348">
        <f>'高中-11'!O9</f>
        <v>14</v>
      </c>
      <c r="H15" s="348">
        <f>'高中-11'!P9</f>
        <v>32</v>
      </c>
      <c r="I15" s="348">
        <f>'高中-5'!B9</f>
        <v>65</v>
      </c>
      <c r="J15" s="355">
        <f>I15-K15-L15</f>
        <v>59</v>
      </c>
      <c r="K15" s="355">
        <v>3</v>
      </c>
      <c r="L15" s="355">
        <v>3</v>
      </c>
      <c r="M15" s="348">
        <f>'高中-5'!F9</f>
        <v>2220</v>
      </c>
      <c r="N15" s="355">
        <f>M15-O15-P15</f>
        <v>2085</v>
      </c>
      <c r="O15" s="355">
        <v>71</v>
      </c>
      <c r="P15" s="355">
        <v>64</v>
      </c>
      <c r="Q15" s="348">
        <f>'高中-5'!O9</f>
        <v>751</v>
      </c>
      <c r="R15" s="348">
        <f>'高中-5'!P9</f>
        <v>420</v>
      </c>
      <c r="S15" s="348">
        <f>'高中-5'!Q9</f>
        <v>331</v>
      </c>
      <c r="T15" s="348">
        <f>'高中-5'!X9</f>
        <v>15</v>
      </c>
      <c r="U15" s="348">
        <f>'高中-5'!Y9</f>
        <v>13</v>
      </c>
      <c r="V15" s="348">
        <f>'高中-5'!Z9</f>
        <v>2</v>
      </c>
      <c r="X15" s="350">
        <f t="shared" si="1"/>
        <v>0</v>
      </c>
      <c r="Y15" s="350">
        <f t="shared" si="2"/>
        <v>0</v>
      </c>
      <c r="Z15" s="350">
        <f t="shared" si="3"/>
        <v>0</v>
      </c>
      <c r="AA15" s="350">
        <f t="shared" si="4"/>
        <v>0</v>
      </c>
      <c r="AB15" s="350">
        <f t="shared" si="5"/>
        <v>0</v>
      </c>
      <c r="AC15" s="350">
        <f t="shared" si="6"/>
        <v>0</v>
      </c>
      <c r="AF15" s="350"/>
      <c r="AG15" s="350"/>
      <c r="AH15" s="350"/>
    </row>
    <row r="16" spans="1:34" ht="18" customHeight="1">
      <c r="A16" s="347" t="s">
        <v>4324</v>
      </c>
      <c r="B16" s="348">
        <f>'高中-2'!B10</f>
        <v>3</v>
      </c>
      <c r="C16" s="348">
        <f t="shared" ref="C16:C26" si="7">D16+E16</f>
        <v>344</v>
      </c>
      <c r="D16" s="348">
        <f>'高中-11'!C10</f>
        <v>140</v>
      </c>
      <c r="E16" s="348">
        <f>'高中-11'!D10</f>
        <v>204</v>
      </c>
      <c r="F16" s="348">
        <f t="shared" ref="F16:F26" si="8">G16+H16</f>
        <v>69</v>
      </c>
      <c r="G16" s="348">
        <f>'高中-11'!O10</f>
        <v>12</v>
      </c>
      <c r="H16" s="348">
        <f>'高中-11'!P10</f>
        <v>57</v>
      </c>
      <c r="I16" s="348">
        <f>'高中-5'!B10</f>
        <v>130</v>
      </c>
      <c r="J16" s="355">
        <f t="shared" ref="J16:J26" si="9">I16-K16-L16</f>
        <v>121</v>
      </c>
      <c r="K16" s="355">
        <v>3</v>
      </c>
      <c r="L16" s="355">
        <v>6</v>
      </c>
      <c r="M16" s="348">
        <f>'高中-5'!F10</f>
        <v>4595</v>
      </c>
      <c r="N16" s="355">
        <f t="shared" ref="N16:N26" si="10">M16-O16-P16</f>
        <v>4397</v>
      </c>
      <c r="O16" s="355">
        <v>50</v>
      </c>
      <c r="P16" s="355">
        <v>148</v>
      </c>
      <c r="Q16" s="348">
        <f>'高中-5'!O10</f>
        <v>1478</v>
      </c>
      <c r="R16" s="348">
        <f>'高中-5'!P10</f>
        <v>746</v>
      </c>
      <c r="S16" s="348">
        <f>'高中-5'!Q10</f>
        <v>732</v>
      </c>
      <c r="T16" s="348">
        <f>'高中-5'!X10</f>
        <v>98</v>
      </c>
      <c r="U16" s="348">
        <f>'高中-5'!Y10</f>
        <v>71</v>
      </c>
      <c r="V16" s="348">
        <f>'高中-5'!Z10</f>
        <v>27</v>
      </c>
      <c r="X16" s="350">
        <f t="shared" si="1"/>
        <v>0</v>
      </c>
      <c r="Y16" s="350">
        <f t="shared" si="2"/>
        <v>0</v>
      </c>
      <c r="Z16" s="350">
        <f t="shared" si="3"/>
        <v>0</v>
      </c>
      <c r="AA16" s="350">
        <f t="shared" si="4"/>
        <v>0</v>
      </c>
      <c r="AB16" s="350">
        <f t="shared" si="5"/>
        <v>0</v>
      </c>
      <c r="AC16" s="350">
        <f t="shared" si="6"/>
        <v>0</v>
      </c>
      <c r="AF16" s="350"/>
      <c r="AG16" s="350"/>
      <c r="AH16" s="350"/>
    </row>
    <row r="17" spans="1:34" ht="18" customHeight="1">
      <c r="A17" s="347" t="s">
        <v>4325</v>
      </c>
      <c r="B17" s="348">
        <f>'高中-2'!B11</f>
        <v>5</v>
      </c>
      <c r="C17" s="348">
        <f t="shared" si="7"/>
        <v>655</v>
      </c>
      <c r="D17" s="348">
        <f>'高中-11'!C11</f>
        <v>251</v>
      </c>
      <c r="E17" s="348">
        <f>'高中-11'!D11</f>
        <v>404</v>
      </c>
      <c r="F17" s="348">
        <f t="shared" si="8"/>
        <v>127</v>
      </c>
      <c r="G17" s="348">
        <f>'高中-11'!O11</f>
        <v>34</v>
      </c>
      <c r="H17" s="348">
        <f>'高中-11'!P11</f>
        <v>93</v>
      </c>
      <c r="I17" s="348">
        <f>'高中-5'!B11</f>
        <v>180</v>
      </c>
      <c r="J17" s="355">
        <f t="shared" si="9"/>
        <v>159</v>
      </c>
      <c r="K17" s="355">
        <v>18</v>
      </c>
      <c r="L17" s="355">
        <v>3</v>
      </c>
      <c r="M17" s="348">
        <f>'高中-5'!F11</f>
        <v>6988</v>
      </c>
      <c r="N17" s="355">
        <f t="shared" si="10"/>
        <v>6420</v>
      </c>
      <c r="O17" s="355">
        <v>511</v>
      </c>
      <c r="P17" s="355">
        <v>57</v>
      </c>
      <c r="Q17" s="348">
        <f>'高中-5'!O11</f>
        <v>2342</v>
      </c>
      <c r="R17" s="348">
        <f>'高中-5'!P11</f>
        <v>1348</v>
      </c>
      <c r="S17" s="348">
        <f>'高中-5'!Q11</f>
        <v>994</v>
      </c>
      <c r="T17" s="348">
        <f>'高中-5'!X11</f>
        <v>79</v>
      </c>
      <c r="U17" s="348">
        <f>'高中-5'!Y11</f>
        <v>52</v>
      </c>
      <c r="V17" s="348">
        <f>'高中-5'!Z11</f>
        <v>27</v>
      </c>
      <c r="X17" s="350">
        <f t="shared" si="1"/>
        <v>0</v>
      </c>
      <c r="Y17" s="350">
        <f t="shared" si="2"/>
        <v>0</v>
      </c>
      <c r="Z17" s="350">
        <f t="shared" si="3"/>
        <v>0</v>
      </c>
      <c r="AA17" s="350">
        <f t="shared" si="4"/>
        <v>0</v>
      </c>
      <c r="AB17" s="350">
        <f t="shared" si="5"/>
        <v>0</v>
      </c>
      <c r="AC17" s="350">
        <f t="shared" si="6"/>
        <v>0</v>
      </c>
      <c r="AF17" s="350"/>
      <c r="AG17" s="350"/>
      <c r="AH17" s="350"/>
    </row>
    <row r="18" spans="1:34" ht="18" customHeight="1">
      <c r="A18" s="347" t="s">
        <v>4326</v>
      </c>
      <c r="B18" s="348">
        <f>'高中-2'!B12</f>
        <v>5</v>
      </c>
      <c r="C18" s="348">
        <f t="shared" si="7"/>
        <v>552</v>
      </c>
      <c r="D18" s="348">
        <f>'高中-11'!C12</f>
        <v>188</v>
      </c>
      <c r="E18" s="348">
        <f>'高中-11'!D12</f>
        <v>364</v>
      </c>
      <c r="F18" s="348">
        <f t="shared" si="8"/>
        <v>103</v>
      </c>
      <c r="G18" s="348">
        <f>'高中-11'!O12</f>
        <v>28</v>
      </c>
      <c r="H18" s="348">
        <f>'高中-11'!P12</f>
        <v>75</v>
      </c>
      <c r="I18" s="348">
        <f>'高中-5'!B12</f>
        <v>164</v>
      </c>
      <c r="J18" s="355">
        <f t="shared" si="9"/>
        <v>152</v>
      </c>
      <c r="K18" s="355">
        <v>9</v>
      </c>
      <c r="L18" s="355">
        <v>3</v>
      </c>
      <c r="M18" s="348">
        <f>'高中-5'!F12</f>
        <v>6033</v>
      </c>
      <c r="N18" s="355">
        <f t="shared" si="10"/>
        <v>5679</v>
      </c>
      <c r="O18" s="355">
        <v>254</v>
      </c>
      <c r="P18" s="355">
        <v>100</v>
      </c>
      <c r="Q18" s="348">
        <f>'高中-5'!O12</f>
        <v>2028</v>
      </c>
      <c r="R18" s="348">
        <f>'高中-5'!P12</f>
        <v>640</v>
      </c>
      <c r="S18" s="348">
        <f>'高中-5'!Q12</f>
        <v>1388</v>
      </c>
      <c r="T18" s="348">
        <f>'高中-5'!X12</f>
        <v>49</v>
      </c>
      <c r="U18" s="348">
        <f>'高中-5'!Y12</f>
        <v>29</v>
      </c>
      <c r="V18" s="348">
        <f>'高中-5'!Z12</f>
        <v>20</v>
      </c>
      <c r="X18" s="350">
        <f t="shared" si="1"/>
        <v>0</v>
      </c>
      <c r="Y18" s="350">
        <f t="shared" si="2"/>
        <v>0</v>
      </c>
      <c r="Z18" s="350">
        <f t="shared" si="3"/>
        <v>0</v>
      </c>
      <c r="AA18" s="350">
        <f t="shared" si="4"/>
        <v>0</v>
      </c>
      <c r="AB18" s="350">
        <f t="shared" si="5"/>
        <v>0</v>
      </c>
      <c r="AC18" s="350">
        <f t="shared" si="6"/>
        <v>0</v>
      </c>
      <c r="AF18" s="350"/>
      <c r="AG18" s="350"/>
      <c r="AH18" s="350"/>
    </row>
    <row r="19" spans="1:34" ht="18" customHeight="1">
      <c r="A19" s="347" t="s">
        <v>4327</v>
      </c>
      <c r="B19" s="348">
        <f>'高中-2'!B13</f>
        <v>4</v>
      </c>
      <c r="C19" s="348">
        <f t="shared" si="7"/>
        <v>596</v>
      </c>
      <c r="D19" s="348">
        <f>'高中-11'!C13</f>
        <v>260</v>
      </c>
      <c r="E19" s="348">
        <f>'高中-11'!D13</f>
        <v>336</v>
      </c>
      <c r="F19" s="348">
        <f t="shared" si="8"/>
        <v>101</v>
      </c>
      <c r="G19" s="348">
        <f>'高中-11'!O13</f>
        <v>23</v>
      </c>
      <c r="H19" s="348">
        <f>'高中-11'!P13</f>
        <v>78</v>
      </c>
      <c r="I19" s="348">
        <f>'高中-5'!B13</f>
        <v>236</v>
      </c>
      <c r="J19" s="355">
        <f t="shared" si="9"/>
        <v>208</v>
      </c>
      <c r="K19" s="355">
        <v>25</v>
      </c>
      <c r="L19" s="355">
        <v>3</v>
      </c>
      <c r="M19" s="348">
        <f>'高中-5'!F13</f>
        <v>8631</v>
      </c>
      <c r="N19" s="355">
        <f t="shared" si="10"/>
        <v>7850</v>
      </c>
      <c r="O19" s="355">
        <v>689</v>
      </c>
      <c r="P19" s="355">
        <v>92</v>
      </c>
      <c r="Q19" s="348">
        <f>'高中-5'!O13</f>
        <v>2920</v>
      </c>
      <c r="R19" s="348">
        <f>'高中-5'!P13</f>
        <v>1990</v>
      </c>
      <c r="S19" s="348">
        <f>'高中-5'!Q13</f>
        <v>930</v>
      </c>
      <c r="T19" s="348">
        <f>'高中-5'!X13</f>
        <v>56</v>
      </c>
      <c r="U19" s="348">
        <f>'高中-5'!Y13</f>
        <v>56</v>
      </c>
      <c r="V19" s="348">
        <f>'高中-5'!Z13</f>
        <v>0</v>
      </c>
      <c r="X19" s="350">
        <f t="shared" si="1"/>
        <v>0</v>
      </c>
      <c r="Y19" s="350">
        <f t="shared" si="2"/>
        <v>0</v>
      </c>
      <c r="Z19" s="350">
        <f t="shared" si="3"/>
        <v>0</v>
      </c>
      <c r="AA19" s="350">
        <f t="shared" si="4"/>
        <v>0</v>
      </c>
      <c r="AB19" s="350">
        <f t="shared" si="5"/>
        <v>0</v>
      </c>
      <c r="AC19" s="350">
        <f t="shared" si="6"/>
        <v>0</v>
      </c>
      <c r="AF19" s="350"/>
      <c r="AG19" s="350"/>
      <c r="AH19" s="350"/>
    </row>
    <row r="20" spans="1:34" ht="18" customHeight="1">
      <c r="A20" s="347" t="s">
        <v>4328</v>
      </c>
      <c r="B20" s="348">
        <f>'高中-2'!B14</f>
        <v>3</v>
      </c>
      <c r="C20" s="348">
        <f t="shared" si="7"/>
        <v>378</v>
      </c>
      <c r="D20" s="348">
        <f>'高中-11'!C14</f>
        <v>112</v>
      </c>
      <c r="E20" s="348">
        <f>'高中-11'!D14</f>
        <v>266</v>
      </c>
      <c r="F20" s="348">
        <f t="shared" si="8"/>
        <v>63</v>
      </c>
      <c r="G20" s="348">
        <f>'高中-11'!O14</f>
        <v>19</v>
      </c>
      <c r="H20" s="348">
        <f>'高中-11'!P14</f>
        <v>44</v>
      </c>
      <c r="I20" s="348">
        <f>'高中-5'!B14</f>
        <v>103</v>
      </c>
      <c r="J20" s="355">
        <f t="shared" si="9"/>
        <v>97</v>
      </c>
      <c r="K20" s="355">
        <v>3</v>
      </c>
      <c r="L20" s="355">
        <v>3</v>
      </c>
      <c r="M20" s="348">
        <f>'高中-5'!F14</f>
        <v>3767</v>
      </c>
      <c r="N20" s="355">
        <f t="shared" si="10"/>
        <v>3600</v>
      </c>
      <c r="O20" s="355">
        <v>91</v>
      </c>
      <c r="P20" s="355">
        <v>76</v>
      </c>
      <c r="Q20" s="348">
        <f>'高中-5'!O14</f>
        <v>1553</v>
      </c>
      <c r="R20" s="348">
        <f>'高中-5'!P14</f>
        <v>491</v>
      </c>
      <c r="S20" s="348">
        <f>'高中-5'!Q14</f>
        <v>1062</v>
      </c>
      <c r="T20" s="348">
        <f>'高中-5'!X14</f>
        <v>50</v>
      </c>
      <c r="U20" s="348">
        <f>'高中-5'!Y14</f>
        <v>41</v>
      </c>
      <c r="V20" s="348">
        <f>'高中-5'!Z14</f>
        <v>9</v>
      </c>
      <c r="X20" s="350">
        <f t="shared" si="1"/>
        <v>0</v>
      </c>
      <c r="Y20" s="350">
        <f t="shared" si="2"/>
        <v>0</v>
      </c>
      <c r="Z20" s="350">
        <f t="shared" si="3"/>
        <v>0</v>
      </c>
      <c r="AA20" s="350">
        <f t="shared" si="4"/>
        <v>0</v>
      </c>
      <c r="AB20" s="350">
        <f t="shared" si="5"/>
        <v>0</v>
      </c>
      <c r="AC20" s="350">
        <f t="shared" si="6"/>
        <v>0</v>
      </c>
      <c r="AF20" s="350"/>
      <c r="AG20" s="350"/>
      <c r="AH20" s="350"/>
    </row>
    <row r="21" spans="1:34" ht="18" customHeight="1">
      <c r="A21" s="347" t="s">
        <v>4329</v>
      </c>
      <c r="B21" s="348">
        <f>'高中-2'!B15</f>
        <v>3</v>
      </c>
      <c r="C21" s="348">
        <f t="shared" si="7"/>
        <v>243</v>
      </c>
      <c r="D21" s="348">
        <f>'高中-11'!C15</f>
        <v>96</v>
      </c>
      <c r="E21" s="348">
        <f>'高中-11'!D15</f>
        <v>147</v>
      </c>
      <c r="F21" s="348">
        <f t="shared" si="8"/>
        <v>48</v>
      </c>
      <c r="G21" s="348">
        <f>'高中-11'!O15</f>
        <v>11</v>
      </c>
      <c r="H21" s="348">
        <f>'高中-11'!P15</f>
        <v>37</v>
      </c>
      <c r="I21" s="348">
        <f>'高中-5'!B15</f>
        <v>77</v>
      </c>
      <c r="J21" s="355">
        <f t="shared" si="9"/>
        <v>72</v>
      </c>
      <c r="K21" s="355">
        <v>0</v>
      </c>
      <c r="L21" s="355">
        <v>5</v>
      </c>
      <c r="M21" s="348">
        <f>'高中-5'!F15</f>
        <v>2709</v>
      </c>
      <c r="N21" s="355">
        <f t="shared" si="10"/>
        <v>2583</v>
      </c>
      <c r="O21" s="355">
        <v>0</v>
      </c>
      <c r="P21" s="355">
        <v>126</v>
      </c>
      <c r="Q21" s="348">
        <f>'高中-5'!O15</f>
        <v>857</v>
      </c>
      <c r="R21" s="348">
        <f>'高中-5'!P15</f>
        <v>402</v>
      </c>
      <c r="S21" s="348">
        <f>'高中-5'!Q15</f>
        <v>455</v>
      </c>
      <c r="T21" s="348">
        <f>'高中-5'!X15</f>
        <v>35</v>
      </c>
      <c r="U21" s="348">
        <f>'高中-5'!Y15</f>
        <v>28</v>
      </c>
      <c r="V21" s="348">
        <f>'高中-5'!Z15</f>
        <v>7</v>
      </c>
      <c r="X21" s="350">
        <f t="shared" si="1"/>
        <v>0</v>
      </c>
      <c r="Y21" s="350">
        <f t="shared" si="2"/>
        <v>0</v>
      </c>
      <c r="Z21" s="350">
        <f t="shared" si="3"/>
        <v>0</v>
      </c>
      <c r="AA21" s="350">
        <f t="shared" si="4"/>
        <v>0</v>
      </c>
      <c r="AB21" s="350">
        <f t="shared" si="5"/>
        <v>0</v>
      </c>
      <c r="AC21" s="350">
        <f t="shared" si="6"/>
        <v>0</v>
      </c>
      <c r="AF21" s="350"/>
      <c r="AG21" s="350"/>
      <c r="AH21" s="350"/>
    </row>
    <row r="22" spans="1:34" ht="18" customHeight="1">
      <c r="A22" s="347" t="s">
        <v>4330</v>
      </c>
      <c r="B22" s="348">
        <f>'高中-2'!B16</f>
        <v>8</v>
      </c>
      <c r="C22" s="348">
        <f t="shared" si="7"/>
        <v>829</v>
      </c>
      <c r="D22" s="348">
        <f>'高中-11'!C16</f>
        <v>305</v>
      </c>
      <c r="E22" s="348">
        <f>'高中-11'!D16</f>
        <v>524</v>
      </c>
      <c r="F22" s="348">
        <f t="shared" si="8"/>
        <v>184</v>
      </c>
      <c r="G22" s="348">
        <f>'高中-11'!O16</f>
        <v>46</v>
      </c>
      <c r="H22" s="348">
        <f>'高中-11'!P16</f>
        <v>138</v>
      </c>
      <c r="I22" s="348">
        <f>'高中-5'!B16</f>
        <v>201</v>
      </c>
      <c r="J22" s="355">
        <f t="shared" si="9"/>
        <v>192</v>
      </c>
      <c r="K22" s="355">
        <v>6</v>
      </c>
      <c r="L22" s="355">
        <v>3</v>
      </c>
      <c r="M22" s="348">
        <f>'高中-5'!F16</f>
        <v>7710</v>
      </c>
      <c r="N22" s="355">
        <f t="shared" si="10"/>
        <v>7458</v>
      </c>
      <c r="O22" s="355">
        <v>156</v>
      </c>
      <c r="P22" s="355">
        <v>96</v>
      </c>
      <c r="Q22" s="348">
        <f>'高中-5'!O16</f>
        <v>2658</v>
      </c>
      <c r="R22" s="348">
        <f>'高中-5'!P16</f>
        <v>1066</v>
      </c>
      <c r="S22" s="348">
        <f>'高中-5'!Q16</f>
        <v>1592</v>
      </c>
      <c r="T22" s="348">
        <f>'高中-5'!X16</f>
        <v>81</v>
      </c>
      <c r="U22" s="348">
        <f>'高中-5'!Y16</f>
        <v>57</v>
      </c>
      <c r="V22" s="348">
        <f>'高中-5'!Z16</f>
        <v>24</v>
      </c>
      <c r="X22" s="350">
        <f t="shared" si="1"/>
        <v>0</v>
      </c>
      <c r="Y22" s="350">
        <f t="shared" si="2"/>
        <v>0</v>
      </c>
      <c r="Z22" s="350">
        <f t="shared" si="3"/>
        <v>0</v>
      </c>
      <c r="AA22" s="350">
        <f t="shared" si="4"/>
        <v>0</v>
      </c>
      <c r="AB22" s="350">
        <f t="shared" si="5"/>
        <v>0</v>
      </c>
      <c r="AC22" s="350">
        <f t="shared" si="6"/>
        <v>0</v>
      </c>
      <c r="AF22" s="350"/>
      <c r="AG22" s="350"/>
      <c r="AH22" s="350"/>
    </row>
    <row r="23" spans="1:34" ht="18" customHeight="1">
      <c r="A23" s="347" t="s">
        <v>4331</v>
      </c>
      <c r="B23" s="356">
        <f>'高中-2'!B17</f>
        <v>2</v>
      </c>
      <c r="C23" s="356">
        <f t="shared" si="7"/>
        <v>284</v>
      </c>
      <c r="D23" s="356">
        <f>'高中-11'!C17</f>
        <v>89</v>
      </c>
      <c r="E23" s="356">
        <f>'高中-11'!D17</f>
        <v>195</v>
      </c>
      <c r="F23" s="356">
        <f t="shared" si="8"/>
        <v>48</v>
      </c>
      <c r="G23" s="356">
        <f>'高中-11'!O17</f>
        <v>12</v>
      </c>
      <c r="H23" s="356">
        <f>'高中-11'!P17</f>
        <v>36</v>
      </c>
      <c r="I23" s="356">
        <f>'高中-5'!B17</f>
        <v>102</v>
      </c>
      <c r="J23" s="357">
        <f t="shared" si="9"/>
        <v>90</v>
      </c>
      <c r="K23" s="357">
        <v>0</v>
      </c>
      <c r="L23" s="357">
        <v>12</v>
      </c>
      <c r="M23" s="356">
        <f>'高中-5'!F17</f>
        <v>3268</v>
      </c>
      <c r="N23" s="357">
        <f t="shared" si="10"/>
        <v>3089</v>
      </c>
      <c r="O23" s="357">
        <v>0</v>
      </c>
      <c r="P23" s="357">
        <v>179</v>
      </c>
      <c r="Q23" s="356">
        <f>'高中-5'!O17</f>
        <v>993</v>
      </c>
      <c r="R23" s="356">
        <f>'高中-5'!P17</f>
        <v>500</v>
      </c>
      <c r="S23" s="356">
        <f>'高中-5'!Q17</f>
        <v>493</v>
      </c>
      <c r="T23" s="356">
        <f>'高中-5'!X17</f>
        <v>90</v>
      </c>
      <c r="U23" s="356">
        <f>'高中-5'!Y17</f>
        <v>64</v>
      </c>
      <c r="V23" s="356">
        <f>'高中-5'!Z17</f>
        <v>26</v>
      </c>
      <c r="X23" s="350">
        <f t="shared" si="1"/>
        <v>0</v>
      </c>
      <c r="Y23" s="350">
        <f t="shared" si="2"/>
        <v>0</v>
      </c>
      <c r="Z23" s="350">
        <f t="shared" si="3"/>
        <v>0</v>
      </c>
      <c r="AA23" s="350">
        <f t="shared" si="4"/>
        <v>0</v>
      </c>
      <c r="AB23" s="350">
        <f t="shared" si="5"/>
        <v>0</v>
      </c>
      <c r="AC23" s="350">
        <f t="shared" si="6"/>
        <v>0</v>
      </c>
      <c r="AF23" s="350"/>
      <c r="AG23" s="350"/>
      <c r="AH23" s="350"/>
    </row>
    <row r="24" spans="1:34" ht="18" customHeight="1">
      <c r="A24" s="347" t="s">
        <v>4332</v>
      </c>
      <c r="B24" s="348">
        <f>'高中-2'!B18</f>
        <v>6</v>
      </c>
      <c r="C24" s="348">
        <f t="shared" si="7"/>
        <v>471</v>
      </c>
      <c r="D24" s="348">
        <f>'高中-11'!C18</f>
        <v>165</v>
      </c>
      <c r="E24" s="348">
        <f>'高中-11'!D18</f>
        <v>306</v>
      </c>
      <c r="F24" s="348">
        <f t="shared" si="8"/>
        <v>105</v>
      </c>
      <c r="G24" s="348">
        <f>'高中-11'!O18</f>
        <v>31</v>
      </c>
      <c r="H24" s="348">
        <f>'高中-11'!P18</f>
        <v>74</v>
      </c>
      <c r="I24" s="348">
        <f>'高中-5'!B18</f>
        <v>171</v>
      </c>
      <c r="J24" s="355">
        <f t="shared" si="9"/>
        <v>153</v>
      </c>
      <c r="K24" s="355">
        <v>6</v>
      </c>
      <c r="L24" s="355">
        <v>12</v>
      </c>
      <c r="M24" s="348">
        <f>'高中-5'!F18</f>
        <v>5749</v>
      </c>
      <c r="N24" s="355">
        <f t="shared" si="10"/>
        <v>5357</v>
      </c>
      <c r="O24" s="355">
        <v>129</v>
      </c>
      <c r="P24" s="355">
        <v>263</v>
      </c>
      <c r="Q24" s="348">
        <f>'高中-5'!O18</f>
        <v>2083</v>
      </c>
      <c r="R24" s="348">
        <f>'高中-5'!P18</f>
        <v>963</v>
      </c>
      <c r="S24" s="348">
        <f>'高中-5'!Q18</f>
        <v>1120</v>
      </c>
      <c r="T24" s="348">
        <f>'高中-5'!X18</f>
        <v>57</v>
      </c>
      <c r="U24" s="348">
        <f>'高中-5'!Y18</f>
        <v>37</v>
      </c>
      <c r="V24" s="348">
        <f>'高中-5'!Z18</f>
        <v>20</v>
      </c>
      <c r="X24" s="350">
        <f t="shared" si="1"/>
        <v>0</v>
      </c>
      <c r="Y24" s="350">
        <f t="shared" si="2"/>
        <v>0</v>
      </c>
      <c r="Z24" s="350">
        <f t="shared" si="3"/>
        <v>0</v>
      </c>
      <c r="AA24" s="350">
        <f t="shared" si="4"/>
        <v>0</v>
      </c>
      <c r="AB24" s="350">
        <f t="shared" si="5"/>
        <v>0</v>
      </c>
      <c r="AC24" s="350">
        <f t="shared" si="6"/>
        <v>0</v>
      </c>
      <c r="AF24" s="350"/>
      <c r="AG24" s="350"/>
      <c r="AH24" s="350"/>
    </row>
    <row r="25" spans="1:34" ht="18" customHeight="1">
      <c r="A25" s="347" t="s">
        <v>4333</v>
      </c>
      <c r="B25" s="348">
        <f>'高中-2'!B19</f>
        <v>5</v>
      </c>
      <c r="C25" s="348">
        <f t="shared" si="7"/>
        <v>534</v>
      </c>
      <c r="D25" s="348">
        <f>'高中-11'!C19</f>
        <v>173</v>
      </c>
      <c r="E25" s="348">
        <f>'高中-11'!D19</f>
        <v>361</v>
      </c>
      <c r="F25" s="348">
        <f t="shared" si="8"/>
        <v>111</v>
      </c>
      <c r="G25" s="348">
        <f>'高中-11'!O19</f>
        <v>32</v>
      </c>
      <c r="H25" s="348">
        <f>'高中-11'!P19</f>
        <v>79</v>
      </c>
      <c r="I25" s="348">
        <f>'高中-5'!B19</f>
        <v>94</v>
      </c>
      <c r="J25" s="355">
        <f t="shared" si="9"/>
        <v>85</v>
      </c>
      <c r="K25" s="355">
        <v>0</v>
      </c>
      <c r="L25" s="355">
        <v>9</v>
      </c>
      <c r="M25" s="348">
        <f>'高中-5'!F19</f>
        <v>3256</v>
      </c>
      <c r="N25" s="355">
        <f t="shared" si="10"/>
        <v>3042</v>
      </c>
      <c r="O25" s="355">
        <v>0</v>
      </c>
      <c r="P25" s="355">
        <v>214</v>
      </c>
      <c r="Q25" s="348">
        <f>'高中-5'!O19</f>
        <v>1047</v>
      </c>
      <c r="R25" s="348">
        <f>'高中-5'!P19</f>
        <v>425</v>
      </c>
      <c r="S25" s="348">
        <f>'高中-5'!Q19</f>
        <v>622</v>
      </c>
      <c r="T25" s="348">
        <f>'高中-5'!X19</f>
        <v>23</v>
      </c>
      <c r="U25" s="348">
        <f>'高中-5'!Y19</f>
        <v>11</v>
      </c>
      <c r="V25" s="348">
        <f>'高中-5'!Z19</f>
        <v>12</v>
      </c>
      <c r="X25" s="350">
        <f t="shared" si="1"/>
        <v>0</v>
      </c>
      <c r="Y25" s="350">
        <f t="shared" si="2"/>
        <v>0</v>
      </c>
      <c r="Z25" s="350">
        <f t="shared" si="3"/>
        <v>0</v>
      </c>
      <c r="AA25" s="350">
        <f t="shared" si="4"/>
        <v>0</v>
      </c>
      <c r="AB25" s="350">
        <f t="shared" si="5"/>
        <v>0</v>
      </c>
      <c r="AC25" s="350">
        <f t="shared" si="6"/>
        <v>0</v>
      </c>
      <c r="AF25" s="350"/>
      <c r="AG25" s="350"/>
      <c r="AH25" s="350"/>
    </row>
    <row r="26" spans="1:34" ht="18" customHeight="1">
      <c r="A26" s="1460" t="s">
        <v>4334</v>
      </c>
      <c r="B26" s="358">
        <f>'高中-2'!B20</f>
        <v>5</v>
      </c>
      <c r="C26" s="358">
        <f t="shared" si="7"/>
        <v>538</v>
      </c>
      <c r="D26" s="358">
        <f>'高中-11'!C20</f>
        <v>215</v>
      </c>
      <c r="E26" s="358">
        <f>'高中-11'!D20</f>
        <v>323</v>
      </c>
      <c r="F26" s="358">
        <f t="shared" si="8"/>
        <v>82</v>
      </c>
      <c r="G26" s="358">
        <f>'高中-11'!O20</f>
        <v>24</v>
      </c>
      <c r="H26" s="358">
        <f>'高中-11'!P20</f>
        <v>58</v>
      </c>
      <c r="I26" s="358">
        <f>'高中-5'!B20</f>
        <v>168</v>
      </c>
      <c r="J26" s="359">
        <f t="shared" si="9"/>
        <v>139</v>
      </c>
      <c r="K26" s="359">
        <v>23</v>
      </c>
      <c r="L26" s="359">
        <v>6</v>
      </c>
      <c r="M26" s="358">
        <f>'高中-5'!F20</f>
        <v>5771</v>
      </c>
      <c r="N26" s="359">
        <f t="shared" si="10"/>
        <v>5023</v>
      </c>
      <c r="O26" s="359">
        <v>597</v>
      </c>
      <c r="P26" s="359">
        <v>151</v>
      </c>
      <c r="Q26" s="358">
        <f>'高中-5'!O20</f>
        <v>1786</v>
      </c>
      <c r="R26" s="358">
        <f>'高中-5'!P20</f>
        <v>882</v>
      </c>
      <c r="S26" s="358">
        <f>'高中-5'!Q20</f>
        <v>904</v>
      </c>
      <c r="T26" s="358">
        <f>'高中-5'!X20</f>
        <v>108</v>
      </c>
      <c r="U26" s="358">
        <f>'高中-5'!Y20</f>
        <v>66</v>
      </c>
      <c r="V26" s="358">
        <f>'高中-5'!Z20</f>
        <v>42</v>
      </c>
      <c r="X26" s="350">
        <f t="shared" si="1"/>
        <v>0</v>
      </c>
      <c r="Y26" s="350">
        <f t="shared" si="2"/>
        <v>0</v>
      </c>
      <c r="Z26" s="350">
        <f t="shared" si="3"/>
        <v>0</v>
      </c>
      <c r="AA26" s="350">
        <f t="shared" si="4"/>
        <v>0</v>
      </c>
      <c r="AB26" s="350">
        <f t="shared" si="5"/>
        <v>0</v>
      </c>
      <c r="AC26" s="350">
        <f t="shared" si="6"/>
        <v>0</v>
      </c>
      <c r="AF26" s="350"/>
      <c r="AG26" s="350"/>
      <c r="AH26" s="350"/>
    </row>
    <row r="27" spans="1:34" s="1469" customFormat="1" ht="13.9" customHeight="1">
      <c r="A27" s="94" t="s">
        <v>3763</v>
      </c>
      <c r="C27" s="99" t="s">
        <v>3764</v>
      </c>
      <c r="G27" s="1462"/>
      <c r="H27" s="1462" t="s">
        <v>3765</v>
      </c>
      <c r="I27" s="1462"/>
      <c r="L27" s="1607"/>
      <c r="M27" s="1607"/>
      <c r="N27" s="1607" t="s">
        <v>3766</v>
      </c>
      <c r="Q27" s="1462"/>
      <c r="S27" s="99"/>
      <c r="T27" s="1462"/>
      <c r="V27" s="99" t="s">
        <v>333</v>
      </c>
      <c r="W27" s="1462"/>
      <c r="X27" s="1462"/>
      <c r="Y27" s="1462"/>
    </row>
    <row r="28" spans="1:34" s="1469" customFormat="1" ht="13.9" customHeight="1">
      <c r="A28" s="1462"/>
      <c r="B28" s="1462"/>
      <c r="C28" s="1462"/>
      <c r="G28" s="1643"/>
      <c r="H28" s="1643" t="s">
        <v>3767</v>
      </c>
      <c r="I28" s="1643"/>
      <c r="M28" s="1462"/>
      <c r="N28" s="1462"/>
      <c r="P28" s="1462"/>
      <c r="Q28" s="1462"/>
      <c r="R28" s="1462"/>
      <c r="S28" s="1462"/>
      <c r="T28" s="1462"/>
      <c r="U28" s="1462"/>
      <c r="V28" s="1462"/>
      <c r="W28" s="1462"/>
      <c r="X28" s="1462"/>
      <c r="Y28" s="1462"/>
    </row>
    <row r="29" spans="1:34" ht="13.9" customHeight="1">
      <c r="A29" s="1490"/>
      <c r="B29" s="28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360"/>
      <c r="Q29" s="360"/>
      <c r="R29" s="360"/>
      <c r="S29" s="360"/>
    </row>
    <row r="30" spans="1:34" s="94" customFormat="1" ht="13.9" customHeight="1">
      <c r="A30" s="1469" t="s">
        <v>4335</v>
      </c>
      <c r="B30" s="1643"/>
      <c r="C30" s="1643"/>
      <c r="D30" s="1643"/>
    </row>
    <row r="31" spans="1:34" ht="13.9" customHeight="1">
      <c r="A31" s="349" t="s">
        <v>4336</v>
      </c>
      <c r="B31" s="361"/>
      <c r="C31" s="361"/>
    </row>
    <row r="32" spans="1:34" s="94" customFormat="1" ht="13.9" customHeight="1">
      <c r="A32" s="362"/>
      <c r="B32" s="362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AB32" s="1469"/>
      <c r="AC32" s="1469"/>
      <c r="AD32" s="1469"/>
      <c r="AE32" s="1469"/>
      <c r="AF32" s="1469"/>
    </row>
    <row r="34" spans="2:22">
      <c r="B34" s="350">
        <f>B7-SUM(B10:B12)</f>
        <v>0</v>
      </c>
      <c r="C34" s="350">
        <f t="shared" ref="C34:V34" si="11">C7-SUM(C10:C12)</f>
        <v>0</v>
      </c>
      <c r="D34" s="350">
        <f t="shared" si="11"/>
        <v>0</v>
      </c>
      <c r="E34" s="350">
        <f t="shared" si="11"/>
        <v>0</v>
      </c>
      <c r="F34" s="350">
        <f t="shared" si="11"/>
        <v>0</v>
      </c>
      <c r="G34" s="350">
        <f t="shared" si="11"/>
        <v>0</v>
      </c>
      <c r="H34" s="350">
        <f t="shared" si="11"/>
        <v>0</v>
      </c>
      <c r="I34" s="350">
        <f t="shared" si="11"/>
        <v>0</v>
      </c>
      <c r="J34" s="350">
        <f t="shared" si="11"/>
        <v>0</v>
      </c>
      <c r="K34" s="350">
        <f t="shared" si="11"/>
        <v>0</v>
      </c>
      <c r="L34" s="350">
        <f t="shared" si="11"/>
        <v>0</v>
      </c>
      <c r="M34" s="350">
        <f t="shared" si="11"/>
        <v>0</v>
      </c>
      <c r="N34" s="350">
        <f t="shared" si="11"/>
        <v>0</v>
      </c>
      <c r="O34" s="350">
        <f t="shared" si="11"/>
        <v>0</v>
      </c>
      <c r="P34" s="350">
        <f t="shared" si="11"/>
        <v>0</v>
      </c>
      <c r="Q34" s="350">
        <f t="shared" si="11"/>
        <v>0</v>
      </c>
      <c r="R34" s="350">
        <f t="shared" si="11"/>
        <v>0</v>
      </c>
      <c r="S34" s="350">
        <f t="shared" si="11"/>
        <v>0</v>
      </c>
      <c r="T34" s="350">
        <f t="shared" si="11"/>
        <v>0</v>
      </c>
      <c r="U34" s="350">
        <f t="shared" si="11"/>
        <v>0</v>
      </c>
      <c r="V34" s="350">
        <f t="shared" si="11"/>
        <v>0</v>
      </c>
    </row>
    <row r="35" spans="2:22">
      <c r="B35" s="350">
        <f>B7-SUM(B15:B26)</f>
        <v>0</v>
      </c>
      <c r="C35" s="350">
        <f t="shared" ref="C35:V35" si="12">C7-SUM(C15:C26)</f>
        <v>0</v>
      </c>
      <c r="D35" s="350">
        <f t="shared" si="12"/>
        <v>0</v>
      </c>
      <c r="E35" s="350">
        <f t="shared" si="12"/>
        <v>0</v>
      </c>
      <c r="F35" s="350">
        <f t="shared" si="12"/>
        <v>0</v>
      </c>
      <c r="G35" s="350">
        <f t="shared" si="12"/>
        <v>0</v>
      </c>
      <c r="H35" s="350">
        <f t="shared" si="12"/>
        <v>0</v>
      </c>
      <c r="I35" s="350">
        <f t="shared" si="12"/>
        <v>0</v>
      </c>
      <c r="J35" s="350">
        <f t="shared" si="12"/>
        <v>0</v>
      </c>
      <c r="K35" s="350">
        <f t="shared" si="12"/>
        <v>0</v>
      </c>
      <c r="L35" s="350">
        <f t="shared" si="12"/>
        <v>0</v>
      </c>
      <c r="M35" s="350">
        <f t="shared" si="12"/>
        <v>0</v>
      </c>
      <c r="N35" s="350">
        <f t="shared" si="12"/>
        <v>0</v>
      </c>
      <c r="O35" s="350">
        <f t="shared" si="12"/>
        <v>0</v>
      </c>
      <c r="P35" s="350">
        <f t="shared" si="12"/>
        <v>0</v>
      </c>
      <c r="Q35" s="350">
        <f t="shared" si="12"/>
        <v>0</v>
      </c>
      <c r="R35" s="350">
        <f t="shared" si="12"/>
        <v>0</v>
      </c>
      <c r="S35" s="350">
        <f t="shared" si="12"/>
        <v>0</v>
      </c>
      <c r="T35" s="350">
        <f>T7-SUM(T15:T26)</f>
        <v>0</v>
      </c>
      <c r="U35" s="350">
        <f t="shared" si="12"/>
        <v>0</v>
      </c>
      <c r="V35" s="350">
        <f t="shared" si="12"/>
        <v>0</v>
      </c>
    </row>
    <row r="36" spans="2:22">
      <c r="B36" s="350">
        <f>SUM(B10:B12)-SUM(B15:B26)</f>
        <v>0</v>
      </c>
      <c r="C36" s="350">
        <f t="shared" ref="C36:V36" si="13">SUM(C10:C12)-SUM(C15:C26)</f>
        <v>0</v>
      </c>
      <c r="D36" s="350">
        <f t="shared" si="13"/>
        <v>0</v>
      </c>
      <c r="E36" s="350">
        <f t="shared" si="13"/>
        <v>0</v>
      </c>
      <c r="F36" s="350">
        <f t="shared" si="13"/>
        <v>0</v>
      </c>
      <c r="G36" s="350">
        <f t="shared" si="13"/>
        <v>0</v>
      </c>
      <c r="H36" s="350">
        <f t="shared" si="13"/>
        <v>0</v>
      </c>
      <c r="I36" s="350">
        <f t="shared" si="13"/>
        <v>0</v>
      </c>
      <c r="J36" s="350">
        <f t="shared" si="13"/>
        <v>0</v>
      </c>
      <c r="K36" s="350">
        <f t="shared" si="13"/>
        <v>0</v>
      </c>
      <c r="L36" s="350">
        <f t="shared" si="13"/>
        <v>0</v>
      </c>
      <c r="M36" s="350">
        <f t="shared" si="13"/>
        <v>0</v>
      </c>
      <c r="N36" s="350">
        <f t="shared" si="13"/>
        <v>0</v>
      </c>
      <c r="O36" s="350">
        <f t="shared" si="13"/>
        <v>0</v>
      </c>
      <c r="P36" s="350">
        <f t="shared" si="13"/>
        <v>0</v>
      </c>
      <c r="Q36" s="350">
        <f t="shared" si="13"/>
        <v>0</v>
      </c>
      <c r="R36" s="350">
        <f t="shared" si="13"/>
        <v>0</v>
      </c>
      <c r="S36" s="350">
        <f t="shared" si="13"/>
        <v>0</v>
      </c>
      <c r="T36" s="350">
        <f t="shared" si="13"/>
        <v>0</v>
      </c>
      <c r="U36" s="350">
        <f t="shared" si="13"/>
        <v>0</v>
      </c>
      <c r="V36" s="350">
        <f t="shared" si="13"/>
        <v>0</v>
      </c>
    </row>
  </sheetData>
  <mergeCells count="14">
    <mergeCell ref="Q5:S5"/>
    <mergeCell ref="T5:V5"/>
    <mergeCell ref="A5:A6"/>
    <mergeCell ref="B5:B6"/>
    <mergeCell ref="C5:E5"/>
    <mergeCell ref="F5:H5"/>
    <mergeCell ref="I5:L5"/>
    <mergeCell ref="M5:P5"/>
    <mergeCell ref="T4:V4"/>
    <mergeCell ref="Q1:S1"/>
    <mergeCell ref="T1:V1"/>
    <mergeCell ref="Q2:S2"/>
    <mergeCell ref="T2:V2"/>
    <mergeCell ref="A3:V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23.625" style="457" bestFit="1" customWidth="1"/>
    <col min="2" max="9" width="13.125" style="457" customWidth="1"/>
    <col min="10" max="256" width="9" style="457"/>
    <col min="257" max="257" width="23.625" style="457" bestFit="1" customWidth="1"/>
    <col min="258" max="265" width="13.125" style="457" customWidth="1"/>
    <col min="266" max="512" width="9" style="457"/>
    <col min="513" max="513" width="23.625" style="457" bestFit="1" customWidth="1"/>
    <col min="514" max="521" width="13.125" style="457" customWidth="1"/>
    <col min="522" max="768" width="9" style="457"/>
    <col min="769" max="769" width="23.625" style="457" bestFit="1" customWidth="1"/>
    <col min="770" max="777" width="13.125" style="457" customWidth="1"/>
    <col min="778" max="1024" width="9" style="457"/>
    <col min="1025" max="1025" width="23.625" style="457" bestFit="1" customWidth="1"/>
    <col min="1026" max="1033" width="13.125" style="457" customWidth="1"/>
    <col min="1034" max="1280" width="9" style="457"/>
    <col min="1281" max="1281" width="23.625" style="457" bestFit="1" customWidth="1"/>
    <col min="1282" max="1289" width="13.125" style="457" customWidth="1"/>
    <col min="1290" max="1536" width="9" style="457"/>
    <col min="1537" max="1537" width="23.625" style="457" bestFit="1" customWidth="1"/>
    <col min="1538" max="1545" width="13.125" style="457" customWidth="1"/>
    <col min="1546" max="1792" width="9" style="457"/>
    <col min="1793" max="1793" width="23.625" style="457" bestFit="1" customWidth="1"/>
    <col min="1794" max="1801" width="13.125" style="457" customWidth="1"/>
    <col min="1802" max="2048" width="9" style="457"/>
    <col min="2049" max="2049" width="23.625" style="457" bestFit="1" customWidth="1"/>
    <col min="2050" max="2057" width="13.125" style="457" customWidth="1"/>
    <col min="2058" max="2304" width="9" style="457"/>
    <col min="2305" max="2305" width="23.625" style="457" bestFit="1" customWidth="1"/>
    <col min="2306" max="2313" width="13.125" style="457" customWidth="1"/>
    <col min="2314" max="2560" width="9" style="457"/>
    <col min="2561" max="2561" width="23.625" style="457" bestFit="1" customWidth="1"/>
    <col min="2562" max="2569" width="13.125" style="457" customWidth="1"/>
    <col min="2570" max="2816" width="9" style="457"/>
    <col min="2817" max="2817" width="23.625" style="457" bestFit="1" customWidth="1"/>
    <col min="2818" max="2825" width="13.125" style="457" customWidth="1"/>
    <col min="2826" max="3072" width="9" style="457"/>
    <col min="3073" max="3073" width="23.625" style="457" bestFit="1" customWidth="1"/>
    <col min="3074" max="3081" width="13.125" style="457" customWidth="1"/>
    <col min="3082" max="3328" width="9" style="457"/>
    <col min="3329" max="3329" width="23.625" style="457" bestFit="1" customWidth="1"/>
    <col min="3330" max="3337" width="13.125" style="457" customWidth="1"/>
    <col min="3338" max="3584" width="9" style="457"/>
    <col min="3585" max="3585" width="23.625" style="457" bestFit="1" customWidth="1"/>
    <col min="3586" max="3593" width="13.125" style="457" customWidth="1"/>
    <col min="3594" max="3840" width="9" style="457"/>
    <col min="3841" max="3841" width="23.625" style="457" bestFit="1" customWidth="1"/>
    <col min="3842" max="3849" width="13.125" style="457" customWidth="1"/>
    <col min="3850" max="4096" width="9" style="457"/>
    <col min="4097" max="4097" width="23.625" style="457" bestFit="1" customWidth="1"/>
    <col min="4098" max="4105" width="13.125" style="457" customWidth="1"/>
    <col min="4106" max="4352" width="9" style="457"/>
    <col min="4353" max="4353" width="23.625" style="457" bestFit="1" customWidth="1"/>
    <col min="4354" max="4361" width="13.125" style="457" customWidth="1"/>
    <col min="4362" max="4608" width="9" style="457"/>
    <col min="4609" max="4609" width="23.625" style="457" bestFit="1" customWidth="1"/>
    <col min="4610" max="4617" width="13.125" style="457" customWidth="1"/>
    <col min="4618" max="4864" width="9" style="457"/>
    <col min="4865" max="4865" width="23.625" style="457" bestFit="1" customWidth="1"/>
    <col min="4866" max="4873" width="13.125" style="457" customWidth="1"/>
    <col min="4874" max="5120" width="9" style="457"/>
    <col min="5121" max="5121" width="23.625" style="457" bestFit="1" customWidth="1"/>
    <col min="5122" max="5129" width="13.125" style="457" customWidth="1"/>
    <col min="5130" max="5376" width="9" style="457"/>
    <col min="5377" max="5377" width="23.625" style="457" bestFit="1" customWidth="1"/>
    <col min="5378" max="5385" width="13.125" style="457" customWidth="1"/>
    <col min="5386" max="5632" width="9" style="457"/>
    <col min="5633" max="5633" width="23.625" style="457" bestFit="1" customWidth="1"/>
    <col min="5634" max="5641" width="13.125" style="457" customWidth="1"/>
    <col min="5642" max="5888" width="9" style="457"/>
    <col min="5889" max="5889" width="23.625" style="457" bestFit="1" customWidth="1"/>
    <col min="5890" max="5897" width="13.125" style="457" customWidth="1"/>
    <col min="5898" max="6144" width="9" style="457"/>
    <col min="6145" max="6145" width="23.625" style="457" bestFit="1" customWidth="1"/>
    <col min="6146" max="6153" width="13.125" style="457" customWidth="1"/>
    <col min="6154" max="6400" width="9" style="457"/>
    <col min="6401" max="6401" width="23.625" style="457" bestFit="1" customWidth="1"/>
    <col min="6402" max="6409" width="13.125" style="457" customWidth="1"/>
    <col min="6410" max="6656" width="9" style="457"/>
    <col min="6657" max="6657" width="23.625" style="457" bestFit="1" customWidth="1"/>
    <col min="6658" max="6665" width="13.125" style="457" customWidth="1"/>
    <col min="6666" max="6912" width="9" style="457"/>
    <col min="6913" max="6913" width="23.625" style="457" bestFit="1" customWidth="1"/>
    <col min="6914" max="6921" width="13.125" style="457" customWidth="1"/>
    <col min="6922" max="7168" width="9" style="457"/>
    <col min="7169" max="7169" width="23.625" style="457" bestFit="1" customWidth="1"/>
    <col min="7170" max="7177" width="13.125" style="457" customWidth="1"/>
    <col min="7178" max="7424" width="9" style="457"/>
    <col min="7425" max="7425" width="23.625" style="457" bestFit="1" customWidth="1"/>
    <col min="7426" max="7433" width="13.125" style="457" customWidth="1"/>
    <col min="7434" max="7680" width="9" style="457"/>
    <col min="7681" max="7681" width="23.625" style="457" bestFit="1" customWidth="1"/>
    <col min="7682" max="7689" width="13.125" style="457" customWidth="1"/>
    <col min="7690" max="7936" width="9" style="457"/>
    <col min="7937" max="7937" width="23.625" style="457" bestFit="1" customWidth="1"/>
    <col min="7938" max="7945" width="13.125" style="457" customWidth="1"/>
    <col min="7946" max="8192" width="9" style="457"/>
    <col min="8193" max="8193" width="23.625" style="457" bestFit="1" customWidth="1"/>
    <col min="8194" max="8201" width="13.125" style="457" customWidth="1"/>
    <col min="8202" max="8448" width="9" style="457"/>
    <col min="8449" max="8449" width="23.625" style="457" bestFit="1" customWidth="1"/>
    <col min="8450" max="8457" width="13.125" style="457" customWidth="1"/>
    <col min="8458" max="8704" width="9" style="457"/>
    <col min="8705" max="8705" width="23.625" style="457" bestFit="1" customWidth="1"/>
    <col min="8706" max="8713" width="13.125" style="457" customWidth="1"/>
    <col min="8714" max="8960" width="9" style="457"/>
    <col min="8961" max="8961" width="23.625" style="457" bestFit="1" customWidth="1"/>
    <col min="8962" max="8969" width="13.125" style="457" customWidth="1"/>
    <col min="8970" max="9216" width="9" style="457"/>
    <col min="9217" max="9217" width="23.625" style="457" bestFit="1" customWidth="1"/>
    <col min="9218" max="9225" width="13.125" style="457" customWidth="1"/>
    <col min="9226" max="9472" width="9" style="457"/>
    <col min="9473" max="9473" width="23.625" style="457" bestFit="1" customWidth="1"/>
    <col min="9474" max="9481" width="13.125" style="457" customWidth="1"/>
    <col min="9482" max="9728" width="9" style="457"/>
    <col min="9729" max="9729" width="23.625" style="457" bestFit="1" customWidth="1"/>
    <col min="9730" max="9737" width="13.125" style="457" customWidth="1"/>
    <col min="9738" max="9984" width="9" style="457"/>
    <col min="9985" max="9985" width="23.625" style="457" bestFit="1" customWidth="1"/>
    <col min="9986" max="9993" width="13.125" style="457" customWidth="1"/>
    <col min="9994" max="10240" width="9" style="457"/>
    <col min="10241" max="10241" width="23.625" style="457" bestFit="1" customWidth="1"/>
    <col min="10242" max="10249" width="13.125" style="457" customWidth="1"/>
    <col min="10250" max="10496" width="9" style="457"/>
    <col min="10497" max="10497" width="23.625" style="457" bestFit="1" customWidth="1"/>
    <col min="10498" max="10505" width="13.125" style="457" customWidth="1"/>
    <col min="10506" max="10752" width="9" style="457"/>
    <col min="10753" max="10753" width="23.625" style="457" bestFit="1" customWidth="1"/>
    <col min="10754" max="10761" width="13.125" style="457" customWidth="1"/>
    <col min="10762" max="11008" width="9" style="457"/>
    <col min="11009" max="11009" width="23.625" style="457" bestFit="1" customWidth="1"/>
    <col min="11010" max="11017" width="13.125" style="457" customWidth="1"/>
    <col min="11018" max="11264" width="9" style="457"/>
    <col min="11265" max="11265" width="23.625" style="457" bestFit="1" customWidth="1"/>
    <col min="11266" max="11273" width="13.125" style="457" customWidth="1"/>
    <col min="11274" max="11520" width="9" style="457"/>
    <col min="11521" max="11521" width="23.625" style="457" bestFit="1" customWidth="1"/>
    <col min="11522" max="11529" width="13.125" style="457" customWidth="1"/>
    <col min="11530" max="11776" width="9" style="457"/>
    <col min="11777" max="11777" width="23.625" style="457" bestFit="1" customWidth="1"/>
    <col min="11778" max="11785" width="13.125" style="457" customWidth="1"/>
    <col min="11786" max="12032" width="9" style="457"/>
    <col min="12033" max="12033" width="23.625" style="457" bestFit="1" customWidth="1"/>
    <col min="12034" max="12041" width="13.125" style="457" customWidth="1"/>
    <col min="12042" max="12288" width="9" style="457"/>
    <col min="12289" max="12289" width="23.625" style="457" bestFit="1" customWidth="1"/>
    <col min="12290" max="12297" width="13.125" style="457" customWidth="1"/>
    <col min="12298" max="12544" width="9" style="457"/>
    <col min="12545" max="12545" width="23.625" style="457" bestFit="1" customWidth="1"/>
    <col min="12546" max="12553" width="13.125" style="457" customWidth="1"/>
    <col min="12554" max="12800" width="9" style="457"/>
    <col min="12801" max="12801" width="23.625" style="457" bestFit="1" customWidth="1"/>
    <col min="12802" max="12809" width="13.125" style="457" customWidth="1"/>
    <col min="12810" max="13056" width="9" style="457"/>
    <col min="13057" max="13057" width="23.625" style="457" bestFit="1" customWidth="1"/>
    <col min="13058" max="13065" width="13.125" style="457" customWidth="1"/>
    <col min="13066" max="13312" width="9" style="457"/>
    <col min="13313" max="13313" width="23.625" style="457" bestFit="1" customWidth="1"/>
    <col min="13314" max="13321" width="13.125" style="457" customWidth="1"/>
    <col min="13322" max="13568" width="9" style="457"/>
    <col min="13569" max="13569" width="23.625" style="457" bestFit="1" customWidth="1"/>
    <col min="13570" max="13577" width="13.125" style="457" customWidth="1"/>
    <col min="13578" max="13824" width="9" style="457"/>
    <col min="13825" max="13825" width="23.625" style="457" bestFit="1" customWidth="1"/>
    <col min="13826" max="13833" width="13.125" style="457" customWidth="1"/>
    <col min="13834" max="14080" width="9" style="457"/>
    <col min="14081" max="14081" width="23.625" style="457" bestFit="1" customWidth="1"/>
    <col min="14082" max="14089" width="13.125" style="457" customWidth="1"/>
    <col min="14090" max="14336" width="9" style="457"/>
    <col min="14337" max="14337" width="23.625" style="457" bestFit="1" customWidth="1"/>
    <col min="14338" max="14345" width="13.125" style="457" customWidth="1"/>
    <col min="14346" max="14592" width="9" style="457"/>
    <col min="14593" max="14593" width="23.625" style="457" bestFit="1" customWidth="1"/>
    <col min="14594" max="14601" width="13.125" style="457" customWidth="1"/>
    <col min="14602" max="14848" width="9" style="457"/>
    <col min="14849" max="14849" width="23.625" style="457" bestFit="1" customWidth="1"/>
    <col min="14850" max="14857" width="13.125" style="457" customWidth="1"/>
    <col min="14858" max="15104" width="9" style="457"/>
    <col min="15105" max="15105" width="23.625" style="457" bestFit="1" customWidth="1"/>
    <col min="15106" max="15113" width="13.125" style="457" customWidth="1"/>
    <col min="15114" max="15360" width="9" style="457"/>
    <col min="15361" max="15361" width="23.625" style="457" bestFit="1" customWidth="1"/>
    <col min="15362" max="15369" width="13.125" style="457" customWidth="1"/>
    <col min="15370" max="15616" width="9" style="457"/>
    <col min="15617" max="15617" width="23.625" style="457" bestFit="1" customWidth="1"/>
    <col min="15618" max="15625" width="13.125" style="457" customWidth="1"/>
    <col min="15626" max="15872" width="9" style="457"/>
    <col min="15873" max="15873" width="23.625" style="457" bestFit="1" customWidth="1"/>
    <col min="15874" max="15881" width="13.125" style="457" customWidth="1"/>
    <col min="15882" max="16128" width="9" style="457"/>
    <col min="16129" max="16129" width="23.625" style="457" bestFit="1" customWidth="1"/>
    <col min="16130" max="16137" width="13.125" style="457" customWidth="1"/>
    <col min="16138" max="16384" width="9" style="457"/>
  </cols>
  <sheetData>
    <row r="1" spans="1:11" s="439" customFormat="1" ht="16.5" customHeight="1">
      <c r="A1" s="1492" t="s">
        <v>3032</v>
      </c>
      <c r="F1" s="440"/>
      <c r="G1" s="1492" t="s">
        <v>3137</v>
      </c>
      <c r="H1" s="1863" t="s">
        <v>3441</v>
      </c>
      <c r="I1" s="1864"/>
    </row>
    <row r="2" spans="1:11" s="439" customFormat="1" ht="16.5" customHeight="1">
      <c r="A2" s="1492" t="s">
        <v>3139</v>
      </c>
      <c r="B2" s="596" t="s">
        <v>3442</v>
      </c>
      <c r="C2" s="597"/>
      <c r="D2" s="597"/>
      <c r="E2" s="598"/>
      <c r="F2" s="7" t="s">
        <v>3401</v>
      </c>
      <c r="G2" s="1492" t="s">
        <v>3402</v>
      </c>
      <c r="H2" s="1863" t="s">
        <v>737</v>
      </c>
      <c r="I2" s="1864"/>
    </row>
    <row r="3" spans="1:11" s="445" customFormat="1" ht="21.75" customHeight="1">
      <c r="A3" s="1859" t="s">
        <v>3446</v>
      </c>
      <c r="B3" s="1859"/>
      <c r="C3" s="1859"/>
      <c r="D3" s="1859"/>
      <c r="E3" s="1859"/>
      <c r="F3" s="1859"/>
      <c r="G3" s="1859"/>
      <c r="H3" s="1859"/>
      <c r="I3" s="1859"/>
    </row>
    <row r="4" spans="1:11" s="439" customFormat="1" ht="17.25" customHeight="1">
      <c r="B4" s="1491"/>
      <c r="C4" s="1491"/>
      <c r="D4" s="1860" t="s">
        <v>3447</v>
      </c>
      <c r="E4" s="1860"/>
      <c r="F4" s="1491"/>
      <c r="G4" s="1861"/>
      <c r="H4" s="1861"/>
      <c r="I4" s="1861"/>
    </row>
    <row r="5" spans="1:11" s="439" customFormat="1" ht="18.75" customHeight="1">
      <c r="A5" s="1493" t="s">
        <v>3448</v>
      </c>
      <c r="B5" s="1862" t="s">
        <v>3407</v>
      </c>
      <c r="C5" s="1862"/>
      <c r="D5" s="1863" t="s">
        <v>3408</v>
      </c>
      <c r="E5" s="1864"/>
      <c r="F5" s="1862" t="s">
        <v>3409</v>
      </c>
      <c r="G5" s="1862"/>
      <c r="H5" s="1862" t="s">
        <v>3410</v>
      </c>
      <c r="I5" s="1863"/>
    </row>
    <row r="6" spans="1:11" s="439" customFormat="1" ht="18" customHeight="1">
      <c r="A6" s="446" t="s">
        <v>3449</v>
      </c>
      <c r="B6" s="1984">
        <f>SUM(E6:I6)</f>
        <v>489068</v>
      </c>
      <c r="C6" s="1985"/>
      <c r="D6" s="599"/>
      <c r="E6" s="600">
        <v>0</v>
      </c>
      <c r="F6" s="599"/>
      <c r="G6" s="447">
        <f>G7+G17</f>
        <v>330859</v>
      </c>
      <c r="H6" s="599"/>
      <c r="I6" s="447">
        <f>I7+I17</f>
        <v>158209</v>
      </c>
      <c r="K6" s="448">
        <f>B6-E6-G6-I6</f>
        <v>0</v>
      </c>
    </row>
    <row r="7" spans="1:11" s="439" customFormat="1" ht="18" customHeight="1">
      <c r="A7" s="449" t="s">
        <v>3450</v>
      </c>
      <c r="B7" s="1865">
        <f t="shared" ref="B7:B28" si="0">SUM(E7:I7)</f>
        <v>478499</v>
      </c>
      <c r="C7" s="1866"/>
      <c r="D7" s="453"/>
      <c r="E7" s="601">
        <v>0</v>
      </c>
      <c r="F7" s="453"/>
      <c r="G7" s="450">
        <f>SUM(G8:G16)</f>
        <v>325613</v>
      </c>
      <c r="H7" s="453"/>
      <c r="I7" s="450">
        <f>SUM(I8:I16)</f>
        <v>152886</v>
      </c>
      <c r="K7" s="448">
        <f t="shared" ref="K7:K29" si="1">B7-E7-G7-I7</f>
        <v>0</v>
      </c>
    </row>
    <row r="8" spans="1:11" s="439" customFormat="1" ht="18" customHeight="1">
      <c r="A8" s="451" t="s">
        <v>3451</v>
      </c>
      <c r="B8" s="1986">
        <f t="shared" si="0"/>
        <v>19926</v>
      </c>
      <c r="C8" s="1987"/>
      <c r="D8" s="453"/>
      <c r="E8" s="601">
        <v>0</v>
      </c>
      <c r="F8" s="453"/>
      <c r="G8" s="450">
        <v>10757</v>
      </c>
      <c r="H8" s="453"/>
      <c r="I8" s="450">
        <v>9169</v>
      </c>
      <c r="K8" s="448">
        <f t="shared" si="1"/>
        <v>0</v>
      </c>
    </row>
    <row r="9" spans="1:11" s="439" customFormat="1" ht="18" customHeight="1">
      <c r="A9" s="451" t="s">
        <v>3452</v>
      </c>
      <c r="B9" s="1986">
        <f t="shared" si="0"/>
        <v>33613</v>
      </c>
      <c r="C9" s="1987"/>
      <c r="D9" s="453"/>
      <c r="E9" s="601">
        <v>0</v>
      </c>
      <c r="F9" s="453"/>
      <c r="G9" s="450">
        <v>21310</v>
      </c>
      <c r="H9" s="453"/>
      <c r="I9" s="450">
        <v>12303</v>
      </c>
      <c r="K9" s="448">
        <f t="shared" si="1"/>
        <v>0</v>
      </c>
    </row>
    <row r="10" spans="1:11" s="439" customFormat="1" ht="18" customHeight="1">
      <c r="A10" s="451" t="s">
        <v>3453</v>
      </c>
      <c r="B10" s="1986">
        <f t="shared" si="0"/>
        <v>10186</v>
      </c>
      <c r="C10" s="1987"/>
      <c r="D10" s="453"/>
      <c r="E10" s="601">
        <v>0</v>
      </c>
      <c r="F10" s="453"/>
      <c r="G10" s="450">
        <v>6163</v>
      </c>
      <c r="H10" s="453"/>
      <c r="I10" s="450">
        <v>4023</v>
      </c>
      <c r="K10" s="448">
        <f t="shared" si="1"/>
        <v>0</v>
      </c>
    </row>
    <row r="11" spans="1:11" s="439" customFormat="1" ht="18" customHeight="1">
      <c r="A11" s="451" t="s">
        <v>3454</v>
      </c>
      <c r="B11" s="1986">
        <f t="shared" si="0"/>
        <v>34770</v>
      </c>
      <c r="C11" s="1987"/>
      <c r="D11" s="453"/>
      <c r="E11" s="601">
        <v>0</v>
      </c>
      <c r="F11" s="453"/>
      <c r="G11" s="450">
        <v>25834</v>
      </c>
      <c r="H11" s="453"/>
      <c r="I11" s="450">
        <v>8936</v>
      </c>
      <c r="K11" s="448">
        <f t="shared" si="1"/>
        <v>0</v>
      </c>
    </row>
    <row r="12" spans="1:11" s="439" customFormat="1" ht="18" customHeight="1">
      <c r="A12" s="451" t="s">
        <v>3455</v>
      </c>
      <c r="B12" s="1986">
        <f t="shared" si="0"/>
        <v>65004</v>
      </c>
      <c r="C12" s="1987"/>
      <c r="D12" s="453"/>
      <c r="E12" s="601">
        <v>0</v>
      </c>
      <c r="F12" s="453"/>
      <c r="G12" s="450">
        <v>46558</v>
      </c>
      <c r="H12" s="453"/>
      <c r="I12" s="450">
        <v>18446</v>
      </c>
      <c r="K12" s="448">
        <f t="shared" si="1"/>
        <v>0</v>
      </c>
    </row>
    <row r="13" spans="1:11" s="439" customFormat="1" ht="18" customHeight="1">
      <c r="A13" s="451" t="s">
        <v>3456</v>
      </c>
      <c r="B13" s="1986">
        <f t="shared" si="0"/>
        <v>61473</v>
      </c>
      <c r="C13" s="1987"/>
      <c r="D13" s="453"/>
      <c r="E13" s="601">
        <v>0</v>
      </c>
      <c r="F13" s="453"/>
      <c r="G13" s="450">
        <v>40345</v>
      </c>
      <c r="H13" s="453"/>
      <c r="I13" s="450">
        <v>21128</v>
      </c>
      <c r="K13" s="448">
        <f t="shared" si="1"/>
        <v>0</v>
      </c>
    </row>
    <row r="14" spans="1:11" s="439" customFormat="1" ht="18" customHeight="1">
      <c r="A14" s="451" t="s">
        <v>3457</v>
      </c>
      <c r="B14" s="1986">
        <f t="shared" si="0"/>
        <v>45550</v>
      </c>
      <c r="C14" s="1987"/>
      <c r="D14" s="453"/>
      <c r="E14" s="601">
        <v>0</v>
      </c>
      <c r="F14" s="453"/>
      <c r="G14" s="450">
        <v>31844</v>
      </c>
      <c r="H14" s="453"/>
      <c r="I14" s="450">
        <v>13706</v>
      </c>
      <c r="K14" s="448">
        <f t="shared" si="1"/>
        <v>0</v>
      </c>
    </row>
    <row r="15" spans="1:11" s="439" customFormat="1" ht="18" customHeight="1">
      <c r="A15" s="451" t="s">
        <v>3458</v>
      </c>
      <c r="B15" s="1986">
        <f t="shared" si="0"/>
        <v>161903</v>
      </c>
      <c r="C15" s="1987"/>
      <c r="D15" s="453"/>
      <c r="E15" s="601">
        <v>0</v>
      </c>
      <c r="F15" s="453"/>
      <c r="G15" s="450">
        <v>113577</v>
      </c>
      <c r="H15" s="453"/>
      <c r="I15" s="450">
        <v>48326</v>
      </c>
      <c r="K15" s="448">
        <f t="shared" si="1"/>
        <v>0</v>
      </c>
    </row>
    <row r="16" spans="1:11" s="439" customFormat="1" ht="18" customHeight="1">
      <c r="A16" s="451" t="s">
        <v>3459</v>
      </c>
      <c r="B16" s="1986">
        <f t="shared" si="0"/>
        <v>46074</v>
      </c>
      <c r="C16" s="1987"/>
      <c r="D16" s="453"/>
      <c r="E16" s="601">
        <v>0</v>
      </c>
      <c r="F16" s="453"/>
      <c r="G16" s="450">
        <v>29225</v>
      </c>
      <c r="H16" s="453"/>
      <c r="I16" s="450">
        <v>16849</v>
      </c>
      <c r="K16" s="448">
        <f t="shared" si="1"/>
        <v>0</v>
      </c>
    </row>
    <row r="17" spans="1:15" s="439" customFormat="1" ht="18" customHeight="1">
      <c r="A17" s="449" t="s">
        <v>3460</v>
      </c>
      <c r="B17" s="1865">
        <f t="shared" si="0"/>
        <v>10569</v>
      </c>
      <c r="C17" s="1866"/>
      <c r="D17" s="453"/>
      <c r="E17" s="601">
        <v>0</v>
      </c>
      <c r="F17" s="453"/>
      <c r="G17" s="450">
        <v>5246</v>
      </c>
      <c r="H17" s="453"/>
      <c r="I17" s="450">
        <v>5323</v>
      </c>
      <c r="K17" s="448">
        <f t="shared" si="1"/>
        <v>0</v>
      </c>
    </row>
    <row r="18" spans="1:15" s="439" customFormat="1" ht="18" customHeight="1">
      <c r="A18" s="441" t="s">
        <v>3461</v>
      </c>
      <c r="B18" s="1986">
        <f t="shared" si="0"/>
        <v>979</v>
      </c>
      <c r="C18" s="1987"/>
      <c r="D18" s="453"/>
      <c r="E18" s="601">
        <v>0</v>
      </c>
      <c r="F18" s="453"/>
      <c r="G18" s="450">
        <v>631</v>
      </c>
      <c r="H18" s="453"/>
      <c r="I18" s="450">
        <v>348</v>
      </c>
      <c r="K18" s="448">
        <f t="shared" si="1"/>
        <v>0</v>
      </c>
    </row>
    <row r="19" spans="1:15" s="439" customFormat="1" ht="18" customHeight="1">
      <c r="A19" s="441" t="s">
        <v>3462</v>
      </c>
      <c r="B19" s="1986">
        <f t="shared" si="0"/>
        <v>30807</v>
      </c>
      <c r="C19" s="1987"/>
      <c r="D19" s="453"/>
      <c r="E19" s="601">
        <v>0</v>
      </c>
      <c r="F19" s="453"/>
      <c r="G19" s="450">
        <v>22186</v>
      </c>
      <c r="H19" s="453"/>
      <c r="I19" s="450">
        <v>8621</v>
      </c>
      <c r="K19" s="448">
        <f t="shared" si="1"/>
        <v>0</v>
      </c>
    </row>
    <row r="20" spans="1:15" s="439" customFormat="1" ht="18" customHeight="1">
      <c r="A20" s="441" t="s">
        <v>3463</v>
      </c>
      <c r="B20" s="1986">
        <f t="shared" si="0"/>
        <v>37636</v>
      </c>
      <c r="C20" s="1987"/>
      <c r="D20" s="453"/>
      <c r="E20" s="601">
        <v>0</v>
      </c>
      <c r="F20" s="453"/>
      <c r="G20" s="450">
        <v>15505</v>
      </c>
      <c r="H20" s="453"/>
      <c r="I20" s="450">
        <v>22131</v>
      </c>
      <c r="K20" s="448">
        <f t="shared" si="1"/>
        <v>0</v>
      </c>
    </row>
    <row r="21" spans="1:15" s="439" customFormat="1" ht="18" customHeight="1">
      <c r="A21" s="441" t="s">
        <v>3464</v>
      </c>
      <c r="B21" s="1986">
        <f t="shared" si="0"/>
        <v>77881</v>
      </c>
      <c r="C21" s="1987"/>
      <c r="D21" s="453"/>
      <c r="E21" s="601">
        <v>0</v>
      </c>
      <c r="F21" s="453"/>
      <c r="G21" s="450">
        <v>37458</v>
      </c>
      <c r="H21" s="453"/>
      <c r="I21" s="450">
        <v>40423</v>
      </c>
      <c r="K21" s="448">
        <f t="shared" si="1"/>
        <v>0</v>
      </c>
    </row>
    <row r="22" spans="1:15" s="439" customFormat="1" ht="18" customHeight="1">
      <c r="A22" s="441" t="s">
        <v>3465</v>
      </c>
      <c r="B22" s="1986">
        <f t="shared" si="0"/>
        <v>1577</v>
      </c>
      <c r="C22" s="1987"/>
      <c r="D22" s="453"/>
      <c r="E22" s="601">
        <v>0</v>
      </c>
      <c r="F22" s="453"/>
      <c r="G22" s="450">
        <v>1002</v>
      </c>
      <c r="H22" s="453"/>
      <c r="I22" s="450">
        <v>575</v>
      </c>
      <c r="K22" s="448">
        <f t="shared" si="1"/>
        <v>0</v>
      </c>
    </row>
    <row r="23" spans="1:15" s="439" customFormat="1" ht="18" customHeight="1">
      <c r="A23" s="441" t="s">
        <v>3466</v>
      </c>
      <c r="B23" s="1986">
        <f t="shared" si="0"/>
        <v>39</v>
      </c>
      <c r="C23" s="1987"/>
      <c r="D23" s="453"/>
      <c r="E23" s="601">
        <v>0</v>
      </c>
      <c r="F23" s="453"/>
      <c r="G23" s="450">
        <v>22</v>
      </c>
      <c r="H23" s="453"/>
      <c r="I23" s="450">
        <v>17</v>
      </c>
      <c r="K23" s="448">
        <f t="shared" si="1"/>
        <v>0</v>
      </c>
    </row>
    <row r="24" spans="1:15" s="439" customFormat="1" ht="18" customHeight="1">
      <c r="A24" s="441" t="s">
        <v>3467</v>
      </c>
      <c r="B24" s="1986">
        <f t="shared" si="0"/>
        <v>3235951</v>
      </c>
      <c r="C24" s="1987"/>
      <c r="D24" s="453"/>
      <c r="E24" s="601">
        <v>0</v>
      </c>
      <c r="F24" s="453"/>
      <c r="G24" s="450">
        <v>2263320</v>
      </c>
      <c r="H24" s="453"/>
      <c r="I24" s="450">
        <v>972631</v>
      </c>
      <c r="K24" s="448">
        <f t="shared" si="1"/>
        <v>0</v>
      </c>
    </row>
    <row r="25" spans="1:15" s="439" customFormat="1" ht="18" customHeight="1">
      <c r="A25" s="441" t="s">
        <v>3468</v>
      </c>
      <c r="B25" s="1986">
        <f>SUM(E25:I25)</f>
        <v>9204</v>
      </c>
      <c r="C25" s="1987"/>
      <c r="D25" s="453"/>
      <c r="E25" s="601">
        <f>E26+E27</f>
        <v>0</v>
      </c>
      <c r="F25" s="453"/>
      <c r="G25" s="601">
        <f>G26+G27</f>
        <v>5875</v>
      </c>
      <c r="H25" s="453"/>
      <c r="I25" s="601">
        <f>I26+I27</f>
        <v>3329</v>
      </c>
      <c r="K25" s="448">
        <f t="shared" si="1"/>
        <v>0</v>
      </c>
    </row>
    <row r="26" spans="1:15" s="439" customFormat="1" ht="18" customHeight="1">
      <c r="A26" s="449" t="s">
        <v>3469</v>
      </c>
      <c r="B26" s="1986">
        <f>SUM(E26:I26)</f>
        <v>8606</v>
      </c>
      <c r="C26" s="1987"/>
      <c r="D26" s="1494"/>
      <c r="E26" s="1494">
        <v>0</v>
      </c>
      <c r="F26" s="1494"/>
      <c r="G26" s="1494">
        <v>5387</v>
      </c>
      <c r="H26" s="1494"/>
      <c r="I26" s="1494">
        <v>3219</v>
      </c>
      <c r="K26" s="448">
        <f t="shared" si="1"/>
        <v>0</v>
      </c>
    </row>
    <row r="27" spans="1:15" s="439" customFormat="1" ht="18" customHeight="1">
      <c r="A27" s="449" t="s">
        <v>3470</v>
      </c>
      <c r="B27" s="1986">
        <f>SUM(E27:I27)</f>
        <v>598</v>
      </c>
      <c r="C27" s="1987"/>
      <c r="D27" s="1494"/>
      <c r="E27" s="1494">
        <v>0</v>
      </c>
      <c r="F27" s="1494"/>
      <c r="G27" s="1494">
        <v>488</v>
      </c>
      <c r="H27" s="1494"/>
      <c r="I27" s="1494">
        <v>110</v>
      </c>
      <c r="K27" s="448">
        <f t="shared" si="1"/>
        <v>0</v>
      </c>
    </row>
    <row r="28" spans="1:15" s="453" customFormat="1" ht="13.9" customHeight="1">
      <c r="A28" s="452" t="s">
        <v>3471</v>
      </c>
      <c r="B28" s="1986">
        <f t="shared" si="0"/>
        <v>2193</v>
      </c>
      <c r="C28" s="1987"/>
      <c r="E28" s="601">
        <v>0</v>
      </c>
      <c r="G28" s="450">
        <v>1236</v>
      </c>
      <c r="I28" s="450">
        <v>957</v>
      </c>
      <c r="K28" s="448">
        <f t="shared" si="1"/>
        <v>0</v>
      </c>
    </row>
    <row r="29" spans="1:15" s="453" customFormat="1" ht="13.9" customHeight="1">
      <c r="A29" s="454" t="s">
        <v>3472</v>
      </c>
      <c r="B29" s="1869" t="s">
        <v>738</v>
      </c>
      <c r="C29" s="1870"/>
      <c r="D29" s="444"/>
      <c r="E29" s="602">
        <v>0</v>
      </c>
      <c r="F29" s="444"/>
      <c r="G29" s="455" t="s">
        <v>738</v>
      </c>
      <c r="H29" s="444"/>
      <c r="I29" s="455" t="s">
        <v>738</v>
      </c>
      <c r="K29" s="448" t="e">
        <f t="shared" si="1"/>
        <v>#VALUE!</v>
      </c>
    </row>
    <row r="30" spans="1:15" s="439" customFormat="1" ht="12.95" customHeight="1">
      <c r="A30" s="599" t="s">
        <v>3473</v>
      </c>
      <c r="B30" s="456" t="s">
        <v>3474</v>
      </c>
      <c r="C30" s="453"/>
      <c r="D30" s="456" t="s">
        <v>3475</v>
      </c>
      <c r="E30" s="453"/>
      <c r="F30" s="603" t="s">
        <v>3476</v>
      </c>
      <c r="G30" s="453"/>
      <c r="H30" s="453"/>
      <c r="I30" s="99" t="s">
        <v>333</v>
      </c>
      <c r="J30" s="453"/>
      <c r="K30" s="453"/>
      <c r="L30" s="453"/>
      <c r="M30" s="453"/>
      <c r="N30" s="453"/>
      <c r="O30" s="453"/>
    </row>
    <row r="31" spans="1:15" s="439" customFormat="1" ht="12.95" customHeight="1">
      <c r="A31" s="440"/>
      <c r="B31" s="440"/>
      <c r="C31" s="440"/>
      <c r="D31" s="456" t="s">
        <v>3477</v>
      </c>
      <c r="E31" s="453"/>
      <c r="F31" s="453"/>
      <c r="G31" s="453"/>
      <c r="H31" s="453"/>
    </row>
    <row r="32" spans="1:15" s="439" customFormat="1" ht="13.9" customHeight="1">
      <c r="A32" s="453" t="s">
        <v>3478</v>
      </c>
      <c r="B32" s="453"/>
      <c r="C32" s="453"/>
      <c r="D32" s="453"/>
      <c r="E32" s="453"/>
      <c r="F32" s="453"/>
      <c r="G32" s="453"/>
      <c r="H32" s="453"/>
      <c r="I32" s="453"/>
    </row>
    <row r="33" spans="1:22" s="439" customFormat="1" ht="13.9" customHeight="1">
      <c r="A33" s="439" t="s">
        <v>3479</v>
      </c>
      <c r="B33" s="453"/>
      <c r="C33" s="453"/>
      <c r="R33" s="453"/>
      <c r="S33" s="453"/>
      <c r="T33" s="453"/>
      <c r="U33" s="453"/>
      <c r="V33" s="453"/>
    </row>
    <row r="34" spans="1:22">
      <c r="A34" s="604"/>
      <c r="B34" s="453"/>
      <c r="C34" s="453"/>
      <c r="D34" s="439"/>
      <c r="E34" s="439"/>
      <c r="F34" s="439"/>
      <c r="G34" s="439"/>
      <c r="H34" s="439"/>
      <c r="I34" s="439"/>
    </row>
    <row r="35" spans="1:22">
      <c r="A35" s="456"/>
      <c r="B35" s="456"/>
      <c r="C35" s="448">
        <f>B6-B7-B17</f>
        <v>0</v>
      </c>
      <c r="D35" s="439"/>
      <c r="E35" s="448">
        <f>E6-E7-E17</f>
        <v>0</v>
      </c>
      <c r="F35" s="439"/>
      <c r="G35" s="448">
        <f>G6-G7-G17</f>
        <v>0</v>
      </c>
      <c r="H35" s="439"/>
      <c r="I35" s="448">
        <f>I6-I7-I17</f>
        <v>0</v>
      </c>
    </row>
    <row r="36" spans="1:22">
      <c r="C36" s="458">
        <f>B7-SUM(B8:C16)</f>
        <v>0</v>
      </c>
      <c r="E36" s="458">
        <f>E7-SUM(E8:E16)</f>
        <v>0</v>
      </c>
      <c r="G36" s="458">
        <f>G7-SUM(G8:G16)</f>
        <v>0</v>
      </c>
      <c r="I36" s="458">
        <f>I7-SUM(I8:I16)</f>
        <v>0</v>
      </c>
    </row>
    <row r="37" spans="1:22">
      <c r="C37" s="458">
        <f>B25-B26-B27</f>
        <v>0</v>
      </c>
      <c r="E37" s="458">
        <f>E25-E26-E27</f>
        <v>0</v>
      </c>
      <c r="G37" s="458">
        <f>G25-G26-G27</f>
        <v>0</v>
      </c>
      <c r="I37" s="458">
        <f>I25-I26-I27</f>
        <v>0</v>
      </c>
    </row>
  </sheetData>
  <mergeCells count="33">
    <mergeCell ref="B29:C29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5:C5"/>
    <mergeCell ref="D5:E5"/>
    <mergeCell ref="F5:G5"/>
    <mergeCell ref="H5:I5"/>
    <mergeCell ref="H1:I1"/>
    <mergeCell ref="H2:I2"/>
    <mergeCell ref="A3:I3"/>
    <mergeCell ref="D4:E4"/>
    <mergeCell ref="G4:I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firstPageNumber="77" orientation="landscape" r:id="rId1"/>
  <headerFooter alignWithMargins="0">
    <oddFooter>&amp;C&amp;8&amp;A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3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7.875" style="97" customWidth="1"/>
    <col min="2" max="2" width="6.625" style="475" customWidth="1"/>
    <col min="3" max="3" width="6.125" style="475" customWidth="1"/>
    <col min="4" max="4" width="6.375" style="475" customWidth="1"/>
    <col min="5" max="5" width="6.625" style="475" customWidth="1"/>
    <col min="6" max="6" width="7.375" style="475" customWidth="1"/>
    <col min="7" max="7" width="6.625" style="475" customWidth="1"/>
    <col min="8" max="8" width="6.125" style="475" customWidth="1"/>
    <col min="9" max="9" width="5.75" style="475" customWidth="1"/>
    <col min="10" max="10" width="6.625" style="475" customWidth="1"/>
    <col min="11" max="11" width="7.5" style="475" customWidth="1"/>
    <col min="12" max="12" width="6.625" style="475" customWidth="1"/>
    <col min="13" max="13" width="6.125" style="475" customWidth="1"/>
    <col min="14" max="14" width="6.625" style="475" customWidth="1"/>
    <col min="15" max="15" width="7.25" style="475" bestFit="1" customWidth="1"/>
    <col min="16" max="16" width="7.375" style="475" customWidth="1"/>
    <col min="17" max="17" width="6.625" style="475" customWidth="1"/>
    <col min="18" max="18" width="6.125" style="475" customWidth="1"/>
    <col min="19" max="19" width="5.75" style="475" customWidth="1"/>
    <col min="20" max="20" width="6.625" style="475" customWidth="1"/>
    <col min="21" max="21" width="7.25" style="475" bestFit="1" customWidth="1"/>
    <col min="22" max="22" width="4.875" style="97" customWidth="1"/>
    <col min="23" max="27" width="4.5" style="97" bestFit="1" customWidth="1"/>
    <col min="28" max="28" width="6.5" style="97" bestFit="1" customWidth="1"/>
    <col min="29" max="29" width="4.625" style="97" bestFit="1" customWidth="1"/>
    <col min="30" max="30" width="5.625" style="97" bestFit="1" customWidth="1"/>
    <col min="31" max="31" width="6.5" style="97" bestFit="1" customWidth="1"/>
    <col min="32" max="32" width="7.5" style="97" bestFit="1" customWidth="1"/>
    <col min="33" max="256" width="9" style="97"/>
    <col min="257" max="257" width="7.875" style="97" customWidth="1"/>
    <col min="258" max="258" width="6.625" style="97" customWidth="1"/>
    <col min="259" max="259" width="6.125" style="97" customWidth="1"/>
    <col min="260" max="260" width="6.375" style="97" customWidth="1"/>
    <col min="261" max="261" width="6.625" style="97" customWidth="1"/>
    <col min="262" max="262" width="7.375" style="97" customWidth="1"/>
    <col min="263" max="263" width="6.625" style="97" customWidth="1"/>
    <col min="264" max="264" width="6.125" style="97" customWidth="1"/>
    <col min="265" max="265" width="5.75" style="97" customWidth="1"/>
    <col min="266" max="266" width="6.625" style="97" customWidth="1"/>
    <col min="267" max="267" width="7.5" style="97" customWidth="1"/>
    <col min="268" max="268" width="6.625" style="97" customWidth="1"/>
    <col min="269" max="269" width="6.125" style="97" customWidth="1"/>
    <col min="270" max="270" width="6.625" style="97" customWidth="1"/>
    <col min="271" max="271" width="7.25" style="97" bestFit="1" customWidth="1"/>
    <col min="272" max="272" width="7.375" style="97" customWidth="1"/>
    <col min="273" max="273" width="6.625" style="97" customWidth="1"/>
    <col min="274" max="274" width="6.125" style="97" customWidth="1"/>
    <col min="275" max="275" width="5.75" style="97" customWidth="1"/>
    <col min="276" max="276" width="6.625" style="97" customWidth="1"/>
    <col min="277" max="277" width="7.25" style="97" bestFit="1" customWidth="1"/>
    <col min="278" max="278" width="4.875" style="97" customWidth="1"/>
    <col min="279" max="283" width="4.5" style="97" bestFit="1" customWidth="1"/>
    <col min="284" max="284" width="6.5" style="97" bestFit="1" customWidth="1"/>
    <col min="285" max="285" width="4.625" style="97" bestFit="1" customWidth="1"/>
    <col min="286" max="286" width="5.625" style="97" bestFit="1" customWidth="1"/>
    <col min="287" max="287" width="6.5" style="97" bestFit="1" customWidth="1"/>
    <col min="288" max="288" width="7.5" style="97" bestFit="1" customWidth="1"/>
    <col min="289" max="512" width="9" style="97"/>
    <col min="513" max="513" width="7.875" style="97" customWidth="1"/>
    <col min="514" max="514" width="6.625" style="97" customWidth="1"/>
    <col min="515" max="515" width="6.125" style="97" customWidth="1"/>
    <col min="516" max="516" width="6.375" style="97" customWidth="1"/>
    <col min="517" max="517" width="6.625" style="97" customWidth="1"/>
    <col min="518" max="518" width="7.375" style="97" customWidth="1"/>
    <col min="519" max="519" width="6.625" style="97" customWidth="1"/>
    <col min="520" max="520" width="6.125" style="97" customWidth="1"/>
    <col min="521" max="521" width="5.75" style="97" customWidth="1"/>
    <col min="522" max="522" width="6.625" style="97" customWidth="1"/>
    <col min="523" max="523" width="7.5" style="97" customWidth="1"/>
    <col min="524" max="524" width="6.625" style="97" customWidth="1"/>
    <col min="525" max="525" width="6.125" style="97" customWidth="1"/>
    <col min="526" max="526" width="6.625" style="97" customWidth="1"/>
    <col min="527" max="527" width="7.25" style="97" bestFit="1" customWidth="1"/>
    <col min="528" max="528" width="7.375" style="97" customWidth="1"/>
    <col min="529" max="529" width="6.625" style="97" customWidth="1"/>
    <col min="530" max="530" width="6.125" style="97" customWidth="1"/>
    <col min="531" max="531" width="5.75" style="97" customWidth="1"/>
    <col min="532" max="532" width="6.625" style="97" customWidth="1"/>
    <col min="533" max="533" width="7.25" style="97" bestFit="1" customWidth="1"/>
    <col min="534" max="534" width="4.875" style="97" customWidth="1"/>
    <col min="535" max="539" width="4.5" style="97" bestFit="1" customWidth="1"/>
    <col min="540" max="540" width="6.5" style="97" bestFit="1" customWidth="1"/>
    <col min="541" max="541" width="4.625" style="97" bestFit="1" customWidth="1"/>
    <col min="542" max="542" width="5.625" style="97" bestFit="1" customWidth="1"/>
    <col min="543" max="543" width="6.5" style="97" bestFit="1" customWidth="1"/>
    <col min="544" max="544" width="7.5" style="97" bestFit="1" customWidth="1"/>
    <col min="545" max="768" width="9" style="97"/>
    <col min="769" max="769" width="7.875" style="97" customWidth="1"/>
    <col min="770" max="770" width="6.625" style="97" customWidth="1"/>
    <col min="771" max="771" width="6.125" style="97" customWidth="1"/>
    <col min="772" max="772" width="6.375" style="97" customWidth="1"/>
    <col min="773" max="773" width="6.625" style="97" customWidth="1"/>
    <col min="774" max="774" width="7.375" style="97" customWidth="1"/>
    <col min="775" max="775" width="6.625" style="97" customWidth="1"/>
    <col min="776" max="776" width="6.125" style="97" customWidth="1"/>
    <col min="777" max="777" width="5.75" style="97" customWidth="1"/>
    <col min="778" max="778" width="6.625" style="97" customWidth="1"/>
    <col min="779" max="779" width="7.5" style="97" customWidth="1"/>
    <col min="780" max="780" width="6.625" style="97" customWidth="1"/>
    <col min="781" max="781" width="6.125" style="97" customWidth="1"/>
    <col min="782" max="782" width="6.625" style="97" customWidth="1"/>
    <col min="783" max="783" width="7.25" style="97" bestFit="1" customWidth="1"/>
    <col min="784" max="784" width="7.375" style="97" customWidth="1"/>
    <col min="785" max="785" width="6.625" style="97" customWidth="1"/>
    <col min="786" max="786" width="6.125" style="97" customWidth="1"/>
    <col min="787" max="787" width="5.75" style="97" customWidth="1"/>
    <col min="788" max="788" width="6.625" style="97" customWidth="1"/>
    <col min="789" max="789" width="7.25" style="97" bestFit="1" customWidth="1"/>
    <col min="790" max="790" width="4.875" style="97" customWidth="1"/>
    <col min="791" max="795" width="4.5" style="97" bestFit="1" customWidth="1"/>
    <col min="796" max="796" width="6.5" style="97" bestFit="1" customWidth="1"/>
    <col min="797" max="797" width="4.625" style="97" bestFit="1" customWidth="1"/>
    <col min="798" max="798" width="5.625" style="97" bestFit="1" customWidth="1"/>
    <col min="799" max="799" width="6.5" style="97" bestFit="1" customWidth="1"/>
    <col min="800" max="800" width="7.5" style="97" bestFit="1" customWidth="1"/>
    <col min="801" max="1024" width="9" style="97"/>
    <col min="1025" max="1025" width="7.875" style="97" customWidth="1"/>
    <col min="1026" max="1026" width="6.625" style="97" customWidth="1"/>
    <col min="1027" max="1027" width="6.125" style="97" customWidth="1"/>
    <col min="1028" max="1028" width="6.375" style="97" customWidth="1"/>
    <col min="1029" max="1029" width="6.625" style="97" customWidth="1"/>
    <col min="1030" max="1030" width="7.375" style="97" customWidth="1"/>
    <col min="1031" max="1031" width="6.625" style="97" customWidth="1"/>
    <col min="1032" max="1032" width="6.125" style="97" customWidth="1"/>
    <col min="1033" max="1033" width="5.75" style="97" customWidth="1"/>
    <col min="1034" max="1034" width="6.625" style="97" customWidth="1"/>
    <col min="1035" max="1035" width="7.5" style="97" customWidth="1"/>
    <col min="1036" max="1036" width="6.625" style="97" customWidth="1"/>
    <col min="1037" max="1037" width="6.125" style="97" customWidth="1"/>
    <col min="1038" max="1038" width="6.625" style="97" customWidth="1"/>
    <col min="1039" max="1039" width="7.25" style="97" bestFit="1" customWidth="1"/>
    <col min="1040" max="1040" width="7.375" style="97" customWidth="1"/>
    <col min="1041" max="1041" width="6.625" style="97" customWidth="1"/>
    <col min="1042" max="1042" width="6.125" style="97" customWidth="1"/>
    <col min="1043" max="1043" width="5.75" style="97" customWidth="1"/>
    <col min="1044" max="1044" width="6.625" style="97" customWidth="1"/>
    <col min="1045" max="1045" width="7.25" style="97" bestFit="1" customWidth="1"/>
    <col min="1046" max="1046" width="4.875" style="97" customWidth="1"/>
    <col min="1047" max="1051" width="4.5" style="97" bestFit="1" customWidth="1"/>
    <col min="1052" max="1052" width="6.5" style="97" bestFit="1" customWidth="1"/>
    <col min="1053" max="1053" width="4.625" style="97" bestFit="1" customWidth="1"/>
    <col min="1054" max="1054" width="5.625" style="97" bestFit="1" customWidth="1"/>
    <col min="1055" max="1055" width="6.5" style="97" bestFit="1" customWidth="1"/>
    <col min="1056" max="1056" width="7.5" style="97" bestFit="1" customWidth="1"/>
    <col min="1057" max="1280" width="9" style="97"/>
    <col min="1281" max="1281" width="7.875" style="97" customWidth="1"/>
    <col min="1282" max="1282" width="6.625" style="97" customWidth="1"/>
    <col min="1283" max="1283" width="6.125" style="97" customWidth="1"/>
    <col min="1284" max="1284" width="6.375" style="97" customWidth="1"/>
    <col min="1285" max="1285" width="6.625" style="97" customWidth="1"/>
    <col min="1286" max="1286" width="7.375" style="97" customWidth="1"/>
    <col min="1287" max="1287" width="6.625" style="97" customWidth="1"/>
    <col min="1288" max="1288" width="6.125" style="97" customWidth="1"/>
    <col min="1289" max="1289" width="5.75" style="97" customWidth="1"/>
    <col min="1290" max="1290" width="6.625" style="97" customWidth="1"/>
    <col min="1291" max="1291" width="7.5" style="97" customWidth="1"/>
    <col min="1292" max="1292" width="6.625" style="97" customWidth="1"/>
    <col min="1293" max="1293" width="6.125" style="97" customWidth="1"/>
    <col min="1294" max="1294" width="6.625" style="97" customWidth="1"/>
    <col min="1295" max="1295" width="7.25" style="97" bestFit="1" customWidth="1"/>
    <col min="1296" max="1296" width="7.375" style="97" customWidth="1"/>
    <col min="1297" max="1297" width="6.625" style="97" customWidth="1"/>
    <col min="1298" max="1298" width="6.125" style="97" customWidth="1"/>
    <col min="1299" max="1299" width="5.75" style="97" customWidth="1"/>
    <col min="1300" max="1300" width="6.625" style="97" customWidth="1"/>
    <col min="1301" max="1301" width="7.25" style="97" bestFit="1" customWidth="1"/>
    <col min="1302" max="1302" width="4.875" style="97" customWidth="1"/>
    <col min="1303" max="1307" width="4.5" style="97" bestFit="1" customWidth="1"/>
    <col min="1308" max="1308" width="6.5" style="97" bestFit="1" customWidth="1"/>
    <col min="1309" max="1309" width="4.625" style="97" bestFit="1" customWidth="1"/>
    <col min="1310" max="1310" width="5.625" style="97" bestFit="1" customWidth="1"/>
    <col min="1311" max="1311" width="6.5" style="97" bestFit="1" customWidth="1"/>
    <col min="1312" max="1312" width="7.5" style="97" bestFit="1" customWidth="1"/>
    <col min="1313" max="1536" width="9" style="97"/>
    <col min="1537" max="1537" width="7.875" style="97" customWidth="1"/>
    <col min="1538" max="1538" width="6.625" style="97" customWidth="1"/>
    <col min="1539" max="1539" width="6.125" style="97" customWidth="1"/>
    <col min="1540" max="1540" width="6.375" style="97" customWidth="1"/>
    <col min="1541" max="1541" width="6.625" style="97" customWidth="1"/>
    <col min="1542" max="1542" width="7.375" style="97" customWidth="1"/>
    <col min="1543" max="1543" width="6.625" style="97" customWidth="1"/>
    <col min="1544" max="1544" width="6.125" style="97" customWidth="1"/>
    <col min="1545" max="1545" width="5.75" style="97" customWidth="1"/>
    <col min="1546" max="1546" width="6.625" style="97" customWidth="1"/>
    <col min="1547" max="1547" width="7.5" style="97" customWidth="1"/>
    <col min="1548" max="1548" width="6.625" style="97" customWidth="1"/>
    <col min="1549" max="1549" width="6.125" style="97" customWidth="1"/>
    <col min="1550" max="1550" width="6.625" style="97" customWidth="1"/>
    <col min="1551" max="1551" width="7.25" style="97" bestFit="1" customWidth="1"/>
    <col min="1552" max="1552" width="7.375" style="97" customWidth="1"/>
    <col min="1553" max="1553" width="6.625" style="97" customWidth="1"/>
    <col min="1554" max="1554" width="6.125" style="97" customWidth="1"/>
    <col min="1555" max="1555" width="5.75" style="97" customWidth="1"/>
    <col min="1556" max="1556" width="6.625" style="97" customWidth="1"/>
    <col min="1557" max="1557" width="7.25" style="97" bestFit="1" customWidth="1"/>
    <col min="1558" max="1558" width="4.875" style="97" customWidth="1"/>
    <col min="1559" max="1563" width="4.5" style="97" bestFit="1" customWidth="1"/>
    <col min="1564" max="1564" width="6.5" style="97" bestFit="1" customWidth="1"/>
    <col min="1565" max="1565" width="4.625" style="97" bestFit="1" customWidth="1"/>
    <col min="1566" max="1566" width="5.625" style="97" bestFit="1" customWidth="1"/>
    <col min="1567" max="1567" width="6.5" style="97" bestFit="1" customWidth="1"/>
    <col min="1568" max="1568" width="7.5" style="97" bestFit="1" customWidth="1"/>
    <col min="1569" max="1792" width="9" style="97"/>
    <col min="1793" max="1793" width="7.875" style="97" customWidth="1"/>
    <col min="1794" max="1794" width="6.625" style="97" customWidth="1"/>
    <col min="1795" max="1795" width="6.125" style="97" customWidth="1"/>
    <col min="1796" max="1796" width="6.375" style="97" customWidth="1"/>
    <col min="1797" max="1797" width="6.625" style="97" customWidth="1"/>
    <col min="1798" max="1798" width="7.375" style="97" customWidth="1"/>
    <col min="1799" max="1799" width="6.625" style="97" customWidth="1"/>
    <col min="1800" max="1800" width="6.125" style="97" customWidth="1"/>
    <col min="1801" max="1801" width="5.75" style="97" customWidth="1"/>
    <col min="1802" max="1802" width="6.625" style="97" customWidth="1"/>
    <col min="1803" max="1803" width="7.5" style="97" customWidth="1"/>
    <col min="1804" max="1804" width="6.625" style="97" customWidth="1"/>
    <col min="1805" max="1805" width="6.125" style="97" customWidth="1"/>
    <col min="1806" max="1806" width="6.625" style="97" customWidth="1"/>
    <col min="1807" max="1807" width="7.25" style="97" bestFit="1" customWidth="1"/>
    <col min="1808" max="1808" width="7.375" style="97" customWidth="1"/>
    <col min="1809" max="1809" width="6.625" style="97" customWidth="1"/>
    <col min="1810" max="1810" width="6.125" style="97" customWidth="1"/>
    <col min="1811" max="1811" width="5.75" style="97" customWidth="1"/>
    <col min="1812" max="1812" width="6.625" style="97" customWidth="1"/>
    <col min="1813" max="1813" width="7.25" style="97" bestFit="1" customWidth="1"/>
    <col min="1814" max="1814" width="4.875" style="97" customWidth="1"/>
    <col min="1815" max="1819" width="4.5" style="97" bestFit="1" customWidth="1"/>
    <col min="1820" max="1820" width="6.5" style="97" bestFit="1" customWidth="1"/>
    <col min="1821" max="1821" width="4.625" style="97" bestFit="1" customWidth="1"/>
    <col min="1822" max="1822" width="5.625" style="97" bestFit="1" customWidth="1"/>
    <col min="1823" max="1823" width="6.5" style="97" bestFit="1" customWidth="1"/>
    <col min="1824" max="1824" width="7.5" style="97" bestFit="1" customWidth="1"/>
    <col min="1825" max="2048" width="9" style="97"/>
    <col min="2049" max="2049" width="7.875" style="97" customWidth="1"/>
    <col min="2050" max="2050" width="6.625" style="97" customWidth="1"/>
    <col min="2051" max="2051" width="6.125" style="97" customWidth="1"/>
    <col min="2052" max="2052" width="6.375" style="97" customWidth="1"/>
    <col min="2053" max="2053" width="6.625" style="97" customWidth="1"/>
    <col min="2054" max="2054" width="7.375" style="97" customWidth="1"/>
    <col min="2055" max="2055" width="6.625" style="97" customWidth="1"/>
    <col min="2056" max="2056" width="6.125" style="97" customWidth="1"/>
    <col min="2057" max="2057" width="5.75" style="97" customWidth="1"/>
    <col min="2058" max="2058" width="6.625" style="97" customWidth="1"/>
    <col min="2059" max="2059" width="7.5" style="97" customWidth="1"/>
    <col min="2060" max="2060" width="6.625" style="97" customWidth="1"/>
    <col min="2061" max="2061" width="6.125" style="97" customWidth="1"/>
    <col min="2062" max="2062" width="6.625" style="97" customWidth="1"/>
    <col min="2063" max="2063" width="7.25" style="97" bestFit="1" customWidth="1"/>
    <col min="2064" max="2064" width="7.375" style="97" customWidth="1"/>
    <col min="2065" max="2065" width="6.625" style="97" customWidth="1"/>
    <col min="2066" max="2066" width="6.125" style="97" customWidth="1"/>
    <col min="2067" max="2067" width="5.75" style="97" customWidth="1"/>
    <col min="2068" max="2068" width="6.625" style="97" customWidth="1"/>
    <col min="2069" max="2069" width="7.25" style="97" bestFit="1" customWidth="1"/>
    <col min="2070" max="2070" width="4.875" style="97" customWidth="1"/>
    <col min="2071" max="2075" width="4.5" style="97" bestFit="1" customWidth="1"/>
    <col min="2076" max="2076" width="6.5" style="97" bestFit="1" customWidth="1"/>
    <col min="2077" max="2077" width="4.625" style="97" bestFit="1" customWidth="1"/>
    <col min="2078" max="2078" width="5.625" style="97" bestFit="1" customWidth="1"/>
    <col min="2079" max="2079" width="6.5" style="97" bestFit="1" customWidth="1"/>
    <col min="2080" max="2080" width="7.5" style="97" bestFit="1" customWidth="1"/>
    <col min="2081" max="2304" width="9" style="97"/>
    <col min="2305" max="2305" width="7.875" style="97" customWidth="1"/>
    <col min="2306" max="2306" width="6.625" style="97" customWidth="1"/>
    <col min="2307" max="2307" width="6.125" style="97" customWidth="1"/>
    <col min="2308" max="2308" width="6.375" style="97" customWidth="1"/>
    <col min="2309" max="2309" width="6.625" style="97" customWidth="1"/>
    <col min="2310" max="2310" width="7.375" style="97" customWidth="1"/>
    <col min="2311" max="2311" width="6.625" style="97" customWidth="1"/>
    <col min="2312" max="2312" width="6.125" style="97" customWidth="1"/>
    <col min="2313" max="2313" width="5.75" style="97" customWidth="1"/>
    <col min="2314" max="2314" width="6.625" style="97" customWidth="1"/>
    <col min="2315" max="2315" width="7.5" style="97" customWidth="1"/>
    <col min="2316" max="2316" width="6.625" style="97" customWidth="1"/>
    <col min="2317" max="2317" width="6.125" style="97" customWidth="1"/>
    <col min="2318" max="2318" width="6.625" style="97" customWidth="1"/>
    <col min="2319" max="2319" width="7.25" style="97" bestFit="1" customWidth="1"/>
    <col min="2320" max="2320" width="7.375" style="97" customWidth="1"/>
    <col min="2321" max="2321" width="6.625" style="97" customWidth="1"/>
    <col min="2322" max="2322" width="6.125" style="97" customWidth="1"/>
    <col min="2323" max="2323" width="5.75" style="97" customWidth="1"/>
    <col min="2324" max="2324" width="6.625" style="97" customWidth="1"/>
    <col min="2325" max="2325" width="7.25" style="97" bestFit="1" customWidth="1"/>
    <col min="2326" max="2326" width="4.875" style="97" customWidth="1"/>
    <col min="2327" max="2331" width="4.5" style="97" bestFit="1" customWidth="1"/>
    <col min="2332" max="2332" width="6.5" style="97" bestFit="1" customWidth="1"/>
    <col min="2333" max="2333" width="4.625" style="97" bestFit="1" customWidth="1"/>
    <col min="2334" max="2334" width="5.625" style="97" bestFit="1" customWidth="1"/>
    <col min="2335" max="2335" width="6.5" style="97" bestFit="1" customWidth="1"/>
    <col min="2336" max="2336" width="7.5" style="97" bestFit="1" customWidth="1"/>
    <col min="2337" max="2560" width="9" style="97"/>
    <col min="2561" max="2561" width="7.875" style="97" customWidth="1"/>
    <col min="2562" max="2562" width="6.625" style="97" customWidth="1"/>
    <col min="2563" max="2563" width="6.125" style="97" customWidth="1"/>
    <col min="2564" max="2564" width="6.375" style="97" customWidth="1"/>
    <col min="2565" max="2565" width="6.625" style="97" customWidth="1"/>
    <col min="2566" max="2566" width="7.375" style="97" customWidth="1"/>
    <col min="2567" max="2567" width="6.625" style="97" customWidth="1"/>
    <col min="2568" max="2568" width="6.125" style="97" customWidth="1"/>
    <col min="2569" max="2569" width="5.75" style="97" customWidth="1"/>
    <col min="2570" max="2570" width="6.625" style="97" customWidth="1"/>
    <col min="2571" max="2571" width="7.5" style="97" customWidth="1"/>
    <col min="2572" max="2572" width="6.625" style="97" customWidth="1"/>
    <col min="2573" max="2573" width="6.125" style="97" customWidth="1"/>
    <col min="2574" max="2574" width="6.625" style="97" customWidth="1"/>
    <col min="2575" max="2575" width="7.25" style="97" bestFit="1" customWidth="1"/>
    <col min="2576" max="2576" width="7.375" style="97" customWidth="1"/>
    <col min="2577" max="2577" width="6.625" style="97" customWidth="1"/>
    <col min="2578" max="2578" width="6.125" style="97" customWidth="1"/>
    <col min="2579" max="2579" width="5.75" style="97" customWidth="1"/>
    <col min="2580" max="2580" width="6.625" style="97" customWidth="1"/>
    <col min="2581" max="2581" width="7.25" style="97" bestFit="1" customWidth="1"/>
    <col min="2582" max="2582" width="4.875" style="97" customWidth="1"/>
    <col min="2583" max="2587" width="4.5" style="97" bestFit="1" customWidth="1"/>
    <col min="2588" max="2588" width="6.5" style="97" bestFit="1" customWidth="1"/>
    <col min="2589" max="2589" width="4.625" style="97" bestFit="1" customWidth="1"/>
    <col min="2590" max="2590" width="5.625" style="97" bestFit="1" customWidth="1"/>
    <col min="2591" max="2591" width="6.5" style="97" bestFit="1" customWidth="1"/>
    <col min="2592" max="2592" width="7.5" style="97" bestFit="1" customWidth="1"/>
    <col min="2593" max="2816" width="9" style="97"/>
    <col min="2817" max="2817" width="7.875" style="97" customWidth="1"/>
    <col min="2818" max="2818" width="6.625" style="97" customWidth="1"/>
    <col min="2819" max="2819" width="6.125" style="97" customWidth="1"/>
    <col min="2820" max="2820" width="6.375" style="97" customWidth="1"/>
    <col min="2821" max="2821" width="6.625" style="97" customWidth="1"/>
    <col min="2822" max="2822" width="7.375" style="97" customWidth="1"/>
    <col min="2823" max="2823" width="6.625" style="97" customWidth="1"/>
    <col min="2824" max="2824" width="6.125" style="97" customWidth="1"/>
    <col min="2825" max="2825" width="5.75" style="97" customWidth="1"/>
    <col min="2826" max="2826" width="6.625" style="97" customWidth="1"/>
    <col min="2827" max="2827" width="7.5" style="97" customWidth="1"/>
    <col min="2828" max="2828" width="6.625" style="97" customWidth="1"/>
    <col min="2829" max="2829" width="6.125" style="97" customWidth="1"/>
    <col min="2830" max="2830" width="6.625" style="97" customWidth="1"/>
    <col min="2831" max="2831" width="7.25" style="97" bestFit="1" customWidth="1"/>
    <col min="2832" max="2832" width="7.375" style="97" customWidth="1"/>
    <col min="2833" max="2833" width="6.625" style="97" customWidth="1"/>
    <col min="2834" max="2834" width="6.125" style="97" customWidth="1"/>
    <col min="2835" max="2835" width="5.75" style="97" customWidth="1"/>
    <col min="2836" max="2836" width="6.625" style="97" customWidth="1"/>
    <col min="2837" max="2837" width="7.25" style="97" bestFit="1" customWidth="1"/>
    <col min="2838" max="2838" width="4.875" style="97" customWidth="1"/>
    <col min="2839" max="2843" width="4.5" style="97" bestFit="1" customWidth="1"/>
    <col min="2844" max="2844" width="6.5" style="97" bestFit="1" customWidth="1"/>
    <col min="2845" max="2845" width="4.625" style="97" bestFit="1" customWidth="1"/>
    <col min="2846" max="2846" width="5.625" style="97" bestFit="1" customWidth="1"/>
    <col min="2847" max="2847" width="6.5" style="97" bestFit="1" customWidth="1"/>
    <col min="2848" max="2848" width="7.5" style="97" bestFit="1" customWidth="1"/>
    <col min="2849" max="3072" width="9" style="97"/>
    <col min="3073" max="3073" width="7.875" style="97" customWidth="1"/>
    <col min="3074" max="3074" width="6.625" style="97" customWidth="1"/>
    <col min="3075" max="3075" width="6.125" style="97" customWidth="1"/>
    <col min="3076" max="3076" width="6.375" style="97" customWidth="1"/>
    <col min="3077" max="3077" width="6.625" style="97" customWidth="1"/>
    <col min="3078" max="3078" width="7.375" style="97" customWidth="1"/>
    <col min="3079" max="3079" width="6.625" style="97" customWidth="1"/>
    <col min="3080" max="3080" width="6.125" style="97" customWidth="1"/>
    <col min="3081" max="3081" width="5.75" style="97" customWidth="1"/>
    <col min="3082" max="3082" width="6.625" style="97" customWidth="1"/>
    <col min="3083" max="3083" width="7.5" style="97" customWidth="1"/>
    <col min="3084" max="3084" width="6.625" style="97" customWidth="1"/>
    <col min="3085" max="3085" width="6.125" style="97" customWidth="1"/>
    <col min="3086" max="3086" width="6.625" style="97" customWidth="1"/>
    <col min="3087" max="3087" width="7.25" style="97" bestFit="1" customWidth="1"/>
    <col min="3088" max="3088" width="7.375" style="97" customWidth="1"/>
    <col min="3089" max="3089" width="6.625" style="97" customWidth="1"/>
    <col min="3090" max="3090" width="6.125" style="97" customWidth="1"/>
    <col min="3091" max="3091" width="5.75" style="97" customWidth="1"/>
    <col min="3092" max="3092" width="6.625" style="97" customWidth="1"/>
    <col min="3093" max="3093" width="7.25" style="97" bestFit="1" customWidth="1"/>
    <col min="3094" max="3094" width="4.875" style="97" customWidth="1"/>
    <col min="3095" max="3099" width="4.5" style="97" bestFit="1" customWidth="1"/>
    <col min="3100" max="3100" width="6.5" style="97" bestFit="1" customWidth="1"/>
    <col min="3101" max="3101" width="4.625" style="97" bestFit="1" customWidth="1"/>
    <col min="3102" max="3102" width="5.625" style="97" bestFit="1" customWidth="1"/>
    <col min="3103" max="3103" width="6.5" style="97" bestFit="1" customWidth="1"/>
    <col min="3104" max="3104" width="7.5" style="97" bestFit="1" customWidth="1"/>
    <col min="3105" max="3328" width="9" style="97"/>
    <col min="3329" max="3329" width="7.875" style="97" customWidth="1"/>
    <col min="3330" max="3330" width="6.625" style="97" customWidth="1"/>
    <col min="3331" max="3331" width="6.125" style="97" customWidth="1"/>
    <col min="3332" max="3332" width="6.375" style="97" customWidth="1"/>
    <col min="3333" max="3333" width="6.625" style="97" customWidth="1"/>
    <col min="3334" max="3334" width="7.375" style="97" customWidth="1"/>
    <col min="3335" max="3335" width="6.625" style="97" customWidth="1"/>
    <col min="3336" max="3336" width="6.125" style="97" customWidth="1"/>
    <col min="3337" max="3337" width="5.75" style="97" customWidth="1"/>
    <col min="3338" max="3338" width="6.625" style="97" customWidth="1"/>
    <col min="3339" max="3339" width="7.5" style="97" customWidth="1"/>
    <col min="3340" max="3340" width="6.625" style="97" customWidth="1"/>
    <col min="3341" max="3341" width="6.125" style="97" customWidth="1"/>
    <col min="3342" max="3342" width="6.625" style="97" customWidth="1"/>
    <col min="3343" max="3343" width="7.25" style="97" bestFit="1" customWidth="1"/>
    <col min="3344" max="3344" width="7.375" style="97" customWidth="1"/>
    <col min="3345" max="3345" width="6.625" style="97" customWidth="1"/>
    <col min="3346" max="3346" width="6.125" style="97" customWidth="1"/>
    <col min="3347" max="3347" width="5.75" style="97" customWidth="1"/>
    <col min="3348" max="3348" width="6.625" style="97" customWidth="1"/>
    <col min="3349" max="3349" width="7.25" style="97" bestFit="1" customWidth="1"/>
    <col min="3350" max="3350" width="4.875" style="97" customWidth="1"/>
    <col min="3351" max="3355" width="4.5" style="97" bestFit="1" customWidth="1"/>
    <col min="3356" max="3356" width="6.5" style="97" bestFit="1" customWidth="1"/>
    <col min="3357" max="3357" width="4.625" style="97" bestFit="1" customWidth="1"/>
    <col min="3358" max="3358" width="5.625" style="97" bestFit="1" customWidth="1"/>
    <col min="3359" max="3359" width="6.5" style="97" bestFit="1" customWidth="1"/>
    <col min="3360" max="3360" width="7.5" style="97" bestFit="1" customWidth="1"/>
    <col min="3361" max="3584" width="9" style="97"/>
    <col min="3585" max="3585" width="7.875" style="97" customWidth="1"/>
    <col min="3586" max="3586" width="6.625" style="97" customWidth="1"/>
    <col min="3587" max="3587" width="6.125" style="97" customWidth="1"/>
    <col min="3588" max="3588" width="6.375" style="97" customWidth="1"/>
    <col min="3589" max="3589" width="6.625" style="97" customWidth="1"/>
    <col min="3590" max="3590" width="7.375" style="97" customWidth="1"/>
    <col min="3591" max="3591" width="6.625" style="97" customWidth="1"/>
    <col min="3592" max="3592" width="6.125" style="97" customWidth="1"/>
    <col min="3593" max="3593" width="5.75" style="97" customWidth="1"/>
    <col min="3594" max="3594" width="6.625" style="97" customWidth="1"/>
    <col min="3595" max="3595" width="7.5" style="97" customWidth="1"/>
    <col min="3596" max="3596" width="6.625" style="97" customWidth="1"/>
    <col min="3597" max="3597" width="6.125" style="97" customWidth="1"/>
    <col min="3598" max="3598" width="6.625" style="97" customWidth="1"/>
    <col min="3599" max="3599" width="7.25" style="97" bestFit="1" customWidth="1"/>
    <col min="3600" max="3600" width="7.375" style="97" customWidth="1"/>
    <col min="3601" max="3601" width="6.625" style="97" customWidth="1"/>
    <col min="3602" max="3602" width="6.125" style="97" customWidth="1"/>
    <col min="3603" max="3603" width="5.75" style="97" customWidth="1"/>
    <col min="3604" max="3604" width="6.625" style="97" customWidth="1"/>
    <col min="3605" max="3605" width="7.25" style="97" bestFit="1" customWidth="1"/>
    <col min="3606" max="3606" width="4.875" style="97" customWidth="1"/>
    <col min="3607" max="3611" width="4.5" style="97" bestFit="1" customWidth="1"/>
    <col min="3612" max="3612" width="6.5" style="97" bestFit="1" customWidth="1"/>
    <col min="3613" max="3613" width="4.625" style="97" bestFit="1" customWidth="1"/>
    <col min="3614" max="3614" width="5.625" style="97" bestFit="1" customWidth="1"/>
    <col min="3615" max="3615" width="6.5" style="97" bestFit="1" customWidth="1"/>
    <col min="3616" max="3616" width="7.5" style="97" bestFit="1" customWidth="1"/>
    <col min="3617" max="3840" width="9" style="97"/>
    <col min="3841" max="3841" width="7.875" style="97" customWidth="1"/>
    <col min="3842" max="3842" width="6.625" style="97" customWidth="1"/>
    <col min="3843" max="3843" width="6.125" style="97" customWidth="1"/>
    <col min="3844" max="3844" width="6.375" style="97" customWidth="1"/>
    <col min="3845" max="3845" width="6.625" style="97" customWidth="1"/>
    <col min="3846" max="3846" width="7.375" style="97" customWidth="1"/>
    <col min="3847" max="3847" width="6.625" style="97" customWidth="1"/>
    <col min="3848" max="3848" width="6.125" style="97" customWidth="1"/>
    <col min="3849" max="3849" width="5.75" style="97" customWidth="1"/>
    <col min="3850" max="3850" width="6.625" style="97" customWidth="1"/>
    <col min="3851" max="3851" width="7.5" style="97" customWidth="1"/>
    <col min="3852" max="3852" width="6.625" style="97" customWidth="1"/>
    <col min="3853" max="3853" width="6.125" style="97" customWidth="1"/>
    <col min="3854" max="3854" width="6.625" style="97" customWidth="1"/>
    <col min="3855" max="3855" width="7.25" style="97" bestFit="1" customWidth="1"/>
    <col min="3856" max="3856" width="7.375" style="97" customWidth="1"/>
    <col min="3857" max="3857" width="6.625" style="97" customWidth="1"/>
    <col min="3858" max="3858" width="6.125" style="97" customWidth="1"/>
    <col min="3859" max="3859" width="5.75" style="97" customWidth="1"/>
    <col min="3860" max="3860" width="6.625" style="97" customWidth="1"/>
    <col min="3861" max="3861" width="7.25" style="97" bestFit="1" customWidth="1"/>
    <col min="3862" max="3862" width="4.875" style="97" customWidth="1"/>
    <col min="3863" max="3867" width="4.5" style="97" bestFit="1" customWidth="1"/>
    <col min="3868" max="3868" width="6.5" style="97" bestFit="1" customWidth="1"/>
    <col min="3869" max="3869" width="4.625" style="97" bestFit="1" customWidth="1"/>
    <col min="3870" max="3870" width="5.625" style="97" bestFit="1" customWidth="1"/>
    <col min="3871" max="3871" width="6.5" style="97" bestFit="1" customWidth="1"/>
    <col min="3872" max="3872" width="7.5" style="97" bestFit="1" customWidth="1"/>
    <col min="3873" max="4096" width="9" style="97"/>
    <col min="4097" max="4097" width="7.875" style="97" customWidth="1"/>
    <col min="4098" max="4098" width="6.625" style="97" customWidth="1"/>
    <col min="4099" max="4099" width="6.125" style="97" customWidth="1"/>
    <col min="4100" max="4100" width="6.375" style="97" customWidth="1"/>
    <col min="4101" max="4101" width="6.625" style="97" customWidth="1"/>
    <col min="4102" max="4102" width="7.375" style="97" customWidth="1"/>
    <col min="4103" max="4103" width="6.625" style="97" customWidth="1"/>
    <col min="4104" max="4104" width="6.125" style="97" customWidth="1"/>
    <col min="4105" max="4105" width="5.75" style="97" customWidth="1"/>
    <col min="4106" max="4106" width="6.625" style="97" customWidth="1"/>
    <col min="4107" max="4107" width="7.5" style="97" customWidth="1"/>
    <col min="4108" max="4108" width="6.625" style="97" customWidth="1"/>
    <col min="4109" max="4109" width="6.125" style="97" customWidth="1"/>
    <col min="4110" max="4110" width="6.625" style="97" customWidth="1"/>
    <col min="4111" max="4111" width="7.25" style="97" bestFit="1" customWidth="1"/>
    <col min="4112" max="4112" width="7.375" style="97" customWidth="1"/>
    <col min="4113" max="4113" width="6.625" style="97" customWidth="1"/>
    <col min="4114" max="4114" width="6.125" style="97" customWidth="1"/>
    <col min="4115" max="4115" width="5.75" style="97" customWidth="1"/>
    <col min="4116" max="4116" width="6.625" style="97" customWidth="1"/>
    <col min="4117" max="4117" width="7.25" style="97" bestFit="1" customWidth="1"/>
    <col min="4118" max="4118" width="4.875" style="97" customWidth="1"/>
    <col min="4119" max="4123" width="4.5" style="97" bestFit="1" customWidth="1"/>
    <col min="4124" max="4124" width="6.5" style="97" bestFit="1" customWidth="1"/>
    <col min="4125" max="4125" width="4.625" style="97" bestFit="1" customWidth="1"/>
    <col min="4126" max="4126" width="5.625" style="97" bestFit="1" customWidth="1"/>
    <col min="4127" max="4127" width="6.5" style="97" bestFit="1" customWidth="1"/>
    <col min="4128" max="4128" width="7.5" style="97" bestFit="1" customWidth="1"/>
    <col min="4129" max="4352" width="9" style="97"/>
    <col min="4353" max="4353" width="7.875" style="97" customWidth="1"/>
    <col min="4354" max="4354" width="6.625" style="97" customWidth="1"/>
    <col min="4355" max="4355" width="6.125" style="97" customWidth="1"/>
    <col min="4356" max="4356" width="6.375" style="97" customWidth="1"/>
    <col min="4357" max="4357" width="6.625" style="97" customWidth="1"/>
    <col min="4358" max="4358" width="7.375" style="97" customWidth="1"/>
    <col min="4359" max="4359" width="6.625" style="97" customWidth="1"/>
    <col min="4360" max="4360" width="6.125" style="97" customWidth="1"/>
    <col min="4361" max="4361" width="5.75" style="97" customWidth="1"/>
    <col min="4362" max="4362" width="6.625" style="97" customWidth="1"/>
    <col min="4363" max="4363" width="7.5" style="97" customWidth="1"/>
    <col min="4364" max="4364" width="6.625" style="97" customWidth="1"/>
    <col min="4365" max="4365" width="6.125" style="97" customWidth="1"/>
    <col min="4366" max="4366" width="6.625" style="97" customWidth="1"/>
    <col min="4367" max="4367" width="7.25" style="97" bestFit="1" customWidth="1"/>
    <col min="4368" max="4368" width="7.375" style="97" customWidth="1"/>
    <col min="4369" max="4369" width="6.625" style="97" customWidth="1"/>
    <col min="4370" max="4370" width="6.125" style="97" customWidth="1"/>
    <col min="4371" max="4371" width="5.75" style="97" customWidth="1"/>
    <col min="4372" max="4372" width="6.625" style="97" customWidth="1"/>
    <col min="4373" max="4373" width="7.25" style="97" bestFit="1" customWidth="1"/>
    <col min="4374" max="4374" width="4.875" style="97" customWidth="1"/>
    <col min="4375" max="4379" width="4.5" style="97" bestFit="1" customWidth="1"/>
    <col min="4380" max="4380" width="6.5" style="97" bestFit="1" customWidth="1"/>
    <col min="4381" max="4381" width="4.625" style="97" bestFit="1" customWidth="1"/>
    <col min="4382" max="4382" width="5.625" style="97" bestFit="1" customWidth="1"/>
    <col min="4383" max="4383" width="6.5" style="97" bestFit="1" customWidth="1"/>
    <col min="4384" max="4384" width="7.5" style="97" bestFit="1" customWidth="1"/>
    <col min="4385" max="4608" width="9" style="97"/>
    <col min="4609" max="4609" width="7.875" style="97" customWidth="1"/>
    <col min="4610" max="4610" width="6.625" style="97" customWidth="1"/>
    <col min="4611" max="4611" width="6.125" style="97" customWidth="1"/>
    <col min="4612" max="4612" width="6.375" style="97" customWidth="1"/>
    <col min="4613" max="4613" width="6.625" style="97" customWidth="1"/>
    <col min="4614" max="4614" width="7.375" style="97" customWidth="1"/>
    <col min="4615" max="4615" width="6.625" style="97" customWidth="1"/>
    <col min="4616" max="4616" width="6.125" style="97" customWidth="1"/>
    <col min="4617" max="4617" width="5.75" style="97" customWidth="1"/>
    <col min="4618" max="4618" width="6.625" style="97" customWidth="1"/>
    <col min="4619" max="4619" width="7.5" style="97" customWidth="1"/>
    <col min="4620" max="4620" width="6.625" style="97" customWidth="1"/>
    <col min="4621" max="4621" width="6.125" style="97" customWidth="1"/>
    <col min="4622" max="4622" width="6.625" style="97" customWidth="1"/>
    <col min="4623" max="4623" width="7.25" style="97" bestFit="1" customWidth="1"/>
    <col min="4624" max="4624" width="7.375" style="97" customWidth="1"/>
    <col min="4625" max="4625" width="6.625" style="97" customWidth="1"/>
    <col min="4626" max="4626" width="6.125" style="97" customWidth="1"/>
    <col min="4627" max="4627" width="5.75" style="97" customWidth="1"/>
    <col min="4628" max="4628" width="6.625" style="97" customWidth="1"/>
    <col min="4629" max="4629" width="7.25" style="97" bestFit="1" customWidth="1"/>
    <col min="4630" max="4630" width="4.875" style="97" customWidth="1"/>
    <col min="4631" max="4635" width="4.5" style="97" bestFit="1" customWidth="1"/>
    <col min="4636" max="4636" width="6.5" style="97" bestFit="1" customWidth="1"/>
    <col min="4637" max="4637" width="4.625" style="97" bestFit="1" customWidth="1"/>
    <col min="4638" max="4638" width="5.625" style="97" bestFit="1" customWidth="1"/>
    <col min="4639" max="4639" width="6.5" style="97" bestFit="1" customWidth="1"/>
    <col min="4640" max="4640" width="7.5" style="97" bestFit="1" customWidth="1"/>
    <col min="4641" max="4864" width="9" style="97"/>
    <col min="4865" max="4865" width="7.875" style="97" customWidth="1"/>
    <col min="4866" max="4866" width="6.625" style="97" customWidth="1"/>
    <col min="4867" max="4867" width="6.125" style="97" customWidth="1"/>
    <col min="4868" max="4868" width="6.375" style="97" customWidth="1"/>
    <col min="4869" max="4869" width="6.625" style="97" customWidth="1"/>
    <col min="4870" max="4870" width="7.375" style="97" customWidth="1"/>
    <col min="4871" max="4871" width="6.625" style="97" customWidth="1"/>
    <col min="4872" max="4872" width="6.125" style="97" customWidth="1"/>
    <col min="4873" max="4873" width="5.75" style="97" customWidth="1"/>
    <col min="4874" max="4874" width="6.625" style="97" customWidth="1"/>
    <col min="4875" max="4875" width="7.5" style="97" customWidth="1"/>
    <col min="4876" max="4876" width="6.625" style="97" customWidth="1"/>
    <col min="4877" max="4877" width="6.125" style="97" customWidth="1"/>
    <col min="4878" max="4878" width="6.625" style="97" customWidth="1"/>
    <col min="4879" max="4879" width="7.25" style="97" bestFit="1" customWidth="1"/>
    <col min="4880" max="4880" width="7.375" style="97" customWidth="1"/>
    <col min="4881" max="4881" width="6.625" style="97" customWidth="1"/>
    <col min="4882" max="4882" width="6.125" style="97" customWidth="1"/>
    <col min="4883" max="4883" width="5.75" style="97" customWidth="1"/>
    <col min="4884" max="4884" width="6.625" style="97" customWidth="1"/>
    <col min="4885" max="4885" width="7.25" style="97" bestFit="1" customWidth="1"/>
    <col min="4886" max="4886" width="4.875" style="97" customWidth="1"/>
    <col min="4887" max="4891" width="4.5" style="97" bestFit="1" customWidth="1"/>
    <col min="4892" max="4892" width="6.5" style="97" bestFit="1" customWidth="1"/>
    <col min="4893" max="4893" width="4.625" style="97" bestFit="1" customWidth="1"/>
    <col min="4894" max="4894" width="5.625" style="97" bestFit="1" customWidth="1"/>
    <col min="4895" max="4895" width="6.5" style="97" bestFit="1" customWidth="1"/>
    <col min="4896" max="4896" width="7.5" style="97" bestFit="1" customWidth="1"/>
    <col min="4897" max="5120" width="9" style="97"/>
    <col min="5121" max="5121" width="7.875" style="97" customWidth="1"/>
    <col min="5122" max="5122" width="6.625" style="97" customWidth="1"/>
    <col min="5123" max="5123" width="6.125" style="97" customWidth="1"/>
    <col min="5124" max="5124" width="6.375" style="97" customWidth="1"/>
    <col min="5125" max="5125" width="6.625" style="97" customWidth="1"/>
    <col min="5126" max="5126" width="7.375" style="97" customWidth="1"/>
    <col min="5127" max="5127" width="6.625" style="97" customWidth="1"/>
    <col min="5128" max="5128" width="6.125" style="97" customWidth="1"/>
    <col min="5129" max="5129" width="5.75" style="97" customWidth="1"/>
    <col min="5130" max="5130" width="6.625" style="97" customWidth="1"/>
    <col min="5131" max="5131" width="7.5" style="97" customWidth="1"/>
    <col min="5132" max="5132" width="6.625" style="97" customWidth="1"/>
    <col min="5133" max="5133" width="6.125" style="97" customWidth="1"/>
    <col min="5134" max="5134" width="6.625" style="97" customWidth="1"/>
    <col min="5135" max="5135" width="7.25" style="97" bestFit="1" customWidth="1"/>
    <col min="5136" max="5136" width="7.375" style="97" customWidth="1"/>
    <col min="5137" max="5137" width="6.625" style="97" customWidth="1"/>
    <col min="5138" max="5138" width="6.125" style="97" customWidth="1"/>
    <col min="5139" max="5139" width="5.75" style="97" customWidth="1"/>
    <col min="5140" max="5140" width="6.625" style="97" customWidth="1"/>
    <col min="5141" max="5141" width="7.25" style="97" bestFit="1" customWidth="1"/>
    <col min="5142" max="5142" width="4.875" style="97" customWidth="1"/>
    <col min="5143" max="5147" width="4.5" style="97" bestFit="1" customWidth="1"/>
    <col min="5148" max="5148" width="6.5" style="97" bestFit="1" customWidth="1"/>
    <col min="5149" max="5149" width="4.625" style="97" bestFit="1" customWidth="1"/>
    <col min="5150" max="5150" width="5.625" style="97" bestFit="1" customWidth="1"/>
    <col min="5151" max="5151" width="6.5" style="97" bestFit="1" customWidth="1"/>
    <col min="5152" max="5152" width="7.5" style="97" bestFit="1" customWidth="1"/>
    <col min="5153" max="5376" width="9" style="97"/>
    <col min="5377" max="5377" width="7.875" style="97" customWidth="1"/>
    <col min="5378" max="5378" width="6.625" style="97" customWidth="1"/>
    <col min="5379" max="5379" width="6.125" style="97" customWidth="1"/>
    <col min="5380" max="5380" width="6.375" style="97" customWidth="1"/>
    <col min="5381" max="5381" width="6.625" style="97" customWidth="1"/>
    <col min="5382" max="5382" width="7.375" style="97" customWidth="1"/>
    <col min="5383" max="5383" width="6.625" style="97" customWidth="1"/>
    <col min="5384" max="5384" width="6.125" style="97" customWidth="1"/>
    <col min="5385" max="5385" width="5.75" style="97" customWidth="1"/>
    <col min="5386" max="5386" width="6.625" style="97" customWidth="1"/>
    <col min="5387" max="5387" width="7.5" style="97" customWidth="1"/>
    <col min="5388" max="5388" width="6.625" style="97" customWidth="1"/>
    <col min="5389" max="5389" width="6.125" style="97" customWidth="1"/>
    <col min="5390" max="5390" width="6.625" style="97" customWidth="1"/>
    <col min="5391" max="5391" width="7.25" style="97" bestFit="1" customWidth="1"/>
    <col min="5392" max="5392" width="7.375" style="97" customWidth="1"/>
    <col min="5393" max="5393" width="6.625" style="97" customWidth="1"/>
    <col min="5394" max="5394" width="6.125" style="97" customWidth="1"/>
    <col min="5395" max="5395" width="5.75" style="97" customWidth="1"/>
    <col min="5396" max="5396" width="6.625" style="97" customWidth="1"/>
    <col min="5397" max="5397" width="7.25" style="97" bestFit="1" customWidth="1"/>
    <col min="5398" max="5398" width="4.875" style="97" customWidth="1"/>
    <col min="5399" max="5403" width="4.5" style="97" bestFit="1" customWidth="1"/>
    <col min="5404" max="5404" width="6.5" style="97" bestFit="1" customWidth="1"/>
    <col min="5405" max="5405" width="4.625" style="97" bestFit="1" customWidth="1"/>
    <col min="5406" max="5406" width="5.625" style="97" bestFit="1" customWidth="1"/>
    <col min="5407" max="5407" width="6.5" style="97" bestFit="1" customWidth="1"/>
    <col min="5408" max="5408" width="7.5" style="97" bestFit="1" customWidth="1"/>
    <col min="5409" max="5632" width="9" style="97"/>
    <col min="5633" max="5633" width="7.875" style="97" customWidth="1"/>
    <col min="5634" max="5634" width="6.625" style="97" customWidth="1"/>
    <col min="5635" max="5635" width="6.125" style="97" customWidth="1"/>
    <col min="5636" max="5636" width="6.375" style="97" customWidth="1"/>
    <col min="5637" max="5637" width="6.625" style="97" customWidth="1"/>
    <col min="5638" max="5638" width="7.375" style="97" customWidth="1"/>
    <col min="5639" max="5639" width="6.625" style="97" customWidth="1"/>
    <col min="5640" max="5640" width="6.125" style="97" customWidth="1"/>
    <col min="5641" max="5641" width="5.75" style="97" customWidth="1"/>
    <col min="5642" max="5642" width="6.625" style="97" customWidth="1"/>
    <col min="5643" max="5643" width="7.5" style="97" customWidth="1"/>
    <col min="5644" max="5644" width="6.625" style="97" customWidth="1"/>
    <col min="5645" max="5645" width="6.125" style="97" customWidth="1"/>
    <col min="5646" max="5646" width="6.625" style="97" customWidth="1"/>
    <col min="5647" max="5647" width="7.25" style="97" bestFit="1" customWidth="1"/>
    <col min="5648" max="5648" width="7.375" style="97" customWidth="1"/>
    <col min="5649" max="5649" width="6.625" style="97" customWidth="1"/>
    <col min="5650" max="5650" width="6.125" style="97" customWidth="1"/>
    <col min="5651" max="5651" width="5.75" style="97" customWidth="1"/>
    <col min="5652" max="5652" width="6.625" style="97" customWidth="1"/>
    <col min="5653" max="5653" width="7.25" style="97" bestFit="1" customWidth="1"/>
    <col min="5654" max="5654" width="4.875" style="97" customWidth="1"/>
    <col min="5655" max="5659" width="4.5" style="97" bestFit="1" customWidth="1"/>
    <col min="5660" max="5660" width="6.5" style="97" bestFit="1" customWidth="1"/>
    <col min="5661" max="5661" width="4.625" style="97" bestFit="1" customWidth="1"/>
    <col min="5662" max="5662" width="5.625" style="97" bestFit="1" customWidth="1"/>
    <col min="5663" max="5663" width="6.5" style="97" bestFit="1" customWidth="1"/>
    <col min="5664" max="5664" width="7.5" style="97" bestFit="1" customWidth="1"/>
    <col min="5665" max="5888" width="9" style="97"/>
    <col min="5889" max="5889" width="7.875" style="97" customWidth="1"/>
    <col min="5890" max="5890" width="6.625" style="97" customWidth="1"/>
    <col min="5891" max="5891" width="6.125" style="97" customWidth="1"/>
    <col min="5892" max="5892" width="6.375" style="97" customWidth="1"/>
    <col min="5893" max="5893" width="6.625" style="97" customWidth="1"/>
    <col min="5894" max="5894" width="7.375" style="97" customWidth="1"/>
    <col min="5895" max="5895" width="6.625" style="97" customWidth="1"/>
    <col min="5896" max="5896" width="6.125" style="97" customWidth="1"/>
    <col min="5897" max="5897" width="5.75" style="97" customWidth="1"/>
    <col min="5898" max="5898" width="6.625" style="97" customWidth="1"/>
    <col min="5899" max="5899" width="7.5" style="97" customWidth="1"/>
    <col min="5900" max="5900" width="6.625" style="97" customWidth="1"/>
    <col min="5901" max="5901" width="6.125" style="97" customWidth="1"/>
    <col min="5902" max="5902" width="6.625" style="97" customWidth="1"/>
    <col min="5903" max="5903" width="7.25" style="97" bestFit="1" customWidth="1"/>
    <col min="5904" max="5904" width="7.375" style="97" customWidth="1"/>
    <col min="5905" max="5905" width="6.625" style="97" customWidth="1"/>
    <col min="5906" max="5906" width="6.125" style="97" customWidth="1"/>
    <col min="5907" max="5907" width="5.75" style="97" customWidth="1"/>
    <col min="5908" max="5908" width="6.625" style="97" customWidth="1"/>
    <col min="5909" max="5909" width="7.25" style="97" bestFit="1" customWidth="1"/>
    <col min="5910" max="5910" width="4.875" style="97" customWidth="1"/>
    <col min="5911" max="5915" width="4.5" style="97" bestFit="1" customWidth="1"/>
    <col min="5916" max="5916" width="6.5" style="97" bestFit="1" customWidth="1"/>
    <col min="5917" max="5917" width="4.625" style="97" bestFit="1" customWidth="1"/>
    <col min="5918" max="5918" width="5.625" style="97" bestFit="1" customWidth="1"/>
    <col min="5919" max="5919" width="6.5" style="97" bestFit="1" customWidth="1"/>
    <col min="5920" max="5920" width="7.5" style="97" bestFit="1" customWidth="1"/>
    <col min="5921" max="6144" width="9" style="97"/>
    <col min="6145" max="6145" width="7.875" style="97" customWidth="1"/>
    <col min="6146" max="6146" width="6.625" style="97" customWidth="1"/>
    <col min="6147" max="6147" width="6.125" style="97" customWidth="1"/>
    <col min="6148" max="6148" width="6.375" style="97" customWidth="1"/>
    <col min="6149" max="6149" width="6.625" style="97" customWidth="1"/>
    <col min="6150" max="6150" width="7.375" style="97" customWidth="1"/>
    <col min="6151" max="6151" width="6.625" style="97" customWidth="1"/>
    <col min="6152" max="6152" width="6.125" style="97" customWidth="1"/>
    <col min="6153" max="6153" width="5.75" style="97" customWidth="1"/>
    <col min="6154" max="6154" width="6.625" style="97" customWidth="1"/>
    <col min="6155" max="6155" width="7.5" style="97" customWidth="1"/>
    <col min="6156" max="6156" width="6.625" style="97" customWidth="1"/>
    <col min="6157" max="6157" width="6.125" style="97" customWidth="1"/>
    <col min="6158" max="6158" width="6.625" style="97" customWidth="1"/>
    <col min="6159" max="6159" width="7.25" style="97" bestFit="1" customWidth="1"/>
    <col min="6160" max="6160" width="7.375" style="97" customWidth="1"/>
    <col min="6161" max="6161" width="6.625" style="97" customWidth="1"/>
    <col min="6162" max="6162" width="6.125" style="97" customWidth="1"/>
    <col min="6163" max="6163" width="5.75" style="97" customWidth="1"/>
    <col min="6164" max="6164" width="6.625" style="97" customWidth="1"/>
    <col min="6165" max="6165" width="7.25" style="97" bestFit="1" customWidth="1"/>
    <col min="6166" max="6166" width="4.875" style="97" customWidth="1"/>
    <col min="6167" max="6171" width="4.5" style="97" bestFit="1" customWidth="1"/>
    <col min="6172" max="6172" width="6.5" style="97" bestFit="1" customWidth="1"/>
    <col min="6173" max="6173" width="4.625" style="97" bestFit="1" customWidth="1"/>
    <col min="6174" max="6174" width="5.625" style="97" bestFit="1" customWidth="1"/>
    <col min="6175" max="6175" width="6.5" style="97" bestFit="1" customWidth="1"/>
    <col min="6176" max="6176" width="7.5" style="97" bestFit="1" customWidth="1"/>
    <col min="6177" max="6400" width="9" style="97"/>
    <col min="6401" max="6401" width="7.875" style="97" customWidth="1"/>
    <col min="6402" max="6402" width="6.625" style="97" customWidth="1"/>
    <col min="6403" max="6403" width="6.125" style="97" customWidth="1"/>
    <col min="6404" max="6404" width="6.375" style="97" customWidth="1"/>
    <col min="6405" max="6405" width="6.625" style="97" customWidth="1"/>
    <col min="6406" max="6406" width="7.375" style="97" customWidth="1"/>
    <col min="6407" max="6407" width="6.625" style="97" customWidth="1"/>
    <col min="6408" max="6408" width="6.125" style="97" customWidth="1"/>
    <col min="6409" max="6409" width="5.75" style="97" customWidth="1"/>
    <col min="6410" max="6410" width="6.625" style="97" customWidth="1"/>
    <col min="6411" max="6411" width="7.5" style="97" customWidth="1"/>
    <col min="6412" max="6412" width="6.625" style="97" customWidth="1"/>
    <col min="6413" max="6413" width="6.125" style="97" customWidth="1"/>
    <col min="6414" max="6414" width="6.625" style="97" customWidth="1"/>
    <col min="6415" max="6415" width="7.25" style="97" bestFit="1" customWidth="1"/>
    <col min="6416" max="6416" width="7.375" style="97" customWidth="1"/>
    <col min="6417" max="6417" width="6.625" style="97" customWidth="1"/>
    <col min="6418" max="6418" width="6.125" style="97" customWidth="1"/>
    <col min="6419" max="6419" width="5.75" style="97" customWidth="1"/>
    <col min="6420" max="6420" width="6.625" style="97" customWidth="1"/>
    <col min="6421" max="6421" width="7.25" style="97" bestFit="1" customWidth="1"/>
    <col min="6422" max="6422" width="4.875" style="97" customWidth="1"/>
    <col min="6423" max="6427" width="4.5" style="97" bestFit="1" customWidth="1"/>
    <col min="6428" max="6428" width="6.5" style="97" bestFit="1" customWidth="1"/>
    <col min="6429" max="6429" width="4.625" style="97" bestFit="1" customWidth="1"/>
    <col min="6430" max="6430" width="5.625" style="97" bestFit="1" customWidth="1"/>
    <col min="6431" max="6431" width="6.5" style="97" bestFit="1" customWidth="1"/>
    <col min="6432" max="6432" width="7.5" style="97" bestFit="1" customWidth="1"/>
    <col min="6433" max="6656" width="9" style="97"/>
    <col min="6657" max="6657" width="7.875" style="97" customWidth="1"/>
    <col min="6658" max="6658" width="6.625" style="97" customWidth="1"/>
    <col min="6659" max="6659" width="6.125" style="97" customWidth="1"/>
    <col min="6660" max="6660" width="6.375" style="97" customWidth="1"/>
    <col min="6661" max="6661" width="6.625" style="97" customWidth="1"/>
    <col min="6662" max="6662" width="7.375" style="97" customWidth="1"/>
    <col min="6663" max="6663" width="6.625" style="97" customWidth="1"/>
    <col min="6664" max="6664" width="6.125" style="97" customWidth="1"/>
    <col min="6665" max="6665" width="5.75" style="97" customWidth="1"/>
    <col min="6666" max="6666" width="6.625" style="97" customWidth="1"/>
    <col min="6667" max="6667" width="7.5" style="97" customWidth="1"/>
    <col min="6668" max="6668" width="6.625" style="97" customWidth="1"/>
    <col min="6669" max="6669" width="6.125" style="97" customWidth="1"/>
    <col min="6670" max="6670" width="6.625" style="97" customWidth="1"/>
    <col min="6671" max="6671" width="7.25" style="97" bestFit="1" customWidth="1"/>
    <col min="6672" max="6672" width="7.375" style="97" customWidth="1"/>
    <col min="6673" max="6673" width="6.625" style="97" customWidth="1"/>
    <col min="6674" max="6674" width="6.125" style="97" customWidth="1"/>
    <col min="6675" max="6675" width="5.75" style="97" customWidth="1"/>
    <col min="6676" max="6676" width="6.625" style="97" customWidth="1"/>
    <col min="6677" max="6677" width="7.25" style="97" bestFit="1" customWidth="1"/>
    <col min="6678" max="6678" width="4.875" style="97" customWidth="1"/>
    <col min="6679" max="6683" width="4.5" style="97" bestFit="1" customWidth="1"/>
    <col min="6684" max="6684" width="6.5" style="97" bestFit="1" customWidth="1"/>
    <col min="6685" max="6685" width="4.625" style="97" bestFit="1" customWidth="1"/>
    <col min="6686" max="6686" width="5.625" style="97" bestFit="1" customWidth="1"/>
    <col min="6687" max="6687" width="6.5" style="97" bestFit="1" customWidth="1"/>
    <col min="6688" max="6688" width="7.5" style="97" bestFit="1" customWidth="1"/>
    <col min="6689" max="6912" width="9" style="97"/>
    <col min="6913" max="6913" width="7.875" style="97" customWidth="1"/>
    <col min="6914" max="6914" width="6.625" style="97" customWidth="1"/>
    <col min="6915" max="6915" width="6.125" style="97" customWidth="1"/>
    <col min="6916" max="6916" width="6.375" style="97" customWidth="1"/>
    <col min="6917" max="6917" width="6.625" style="97" customWidth="1"/>
    <col min="6918" max="6918" width="7.375" style="97" customWidth="1"/>
    <col min="6919" max="6919" width="6.625" style="97" customWidth="1"/>
    <col min="6920" max="6920" width="6.125" style="97" customWidth="1"/>
    <col min="6921" max="6921" width="5.75" style="97" customWidth="1"/>
    <col min="6922" max="6922" width="6.625" style="97" customWidth="1"/>
    <col min="6923" max="6923" width="7.5" style="97" customWidth="1"/>
    <col min="6924" max="6924" width="6.625" style="97" customWidth="1"/>
    <col min="6925" max="6925" width="6.125" style="97" customWidth="1"/>
    <col min="6926" max="6926" width="6.625" style="97" customWidth="1"/>
    <col min="6927" max="6927" width="7.25" style="97" bestFit="1" customWidth="1"/>
    <col min="6928" max="6928" width="7.375" style="97" customWidth="1"/>
    <col min="6929" max="6929" width="6.625" style="97" customWidth="1"/>
    <col min="6930" max="6930" width="6.125" style="97" customWidth="1"/>
    <col min="6931" max="6931" width="5.75" style="97" customWidth="1"/>
    <col min="6932" max="6932" width="6.625" style="97" customWidth="1"/>
    <col min="6933" max="6933" width="7.25" style="97" bestFit="1" customWidth="1"/>
    <col min="6934" max="6934" width="4.875" style="97" customWidth="1"/>
    <col min="6935" max="6939" width="4.5" style="97" bestFit="1" customWidth="1"/>
    <col min="6940" max="6940" width="6.5" style="97" bestFit="1" customWidth="1"/>
    <col min="6941" max="6941" width="4.625" style="97" bestFit="1" customWidth="1"/>
    <col min="6942" max="6942" width="5.625" style="97" bestFit="1" customWidth="1"/>
    <col min="6943" max="6943" width="6.5" style="97" bestFit="1" customWidth="1"/>
    <col min="6944" max="6944" width="7.5" style="97" bestFit="1" customWidth="1"/>
    <col min="6945" max="7168" width="9" style="97"/>
    <col min="7169" max="7169" width="7.875" style="97" customWidth="1"/>
    <col min="7170" max="7170" width="6.625" style="97" customWidth="1"/>
    <col min="7171" max="7171" width="6.125" style="97" customWidth="1"/>
    <col min="7172" max="7172" width="6.375" style="97" customWidth="1"/>
    <col min="7173" max="7173" width="6.625" style="97" customWidth="1"/>
    <col min="7174" max="7174" width="7.375" style="97" customWidth="1"/>
    <col min="7175" max="7175" width="6.625" style="97" customWidth="1"/>
    <col min="7176" max="7176" width="6.125" style="97" customWidth="1"/>
    <col min="7177" max="7177" width="5.75" style="97" customWidth="1"/>
    <col min="7178" max="7178" width="6.625" style="97" customWidth="1"/>
    <col min="7179" max="7179" width="7.5" style="97" customWidth="1"/>
    <col min="7180" max="7180" width="6.625" style="97" customWidth="1"/>
    <col min="7181" max="7181" width="6.125" style="97" customWidth="1"/>
    <col min="7182" max="7182" width="6.625" style="97" customWidth="1"/>
    <col min="7183" max="7183" width="7.25" style="97" bestFit="1" customWidth="1"/>
    <col min="7184" max="7184" width="7.375" style="97" customWidth="1"/>
    <col min="7185" max="7185" width="6.625" style="97" customWidth="1"/>
    <col min="7186" max="7186" width="6.125" style="97" customWidth="1"/>
    <col min="7187" max="7187" width="5.75" style="97" customWidth="1"/>
    <col min="7188" max="7188" width="6.625" style="97" customWidth="1"/>
    <col min="7189" max="7189" width="7.25" style="97" bestFit="1" customWidth="1"/>
    <col min="7190" max="7190" width="4.875" style="97" customWidth="1"/>
    <col min="7191" max="7195" width="4.5" style="97" bestFit="1" customWidth="1"/>
    <col min="7196" max="7196" width="6.5" style="97" bestFit="1" customWidth="1"/>
    <col min="7197" max="7197" width="4.625" style="97" bestFit="1" customWidth="1"/>
    <col min="7198" max="7198" width="5.625" style="97" bestFit="1" customWidth="1"/>
    <col min="7199" max="7199" width="6.5" style="97" bestFit="1" customWidth="1"/>
    <col min="7200" max="7200" width="7.5" style="97" bestFit="1" customWidth="1"/>
    <col min="7201" max="7424" width="9" style="97"/>
    <col min="7425" max="7425" width="7.875" style="97" customWidth="1"/>
    <col min="7426" max="7426" width="6.625" style="97" customWidth="1"/>
    <col min="7427" max="7427" width="6.125" style="97" customWidth="1"/>
    <col min="7428" max="7428" width="6.375" style="97" customWidth="1"/>
    <col min="7429" max="7429" width="6.625" style="97" customWidth="1"/>
    <col min="7430" max="7430" width="7.375" style="97" customWidth="1"/>
    <col min="7431" max="7431" width="6.625" style="97" customWidth="1"/>
    <col min="7432" max="7432" width="6.125" style="97" customWidth="1"/>
    <col min="7433" max="7433" width="5.75" style="97" customWidth="1"/>
    <col min="7434" max="7434" width="6.625" style="97" customWidth="1"/>
    <col min="7435" max="7435" width="7.5" style="97" customWidth="1"/>
    <col min="7436" max="7436" width="6.625" style="97" customWidth="1"/>
    <col min="7437" max="7437" width="6.125" style="97" customWidth="1"/>
    <col min="7438" max="7438" width="6.625" style="97" customWidth="1"/>
    <col min="7439" max="7439" width="7.25" style="97" bestFit="1" customWidth="1"/>
    <col min="7440" max="7440" width="7.375" style="97" customWidth="1"/>
    <col min="7441" max="7441" width="6.625" style="97" customWidth="1"/>
    <col min="7442" max="7442" width="6.125" style="97" customWidth="1"/>
    <col min="7443" max="7443" width="5.75" style="97" customWidth="1"/>
    <col min="7444" max="7444" width="6.625" style="97" customWidth="1"/>
    <col min="7445" max="7445" width="7.25" style="97" bestFit="1" customWidth="1"/>
    <col min="7446" max="7446" width="4.875" style="97" customWidth="1"/>
    <col min="7447" max="7451" width="4.5" style="97" bestFit="1" customWidth="1"/>
    <col min="7452" max="7452" width="6.5" style="97" bestFit="1" customWidth="1"/>
    <col min="7453" max="7453" width="4.625" style="97" bestFit="1" customWidth="1"/>
    <col min="7454" max="7454" width="5.625" style="97" bestFit="1" customWidth="1"/>
    <col min="7455" max="7455" width="6.5" style="97" bestFit="1" customWidth="1"/>
    <col min="7456" max="7456" width="7.5" style="97" bestFit="1" customWidth="1"/>
    <col min="7457" max="7680" width="9" style="97"/>
    <col min="7681" max="7681" width="7.875" style="97" customWidth="1"/>
    <col min="7682" max="7682" width="6.625" style="97" customWidth="1"/>
    <col min="7683" max="7683" width="6.125" style="97" customWidth="1"/>
    <col min="7684" max="7684" width="6.375" style="97" customWidth="1"/>
    <col min="7685" max="7685" width="6.625" style="97" customWidth="1"/>
    <col min="7686" max="7686" width="7.375" style="97" customWidth="1"/>
    <col min="7687" max="7687" width="6.625" style="97" customWidth="1"/>
    <col min="7688" max="7688" width="6.125" style="97" customWidth="1"/>
    <col min="7689" max="7689" width="5.75" style="97" customWidth="1"/>
    <col min="7690" max="7690" width="6.625" style="97" customWidth="1"/>
    <col min="7691" max="7691" width="7.5" style="97" customWidth="1"/>
    <col min="7692" max="7692" width="6.625" style="97" customWidth="1"/>
    <col min="7693" max="7693" width="6.125" style="97" customWidth="1"/>
    <col min="7694" max="7694" width="6.625" style="97" customWidth="1"/>
    <col min="7695" max="7695" width="7.25" style="97" bestFit="1" customWidth="1"/>
    <col min="7696" max="7696" width="7.375" style="97" customWidth="1"/>
    <col min="7697" max="7697" width="6.625" style="97" customWidth="1"/>
    <col min="7698" max="7698" width="6.125" style="97" customWidth="1"/>
    <col min="7699" max="7699" width="5.75" style="97" customWidth="1"/>
    <col min="7700" max="7700" width="6.625" style="97" customWidth="1"/>
    <col min="7701" max="7701" width="7.25" style="97" bestFit="1" customWidth="1"/>
    <col min="7702" max="7702" width="4.875" style="97" customWidth="1"/>
    <col min="7703" max="7707" width="4.5" style="97" bestFit="1" customWidth="1"/>
    <col min="7708" max="7708" width="6.5" style="97" bestFit="1" customWidth="1"/>
    <col min="7709" max="7709" width="4.625" style="97" bestFit="1" customWidth="1"/>
    <col min="7710" max="7710" width="5.625" style="97" bestFit="1" customWidth="1"/>
    <col min="7711" max="7711" width="6.5" style="97" bestFit="1" customWidth="1"/>
    <col min="7712" max="7712" width="7.5" style="97" bestFit="1" customWidth="1"/>
    <col min="7713" max="7936" width="9" style="97"/>
    <col min="7937" max="7937" width="7.875" style="97" customWidth="1"/>
    <col min="7938" max="7938" width="6.625" style="97" customWidth="1"/>
    <col min="7939" max="7939" width="6.125" style="97" customWidth="1"/>
    <col min="7940" max="7940" width="6.375" style="97" customWidth="1"/>
    <col min="7941" max="7941" width="6.625" style="97" customWidth="1"/>
    <col min="7942" max="7942" width="7.375" style="97" customWidth="1"/>
    <col min="7943" max="7943" width="6.625" style="97" customWidth="1"/>
    <col min="7944" max="7944" width="6.125" style="97" customWidth="1"/>
    <col min="7945" max="7945" width="5.75" style="97" customWidth="1"/>
    <col min="7946" max="7946" width="6.625" style="97" customWidth="1"/>
    <col min="7947" max="7947" width="7.5" style="97" customWidth="1"/>
    <col min="7948" max="7948" width="6.625" style="97" customWidth="1"/>
    <col min="7949" max="7949" width="6.125" style="97" customWidth="1"/>
    <col min="7950" max="7950" width="6.625" style="97" customWidth="1"/>
    <col min="7951" max="7951" width="7.25" style="97" bestFit="1" customWidth="1"/>
    <col min="7952" max="7952" width="7.375" style="97" customWidth="1"/>
    <col min="7953" max="7953" width="6.625" style="97" customWidth="1"/>
    <col min="7954" max="7954" width="6.125" style="97" customWidth="1"/>
    <col min="7955" max="7955" width="5.75" style="97" customWidth="1"/>
    <col min="7956" max="7956" width="6.625" style="97" customWidth="1"/>
    <col min="7957" max="7957" width="7.25" style="97" bestFit="1" customWidth="1"/>
    <col min="7958" max="7958" width="4.875" style="97" customWidth="1"/>
    <col min="7959" max="7963" width="4.5" style="97" bestFit="1" customWidth="1"/>
    <col min="7964" max="7964" width="6.5" style="97" bestFit="1" customWidth="1"/>
    <col min="7965" max="7965" width="4.625" style="97" bestFit="1" customWidth="1"/>
    <col min="7966" max="7966" width="5.625" style="97" bestFit="1" customWidth="1"/>
    <col min="7967" max="7967" width="6.5" style="97" bestFit="1" customWidth="1"/>
    <col min="7968" max="7968" width="7.5" style="97" bestFit="1" customWidth="1"/>
    <col min="7969" max="8192" width="9" style="97"/>
    <col min="8193" max="8193" width="7.875" style="97" customWidth="1"/>
    <col min="8194" max="8194" width="6.625" style="97" customWidth="1"/>
    <col min="8195" max="8195" width="6.125" style="97" customWidth="1"/>
    <col min="8196" max="8196" width="6.375" style="97" customWidth="1"/>
    <col min="8197" max="8197" width="6.625" style="97" customWidth="1"/>
    <col min="8198" max="8198" width="7.375" style="97" customWidth="1"/>
    <col min="8199" max="8199" width="6.625" style="97" customWidth="1"/>
    <col min="8200" max="8200" width="6.125" style="97" customWidth="1"/>
    <col min="8201" max="8201" width="5.75" style="97" customWidth="1"/>
    <col min="8202" max="8202" width="6.625" style="97" customWidth="1"/>
    <col min="8203" max="8203" width="7.5" style="97" customWidth="1"/>
    <col min="8204" max="8204" width="6.625" style="97" customWidth="1"/>
    <col min="8205" max="8205" width="6.125" style="97" customWidth="1"/>
    <col min="8206" max="8206" width="6.625" style="97" customWidth="1"/>
    <col min="8207" max="8207" width="7.25" style="97" bestFit="1" customWidth="1"/>
    <col min="8208" max="8208" width="7.375" style="97" customWidth="1"/>
    <col min="8209" max="8209" width="6.625" style="97" customWidth="1"/>
    <col min="8210" max="8210" width="6.125" style="97" customWidth="1"/>
    <col min="8211" max="8211" width="5.75" style="97" customWidth="1"/>
    <col min="8212" max="8212" width="6.625" style="97" customWidth="1"/>
    <col min="8213" max="8213" width="7.25" style="97" bestFit="1" customWidth="1"/>
    <col min="8214" max="8214" width="4.875" style="97" customWidth="1"/>
    <col min="8215" max="8219" width="4.5" style="97" bestFit="1" customWidth="1"/>
    <col min="8220" max="8220" width="6.5" style="97" bestFit="1" customWidth="1"/>
    <col min="8221" max="8221" width="4.625" style="97" bestFit="1" customWidth="1"/>
    <col min="8222" max="8222" width="5.625" style="97" bestFit="1" customWidth="1"/>
    <col min="8223" max="8223" width="6.5" style="97" bestFit="1" customWidth="1"/>
    <col min="8224" max="8224" width="7.5" style="97" bestFit="1" customWidth="1"/>
    <col min="8225" max="8448" width="9" style="97"/>
    <col min="8449" max="8449" width="7.875" style="97" customWidth="1"/>
    <col min="8450" max="8450" width="6.625" style="97" customWidth="1"/>
    <col min="8451" max="8451" width="6.125" style="97" customWidth="1"/>
    <col min="8452" max="8452" width="6.375" style="97" customWidth="1"/>
    <col min="8453" max="8453" width="6.625" style="97" customWidth="1"/>
    <col min="8454" max="8454" width="7.375" style="97" customWidth="1"/>
    <col min="8455" max="8455" width="6.625" style="97" customWidth="1"/>
    <col min="8456" max="8456" width="6.125" style="97" customWidth="1"/>
    <col min="8457" max="8457" width="5.75" style="97" customWidth="1"/>
    <col min="8458" max="8458" width="6.625" style="97" customWidth="1"/>
    <col min="8459" max="8459" width="7.5" style="97" customWidth="1"/>
    <col min="8460" max="8460" width="6.625" style="97" customWidth="1"/>
    <col min="8461" max="8461" width="6.125" style="97" customWidth="1"/>
    <col min="8462" max="8462" width="6.625" style="97" customWidth="1"/>
    <col min="8463" max="8463" width="7.25" style="97" bestFit="1" customWidth="1"/>
    <col min="8464" max="8464" width="7.375" style="97" customWidth="1"/>
    <col min="8465" max="8465" width="6.625" style="97" customWidth="1"/>
    <col min="8466" max="8466" width="6.125" style="97" customWidth="1"/>
    <col min="8467" max="8467" width="5.75" style="97" customWidth="1"/>
    <col min="8468" max="8468" width="6.625" style="97" customWidth="1"/>
    <col min="8469" max="8469" width="7.25" style="97" bestFit="1" customWidth="1"/>
    <col min="8470" max="8470" width="4.875" style="97" customWidth="1"/>
    <col min="8471" max="8475" width="4.5" style="97" bestFit="1" customWidth="1"/>
    <col min="8476" max="8476" width="6.5" style="97" bestFit="1" customWidth="1"/>
    <col min="8477" max="8477" width="4.625" style="97" bestFit="1" customWidth="1"/>
    <col min="8478" max="8478" width="5.625" style="97" bestFit="1" customWidth="1"/>
    <col min="8479" max="8479" width="6.5" style="97" bestFit="1" customWidth="1"/>
    <col min="8480" max="8480" width="7.5" style="97" bestFit="1" customWidth="1"/>
    <col min="8481" max="8704" width="9" style="97"/>
    <col min="8705" max="8705" width="7.875" style="97" customWidth="1"/>
    <col min="8706" max="8706" width="6.625" style="97" customWidth="1"/>
    <col min="8707" max="8707" width="6.125" style="97" customWidth="1"/>
    <col min="8708" max="8708" width="6.375" style="97" customWidth="1"/>
    <col min="8709" max="8709" width="6.625" style="97" customWidth="1"/>
    <col min="8710" max="8710" width="7.375" style="97" customWidth="1"/>
    <col min="8711" max="8711" width="6.625" style="97" customWidth="1"/>
    <col min="8712" max="8712" width="6.125" style="97" customWidth="1"/>
    <col min="8713" max="8713" width="5.75" style="97" customWidth="1"/>
    <col min="8714" max="8714" width="6.625" style="97" customWidth="1"/>
    <col min="8715" max="8715" width="7.5" style="97" customWidth="1"/>
    <col min="8716" max="8716" width="6.625" style="97" customWidth="1"/>
    <col min="8717" max="8717" width="6.125" style="97" customWidth="1"/>
    <col min="8718" max="8718" width="6.625" style="97" customWidth="1"/>
    <col min="8719" max="8719" width="7.25" style="97" bestFit="1" customWidth="1"/>
    <col min="8720" max="8720" width="7.375" style="97" customWidth="1"/>
    <col min="8721" max="8721" width="6.625" style="97" customWidth="1"/>
    <col min="8722" max="8722" width="6.125" style="97" customWidth="1"/>
    <col min="8723" max="8723" width="5.75" style="97" customWidth="1"/>
    <col min="8724" max="8724" width="6.625" style="97" customWidth="1"/>
    <col min="8725" max="8725" width="7.25" style="97" bestFit="1" customWidth="1"/>
    <col min="8726" max="8726" width="4.875" style="97" customWidth="1"/>
    <col min="8727" max="8731" width="4.5" style="97" bestFit="1" customWidth="1"/>
    <col min="8732" max="8732" width="6.5" style="97" bestFit="1" customWidth="1"/>
    <col min="8733" max="8733" width="4.625" style="97" bestFit="1" customWidth="1"/>
    <col min="8734" max="8734" width="5.625" style="97" bestFit="1" customWidth="1"/>
    <col min="8735" max="8735" width="6.5" style="97" bestFit="1" customWidth="1"/>
    <col min="8736" max="8736" width="7.5" style="97" bestFit="1" customWidth="1"/>
    <col min="8737" max="8960" width="9" style="97"/>
    <col min="8961" max="8961" width="7.875" style="97" customWidth="1"/>
    <col min="8962" max="8962" width="6.625" style="97" customWidth="1"/>
    <col min="8963" max="8963" width="6.125" style="97" customWidth="1"/>
    <col min="8964" max="8964" width="6.375" style="97" customWidth="1"/>
    <col min="8965" max="8965" width="6.625" style="97" customWidth="1"/>
    <col min="8966" max="8966" width="7.375" style="97" customWidth="1"/>
    <col min="8967" max="8967" width="6.625" style="97" customWidth="1"/>
    <col min="8968" max="8968" width="6.125" style="97" customWidth="1"/>
    <col min="8969" max="8969" width="5.75" style="97" customWidth="1"/>
    <col min="8970" max="8970" width="6.625" style="97" customWidth="1"/>
    <col min="8971" max="8971" width="7.5" style="97" customWidth="1"/>
    <col min="8972" max="8972" width="6.625" style="97" customWidth="1"/>
    <col min="8973" max="8973" width="6.125" style="97" customWidth="1"/>
    <col min="8974" max="8974" width="6.625" style="97" customWidth="1"/>
    <col min="8975" max="8975" width="7.25" style="97" bestFit="1" customWidth="1"/>
    <col min="8976" max="8976" width="7.375" style="97" customWidth="1"/>
    <col min="8977" max="8977" width="6.625" style="97" customWidth="1"/>
    <col min="8978" max="8978" width="6.125" style="97" customWidth="1"/>
    <col min="8979" max="8979" width="5.75" style="97" customWidth="1"/>
    <col min="8980" max="8980" width="6.625" style="97" customWidth="1"/>
    <col min="8981" max="8981" width="7.25" style="97" bestFit="1" customWidth="1"/>
    <col min="8982" max="8982" width="4.875" style="97" customWidth="1"/>
    <col min="8983" max="8987" width="4.5" style="97" bestFit="1" customWidth="1"/>
    <col min="8988" max="8988" width="6.5" style="97" bestFit="1" customWidth="1"/>
    <col min="8989" max="8989" width="4.625" style="97" bestFit="1" customWidth="1"/>
    <col min="8990" max="8990" width="5.625" style="97" bestFit="1" customWidth="1"/>
    <col min="8991" max="8991" width="6.5" style="97" bestFit="1" customWidth="1"/>
    <col min="8992" max="8992" width="7.5" style="97" bestFit="1" customWidth="1"/>
    <col min="8993" max="9216" width="9" style="97"/>
    <col min="9217" max="9217" width="7.875" style="97" customWidth="1"/>
    <col min="9218" max="9218" width="6.625" style="97" customWidth="1"/>
    <col min="9219" max="9219" width="6.125" style="97" customWidth="1"/>
    <col min="9220" max="9220" width="6.375" style="97" customWidth="1"/>
    <col min="9221" max="9221" width="6.625" style="97" customWidth="1"/>
    <col min="9222" max="9222" width="7.375" style="97" customWidth="1"/>
    <col min="9223" max="9223" width="6.625" style="97" customWidth="1"/>
    <col min="9224" max="9224" width="6.125" style="97" customWidth="1"/>
    <col min="9225" max="9225" width="5.75" style="97" customWidth="1"/>
    <col min="9226" max="9226" width="6.625" style="97" customWidth="1"/>
    <col min="9227" max="9227" width="7.5" style="97" customWidth="1"/>
    <col min="9228" max="9228" width="6.625" style="97" customWidth="1"/>
    <col min="9229" max="9229" width="6.125" style="97" customWidth="1"/>
    <col min="9230" max="9230" width="6.625" style="97" customWidth="1"/>
    <col min="9231" max="9231" width="7.25" style="97" bestFit="1" customWidth="1"/>
    <col min="9232" max="9232" width="7.375" style="97" customWidth="1"/>
    <col min="9233" max="9233" width="6.625" style="97" customWidth="1"/>
    <col min="9234" max="9234" width="6.125" style="97" customWidth="1"/>
    <col min="9235" max="9235" width="5.75" style="97" customWidth="1"/>
    <col min="9236" max="9236" width="6.625" style="97" customWidth="1"/>
    <col min="9237" max="9237" width="7.25" style="97" bestFit="1" customWidth="1"/>
    <col min="9238" max="9238" width="4.875" style="97" customWidth="1"/>
    <col min="9239" max="9243" width="4.5" style="97" bestFit="1" customWidth="1"/>
    <col min="9244" max="9244" width="6.5" style="97" bestFit="1" customWidth="1"/>
    <col min="9245" max="9245" width="4.625" style="97" bestFit="1" customWidth="1"/>
    <col min="9246" max="9246" width="5.625" style="97" bestFit="1" customWidth="1"/>
    <col min="9247" max="9247" width="6.5" style="97" bestFit="1" customWidth="1"/>
    <col min="9248" max="9248" width="7.5" style="97" bestFit="1" customWidth="1"/>
    <col min="9249" max="9472" width="9" style="97"/>
    <col min="9473" max="9473" width="7.875" style="97" customWidth="1"/>
    <col min="9474" max="9474" width="6.625" style="97" customWidth="1"/>
    <col min="9475" max="9475" width="6.125" style="97" customWidth="1"/>
    <col min="9476" max="9476" width="6.375" style="97" customWidth="1"/>
    <col min="9477" max="9477" width="6.625" style="97" customWidth="1"/>
    <col min="9478" max="9478" width="7.375" style="97" customWidth="1"/>
    <col min="9479" max="9479" width="6.625" style="97" customWidth="1"/>
    <col min="9480" max="9480" width="6.125" style="97" customWidth="1"/>
    <col min="9481" max="9481" width="5.75" style="97" customWidth="1"/>
    <col min="9482" max="9482" width="6.625" style="97" customWidth="1"/>
    <col min="9483" max="9483" width="7.5" style="97" customWidth="1"/>
    <col min="9484" max="9484" width="6.625" style="97" customWidth="1"/>
    <col min="9485" max="9485" width="6.125" style="97" customWidth="1"/>
    <col min="9486" max="9486" width="6.625" style="97" customWidth="1"/>
    <col min="9487" max="9487" width="7.25" style="97" bestFit="1" customWidth="1"/>
    <col min="9488" max="9488" width="7.375" style="97" customWidth="1"/>
    <col min="9489" max="9489" width="6.625" style="97" customWidth="1"/>
    <col min="9490" max="9490" width="6.125" style="97" customWidth="1"/>
    <col min="9491" max="9491" width="5.75" style="97" customWidth="1"/>
    <col min="9492" max="9492" width="6.625" style="97" customWidth="1"/>
    <col min="9493" max="9493" width="7.25" style="97" bestFit="1" customWidth="1"/>
    <col min="9494" max="9494" width="4.875" style="97" customWidth="1"/>
    <col min="9495" max="9499" width="4.5" style="97" bestFit="1" customWidth="1"/>
    <col min="9500" max="9500" width="6.5" style="97" bestFit="1" customWidth="1"/>
    <col min="9501" max="9501" width="4.625" style="97" bestFit="1" customWidth="1"/>
    <col min="9502" max="9502" width="5.625" style="97" bestFit="1" customWidth="1"/>
    <col min="9503" max="9503" width="6.5" style="97" bestFit="1" customWidth="1"/>
    <col min="9504" max="9504" width="7.5" style="97" bestFit="1" customWidth="1"/>
    <col min="9505" max="9728" width="9" style="97"/>
    <col min="9729" max="9729" width="7.875" style="97" customWidth="1"/>
    <col min="9730" max="9730" width="6.625" style="97" customWidth="1"/>
    <col min="9731" max="9731" width="6.125" style="97" customWidth="1"/>
    <col min="9732" max="9732" width="6.375" style="97" customWidth="1"/>
    <col min="9733" max="9733" width="6.625" style="97" customWidth="1"/>
    <col min="9734" max="9734" width="7.375" style="97" customWidth="1"/>
    <col min="9735" max="9735" width="6.625" style="97" customWidth="1"/>
    <col min="9736" max="9736" width="6.125" style="97" customWidth="1"/>
    <col min="9737" max="9737" width="5.75" style="97" customWidth="1"/>
    <col min="9738" max="9738" width="6.625" style="97" customWidth="1"/>
    <col min="9739" max="9739" width="7.5" style="97" customWidth="1"/>
    <col min="9740" max="9740" width="6.625" style="97" customWidth="1"/>
    <col min="9741" max="9741" width="6.125" style="97" customWidth="1"/>
    <col min="9742" max="9742" width="6.625" style="97" customWidth="1"/>
    <col min="9743" max="9743" width="7.25" style="97" bestFit="1" customWidth="1"/>
    <col min="9744" max="9744" width="7.375" style="97" customWidth="1"/>
    <col min="9745" max="9745" width="6.625" style="97" customWidth="1"/>
    <col min="9746" max="9746" width="6.125" style="97" customWidth="1"/>
    <col min="9747" max="9747" width="5.75" style="97" customWidth="1"/>
    <col min="9748" max="9748" width="6.625" style="97" customWidth="1"/>
    <col min="9749" max="9749" width="7.25" style="97" bestFit="1" customWidth="1"/>
    <col min="9750" max="9750" width="4.875" style="97" customWidth="1"/>
    <col min="9751" max="9755" width="4.5" style="97" bestFit="1" customWidth="1"/>
    <col min="9756" max="9756" width="6.5" style="97" bestFit="1" customWidth="1"/>
    <col min="9757" max="9757" width="4.625" style="97" bestFit="1" customWidth="1"/>
    <col min="9758" max="9758" width="5.625" style="97" bestFit="1" customWidth="1"/>
    <col min="9759" max="9759" width="6.5" style="97" bestFit="1" customWidth="1"/>
    <col min="9760" max="9760" width="7.5" style="97" bestFit="1" customWidth="1"/>
    <col min="9761" max="9984" width="9" style="97"/>
    <col min="9985" max="9985" width="7.875" style="97" customWidth="1"/>
    <col min="9986" max="9986" width="6.625" style="97" customWidth="1"/>
    <col min="9987" max="9987" width="6.125" style="97" customWidth="1"/>
    <col min="9988" max="9988" width="6.375" style="97" customWidth="1"/>
    <col min="9989" max="9989" width="6.625" style="97" customWidth="1"/>
    <col min="9990" max="9990" width="7.375" style="97" customWidth="1"/>
    <col min="9991" max="9991" width="6.625" style="97" customWidth="1"/>
    <col min="9992" max="9992" width="6.125" style="97" customWidth="1"/>
    <col min="9993" max="9993" width="5.75" style="97" customWidth="1"/>
    <col min="9994" max="9994" width="6.625" style="97" customWidth="1"/>
    <col min="9995" max="9995" width="7.5" style="97" customWidth="1"/>
    <col min="9996" max="9996" width="6.625" style="97" customWidth="1"/>
    <col min="9997" max="9997" width="6.125" style="97" customWidth="1"/>
    <col min="9998" max="9998" width="6.625" style="97" customWidth="1"/>
    <col min="9999" max="9999" width="7.25" style="97" bestFit="1" customWidth="1"/>
    <col min="10000" max="10000" width="7.375" style="97" customWidth="1"/>
    <col min="10001" max="10001" width="6.625" style="97" customWidth="1"/>
    <col min="10002" max="10002" width="6.125" style="97" customWidth="1"/>
    <col min="10003" max="10003" width="5.75" style="97" customWidth="1"/>
    <col min="10004" max="10004" width="6.625" style="97" customWidth="1"/>
    <col min="10005" max="10005" width="7.25" style="97" bestFit="1" customWidth="1"/>
    <col min="10006" max="10006" width="4.875" style="97" customWidth="1"/>
    <col min="10007" max="10011" width="4.5" style="97" bestFit="1" customWidth="1"/>
    <col min="10012" max="10012" width="6.5" style="97" bestFit="1" customWidth="1"/>
    <col min="10013" max="10013" width="4.625" style="97" bestFit="1" customWidth="1"/>
    <col min="10014" max="10014" width="5.625" style="97" bestFit="1" customWidth="1"/>
    <col min="10015" max="10015" width="6.5" style="97" bestFit="1" customWidth="1"/>
    <col min="10016" max="10016" width="7.5" style="97" bestFit="1" customWidth="1"/>
    <col min="10017" max="10240" width="9" style="97"/>
    <col min="10241" max="10241" width="7.875" style="97" customWidth="1"/>
    <col min="10242" max="10242" width="6.625" style="97" customWidth="1"/>
    <col min="10243" max="10243" width="6.125" style="97" customWidth="1"/>
    <col min="10244" max="10244" width="6.375" style="97" customWidth="1"/>
    <col min="10245" max="10245" width="6.625" style="97" customWidth="1"/>
    <col min="10246" max="10246" width="7.375" style="97" customWidth="1"/>
    <col min="10247" max="10247" width="6.625" style="97" customWidth="1"/>
    <col min="10248" max="10248" width="6.125" style="97" customWidth="1"/>
    <col min="10249" max="10249" width="5.75" style="97" customWidth="1"/>
    <col min="10250" max="10250" width="6.625" style="97" customWidth="1"/>
    <col min="10251" max="10251" width="7.5" style="97" customWidth="1"/>
    <col min="10252" max="10252" width="6.625" style="97" customWidth="1"/>
    <col min="10253" max="10253" width="6.125" style="97" customWidth="1"/>
    <col min="10254" max="10254" width="6.625" style="97" customWidth="1"/>
    <col min="10255" max="10255" width="7.25" style="97" bestFit="1" customWidth="1"/>
    <col min="10256" max="10256" width="7.375" style="97" customWidth="1"/>
    <col min="10257" max="10257" width="6.625" style="97" customWidth="1"/>
    <col min="10258" max="10258" width="6.125" style="97" customWidth="1"/>
    <col min="10259" max="10259" width="5.75" style="97" customWidth="1"/>
    <col min="10260" max="10260" width="6.625" style="97" customWidth="1"/>
    <col min="10261" max="10261" width="7.25" style="97" bestFit="1" customWidth="1"/>
    <col min="10262" max="10262" width="4.875" style="97" customWidth="1"/>
    <col min="10263" max="10267" width="4.5" style="97" bestFit="1" customWidth="1"/>
    <col min="10268" max="10268" width="6.5" style="97" bestFit="1" customWidth="1"/>
    <col min="10269" max="10269" width="4.625" style="97" bestFit="1" customWidth="1"/>
    <col min="10270" max="10270" width="5.625" style="97" bestFit="1" customWidth="1"/>
    <col min="10271" max="10271" width="6.5" style="97" bestFit="1" customWidth="1"/>
    <col min="10272" max="10272" width="7.5" style="97" bestFit="1" customWidth="1"/>
    <col min="10273" max="10496" width="9" style="97"/>
    <col min="10497" max="10497" width="7.875" style="97" customWidth="1"/>
    <col min="10498" max="10498" width="6.625" style="97" customWidth="1"/>
    <col min="10499" max="10499" width="6.125" style="97" customWidth="1"/>
    <col min="10500" max="10500" width="6.375" style="97" customWidth="1"/>
    <col min="10501" max="10501" width="6.625" style="97" customWidth="1"/>
    <col min="10502" max="10502" width="7.375" style="97" customWidth="1"/>
    <col min="10503" max="10503" width="6.625" style="97" customWidth="1"/>
    <col min="10504" max="10504" width="6.125" style="97" customWidth="1"/>
    <col min="10505" max="10505" width="5.75" style="97" customWidth="1"/>
    <col min="10506" max="10506" width="6.625" style="97" customWidth="1"/>
    <col min="10507" max="10507" width="7.5" style="97" customWidth="1"/>
    <col min="10508" max="10508" width="6.625" style="97" customWidth="1"/>
    <col min="10509" max="10509" width="6.125" style="97" customWidth="1"/>
    <col min="10510" max="10510" width="6.625" style="97" customWidth="1"/>
    <col min="10511" max="10511" width="7.25" style="97" bestFit="1" customWidth="1"/>
    <col min="10512" max="10512" width="7.375" style="97" customWidth="1"/>
    <col min="10513" max="10513" width="6.625" style="97" customWidth="1"/>
    <col min="10514" max="10514" width="6.125" style="97" customWidth="1"/>
    <col min="10515" max="10515" width="5.75" style="97" customWidth="1"/>
    <col min="10516" max="10516" width="6.625" style="97" customWidth="1"/>
    <col min="10517" max="10517" width="7.25" style="97" bestFit="1" customWidth="1"/>
    <col min="10518" max="10518" width="4.875" style="97" customWidth="1"/>
    <col min="10519" max="10523" width="4.5" style="97" bestFit="1" customWidth="1"/>
    <col min="10524" max="10524" width="6.5" style="97" bestFit="1" customWidth="1"/>
    <col min="10525" max="10525" width="4.625" style="97" bestFit="1" customWidth="1"/>
    <col min="10526" max="10526" width="5.625" style="97" bestFit="1" customWidth="1"/>
    <col min="10527" max="10527" width="6.5" style="97" bestFit="1" customWidth="1"/>
    <col min="10528" max="10528" width="7.5" style="97" bestFit="1" customWidth="1"/>
    <col min="10529" max="10752" width="9" style="97"/>
    <col min="10753" max="10753" width="7.875" style="97" customWidth="1"/>
    <col min="10754" max="10754" width="6.625" style="97" customWidth="1"/>
    <col min="10755" max="10755" width="6.125" style="97" customWidth="1"/>
    <col min="10756" max="10756" width="6.375" style="97" customWidth="1"/>
    <col min="10757" max="10757" width="6.625" style="97" customWidth="1"/>
    <col min="10758" max="10758" width="7.375" style="97" customWidth="1"/>
    <col min="10759" max="10759" width="6.625" style="97" customWidth="1"/>
    <col min="10760" max="10760" width="6.125" style="97" customWidth="1"/>
    <col min="10761" max="10761" width="5.75" style="97" customWidth="1"/>
    <col min="10762" max="10762" width="6.625" style="97" customWidth="1"/>
    <col min="10763" max="10763" width="7.5" style="97" customWidth="1"/>
    <col min="10764" max="10764" width="6.625" style="97" customWidth="1"/>
    <col min="10765" max="10765" width="6.125" style="97" customWidth="1"/>
    <col min="10766" max="10766" width="6.625" style="97" customWidth="1"/>
    <col min="10767" max="10767" width="7.25" style="97" bestFit="1" customWidth="1"/>
    <col min="10768" max="10768" width="7.375" style="97" customWidth="1"/>
    <col min="10769" max="10769" width="6.625" style="97" customWidth="1"/>
    <col min="10770" max="10770" width="6.125" style="97" customWidth="1"/>
    <col min="10771" max="10771" width="5.75" style="97" customWidth="1"/>
    <col min="10772" max="10772" width="6.625" style="97" customWidth="1"/>
    <col min="10773" max="10773" width="7.25" style="97" bestFit="1" customWidth="1"/>
    <col min="10774" max="10774" width="4.875" style="97" customWidth="1"/>
    <col min="10775" max="10779" width="4.5" style="97" bestFit="1" customWidth="1"/>
    <col min="10780" max="10780" width="6.5" style="97" bestFit="1" customWidth="1"/>
    <col min="10781" max="10781" width="4.625" style="97" bestFit="1" customWidth="1"/>
    <col min="10782" max="10782" width="5.625" style="97" bestFit="1" customWidth="1"/>
    <col min="10783" max="10783" width="6.5" style="97" bestFit="1" customWidth="1"/>
    <col min="10784" max="10784" width="7.5" style="97" bestFit="1" customWidth="1"/>
    <col min="10785" max="11008" width="9" style="97"/>
    <col min="11009" max="11009" width="7.875" style="97" customWidth="1"/>
    <col min="11010" max="11010" width="6.625" style="97" customWidth="1"/>
    <col min="11011" max="11011" width="6.125" style="97" customWidth="1"/>
    <col min="11012" max="11012" width="6.375" style="97" customWidth="1"/>
    <col min="11013" max="11013" width="6.625" style="97" customWidth="1"/>
    <col min="11014" max="11014" width="7.375" style="97" customWidth="1"/>
    <col min="11015" max="11015" width="6.625" style="97" customWidth="1"/>
    <col min="11016" max="11016" width="6.125" style="97" customWidth="1"/>
    <col min="11017" max="11017" width="5.75" style="97" customWidth="1"/>
    <col min="11018" max="11018" width="6.625" style="97" customWidth="1"/>
    <col min="11019" max="11019" width="7.5" style="97" customWidth="1"/>
    <col min="11020" max="11020" width="6.625" style="97" customWidth="1"/>
    <col min="11021" max="11021" width="6.125" style="97" customWidth="1"/>
    <col min="11022" max="11022" width="6.625" style="97" customWidth="1"/>
    <col min="11023" max="11023" width="7.25" style="97" bestFit="1" customWidth="1"/>
    <col min="11024" max="11024" width="7.375" style="97" customWidth="1"/>
    <col min="11025" max="11025" width="6.625" style="97" customWidth="1"/>
    <col min="11026" max="11026" width="6.125" style="97" customWidth="1"/>
    <col min="11027" max="11027" width="5.75" style="97" customWidth="1"/>
    <col min="11028" max="11028" width="6.625" style="97" customWidth="1"/>
    <col min="11029" max="11029" width="7.25" style="97" bestFit="1" customWidth="1"/>
    <col min="11030" max="11030" width="4.875" style="97" customWidth="1"/>
    <col min="11031" max="11035" width="4.5" style="97" bestFit="1" customWidth="1"/>
    <col min="11036" max="11036" width="6.5" style="97" bestFit="1" customWidth="1"/>
    <col min="11037" max="11037" width="4.625" style="97" bestFit="1" customWidth="1"/>
    <col min="11038" max="11038" width="5.625" style="97" bestFit="1" customWidth="1"/>
    <col min="11039" max="11039" width="6.5" style="97" bestFit="1" customWidth="1"/>
    <col min="11040" max="11040" width="7.5" style="97" bestFit="1" customWidth="1"/>
    <col min="11041" max="11264" width="9" style="97"/>
    <col min="11265" max="11265" width="7.875" style="97" customWidth="1"/>
    <col min="11266" max="11266" width="6.625" style="97" customWidth="1"/>
    <col min="11267" max="11267" width="6.125" style="97" customWidth="1"/>
    <col min="11268" max="11268" width="6.375" style="97" customWidth="1"/>
    <col min="11269" max="11269" width="6.625" style="97" customWidth="1"/>
    <col min="11270" max="11270" width="7.375" style="97" customWidth="1"/>
    <col min="11271" max="11271" width="6.625" style="97" customWidth="1"/>
    <col min="11272" max="11272" width="6.125" style="97" customWidth="1"/>
    <col min="11273" max="11273" width="5.75" style="97" customWidth="1"/>
    <col min="11274" max="11274" width="6.625" style="97" customWidth="1"/>
    <col min="11275" max="11275" width="7.5" style="97" customWidth="1"/>
    <col min="11276" max="11276" width="6.625" style="97" customWidth="1"/>
    <col min="11277" max="11277" width="6.125" style="97" customWidth="1"/>
    <col min="11278" max="11278" width="6.625" style="97" customWidth="1"/>
    <col min="11279" max="11279" width="7.25" style="97" bestFit="1" customWidth="1"/>
    <col min="11280" max="11280" width="7.375" style="97" customWidth="1"/>
    <col min="11281" max="11281" width="6.625" style="97" customWidth="1"/>
    <col min="11282" max="11282" width="6.125" style="97" customWidth="1"/>
    <col min="11283" max="11283" width="5.75" style="97" customWidth="1"/>
    <col min="11284" max="11284" width="6.625" style="97" customWidth="1"/>
    <col min="11285" max="11285" width="7.25" style="97" bestFit="1" customWidth="1"/>
    <col min="11286" max="11286" width="4.875" style="97" customWidth="1"/>
    <col min="11287" max="11291" width="4.5" style="97" bestFit="1" customWidth="1"/>
    <col min="11292" max="11292" width="6.5" style="97" bestFit="1" customWidth="1"/>
    <col min="11293" max="11293" width="4.625" style="97" bestFit="1" customWidth="1"/>
    <col min="11294" max="11294" width="5.625" style="97" bestFit="1" customWidth="1"/>
    <col min="11295" max="11295" width="6.5" style="97" bestFit="1" customWidth="1"/>
    <col min="11296" max="11296" width="7.5" style="97" bestFit="1" customWidth="1"/>
    <col min="11297" max="11520" width="9" style="97"/>
    <col min="11521" max="11521" width="7.875" style="97" customWidth="1"/>
    <col min="11522" max="11522" width="6.625" style="97" customWidth="1"/>
    <col min="11523" max="11523" width="6.125" style="97" customWidth="1"/>
    <col min="11524" max="11524" width="6.375" style="97" customWidth="1"/>
    <col min="11525" max="11525" width="6.625" style="97" customWidth="1"/>
    <col min="11526" max="11526" width="7.375" style="97" customWidth="1"/>
    <col min="11527" max="11527" width="6.625" style="97" customWidth="1"/>
    <col min="11528" max="11528" width="6.125" style="97" customWidth="1"/>
    <col min="11529" max="11529" width="5.75" style="97" customWidth="1"/>
    <col min="11530" max="11530" width="6.625" style="97" customWidth="1"/>
    <col min="11531" max="11531" width="7.5" style="97" customWidth="1"/>
    <col min="11532" max="11532" width="6.625" style="97" customWidth="1"/>
    <col min="11533" max="11533" width="6.125" style="97" customWidth="1"/>
    <col min="11534" max="11534" width="6.625" style="97" customWidth="1"/>
    <col min="11535" max="11535" width="7.25" style="97" bestFit="1" customWidth="1"/>
    <col min="11536" max="11536" width="7.375" style="97" customWidth="1"/>
    <col min="11537" max="11537" width="6.625" style="97" customWidth="1"/>
    <col min="11538" max="11538" width="6.125" style="97" customWidth="1"/>
    <col min="11539" max="11539" width="5.75" style="97" customWidth="1"/>
    <col min="11540" max="11540" width="6.625" style="97" customWidth="1"/>
    <col min="11541" max="11541" width="7.25" style="97" bestFit="1" customWidth="1"/>
    <col min="11542" max="11542" width="4.875" style="97" customWidth="1"/>
    <col min="11543" max="11547" width="4.5" style="97" bestFit="1" customWidth="1"/>
    <col min="11548" max="11548" width="6.5" style="97" bestFit="1" customWidth="1"/>
    <col min="11549" max="11549" width="4.625" style="97" bestFit="1" customWidth="1"/>
    <col min="11550" max="11550" width="5.625" style="97" bestFit="1" customWidth="1"/>
    <col min="11551" max="11551" width="6.5" style="97" bestFit="1" customWidth="1"/>
    <col min="11552" max="11552" width="7.5" style="97" bestFit="1" customWidth="1"/>
    <col min="11553" max="11776" width="9" style="97"/>
    <col min="11777" max="11777" width="7.875" style="97" customWidth="1"/>
    <col min="11778" max="11778" width="6.625" style="97" customWidth="1"/>
    <col min="11779" max="11779" width="6.125" style="97" customWidth="1"/>
    <col min="11780" max="11780" width="6.375" style="97" customWidth="1"/>
    <col min="11781" max="11781" width="6.625" style="97" customWidth="1"/>
    <col min="11782" max="11782" width="7.375" style="97" customWidth="1"/>
    <col min="11783" max="11783" width="6.625" style="97" customWidth="1"/>
    <col min="11784" max="11784" width="6.125" style="97" customWidth="1"/>
    <col min="11785" max="11785" width="5.75" style="97" customWidth="1"/>
    <col min="11786" max="11786" width="6.625" style="97" customWidth="1"/>
    <col min="11787" max="11787" width="7.5" style="97" customWidth="1"/>
    <col min="11788" max="11788" width="6.625" style="97" customWidth="1"/>
    <col min="11789" max="11789" width="6.125" style="97" customWidth="1"/>
    <col min="11790" max="11790" width="6.625" style="97" customWidth="1"/>
    <col min="11791" max="11791" width="7.25" style="97" bestFit="1" customWidth="1"/>
    <col min="11792" max="11792" width="7.375" style="97" customWidth="1"/>
    <col min="11793" max="11793" width="6.625" style="97" customWidth="1"/>
    <col min="11794" max="11794" width="6.125" style="97" customWidth="1"/>
    <col min="11795" max="11795" width="5.75" style="97" customWidth="1"/>
    <col min="11796" max="11796" width="6.625" style="97" customWidth="1"/>
    <col min="11797" max="11797" width="7.25" style="97" bestFit="1" customWidth="1"/>
    <col min="11798" max="11798" width="4.875" style="97" customWidth="1"/>
    <col min="11799" max="11803" width="4.5" style="97" bestFit="1" customWidth="1"/>
    <col min="11804" max="11804" width="6.5" style="97" bestFit="1" customWidth="1"/>
    <col min="11805" max="11805" width="4.625" style="97" bestFit="1" customWidth="1"/>
    <col min="11806" max="11806" width="5.625" style="97" bestFit="1" customWidth="1"/>
    <col min="11807" max="11807" width="6.5" style="97" bestFit="1" customWidth="1"/>
    <col min="11808" max="11808" width="7.5" style="97" bestFit="1" customWidth="1"/>
    <col min="11809" max="12032" width="9" style="97"/>
    <col min="12033" max="12033" width="7.875" style="97" customWidth="1"/>
    <col min="12034" max="12034" width="6.625" style="97" customWidth="1"/>
    <col min="12035" max="12035" width="6.125" style="97" customWidth="1"/>
    <col min="12036" max="12036" width="6.375" style="97" customWidth="1"/>
    <col min="12037" max="12037" width="6.625" style="97" customWidth="1"/>
    <col min="12038" max="12038" width="7.375" style="97" customWidth="1"/>
    <col min="12039" max="12039" width="6.625" style="97" customWidth="1"/>
    <col min="12040" max="12040" width="6.125" style="97" customWidth="1"/>
    <col min="12041" max="12041" width="5.75" style="97" customWidth="1"/>
    <col min="12042" max="12042" width="6.625" style="97" customWidth="1"/>
    <col min="12043" max="12043" width="7.5" style="97" customWidth="1"/>
    <col min="12044" max="12044" width="6.625" style="97" customWidth="1"/>
    <col min="12045" max="12045" width="6.125" style="97" customWidth="1"/>
    <col min="12046" max="12046" width="6.625" style="97" customWidth="1"/>
    <col min="12047" max="12047" width="7.25" style="97" bestFit="1" customWidth="1"/>
    <col min="12048" max="12048" width="7.375" style="97" customWidth="1"/>
    <col min="12049" max="12049" width="6.625" style="97" customWidth="1"/>
    <col min="12050" max="12050" width="6.125" style="97" customWidth="1"/>
    <col min="12051" max="12051" width="5.75" style="97" customWidth="1"/>
    <col min="12052" max="12052" width="6.625" style="97" customWidth="1"/>
    <col min="12053" max="12053" width="7.25" style="97" bestFit="1" customWidth="1"/>
    <col min="12054" max="12054" width="4.875" style="97" customWidth="1"/>
    <col min="12055" max="12059" width="4.5" style="97" bestFit="1" customWidth="1"/>
    <col min="12060" max="12060" width="6.5" style="97" bestFit="1" customWidth="1"/>
    <col min="12061" max="12061" width="4.625" style="97" bestFit="1" customWidth="1"/>
    <col min="12062" max="12062" width="5.625" style="97" bestFit="1" customWidth="1"/>
    <col min="12063" max="12063" width="6.5" style="97" bestFit="1" customWidth="1"/>
    <col min="12064" max="12064" width="7.5" style="97" bestFit="1" customWidth="1"/>
    <col min="12065" max="12288" width="9" style="97"/>
    <col min="12289" max="12289" width="7.875" style="97" customWidth="1"/>
    <col min="12290" max="12290" width="6.625" style="97" customWidth="1"/>
    <col min="12291" max="12291" width="6.125" style="97" customWidth="1"/>
    <col min="12292" max="12292" width="6.375" style="97" customWidth="1"/>
    <col min="12293" max="12293" width="6.625" style="97" customWidth="1"/>
    <col min="12294" max="12294" width="7.375" style="97" customWidth="1"/>
    <col min="12295" max="12295" width="6.625" style="97" customWidth="1"/>
    <col min="12296" max="12296" width="6.125" style="97" customWidth="1"/>
    <col min="12297" max="12297" width="5.75" style="97" customWidth="1"/>
    <col min="12298" max="12298" width="6.625" style="97" customWidth="1"/>
    <col min="12299" max="12299" width="7.5" style="97" customWidth="1"/>
    <col min="12300" max="12300" width="6.625" style="97" customWidth="1"/>
    <col min="12301" max="12301" width="6.125" style="97" customWidth="1"/>
    <col min="12302" max="12302" width="6.625" style="97" customWidth="1"/>
    <col min="12303" max="12303" width="7.25" style="97" bestFit="1" customWidth="1"/>
    <col min="12304" max="12304" width="7.375" style="97" customWidth="1"/>
    <col min="12305" max="12305" width="6.625" style="97" customWidth="1"/>
    <col min="12306" max="12306" width="6.125" style="97" customWidth="1"/>
    <col min="12307" max="12307" width="5.75" style="97" customWidth="1"/>
    <col min="12308" max="12308" width="6.625" style="97" customWidth="1"/>
    <col min="12309" max="12309" width="7.25" style="97" bestFit="1" customWidth="1"/>
    <col min="12310" max="12310" width="4.875" style="97" customWidth="1"/>
    <col min="12311" max="12315" width="4.5" style="97" bestFit="1" customWidth="1"/>
    <col min="12316" max="12316" width="6.5" style="97" bestFit="1" customWidth="1"/>
    <col min="12317" max="12317" width="4.625" style="97" bestFit="1" customWidth="1"/>
    <col min="12318" max="12318" width="5.625" style="97" bestFit="1" customWidth="1"/>
    <col min="12319" max="12319" width="6.5" style="97" bestFit="1" customWidth="1"/>
    <col min="12320" max="12320" width="7.5" style="97" bestFit="1" customWidth="1"/>
    <col min="12321" max="12544" width="9" style="97"/>
    <col min="12545" max="12545" width="7.875" style="97" customWidth="1"/>
    <col min="12546" max="12546" width="6.625" style="97" customWidth="1"/>
    <col min="12547" max="12547" width="6.125" style="97" customWidth="1"/>
    <col min="12548" max="12548" width="6.375" style="97" customWidth="1"/>
    <col min="12549" max="12549" width="6.625" style="97" customWidth="1"/>
    <col min="12550" max="12550" width="7.375" style="97" customWidth="1"/>
    <col min="12551" max="12551" width="6.625" style="97" customWidth="1"/>
    <col min="12552" max="12552" width="6.125" style="97" customWidth="1"/>
    <col min="12553" max="12553" width="5.75" style="97" customWidth="1"/>
    <col min="12554" max="12554" width="6.625" style="97" customWidth="1"/>
    <col min="12555" max="12555" width="7.5" style="97" customWidth="1"/>
    <col min="12556" max="12556" width="6.625" style="97" customWidth="1"/>
    <col min="12557" max="12557" width="6.125" style="97" customWidth="1"/>
    <col min="12558" max="12558" width="6.625" style="97" customWidth="1"/>
    <col min="12559" max="12559" width="7.25" style="97" bestFit="1" customWidth="1"/>
    <col min="12560" max="12560" width="7.375" style="97" customWidth="1"/>
    <col min="12561" max="12561" width="6.625" style="97" customWidth="1"/>
    <col min="12562" max="12562" width="6.125" style="97" customWidth="1"/>
    <col min="12563" max="12563" width="5.75" style="97" customWidth="1"/>
    <col min="12564" max="12564" width="6.625" style="97" customWidth="1"/>
    <col min="12565" max="12565" width="7.25" style="97" bestFit="1" customWidth="1"/>
    <col min="12566" max="12566" width="4.875" style="97" customWidth="1"/>
    <col min="12567" max="12571" width="4.5" style="97" bestFit="1" customWidth="1"/>
    <col min="12572" max="12572" width="6.5" style="97" bestFit="1" customWidth="1"/>
    <col min="12573" max="12573" width="4.625" style="97" bestFit="1" customWidth="1"/>
    <col min="12574" max="12574" width="5.625" style="97" bestFit="1" customWidth="1"/>
    <col min="12575" max="12575" width="6.5" style="97" bestFit="1" customWidth="1"/>
    <col min="12576" max="12576" width="7.5" style="97" bestFit="1" customWidth="1"/>
    <col min="12577" max="12800" width="9" style="97"/>
    <col min="12801" max="12801" width="7.875" style="97" customWidth="1"/>
    <col min="12802" max="12802" width="6.625" style="97" customWidth="1"/>
    <col min="12803" max="12803" width="6.125" style="97" customWidth="1"/>
    <col min="12804" max="12804" width="6.375" style="97" customWidth="1"/>
    <col min="12805" max="12805" width="6.625" style="97" customWidth="1"/>
    <col min="12806" max="12806" width="7.375" style="97" customWidth="1"/>
    <col min="12807" max="12807" width="6.625" style="97" customWidth="1"/>
    <col min="12808" max="12808" width="6.125" style="97" customWidth="1"/>
    <col min="12809" max="12809" width="5.75" style="97" customWidth="1"/>
    <col min="12810" max="12810" width="6.625" style="97" customWidth="1"/>
    <col min="12811" max="12811" width="7.5" style="97" customWidth="1"/>
    <col min="12812" max="12812" width="6.625" style="97" customWidth="1"/>
    <col min="12813" max="12813" width="6.125" style="97" customWidth="1"/>
    <col min="12814" max="12814" width="6.625" style="97" customWidth="1"/>
    <col min="12815" max="12815" width="7.25" style="97" bestFit="1" customWidth="1"/>
    <col min="12816" max="12816" width="7.375" style="97" customWidth="1"/>
    <col min="12817" max="12817" width="6.625" style="97" customWidth="1"/>
    <col min="12818" max="12818" width="6.125" style="97" customWidth="1"/>
    <col min="12819" max="12819" width="5.75" style="97" customWidth="1"/>
    <col min="12820" max="12820" width="6.625" style="97" customWidth="1"/>
    <col min="12821" max="12821" width="7.25" style="97" bestFit="1" customWidth="1"/>
    <col min="12822" max="12822" width="4.875" style="97" customWidth="1"/>
    <col min="12823" max="12827" width="4.5" style="97" bestFit="1" customWidth="1"/>
    <col min="12828" max="12828" width="6.5" style="97" bestFit="1" customWidth="1"/>
    <col min="12829" max="12829" width="4.625" style="97" bestFit="1" customWidth="1"/>
    <col min="12830" max="12830" width="5.625" style="97" bestFit="1" customWidth="1"/>
    <col min="12831" max="12831" width="6.5" style="97" bestFit="1" customWidth="1"/>
    <col min="12832" max="12832" width="7.5" style="97" bestFit="1" customWidth="1"/>
    <col min="12833" max="13056" width="9" style="97"/>
    <col min="13057" max="13057" width="7.875" style="97" customWidth="1"/>
    <col min="13058" max="13058" width="6.625" style="97" customWidth="1"/>
    <col min="13059" max="13059" width="6.125" style="97" customWidth="1"/>
    <col min="13060" max="13060" width="6.375" style="97" customWidth="1"/>
    <col min="13061" max="13061" width="6.625" style="97" customWidth="1"/>
    <col min="13062" max="13062" width="7.375" style="97" customWidth="1"/>
    <col min="13063" max="13063" width="6.625" style="97" customWidth="1"/>
    <col min="13064" max="13064" width="6.125" style="97" customWidth="1"/>
    <col min="13065" max="13065" width="5.75" style="97" customWidth="1"/>
    <col min="13066" max="13066" width="6.625" style="97" customWidth="1"/>
    <col min="13067" max="13067" width="7.5" style="97" customWidth="1"/>
    <col min="13068" max="13068" width="6.625" style="97" customWidth="1"/>
    <col min="13069" max="13069" width="6.125" style="97" customWidth="1"/>
    <col min="13070" max="13070" width="6.625" style="97" customWidth="1"/>
    <col min="13071" max="13071" width="7.25" style="97" bestFit="1" customWidth="1"/>
    <col min="13072" max="13072" width="7.375" style="97" customWidth="1"/>
    <col min="13073" max="13073" width="6.625" style="97" customWidth="1"/>
    <col min="13074" max="13074" width="6.125" style="97" customWidth="1"/>
    <col min="13075" max="13075" width="5.75" style="97" customWidth="1"/>
    <col min="13076" max="13076" width="6.625" style="97" customWidth="1"/>
    <col min="13077" max="13077" width="7.25" style="97" bestFit="1" customWidth="1"/>
    <col min="13078" max="13078" width="4.875" style="97" customWidth="1"/>
    <col min="13079" max="13083" width="4.5" style="97" bestFit="1" customWidth="1"/>
    <col min="13084" max="13084" width="6.5" style="97" bestFit="1" customWidth="1"/>
    <col min="13085" max="13085" width="4.625" style="97" bestFit="1" customWidth="1"/>
    <col min="13086" max="13086" width="5.625" style="97" bestFit="1" customWidth="1"/>
    <col min="13087" max="13087" width="6.5" style="97" bestFit="1" customWidth="1"/>
    <col min="13088" max="13088" width="7.5" style="97" bestFit="1" customWidth="1"/>
    <col min="13089" max="13312" width="9" style="97"/>
    <col min="13313" max="13313" width="7.875" style="97" customWidth="1"/>
    <col min="13314" max="13314" width="6.625" style="97" customWidth="1"/>
    <col min="13315" max="13315" width="6.125" style="97" customWidth="1"/>
    <col min="13316" max="13316" width="6.375" style="97" customWidth="1"/>
    <col min="13317" max="13317" width="6.625" style="97" customWidth="1"/>
    <col min="13318" max="13318" width="7.375" style="97" customWidth="1"/>
    <col min="13319" max="13319" width="6.625" style="97" customWidth="1"/>
    <col min="13320" max="13320" width="6.125" style="97" customWidth="1"/>
    <col min="13321" max="13321" width="5.75" style="97" customWidth="1"/>
    <col min="13322" max="13322" width="6.625" style="97" customWidth="1"/>
    <col min="13323" max="13323" width="7.5" style="97" customWidth="1"/>
    <col min="13324" max="13324" width="6.625" style="97" customWidth="1"/>
    <col min="13325" max="13325" width="6.125" style="97" customWidth="1"/>
    <col min="13326" max="13326" width="6.625" style="97" customWidth="1"/>
    <col min="13327" max="13327" width="7.25" style="97" bestFit="1" customWidth="1"/>
    <col min="13328" max="13328" width="7.375" style="97" customWidth="1"/>
    <col min="13329" max="13329" width="6.625" style="97" customWidth="1"/>
    <col min="13330" max="13330" width="6.125" style="97" customWidth="1"/>
    <col min="13331" max="13331" width="5.75" style="97" customWidth="1"/>
    <col min="13332" max="13332" width="6.625" style="97" customWidth="1"/>
    <col min="13333" max="13333" width="7.25" style="97" bestFit="1" customWidth="1"/>
    <col min="13334" max="13334" width="4.875" style="97" customWidth="1"/>
    <col min="13335" max="13339" width="4.5" style="97" bestFit="1" customWidth="1"/>
    <col min="13340" max="13340" width="6.5" style="97" bestFit="1" customWidth="1"/>
    <col min="13341" max="13341" width="4.625" style="97" bestFit="1" customWidth="1"/>
    <col min="13342" max="13342" width="5.625" style="97" bestFit="1" customWidth="1"/>
    <col min="13343" max="13343" width="6.5" style="97" bestFit="1" customWidth="1"/>
    <col min="13344" max="13344" width="7.5" style="97" bestFit="1" customWidth="1"/>
    <col min="13345" max="13568" width="9" style="97"/>
    <col min="13569" max="13569" width="7.875" style="97" customWidth="1"/>
    <col min="13570" max="13570" width="6.625" style="97" customWidth="1"/>
    <col min="13571" max="13571" width="6.125" style="97" customWidth="1"/>
    <col min="13572" max="13572" width="6.375" style="97" customWidth="1"/>
    <col min="13573" max="13573" width="6.625" style="97" customWidth="1"/>
    <col min="13574" max="13574" width="7.375" style="97" customWidth="1"/>
    <col min="13575" max="13575" width="6.625" style="97" customWidth="1"/>
    <col min="13576" max="13576" width="6.125" style="97" customWidth="1"/>
    <col min="13577" max="13577" width="5.75" style="97" customWidth="1"/>
    <col min="13578" max="13578" width="6.625" style="97" customWidth="1"/>
    <col min="13579" max="13579" width="7.5" style="97" customWidth="1"/>
    <col min="13580" max="13580" width="6.625" style="97" customWidth="1"/>
    <col min="13581" max="13581" width="6.125" style="97" customWidth="1"/>
    <col min="13582" max="13582" width="6.625" style="97" customWidth="1"/>
    <col min="13583" max="13583" width="7.25" style="97" bestFit="1" customWidth="1"/>
    <col min="13584" max="13584" width="7.375" style="97" customWidth="1"/>
    <col min="13585" max="13585" width="6.625" style="97" customWidth="1"/>
    <col min="13586" max="13586" width="6.125" style="97" customWidth="1"/>
    <col min="13587" max="13587" width="5.75" style="97" customWidth="1"/>
    <col min="13588" max="13588" width="6.625" style="97" customWidth="1"/>
    <col min="13589" max="13589" width="7.25" style="97" bestFit="1" customWidth="1"/>
    <col min="13590" max="13590" width="4.875" style="97" customWidth="1"/>
    <col min="13591" max="13595" width="4.5" style="97" bestFit="1" customWidth="1"/>
    <col min="13596" max="13596" width="6.5" style="97" bestFit="1" customWidth="1"/>
    <col min="13597" max="13597" width="4.625" style="97" bestFit="1" customWidth="1"/>
    <col min="13598" max="13598" width="5.625" style="97" bestFit="1" customWidth="1"/>
    <col min="13599" max="13599" width="6.5" style="97" bestFit="1" customWidth="1"/>
    <col min="13600" max="13600" width="7.5" style="97" bestFit="1" customWidth="1"/>
    <col min="13601" max="13824" width="9" style="97"/>
    <col min="13825" max="13825" width="7.875" style="97" customWidth="1"/>
    <col min="13826" max="13826" width="6.625" style="97" customWidth="1"/>
    <col min="13827" max="13827" width="6.125" style="97" customWidth="1"/>
    <col min="13828" max="13828" width="6.375" style="97" customWidth="1"/>
    <col min="13829" max="13829" width="6.625" style="97" customWidth="1"/>
    <col min="13830" max="13830" width="7.375" style="97" customWidth="1"/>
    <col min="13831" max="13831" width="6.625" style="97" customWidth="1"/>
    <col min="13832" max="13832" width="6.125" style="97" customWidth="1"/>
    <col min="13833" max="13833" width="5.75" style="97" customWidth="1"/>
    <col min="13834" max="13834" width="6.625" style="97" customWidth="1"/>
    <col min="13835" max="13835" width="7.5" style="97" customWidth="1"/>
    <col min="13836" max="13836" width="6.625" style="97" customWidth="1"/>
    <col min="13837" max="13837" width="6.125" style="97" customWidth="1"/>
    <col min="13838" max="13838" width="6.625" style="97" customWidth="1"/>
    <col min="13839" max="13839" width="7.25" style="97" bestFit="1" customWidth="1"/>
    <col min="13840" max="13840" width="7.375" style="97" customWidth="1"/>
    <col min="13841" max="13841" width="6.625" style="97" customWidth="1"/>
    <col min="13842" max="13842" width="6.125" style="97" customWidth="1"/>
    <col min="13843" max="13843" width="5.75" style="97" customWidth="1"/>
    <col min="13844" max="13844" width="6.625" style="97" customWidth="1"/>
    <col min="13845" max="13845" width="7.25" style="97" bestFit="1" customWidth="1"/>
    <col min="13846" max="13846" width="4.875" style="97" customWidth="1"/>
    <col min="13847" max="13851" width="4.5" style="97" bestFit="1" customWidth="1"/>
    <col min="13852" max="13852" width="6.5" style="97" bestFit="1" customWidth="1"/>
    <col min="13853" max="13853" width="4.625" style="97" bestFit="1" customWidth="1"/>
    <col min="13854" max="13854" width="5.625" style="97" bestFit="1" customWidth="1"/>
    <col min="13855" max="13855" width="6.5" style="97" bestFit="1" customWidth="1"/>
    <col min="13856" max="13856" width="7.5" style="97" bestFit="1" customWidth="1"/>
    <col min="13857" max="14080" width="9" style="97"/>
    <col min="14081" max="14081" width="7.875" style="97" customWidth="1"/>
    <col min="14082" max="14082" width="6.625" style="97" customWidth="1"/>
    <col min="14083" max="14083" width="6.125" style="97" customWidth="1"/>
    <col min="14084" max="14084" width="6.375" style="97" customWidth="1"/>
    <col min="14085" max="14085" width="6.625" style="97" customWidth="1"/>
    <col min="14086" max="14086" width="7.375" style="97" customWidth="1"/>
    <col min="14087" max="14087" width="6.625" style="97" customWidth="1"/>
    <col min="14088" max="14088" width="6.125" style="97" customWidth="1"/>
    <col min="14089" max="14089" width="5.75" style="97" customWidth="1"/>
    <col min="14090" max="14090" width="6.625" style="97" customWidth="1"/>
    <col min="14091" max="14091" width="7.5" style="97" customWidth="1"/>
    <col min="14092" max="14092" width="6.625" style="97" customWidth="1"/>
    <col min="14093" max="14093" width="6.125" style="97" customWidth="1"/>
    <col min="14094" max="14094" width="6.625" style="97" customWidth="1"/>
    <col min="14095" max="14095" width="7.25" style="97" bestFit="1" customWidth="1"/>
    <col min="14096" max="14096" width="7.375" style="97" customWidth="1"/>
    <col min="14097" max="14097" width="6.625" style="97" customWidth="1"/>
    <col min="14098" max="14098" width="6.125" style="97" customWidth="1"/>
    <col min="14099" max="14099" width="5.75" style="97" customWidth="1"/>
    <col min="14100" max="14100" width="6.625" style="97" customWidth="1"/>
    <col min="14101" max="14101" width="7.25" style="97" bestFit="1" customWidth="1"/>
    <col min="14102" max="14102" width="4.875" style="97" customWidth="1"/>
    <col min="14103" max="14107" width="4.5" style="97" bestFit="1" customWidth="1"/>
    <col min="14108" max="14108" width="6.5" style="97" bestFit="1" customWidth="1"/>
    <col min="14109" max="14109" width="4.625" style="97" bestFit="1" customWidth="1"/>
    <col min="14110" max="14110" width="5.625" style="97" bestFit="1" customWidth="1"/>
    <col min="14111" max="14111" width="6.5" style="97" bestFit="1" customWidth="1"/>
    <col min="14112" max="14112" width="7.5" style="97" bestFit="1" customWidth="1"/>
    <col min="14113" max="14336" width="9" style="97"/>
    <col min="14337" max="14337" width="7.875" style="97" customWidth="1"/>
    <col min="14338" max="14338" width="6.625" style="97" customWidth="1"/>
    <col min="14339" max="14339" width="6.125" style="97" customWidth="1"/>
    <col min="14340" max="14340" width="6.375" style="97" customWidth="1"/>
    <col min="14341" max="14341" width="6.625" style="97" customWidth="1"/>
    <col min="14342" max="14342" width="7.375" style="97" customWidth="1"/>
    <col min="14343" max="14343" width="6.625" style="97" customWidth="1"/>
    <col min="14344" max="14344" width="6.125" style="97" customWidth="1"/>
    <col min="14345" max="14345" width="5.75" style="97" customWidth="1"/>
    <col min="14346" max="14346" width="6.625" style="97" customWidth="1"/>
    <col min="14347" max="14347" width="7.5" style="97" customWidth="1"/>
    <col min="14348" max="14348" width="6.625" style="97" customWidth="1"/>
    <col min="14349" max="14349" width="6.125" style="97" customWidth="1"/>
    <col min="14350" max="14350" width="6.625" style="97" customWidth="1"/>
    <col min="14351" max="14351" width="7.25" style="97" bestFit="1" customWidth="1"/>
    <col min="14352" max="14352" width="7.375" style="97" customWidth="1"/>
    <col min="14353" max="14353" width="6.625" style="97" customWidth="1"/>
    <col min="14354" max="14354" width="6.125" style="97" customWidth="1"/>
    <col min="14355" max="14355" width="5.75" style="97" customWidth="1"/>
    <col min="14356" max="14356" width="6.625" style="97" customWidth="1"/>
    <col min="14357" max="14357" width="7.25" style="97" bestFit="1" customWidth="1"/>
    <col min="14358" max="14358" width="4.875" style="97" customWidth="1"/>
    <col min="14359" max="14363" width="4.5" style="97" bestFit="1" customWidth="1"/>
    <col min="14364" max="14364" width="6.5" style="97" bestFit="1" customWidth="1"/>
    <col min="14365" max="14365" width="4.625" style="97" bestFit="1" customWidth="1"/>
    <col min="14366" max="14366" width="5.625" style="97" bestFit="1" customWidth="1"/>
    <col min="14367" max="14367" width="6.5" style="97" bestFit="1" customWidth="1"/>
    <col min="14368" max="14368" width="7.5" style="97" bestFit="1" customWidth="1"/>
    <col min="14369" max="14592" width="9" style="97"/>
    <col min="14593" max="14593" width="7.875" style="97" customWidth="1"/>
    <col min="14594" max="14594" width="6.625" style="97" customWidth="1"/>
    <col min="14595" max="14595" width="6.125" style="97" customWidth="1"/>
    <col min="14596" max="14596" width="6.375" style="97" customWidth="1"/>
    <col min="14597" max="14597" width="6.625" style="97" customWidth="1"/>
    <col min="14598" max="14598" width="7.375" style="97" customWidth="1"/>
    <col min="14599" max="14599" width="6.625" style="97" customWidth="1"/>
    <col min="14600" max="14600" width="6.125" style="97" customWidth="1"/>
    <col min="14601" max="14601" width="5.75" style="97" customWidth="1"/>
    <col min="14602" max="14602" width="6.625" style="97" customWidth="1"/>
    <col min="14603" max="14603" width="7.5" style="97" customWidth="1"/>
    <col min="14604" max="14604" width="6.625" style="97" customWidth="1"/>
    <col min="14605" max="14605" width="6.125" style="97" customWidth="1"/>
    <col min="14606" max="14606" width="6.625" style="97" customWidth="1"/>
    <col min="14607" max="14607" width="7.25" style="97" bestFit="1" customWidth="1"/>
    <col min="14608" max="14608" width="7.375" style="97" customWidth="1"/>
    <col min="14609" max="14609" width="6.625" style="97" customWidth="1"/>
    <col min="14610" max="14610" width="6.125" style="97" customWidth="1"/>
    <col min="14611" max="14611" width="5.75" style="97" customWidth="1"/>
    <col min="14612" max="14612" width="6.625" style="97" customWidth="1"/>
    <col min="14613" max="14613" width="7.25" style="97" bestFit="1" customWidth="1"/>
    <col min="14614" max="14614" width="4.875" style="97" customWidth="1"/>
    <col min="14615" max="14619" width="4.5" style="97" bestFit="1" customWidth="1"/>
    <col min="14620" max="14620" width="6.5" style="97" bestFit="1" customWidth="1"/>
    <col min="14621" max="14621" width="4.625" style="97" bestFit="1" customWidth="1"/>
    <col min="14622" max="14622" width="5.625" style="97" bestFit="1" customWidth="1"/>
    <col min="14623" max="14623" width="6.5" style="97" bestFit="1" customWidth="1"/>
    <col min="14624" max="14624" width="7.5" style="97" bestFit="1" customWidth="1"/>
    <col min="14625" max="14848" width="9" style="97"/>
    <col min="14849" max="14849" width="7.875" style="97" customWidth="1"/>
    <col min="14850" max="14850" width="6.625" style="97" customWidth="1"/>
    <col min="14851" max="14851" width="6.125" style="97" customWidth="1"/>
    <col min="14852" max="14852" width="6.375" style="97" customWidth="1"/>
    <col min="14853" max="14853" width="6.625" style="97" customWidth="1"/>
    <col min="14854" max="14854" width="7.375" style="97" customWidth="1"/>
    <col min="14855" max="14855" width="6.625" style="97" customWidth="1"/>
    <col min="14856" max="14856" width="6.125" style="97" customWidth="1"/>
    <col min="14857" max="14857" width="5.75" style="97" customWidth="1"/>
    <col min="14858" max="14858" width="6.625" style="97" customWidth="1"/>
    <col min="14859" max="14859" width="7.5" style="97" customWidth="1"/>
    <col min="14860" max="14860" width="6.625" style="97" customWidth="1"/>
    <col min="14861" max="14861" width="6.125" style="97" customWidth="1"/>
    <col min="14862" max="14862" width="6.625" style="97" customWidth="1"/>
    <col min="14863" max="14863" width="7.25" style="97" bestFit="1" customWidth="1"/>
    <col min="14864" max="14864" width="7.375" style="97" customWidth="1"/>
    <col min="14865" max="14865" width="6.625" style="97" customWidth="1"/>
    <col min="14866" max="14866" width="6.125" style="97" customWidth="1"/>
    <col min="14867" max="14867" width="5.75" style="97" customWidth="1"/>
    <col min="14868" max="14868" width="6.625" style="97" customWidth="1"/>
    <col min="14869" max="14869" width="7.25" style="97" bestFit="1" customWidth="1"/>
    <col min="14870" max="14870" width="4.875" style="97" customWidth="1"/>
    <col min="14871" max="14875" width="4.5" style="97" bestFit="1" customWidth="1"/>
    <col min="14876" max="14876" width="6.5" style="97" bestFit="1" customWidth="1"/>
    <col min="14877" max="14877" width="4.625" style="97" bestFit="1" customWidth="1"/>
    <col min="14878" max="14878" width="5.625" style="97" bestFit="1" customWidth="1"/>
    <col min="14879" max="14879" width="6.5" style="97" bestFit="1" customWidth="1"/>
    <col min="14880" max="14880" width="7.5" style="97" bestFit="1" customWidth="1"/>
    <col min="14881" max="15104" width="9" style="97"/>
    <col min="15105" max="15105" width="7.875" style="97" customWidth="1"/>
    <col min="15106" max="15106" width="6.625" style="97" customWidth="1"/>
    <col min="15107" max="15107" width="6.125" style="97" customWidth="1"/>
    <col min="15108" max="15108" width="6.375" style="97" customWidth="1"/>
    <col min="15109" max="15109" width="6.625" style="97" customWidth="1"/>
    <col min="15110" max="15110" width="7.375" style="97" customWidth="1"/>
    <col min="15111" max="15111" width="6.625" style="97" customWidth="1"/>
    <col min="15112" max="15112" width="6.125" style="97" customWidth="1"/>
    <col min="15113" max="15113" width="5.75" style="97" customWidth="1"/>
    <col min="15114" max="15114" width="6.625" style="97" customWidth="1"/>
    <col min="15115" max="15115" width="7.5" style="97" customWidth="1"/>
    <col min="15116" max="15116" width="6.625" style="97" customWidth="1"/>
    <col min="15117" max="15117" width="6.125" style="97" customWidth="1"/>
    <col min="15118" max="15118" width="6.625" style="97" customWidth="1"/>
    <col min="15119" max="15119" width="7.25" style="97" bestFit="1" customWidth="1"/>
    <col min="15120" max="15120" width="7.375" style="97" customWidth="1"/>
    <col min="15121" max="15121" width="6.625" style="97" customWidth="1"/>
    <col min="15122" max="15122" width="6.125" style="97" customWidth="1"/>
    <col min="15123" max="15123" width="5.75" style="97" customWidth="1"/>
    <col min="15124" max="15124" width="6.625" style="97" customWidth="1"/>
    <col min="15125" max="15125" width="7.25" style="97" bestFit="1" customWidth="1"/>
    <col min="15126" max="15126" width="4.875" style="97" customWidth="1"/>
    <col min="15127" max="15131" width="4.5" style="97" bestFit="1" customWidth="1"/>
    <col min="15132" max="15132" width="6.5" style="97" bestFit="1" customWidth="1"/>
    <col min="15133" max="15133" width="4.625" style="97" bestFit="1" customWidth="1"/>
    <col min="15134" max="15134" width="5.625" style="97" bestFit="1" customWidth="1"/>
    <col min="15135" max="15135" width="6.5" style="97" bestFit="1" customWidth="1"/>
    <col min="15136" max="15136" width="7.5" style="97" bestFit="1" customWidth="1"/>
    <col min="15137" max="15360" width="9" style="97"/>
    <col min="15361" max="15361" width="7.875" style="97" customWidth="1"/>
    <col min="15362" max="15362" width="6.625" style="97" customWidth="1"/>
    <col min="15363" max="15363" width="6.125" style="97" customWidth="1"/>
    <col min="15364" max="15364" width="6.375" style="97" customWidth="1"/>
    <col min="15365" max="15365" width="6.625" style="97" customWidth="1"/>
    <col min="15366" max="15366" width="7.375" style="97" customWidth="1"/>
    <col min="15367" max="15367" width="6.625" style="97" customWidth="1"/>
    <col min="15368" max="15368" width="6.125" style="97" customWidth="1"/>
    <col min="15369" max="15369" width="5.75" style="97" customWidth="1"/>
    <col min="15370" max="15370" width="6.625" style="97" customWidth="1"/>
    <col min="15371" max="15371" width="7.5" style="97" customWidth="1"/>
    <col min="15372" max="15372" width="6.625" style="97" customWidth="1"/>
    <col min="15373" max="15373" width="6.125" style="97" customWidth="1"/>
    <col min="15374" max="15374" width="6.625" style="97" customWidth="1"/>
    <col min="15375" max="15375" width="7.25" style="97" bestFit="1" customWidth="1"/>
    <col min="15376" max="15376" width="7.375" style="97" customWidth="1"/>
    <col min="15377" max="15377" width="6.625" style="97" customWidth="1"/>
    <col min="15378" max="15378" width="6.125" style="97" customWidth="1"/>
    <col min="15379" max="15379" width="5.75" style="97" customWidth="1"/>
    <col min="15380" max="15380" width="6.625" style="97" customWidth="1"/>
    <col min="15381" max="15381" width="7.25" style="97" bestFit="1" customWidth="1"/>
    <col min="15382" max="15382" width="4.875" style="97" customWidth="1"/>
    <col min="15383" max="15387" width="4.5" style="97" bestFit="1" customWidth="1"/>
    <col min="15388" max="15388" width="6.5" style="97" bestFit="1" customWidth="1"/>
    <col min="15389" max="15389" width="4.625" style="97" bestFit="1" customWidth="1"/>
    <col min="15390" max="15390" width="5.625" style="97" bestFit="1" customWidth="1"/>
    <col min="15391" max="15391" width="6.5" style="97" bestFit="1" customWidth="1"/>
    <col min="15392" max="15392" width="7.5" style="97" bestFit="1" customWidth="1"/>
    <col min="15393" max="15616" width="9" style="97"/>
    <col min="15617" max="15617" width="7.875" style="97" customWidth="1"/>
    <col min="15618" max="15618" width="6.625" style="97" customWidth="1"/>
    <col min="15619" max="15619" width="6.125" style="97" customWidth="1"/>
    <col min="15620" max="15620" width="6.375" style="97" customWidth="1"/>
    <col min="15621" max="15621" width="6.625" style="97" customWidth="1"/>
    <col min="15622" max="15622" width="7.375" style="97" customWidth="1"/>
    <col min="15623" max="15623" width="6.625" style="97" customWidth="1"/>
    <col min="15624" max="15624" width="6.125" style="97" customWidth="1"/>
    <col min="15625" max="15625" width="5.75" style="97" customWidth="1"/>
    <col min="15626" max="15626" width="6.625" style="97" customWidth="1"/>
    <col min="15627" max="15627" width="7.5" style="97" customWidth="1"/>
    <col min="15628" max="15628" width="6.625" style="97" customWidth="1"/>
    <col min="15629" max="15629" width="6.125" style="97" customWidth="1"/>
    <col min="15630" max="15630" width="6.625" style="97" customWidth="1"/>
    <col min="15631" max="15631" width="7.25" style="97" bestFit="1" customWidth="1"/>
    <col min="15632" max="15632" width="7.375" style="97" customWidth="1"/>
    <col min="15633" max="15633" width="6.625" style="97" customWidth="1"/>
    <col min="15634" max="15634" width="6.125" style="97" customWidth="1"/>
    <col min="15635" max="15635" width="5.75" style="97" customWidth="1"/>
    <col min="15636" max="15636" width="6.625" style="97" customWidth="1"/>
    <col min="15637" max="15637" width="7.25" style="97" bestFit="1" customWidth="1"/>
    <col min="15638" max="15638" width="4.875" style="97" customWidth="1"/>
    <col min="15639" max="15643" width="4.5" style="97" bestFit="1" customWidth="1"/>
    <col min="15644" max="15644" width="6.5" style="97" bestFit="1" customWidth="1"/>
    <col min="15645" max="15645" width="4.625" style="97" bestFit="1" customWidth="1"/>
    <col min="15646" max="15646" width="5.625" style="97" bestFit="1" customWidth="1"/>
    <col min="15647" max="15647" width="6.5" style="97" bestFit="1" customWidth="1"/>
    <col min="15648" max="15648" width="7.5" style="97" bestFit="1" customWidth="1"/>
    <col min="15649" max="15872" width="9" style="97"/>
    <col min="15873" max="15873" width="7.875" style="97" customWidth="1"/>
    <col min="15874" max="15874" width="6.625" style="97" customWidth="1"/>
    <col min="15875" max="15875" width="6.125" style="97" customWidth="1"/>
    <col min="15876" max="15876" width="6.375" style="97" customWidth="1"/>
    <col min="15877" max="15877" width="6.625" style="97" customWidth="1"/>
    <col min="15878" max="15878" width="7.375" style="97" customWidth="1"/>
    <col min="15879" max="15879" width="6.625" style="97" customWidth="1"/>
    <col min="15880" max="15880" width="6.125" style="97" customWidth="1"/>
    <col min="15881" max="15881" width="5.75" style="97" customWidth="1"/>
    <col min="15882" max="15882" width="6.625" style="97" customWidth="1"/>
    <col min="15883" max="15883" width="7.5" style="97" customWidth="1"/>
    <col min="15884" max="15884" width="6.625" style="97" customWidth="1"/>
    <col min="15885" max="15885" width="6.125" style="97" customWidth="1"/>
    <col min="15886" max="15886" width="6.625" style="97" customWidth="1"/>
    <col min="15887" max="15887" width="7.25" style="97" bestFit="1" customWidth="1"/>
    <col min="15888" max="15888" width="7.375" style="97" customWidth="1"/>
    <col min="15889" max="15889" width="6.625" style="97" customWidth="1"/>
    <col min="15890" max="15890" width="6.125" style="97" customWidth="1"/>
    <col min="15891" max="15891" width="5.75" style="97" customWidth="1"/>
    <col min="15892" max="15892" width="6.625" style="97" customWidth="1"/>
    <col min="15893" max="15893" width="7.25" style="97" bestFit="1" customWidth="1"/>
    <col min="15894" max="15894" width="4.875" style="97" customWidth="1"/>
    <col min="15895" max="15899" width="4.5" style="97" bestFit="1" customWidth="1"/>
    <col min="15900" max="15900" width="6.5" style="97" bestFit="1" customWidth="1"/>
    <col min="15901" max="15901" width="4.625" style="97" bestFit="1" customWidth="1"/>
    <col min="15902" max="15902" width="5.625" style="97" bestFit="1" customWidth="1"/>
    <col min="15903" max="15903" width="6.5" style="97" bestFit="1" customWidth="1"/>
    <col min="15904" max="15904" width="7.5" style="97" bestFit="1" customWidth="1"/>
    <col min="15905" max="16128" width="9" style="97"/>
    <col min="16129" max="16129" width="7.875" style="97" customWidth="1"/>
    <col min="16130" max="16130" width="6.625" style="97" customWidth="1"/>
    <col min="16131" max="16131" width="6.125" style="97" customWidth="1"/>
    <col min="16132" max="16132" width="6.375" style="97" customWidth="1"/>
    <col min="16133" max="16133" width="6.625" style="97" customWidth="1"/>
    <col min="16134" max="16134" width="7.375" style="97" customWidth="1"/>
    <col min="16135" max="16135" width="6.625" style="97" customWidth="1"/>
    <col min="16136" max="16136" width="6.125" style="97" customWidth="1"/>
    <col min="16137" max="16137" width="5.75" style="97" customWidth="1"/>
    <col min="16138" max="16138" width="6.625" style="97" customWidth="1"/>
    <col min="16139" max="16139" width="7.5" style="97" customWidth="1"/>
    <col min="16140" max="16140" width="6.625" style="97" customWidth="1"/>
    <col min="16141" max="16141" width="6.125" style="97" customWidth="1"/>
    <col min="16142" max="16142" width="6.625" style="97" customWidth="1"/>
    <col min="16143" max="16143" width="7.25" style="97" bestFit="1" customWidth="1"/>
    <col min="16144" max="16144" width="7.375" style="97" customWidth="1"/>
    <col min="16145" max="16145" width="6.625" style="97" customWidth="1"/>
    <col min="16146" max="16146" width="6.125" style="97" customWidth="1"/>
    <col min="16147" max="16147" width="5.75" style="97" customWidth="1"/>
    <col min="16148" max="16148" width="6.625" style="97" customWidth="1"/>
    <col min="16149" max="16149" width="7.25" style="97" bestFit="1" customWidth="1"/>
    <col min="16150" max="16150" width="4.875" style="97" customWidth="1"/>
    <col min="16151" max="16155" width="4.5" style="97" bestFit="1" customWidth="1"/>
    <col min="16156" max="16156" width="6.5" style="97" bestFit="1" customWidth="1"/>
    <col min="16157" max="16157" width="4.625" style="97" bestFit="1" customWidth="1"/>
    <col min="16158" max="16158" width="5.625" style="97" bestFit="1" customWidth="1"/>
    <col min="16159" max="16159" width="6.5" style="97" bestFit="1" customWidth="1"/>
    <col min="16160" max="16160" width="7.5" style="97" bestFit="1" customWidth="1"/>
    <col min="16161" max="16384" width="9" style="97"/>
  </cols>
  <sheetData>
    <row r="1" spans="1:27" s="94" customFormat="1" ht="14.25">
      <c r="A1" s="1810" t="s">
        <v>3032</v>
      </c>
      <c r="B1" s="1737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1739" t="s">
        <v>3137</v>
      </c>
      <c r="Q1" s="1739"/>
      <c r="R1" s="1739"/>
      <c r="S1" s="1739" t="s">
        <v>3441</v>
      </c>
      <c r="T1" s="1739"/>
      <c r="U1" s="1739"/>
    </row>
    <row r="2" spans="1:27" s="94" customFormat="1" ht="14.25">
      <c r="A2" s="1810" t="s">
        <v>3139</v>
      </c>
      <c r="B2" s="1737"/>
      <c r="C2" s="596" t="s">
        <v>3442</v>
      </c>
      <c r="D2" s="1475"/>
      <c r="E2" s="1475"/>
      <c r="F2" s="460"/>
      <c r="G2" s="460"/>
      <c r="H2" s="460"/>
      <c r="I2" s="460"/>
      <c r="J2" s="460"/>
      <c r="K2" s="460"/>
      <c r="L2" s="460"/>
      <c r="M2" s="460"/>
      <c r="N2" s="460"/>
      <c r="O2" s="7" t="s">
        <v>3401</v>
      </c>
      <c r="P2" s="1739" t="s">
        <v>3402</v>
      </c>
      <c r="Q2" s="1739"/>
      <c r="R2" s="1739"/>
      <c r="S2" s="1739" t="s">
        <v>739</v>
      </c>
      <c r="T2" s="1739"/>
      <c r="U2" s="1739"/>
    </row>
    <row r="3" spans="1:27" s="100" customFormat="1" ht="29.25" customHeight="1">
      <c r="A3" s="1762" t="s">
        <v>3443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62"/>
      <c r="R3" s="1762"/>
      <c r="S3" s="1762"/>
      <c r="T3" s="1762"/>
      <c r="U3" s="1762"/>
      <c r="V3" s="385"/>
    </row>
    <row r="4" spans="1:27" s="94" customFormat="1" ht="14.25" customHeight="1">
      <c r="A4" s="1471"/>
      <c r="B4" s="1471"/>
      <c r="C4" s="1471"/>
      <c r="D4" s="1471"/>
      <c r="E4" s="1471"/>
      <c r="F4" s="1471"/>
      <c r="G4" s="1763" t="s">
        <v>3444</v>
      </c>
      <c r="H4" s="1763"/>
      <c r="I4" s="1763"/>
      <c r="J4" s="1763"/>
      <c r="K4" s="1763"/>
      <c r="L4" s="1763"/>
      <c r="M4" s="1763"/>
      <c r="N4" s="1763"/>
      <c r="O4" s="1763"/>
      <c r="P4" s="1471"/>
      <c r="Q4" s="1471"/>
      <c r="R4" s="1873" t="s">
        <v>3445</v>
      </c>
      <c r="S4" s="1873"/>
      <c r="T4" s="1873"/>
      <c r="U4" s="1873"/>
      <c r="V4" s="1469"/>
    </row>
    <row r="5" spans="1:27" s="94" customFormat="1" ht="18" customHeight="1">
      <c r="A5" s="1737" t="s">
        <v>349</v>
      </c>
      <c r="B5" s="1796" t="s">
        <v>740</v>
      </c>
      <c r="C5" s="1796"/>
      <c r="D5" s="1796"/>
      <c r="E5" s="1796"/>
      <c r="F5" s="1796"/>
      <c r="G5" s="1797" t="s">
        <v>195</v>
      </c>
      <c r="H5" s="1874"/>
      <c r="I5" s="1874"/>
      <c r="J5" s="1874"/>
      <c r="K5" s="1875"/>
      <c r="L5" s="1796" t="s">
        <v>194</v>
      </c>
      <c r="M5" s="1796"/>
      <c r="N5" s="1796"/>
      <c r="O5" s="1796"/>
      <c r="P5" s="1796"/>
      <c r="Q5" s="1796" t="s">
        <v>193</v>
      </c>
      <c r="R5" s="1796"/>
      <c r="S5" s="1796"/>
      <c r="T5" s="1796"/>
      <c r="U5" s="1797"/>
      <c r="V5" s="1469"/>
    </row>
    <row r="6" spans="1:27" s="94" customFormat="1" ht="42.75" customHeight="1">
      <c r="A6" s="1737"/>
      <c r="B6" s="1455" t="s">
        <v>741</v>
      </c>
      <c r="C6" s="1455" t="s">
        <v>515</v>
      </c>
      <c r="D6" s="1455" t="s">
        <v>742</v>
      </c>
      <c r="E6" s="1455" t="s">
        <v>517</v>
      </c>
      <c r="F6" s="1455" t="s">
        <v>743</v>
      </c>
      <c r="G6" s="1455" t="s">
        <v>741</v>
      </c>
      <c r="H6" s="1455" t="s">
        <v>515</v>
      </c>
      <c r="I6" s="1455" t="s">
        <v>742</v>
      </c>
      <c r="J6" s="1455" t="s">
        <v>517</v>
      </c>
      <c r="K6" s="1455" t="s">
        <v>743</v>
      </c>
      <c r="L6" s="1455" t="s">
        <v>741</v>
      </c>
      <c r="M6" s="1455" t="s">
        <v>515</v>
      </c>
      <c r="N6" s="1455" t="s">
        <v>742</v>
      </c>
      <c r="O6" s="1455" t="s">
        <v>517</v>
      </c>
      <c r="P6" s="1455" t="s">
        <v>743</v>
      </c>
      <c r="Q6" s="1455" t="s">
        <v>741</v>
      </c>
      <c r="R6" s="1455" t="s">
        <v>515</v>
      </c>
      <c r="S6" s="1455" t="s">
        <v>742</v>
      </c>
      <c r="T6" s="1455" t="s">
        <v>517</v>
      </c>
      <c r="U6" s="1456" t="s">
        <v>743</v>
      </c>
      <c r="V6" s="1469"/>
    </row>
    <row r="7" spans="1:27" s="94" customFormat="1" ht="27" customHeight="1">
      <c r="A7" s="1454" t="s">
        <v>350</v>
      </c>
      <c r="B7" s="463">
        <f t="shared" ref="B7:U7" si="0">SUM(B8:B19)</f>
        <v>489068</v>
      </c>
      <c r="C7" s="464">
        <f t="shared" si="0"/>
        <v>1577</v>
      </c>
      <c r="D7" s="464">
        <f t="shared" si="0"/>
        <v>37636</v>
      </c>
      <c r="E7" s="464">
        <f t="shared" si="0"/>
        <v>77881</v>
      </c>
      <c r="F7" s="464">
        <f t="shared" si="0"/>
        <v>3235951</v>
      </c>
      <c r="G7" s="464">
        <f t="shared" si="0"/>
        <v>0</v>
      </c>
      <c r="H7" s="464">
        <f t="shared" si="0"/>
        <v>0</v>
      </c>
      <c r="I7" s="464">
        <f t="shared" si="0"/>
        <v>0</v>
      </c>
      <c r="J7" s="464">
        <f t="shared" si="0"/>
        <v>0</v>
      </c>
      <c r="K7" s="464">
        <f t="shared" si="0"/>
        <v>0</v>
      </c>
      <c r="L7" s="464">
        <f t="shared" si="0"/>
        <v>330859</v>
      </c>
      <c r="M7" s="464">
        <f t="shared" si="0"/>
        <v>1002</v>
      </c>
      <c r="N7" s="464">
        <f t="shared" si="0"/>
        <v>15505</v>
      </c>
      <c r="O7" s="464">
        <f t="shared" si="0"/>
        <v>37458</v>
      </c>
      <c r="P7" s="464">
        <f t="shared" si="0"/>
        <v>2263320</v>
      </c>
      <c r="Q7" s="464">
        <f t="shared" si="0"/>
        <v>158209</v>
      </c>
      <c r="R7" s="464">
        <f t="shared" si="0"/>
        <v>575</v>
      </c>
      <c r="S7" s="464">
        <f t="shared" si="0"/>
        <v>22131</v>
      </c>
      <c r="T7" s="464">
        <f t="shared" si="0"/>
        <v>40423</v>
      </c>
      <c r="U7" s="464">
        <f t="shared" si="0"/>
        <v>972631</v>
      </c>
      <c r="V7" s="1469"/>
      <c r="W7" s="21">
        <f>B7-G7-L7-Q7</f>
        <v>0</v>
      </c>
      <c r="X7" s="21">
        <f>C7-H7-M7-R7</f>
        <v>0</v>
      </c>
      <c r="Y7" s="21">
        <f>D7-I7-N7-S7</f>
        <v>0</v>
      </c>
      <c r="Z7" s="21">
        <f>E7-J7-O7-T7</f>
        <v>0</v>
      </c>
      <c r="AA7" s="21">
        <f>F7-K7-P7-U7</f>
        <v>0</v>
      </c>
    </row>
    <row r="8" spans="1:27" s="94" customFormat="1" ht="27" customHeight="1">
      <c r="A8" s="1449" t="s">
        <v>392</v>
      </c>
      <c r="B8" s="465">
        <f t="shared" ref="B8:F19" si="1">G8+L8+Q8</f>
        <v>42187</v>
      </c>
      <c r="C8" s="466">
        <f t="shared" si="1"/>
        <v>161</v>
      </c>
      <c r="D8" s="466">
        <f t="shared" si="1"/>
        <v>13787</v>
      </c>
      <c r="E8" s="466">
        <f t="shared" si="1"/>
        <v>25314</v>
      </c>
      <c r="F8" s="466">
        <f t="shared" si="1"/>
        <v>207662</v>
      </c>
      <c r="G8" s="466">
        <v>0</v>
      </c>
      <c r="H8" s="466">
        <v>0</v>
      </c>
      <c r="I8" s="466">
        <v>0</v>
      </c>
      <c r="J8" s="466">
        <v>0</v>
      </c>
      <c r="K8" s="466">
        <v>0</v>
      </c>
      <c r="L8" s="467">
        <v>0</v>
      </c>
      <c r="M8" s="467">
        <v>0</v>
      </c>
      <c r="N8" s="467">
        <v>0</v>
      </c>
      <c r="O8" s="467">
        <v>0</v>
      </c>
      <c r="P8" s="467">
        <v>0</v>
      </c>
      <c r="Q8" s="467">
        <v>42187</v>
      </c>
      <c r="R8" s="467">
        <v>161</v>
      </c>
      <c r="S8" s="467">
        <v>13787</v>
      </c>
      <c r="T8" s="467">
        <v>25314</v>
      </c>
      <c r="U8" s="467">
        <v>207662</v>
      </c>
      <c r="V8" s="1469"/>
      <c r="W8" s="21">
        <f t="shared" ref="W8:AA19" si="2">B8-G8-L8-Q8</f>
        <v>0</v>
      </c>
      <c r="X8" s="21">
        <f t="shared" si="2"/>
        <v>0</v>
      </c>
      <c r="Y8" s="21">
        <f t="shared" si="2"/>
        <v>0</v>
      </c>
      <c r="Z8" s="21">
        <f t="shared" si="2"/>
        <v>0</v>
      </c>
      <c r="AA8" s="21">
        <f t="shared" si="2"/>
        <v>0</v>
      </c>
    </row>
    <row r="9" spans="1:27" s="94" customFormat="1" ht="27" customHeight="1">
      <c r="A9" s="1449" t="s">
        <v>353</v>
      </c>
      <c r="B9" s="465">
        <f t="shared" si="1"/>
        <v>98531</v>
      </c>
      <c r="C9" s="466">
        <f t="shared" si="1"/>
        <v>203</v>
      </c>
      <c r="D9" s="466">
        <f t="shared" si="1"/>
        <v>6534</v>
      </c>
      <c r="E9" s="466">
        <f t="shared" si="1"/>
        <v>13770</v>
      </c>
      <c r="F9" s="466">
        <f t="shared" si="1"/>
        <v>877588</v>
      </c>
      <c r="G9" s="466">
        <v>0</v>
      </c>
      <c r="H9" s="466">
        <v>0</v>
      </c>
      <c r="I9" s="466">
        <v>0</v>
      </c>
      <c r="J9" s="466">
        <v>0</v>
      </c>
      <c r="K9" s="466">
        <v>0</v>
      </c>
      <c r="L9" s="467">
        <v>98531</v>
      </c>
      <c r="M9" s="467">
        <v>203</v>
      </c>
      <c r="N9" s="467">
        <v>6534</v>
      </c>
      <c r="O9" s="467">
        <v>13770</v>
      </c>
      <c r="P9" s="467">
        <v>877588</v>
      </c>
      <c r="Q9" s="467">
        <v>0</v>
      </c>
      <c r="R9" s="467">
        <v>0</v>
      </c>
      <c r="S9" s="467">
        <v>0</v>
      </c>
      <c r="T9" s="467">
        <v>0</v>
      </c>
      <c r="U9" s="467">
        <v>0</v>
      </c>
      <c r="V9" s="1469"/>
      <c r="W9" s="21">
        <f t="shared" si="2"/>
        <v>0</v>
      </c>
      <c r="X9" s="21">
        <f t="shared" si="2"/>
        <v>0</v>
      </c>
      <c r="Y9" s="21">
        <f t="shared" si="2"/>
        <v>0</v>
      </c>
      <c r="Z9" s="21">
        <f t="shared" si="2"/>
        <v>0</v>
      </c>
      <c r="AA9" s="21">
        <f t="shared" si="2"/>
        <v>0</v>
      </c>
    </row>
    <row r="10" spans="1:27" s="94" customFormat="1" ht="27" customHeight="1">
      <c r="A10" s="1449" t="s">
        <v>354</v>
      </c>
      <c r="B10" s="465">
        <f t="shared" si="1"/>
        <v>87558</v>
      </c>
      <c r="C10" s="466">
        <f t="shared" si="1"/>
        <v>560</v>
      </c>
      <c r="D10" s="466">
        <f t="shared" si="1"/>
        <v>6490</v>
      </c>
      <c r="E10" s="466">
        <f t="shared" si="1"/>
        <v>13564</v>
      </c>
      <c r="F10" s="466">
        <f t="shared" si="1"/>
        <v>400000</v>
      </c>
      <c r="G10" s="466">
        <v>0</v>
      </c>
      <c r="H10" s="466">
        <v>0</v>
      </c>
      <c r="I10" s="466">
        <v>0</v>
      </c>
      <c r="J10" s="466">
        <v>0</v>
      </c>
      <c r="K10" s="466">
        <v>0</v>
      </c>
      <c r="L10" s="467">
        <v>45195</v>
      </c>
      <c r="M10" s="467">
        <v>328</v>
      </c>
      <c r="N10" s="467">
        <v>3800</v>
      </c>
      <c r="O10" s="467">
        <v>9172</v>
      </c>
      <c r="P10" s="467">
        <v>300000</v>
      </c>
      <c r="Q10" s="467">
        <v>42363</v>
      </c>
      <c r="R10" s="467">
        <v>232</v>
      </c>
      <c r="S10" s="467">
        <v>2690</v>
      </c>
      <c r="T10" s="467">
        <v>4392</v>
      </c>
      <c r="U10" s="467">
        <v>100000</v>
      </c>
      <c r="V10" s="1469"/>
      <c r="W10" s="21">
        <f t="shared" si="2"/>
        <v>0</v>
      </c>
      <c r="X10" s="21">
        <f t="shared" si="2"/>
        <v>0</v>
      </c>
      <c r="Y10" s="21">
        <f t="shared" si="2"/>
        <v>0</v>
      </c>
      <c r="Z10" s="21">
        <f t="shared" si="2"/>
        <v>0</v>
      </c>
      <c r="AA10" s="21">
        <f t="shared" si="2"/>
        <v>0</v>
      </c>
    </row>
    <row r="11" spans="1:27" s="94" customFormat="1" ht="27" customHeight="1">
      <c r="A11" s="1449" t="s">
        <v>355</v>
      </c>
      <c r="B11" s="465">
        <f t="shared" si="1"/>
        <v>21986</v>
      </c>
      <c r="C11" s="466">
        <f t="shared" si="1"/>
        <v>58</v>
      </c>
      <c r="D11" s="466">
        <f t="shared" si="1"/>
        <v>2267</v>
      </c>
      <c r="E11" s="466">
        <f t="shared" si="1"/>
        <v>4984</v>
      </c>
      <c r="F11" s="466">
        <f t="shared" si="1"/>
        <v>384891</v>
      </c>
      <c r="G11" s="466">
        <v>0</v>
      </c>
      <c r="H11" s="466">
        <v>0</v>
      </c>
      <c r="I11" s="466">
        <v>0</v>
      </c>
      <c r="J11" s="466">
        <v>0</v>
      </c>
      <c r="K11" s="466">
        <v>0</v>
      </c>
      <c r="L11" s="467">
        <v>0</v>
      </c>
      <c r="M11" s="467">
        <v>0</v>
      </c>
      <c r="N11" s="467">
        <v>0</v>
      </c>
      <c r="O11" s="467">
        <v>0</v>
      </c>
      <c r="P11" s="467">
        <v>0</v>
      </c>
      <c r="Q11" s="467">
        <v>21986</v>
      </c>
      <c r="R11" s="467">
        <v>58</v>
      </c>
      <c r="S11" s="467">
        <v>2267</v>
      </c>
      <c r="T11" s="467">
        <v>4984</v>
      </c>
      <c r="U11" s="467">
        <v>384891</v>
      </c>
      <c r="V11" s="1469"/>
      <c r="W11" s="21">
        <f t="shared" si="2"/>
        <v>0</v>
      </c>
      <c r="X11" s="21">
        <f t="shared" si="2"/>
        <v>0</v>
      </c>
      <c r="Y11" s="21">
        <f t="shared" si="2"/>
        <v>0</v>
      </c>
      <c r="Z11" s="21">
        <f t="shared" si="2"/>
        <v>0</v>
      </c>
      <c r="AA11" s="21">
        <f t="shared" si="2"/>
        <v>0</v>
      </c>
    </row>
    <row r="12" spans="1:27" s="94" customFormat="1" ht="27" customHeight="1">
      <c r="A12" s="1449" t="s">
        <v>356</v>
      </c>
      <c r="B12" s="465">
        <f t="shared" si="1"/>
        <v>10232</v>
      </c>
      <c r="C12" s="466">
        <f t="shared" si="1"/>
        <v>76</v>
      </c>
      <c r="D12" s="466">
        <f t="shared" si="1"/>
        <v>347</v>
      </c>
      <c r="E12" s="466">
        <f t="shared" si="1"/>
        <v>497</v>
      </c>
      <c r="F12" s="466">
        <f t="shared" si="1"/>
        <v>137500</v>
      </c>
      <c r="G12" s="466">
        <v>0</v>
      </c>
      <c r="H12" s="466">
        <v>0</v>
      </c>
      <c r="I12" s="466">
        <v>0</v>
      </c>
      <c r="J12" s="466">
        <v>0</v>
      </c>
      <c r="K12" s="466">
        <v>0</v>
      </c>
      <c r="L12" s="467">
        <v>0</v>
      </c>
      <c r="M12" s="467">
        <v>0</v>
      </c>
      <c r="N12" s="467">
        <v>0</v>
      </c>
      <c r="O12" s="467">
        <v>0</v>
      </c>
      <c r="P12" s="467">
        <v>0</v>
      </c>
      <c r="Q12" s="467">
        <v>10232</v>
      </c>
      <c r="R12" s="467">
        <v>76</v>
      </c>
      <c r="S12" s="467">
        <v>347</v>
      </c>
      <c r="T12" s="467">
        <v>497</v>
      </c>
      <c r="U12" s="467">
        <v>137500</v>
      </c>
      <c r="V12" s="1469"/>
      <c r="W12" s="21">
        <f t="shared" si="2"/>
        <v>0</v>
      </c>
      <c r="X12" s="21">
        <f t="shared" si="2"/>
        <v>0</v>
      </c>
      <c r="Y12" s="21">
        <f t="shared" si="2"/>
        <v>0</v>
      </c>
      <c r="Z12" s="21">
        <f t="shared" si="2"/>
        <v>0</v>
      </c>
      <c r="AA12" s="21">
        <f t="shared" si="2"/>
        <v>0</v>
      </c>
    </row>
    <row r="13" spans="1:27" s="94" customFormat="1" ht="27" customHeight="1">
      <c r="A13" s="1449" t="s">
        <v>357</v>
      </c>
      <c r="B13" s="465">
        <f t="shared" si="1"/>
        <v>14278</v>
      </c>
      <c r="C13" s="466">
        <f t="shared" si="1"/>
        <v>30</v>
      </c>
      <c r="D13" s="466">
        <f t="shared" si="1"/>
        <v>483</v>
      </c>
      <c r="E13" s="466">
        <f t="shared" si="1"/>
        <v>1005</v>
      </c>
      <c r="F13" s="466">
        <f t="shared" si="1"/>
        <v>62578</v>
      </c>
      <c r="G13" s="466">
        <v>0</v>
      </c>
      <c r="H13" s="466">
        <v>0</v>
      </c>
      <c r="I13" s="466">
        <v>0</v>
      </c>
      <c r="J13" s="466">
        <v>0</v>
      </c>
      <c r="K13" s="466">
        <v>0</v>
      </c>
      <c r="L13" s="467">
        <v>0</v>
      </c>
      <c r="M13" s="467">
        <v>0</v>
      </c>
      <c r="N13" s="467">
        <v>0</v>
      </c>
      <c r="O13" s="467">
        <v>0</v>
      </c>
      <c r="P13" s="467">
        <v>0</v>
      </c>
      <c r="Q13" s="467">
        <v>14278</v>
      </c>
      <c r="R13" s="467">
        <v>30</v>
      </c>
      <c r="S13" s="467">
        <v>483</v>
      </c>
      <c r="T13" s="467">
        <v>1005</v>
      </c>
      <c r="U13" s="467">
        <v>62578</v>
      </c>
      <c r="V13" s="1469"/>
      <c r="W13" s="21">
        <f t="shared" si="2"/>
        <v>0</v>
      </c>
      <c r="X13" s="21">
        <f t="shared" si="2"/>
        <v>0</v>
      </c>
      <c r="Y13" s="21">
        <f t="shared" si="2"/>
        <v>0</v>
      </c>
      <c r="Z13" s="21">
        <f t="shared" si="2"/>
        <v>0</v>
      </c>
      <c r="AA13" s="21">
        <f t="shared" si="2"/>
        <v>0</v>
      </c>
    </row>
    <row r="14" spans="1:27" s="94" customFormat="1" ht="27" customHeight="1">
      <c r="A14" s="1449" t="s">
        <v>358</v>
      </c>
      <c r="B14" s="465">
        <f t="shared" si="1"/>
        <v>0</v>
      </c>
      <c r="C14" s="466">
        <f t="shared" si="1"/>
        <v>0</v>
      </c>
      <c r="D14" s="466">
        <f t="shared" si="1"/>
        <v>0</v>
      </c>
      <c r="E14" s="466">
        <f t="shared" si="1"/>
        <v>0</v>
      </c>
      <c r="F14" s="466">
        <f t="shared" si="1"/>
        <v>0</v>
      </c>
      <c r="G14" s="466">
        <v>0</v>
      </c>
      <c r="H14" s="466">
        <v>0</v>
      </c>
      <c r="I14" s="466">
        <v>0</v>
      </c>
      <c r="J14" s="466">
        <v>0</v>
      </c>
      <c r="K14" s="466">
        <v>0</v>
      </c>
      <c r="L14" s="467">
        <v>0</v>
      </c>
      <c r="M14" s="467">
        <v>0</v>
      </c>
      <c r="N14" s="467">
        <v>0</v>
      </c>
      <c r="O14" s="467">
        <v>0</v>
      </c>
      <c r="P14" s="467">
        <v>0</v>
      </c>
      <c r="Q14" s="467">
        <v>0</v>
      </c>
      <c r="R14" s="467">
        <v>0</v>
      </c>
      <c r="S14" s="467">
        <v>0</v>
      </c>
      <c r="T14" s="467">
        <v>0</v>
      </c>
      <c r="U14" s="467">
        <v>0</v>
      </c>
      <c r="V14" s="1469"/>
      <c r="W14" s="21">
        <f t="shared" si="2"/>
        <v>0</v>
      </c>
      <c r="X14" s="21">
        <f t="shared" si="2"/>
        <v>0</v>
      </c>
      <c r="Y14" s="21">
        <f t="shared" si="2"/>
        <v>0</v>
      </c>
      <c r="Z14" s="21">
        <f t="shared" si="2"/>
        <v>0</v>
      </c>
      <c r="AA14" s="21">
        <f t="shared" si="2"/>
        <v>0</v>
      </c>
    </row>
    <row r="15" spans="1:27" s="94" customFormat="1" ht="27" customHeight="1">
      <c r="A15" s="1449" t="s">
        <v>359</v>
      </c>
      <c r="B15" s="465">
        <f t="shared" si="1"/>
        <v>47963</v>
      </c>
      <c r="C15" s="466">
        <f t="shared" si="1"/>
        <v>183</v>
      </c>
      <c r="D15" s="466">
        <f t="shared" si="1"/>
        <v>1364</v>
      </c>
      <c r="E15" s="466">
        <f t="shared" si="1"/>
        <v>3672</v>
      </c>
      <c r="F15" s="466">
        <f t="shared" si="1"/>
        <v>300000</v>
      </c>
      <c r="G15" s="466">
        <v>0</v>
      </c>
      <c r="H15" s="466">
        <v>0</v>
      </c>
      <c r="I15" s="466">
        <v>0</v>
      </c>
      <c r="J15" s="466">
        <v>0</v>
      </c>
      <c r="K15" s="466">
        <v>0</v>
      </c>
      <c r="L15" s="467">
        <v>47963</v>
      </c>
      <c r="M15" s="467">
        <v>183</v>
      </c>
      <c r="N15" s="467">
        <v>1364</v>
      </c>
      <c r="O15" s="467">
        <v>3672</v>
      </c>
      <c r="P15" s="467">
        <v>300000</v>
      </c>
      <c r="Q15" s="467">
        <v>0</v>
      </c>
      <c r="R15" s="467">
        <v>0</v>
      </c>
      <c r="S15" s="467">
        <v>0</v>
      </c>
      <c r="T15" s="467">
        <v>0</v>
      </c>
      <c r="U15" s="467">
        <v>0</v>
      </c>
      <c r="V15" s="1469"/>
      <c r="W15" s="21">
        <f t="shared" si="2"/>
        <v>0</v>
      </c>
      <c r="X15" s="21">
        <f t="shared" si="2"/>
        <v>0</v>
      </c>
      <c r="Y15" s="21">
        <f t="shared" si="2"/>
        <v>0</v>
      </c>
      <c r="Z15" s="21">
        <f t="shared" si="2"/>
        <v>0</v>
      </c>
      <c r="AA15" s="21">
        <f t="shared" si="2"/>
        <v>0</v>
      </c>
    </row>
    <row r="16" spans="1:27" s="94" customFormat="1" ht="27" customHeight="1">
      <c r="A16" s="1449" t="s">
        <v>360</v>
      </c>
      <c r="B16" s="465">
        <f t="shared" si="1"/>
        <v>43799</v>
      </c>
      <c r="C16" s="466">
        <f t="shared" si="1"/>
        <v>0</v>
      </c>
      <c r="D16" s="466">
        <f t="shared" si="1"/>
        <v>878</v>
      </c>
      <c r="E16" s="466">
        <f t="shared" si="1"/>
        <v>903</v>
      </c>
      <c r="F16" s="466">
        <f t="shared" si="1"/>
        <v>175182</v>
      </c>
      <c r="G16" s="466">
        <v>0</v>
      </c>
      <c r="H16" s="466">
        <v>0</v>
      </c>
      <c r="I16" s="466">
        <v>0</v>
      </c>
      <c r="J16" s="466">
        <v>0</v>
      </c>
      <c r="K16" s="466">
        <v>0</v>
      </c>
      <c r="L16" s="467">
        <v>43799</v>
      </c>
      <c r="M16" s="467">
        <v>0</v>
      </c>
      <c r="N16" s="467">
        <v>878</v>
      </c>
      <c r="O16" s="467">
        <v>903</v>
      </c>
      <c r="P16" s="467">
        <v>175182</v>
      </c>
      <c r="Q16" s="467">
        <v>0</v>
      </c>
      <c r="R16" s="467">
        <v>0</v>
      </c>
      <c r="S16" s="467">
        <v>0</v>
      </c>
      <c r="T16" s="467">
        <v>0</v>
      </c>
      <c r="U16" s="467">
        <v>0</v>
      </c>
      <c r="V16" s="1469"/>
      <c r="W16" s="21">
        <f t="shared" si="2"/>
        <v>0</v>
      </c>
      <c r="X16" s="21">
        <f t="shared" si="2"/>
        <v>0</v>
      </c>
      <c r="Y16" s="21">
        <f t="shared" si="2"/>
        <v>0</v>
      </c>
      <c r="Z16" s="21">
        <f t="shared" si="2"/>
        <v>0</v>
      </c>
      <c r="AA16" s="21">
        <f t="shared" si="2"/>
        <v>0</v>
      </c>
    </row>
    <row r="17" spans="1:45" s="94" customFormat="1" ht="27" customHeight="1">
      <c r="A17" s="1449" t="s">
        <v>361</v>
      </c>
      <c r="B17" s="465">
        <f t="shared" si="1"/>
        <v>46473</v>
      </c>
      <c r="C17" s="466">
        <f t="shared" si="1"/>
        <v>221</v>
      </c>
      <c r="D17" s="466">
        <f t="shared" si="1"/>
        <v>1939</v>
      </c>
      <c r="E17" s="466">
        <f t="shared" si="1"/>
        <v>4200</v>
      </c>
      <c r="F17" s="466">
        <f t="shared" si="1"/>
        <v>302310</v>
      </c>
      <c r="G17" s="466">
        <v>0</v>
      </c>
      <c r="H17" s="466">
        <v>0</v>
      </c>
      <c r="I17" s="466">
        <v>0</v>
      </c>
      <c r="J17" s="466">
        <v>0</v>
      </c>
      <c r="K17" s="466">
        <v>0</v>
      </c>
      <c r="L17" s="467">
        <v>46473</v>
      </c>
      <c r="M17" s="467">
        <v>221</v>
      </c>
      <c r="N17" s="467">
        <v>1939</v>
      </c>
      <c r="O17" s="467">
        <v>4200</v>
      </c>
      <c r="P17" s="467">
        <v>302310</v>
      </c>
      <c r="Q17" s="467">
        <v>0</v>
      </c>
      <c r="R17" s="467">
        <v>0</v>
      </c>
      <c r="S17" s="467">
        <v>0</v>
      </c>
      <c r="T17" s="467">
        <v>0</v>
      </c>
      <c r="U17" s="467">
        <v>0</v>
      </c>
      <c r="V17" s="1469"/>
      <c r="W17" s="21">
        <f t="shared" si="2"/>
        <v>0</v>
      </c>
      <c r="X17" s="21">
        <f t="shared" si="2"/>
        <v>0</v>
      </c>
      <c r="Y17" s="21">
        <f t="shared" si="2"/>
        <v>0</v>
      </c>
      <c r="Z17" s="21">
        <f t="shared" si="2"/>
        <v>0</v>
      </c>
      <c r="AA17" s="21">
        <f t="shared" si="2"/>
        <v>0</v>
      </c>
    </row>
    <row r="18" spans="1:45" s="94" customFormat="1" ht="27" customHeight="1">
      <c r="A18" s="1449" t="s">
        <v>362</v>
      </c>
      <c r="B18" s="465">
        <f t="shared" si="1"/>
        <v>61730</v>
      </c>
      <c r="C18" s="466">
        <f t="shared" si="1"/>
        <v>69</v>
      </c>
      <c r="D18" s="466">
        <f t="shared" si="1"/>
        <v>2932</v>
      </c>
      <c r="E18" s="466">
        <f t="shared" si="1"/>
        <v>8742</v>
      </c>
      <c r="F18" s="466">
        <f t="shared" si="1"/>
        <v>388240</v>
      </c>
      <c r="G18" s="466">
        <v>0</v>
      </c>
      <c r="H18" s="466">
        <v>0</v>
      </c>
      <c r="I18" s="466">
        <v>0</v>
      </c>
      <c r="J18" s="466">
        <v>0</v>
      </c>
      <c r="K18" s="466">
        <v>0</v>
      </c>
      <c r="L18" s="467">
        <v>48898</v>
      </c>
      <c r="M18" s="467">
        <v>67</v>
      </c>
      <c r="N18" s="467">
        <v>990</v>
      </c>
      <c r="O18" s="467">
        <v>5741</v>
      </c>
      <c r="P18" s="467">
        <v>308240</v>
      </c>
      <c r="Q18" s="467">
        <v>12832</v>
      </c>
      <c r="R18" s="467">
        <v>2</v>
      </c>
      <c r="S18" s="467">
        <v>1942</v>
      </c>
      <c r="T18" s="467">
        <v>3001</v>
      </c>
      <c r="U18" s="467">
        <v>80000</v>
      </c>
      <c r="V18" s="1469"/>
      <c r="W18" s="21">
        <f t="shared" si="2"/>
        <v>0</v>
      </c>
      <c r="X18" s="21">
        <f t="shared" si="2"/>
        <v>0</v>
      </c>
      <c r="Y18" s="21">
        <f t="shared" si="2"/>
        <v>0</v>
      </c>
      <c r="Z18" s="21">
        <f t="shared" si="2"/>
        <v>0</v>
      </c>
      <c r="AA18" s="21">
        <f t="shared" si="2"/>
        <v>0</v>
      </c>
    </row>
    <row r="19" spans="1:45" s="94" customFormat="1" ht="27" customHeight="1">
      <c r="A19" s="1449" t="s">
        <v>363</v>
      </c>
      <c r="B19" s="468">
        <f t="shared" si="1"/>
        <v>14331</v>
      </c>
      <c r="C19" s="469">
        <f t="shared" si="1"/>
        <v>16</v>
      </c>
      <c r="D19" s="469">
        <f t="shared" si="1"/>
        <v>615</v>
      </c>
      <c r="E19" s="469">
        <f t="shared" si="1"/>
        <v>1230</v>
      </c>
      <c r="F19" s="469">
        <f t="shared" si="1"/>
        <v>0</v>
      </c>
      <c r="G19" s="469">
        <v>0</v>
      </c>
      <c r="H19" s="469">
        <v>0</v>
      </c>
      <c r="I19" s="469">
        <v>0</v>
      </c>
      <c r="J19" s="469">
        <v>0</v>
      </c>
      <c r="K19" s="469">
        <v>0</v>
      </c>
      <c r="L19" s="470">
        <v>0</v>
      </c>
      <c r="M19" s="470">
        <v>0</v>
      </c>
      <c r="N19" s="470">
        <v>0</v>
      </c>
      <c r="O19" s="470">
        <v>0</v>
      </c>
      <c r="P19" s="470">
        <v>0</v>
      </c>
      <c r="Q19" s="470">
        <v>14331</v>
      </c>
      <c r="R19" s="470">
        <v>16</v>
      </c>
      <c r="S19" s="470">
        <v>615</v>
      </c>
      <c r="T19" s="470">
        <v>1230</v>
      </c>
      <c r="U19" s="470">
        <v>0</v>
      </c>
      <c r="V19" s="1469"/>
      <c r="W19" s="21">
        <f t="shared" si="2"/>
        <v>0</v>
      </c>
      <c r="X19" s="21">
        <f t="shared" si="2"/>
        <v>0</v>
      </c>
      <c r="Y19" s="21">
        <f t="shared" si="2"/>
        <v>0</v>
      </c>
      <c r="Z19" s="21">
        <f t="shared" si="2"/>
        <v>0</v>
      </c>
      <c r="AA19" s="21">
        <f t="shared" si="2"/>
        <v>0</v>
      </c>
    </row>
    <row r="20" spans="1:45" s="1469" customFormat="1" ht="13.9" customHeight="1">
      <c r="A20" s="1467" t="s">
        <v>328</v>
      </c>
      <c r="E20" s="157" t="s">
        <v>329</v>
      </c>
      <c r="I20" s="1643" t="s">
        <v>330</v>
      </c>
      <c r="N20" s="1469" t="s">
        <v>332</v>
      </c>
      <c r="U20" s="99" t="s">
        <v>333</v>
      </c>
    </row>
    <row r="21" spans="1:45" s="1469" customFormat="1" ht="13.9" customHeight="1">
      <c r="A21" s="1462"/>
      <c r="B21" s="1462"/>
      <c r="C21" s="1462"/>
      <c r="I21" s="1643" t="s">
        <v>334</v>
      </c>
      <c r="K21" s="1462"/>
      <c r="L21" s="1462"/>
      <c r="M21" s="1462"/>
    </row>
    <row r="22" spans="1:45" s="1643" customFormat="1" ht="13.9" customHeight="1">
      <c r="A22" s="1462"/>
      <c r="B22" s="471"/>
      <c r="C22" s="471"/>
      <c r="D22" s="472"/>
      <c r="E22" s="471"/>
      <c r="F22" s="471"/>
      <c r="G22" s="472"/>
      <c r="H22" s="471"/>
      <c r="I22" s="471"/>
      <c r="J22" s="472"/>
      <c r="K22" s="471"/>
      <c r="L22" s="471"/>
      <c r="M22" s="472"/>
      <c r="N22" s="471"/>
      <c r="O22" s="471"/>
      <c r="P22" s="471"/>
      <c r="Q22" s="471"/>
      <c r="R22" s="471"/>
      <c r="S22" s="471"/>
      <c r="T22" s="1469"/>
      <c r="U22" s="1469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</row>
    <row r="23" spans="1:45" s="94" customFormat="1" ht="13.9" customHeight="1">
      <c r="A23" s="94" t="s">
        <v>141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</row>
    <row r="24" spans="1:45" s="94" customFormat="1" ht="13.9" customHeight="1">
      <c r="A24" s="94" t="s">
        <v>272</v>
      </c>
      <c r="B24" s="1469"/>
      <c r="C24" s="1469"/>
    </row>
    <row r="25" spans="1:45" s="94" customFormat="1" ht="13.9" customHeight="1">
      <c r="A25" s="366"/>
      <c r="B25" s="1469"/>
      <c r="C25" s="1469"/>
    </row>
    <row r="26" spans="1:45" s="94" customFormat="1" ht="13.9" customHeight="1">
      <c r="A26" s="157"/>
      <c r="B26" s="367">
        <f>B7-SUM(B8:B19)</f>
        <v>0</v>
      </c>
      <c r="C26" s="367">
        <f t="shared" ref="C26:U26" si="3">C7-SUM(C8:C19)</f>
        <v>0</v>
      </c>
      <c r="D26" s="367">
        <f t="shared" si="3"/>
        <v>0</v>
      </c>
      <c r="E26" s="367">
        <f t="shared" si="3"/>
        <v>0</v>
      </c>
      <c r="F26" s="367">
        <f t="shared" si="3"/>
        <v>0</v>
      </c>
      <c r="G26" s="367">
        <f t="shared" si="3"/>
        <v>0</v>
      </c>
      <c r="H26" s="367">
        <f t="shared" si="3"/>
        <v>0</v>
      </c>
      <c r="I26" s="367">
        <f t="shared" si="3"/>
        <v>0</v>
      </c>
      <c r="J26" s="367">
        <f t="shared" si="3"/>
        <v>0</v>
      </c>
      <c r="K26" s="367">
        <f t="shared" si="3"/>
        <v>0</v>
      </c>
      <c r="L26" s="367">
        <f t="shared" si="3"/>
        <v>0</v>
      </c>
      <c r="M26" s="367">
        <f t="shared" si="3"/>
        <v>0</v>
      </c>
      <c r="N26" s="367">
        <f t="shared" si="3"/>
        <v>0</v>
      </c>
      <c r="O26" s="367">
        <f t="shared" si="3"/>
        <v>0</v>
      </c>
      <c r="P26" s="367">
        <f t="shared" si="3"/>
        <v>0</v>
      </c>
      <c r="Q26" s="367">
        <f t="shared" si="3"/>
        <v>0</v>
      </c>
      <c r="R26" s="367">
        <f t="shared" si="3"/>
        <v>0</v>
      </c>
      <c r="S26" s="367">
        <f t="shared" si="3"/>
        <v>0</v>
      </c>
      <c r="T26" s="367">
        <f t="shared" si="3"/>
        <v>0</v>
      </c>
      <c r="U26" s="367">
        <f t="shared" si="3"/>
        <v>0</v>
      </c>
    </row>
    <row r="33" spans="11:11">
      <c r="K33" s="605"/>
    </row>
  </sheetData>
  <mergeCells count="14">
    <mergeCell ref="A3:U3"/>
    <mergeCell ref="G4:O4"/>
    <mergeCell ref="R4:U4"/>
    <mergeCell ref="A5:A6"/>
    <mergeCell ref="B5:F5"/>
    <mergeCell ref="G5:K5"/>
    <mergeCell ref="L5:P5"/>
    <mergeCell ref="Q5:U5"/>
    <mergeCell ref="A1:B1"/>
    <mergeCell ref="P1:R1"/>
    <mergeCell ref="S1:U1"/>
    <mergeCell ref="A2:B2"/>
    <mergeCell ref="P2:R2"/>
    <mergeCell ref="S2:U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2" firstPageNumber="77" orientation="landscape" r:id="rId1"/>
  <headerFooter alignWithMargins="0">
    <oddFooter>&amp;C&amp;8&amp;A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9.625" style="97" customWidth="1"/>
    <col min="2" max="7" width="13.625" style="1071" customWidth="1"/>
    <col min="8" max="9" width="14.625" style="1071" customWidth="1"/>
    <col min="10" max="16384" width="9" style="1071"/>
  </cols>
  <sheetData>
    <row r="1" spans="1:11" s="94" customFormat="1" ht="18" customHeight="1">
      <c r="A1" s="1438" t="s">
        <v>3384</v>
      </c>
      <c r="H1" s="1438" t="s">
        <v>1441</v>
      </c>
      <c r="I1" s="1438" t="s">
        <v>1440</v>
      </c>
    </row>
    <row r="2" spans="1:11" s="94" customFormat="1" ht="18" customHeight="1">
      <c r="A2" s="1438" t="s">
        <v>1502</v>
      </c>
      <c r="B2" s="1136" t="s">
        <v>3436</v>
      </c>
      <c r="C2" s="1471"/>
      <c r="D2" s="1471"/>
      <c r="E2" s="1471"/>
      <c r="F2" s="1471"/>
      <c r="G2" s="7" t="s">
        <v>220</v>
      </c>
      <c r="H2" s="1438" t="s">
        <v>1501</v>
      </c>
      <c r="I2" s="1516" t="s">
        <v>1500</v>
      </c>
    </row>
    <row r="3" spans="1:11" ht="26.25" customHeight="1">
      <c r="A3" s="1747" t="s">
        <v>1499</v>
      </c>
      <c r="B3" s="1748"/>
      <c r="C3" s="1748"/>
      <c r="D3" s="1748"/>
      <c r="E3" s="1748"/>
      <c r="F3" s="1748"/>
      <c r="G3" s="1748"/>
      <c r="H3" s="1748"/>
      <c r="I3" s="1748"/>
    </row>
    <row r="4" spans="1:11" ht="18" customHeight="1">
      <c r="A4" s="1447"/>
      <c r="C4" s="1876" t="s">
        <v>3437</v>
      </c>
      <c r="D4" s="1876"/>
      <c r="E4" s="1876"/>
      <c r="F4" s="1876"/>
      <c r="G4" s="1876"/>
      <c r="I4" s="1135" t="s">
        <v>1435</v>
      </c>
    </row>
    <row r="5" spans="1:11" ht="27.75" customHeight="1">
      <c r="A5" s="1445" t="s">
        <v>3438</v>
      </c>
      <c r="B5" s="1877" t="s">
        <v>1498</v>
      </c>
      <c r="C5" s="1796"/>
      <c r="D5" s="1877" t="s">
        <v>1497</v>
      </c>
      <c r="E5" s="1796"/>
      <c r="F5" s="1877" t="s">
        <v>1496</v>
      </c>
      <c r="G5" s="1796"/>
      <c r="H5" s="1877" t="s">
        <v>1495</v>
      </c>
      <c r="I5" s="1797"/>
    </row>
    <row r="6" spans="1:11" ht="27.75" customHeight="1">
      <c r="A6" s="1449"/>
      <c r="B6" s="1534"/>
      <c r="C6" s="1534"/>
      <c r="D6" s="1534"/>
      <c r="E6" s="1534"/>
      <c r="F6" s="1534"/>
      <c r="G6" s="1534"/>
      <c r="H6" s="1534"/>
      <c r="I6" s="1534"/>
    </row>
    <row r="7" spans="1:11" ht="24.95" customHeight="1">
      <c r="A7" s="1105" t="s">
        <v>1494</v>
      </c>
      <c r="B7" s="1497"/>
      <c r="C7" s="1497"/>
      <c r="D7" s="1497"/>
      <c r="E7" s="1497"/>
      <c r="F7" s="1497"/>
      <c r="G7" s="1497"/>
      <c r="H7" s="1497"/>
      <c r="I7" s="1497"/>
    </row>
    <row r="8" spans="1:11" ht="24.95" customHeight="1">
      <c r="A8" s="1134" t="s">
        <v>1492</v>
      </c>
      <c r="B8" s="1878">
        <f>B9+B10</f>
        <v>4638710</v>
      </c>
      <c r="C8" s="1879"/>
      <c r="D8" s="1879">
        <f>D9+D10</f>
        <v>0</v>
      </c>
      <c r="E8" s="1879"/>
      <c r="F8" s="1879">
        <f>F9+F10</f>
        <v>3312385</v>
      </c>
      <c r="G8" s="1879"/>
      <c r="H8" s="1879">
        <f>H9+H10</f>
        <v>1326325</v>
      </c>
      <c r="I8" s="1879"/>
      <c r="K8" s="1072">
        <f>B8-D8-F8-H8</f>
        <v>0</v>
      </c>
    </row>
    <row r="9" spans="1:11" ht="24.95" customHeight="1">
      <c r="A9" s="1134" t="s">
        <v>1426</v>
      </c>
      <c r="B9" s="1878">
        <f>D9+F9+H9</f>
        <v>4379477</v>
      </c>
      <c r="C9" s="1879"/>
      <c r="D9" s="1879">
        <v>0</v>
      </c>
      <c r="E9" s="1879"/>
      <c r="F9" s="1879">
        <v>3111873</v>
      </c>
      <c r="G9" s="1879"/>
      <c r="H9" s="1879">
        <v>1267604</v>
      </c>
      <c r="I9" s="1879"/>
      <c r="K9" s="1072">
        <f>B9-D9-F9-H9</f>
        <v>0</v>
      </c>
    </row>
    <row r="10" spans="1:11" ht="24.95" customHeight="1">
      <c r="A10" s="1134" t="s">
        <v>1425</v>
      </c>
      <c r="B10" s="1878">
        <f>D10+F10+H10</f>
        <v>259233</v>
      </c>
      <c r="C10" s="1879"/>
      <c r="D10" s="1879">
        <v>0</v>
      </c>
      <c r="E10" s="1879"/>
      <c r="F10" s="1879">
        <v>200512</v>
      </c>
      <c r="G10" s="1879"/>
      <c r="H10" s="1879">
        <v>58721</v>
      </c>
      <c r="I10" s="1879"/>
      <c r="K10" s="1072">
        <f>B10-D10-F10-H10</f>
        <v>0</v>
      </c>
    </row>
    <row r="11" spans="1:11" ht="24.95" customHeight="1">
      <c r="A11" s="1134" t="s">
        <v>1424</v>
      </c>
      <c r="B11" s="1878">
        <f>D11+F11+H11</f>
        <v>273609</v>
      </c>
      <c r="C11" s="1879"/>
      <c r="D11" s="1879">
        <v>0</v>
      </c>
      <c r="E11" s="1879"/>
      <c r="F11" s="1879">
        <v>273609</v>
      </c>
      <c r="G11" s="1879"/>
      <c r="H11" s="1879">
        <v>0</v>
      </c>
      <c r="I11" s="1879"/>
      <c r="K11" s="1072">
        <f>B11-D11-F11-H11</f>
        <v>0</v>
      </c>
    </row>
    <row r="12" spans="1:11" ht="24.95" customHeight="1">
      <c r="A12" s="8"/>
      <c r="B12" s="1497"/>
      <c r="C12" s="1497"/>
      <c r="D12" s="1497"/>
      <c r="E12" s="1497"/>
      <c r="F12" s="1497"/>
      <c r="G12" s="1497"/>
      <c r="H12" s="1497"/>
      <c r="I12" s="1497"/>
    </row>
    <row r="13" spans="1:11" ht="24.95" customHeight="1">
      <c r="A13" s="1105" t="s">
        <v>1493</v>
      </c>
      <c r="B13" s="1497"/>
      <c r="C13" s="1497"/>
      <c r="D13" s="1497"/>
      <c r="E13" s="1497"/>
      <c r="F13" s="1497"/>
      <c r="G13" s="1497"/>
      <c r="H13" s="1497"/>
      <c r="I13" s="1497"/>
    </row>
    <row r="14" spans="1:11" ht="24.95" customHeight="1">
      <c r="A14" s="1134" t="s">
        <v>1492</v>
      </c>
      <c r="B14" s="1878">
        <f>B15+B16</f>
        <v>4624497</v>
      </c>
      <c r="C14" s="1879"/>
      <c r="D14" s="1879">
        <f>D15+D16</f>
        <v>0</v>
      </c>
      <c r="E14" s="1879"/>
      <c r="F14" s="1879">
        <f>F15+F16</f>
        <v>3362248</v>
      </c>
      <c r="G14" s="1879"/>
      <c r="H14" s="1879">
        <f>H15+H16</f>
        <v>1262249</v>
      </c>
      <c r="I14" s="1879"/>
      <c r="K14" s="1072">
        <f>B14-D14-F14-H14</f>
        <v>0</v>
      </c>
    </row>
    <row r="15" spans="1:11" ht="24.95" customHeight="1">
      <c r="A15" s="1134" t="s">
        <v>1426</v>
      </c>
      <c r="B15" s="1878">
        <f>D15+F15+H15</f>
        <v>4274561</v>
      </c>
      <c r="C15" s="1879"/>
      <c r="D15" s="1879">
        <v>0</v>
      </c>
      <c r="E15" s="1879"/>
      <c r="F15" s="1879">
        <v>3071212</v>
      </c>
      <c r="G15" s="1879"/>
      <c r="H15" s="1879">
        <v>1203349</v>
      </c>
      <c r="I15" s="1879"/>
      <c r="K15" s="1072">
        <f>B15-D15-F15-H15</f>
        <v>0</v>
      </c>
    </row>
    <row r="16" spans="1:11" ht="24.95" customHeight="1">
      <c r="A16" s="1134" t="s">
        <v>1425</v>
      </c>
      <c r="B16" s="1878">
        <f>D16+F16+H16</f>
        <v>349936</v>
      </c>
      <c r="C16" s="1879"/>
      <c r="D16" s="1879">
        <v>0</v>
      </c>
      <c r="E16" s="1879"/>
      <c r="F16" s="1879">
        <v>291036</v>
      </c>
      <c r="G16" s="1879"/>
      <c r="H16" s="1879">
        <v>58900</v>
      </c>
      <c r="I16" s="1879"/>
      <c r="K16" s="1072">
        <f>B16-D16-F16-H16</f>
        <v>0</v>
      </c>
    </row>
    <row r="17" spans="1:32" ht="24.95" customHeight="1">
      <c r="A17" s="1134" t="s">
        <v>1424</v>
      </c>
      <c r="B17" s="1878">
        <f>D17+F17+H17</f>
        <v>1611051</v>
      </c>
      <c r="C17" s="1879"/>
      <c r="D17" s="1879">
        <v>0</v>
      </c>
      <c r="E17" s="1879"/>
      <c r="F17" s="1879">
        <v>1611051</v>
      </c>
      <c r="G17" s="1879"/>
      <c r="H17" s="1879">
        <v>0</v>
      </c>
      <c r="I17" s="1879"/>
      <c r="K17" s="1072">
        <f>B17-D17-F17-H17</f>
        <v>0</v>
      </c>
    </row>
    <row r="18" spans="1:32" ht="24.95" customHeight="1">
      <c r="A18" s="1450"/>
      <c r="B18" s="326"/>
      <c r="C18" s="326"/>
      <c r="D18" s="326"/>
      <c r="E18" s="326"/>
      <c r="F18" s="326"/>
      <c r="G18" s="326"/>
      <c r="H18" s="326"/>
      <c r="I18" s="326"/>
    </row>
    <row r="19" spans="1:32" s="94" customFormat="1" ht="13.9" customHeight="1">
      <c r="A19" s="339" t="s">
        <v>3439</v>
      </c>
      <c r="B19" s="1133" t="s">
        <v>1377</v>
      </c>
      <c r="D19" s="1139" t="s">
        <v>1491</v>
      </c>
      <c r="E19" s="1467"/>
      <c r="F19" s="1170" t="s">
        <v>1490</v>
      </c>
      <c r="I19" s="99" t="s">
        <v>3389</v>
      </c>
    </row>
    <row r="20" spans="1:32" s="94" customFormat="1" ht="13.9" customHeight="1">
      <c r="A20" s="1538"/>
      <c r="B20" s="1546"/>
      <c r="C20" s="1546"/>
      <c r="D20" s="1032" t="s">
        <v>1489</v>
      </c>
      <c r="E20" s="1469"/>
      <c r="F20" s="1469"/>
      <c r="H20" s="1462"/>
      <c r="I20" s="1546"/>
    </row>
    <row r="21" spans="1:32" s="94" customFormat="1" ht="13.9" customHeight="1">
      <c r="A21" s="1538"/>
      <c r="B21" s="1546"/>
      <c r="C21" s="1546"/>
      <c r="D21" s="1462"/>
      <c r="E21" s="1462"/>
      <c r="F21" s="1462"/>
      <c r="H21" s="1462"/>
      <c r="I21" s="1546"/>
    </row>
    <row r="22" spans="1:32" s="349" customFormat="1" ht="13.9" customHeight="1">
      <c r="A22" s="339" t="s">
        <v>1443</v>
      </c>
    </row>
    <row r="23" spans="1:32" s="349" customFormat="1" ht="13.9" customHeight="1">
      <c r="A23" s="339" t="s">
        <v>3440</v>
      </c>
    </row>
    <row r="24" spans="1:32" s="94" customFormat="1" ht="13.9" customHeight="1">
      <c r="A24" s="1073"/>
      <c r="B24" s="157"/>
      <c r="AB24" s="1469"/>
      <c r="AC24" s="1469"/>
      <c r="AD24" s="1469"/>
      <c r="AE24" s="1469"/>
      <c r="AF24" s="1469"/>
    </row>
    <row r="25" spans="1:32">
      <c r="C25" s="1072">
        <f>B8-B9-B10</f>
        <v>0</v>
      </c>
      <c r="E25" s="1072">
        <f>D8-D9-D10</f>
        <v>0</v>
      </c>
      <c r="G25" s="1072">
        <f>F8-F9-F10</f>
        <v>0</v>
      </c>
      <c r="I25" s="1072">
        <f>H8-H9-H10</f>
        <v>0</v>
      </c>
    </row>
    <row r="26" spans="1:32">
      <c r="C26" s="1072">
        <f>B14-B15-B16</f>
        <v>0</v>
      </c>
      <c r="E26" s="1072">
        <f>D14-D15-D16</f>
        <v>0</v>
      </c>
      <c r="G26" s="1072">
        <f>F14-F15-F16</f>
        <v>0</v>
      </c>
      <c r="I26" s="1072">
        <f>H14-H15-H16</f>
        <v>0</v>
      </c>
    </row>
  </sheetData>
  <mergeCells count="38"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A3:I3"/>
    <mergeCell ref="C4:G4"/>
    <mergeCell ref="B5:C5"/>
    <mergeCell ref="D5:E5"/>
    <mergeCell ref="F5:G5"/>
    <mergeCell ref="H5:I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&amp;C&amp;10&amp;A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F32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18.125" style="97" customWidth="1"/>
    <col min="2" max="2" width="10.875" style="383" customWidth="1"/>
    <col min="3" max="3" width="25" style="97" customWidth="1"/>
    <col min="4" max="4" width="24.875" style="97" customWidth="1"/>
    <col min="5" max="6" width="25" style="97" customWidth="1"/>
    <col min="7" max="256" width="9" style="97"/>
    <col min="257" max="257" width="18.125" style="97" customWidth="1"/>
    <col min="258" max="258" width="10.875" style="97" customWidth="1"/>
    <col min="259" max="259" width="25" style="97" customWidth="1"/>
    <col min="260" max="260" width="24.875" style="97" customWidth="1"/>
    <col min="261" max="262" width="25" style="97" customWidth="1"/>
    <col min="263" max="512" width="9" style="97"/>
    <col min="513" max="513" width="18.125" style="97" customWidth="1"/>
    <col min="514" max="514" width="10.875" style="97" customWidth="1"/>
    <col min="515" max="515" width="25" style="97" customWidth="1"/>
    <col min="516" max="516" width="24.875" style="97" customWidth="1"/>
    <col min="517" max="518" width="25" style="97" customWidth="1"/>
    <col min="519" max="768" width="9" style="97"/>
    <col min="769" max="769" width="18.125" style="97" customWidth="1"/>
    <col min="770" max="770" width="10.875" style="97" customWidth="1"/>
    <col min="771" max="771" width="25" style="97" customWidth="1"/>
    <col min="772" max="772" width="24.875" style="97" customWidth="1"/>
    <col min="773" max="774" width="25" style="97" customWidth="1"/>
    <col min="775" max="1024" width="9" style="97"/>
    <col min="1025" max="1025" width="18.125" style="97" customWidth="1"/>
    <col min="1026" max="1026" width="10.875" style="97" customWidth="1"/>
    <col min="1027" max="1027" width="25" style="97" customWidth="1"/>
    <col min="1028" max="1028" width="24.875" style="97" customWidth="1"/>
    <col min="1029" max="1030" width="25" style="97" customWidth="1"/>
    <col min="1031" max="1280" width="9" style="97"/>
    <col min="1281" max="1281" width="18.125" style="97" customWidth="1"/>
    <col min="1282" max="1282" width="10.875" style="97" customWidth="1"/>
    <col min="1283" max="1283" width="25" style="97" customWidth="1"/>
    <col min="1284" max="1284" width="24.875" style="97" customWidth="1"/>
    <col min="1285" max="1286" width="25" style="97" customWidth="1"/>
    <col min="1287" max="1536" width="9" style="97"/>
    <col min="1537" max="1537" width="18.125" style="97" customWidth="1"/>
    <col min="1538" max="1538" width="10.875" style="97" customWidth="1"/>
    <col min="1539" max="1539" width="25" style="97" customWidth="1"/>
    <col min="1540" max="1540" width="24.875" style="97" customWidth="1"/>
    <col min="1541" max="1542" width="25" style="97" customWidth="1"/>
    <col min="1543" max="1792" width="9" style="97"/>
    <col min="1793" max="1793" width="18.125" style="97" customWidth="1"/>
    <col min="1794" max="1794" width="10.875" style="97" customWidth="1"/>
    <col min="1795" max="1795" width="25" style="97" customWidth="1"/>
    <col min="1796" max="1796" width="24.875" style="97" customWidth="1"/>
    <col min="1797" max="1798" width="25" style="97" customWidth="1"/>
    <col min="1799" max="2048" width="9" style="97"/>
    <col min="2049" max="2049" width="18.125" style="97" customWidth="1"/>
    <col min="2050" max="2050" width="10.875" style="97" customWidth="1"/>
    <col min="2051" max="2051" width="25" style="97" customWidth="1"/>
    <col min="2052" max="2052" width="24.875" style="97" customWidth="1"/>
    <col min="2053" max="2054" width="25" style="97" customWidth="1"/>
    <col min="2055" max="2304" width="9" style="97"/>
    <col min="2305" max="2305" width="18.125" style="97" customWidth="1"/>
    <col min="2306" max="2306" width="10.875" style="97" customWidth="1"/>
    <col min="2307" max="2307" width="25" style="97" customWidth="1"/>
    <col min="2308" max="2308" width="24.875" style="97" customWidth="1"/>
    <col min="2309" max="2310" width="25" style="97" customWidth="1"/>
    <col min="2311" max="2560" width="9" style="97"/>
    <col min="2561" max="2561" width="18.125" style="97" customWidth="1"/>
    <col min="2562" max="2562" width="10.875" style="97" customWidth="1"/>
    <col min="2563" max="2563" width="25" style="97" customWidth="1"/>
    <col min="2564" max="2564" width="24.875" style="97" customWidth="1"/>
    <col min="2565" max="2566" width="25" style="97" customWidth="1"/>
    <col min="2567" max="2816" width="9" style="97"/>
    <col min="2817" max="2817" width="18.125" style="97" customWidth="1"/>
    <col min="2818" max="2818" width="10.875" style="97" customWidth="1"/>
    <col min="2819" max="2819" width="25" style="97" customWidth="1"/>
    <col min="2820" max="2820" width="24.875" style="97" customWidth="1"/>
    <col min="2821" max="2822" width="25" style="97" customWidth="1"/>
    <col min="2823" max="3072" width="9" style="97"/>
    <col min="3073" max="3073" width="18.125" style="97" customWidth="1"/>
    <col min="3074" max="3074" width="10.875" style="97" customWidth="1"/>
    <col min="3075" max="3075" width="25" style="97" customWidth="1"/>
    <col min="3076" max="3076" width="24.875" style="97" customWidth="1"/>
    <col min="3077" max="3078" width="25" style="97" customWidth="1"/>
    <col min="3079" max="3328" width="9" style="97"/>
    <col min="3329" max="3329" width="18.125" style="97" customWidth="1"/>
    <col min="3330" max="3330" width="10.875" style="97" customWidth="1"/>
    <col min="3331" max="3331" width="25" style="97" customWidth="1"/>
    <col min="3332" max="3332" width="24.875" style="97" customWidth="1"/>
    <col min="3333" max="3334" width="25" style="97" customWidth="1"/>
    <col min="3335" max="3584" width="9" style="97"/>
    <col min="3585" max="3585" width="18.125" style="97" customWidth="1"/>
    <col min="3586" max="3586" width="10.875" style="97" customWidth="1"/>
    <col min="3587" max="3587" width="25" style="97" customWidth="1"/>
    <col min="3588" max="3588" width="24.875" style="97" customWidth="1"/>
    <col min="3589" max="3590" width="25" style="97" customWidth="1"/>
    <col min="3591" max="3840" width="9" style="97"/>
    <col min="3841" max="3841" width="18.125" style="97" customWidth="1"/>
    <col min="3842" max="3842" width="10.875" style="97" customWidth="1"/>
    <col min="3843" max="3843" width="25" style="97" customWidth="1"/>
    <col min="3844" max="3844" width="24.875" style="97" customWidth="1"/>
    <col min="3845" max="3846" width="25" style="97" customWidth="1"/>
    <col min="3847" max="4096" width="9" style="97"/>
    <col min="4097" max="4097" width="18.125" style="97" customWidth="1"/>
    <col min="4098" max="4098" width="10.875" style="97" customWidth="1"/>
    <col min="4099" max="4099" width="25" style="97" customWidth="1"/>
    <col min="4100" max="4100" width="24.875" style="97" customWidth="1"/>
    <col min="4101" max="4102" width="25" style="97" customWidth="1"/>
    <col min="4103" max="4352" width="9" style="97"/>
    <col min="4353" max="4353" width="18.125" style="97" customWidth="1"/>
    <col min="4354" max="4354" width="10.875" style="97" customWidth="1"/>
    <col min="4355" max="4355" width="25" style="97" customWidth="1"/>
    <col min="4356" max="4356" width="24.875" style="97" customWidth="1"/>
    <col min="4357" max="4358" width="25" style="97" customWidth="1"/>
    <col min="4359" max="4608" width="9" style="97"/>
    <col min="4609" max="4609" width="18.125" style="97" customWidth="1"/>
    <col min="4610" max="4610" width="10.875" style="97" customWidth="1"/>
    <col min="4611" max="4611" width="25" style="97" customWidth="1"/>
    <col min="4612" max="4612" width="24.875" style="97" customWidth="1"/>
    <col min="4613" max="4614" width="25" style="97" customWidth="1"/>
    <col min="4615" max="4864" width="9" style="97"/>
    <col min="4865" max="4865" width="18.125" style="97" customWidth="1"/>
    <col min="4866" max="4866" width="10.875" style="97" customWidth="1"/>
    <col min="4867" max="4867" width="25" style="97" customWidth="1"/>
    <col min="4868" max="4868" width="24.875" style="97" customWidth="1"/>
    <col min="4869" max="4870" width="25" style="97" customWidth="1"/>
    <col min="4871" max="5120" width="9" style="97"/>
    <col min="5121" max="5121" width="18.125" style="97" customWidth="1"/>
    <col min="5122" max="5122" width="10.875" style="97" customWidth="1"/>
    <col min="5123" max="5123" width="25" style="97" customWidth="1"/>
    <col min="5124" max="5124" width="24.875" style="97" customWidth="1"/>
    <col min="5125" max="5126" width="25" style="97" customWidth="1"/>
    <col min="5127" max="5376" width="9" style="97"/>
    <col min="5377" max="5377" width="18.125" style="97" customWidth="1"/>
    <col min="5378" max="5378" width="10.875" style="97" customWidth="1"/>
    <col min="5379" max="5379" width="25" style="97" customWidth="1"/>
    <col min="5380" max="5380" width="24.875" style="97" customWidth="1"/>
    <col min="5381" max="5382" width="25" style="97" customWidth="1"/>
    <col min="5383" max="5632" width="9" style="97"/>
    <col min="5633" max="5633" width="18.125" style="97" customWidth="1"/>
    <col min="5634" max="5634" width="10.875" style="97" customWidth="1"/>
    <col min="5635" max="5635" width="25" style="97" customWidth="1"/>
    <col min="5636" max="5636" width="24.875" style="97" customWidth="1"/>
    <col min="5637" max="5638" width="25" style="97" customWidth="1"/>
    <col min="5639" max="5888" width="9" style="97"/>
    <col min="5889" max="5889" width="18.125" style="97" customWidth="1"/>
    <col min="5890" max="5890" width="10.875" style="97" customWidth="1"/>
    <col min="5891" max="5891" width="25" style="97" customWidth="1"/>
    <col min="5892" max="5892" width="24.875" style="97" customWidth="1"/>
    <col min="5893" max="5894" width="25" style="97" customWidth="1"/>
    <col min="5895" max="6144" width="9" style="97"/>
    <col min="6145" max="6145" width="18.125" style="97" customWidth="1"/>
    <col min="6146" max="6146" width="10.875" style="97" customWidth="1"/>
    <col min="6147" max="6147" width="25" style="97" customWidth="1"/>
    <col min="6148" max="6148" width="24.875" style="97" customWidth="1"/>
    <col min="6149" max="6150" width="25" style="97" customWidth="1"/>
    <col min="6151" max="6400" width="9" style="97"/>
    <col min="6401" max="6401" width="18.125" style="97" customWidth="1"/>
    <col min="6402" max="6402" width="10.875" style="97" customWidth="1"/>
    <col min="6403" max="6403" width="25" style="97" customWidth="1"/>
    <col min="6404" max="6404" width="24.875" style="97" customWidth="1"/>
    <col min="6405" max="6406" width="25" style="97" customWidth="1"/>
    <col min="6407" max="6656" width="9" style="97"/>
    <col min="6657" max="6657" width="18.125" style="97" customWidth="1"/>
    <col min="6658" max="6658" width="10.875" style="97" customWidth="1"/>
    <col min="6659" max="6659" width="25" style="97" customWidth="1"/>
    <col min="6660" max="6660" width="24.875" style="97" customWidth="1"/>
    <col min="6661" max="6662" width="25" style="97" customWidth="1"/>
    <col min="6663" max="6912" width="9" style="97"/>
    <col min="6913" max="6913" width="18.125" style="97" customWidth="1"/>
    <col min="6914" max="6914" width="10.875" style="97" customWidth="1"/>
    <col min="6915" max="6915" width="25" style="97" customWidth="1"/>
    <col min="6916" max="6916" width="24.875" style="97" customWidth="1"/>
    <col min="6917" max="6918" width="25" style="97" customWidth="1"/>
    <col min="6919" max="7168" width="9" style="97"/>
    <col min="7169" max="7169" width="18.125" style="97" customWidth="1"/>
    <col min="7170" max="7170" width="10.875" style="97" customWidth="1"/>
    <col min="7171" max="7171" width="25" style="97" customWidth="1"/>
    <col min="7172" max="7172" width="24.875" style="97" customWidth="1"/>
    <col min="7173" max="7174" width="25" style="97" customWidth="1"/>
    <col min="7175" max="7424" width="9" style="97"/>
    <col min="7425" max="7425" width="18.125" style="97" customWidth="1"/>
    <col min="7426" max="7426" width="10.875" style="97" customWidth="1"/>
    <col min="7427" max="7427" width="25" style="97" customWidth="1"/>
    <col min="7428" max="7428" width="24.875" style="97" customWidth="1"/>
    <col min="7429" max="7430" width="25" style="97" customWidth="1"/>
    <col min="7431" max="7680" width="9" style="97"/>
    <col min="7681" max="7681" width="18.125" style="97" customWidth="1"/>
    <col min="7682" max="7682" width="10.875" style="97" customWidth="1"/>
    <col min="7683" max="7683" width="25" style="97" customWidth="1"/>
    <col min="7684" max="7684" width="24.875" style="97" customWidth="1"/>
    <col min="7685" max="7686" width="25" style="97" customWidth="1"/>
    <col min="7687" max="7936" width="9" style="97"/>
    <col min="7937" max="7937" width="18.125" style="97" customWidth="1"/>
    <col min="7938" max="7938" width="10.875" style="97" customWidth="1"/>
    <col min="7939" max="7939" width="25" style="97" customWidth="1"/>
    <col min="7940" max="7940" width="24.875" style="97" customWidth="1"/>
    <col min="7941" max="7942" width="25" style="97" customWidth="1"/>
    <col min="7943" max="8192" width="9" style="97"/>
    <col min="8193" max="8193" width="18.125" style="97" customWidth="1"/>
    <col min="8194" max="8194" width="10.875" style="97" customWidth="1"/>
    <col min="8195" max="8195" width="25" style="97" customWidth="1"/>
    <col min="8196" max="8196" width="24.875" style="97" customWidth="1"/>
    <col min="8197" max="8198" width="25" style="97" customWidth="1"/>
    <col min="8199" max="8448" width="9" style="97"/>
    <col min="8449" max="8449" width="18.125" style="97" customWidth="1"/>
    <col min="8450" max="8450" width="10.875" style="97" customWidth="1"/>
    <col min="8451" max="8451" width="25" style="97" customWidth="1"/>
    <col min="8452" max="8452" width="24.875" style="97" customWidth="1"/>
    <col min="8453" max="8454" width="25" style="97" customWidth="1"/>
    <col min="8455" max="8704" width="9" style="97"/>
    <col min="8705" max="8705" width="18.125" style="97" customWidth="1"/>
    <col min="8706" max="8706" width="10.875" style="97" customWidth="1"/>
    <col min="8707" max="8707" width="25" style="97" customWidth="1"/>
    <col min="8708" max="8708" width="24.875" style="97" customWidth="1"/>
    <col min="8709" max="8710" width="25" style="97" customWidth="1"/>
    <col min="8711" max="8960" width="9" style="97"/>
    <col min="8961" max="8961" width="18.125" style="97" customWidth="1"/>
    <col min="8962" max="8962" width="10.875" style="97" customWidth="1"/>
    <col min="8963" max="8963" width="25" style="97" customWidth="1"/>
    <col min="8964" max="8964" width="24.875" style="97" customWidth="1"/>
    <col min="8965" max="8966" width="25" style="97" customWidth="1"/>
    <col min="8967" max="9216" width="9" style="97"/>
    <col min="9217" max="9217" width="18.125" style="97" customWidth="1"/>
    <col min="9218" max="9218" width="10.875" style="97" customWidth="1"/>
    <col min="9219" max="9219" width="25" style="97" customWidth="1"/>
    <col min="9220" max="9220" width="24.875" style="97" customWidth="1"/>
    <col min="9221" max="9222" width="25" style="97" customWidth="1"/>
    <col min="9223" max="9472" width="9" style="97"/>
    <col min="9473" max="9473" width="18.125" style="97" customWidth="1"/>
    <col min="9474" max="9474" width="10.875" style="97" customWidth="1"/>
    <col min="9475" max="9475" width="25" style="97" customWidth="1"/>
    <col min="9476" max="9476" width="24.875" style="97" customWidth="1"/>
    <col min="9477" max="9478" width="25" style="97" customWidth="1"/>
    <col min="9479" max="9728" width="9" style="97"/>
    <col min="9729" max="9729" width="18.125" style="97" customWidth="1"/>
    <col min="9730" max="9730" width="10.875" style="97" customWidth="1"/>
    <col min="9731" max="9731" width="25" style="97" customWidth="1"/>
    <col min="9732" max="9732" width="24.875" style="97" customWidth="1"/>
    <col min="9733" max="9734" width="25" style="97" customWidth="1"/>
    <col min="9735" max="9984" width="9" style="97"/>
    <col min="9985" max="9985" width="18.125" style="97" customWidth="1"/>
    <col min="9986" max="9986" width="10.875" style="97" customWidth="1"/>
    <col min="9987" max="9987" width="25" style="97" customWidth="1"/>
    <col min="9988" max="9988" width="24.875" style="97" customWidth="1"/>
    <col min="9989" max="9990" width="25" style="97" customWidth="1"/>
    <col min="9991" max="10240" width="9" style="97"/>
    <col min="10241" max="10241" width="18.125" style="97" customWidth="1"/>
    <col min="10242" max="10242" width="10.875" style="97" customWidth="1"/>
    <col min="10243" max="10243" width="25" style="97" customWidth="1"/>
    <col min="10244" max="10244" width="24.875" style="97" customWidth="1"/>
    <col min="10245" max="10246" width="25" style="97" customWidth="1"/>
    <col min="10247" max="10496" width="9" style="97"/>
    <col min="10497" max="10497" width="18.125" style="97" customWidth="1"/>
    <col min="10498" max="10498" width="10.875" style="97" customWidth="1"/>
    <col min="10499" max="10499" width="25" style="97" customWidth="1"/>
    <col min="10500" max="10500" width="24.875" style="97" customWidth="1"/>
    <col min="10501" max="10502" width="25" style="97" customWidth="1"/>
    <col min="10503" max="10752" width="9" style="97"/>
    <col min="10753" max="10753" width="18.125" style="97" customWidth="1"/>
    <col min="10754" max="10754" width="10.875" style="97" customWidth="1"/>
    <col min="10755" max="10755" width="25" style="97" customWidth="1"/>
    <col min="10756" max="10756" width="24.875" style="97" customWidth="1"/>
    <col min="10757" max="10758" width="25" style="97" customWidth="1"/>
    <col min="10759" max="11008" width="9" style="97"/>
    <col min="11009" max="11009" width="18.125" style="97" customWidth="1"/>
    <col min="11010" max="11010" width="10.875" style="97" customWidth="1"/>
    <col min="11011" max="11011" width="25" style="97" customWidth="1"/>
    <col min="11012" max="11012" width="24.875" style="97" customWidth="1"/>
    <col min="11013" max="11014" width="25" style="97" customWidth="1"/>
    <col min="11015" max="11264" width="9" style="97"/>
    <col min="11265" max="11265" width="18.125" style="97" customWidth="1"/>
    <col min="11266" max="11266" width="10.875" style="97" customWidth="1"/>
    <col min="11267" max="11267" width="25" style="97" customWidth="1"/>
    <col min="11268" max="11268" width="24.875" style="97" customWidth="1"/>
    <col min="11269" max="11270" width="25" style="97" customWidth="1"/>
    <col min="11271" max="11520" width="9" style="97"/>
    <col min="11521" max="11521" width="18.125" style="97" customWidth="1"/>
    <col min="11522" max="11522" width="10.875" style="97" customWidth="1"/>
    <col min="11523" max="11523" width="25" style="97" customWidth="1"/>
    <col min="11524" max="11524" width="24.875" style="97" customWidth="1"/>
    <col min="11525" max="11526" width="25" style="97" customWidth="1"/>
    <col min="11527" max="11776" width="9" style="97"/>
    <col min="11777" max="11777" width="18.125" style="97" customWidth="1"/>
    <col min="11778" max="11778" width="10.875" style="97" customWidth="1"/>
    <col min="11779" max="11779" width="25" style="97" customWidth="1"/>
    <col min="11780" max="11780" width="24.875" style="97" customWidth="1"/>
    <col min="11781" max="11782" width="25" style="97" customWidth="1"/>
    <col min="11783" max="12032" width="9" style="97"/>
    <col min="12033" max="12033" width="18.125" style="97" customWidth="1"/>
    <col min="12034" max="12034" width="10.875" style="97" customWidth="1"/>
    <col min="12035" max="12035" width="25" style="97" customWidth="1"/>
    <col min="12036" max="12036" width="24.875" style="97" customWidth="1"/>
    <col min="12037" max="12038" width="25" style="97" customWidth="1"/>
    <col min="12039" max="12288" width="9" style="97"/>
    <col min="12289" max="12289" width="18.125" style="97" customWidth="1"/>
    <col min="12290" max="12290" width="10.875" style="97" customWidth="1"/>
    <col min="12291" max="12291" width="25" style="97" customWidth="1"/>
    <col min="12292" max="12292" width="24.875" style="97" customWidth="1"/>
    <col min="12293" max="12294" width="25" style="97" customWidth="1"/>
    <col min="12295" max="12544" width="9" style="97"/>
    <col min="12545" max="12545" width="18.125" style="97" customWidth="1"/>
    <col min="12546" max="12546" width="10.875" style="97" customWidth="1"/>
    <col min="12547" max="12547" width="25" style="97" customWidth="1"/>
    <col min="12548" max="12548" width="24.875" style="97" customWidth="1"/>
    <col min="12549" max="12550" width="25" style="97" customWidth="1"/>
    <col min="12551" max="12800" width="9" style="97"/>
    <col min="12801" max="12801" width="18.125" style="97" customWidth="1"/>
    <col min="12802" max="12802" width="10.875" style="97" customWidth="1"/>
    <col min="12803" max="12803" width="25" style="97" customWidth="1"/>
    <col min="12804" max="12804" width="24.875" style="97" customWidth="1"/>
    <col min="12805" max="12806" width="25" style="97" customWidth="1"/>
    <col min="12807" max="13056" width="9" style="97"/>
    <col min="13057" max="13057" width="18.125" style="97" customWidth="1"/>
    <col min="13058" max="13058" width="10.875" style="97" customWidth="1"/>
    <col min="13059" max="13059" width="25" style="97" customWidth="1"/>
    <col min="13060" max="13060" width="24.875" style="97" customWidth="1"/>
    <col min="13061" max="13062" width="25" style="97" customWidth="1"/>
    <col min="13063" max="13312" width="9" style="97"/>
    <col min="13313" max="13313" width="18.125" style="97" customWidth="1"/>
    <col min="13314" max="13314" width="10.875" style="97" customWidth="1"/>
    <col min="13315" max="13315" width="25" style="97" customWidth="1"/>
    <col min="13316" max="13316" width="24.875" style="97" customWidth="1"/>
    <col min="13317" max="13318" width="25" style="97" customWidth="1"/>
    <col min="13319" max="13568" width="9" style="97"/>
    <col min="13569" max="13569" width="18.125" style="97" customWidth="1"/>
    <col min="13570" max="13570" width="10.875" style="97" customWidth="1"/>
    <col min="13571" max="13571" width="25" style="97" customWidth="1"/>
    <col min="13572" max="13572" width="24.875" style="97" customWidth="1"/>
    <col min="13573" max="13574" width="25" style="97" customWidth="1"/>
    <col min="13575" max="13824" width="9" style="97"/>
    <col min="13825" max="13825" width="18.125" style="97" customWidth="1"/>
    <col min="13826" max="13826" width="10.875" style="97" customWidth="1"/>
    <col min="13827" max="13827" width="25" style="97" customWidth="1"/>
    <col min="13828" max="13828" width="24.875" style="97" customWidth="1"/>
    <col min="13829" max="13830" width="25" style="97" customWidth="1"/>
    <col min="13831" max="14080" width="9" style="97"/>
    <col min="14081" max="14081" width="18.125" style="97" customWidth="1"/>
    <col min="14082" max="14082" width="10.875" style="97" customWidth="1"/>
    <col min="14083" max="14083" width="25" style="97" customWidth="1"/>
    <col min="14084" max="14084" width="24.875" style="97" customWidth="1"/>
    <col min="14085" max="14086" width="25" style="97" customWidth="1"/>
    <col min="14087" max="14336" width="9" style="97"/>
    <col min="14337" max="14337" width="18.125" style="97" customWidth="1"/>
    <col min="14338" max="14338" width="10.875" style="97" customWidth="1"/>
    <col min="14339" max="14339" width="25" style="97" customWidth="1"/>
    <col min="14340" max="14340" width="24.875" style="97" customWidth="1"/>
    <col min="14341" max="14342" width="25" style="97" customWidth="1"/>
    <col min="14343" max="14592" width="9" style="97"/>
    <col min="14593" max="14593" width="18.125" style="97" customWidth="1"/>
    <col min="14594" max="14594" width="10.875" style="97" customWidth="1"/>
    <col min="14595" max="14595" width="25" style="97" customWidth="1"/>
    <col min="14596" max="14596" width="24.875" style="97" customWidth="1"/>
    <col min="14597" max="14598" width="25" style="97" customWidth="1"/>
    <col min="14599" max="14848" width="9" style="97"/>
    <col min="14849" max="14849" width="18.125" style="97" customWidth="1"/>
    <col min="14850" max="14850" width="10.875" style="97" customWidth="1"/>
    <col min="14851" max="14851" width="25" style="97" customWidth="1"/>
    <col min="14852" max="14852" width="24.875" style="97" customWidth="1"/>
    <col min="14853" max="14854" width="25" style="97" customWidth="1"/>
    <col min="14855" max="15104" width="9" style="97"/>
    <col min="15105" max="15105" width="18.125" style="97" customWidth="1"/>
    <col min="15106" max="15106" width="10.875" style="97" customWidth="1"/>
    <col min="15107" max="15107" width="25" style="97" customWidth="1"/>
    <col min="15108" max="15108" width="24.875" style="97" customWidth="1"/>
    <col min="15109" max="15110" width="25" style="97" customWidth="1"/>
    <col min="15111" max="15360" width="9" style="97"/>
    <col min="15361" max="15361" width="18.125" style="97" customWidth="1"/>
    <col min="15362" max="15362" width="10.875" style="97" customWidth="1"/>
    <col min="15363" max="15363" width="25" style="97" customWidth="1"/>
    <col min="15364" max="15364" width="24.875" style="97" customWidth="1"/>
    <col min="15365" max="15366" width="25" style="97" customWidth="1"/>
    <col min="15367" max="15616" width="9" style="97"/>
    <col min="15617" max="15617" width="18.125" style="97" customWidth="1"/>
    <col min="15618" max="15618" width="10.875" style="97" customWidth="1"/>
    <col min="15619" max="15619" width="25" style="97" customWidth="1"/>
    <col min="15620" max="15620" width="24.875" style="97" customWidth="1"/>
    <col min="15621" max="15622" width="25" style="97" customWidth="1"/>
    <col min="15623" max="15872" width="9" style="97"/>
    <col min="15873" max="15873" width="18.125" style="97" customWidth="1"/>
    <col min="15874" max="15874" width="10.875" style="97" customWidth="1"/>
    <col min="15875" max="15875" width="25" style="97" customWidth="1"/>
    <col min="15876" max="15876" width="24.875" style="97" customWidth="1"/>
    <col min="15877" max="15878" width="25" style="97" customWidth="1"/>
    <col min="15879" max="16128" width="9" style="97"/>
    <col min="16129" max="16129" width="18.125" style="97" customWidth="1"/>
    <col min="16130" max="16130" width="10.875" style="97" customWidth="1"/>
    <col min="16131" max="16131" width="25" style="97" customWidth="1"/>
    <col min="16132" max="16132" width="24.875" style="97" customWidth="1"/>
    <col min="16133" max="16134" width="25" style="97" customWidth="1"/>
    <col min="16135" max="16384" width="9" style="97"/>
  </cols>
  <sheetData>
    <row r="1" spans="1:12" s="94" customFormat="1" ht="14.25">
      <c r="A1" s="1439" t="s">
        <v>3032</v>
      </c>
      <c r="B1" s="606" t="s">
        <v>3434</v>
      </c>
      <c r="C1" s="363"/>
      <c r="D1" s="363"/>
      <c r="E1" s="1439" t="s">
        <v>3137</v>
      </c>
      <c r="F1" s="1439" t="s">
        <v>393</v>
      </c>
      <c r="G1" s="1462"/>
      <c r="H1" s="1462"/>
      <c r="I1" s="1469"/>
      <c r="J1" s="1462"/>
      <c r="K1" s="1462"/>
      <c r="L1" s="1462"/>
    </row>
    <row r="2" spans="1:12" s="94" customFormat="1" ht="14.25">
      <c r="A2" s="1439" t="s">
        <v>3399</v>
      </c>
      <c r="B2" s="607" t="s">
        <v>3435</v>
      </c>
      <c r="C2" s="571"/>
      <c r="D2" s="7" t="s">
        <v>3401</v>
      </c>
      <c r="E2" s="1455" t="s">
        <v>3402</v>
      </c>
      <c r="F2" s="369" t="s">
        <v>744</v>
      </c>
      <c r="G2" s="1462"/>
      <c r="H2" s="1462"/>
      <c r="I2" s="1462"/>
      <c r="J2" s="1462"/>
      <c r="K2" s="1462"/>
      <c r="L2" s="1462"/>
    </row>
    <row r="3" spans="1:12" s="100" customFormat="1" ht="27.75" customHeight="1">
      <c r="A3" s="1762" t="s">
        <v>745</v>
      </c>
      <c r="B3" s="1762"/>
      <c r="C3" s="1762"/>
      <c r="D3" s="1762"/>
      <c r="E3" s="1762"/>
      <c r="F3" s="1762"/>
    </row>
    <row r="4" spans="1:12" s="94" customFormat="1" ht="18.75" customHeight="1">
      <c r="A4" s="1471"/>
      <c r="B4" s="1447"/>
      <c r="C4" s="1447"/>
      <c r="D4" s="1475" t="s">
        <v>746</v>
      </c>
      <c r="E4" s="1447"/>
      <c r="F4" s="1514" t="s">
        <v>522</v>
      </c>
    </row>
    <row r="5" spans="1:12" s="1710" customFormat="1" ht="32.25" customHeight="1">
      <c r="A5" s="1966" t="s">
        <v>747</v>
      </c>
      <c r="B5" s="1988"/>
      <c r="C5" s="1566" t="s">
        <v>748</v>
      </c>
      <c r="D5" s="1566" t="s">
        <v>523</v>
      </c>
      <c r="E5" s="1566" t="s">
        <v>524</v>
      </c>
      <c r="F5" s="1566" t="s">
        <v>749</v>
      </c>
    </row>
    <row r="6" spans="1:12" s="94" customFormat="1" ht="18.95" customHeight="1">
      <c r="A6" s="1467" t="s">
        <v>525</v>
      </c>
      <c r="B6" s="1449" t="s">
        <v>526</v>
      </c>
      <c r="C6" s="193">
        <f>C8+C10+C12</f>
        <v>142828</v>
      </c>
      <c r="D6" s="193">
        <f>D8+D10+D12</f>
        <v>1012</v>
      </c>
      <c r="E6" s="193">
        <f>E8+E10+E12</f>
        <v>68647</v>
      </c>
      <c r="F6" s="193">
        <f>F8+F10+F12</f>
        <v>73169</v>
      </c>
      <c r="H6" s="21">
        <f>C6-D6-E6-F6</f>
        <v>0</v>
      </c>
    </row>
    <row r="7" spans="1:12" s="94" customFormat="1" ht="18.95" customHeight="1">
      <c r="A7" s="1453" t="s">
        <v>527</v>
      </c>
      <c r="B7" s="1449" t="s">
        <v>528</v>
      </c>
      <c r="C7" s="1500">
        <f>SUM(D7:F7)</f>
        <v>24263</v>
      </c>
      <c r="D7" s="1502">
        <v>349</v>
      </c>
      <c r="E7" s="1502">
        <v>10982</v>
      </c>
      <c r="F7" s="1502">
        <v>12932</v>
      </c>
      <c r="H7" s="21">
        <f t="shared" ref="H7:H22" si="0">C7-D7-E7-F7</f>
        <v>0</v>
      </c>
    </row>
    <row r="8" spans="1:12" s="94" customFormat="1" ht="18.95" customHeight="1">
      <c r="A8" s="1453"/>
      <c r="B8" s="1449" t="s">
        <v>526</v>
      </c>
      <c r="C8" s="1500">
        <f t="shared" ref="C8:C22" si="1">SUM(D8:F8)</f>
        <v>113654</v>
      </c>
      <c r="D8" s="1502">
        <v>891</v>
      </c>
      <c r="E8" s="1502">
        <v>60466</v>
      </c>
      <c r="F8" s="1502">
        <v>52297</v>
      </c>
      <c r="H8" s="21">
        <f t="shared" si="0"/>
        <v>0</v>
      </c>
    </row>
    <row r="9" spans="1:12" s="94" customFormat="1" ht="18.95" customHeight="1">
      <c r="A9" s="1453" t="s">
        <v>529</v>
      </c>
      <c r="B9" s="1449" t="s">
        <v>528</v>
      </c>
      <c r="C9" s="1500">
        <f t="shared" si="1"/>
        <v>14532</v>
      </c>
      <c r="D9" s="1502">
        <v>103</v>
      </c>
      <c r="E9" s="1502">
        <v>4930</v>
      </c>
      <c r="F9" s="1502">
        <v>9499</v>
      </c>
      <c r="H9" s="21">
        <f t="shared" si="0"/>
        <v>0</v>
      </c>
    </row>
    <row r="10" spans="1:12" s="94" customFormat="1" ht="18.95" customHeight="1">
      <c r="A10" s="1453"/>
      <c r="B10" s="1449" t="s">
        <v>530</v>
      </c>
      <c r="C10" s="1500">
        <f t="shared" si="1"/>
        <v>28682</v>
      </c>
      <c r="D10" s="1502">
        <v>121</v>
      </c>
      <c r="E10" s="1502">
        <v>8067</v>
      </c>
      <c r="F10" s="1502">
        <v>20494</v>
      </c>
      <c r="H10" s="21">
        <f t="shared" si="0"/>
        <v>0</v>
      </c>
    </row>
    <row r="11" spans="1:12" s="94" customFormat="1" ht="18.95" customHeight="1">
      <c r="A11" s="1453" t="s">
        <v>2374</v>
      </c>
      <c r="B11" s="1449" t="s">
        <v>528</v>
      </c>
      <c r="C11" s="1500">
        <f t="shared" si="1"/>
        <v>410</v>
      </c>
      <c r="D11" s="1502">
        <v>0</v>
      </c>
      <c r="E11" s="1502">
        <v>92</v>
      </c>
      <c r="F11" s="1502">
        <v>318</v>
      </c>
      <c r="H11" s="21">
        <f t="shared" si="0"/>
        <v>0</v>
      </c>
    </row>
    <row r="12" spans="1:12" s="94" customFormat="1" ht="18.95" customHeight="1">
      <c r="A12" s="1490"/>
      <c r="B12" s="1449" t="s">
        <v>526</v>
      </c>
      <c r="C12" s="1500">
        <f t="shared" si="1"/>
        <v>492</v>
      </c>
      <c r="D12" s="1502">
        <v>0</v>
      </c>
      <c r="E12" s="1502">
        <v>114</v>
      </c>
      <c r="F12" s="1502">
        <v>378</v>
      </c>
      <c r="H12" s="21">
        <f t="shared" si="0"/>
        <v>0</v>
      </c>
    </row>
    <row r="13" spans="1:12" s="94" customFormat="1" ht="9.9499999999999993" customHeight="1">
      <c r="A13" s="1462"/>
      <c r="B13" s="1449"/>
      <c r="C13" s="1500"/>
      <c r="D13" s="21"/>
      <c r="E13" s="21"/>
      <c r="F13" s="21"/>
    </row>
    <row r="14" spans="1:12" s="94" customFormat="1" ht="18.95" customHeight="1">
      <c r="A14" s="1469" t="s">
        <v>531</v>
      </c>
      <c r="B14" s="1449" t="s">
        <v>526</v>
      </c>
      <c r="C14" s="1500">
        <f>C16+C18+C20+C22</f>
        <v>62074</v>
      </c>
      <c r="D14" s="21">
        <f>D16+D18+D20+D22</f>
        <v>478</v>
      </c>
      <c r="E14" s="21">
        <f>E16+E18+E20+E22</f>
        <v>32113</v>
      </c>
      <c r="F14" s="21">
        <f>F16+F18+F20+F22</f>
        <v>29483</v>
      </c>
      <c r="H14" s="21">
        <f t="shared" si="0"/>
        <v>0</v>
      </c>
    </row>
    <row r="15" spans="1:12" s="94" customFormat="1" ht="18.95" customHeight="1">
      <c r="A15" s="1453" t="s">
        <v>532</v>
      </c>
      <c r="B15" s="1449" t="s">
        <v>528</v>
      </c>
      <c r="C15" s="1500">
        <f t="shared" si="1"/>
        <v>11168</v>
      </c>
      <c r="D15" s="1501">
        <v>237</v>
      </c>
      <c r="E15" s="1501">
        <v>6021</v>
      </c>
      <c r="F15" s="1501">
        <v>4910</v>
      </c>
      <c r="H15" s="21">
        <f t="shared" si="0"/>
        <v>0</v>
      </c>
    </row>
    <row r="16" spans="1:12" s="94" customFormat="1" ht="18.95" customHeight="1">
      <c r="A16" s="1453"/>
      <c r="B16" s="1449" t="s">
        <v>526</v>
      </c>
      <c r="C16" s="1500">
        <f t="shared" si="1"/>
        <v>55022</v>
      </c>
      <c r="D16" s="1502">
        <v>448</v>
      </c>
      <c r="E16" s="1502">
        <v>30905</v>
      </c>
      <c r="F16" s="1502">
        <v>23669</v>
      </c>
      <c r="H16" s="21">
        <f t="shared" si="0"/>
        <v>0</v>
      </c>
    </row>
    <row r="17" spans="1:32" s="94" customFormat="1" ht="18.95" customHeight="1">
      <c r="A17" s="1453" t="s">
        <v>2375</v>
      </c>
      <c r="B17" s="1449" t="s">
        <v>528</v>
      </c>
      <c r="C17" s="1500">
        <f t="shared" si="1"/>
        <v>3084</v>
      </c>
      <c r="D17" s="1502">
        <v>24</v>
      </c>
      <c r="E17" s="1502">
        <v>680</v>
      </c>
      <c r="F17" s="1502">
        <v>2380</v>
      </c>
      <c r="H17" s="21">
        <f t="shared" si="0"/>
        <v>0</v>
      </c>
    </row>
    <row r="18" spans="1:32" s="94" customFormat="1" ht="18.95" customHeight="1">
      <c r="A18" s="1453"/>
      <c r="B18" s="1449" t="s">
        <v>526</v>
      </c>
      <c r="C18" s="1500">
        <f t="shared" si="1"/>
        <v>5984</v>
      </c>
      <c r="D18" s="1502">
        <v>28</v>
      </c>
      <c r="E18" s="1502">
        <v>942</v>
      </c>
      <c r="F18" s="1502">
        <v>5014</v>
      </c>
      <c r="H18" s="21">
        <f t="shared" si="0"/>
        <v>0</v>
      </c>
    </row>
    <row r="19" spans="1:32" s="94" customFormat="1" ht="18.95" customHeight="1">
      <c r="A19" s="1453" t="s">
        <v>533</v>
      </c>
      <c r="B19" s="1449" t="s">
        <v>528</v>
      </c>
      <c r="C19" s="1500">
        <f t="shared" si="1"/>
        <v>530</v>
      </c>
      <c r="D19" s="1502">
        <v>2</v>
      </c>
      <c r="E19" s="1502">
        <v>95</v>
      </c>
      <c r="F19" s="1502">
        <v>433</v>
      </c>
      <c r="H19" s="21">
        <f t="shared" si="0"/>
        <v>0</v>
      </c>
    </row>
    <row r="20" spans="1:32" s="94" customFormat="1" ht="18.95" customHeight="1">
      <c r="A20" s="1453"/>
      <c r="B20" s="1449" t="s">
        <v>526</v>
      </c>
      <c r="C20" s="1500">
        <f t="shared" si="1"/>
        <v>690</v>
      </c>
      <c r="D20" s="1502">
        <v>2</v>
      </c>
      <c r="E20" s="1502">
        <v>115</v>
      </c>
      <c r="F20" s="1502">
        <v>573</v>
      </c>
      <c r="H20" s="21">
        <f t="shared" si="0"/>
        <v>0</v>
      </c>
    </row>
    <row r="21" spans="1:32" s="157" customFormat="1" ht="18.95" customHeight="1">
      <c r="A21" s="1453" t="s">
        <v>534</v>
      </c>
      <c r="B21" s="1449" t="s">
        <v>528</v>
      </c>
      <c r="C21" s="1500">
        <f t="shared" si="1"/>
        <v>377</v>
      </c>
      <c r="D21" s="1502">
        <v>0</v>
      </c>
      <c r="E21" s="1502">
        <v>150</v>
      </c>
      <c r="F21" s="1502">
        <v>227</v>
      </c>
      <c r="H21" s="21">
        <f t="shared" si="0"/>
        <v>0</v>
      </c>
    </row>
    <row r="22" spans="1:32" s="94" customFormat="1" ht="18.95" customHeight="1">
      <c r="A22" s="1462"/>
      <c r="B22" s="1449" t="s">
        <v>526</v>
      </c>
      <c r="C22" s="1500">
        <f t="shared" si="1"/>
        <v>378</v>
      </c>
      <c r="D22" s="1502">
        <v>0</v>
      </c>
      <c r="E22" s="1502">
        <v>151</v>
      </c>
      <c r="F22" s="1502">
        <v>227</v>
      </c>
      <c r="H22" s="21">
        <f t="shared" si="0"/>
        <v>0</v>
      </c>
    </row>
    <row r="23" spans="1:32" s="94" customFormat="1" ht="9.9499999999999993" customHeight="1">
      <c r="A23" s="1462"/>
      <c r="B23" s="1449"/>
      <c r="C23" s="570"/>
      <c r="D23" s="1462"/>
      <c r="E23" s="1462"/>
      <c r="F23" s="1462"/>
    </row>
    <row r="24" spans="1:32" s="94" customFormat="1" ht="18.95" customHeight="1">
      <c r="A24" s="1475"/>
      <c r="B24" s="1450"/>
      <c r="C24" s="608"/>
      <c r="D24" s="609"/>
      <c r="E24" s="609"/>
      <c r="F24" s="609"/>
    </row>
    <row r="25" spans="1:32" s="1469" customFormat="1" ht="13.9" customHeight="1">
      <c r="A25" s="1467" t="s">
        <v>328</v>
      </c>
      <c r="B25" s="1643" t="s">
        <v>329</v>
      </c>
      <c r="C25" s="99" t="s">
        <v>330</v>
      </c>
      <c r="E25" s="1490" t="s">
        <v>332</v>
      </c>
      <c r="F25" s="99" t="s">
        <v>333</v>
      </c>
      <c r="I25" s="94"/>
    </row>
    <row r="26" spans="1:32" s="1469" customFormat="1" ht="13.9" customHeight="1">
      <c r="A26" s="1462"/>
      <c r="B26" s="1462"/>
      <c r="C26" s="99" t="s">
        <v>334</v>
      </c>
      <c r="I26" s="94"/>
      <c r="K26" s="1462"/>
      <c r="L26" s="1462"/>
      <c r="M26" s="1462"/>
    </row>
    <row r="27" spans="1:32" s="94" customFormat="1" ht="13.9" customHeight="1">
      <c r="A27" s="1453"/>
      <c r="B27" s="1462"/>
      <c r="C27" s="1500"/>
      <c r="D27" s="1500"/>
      <c r="E27" s="1500"/>
      <c r="F27" s="1500"/>
    </row>
    <row r="28" spans="1:32" s="94" customFormat="1" ht="13.9" customHeight="1">
      <c r="A28" s="94" t="s">
        <v>141</v>
      </c>
      <c r="B28" s="1643"/>
    </row>
    <row r="29" spans="1:32" s="94" customFormat="1" ht="13.9" customHeight="1">
      <c r="A29" s="94" t="s">
        <v>272</v>
      </c>
      <c r="B29" s="1469"/>
      <c r="C29" s="1469"/>
    </row>
    <row r="30" spans="1:32" s="94" customFormat="1" ht="13.9" customHeight="1">
      <c r="A30" s="366"/>
      <c r="B30" s="1469"/>
      <c r="C30" s="1469"/>
    </row>
    <row r="31" spans="1:32" s="94" customFormat="1" ht="13.9" customHeight="1">
      <c r="A31" s="157"/>
      <c r="B31" s="157"/>
      <c r="C31" s="21">
        <f>C6-C8-C10-C12</f>
        <v>0</v>
      </c>
      <c r="D31" s="21">
        <f>D6-D8-D10-D12</f>
        <v>0</v>
      </c>
      <c r="E31" s="21">
        <f>E6-E8-E10-E12</f>
        <v>0</v>
      </c>
      <c r="F31" s="21">
        <f>F6-F8-F10-F12</f>
        <v>0</v>
      </c>
      <c r="AB31" s="1469"/>
      <c r="AC31" s="1469"/>
      <c r="AD31" s="1469"/>
      <c r="AE31" s="1469"/>
      <c r="AF31" s="1469"/>
    </row>
    <row r="32" spans="1:32">
      <c r="C32" s="372">
        <f>C14-C16-C18-C20-C22</f>
        <v>0</v>
      </c>
      <c r="D32" s="372">
        <f>D14-D16-D18-D20-D22</f>
        <v>0</v>
      </c>
      <c r="E32" s="372">
        <f>E14-E16-E18-E20-E22</f>
        <v>0</v>
      </c>
      <c r="F32" s="372">
        <f>F14-F16-F18-F20-F22</f>
        <v>0</v>
      </c>
    </row>
  </sheetData>
  <mergeCells count="2">
    <mergeCell ref="A3:F3"/>
    <mergeCell ref="A5:B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&amp;C&amp;8&amp;A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3"/>
  <sheetViews>
    <sheetView view="pageBreakPreview" zoomScaleNormal="80" zoomScaleSheetLayoutView="100" workbookViewId="0">
      <selection activeCell="I10" sqref="I10"/>
    </sheetView>
  </sheetViews>
  <sheetFormatPr defaultColWidth="9" defaultRowHeight="15.75"/>
  <cols>
    <col min="1" max="1" width="18.125" style="97" customWidth="1"/>
    <col min="2" max="2" width="10.875" style="383" customWidth="1"/>
    <col min="3" max="3" width="25" style="97" customWidth="1"/>
    <col min="4" max="4" width="24.875" style="97" customWidth="1"/>
    <col min="5" max="6" width="25" style="97" customWidth="1"/>
    <col min="7" max="16384" width="9" style="97"/>
  </cols>
  <sheetData>
    <row r="1" spans="1:12" s="94" customFormat="1" ht="14.25">
      <c r="A1" s="1438" t="s">
        <v>3384</v>
      </c>
      <c r="B1" s="1173" t="s">
        <v>3412</v>
      </c>
      <c r="E1" s="1438" t="s">
        <v>2620</v>
      </c>
      <c r="F1" s="1438" t="s">
        <v>1440</v>
      </c>
      <c r="G1" s="1462"/>
      <c r="H1" s="1462"/>
      <c r="I1" s="1469"/>
      <c r="J1" s="1462"/>
      <c r="K1" s="1462"/>
      <c r="L1" s="1462"/>
    </row>
    <row r="2" spans="1:12" s="94" customFormat="1" ht="14.25">
      <c r="A2" s="1438" t="s">
        <v>3413</v>
      </c>
      <c r="B2" s="1172" t="s">
        <v>3414</v>
      </c>
      <c r="C2" s="1475"/>
      <c r="D2" s="7" t="s">
        <v>220</v>
      </c>
      <c r="E2" s="1496" t="s">
        <v>2621</v>
      </c>
      <c r="F2" s="1516" t="s">
        <v>744</v>
      </c>
      <c r="G2" s="1462"/>
      <c r="H2" s="1462"/>
      <c r="I2" s="1462"/>
      <c r="J2" s="1462"/>
      <c r="K2" s="1462"/>
      <c r="L2" s="1462"/>
    </row>
    <row r="3" spans="1:12" s="100" customFormat="1" ht="27.75" customHeight="1">
      <c r="A3" s="1762" t="s">
        <v>3415</v>
      </c>
      <c r="B3" s="1762"/>
      <c r="C3" s="1762"/>
      <c r="D3" s="1762"/>
      <c r="E3" s="1762"/>
      <c r="F3" s="1762"/>
    </row>
    <row r="4" spans="1:12" s="94" customFormat="1" ht="18.75" customHeight="1">
      <c r="A4" s="1471"/>
      <c r="B4" s="1447"/>
      <c r="C4" s="1447"/>
      <c r="D4" s="1137" t="s">
        <v>3416</v>
      </c>
      <c r="E4" s="1447"/>
      <c r="F4" s="1171" t="s">
        <v>2622</v>
      </c>
    </row>
    <row r="5" spans="1:12" s="1710" customFormat="1" ht="32.25" customHeight="1">
      <c r="A5" s="1989" t="s">
        <v>3417</v>
      </c>
      <c r="B5" s="1988"/>
      <c r="C5" s="1140" t="s">
        <v>3418</v>
      </c>
      <c r="D5" s="1140" t="s">
        <v>3419</v>
      </c>
      <c r="E5" s="1140" t="s">
        <v>3420</v>
      </c>
      <c r="F5" s="1140" t="s">
        <v>3421</v>
      </c>
    </row>
    <row r="6" spans="1:12" s="94" customFormat="1" ht="18.95" customHeight="1">
      <c r="A6" s="1139" t="s">
        <v>3422</v>
      </c>
      <c r="B6" s="729" t="s">
        <v>3423</v>
      </c>
      <c r="C6" s="193">
        <f>C8+C10+C12</f>
        <v>166613</v>
      </c>
      <c r="D6" s="193">
        <f>D8+D10+D12</f>
        <v>1166</v>
      </c>
      <c r="E6" s="193">
        <f>E8+E10+E12</f>
        <v>81982</v>
      </c>
      <c r="F6" s="193">
        <f>F8+F10+F12</f>
        <v>83465</v>
      </c>
      <c r="H6" s="21">
        <f t="shared" ref="H6:H12" si="0">C6-D6-E6-F6</f>
        <v>0</v>
      </c>
    </row>
    <row r="7" spans="1:12" s="94" customFormat="1" ht="18.95" customHeight="1">
      <c r="A7" s="1138" t="s">
        <v>3424</v>
      </c>
      <c r="B7" s="729" t="s">
        <v>3425</v>
      </c>
      <c r="C7" s="1500">
        <f t="shared" ref="C7:C12" si="1">SUM(D7:F7)</f>
        <v>24763</v>
      </c>
      <c r="D7" s="1500">
        <v>364</v>
      </c>
      <c r="E7" s="1500">
        <v>11713</v>
      </c>
      <c r="F7" s="1500">
        <v>12686</v>
      </c>
      <c r="H7" s="21">
        <f t="shared" si="0"/>
        <v>0</v>
      </c>
    </row>
    <row r="8" spans="1:12" s="94" customFormat="1" ht="18.95" customHeight="1">
      <c r="A8" s="1453"/>
      <c r="B8" s="729" t="s">
        <v>3423</v>
      </c>
      <c r="C8" s="1500">
        <f t="shared" si="1"/>
        <v>137035</v>
      </c>
      <c r="D8" s="1500">
        <v>1022</v>
      </c>
      <c r="E8" s="1500">
        <v>74599</v>
      </c>
      <c r="F8" s="1500">
        <v>61414</v>
      </c>
      <c r="H8" s="21">
        <f t="shared" si="0"/>
        <v>0</v>
      </c>
    </row>
    <row r="9" spans="1:12" s="94" customFormat="1" ht="18.95" customHeight="1">
      <c r="A9" s="1138" t="s">
        <v>3426</v>
      </c>
      <c r="B9" s="729" t="s">
        <v>3425</v>
      </c>
      <c r="C9" s="1500">
        <f t="shared" si="1"/>
        <v>13720</v>
      </c>
      <c r="D9" s="1500">
        <v>114</v>
      </c>
      <c r="E9" s="1500">
        <v>4550</v>
      </c>
      <c r="F9" s="1500">
        <v>9056</v>
      </c>
      <c r="H9" s="21">
        <f t="shared" si="0"/>
        <v>0</v>
      </c>
    </row>
    <row r="10" spans="1:12" s="94" customFormat="1" ht="18.95" customHeight="1">
      <c r="A10" s="1453"/>
      <c r="B10" s="729" t="s">
        <v>3427</v>
      </c>
      <c r="C10" s="1500">
        <f t="shared" si="1"/>
        <v>29247</v>
      </c>
      <c r="D10" s="1500">
        <v>144</v>
      </c>
      <c r="E10" s="1500">
        <v>7336</v>
      </c>
      <c r="F10" s="1500">
        <v>21767</v>
      </c>
      <c r="H10" s="21">
        <f t="shared" si="0"/>
        <v>0</v>
      </c>
    </row>
    <row r="11" spans="1:12" s="94" customFormat="1" ht="18.95" customHeight="1">
      <c r="A11" s="1138" t="s">
        <v>3428</v>
      </c>
      <c r="B11" s="729" t="s">
        <v>3425</v>
      </c>
      <c r="C11" s="1500">
        <f t="shared" si="1"/>
        <v>296</v>
      </c>
      <c r="D11" s="1500">
        <v>0</v>
      </c>
      <c r="E11" s="1500">
        <v>46</v>
      </c>
      <c r="F11" s="1500">
        <v>250</v>
      </c>
      <c r="H11" s="21">
        <f t="shared" si="0"/>
        <v>0</v>
      </c>
    </row>
    <row r="12" spans="1:12" s="94" customFormat="1" ht="18.95" customHeight="1">
      <c r="A12" s="1490"/>
      <c r="B12" s="729" t="s">
        <v>3423</v>
      </c>
      <c r="C12" s="1500">
        <f t="shared" si="1"/>
        <v>331</v>
      </c>
      <c r="D12" s="1500">
        <v>0</v>
      </c>
      <c r="E12" s="1500">
        <v>47</v>
      </c>
      <c r="F12" s="1500">
        <v>284</v>
      </c>
      <c r="H12" s="21">
        <f t="shared" si="0"/>
        <v>0</v>
      </c>
    </row>
    <row r="13" spans="1:12" s="94" customFormat="1" ht="9.9499999999999993" customHeight="1">
      <c r="A13" s="1462"/>
      <c r="B13" s="1449"/>
      <c r="C13" s="1500"/>
      <c r="D13" s="21"/>
      <c r="E13" s="21"/>
      <c r="F13" s="21"/>
      <c r="H13" s="21"/>
    </row>
    <row r="14" spans="1:12" s="94" customFormat="1" ht="18.95" customHeight="1">
      <c r="A14" s="1032" t="s">
        <v>3429</v>
      </c>
      <c r="B14" s="729" t="s">
        <v>3423</v>
      </c>
      <c r="C14" s="1500">
        <f>C16+C18+C20+C23</f>
        <v>60912</v>
      </c>
      <c r="D14" s="21">
        <f>D16+D18+D20+D23</f>
        <v>414</v>
      </c>
      <c r="E14" s="21">
        <f>E16+E18+E20+E23</f>
        <v>37181</v>
      </c>
      <c r="F14" s="21">
        <f>F16+F18+F20+F23</f>
        <v>23317</v>
      </c>
      <c r="H14" s="21">
        <f t="shared" ref="H14:H20" si="2">C14-D14-E14-F14</f>
        <v>0</v>
      </c>
    </row>
    <row r="15" spans="1:12" s="94" customFormat="1" ht="18.95" customHeight="1">
      <c r="A15" s="1138" t="s">
        <v>3430</v>
      </c>
      <c r="B15" s="729" t="s">
        <v>3425</v>
      </c>
      <c r="C15" s="1500">
        <f t="shared" ref="C15:C20" si="3">SUM(D15:F15)</f>
        <v>10516</v>
      </c>
      <c r="D15" s="1499">
        <v>166</v>
      </c>
      <c r="E15" s="1499">
        <v>6306</v>
      </c>
      <c r="F15" s="1499">
        <v>4044</v>
      </c>
      <c r="H15" s="21">
        <f t="shared" si="2"/>
        <v>0</v>
      </c>
    </row>
    <row r="16" spans="1:12" s="94" customFormat="1" ht="18.95" customHeight="1">
      <c r="A16" s="1453"/>
      <c r="B16" s="729" t="s">
        <v>3423</v>
      </c>
      <c r="C16" s="1500">
        <f t="shared" si="3"/>
        <v>53872</v>
      </c>
      <c r="D16" s="1500">
        <v>369</v>
      </c>
      <c r="E16" s="1500">
        <v>36107</v>
      </c>
      <c r="F16" s="1500">
        <v>17396</v>
      </c>
      <c r="H16" s="21">
        <f t="shared" si="2"/>
        <v>0</v>
      </c>
    </row>
    <row r="17" spans="1:32" s="94" customFormat="1" ht="18.95" customHeight="1">
      <c r="A17" s="1138" t="s">
        <v>3431</v>
      </c>
      <c r="B17" s="729" t="s">
        <v>3425</v>
      </c>
      <c r="C17" s="1500">
        <f t="shared" si="3"/>
        <v>2854</v>
      </c>
      <c r="D17" s="1500">
        <v>21</v>
      </c>
      <c r="E17" s="1500">
        <v>660</v>
      </c>
      <c r="F17" s="1500">
        <v>2173</v>
      </c>
      <c r="H17" s="21">
        <f t="shared" si="2"/>
        <v>0</v>
      </c>
    </row>
    <row r="18" spans="1:32" s="94" customFormat="1" ht="18.95" customHeight="1">
      <c r="A18" s="1453"/>
      <c r="B18" s="729" t="s">
        <v>3423</v>
      </c>
      <c r="C18" s="1500">
        <f t="shared" si="3"/>
        <v>5877</v>
      </c>
      <c r="D18" s="1500">
        <v>37</v>
      </c>
      <c r="E18" s="1500">
        <v>849</v>
      </c>
      <c r="F18" s="1500">
        <v>4991</v>
      </c>
      <c r="H18" s="21">
        <f t="shared" si="2"/>
        <v>0</v>
      </c>
    </row>
    <row r="19" spans="1:32" s="94" customFormat="1" ht="18.95" customHeight="1">
      <c r="A19" s="1138" t="s">
        <v>3432</v>
      </c>
      <c r="B19" s="729" t="s">
        <v>3425</v>
      </c>
      <c r="C19" s="1500">
        <f t="shared" si="3"/>
        <v>492</v>
      </c>
      <c r="D19" s="1500">
        <v>8</v>
      </c>
      <c r="E19" s="1500">
        <v>56</v>
      </c>
      <c r="F19" s="1500">
        <v>428</v>
      </c>
      <c r="H19" s="21">
        <f t="shared" si="2"/>
        <v>0</v>
      </c>
    </row>
    <row r="20" spans="1:32" s="94" customFormat="1" ht="18.95" customHeight="1">
      <c r="A20" s="1453"/>
      <c r="B20" s="729" t="s">
        <v>3423</v>
      </c>
      <c r="C20" s="1500">
        <f t="shared" si="3"/>
        <v>782</v>
      </c>
      <c r="D20" s="1500">
        <v>8</v>
      </c>
      <c r="E20" s="1500">
        <v>66</v>
      </c>
      <c r="F20" s="1500">
        <v>708</v>
      </c>
      <c r="H20" s="21">
        <f t="shared" si="2"/>
        <v>0</v>
      </c>
    </row>
    <row r="21" spans="1:32" s="94" customFormat="1" ht="9.9499999999999993" customHeight="1">
      <c r="A21" s="1453"/>
      <c r="B21" s="1449"/>
      <c r="C21" s="1500"/>
      <c r="D21" s="21"/>
      <c r="E21" s="21"/>
      <c r="F21" s="21"/>
      <c r="H21" s="21"/>
    </row>
    <row r="22" spans="1:32" s="157" customFormat="1" ht="18.95" customHeight="1">
      <c r="A22" s="1138" t="s">
        <v>2623</v>
      </c>
      <c r="B22" s="729" t="s">
        <v>3425</v>
      </c>
      <c r="C22" s="1500">
        <f>SUM(D22:F22)</f>
        <v>373</v>
      </c>
      <c r="D22" s="1500">
        <v>0</v>
      </c>
      <c r="E22" s="1500">
        <v>151</v>
      </c>
      <c r="F22" s="1500">
        <v>222</v>
      </c>
      <c r="H22" s="21">
        <f>C22-D22-E22-F22</f>
        <v>0</v>
      </c>
    </row>
    <row r="23" spans="1:32" s="94" customFormat="1" ht="18.95" customHeight="1">
      <c r="A23" s="1462"/>
      <c r="B23" s="729" t="s">
        <v>3423</v>
      </c>
      <c r="C23" s="1500">
        <f>SUM(D23:F23)</f>
        <v>381</v>
      </c>
      <c r="D23" s="1500">
        <v>0</v>
      </c>
      <c r="E23" s="1500">
        <v>159</v>
      </c>
      <c r="F23" s="1500">
        <v>222</v>
      </c>
      <c r="H23" s="21">
        <f>C23-D23-E23-F23</f>
        <v>0</v>
      </c>
    </row>
    <row r="24" spans="1:32" s="94" customFormat="1" ht="9.9499999999999993" customHeight="1">
      <c r="A24" s="1462"/>
      <c r="B24" s="1449"/>
      <c r="C24" s="570"/>
      <c r="D24" s="1462"/>
      <c r="E24" s="1462"/>
      <c r="F24" s="1462"/>
    </row>
    <row r="25" spans="1:32" s="94" customFormat="1" ht="18.95" customHeight="1">
      <c r="A25" s="1137"/>
      <c r="B25" s="318"/>
      <c r="C25" s="608"/>
      <c r="D25" s="609"/>
      <c r="E25" s="609"/>
      <c r="F25" s="609"/>
    </row>
    <row r="26" spans="1:32" s="1469" customFormat="1" ht="13.9" customHeight="1">
      <c r="A26" s="1139" t="s">
        <v>2624</v>
      </c>
      <c r="B26" s="1133" t="s">
        <v>2625</v>
      </c>
      <c r="C26" s="1170" t="s">
        <v>2626</v>
      </c>
      <c r="E26" s="1101" t="s">
        <v>2627</v>
      </c>
      <c r="F26" s="99" t="s">
        <v>3433</v>
      </c>
      <c r="I26" s="94"/>
    </row>
    <row r="27" spans="1:32" s="1469" customFormat="1" ht="13.9" customHeight="1">
      <c r="A27" s="1462"/>
      <c r="B27" s="1462"/>
      <c r="C27" s="1170" t="s">
        <v>2628</v>
      </c>
      <c r="I27" s="94"/>
      <c r="K27" s="1462"/>
      <c r="L27" s="1462"/>
      <c r="M27" s="1462"/>
    </row>
    <row r="28" spans="1:32" s="94" customFormat="1" ht="13.9" customHeight="1">
      <c r="A28" s="1453"/>
      <c r="B28" s="1462"/>
      <c r="C28" s="1500"/>
      <c r="D28" s="1500"/>
      <c r="E28" s="1500"/>
      <c r="F28" s="1500"/>
    </row>
    <row r="29" spans="1:32" s="94" customFormat="1" ht="13.9" customHeight="1">
      <c r="A29" s="339" t="s">
        <v>2629</v>
      </c>
      <c r="B29" s="1643"/>
    </row>
    <row r="30" spans="1:32" s="94" customFormat="1" ht="13.9" customHeight="1">
      <c r="A30" s="339" t="s">
        <v>2630</v>
      </c>
      <c r="B30" s="1469"/>
      <c r="C30" s="1469"/>
    </row>
    <row r="31" spans="1:32" s="94" customFormat="1" ht="13.9" customHeight="1">
      <c r="A31" s="366"/>
      <c r="B31" s="1469"/>
      <c r="C31" s="1469"/>
    </row>
    <row r="32" spans="1:32" s="94" customFormat="1" ht="13.9" customHeight="1">
      <c r="A32" s="1073"/>
      <c r="B32" s="157"/>
      <c r="C32" s="21">
        <f>C6-C8-C10-C12</f>
        <v>0</v>
      </c>
      <c r="D32" s="21">
        <f>D6-D8-D10-D12</f>
        <v>0</v>
      </c>
      <c r="E32" s="21">
        <f>E6-E8-E10-E12</f>
        <v>0</v>
      </c>
      <c r="F32" s="21">
        <f>F6-F8-F10-F12</f>
        <v>0</v>
      </c>
      <c r="AB32" s="1469"/>
      <c r="AC32" s="1469"/>
      <c r="AD32" s="1469"/>
      <c r="AE32" s="1469"/>
      <c r="AF32" s="1469"/>
    </row>
    <row r="33" spans="3:6">
      <c r="C33" s="372">
        <f>C14-C16-C18-C20-C23</f>
        <v>0</v>
      </c>
      <c r="D33" s="372">
        <f>D14-D16-D18-D20-D23</f>
        <v>0</v>
      </c>
      <c r="E33" s="372">
        <f>E14-E16-E18-E20-E23</f>
        <v>0</v>
      </c>
      <c r="F33" s="372">
        <f>F14-F16-F18-F20-F23</f>
        <v>0</v>
      </c>
    </row>
  </sheetData>
  <mergeCells count="2">
    <mergeCell ref="A3:F3"/>
    <mergeCell ref="A5:B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&amp;C&amp;10&amp;A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G48"/>
  <sheetViews>
    <sheetView view="pageBreakPreview" zoomScale="80" zoomScaleNormal="80" zoomScaleSheetLayoutView="80" workbookViewId="0">
      <selection activeCell="I10" sqref="I10"/>
    </sheetView>
  </sheetViews>
  <sheetFormatPr defaultColWidth="9" defaultRowHeight="15.75"/>
  <cols>
    <col min="1" max="1" width="22.125" style="97" customWidth="1"/>
    <col min="2" max="2" width="5.625" style="97" bestFit="1" customWidth="1"/>
    <col min="3" max="3" width="23.625" style="97" customWidth="1"/>
    <col min="4" max="7" width="6.125" style="97" customWidth="1"/>
    <col min="8" max="10" width="6.5" style="97" customWidth="1"/>
    <col min="11" max="11" width="6.625" style="97" customWidth="1"/>
    <col min="12" max="12" width="5.5" style="97" customWidth="1"/>
    <col min="13" max="13" width="5" style="97" customWidth="1"/>
    <col min="14" max="14" width="6.5" style="97" customWidth="1"/>
    <col min="15" max="15" width="9.25" style="97" customWidth="1"/>
    <col min="16" max="256" width="9" style="97"/>
    <col min="257" max="257" width="22.125" style="97" customWidth="1"/>
    <col min="258" max="258" width="5.625" style="97" bestFit="1" customWidth="1"/>
    <col min="259" max="259" width="23.625" style="97" customWidth="1"/>
    <col min="260" max="263" width="6.125" style="97" customWidth="1"/>
    <col min="264" max="266" width="6.5" style="97" customWidth="1"/>
    <col min="267" max="267" width="6.625" style="97" customWidth="1"/>
    <col min="268" max="268" width="5.5" style="97" customWidth="1"/>
    <col min="269" max="269" width="5" style="97" customWidth="1"/>
    <col min="270" max="270" width="6.5" style="97" customWidth="1"/>
    <col min="271" max="271" width="9.25" style="97" customWidth="1"/>
    <col min="272" max="512" width="9" style="97"/>
    <col min="513" max="513" width="22.125" style="97" customWidth="1"/>
    <col min="514" max="514" width="5.625" style="97" bestFit="1" customWidth="1"/>
    <col min="515" max="515" width="23.625" style="97" customWidth="1"/>
    <col min="516" max="519" width="6.125" style="97" customWidth="1"/>
    <col min="520" max="522" width="6.5" style="97" customWidth="1"/>
    <col min="523" max="523" width="6.625" style="97" customWidth="1"/>
    <col min="524" max="524" width="5.5" style="97" customWidth="1"/>
    <col min="525" max="525" width="5" style="97" customWidth="1"/>
    <col min="526" max="526" width="6.5" style="97" customWidth="1"/>
    <col min="527" max="527" width="9.25" style="97" customWidth="1"/>
    <col min="528" max="768" width="9" style="97"/>
    <col min="769" max="769" width="22.125" style="97" customWidth="1"/>
    <col min="770" max="770" width="5.625" style="97" bestFit="1" customWidth="1"/>
    <col min="771" max="771" width="23.625" style="97" customWidth="1"/>
    <col min="772" max="775" width="6.125" style="97" customWidth="1"/>
    <col min="776" max="778" width="6.5" style="97" customWidth="1"/>
    <col min="779" max="779" width="6.625" style="97" customWidth="1"/>
    <col min="780" max="780" width="5.5" style="97" customWidth="1"/>
    <col min="781" max="781" width="5" style="97" customWidth="1"/>
    <col min="782" max="782" width="6.5" style="97" customWidth="1"/>
    <col min="783" max="783" width="9.25" style="97" customWidth="1"/>
    <col min="784" max="1024" width="9" style="97"/>
    <col min="1025" max="1025" width="22.125" style="97" customWidth="1"/>
    <col min="1026" max="1026" width="5.625" style="97" bestFit="1" customWidth="1"/>
    <col min="1027" max="1027" width="23.625" style="97" customWidth="1"/>
    <col min="1028" max="1031" width="6.125" style="97" customWidth="1"/>
    <col min="1032" max="1034" width="6.5" style="97" customWidth="1"/>
    <col min="1035" max="1035" width="6.625" style="97" customWidth="1"/>
    <col min="1036" max="1036" width="5.5" style="97" customWidth="1"/>
    <col min="1037" max="1037" width="5" style="97" customWidth="1"/>
    <col min="1038" max="1038" width="6.5" style="97" customWidth="1"/>
    <col min="1039" max="1039" width="9.25" style="97" customWidth="1"/>
    <col min="1040" max="1280" width="9" style="97"/>
    <col min="1281" max="1281" width="22.125" style="97" customWidth="1"/>
    <col min="1282" max="1282" width="5.625" style="97" bestFit="1" customWidth="1"/>
    <col min="1283" max="1283" width="23.625" style="97" customWidth="1"/>
    <col min="1284" max="1287" width="6.125" style="97" customWidth="1"/>
    <col min="1288" max="1290" width="6.5" style="97" customWidth="1"/>
    <col min="1291" max="1291" width="6.625" style="97" customWidth="1"/>
    <col min="1292" max="1292" width="5.5" style="97" customWidth="1"/>
    <col min="1293" max="1293" width="5" style="97" customWidth="1"/>
    <col min="1294" max="1294" width="6.5" style="97" customWidth="1"/>
    <col min="1295" max="1295" width="9.25" style="97" customWidth="1"/>
    <col min="1296" max="1536" width="9" style="97"/>
    <col min="1537" max="1537" width="22.125" style="97" customWidth="1"/>
    <col min="1538" max="1538" width="5.625" style="97" bestFit="1" customWidth="1"/>
    <col min="1539" max="1539" width="23.625" style="97" customWidth="1"/>
    <col min="1540" max="1543" width="6.125" style="97" customWidth="1"/>
    <col min="1544" max="1546" width="6.5" style="97" customWidth="1"/>
    <col min="1547" max="1547" width="6.625" style="97" customWidth="1"/>
    <col min="1548" max="1548" width="5.5" style="97" customWidth="1"/>
    <col min="1549" max="1549" width="5" style="97" customWidth="1"/>
    <col min="1550" max="1550" width="6.5" style="97" customWidth="1"/>
    <col min="1551" max="1551" width="9.25" style="97" customWidth="1"/>
    <col min="1552" max="1792" width="9" style="97"/>
    <col min="1793" max="1793" width="22.125" style="97" customWidth="1"/>
    <col min="1794" max="1794" width="5.625" style="97" bestFit="1" customWidth="1"/>
    <col min="1795" max="1795" width="23.625" style="97" customWidth="1"/>
    <col min="1796" max="1799" width="6.125" style="97" customWidth="1"/>
    <col min="1800" max="1802" width="6.5" style="97" customWidth="1"/>
    <col min="1803" max="1803" width="6.625" style="97" customWidth="1"/>
    <col min="1804" max="1804" width="5.5" style="97" customWidth="1"/>
    <col min="1805" max="1805" width="5" style="97" customWidth="1"/>
    <col min="1806" max="1806" width="6.5" style="97" customWidth="1"/>
    <col min="1807" max="1807" width="9.25" style="97" customWidth="1"/>
    <col min="1808" max="2048" width="9" style="97"/>
    <col min="2049" max="2049" width="22.125" style="97" customWidth="1"/>
    <col min="2050" max="2050" width="5.625" style="97" bestFit="1" customWidth="1"/>
    <col min="2051" max="2051" width="23.625" style="97" customWidth="1"/>
    <col min="2052" max="2055" width="6.125" style="97" customWidth="1"/>
    <col min="2056" max="2058" width="6.5" style="97" customWidth="1"/>
    <col min="2059" max="2059" width="6.625" style="97" customWidth="1"/>
    <col min="2060" max="2060" width="5.5" style="97" customWidth="1"/>
    <col min="2061" max="2061" width="5" style="97" customWidth="1"/>
    <col min="2062" max="2062" width="6.5" style="97" customWidth="1"/>
    <col min="2063" max="2063" width="9.25" style="97" customWidth="1"/>
    <col min="2064" max="2304" width="9" style="97"/>
    <col min="2305" max="2305" width="22.125" style="97" customWidth="1"/>
    <col min="2306" max="2306" width="5.625" style="97" bestFit="1" customWidth="1"/>
    <col min="2307" max="2307" width="23.625" style="97" customWidth="1"/>
    <col min="2308" max="2311" width="6.125" style="97" customWidth="1"/>
    <col min="2312" max="2314" width="6.5" style="97" customWidth="1"/>
    <col min="2315" max="2315" width="6.625" style="97" customWidth="1"/>
    <col min="2316" max="2316" width="5.5" style="97" customWidth="1"/>
    <col min="2317" max="2317" width="5" style="97" customWidth="1"/>
    <col min="2318" max="2318" width="6.5" style="97" customWidth="1"/>
    <col min="2319" max="2319" width="9.25" style="97" customWidth="1"/>
    <col min="2320" max="2560" width="9" style="97"/>
    <col min="2561" max="2561" width="22.125" style="97" customWidth="1"/>
    <col min="2562" max="2562" width="5.625" style="97" bestFit="1" customWidth="1"/>
    <col min="2563" max="2563" width="23.625" style="97" customWidth="1"/>
    <col min="2564" max="2567" width="6.125" style="97" customWidth="1"/>
    <col min="2568" max="2570" width="6.5" style="97" customWidth="1"/>
    <col min="2571" max="2571" width="6.625" style="97" customWidth="1"/>
    <col min="2572" max="2572" width="5.5" style="97" customWidth="1"/>
    <col min="2573" max="2573" width="5" style="97" customWidth="1"/>
    <col min="2574" max="2574" width="6.5" style="97" customWidth="1"/>
    <col min="2575" max="2575" width="9.25" style="97" customWidth="1"/>
    <col min="2576" max="2816" width="9" style="97"/>
    <col min="2817" max="2817" width="22.125" style="97" customWidth="1"/>
    <col min="2818" max="2818" width="5.625" style="97" bestFit="1" customWidth="1"/>
    <col min="2819" max="2819" width="23.625" style="97" customWidth="1"/>
    <col min="2820" max="2823" width="6.125" style="97" customWidth="1"/>
    <col min="2824" max="2826" width="6.5" style="97" customWidth="1"/>
    <col min="2827" max="2827" width="6.625" style="97" customWidth="1"/>
    <col min="2828" max="2828" width="5.5" style="97" customWidth="1"/>
    <col min="2829" max="2829" width="5" style="97" customWidth="1"/>
    <col min="2830" max="2830" width="6.5" style="97" customWidth="1"/>
    <col min="2831" max="2831" width="9.25" style="97" customWidth="1"/>
    <col min="2832" max="3072" width="9" style="97"/>
    <col min="3073" max="3073" width="22.125" style="97" customWidth="1"/>
    <col min="3074" max="3074" width="5.625" style="97" bestFit="1" customWidth="1"/>
    <col min="3075" max="3075" width="23.625" style="97" customWidth="1"/>
    <col min="3076" max="3079" width="6.125" style="97" customWidth="1"/>
    <col min="3080" max="3082" width="6.5" style="97" customWidth="1"/>
    <col min="3083" max="3083" width="6.625" style="97" customWidth="1"/>
    <col min="3084" max="3084" width="5.5" style="97" customWidth="1"/>
    <col min="3085" max="3085" width="5" style="97" customWidth="1"/>
    <col min="3086" max="3086" width="6.5" style="97" customWidth="1"/>
    <col min="3087" max="3087" width="9.25" style="97" customWidth="1"/>
    <col min="3088" max="3328" width="9" style="97"/>
    <col min="3329" max="3329" width="22.125" style="97" customWidth="1"/>
    <col min="3330" max="3330" width="5.625" style="97" bestFit="1" customWidth="1"/>
    <col min="3331" max="3331" width="23.625" style="97" customWidth="1"/>
    <col min="3332" max="3335" width="6.125" style="97" customWidth="1"/>
    <col min="3336" max="3338" width="6.5" style="97" customWidth="1"/>
    <col min="3339" max="3339" width="6.625" style="97" customWidth="1"/>
    <col min="3340" max="3340" width="5.5" style="97" customWidth="1"/>
    <col min="3341" max="3341" width="5" style="97" customWidth="1"/>
    <col min="3342" max="3342" width="6.5" style="97" customWidth="1"/>
    <col min="3343" max="3343" width="9.25" style="97" customWidth="1"/>
    <col min="3344" max="3584" width="9" style="97"/>
    <col min="3585" max="3585" width="22.125" style="97" customWidth="1"/>
    <col min="3586" max="3586" width="5.625" style="97" bestFit="1" customWidth="1"/>
    <col min="3587" max="3587" width="23.625" style="97" customWidth="1"/>
    <col min="3588" max="3591" width="6.125" style="97" customWidth="1"/>
    <col min="3592" max="3594" width="6.5" style="97" customWidth="1"/>
    <col min="3595" max="3595" width="6.625" style="97" customWidth="1"/>
    <col min="3596" max="3596" width="5.5" style="97" customWidth="1"/>
    <col min="3597" max="3597" width="5" style="97" customWidth="1"/>
    <col min="3598" max="3598" width="6.5" style="97" customWidth="1"/>
    <col min="3599" max="3599" width="9.25" style="97" customWidth="1"/>
    <col min="3600" max="3840" width="9" style="97"/>
    <col min="3841" max="3841" width="22.125" style="97" customWidth="1"/>
    <col min="3842" max="3842" width="5.625" style="97" bestFit="1" customWidth="1"/>
    <col min="3843" max="3843" width="23.625" style="97" customWidth="1"/>
    <col min="3844" max="3847" width="6.125" style="97" customWidth="1"/>
    <col min="3848" max="3850" width="6.5" style="97" customWidth="1"/>
    <col min="3851" max="3851" width="6.625" style="97" customWidth="1"/>
    <col min="3852" max="3852" width="5.5" style="97" customWidth="1"/>
    <col min="3853" max="3853" width="5" style="97" customWidth="1"/>
    <col min="3854" max="3854" width="6.5" style="97" customWidth="1"/>
    <col min="3855" max="3855" width="9.25" style="97" customWidth="1"/>
    <col min="3856" max="4096" width="9" style="97"/>
    <col min="4097" max="4097" width="22.125" style="97" customWidth="1"/>
    <col min="4098" max="4098" width="5.625" style="97" bestFit="1" customWidth="1"/>
    <col min="4099" max="4099" width="23.625" style="97" customWidth="1"/>
    <col min="4100" max="4103" width="6.125" style="97" customWidth="1"/>
    <col min="4104" max="4106" width="6.5" style="97" customWidth="1"/>
    <col min="4107" max="4107" width="6.625" style="97" customWidth="1"/>
    <col min="4108" max="4108" width="5.5" style="97" customWidth="1"/>
    <col min="4109" max="4109" width="5" style="97" customWidth="1"/>
    <col min="4110" max="4110" width="6.5" style="97" customWidth="1"/>
    <col min="4111" max="4111" width="9.25" style="97" customWidth="1"/>
    <col min="4112" max="4352" width="9" style="97"/>
    <col min="4353" max="4353" width="22.125" style="97" customWidth="1"/>
    <col min="4354" max="4354" width="5.625" style="97" bestFit="1" customWidth="1"/>
    <col min="4355" max="4355" width="23.625" style="97" customWidth="1"/>
    <col min="4356" max="4359" width="6.125" style="97" customWidth="1"/>
    <col min="4360" max="4362" width="6.5" style="97" customWidth="1"/>
    <col min="4363" max="4363" width="6.625" style="97" customWidth="1"/>
    <col min="4364" max="4364" width="5.5" style="97" customWidth="1"/>
    <col min="4365" max="4365" width="5" style="97" customWidth="1"/>
    <col min="4366" max="4366" width="6.5" style="97" customWidth="1"/>
    <col min="4367" max="4367" width="9.25" style="97" customWidth="1"/>
    <col min="4368" max="4608" width="9" style="97"/>
    <col min="4609" max="4609" width="22.125" style="97" customWidth="1"/>
    <col min="4610" max="4610" width="5.625" style="97" bestFit="1" customWidth="1"/>
    <col min="4611" max="4611" width="23.625" style="97" customWidth="1"/>
    <col min="4612" max="4615" width="6.125" style="97" customWidth="1"/>
    <col min="4616" max="4618" width="6.5" style="97" customWidth="1"/>
    <col min="4619" max="4619" width="6.625" style="97" customWidth="1"/>
    <col min="4620" max="4620" width="5.5" style="97" customWidth="1"/>
    <col min="4621" max="4621" width="5" style="97" customWidth="1"/>
    <col min="4622" max="4622" width="6.5" style="97" customWidth="1"/>
    <col min="4623" max="4623" width="9.25" style="97" customWidth="1"/>
    <col min="4624" max="4864" width="9" style="97"/>
    <col min="4865" max="4865" width="22.125" style="97" customWidth="1"/>
    <col min="4866" max="4866" width="5.625" style="97" bestFit="1" customWidth="1"/>
    <col min="4867" max="4867" width="23.625" style="97" customWidth="1"/>
    <col min="4868" max="4871" width="6.125" style="97" customWidth="1"/>
    <col min="4872" max="4874" width="6.5" style="97" customWidth="1"/>
    <col min="4875" max="4875" width="6.625" style="97" customWidth="1"/>
    <col min="4876" max="4876" width="5.5" style="97" customWidth="1"/>
    <col min="4877" max="4877" width="5" style="97" customWidth="1"/>
    <col min="4878" max="4878" width="6.5" style="97" customWidth="1"/>
    <col min="4879" max="4879" width="9.25" style="97" customWidth="1"/>
    <col min="4880" max="5120" width="9" style="97"/>
    <col min="5121" max="5121" width="22.125" style="97" customWidth="1"/>
    <col min="5122" max="5122" width="5.625" style="97" bestFit="1" customWidth="1"/>
    <col min="5123" max="5123" width="23.625" style="97" customWidth="1"/>
    <col min="5124" max="5127" width="6.125" style="97" customWidth="1"/>
    <col min="5128" max="5130" width="6.5" style="97" customWidth="1"/>
    <col min="5131" max="5131" width="6.625" style="97" customWidth="1"/>
    <col min="5132" max="5132" width="5.5" style="97" customWidth="1"/>
    <col min="5133" max="5133" width="5" style="97" customWidth="1"/>
    <col min="5134" max="5134" width="6.5" style="97" customWidth="1"/>
    <col min="5135" max="5135" width="9.25" style="97" customWidth="1"/>
    <col min="5136" max="5376" width="9" style="97"/>
    <col min="5377" max="5377" width="22.125" style="97" customWidth="1"/>
    <col min="5378" max="5378" width="5.625" style="97" bestFit="1" customWidth="1"/>
    <col min="5379" max="5379" width="23.625" style="97" customWidth="1"/>
    <col min="5380" max="5383" width="6.125" style="97" customWidth="1"/>
    <col min="5384" max="5386" width="6.5" style="97" customWidth="1"/>
    <col min="5387" max="5387" width="6.625" style="97" customWidth="1"/>
    <col min="5388" max="5388" width="5.5" style="97" customWidth="1"/>
    <col min="5389" max="5389" width="5" style="97" customWidth="1"/>
    <col min="5390" max="5390" width="6.5" style="97" customWidth="1"/>
    <col min="5391" max="5391" width="9.25" style="97" customWidth="1"/>
    <col min="5392" max="5632" width="9" style="97"/>
    <col min="5633" max="5633" width="22.125" style="97" customWidth="1"/>
    <col min="5634" max="5634" width="5.625" style="97" bestFit="1" customWidth="1"/>
    <col min="5635" max="5635" width="23.625" style="97" customWidth="1"/>
    <col min="5636" max="5639" width="6.125" style="97" customWidth="1"/>
    <col min="5640" max="5642" width="6.5" style="97" customWidth="1"/>
    <col min="5643" max="5643" width="6.625" style="97" customWidth="1"/>
    <col min="5644" max="5644" width="5.5" style="97" customWidth="1"/>
    <col min="5645" max="5645" width="5" style="97" customWidth="1"/>
    <col min="5646" max="5646" width="6.5" style="97" customWidth="1"/>
    <col min="5647" max="5647" width="9.25" style="97" customWidth="1"/>
    <col min="5648" max="5888" width="9" style="97"/>
    <col min="5889" max="5889" width="22.125" style="97" customWidth="1"/>
    <col min="5890" max="5890" width="5.625" style="97" bestFit="1" customWidth="1"/>
    <col min="5891" max="5891" width="23.625" style="97" customWidth="1"/>
    <col min="5892" max="5895" width="6.125" style="97" customWidth="1"/>
    <col min="5896" max="5898" width="6.5" style="97" customWidth="1"/>
    <col min="5899" max="5899" width="6.625" style="97" customWidth="1"/>
    <col min="5900" max="5900" width="5.5" style="97" customWidth="1"/>
    <col min="5901" max="5901" width="5" style="97" customWidth="1"/>
    <col min="5902" max="5902" width="6.5" style="97" customWidth="1"/>
    <col min="5903" max="5903" width="9.25" style="97" customWidth="1"/>
    <col min="5904" max="6144" width="9" style="97"/>
    <col min="6145" max="6145" width="22.125" style="97" customWidth="1"/>
    <col min="6146" max="6146" width="5.625" style="97" bestFit="1" customWidth="1"/>
    <col min="6147" max="6147" width="23.625" style="97" customWidth="1"/>
    <col min="6148" max="6151" width="6.125" style="97" customWidth="1"/>
    <col min="6152" max="6154" width="6.5" style="97" customWidth="1"/>
    <col min="6155" max="6155" width="6.625" style="97" customWidth="1"/>
    <col min="6156" max="6156" width="5.5" style="97" customWidth="1"/>
    <col min="6157" max="6157" width="5" style="97" customWidth="1"/>
    <col min="6158" max="6158" width="6.5" style="97" customWidth="1"/>
    <col min="6159" max="6159" width="9.25" style="97" customWidth="1"/>
    <col min="6160" max="6400" width="9" style="97"/>
    <col min="6401" max="6401" width="22.125" style="97" customWidth="1"/>
    <col min="6402" max="6402" width="5.625" style="97" bestFit="1" customWidth="1"/>
    <col min="6403" max="6403" width="23.625" style="97" customWidth="1"/>
    <col min="6404" max="6407" width="6.125" style="97" customWidth="1"/>
    <col min="6408" max="6410" width="6.5" style="97" customWidth="1"/>
    <col min="6411" max="6411" width="6.625" style="97" customWidth="1"/>
    <col min="6412" max="6412" width="5.5" style="97" customWidth="1"/>
    <col min="6413" max="6413" width="5" style="97" customWidth="1"/>
    <col min="6414" max="6414" width="6.5" style="97" customWidth="1"/>
    <col min="6415" max="6415" width="9.25" style="97" customWidth="1"/>
    <col min="6416" max="6656" width="9" style="97"/>
    <col min="6657" max="6657" width="22.125" style="97" customWidth="1"/>
    <col min="6658" max="6658" width="5.625" style="97" bestFit="1" customWidth="1"/>
    <col min="6659" max="6659" width="23.625" style="97" customWidth="1"/>
    <col min="6660" max="6663" width="6.125" style="97" customWidth="1"/>
    <col min="6664" max="6666" width="6.5" style="97" customWidth="1"/>
    <col min="6667" max="6667" width="6.625" style="97" customWidth="1"/>
    <col min="6668" max="6668" width="5.5" style="97" customWidth="1"/>
    <col min="6669" max="6669" width="5" style="97" customWidth="1"/>
    <col min="6670" max="6670" width="6.5" style="97" customWidth="1"/>
    <col min="6671" max="6671" width="9.25" style="97" customWidth="1"/>
    <col min="6672" max="6912" width="9" style="97"/>
    <col min="6913" max="6913" width="22.125" style="97" customWidth="1"/>
    <col min="6914" max="6914" width="5.625" style="97" bestFit="1" customWidth="1"/>
    <col min="6915" max="6915" width="23.625" style="97" customWidth="1"/>
    <col min="6916" max="6919" width="6.125" style="97" customWidth="1"/>
    <col min="6920" max="6922" width="6.5" style="97" customWidth="1"/>
    <col min="6923" max="6923" width="6.625" style="97" customWidth="1"/>
    <col min="6924" max="6924" width="5.5" style="97" customWidth="1"/>
    <col min="6925" max="6925" width="5" style="97" customWidth="1"/>
    <col min="6926" max="6926" width="6.5" style="97" customWidth="1"/>
    <col min="6927" max="6927" width="9.25" style="97" customWidth="1"/>
    <col min="6928" max="7168" width="9" style="97"/>
    <col min="7169" max="7169" width="22.125" style="97" customWidth="1"/>
    <col min="7170" max="7170" width="5.625" style="97" bestFit="1" customWidth="1"/>
    <col min="7171" max="7171" width="23.625" style="97" customWidth="1"/>
    <col min="7172" max="7175" width="6.125" style="97" customWidth="1"/>
    <col min="7176" max="7178" width="6.5" style="97" customWidth="1"/>
    <col min="7179" max="7179" width="6.625" style="97" customWidth="1"/>
    <col min="7180" max="7180" width="5.5" style="97" customWidth="1"/>
    <col min="7181" max="7181" width="5" style="97" customWidth="1"/>
    <col min="7182" max="7182" width="6.5" style="97" customWidth="1"/>
    <col min="7183" max="7183" width="9.25" style="97" customWidth="1"/>
    <col min="7184" max="7424" width="9" style="97"/>
    <col min="7425" max="7425" width="22.125" style="97" customWidth="1"/>
    <col min="7426" max="7426" width="5.625" style="97" bestFit="1" customWidth="1"/>
    <col min="7427" max="7427" width="23.625" style="97" customWidth="1"/>
    <col min="7428" max="7431" width="6.125" style="97" customWidth="1"/>
    <col min="7432" max="7434" width="6.5" style="97" customWidth="1"/>
    <col min="7435" max="7435" width="6.625" style="97" customWidth="1"/>
    <col min="7436" max="7436" width="5.5" style="97" customWidth="1"/>
    <col min="7437" max="7437" width="5" style="97" customWidth="1"/>
    <col min="7438" max="7438" width="6.5" style="97" customWidth="1"/>
    <col min="7439" max="7439" width="9.25" style="97" customWidth="1"/>
    <col min="7440" max="7680" width="9" style="97"/>
    <col min="7681" max="7681" width="22.125" style="97" customWidth="1"/>
    <col min="7682" max="7682" width="5.625" style="97" bestFit="1" customWidth="1"/>
    <col min="7683" max="7683" width="23.625" style="97" customWidth="1"/>
    <col min="7684" max="7687" width="6.125" style="97" customWidth="1"/>
    <col min="7688" max="7690" width="6.5" style="97" customWidth="1"/>
    <col min="7691" max="7691" width="6.625" style="97" customWidth="1"/>
    <col min="7692" max="7692" width="5.5" style="97" customWidth="1"/>
    <col min="7693" max="7693" width="5" style="97" customWidth="1"/>
    <col min="7694" max="7694" width="6.5" style="97" customWidth="1"/>
    <col min="7695" max="7695" width="9.25" style="97" customWidth="1"/>
    <col min="7696" max="7936" width="9" style="97"/>
    <col min="7937" max="7937" width="22.125" style="97" customWidth="1"/>
    <col min="7938" max="7938" width="5.625" style="97" bestFit="1" customWidth="1"/>
    <col min="7939" max="7939" width="23.625" style="97" customWidth="1"/>
    <col min="7940" max="7943" width="6.125" style="97" customWidth="1"/>
    <col min="7944" max="7946" width="6.5" style="97" customWidth="1"/>
    <col min="7947" max="7947" width="6.625" style="97" customWidth="1"/>
    <col min="7948" max="7948" width="5.5" style="97" customWidth="1"/>
    <col min="7949" max="7949" width="5" style="97" customWidth="1"/>
    <col min="7950" max="7950" width="6.5" style="97" customWidth="1"/>
    <col min="7951" max="7951" width="9.25" style="97" customWidth="1"/>
    <col min="7952" max="8192" width="9" style="97"/>
    <col min="8193" max="8193" width="22.125" style="97" customWidth="1"/>
    <col min="8194" max="8194" width="5.625" style="97" bestFit="1" customWidth="1"/>
    <col min="8195" max="8195" width="23.625" style="97" customWidth="1"/>
    <col min="8196" max="8199" width="6.125" style="97" customWidth="1"/>
    <col min="8200" max="8202" width="6.5" style="97" customWidth="1"/>
    <col min="8203" max="8203" width="6.625" style="97" customWidth="1"/>
    <col min="8204" max="8204" width="5.5" style="97" customWidth="1"/>
    <col min="8205" max="8205" width="5" style="97" customWidth="1"/>
    <col min="8206" max="8206" width="6.5" style="97" customWidth="1"/>
    <col min="8207" max="8207" width="9.25" style="97" customWidth="1"/>
    <col min="8208" max="8448" width="9" style="97"/>
    <col min="8449" max="8449" width="22.125" style="97" customWidth="1"/>
    <col min="8450" max="8450" width="5.625" style="97" bestFit="1" customWidth="1"/>
    <col min="8451" max="8451" width="23.625" style="97" customWidth="1"/>
    <col min="8452" max="8455" width="6.125" style="97" customWidth="1"/>
    <col min="8456" max="8458" width="6.5" style="97" customWidth="1"/>
    <col min="8459" max="8459" width="6.625" style="97" customWidth="1"/>
    <col min="8460" max="8460" width="5.5" style="97" customWidth="1"/>
    <col min="8461" max="8461" width="5" style="97" customWidth="1"/>
    <col min="8462" max="8462" width="6.5" style="97" customWidth="1"/>
    <col min="8463" max="8463" width="9.25" style="97" customWidth="1"/>
    <col min="8464" max="8704" width="9" style="97"/>
    <col min="8705" max="8705" width="22.125" style="97" customWidth="1"/>
    <col min="8706" max="8706" width="5.625" style="97" bestFit="1" customWidth="1"/>
    <col min="8707" max="8707" width="23.625" style="97" customWidth="1"/>
    <col min="8708" max="8711" width="6.125" style="97" customWidth="1"/>
    <col min="8712" max="8714" width="6.5" style="97" customWidth="1"/>
    <col min="8715" max="8715" width="6.625" style="97" customWidth="1"/>
    <col min="8716" max="8716" width="5.5" style="97" customWidth="1"/>
    <col min="8717" max="8717" width="5" style="97" customWidth="1"/>
    <col min="8718" max="8718" width="6.5" style="97" customWidth="1"/>
    <col min="8719" max="8719" width="9.25" style="97" customWidth="1"/>
    <col min="8720" max="8960" width="9" style="97"/>
    <col min="8961" max="8961" width="22.125" style="97" customWidth="1"/>
    <col min="8962" max="8962" width="5.625" style="97" bestFit="1" customWidth="1"/>
    <col min="8963" max="8963" width="23.625" style="97" customWidth="1"/>
    <col min="8964" max="8967" width="6.125" style="97" customWidth="1"/>
    <col min="8968" max="8970" width="6.5" style="97" customWidth="1"/>
    <col min="8971" max="8971" width="6.625" style="97" customWidth="1"/>
    <col min="8972" max="8972" width="5.5" style="97" customWidth="1"/>
    <col min="8973" max="8973" width="5" style="97" customWidth="1"/>
    <col min="8974" max="8974" width="6.5" style="97" customWidth="1"/>
    <col min="8975" max="8975" width="9.25" style="97" customWidth="1"/>
    <col min="8976" max="9216" width="9" style="97"/>
    <col min="9217" max="9217" width="22.125" style="97" customWidth="1"/>
    <col min="9218" max="9218" width="5.625" style="97" bestFit="1" customWidth="1"/>
    <col min="9219" max="9219" width="23.625" style="97" customWidth="1"/>
    <col min="9220" max="9223" width="6.125" style="97" customWidth="1"/>
    <col min="9224" max="9226" width="6.5" style="97" customWidth="1"/>
    <col min="9227" max="9227" width="6.625" style="97" customWidth="1"/>
    <col min="9228" max="9228" width="5.5" style="97" customWidth="1"/>
    <col min="9229" max="9229" width="5" style="97" customWidth="1"/>
    <col min="9230" max="9230" width="6.5" style="97" customWidth="1"/>
    <col min="9231" max="9231" width="9.25" style="97" customWidth="1"/>
    <col min="9232" max="9472" width="9" style="97"/>
    <col min="9473" max="9473" width="22.125" style="97" customWidth="1"/>
    <col min="9474" max="9474" width="5.625" style="97" bestFit="1" customWidth="1"/>
    <col min="9475" max="9475" width="23.625" style="97" customWidth="1"/>
    <col min="9476" max="9479" width="6.125" style="97" customWidth="1"/>
    <col min="9480" max="9482" width="6.5" style="97" customWidth="1"/>
    <col min="9483" max="9483" width="6.625" style="97" customWidth="1"/>
    <col min="9484" max="9484" width="5.5" style="97" customWidth="1"/>
    <col min="9485" max="9485" width="5" style="97" customWidth="1"/>
    <col min="9486" max="9486" width="6.5" style="97" customWidth="1"/>
    <col min="9487" max="9487" width="9.25" style="97" customWidth="1"/>
    <col min="9488" max="9728" width="9" style="97"/>
    <col min="9729" max="9729" width="22.125" style="97" customWidth="1"/>
    <col min="9730" max="9730" width="5.625" style="97" bestFit="1" customWidth="1"/>
    <col min="9731" max="9731" width="23.625" style="97" customWidth="1"/>
    <col min="9732" max="9735" width="6.125" style="97" customWidth="1"/>
    <col min="9736" max="9738" width="6.5" style="97" customWidth="1"/>
    <col min="9739" max="9739" width="6.625" style="97" customWidth="1"/>
    <col min="9740" max="9740" width="5.5" style="97" customWidth="1"/>
    <col min="9741" max="9741" width="5" style="97" customWidth="1"/>
    <col min="9742" max="9742" width="6.5" style="97" customWidth="1"/>
    <col min="9743" max="9743" width="9.25" style="97" customWidth="1"/>
    <col min="9744" max="9984" width="9" style="97"/>
    <col min="9985" max="9985" width="22.125" style="97" customWidth="1"/>
    <col min="9986" max="9986" width="5.625" style="97" bestFit="1" customWidth="1"/>
    <col min="9987" max="9987" width="23.625" style="97" customWidth="1"/>
    <col min="9988" max="9991" width="6.125" style="97" customWidth="1"/>
    <col min="9992" max="9994" width="6.5" style="97" customWidth="1"/>
    <col min="9995" max="9995" width="6.625" style="97" customWidth="1"/>
    <col min="9996" max="9996" width="5.5" style="97" customWidth="1"/>
    <col min="9997" max="9997" width="5" style="97" customWidth="1"/>
    <col min="9998" max="9998" width="6.5" style="97" customWidth="1"/>
    <col min="9999" max="9999" width="9.25" style="97" customWidth="1"/>
    <col min="10000" max="10240" width="9" style="97"/>
    <col min="10241" max="10241" width="22.125" style="97" customWidth="1"/>
    <col min="10242" max="10242" width="5.625" style="97" bestFit="1" customWidth="1"/>
    <col min="10243" max="10243" width="23.625" style="97" customWidth="1"/>
    <col min="10244" max="10247" width="6.125" style="97" customWidth="1"/>
    <col min="10248" max="10250" width="6.5" style="97" customWidth="1"/>
    <col min="10251" max="10251" width="6.625" style="97" customWidth="1"/>
    <col min="10252" max="10252" width="5.5" style="97" customWidth="1"/>
    <col min="10253" max="10253" width="5" style="97" customWidth="1"/>
    <col min="10254" max="10254" width="6.5" style="97" customWidth="1"/>
    <col min="10255" max="10255" width="9.25" style="97" customWidth="1"/>
    <col min="10256" max="10496" width="9" style="97"/>
    <col min="10497" max="10497" width="22.125" style="97" customWidth="1"/>
    <col min="10498" max="10498" width="5.625" style="97" bestFit="1" customWidth="1"/>
    <col min="10499" max="10499" width="23.625" style="97" customWidth="1"/>
    <col min="10500" max="10503" width="6.125" style="97" customWidth="1"/>
    <col min="10504" max="10506" width="6.5" style="97" customWidth="1"/>
    <col min="10507" max="10507" width="6.625" style="97" customWidth="1"/>
    <col min="10508" max="10508" width="5.5" style="97" customWidth="1"/>
    <col min="10509" max="10509" width="5" style="97" customWidth="1"/>
    <col min="10510" max="10510" width="6.5" style="97" customWidth="1"/>
    <col min="10511" max="10511" width="9.25" style="97" customWidth="1"/>
    <col min="10512" max="10752" width="9" style="97"/>
    <col min="10753" max="10753" width="22.125" style="97" customWidth="1"/>
    <col min="10754" max="10754" width="5.625" style="97" bestFit="1" customWidth="1"/>
    <col min="10755" max="10755" width="23.625" style="97" customWidth="1"/>
    <col min="10756" max="10759" width="6.125" style="97" customWidth="1"/>
    <col min="10760" max="10762" width="6.5" style="97" customWidth="1"/>
    <col min="10763" max="10763" width="6.625" style="97" customWidth="1"/>
    <col min="10764" max="10764" width="5.5" style="97" customWidth="1"/>
    <col min="10765" max="10765" width="5" style="97" customWidth="1"/>
    <col min="10766" max="10766" width="6.5" style="97" customWidth="1"/>
    <col min="10767" max="10767" width="9.25" style="97" customWidth="1"/>
    <col min="10768" max="11008" width="9" style="97"/>
    <col min="11009" max="11009" width="22.125" style="97" customWidth="1"/>
    <col min="11010" max="11010" width="5.625" style="97" bestFit="1" customWidth="1"/>
    <col min="11011" max="11011" width="23.625" style="97" customWidth="1"/>
    <col min="11012" max="11015" width="6.125" style="97" customWidth="1"/>
    <col min="11016" max="11018" width="6.5" style="97" customWidth="1"/>
    <col min="11019" max="11019" width="6.625" style="97" customWidth="1"/>
    <col min="11020" max="11020" width="5.5" style="97" customWidth="1"/>
    <col min="11021" max="11021" width="5" style="97" customWidth="1"/>
    <col min="11022" max="11022" width="6.5" style="97" customWidth="1"/>
    <col min="11023" max="11023" width="9.25" style="97" customWidth="1"/>
    <col min="11024" max="11264" width="9" style="97"/>
    <col min="11265" max="11265" width="22.125" style="97" customWidth="1"/>
    <col min="11266" max="11266" width="5.625" style="97" bestFit="1" customWidth="1"/>
    <col min="11267" max="11267" width="23.625" style="97" customWidth="1"/>
    <col min="11268" max="11271" width="6.125" style="97" customWidth="1"/>
    <col min="11272" max="11274" width="6.5" style="97" customWidth="1"/>
    <col min="11275" max="11275" width="6.625" style="97" customWidth="1"/>
    <col min="11276" max="11276" width="5.5" style="97" customWidth="1"/>
    <col min="11277" max="11277" width="5" style="97" customWidth="1"/>
    <col min="11278" max="11278" width="6.5" style="97" customWidth="1"/>
    <col min="11279" max="11279" width="9.25" style="97" customWidth="1"/>
    <col min="11280" max="11520" width="9" style="97"/>
    <col min="11521" max="11521" width="22.125" style="97" customWidth="1"/>
    <col min="11522" max="11522" width="5.625" style="97" bestFit="1" customWidth="1"/>
    <col min="11523" max="11523" width="23.625" style="97" customWidth="1"/>
    <col min="11524" max="11527" width="6.125" style="97" customWidth="1"/>
    <col min="11528" max="11530" width="6.5" style="97" customWidth="1"/>
    <col min="11531" max="11531" width="6.625" style="97" customWidth="1"/>
    <col min="11532" max="11532" width="5.5" style="97" customWidth="1"/>
    <col min="11533" max="11533" width="5" style="97" customWidth="1"/>
    <col min="11534" max="11534" width="6.5" style="97" customWidth="1"/>
    <col min="11535" max="11535" width="9.25" style="97" customWidth="1"/>
    <col min="11536" max="11776" width="9" style="97"/>
    <col min="11777" max="11777" width="22.125" style="97" customWidth="1"/>
    <col min="11778" max="11778" width="5.625" style="97" bestFit="1" customWidth="1"/>
    <col min="11779" max="11779" width="23.625" style="97" customWidth="1"/>
    <col min="11780" max="11783" width="6.125" style="97" customWidth="1"/>
    <col min="11784" max="11786" width="6.5" style="97" customWidth="1"/>
    <col min="11787" max="11787" width="6.625" style="97" customWidth="1"/>
    <col min="11788" max="11788" width="5.5" style="97" customWidth="1"/>
    <col min="11789" max="11789" width="5" style="97" customWidth="1"/>
    <col min="11790" max="11790" width="6.5" style="97" customWidth="1"/>
    <col min="11791" max="11791" width="9.25" style="97" customWidth="1"/>
    <col min="11792" max="12032" width="9" style="97"/>
    <col min="12033" max="12033" width="22.125" style="97" customWidth="1"/>
    <col min="12034" max="12034" width="5.625" style="97" bestFit="1" customWidth="1"/>
    <col min="12035" max="12035" width="23.625" style="97" customWidth="1"/>
    <col min="12036" max="12039" width="6.125" style="97" customWidth="1"/>
    <col min="12040" max="12042" width="6.5" style="97" customWidth="1"/>
    <col min="12043" max="12043" width="6.625" style="97" customWidth="1"/>
    <col min="12044" max="12044" width="5.5" style="97" customWidth="1"/>
    <col min="12045" max="12045" width="5" style="97" customWidth="1"/>
    <col min="12046" max="12046" width="6.5" style="97" customWidth="1"/>
    <col min="12047" max="12047" width="9.25" style="97" customWidth="1"/>
    <col min="12048" max="12288" width="9" style="97"/>
    <col min="12289" max="12289" width="22.125" style="97" customWidth="1"/>
    <col min="12290" max="12290" width="5.625" style="97" bestFit="1" customWidth="1"/>
    <col min="12291" max="12291" width="23.625" style="97" customWidth="1"/>
    <col min="12292" max="12295" width="6.125" style="97" customWidth="1"/>
    <col min="12296" max="12298" width="6.5" style="97" customWidth="1"/>
    <col min="12299" max="12299" width="6.625" style="97" customWidth="1"/>
    <col min="12300" max="12300" width="5.5" style="97" customWidth="1"/>
    <col min="12301" max="12301" width="5" style="97" customWidth="1"/>
    <col min="12302" max="12302" width="6.5" style="97" customWidth="1"/>
    <col min="12303" max="12303" width="9.25" style="97" customWidth="1"/>
    <col min="12304" max="12544" width="9" style="97"/>
    <col min="12545" max="12545" width="22.125" style="97" customWidth="1"/>
    <col min="12546" max="12546" width="5.625" style="97" bestFit="1" customWidth="1"/>
    <col min="12547" max="12547" width="23.625" style="97" customWidth="1"/>
    <col min="12548" max="12551" width="6.125" style="97" customWidth="1"/>
    <col min="12552" max="12554" width="6.5" style="97" customWidth="1"/>
    <col min="12555" max="12555" width="6.625" style="97" customWidth="1"/>
    <col min="12556" max="12556" width="5.5" style="97" customWidth="1"/>
    <col min="12557" max="12557" width="5" style="97" customWidth="1"/>
    <col min="12558" max="12558" width="6.5" style="97" customWidth="1"/>
    <col min="12559" max="12559" width="9.25" style="97" customWidth="1"/>
    <col min="12560" max="12800" width="9" style="97"/>
    <col min="12801" max="12801" width="22.125" style="97" customWidth="1"/>
    <col min="12802" max="12802" width="5.625" style="97" bestFit="1" customWidth="1"/>
    <col min="12803" max="12803" width="23.625" style="97" customWidth="1"/>
    <col min="12804" max="12807" width="6.125" style="97" customWidth="1"/>
    <col min="12808" max="12810" width="6.5" style="97" customWidth="1"/>
    <col min="12811" max="12811" width="6.625" style="97" customWidth="1"/>
    <col min="12812" max="12812" width="5.5" style="97" customWidth="1"/>
    <col min="12813" max="12813" width="5" style="97" customWidth="1"/>
    <col min="12814" max="12814" width="6.5" style="97" customWidth="1"/>
    <col min="12815" max="12815" width="9.25" style="97" customWidth="1"/>
    <col min="12816" max="13056" width="9" style="97"/>
    <col min="13057" max="13057" width="22.125" style="97" customWidth="1"/>
    <col min="13058" max="13058" width="5.625" style="97" bestFit="1" customWidth="1"/>
    <col min="13059" max="13059" width="23.625" style="97" customWidth="1"/>
    <col min="13060" max="13063" width="6.125" style="97" customWidth="1"/>
    <col min="13064" max="13066" width="6.5" style="97" customWidth="1"/>
    <col min="13067" max="13067" width="6.625" style="97" customWidth="1"/>
    <col min="13068" max="13068" width="5.5" style="97" customWidth="1"/>
    <col min="13069" max="13069" width="5" style="97" customWidth="1"/>
    <col min="13070" max="13070" width="6.5" style="97" customWidth="1"/>
    <col min="13071" max="13071" width="9.25" style="97" customWidth="1"/>
    <col min="13072" max="13312" width="9" style="97"/>
    <col min="13313" max="13313" width="22.125" style="97" customWidth="1"/>
    <col min="13314" max="13314" width="5.625" style="97" bestFit="1" customWidth="1"/>
    <col min="13315" max="13315" width="23.625" style="97" customWidth="1"/>
    <col min="13316" max="13319" width="6.125" style="97" customWidth="1"/>
    <col min="13320" max="13322" width="6.5" style="97" customWidth="1"/>
    <col min="13323" max="13323" width="6.625" style="97" customWidth="1"/>
    <col min="13324" max="13324" width="5.5" style="97" customWidth="1"/>
    <col min="13325" max="13325" width="5" style="97" customWidth="1"/>
    <col min="13326" max="13326" width="6.5" style="97" customWidth="1"/>
    <col min="13327" max="13327" width="9.25" style="97" customWidth="1"/>
    <col min="13328" max="13568" width="9" style="97"/>
    <col min="13569" max="13569" width="22.125" style="97" customWidth="1"/>
    <col min="13570" max="13570" width="5.625" style="97" bestFit="1" customWidth="1"/>
    <col min="13571" max="13571" width="23.625" style="97" customWidth="1"/>
    <col min="13572" max="13575" width="6.125" style="97" customWidth="1"/>
    <col min="13576" max="13578" width="6.5" style="97" customWidth="1"/>
    <col min="13579" max="13579" width="6.625" style="97" customWidth="1"/>
    <col min="13580" max="13580" width="5.5" style="97" customWidth="1"/>
    <col min="13581" max="13581" width="5" style="97" customWidth="1"/>
    <col min="13582" max="13582" width="6.5" style="97" customWidth="1"/>
    <col min="13583" max="13583" width="9.25" style="97" customWidth="1"/>
    <col min="13584" max="13824" width="9" style="97"/>
    <col min="13825" max="13825" width="22.125" style="97" customWidth="1"/>
    <col min="13826" max="13826" width="5.625" style="97" bestFit="1" customWidth="1"/>
    <col min="13827" max="13827" width="23.625" style="97" customWidth="1"/>
    <col min="13828" max="13831" width="6.125" style="97" customWidth="1"/>
    <col min="13832" max="13834" width="6.5" style="97" customWidth="1"/>
    <col min="13835" max="13835" width="6.625" style="97" customWidth="1"/>
    <col min="13836" max="13836" width="5.5" style="97" customWidth="1"/>
    <col min="13837" max="13837" width="5" style="97" customWidth="1"/>
    <col min="13838" max="13838" width="6.5" style="97" customWidth="1"/>
    <col min="13839" max="13839" width="9.25" style="97" customWidth="1"/>
    <col min="13840" max="14080" width="9" style="97"/>
    <col min="14081" max="14081" width="22.125" style="97" customWidth="1"/>
    <col min="14082" max="14082" width="5.625" style="97" bestFit="1" customWidth="1"/>
    <col min="14083" max="14083" width="23.625" style="97" customWidth="1"/>
    <col min="14084" max="14087" width="6.125" style="97" customWidth="1"/>
    <col min="14088" max="14090" width="6.5" style="97" customWidth="1"/>
    <col min="14091" max="14091" width="6.625" style="97" customWidth="1"/>
    <col min="14092" max="14092" width="5.5" style="97" customWidth="1"/>
    <col min="14093" max="14093" width="5" style="97" customWidth="1"/>
    <col min="14094" max="14094" width="6.5" style="97" customWidth="1"/>
    <col min="14095" max="14095" width="9.25" style="97" customWidth="1"/>
    <col min="14096" max="14336" width="9" style="97"/>
    <col min="14337" max="14337" width="22.125" style="97" customWidth="1"/>
    <col min="14338" max="14338" width="5.625" style="97" bestFit="1" customWidth="1"/>
    <col min="14339" max="14339" width="23.625" style="97" customWidth="1"/>
    <col min="14340" max="14343" width="6.125" style="97" customWidth="1"/>
    <col min="14344" max="14346" width="6.5" style="97" customWidth="1"/>
    <col min="14347" max="14347" width="6.625" style="97" customWidth="1"/>
    <col min="14348" max="14348" width="5.5" style="97" customWidth="1"/>
    <col min="14349" max="14349" width="5" style="97" customWidth="1"/>
    <col min="14350" max="14350" width="6.5" style="97" customWidth="1"/>
    <col min="14351" max="14351" width="9.25" style="97" customWidth="1"/>
    <col min="14352" max="14592" width="9" style="97"/>
    <col min="14593" max="14593" width="22.125" style="97" customWidth="1"/>
    <col min="14594" max="14594" width="5.625" style="97" bestFit="1" customWidth="1"/>
    <col min="14595" max="14595" width="23.625" style="97" customWidth="1"/>
    <col min="14596" max="14599" width="6.125" style="97" customWidth="1"/>
    <col min="14600" max="14602" width="6.5" style="97" customWidth="1"/>
    <col min="14603" max="14603" width="6.625" style="97" customWidth="1"/>
    <col min="14604" max="14604" width="5.5" style="97" customWidth="1"/>
    <col min="14605" max="14605" width="5" style="97" customWidth="1"/>
    <col min="14606" max="14606" width="6.5" style="97" customWidth="1"/>
    <col min="14607" max="14607" width="9.25" style="97" customWidth="1"/>
    <col min="14608" max="14848" width="9" style="97"/>
    <col min="14849" max="14849" width="22.125" style="97" customWidth="1"/>
    <col min="14850" max="14850" width="5.625" style="97" bestFit="1" customWidth="1"/>
    <col min="14851" max="14851" width="23.625" style="97" customWidth="1"/>
    <col min="14852" max="14855" width="6.125" style="97" customWidth="1"/>
    <col min="14856" max="14858" width="6.5" style="97" customWidth="1"/>
    <col min="14859" max="14859" width="6.625" style="97" customWidth="1"/>
    <col min="14860" max="14860" width="5.5" style="97" customWidth="1"/>
    <col min="14861" max="14861" width="5" style="97" customWidth="1"/>
    <col min="14862" max="14862" width="6.5" style="97" customWidth="1"/>
    <col min="14863" max="14863" width="9.25" style="97" customWidth="1"/>
    <col min="14864" max="15104" width="9" style="97"/>
    <col min="15105" max="15105" width="22.125" style="97" customWidth="1"/>
    <col min="15106" max="15106" width="5.625" style="97" bestFit="1" customWidth="1"/>
    <col min="15107" max="15107" width="23.625" style="97" customWidth="1"/>
    <col min="15108" max="15111" width="6.125" style="97" customWidth="1"/>
    <col min="15112" max="15114" width="6.5" style="97" customWidth="1"/>
    <col min="15115" max="15115" width="6.625" style="97" customWidth="1"/>
    <col min="15116" max="15116" width="5.5" style="97" customWidth="1"/>
    <col min="15117" max="15117" width="5" style="97" customWidth="1"/>
    <col min="15118" max="15118" width="6.5" style="97" customWidth="1"/>
    <col min="15119" max="15119" width="9.25" style="97" customWidth="1"/>
    <col min="15120" max="15360" width="9" style="97"/>
    <col min="15361" max="15361" width="22.125" style="97" customWidth="1"/>
    <col min="15362" max="15362" width="5.625" style="97" bestFit="1" customWidth="1"/>
    <col min="15363" max="15363" width="23.625" style="97" customWidth="1"/>
    <col min="15364" max="15367" width="6.125" style="97" customWidth="1"/>
    <col min="15368" max="15370" width="6.5" style="97" customWidth="1"/>
    <col min="15371" max="15371" width="6.625" style="97" customWidth="1"/>
    <col min="15372" max="15372" width="5.5" style="97" customWidth="1"/>
    <col min="15373" max="15373" width="5" style="97" customWidth="1"/>
    <col min="15374" max="15374" width="6.5" style="97" customWidth="1"/>
    <col min="15375" max="15375" width="9.25" style="97" customWidth="1"/>
    <col min="15376" max="15616" width="9" style="97"/>
    <col min="15617" max="15617" width="22.125" style="97" customWidth="1"/>
    <col min="15618" max="15618" width="5.625" style="97" bestFit="1" customWidth="1"/>
    <col min="15619" max="15619" width="23.625" style="97" customWidth="1"/>
    <col min="15620" max="15623" width="6.125" style="97" customWidth="1"/>
    <col min="15624" max="15626" width="6.5" style="97" customWidth="1"/>
    <col min="15627" max="15627" width="6.625" style="97" customWidth="1"/>
    <col min="15628" max="15628" width="5.5" style="97" customWidth="1"/>
    <col min="15629" max="15629" width="5" style="97" customWidth="1"/>
    <col min="15630" max="15630" width="6.5" style="97" customWidth="1"/>
    <col min="15631" max="15631" width="9.25" style="97" customWidth="1"/>
    <col min="15632" max="15872" width="9" style="97"/>
    <col min="15873" max="15873" width="22.125" style="97" customWidth="1"/>
    <col min="15874" max="15874" width="5.625" style="97" bestFit="1" customWidth="1"/>
    <col min="15875" max="15875" width="23.625" style="97" customWidth="1"/>
    <col min="15876" max="15879" width="6.125" style="97" customWidth="1"/>
    <col min="15880" max="15882" width="6.5" style="97" customWidth="1"/>
    <col min="15883" max="15883" width="6.625" style="97" customWidth="1"/>
    <col min="15884" max="15884" width="5.5" style="97" customWidth="1"/>
    <col min="15885" max="15885" width="5" style="97" customWidth="1"/>
    <col min="15886" max="15886" width="6.5" style="97" customWidth="1"/>
    <col min="15887" max="15887" width="9.25" style="97" customWidth="1"/>
    <col min="15888" max="16128" width="9" style="97"/>
    <col min="16129" max="16129" width="22.125" style="97" customWidth="1"/>
    <col min="16130" max="16130" width="5.625" style="97" bestFit="1" customWidth="1"/>
    <col min="16131" max="16131" width="23.625" style="97" customWidth="1"/>
    <col min="16132" max="16135" width="6.125" style="97" customWidth="1"/>
    <col min="16136" max="16138" width="6.5" style="97" customWidth="1"/>
    <col min="16139" max="16139" width="6.625" style="97" customWidth="1"/>
    <col min="16140" max="16140" width="5.5" style="97" customWidth="1"/>
    <col min="16141" max="16141" width="5" style="97" customWidth="1"/>
    <col min="16142" max="16142" width="6.5" style="97" customWidth="1"/>
    <col min="16143" max="16143" width="9.25" style="97" customWidth="1"/>
    <col min="16144" max="16384" width="9" style="97"/>
  </cols>
  <sheetData>
    <row r="1" spans="1:17" s="94" customFormat="1" ht="16.5" customHeight="1">
      <c r="A1" s="1439" t="s">
        <v>3032</v>
      </c>
      <c r="B1" s="1990" t="s">
        <v>3398</v>
      </c>
      <c r="C1" s="1858"/>
      <c r="D1" s="1858"/>
      <c r="E1" s="1858"/>
      <c r="F1" s="1858"/>
      <c r="J1" s="1469"/>
      <c r="K1" s="1470"/>
      <c r="L1" s="1739" t="s">
        <v>3137</v>
      </c>
      <c r="M1" s="1739"/>
      <c r="N1" s="1848" t="s">
        <v>3138</v>
      </c>
      <c r="O1" s="1848"/>
    </row>
    <row r="2" spans="1:17" s="94" customFormat="1" ht="16.5" customHeight="1">
      <c r="A2" s="1439" t="s">
        <v>3399</v>
      </c>
      <c r="B2" s="1821" t="s">
        <v>3400</v>
      </c>
      <c r="C2" s="1822"/>
      <c r="D2" s="1822"/>
      <c r="E2" s="1822"/>
      <c r="F2" s="1822"/>
      <c r="G2" s="1471"/>
      <c r="H2" s="1471"/>
      <c r="I2" s="1471"/>
      <c r="J2" s="1471"/>
      <c r="K2" s="7" t="s">
        <v>3401</v>
      </c>
      <c r="L2" s="1739" t="s">
        <v>3402</v>
      </c>
      <c r="M2" s="1739"/>
      <c r="N2" s="1739" t="s">
        <v>751</v>
      </c>
      <c r="O2" s="1739"/>
    </row>
    <row r="3" spans="1:17" s="100" customFormat="1" ht="25.5" customHeight="1">
      <c r="A3" s="1748" t="s">
        <v>3403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</row>
    <row r="4" spans="1:17" s="94" customFormat="1" ht="14.25" customHeight="1">
      <c r="A4" s="1763" t="s">
        <v>3404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813" t="s">
        <v>3405</v>
      </c>
      <c r="O4" s="1813"/>
    </row>
    <row r="5" spans="1:17" s="94" customFormat="1" ht="17.25" customHeight="1">
      <c r="A5" s="1442" t="s">
        <v>3406</v>
      </c>
      <c r="B5" s="1437"/>
      <c r="C5" s="1439" t="s">
        <v>3407</v>
      </c>
      <c r="D5" s="1810" t="s">
        <v>3408</v>
      </c>
      <c r="E5" s="1746"/>
      <c r="F5" s="1746"/>
      <c r="G5" s="1737"/>
      <c r="H5" s="1810" t="s">
        <v>3409</v>
      </c>
      <c r="I5" s="1746"/>
      <c r="J5" s="1746"/>
      <c r="K5" s="1737"/>
      <c r="L5" s="1739" t="s">
        <v>3410</v>
      </c>
      <c r="M5" s="1739"/>
      <c r="N5" s="1739"/>
      <c r="O5" s="1810"/>
      <c r="P5" s="1469"/>
    </row>
    <row r="6" spans="1:17" s="94" customFormat="1" ht="13.5" customHeight="1">
      <c r="A6" s="1489" t="s">
        <v>3411</v>
      </c>
      <c r="B6" s="1454" t="s">
        <v>53</v>
      </c>
      <c r="C6" s="477">
        <f>C7+C8</f>
        <v>194</v>
      </c>
      <c r="D6" s="1881">
        <f>D7+D8</f>
        <v>4</v>
      </c>
      <c r="E6" s="1881">
        <f t="shared" ref="E6:O6" si="0">E7+E8</f>
        <v>0</v>
      </c>
      <c r="F6" s="1881">
        <f t="shared" si="0"/>
        <v>0</v>
      </c>
      <c r="G6" s="1881">
        <f t="shared" si="0"/>
        <v>0</v>
      </c>
      <c r="H6" s="1881">
        <f>H7+H8</f>
        <v>60</v>
      </c>
      <c r="I6" s="1881">
        <f t="shared" si="0"/>
        <v>0</v>
      </c>
      <c r="J6" s="1881">
        <f t="shared" si="0"/>
        <v>0</v>
      </c>
      <c r="K6" s="1881">
        <f t="shared" si="0"/>
        <v>0</v>
      </c>
      <c r="L6" s="1881">
        <f>L7+L8</f>
        <v>130</v>
      </c>
      <c r="M6" s="1881">
        <f t="shared" si="0"/>
        <v>0</v>
      </c>
      <c r="N6" s="1881">
        <f t="shared" si="0"/>
        <v>0</v>
      </c>
      <c r="O6" s="1881">
        <f t="shared" si="0"/>
        <v>0</v>
      </c>
      <c r="P6" s="1469"/>
      <c r="Q6" s="21">
        <f>C6-D6-H6-L6</f>
        <v>0</v>
      </c>
    </row>
    <row r="7" spans="1:17" s="94" customFormat="1" ht="13.5" customHeight="1">
      <c r="A7" s="1607"/>
      <c r="B7" s="1449" t="s">
        <v>142</v>
      </c>
      <c r="C7" s="191">
        <f>D7+H7+L7</f>
        <v>138</v>
      </c>
      <c r="D7" s="1882">
        <f>D10+D12+D14</f>
        <v>0</v>
      </c>
      <c r="E7" s="1882">
        <f t="shared" ref="E7:G8" si="1">E10+E12+E31+E14</f>
        <v>0</v>
      </c>
      <c r="F7" s="1882">
        <f t="shared" si="1"/>
        <v>0</v>
      </c>
      <c r="G7" s="1882">
        <f t="shared" si="1"/>
        <v>0</v>
      </c>
      <c r="H7" s="1882">
        <f>H10+H12+H14</f>
        <v>53</v>
      </c>
      <c r="I7" s="1882">
        <f t="shared" ref="I7:K8" si="2">I10+I12+I31+I14</f>
        <v>0</v>
      </c>
      <c r="J7" s="1882">
        <f t="shared" si="2"/>
        <v>0</v>
      </c>
      <c r="K7" s="1882">
        <f t="shared" si="2"/>
        <v>0</v>
      </c>
      <c r="L7" s="1882">
        <f>L10+L12+L14</f>
        <v>85</v>
      </c>
      <c r="M7" s="1882">
        <f t="shared" ref="M7:O8" si="3">M10+M12+M31+M14</f>
        <v>0</v>
      </c>
      <c r="N7" s="1882">
        <f t="shared" si="3"/>
        <v>0</v>
      </c>
      <c r="O7" s="1882">
        <f t="shared" si="3"/>
        <v>0</v>
      </c>
      <c r="P7" s="1469"/>
      <c r="Q7" s="21">
        <f t="shared" ref="Q7:Q34" si="4">C7-D7-H7-L7</f>
        <v>0</v>
      </c>
    </row>
    <row r="8" spans="1:17" s="94" customFormat="1" ht="13.5" customHeight="1">
      <c r="A8" s="1607"/>
      <c r="B8" s="1449" t="s">
        <v>68</v>
      </c>
      <c r="C8" s="191">
        <f t="shared" ref="C8:C34" si="5">D8+H8+L8</f>
        <v>56</v>
      </c>
      <c r="D8" s="1882">
        <f>D11+D13+D15</f>
        <v>4</v>
      </c>
      <c r="E8" s="1882">
        <f t="shared" si="1"/>
        <v>0</v>
      </c>
      <c r="F8" s="1882">
        <f t="shared" si="1"/>
        <v>0</v>
      </c>
      <c r="G8" s="1882">
        <f t="shared" si="1"/>
        <v>0</v>
      </c>
      <c r="H8" s="1882">
        <f>H11+H13+H15</f>
        <v>7</v>
      </c>
      <c r="I8" s="1882">
        <f t="shared" si="2"/>
        <v>0</v>
      </c>
      <c r="J8" s="1882">
        <f t="shared" si="2"/>
        <v>0</v>
      </c>
      <c r="K8" s="1882">
        <f t="shared" si="2"/>
        <v>0</v>
      </c>
      <c r="L8" s="1882">
        <f>L11+L13+L15</f>
        <v>45</v>
      </c>
      <c r="M8" s="1882">
        <f t="shared" si="3"/>
        <v>0</v>
      </c>
      <c r="N8" s="1882">
        <f t="shared" si="3"/>
        <v>0</v>
      </c>
      <c r="O8" s="1882">
        <f t="shared" si="3"/>
        <v>0</v>
      </c>
      <c r="P8" s="1469"/>
      <c r="Q8" s="21">
        <f t="shared" si="4"/>
        <v>0</v>
      </c>
    </row>
    <row r="9" spans="1:17" s="94" customFormat="1" ht="9.9499999999999993" customHeight="1">
      <c r="A9" s="1462"/>
      <c r="B9" s="1449"/>
      <c r="C9" s="298"/>
      <c r="D9" s="1882"/>
      <c r="E9" s="1882"/>
      <c r="F9" s="1882"/>
      <c r="G9" s="1882"/>
      <c r="H9" s="1882"/>
      <c r="I9" s="1883"/>
      <c r="J9" s="1883"/>
      <c r="K9" s="1883"/>
      <c r="L9" s="1882"/>
      <c r="M9" s="1882"/>
      <c r="N9" s="1882"/>
      <c r="O9" s="1882"/>
      <c r="P9" s="1469"/>
    </row>
    <row r="10" spans="1:17" s="94" customFormat="1" ht="13.5" customHeight="1">
      <c r="A10" s="1662" t="s">
        <v>752</v>
      </c>
      <c r="B10" s="1449" t="s">
        <v>142</v>
      </c>
      <c r="C10" s="191">
        <f t="shared" si="5"/>
        <v>86</v>
      </c>
      <c r="D10" s="1884">
        <v>0</v>
      </c>
      <c r="E10" s="1884"/>
      <c r="F10" s="1884"/>
      <c r="G10" s="1884"/>
      <c r="H10" s="1884">
        <v>34</v>
      </c>
      <c r="I10" s="1885"/>
      <c r="J10" s="1885"/>
      <c r="K10" s="1885"/>
      <c r="L10" s="1884">
        <v>52</v>
      </c>
      <c r="M10" s="1884"/>
      <c r="N10" s="1884"/>
      <c r="O10" s="1884"/>
      <c r="P10" s="1469"/>
      <c r="Q10" s="21">
        <f t="shared" si="4"/>
        <v>0</v>
      </c>
    </row>
    <row r="11" spans="1:17" s="94" customFormat="1" ht="13.5" customHeight="1">
      <c r="A11" s="1662"/>
      <c r="B11" s="1449" t="s">
        <v>68</v>
      </c>
      <c r="C11" s="191">
        <f t="shared" si="5"/>
        <v>30</v>
      </c>
      <c r="D11" s="1884">
        <v>3</v>
      </c>
      <c r="E11" s="1884"/>
      <c r="F11" s="1884"/>
      <c r="G11" s="1884"/>
      <c r="H11" s="1884">
        <v>3</v>
      </c>
      <c r="I11" s="1885"/>
      <c r="J11" s="1885"/>
      <c r="K11" s="1885"/>
      <c r="L11" s="1884">
        <v>24</v>
      </c>
      <c r="M11" s="1884"/>
      <c r="N11" s="1884"/>
      <c r="O11" s="1884"/>
      <c r="P11" s="1469"/>
      <c r="Q11" s="21">
        <f t="shared" si="4"/>
        <v>0</v>
      </c>
    </row>
    <row r="12" spans="1:17" s="94" customFormat="1" ht="13.5" customHeight="1">
      <c r="A12" s="478" t="s">
        <v>753</v>
      </c>
      <c r="B12" s="1449" t="s">
        <v>142</v>
      </c>
      <c r="C12" s="191">
        <f t="shared" si="5"/>
        <v>47</v>
      </c>
      <c r="D12" s="1884">
        <v>0</v>
      </c>
      <c r="E12" s="1884"/>
      <c r="F12" s="1884"/>
      <c r="G12" s="1884"/>
      <c r="H12" s="1884">
        <v>17</v>
      </c>
      <c r="I12" s="1885"/>
      <c r="J12" s="1885"/>
      <c r="K12" s="1885"/>
      <c r="L12" s="1884">
        <v>30</v>
      </c>
      <c r="M12" s="1884"/>
      <c r="N12" s="1884"/>
      <c r="O12" s="1884"/>
      <c r="P12" s="1469"/>
      <c r="Q12" s="21">
        <f t="shared" si="4"/>
        <v>0</v>
      </c>
    </row>
    <row r="13" spans="1:17" s="94" customFormat="1" ht="13.5" customHeight="1">
      <c r="A13" s="1662"/>
      <c r="B13" s="1449" t="s">
        <v>68</v>
      </c>
      <c r="C13" s="191">
        <f t="shared" si="5"/>
        <v>24</v>
      </c>
      <c r="D13" s="1884">
        <v>1</v>
      </c>
      <c r="E13" s="1884"/>
      <c r="F13" s="1884"/>
      <c r="G13" s="1884"/>
      <c r="H13" s="1884">
        <v>2</v>
      </c>
      <c r="I13" s="1885"/>
      <c r="J13" s="1885"/>
      <c r="K13" s="1885"/>
      <c r="L13" s="1884">
        <v>21</v>
      </c>
      <c r="M13" s="1884"/>
      <c r="N13" s="1884"/>
      <c r="O13" s="1884"/>
      <c r="P13" s="1469"/>
      <c r="Q13" s="21">
        <f t="shared" si="4"/>
        <v>0</v>
      </c>
    </row>
    <row r="14" spans="1:17" s="94" customFormat="1" ht="13.5" customHeight="1">
      <c r="A14" s="1662" t="s">
        <v>538</v>
      </c>
      <c r="B14" s="1449" t="s">
        <v>142</v>
      </c>
      <c r="C14" s="191">
        <f t="shared" si="5"/>
        <v>5</v>
      </c>
      <c r="D14" s="1884">
        <v>0</v>
      </c>
      <c r="E14" s="1884"/>
      <c r="F14" s="1884"/>
      <c r="G14" s="1884"/>
      <c r="H14" s="1884">
        <v>2</v>
      </c>
      <c r="I14" s="1885"/>
      <c r="J14" s="1885"/>
      <c r="K14" s="1885"/>
      <c r="L14" s="1884">
        <v>3</v>
      </c>
      <c r="M14" s="1884"/>
      <c r="N14" s="1884"/>
      <c r="O14" s="1884"/>
      <c r="P14" s="1469"/>
      <c r="Q14" s="21">
        <f t="shared" si="4"/>
        <v>0</v>
      </c>
    </row>
    <row r="15" spans="1:17" s="94" customFormat="1" ht="13.5" customHeight="1">
      <c r="A15" s="1607"/>
      <c r="B15" s="1449" t="s">
        <v>68</v>
      </c>
      <c r="C15" s="191">
        <f t="shared" si="5"/>
        <v>2</v>
      </c>
      <c r="D15" s="1884">
        <v>0</v>
      </c>
      <c r="E15" s="1884"/>
      <c r="F15" s="1884"/>
      <c r="G15" s="1884"/>
      <c r="H15" s="1884">
        <v>2</v>
      </c>
      <c r="I15" s="1885"/>
      <c r="J15" s="1885"/>
      <c r="K15" s="1885"/>
      <c r="L15" s="1884">
        <v>0</v>
      </c>
      <c r="M15" s="1884"/>
      <c r="N15" s="1884"/>
      <c r="O15" s="1884"/>
      <c r="P15" s="1469"/>
      <c r="Q15" s="21">
        <f t="shared" si="4"/>
        <v>0</v>
      </c>
    </row>
    <row r="16" spans="1:17" s="94" customFormat="1" ht="13.5" customHeight="1">
      <c r="A16" s="1462"/>
      <c r="B16" s="1449"/>
      <c r="C16" s="191"/>
      <c r="D16" s="1882"/>
      <c r="E16" s="1882"/>
      <c r="F16" s="1882"/>
      <c r="G16" s="1882"/>
      <c r="H16" s="1882"/>
      <c r="I16" s="1883"/>
      <c r="J16" s="1883"/>
      <c r="K16" s="1883"/>
      <c r="L16" s="1882"/>
      <c r="M16" s="1882"/>
      <c r="N16" s="1882"/>
      <c r="O16" s="1882"/>
      <c r="P16" s="1469"/>
    </row>
    <row r="17" spans="1:17" s="94" customFormat="1" ht="13.5" customHeight="1">
      <c r="A17" s="1490" t="s">
        <v>539</v>
      </c>
      <c r="B17" s="1449" t="s">
        <v>53</v>
      </c>
      <c r="C17" s="191">
        <f t="shared" si="5"/>
        <v>344</v>
      </c>
      <c r="D17" s="1882">
        <f>D18+D19</f>
        <v>5</v>
      </c>
      <c r="E17" s="1882">
        <f t="shared" ref="E17:O17" si="6">E18+E19</f>
        <v>0</v>
      </c>
      <c r="F17" s="1882">
        <f t="shared" si="6"/>
        <v>0</v>
      </c>
      <c r="G17" s="1882">
        <f t="shared" si="6"/>
        <v>0</v>
      </c>
      <c r="H17" s="1882">
        <f t="shared" si="6"/>
        <v>110</v>
      </c>
      <c r="I17" s="1882">
        <f t="shared" si="6"/>
        <v>0</v>
      </c>
      <c r="J17" s="1882">
        <f t="shared" si="6"/>
        <v>0</v>
      </c>
      <c r="K17" s="1882">
        <f t="shared" si="6"/>
        <v>0</v>
      </c>
      <c r="L17" s="1882">
        <f t="shared" si="6"/>
        <v>229</v>
      </c>
      <c r="M17" s="1882">
        <f t="shared" si="6"/>
        <v>0</v>
      </c>
      <c r="N17" s="1882">
        <f t="shared" si="6"/>
        <v>0</v>
      </c>
      <c r="O17" s="1882">
        <f t="shared" si="6"/>
        <v>0</v>
      </c>
      <c r="P17" s="1469"/>
      <c r="Q17" s="21">
        <f t="shared" si="4"/>
        <v>0</v>
      </c>
    </row>
    <row r="18" spans="1:17" s="94" customFormat="1" ht="9.9499999999999993" customHeight="1">
      <c r="A18" s="1607"/>
      <c r="B18" s="1449" t="s">
        <v>142</v>
      </c>
      <c r="C18" s="191">
        <f t="shared" si="5"/>
        <v>218</v>
      </c>
      <c r="D18" s="1882">
        <f>D21+D23+D25+D27+D29+D31+D33</f>
        <v>0</v>
      </c>
      <c r="E18" s="1882">
        <f t="shared" ref="E18:G19" si="7">E21+E23+E25+E27+E29+E33</f>
        <v>0</v>
      </c>
      <c r="F18" s="1882">
        <f t="shared" si="7"/>
        <v>0</v>
      </c>
      <c r="G18" s="1882">
        <f t="shared" si="7"/>
        <v>0</v>
      </c>
      <c r="H18" s="1882">
        <f>H21+H23+H25+H27+H29+H31+H33</f>
        <v>86</v>
      </c>
      <c r="I18" s="1882">
        <f t="shared" ref="I18:K19" si="8">I21+I23+I25+I27+I29+I33</f>
        <v>0</v>
      </c>
      <c r="J18" s="1882">
        <f t="shared" si="8"/>
        <v>0</v>
      </c>
      <c r="K18" s="1882">
        <f t="shared" si="8"/>
        <v>0</v>
      </c>
      <c r="L18" s="1882">
        <f>L21+L23+L25+L27+L29+L31+L33</f>
        <v>132</v>
      </c>
      <c r="M18" s="1882">
        <f t="shared" ref="M18:O19" si="9">M21+M23+M25+M27+M29+M33</f>
        <v>0</v>
      </c>
      <c r="N18" s="1882">
        <f t="shared" si="9"/>
        <v>0</v>
      </c>
      <c r="O18" s="1882">
        <f t="shared" si="9"/>
        <v>0</v>
      </c>
      <c r="P18" s="1469"/>
      <c r="Q18" s="21">
        <f t="shared" si="4"/>
        <v>0</v>
      </c>
    </row>
    <row r="19" spans="1:17" s="94" customFormat="1" ht="13.5" customHeight="1">
      <c r="A19" s="1607"/>
      <c r="B19" s="1449" t="s">
        <v>68</v>
      </c>
      <c r="C19" s="191">
        <f t="shared" si="5"/>
        <v>126</v>
      </c>
      <c r="D19" s="1882">
        <f>D22+D24+D26+D28+D30+D32+D34</f>
        <v>5</v>
      </c>
      <c r="E19" s="1882">
        <f t="shared" si="7"/>
        <v>0</v>
      </c>
      <c r="F19" s="1882">
        <f t="shared" si="7"/>
        <v>0</v>
      </c>
      <c r="G19" s="1882">
        <f t="shared" si="7"/>
        <v>0</v>
      </c>
      <c r="H19" s="1882">
        <f>H22+H24+H26+H28+H30+H32+H34</f>
        <v>24</v>
      </c>
      <c r="I19" s="1882">
        <f t="shared" si="8"/>
        <v>0</v>
      </c>
      <c r="J19" s="1882">
        <f t="shared" si="8"/>
        <v>0</v>
      </c>
      <c r="K19" s="1882">
        <f t="shared" si="8"/>
        <v>0</v>
      </c>
      <c r="L19" s="1882">
        <f>L22+L24+L26+L28+L30+L32+L34</f>
        <v>97</v>
      </c>
      <c r="M19" s="1882">
        <f t="shared" si="9"/>
        <v>0</v>
      </c>
      <c r="N19" s="1882">
        <f t="shared" si="9"/>
        <v>0</v>
      </c>
      <c r="O19" s="1882">
        <f t="shared" si="9"/>
        <v>0</v>
      </c>
      <c r="P19" s="1469"/>
      <c r="Q19" s="21">
        <f t="shared" si="4"/>
        <v>0</v>
      </c>
    </row>
    <row r="20" spans="1:17" s="94" customFormat="1" ht="13.5" customHeight="1">
      <c r="A20" s="1462"/>
      <c r="B20" s="1449"/>
      <c r="C20" s="191"/>
      <c r="D20" s="1882"/>
      <c r="E20" s="1882"/>
      <c r="F20" s="1882"/>
      <c r="G20" s="1882"/>
      <c r="H20" s="1882"/>
      <c r="I20" s="1883"/>
      <c r="J20" s="1883"/>
      <c r="K20" s="1883"/>
      <c r="L20" s="1882"/>
      <c r="M20" s="1882"/>
      <c r="N20" s="1882"/>
      <c r="O20" s="1882"/>
      <c r="P20" s="1469"/>
    </row>
    <row r="21" spans="1:17" s="94" customFormat="1" ht="13.5" customHeight="1">
      <c r="A21" s="1662" t="s">
        <v>540</v>
      </c>
      <c r="B21" s="1449" t="s">
        <v>142</v>
      </c>
      <c r="C21" s="191">
        <f t="shared" si="5"/>
        <v>15</v>
      </c>
      <c r="D21" s="1884">
        <v>0</v>
      </c>
      <c r="E21" s="1884"/>
      <c r="F21" s="1884"/>
      <c r="G21" s="1884"/>
      <c r="H21" s="1884">
        <v>4</v>
      </c>
      <c r="I21" s="1885"/>
      <c r="J21" s="1885"/>
      <c r="K21" s="1885"/>
      <c r="L21" s="1884">
        <v>11</v>
      </c>
      <c r="M21" s="1884"/>
      <c r="N21" s="1884"/>
      <c r="O21" s="1884"/>
      <c r="P21" s="1469"/>
      <c r="Q21" s="21">
        <f t="shared" si="4"/>
        <v>0</v>
      </c>
    </row>
    <row r="22" spans="1:17" s="94" customFormat="1" ht="9.9499999999999993" customHeight="1">
      <c r="A22" s="1662"/>
      <c r="B22" s="1449" t="s">
        <v>68</v>
      </c>
      <c r="C22" s="191">
        <f t="shared" si="5"/>
        <v>18</v>
      </c>
      <c r="D22" s="1884">
        <v>2</v>
      </c>
      <c r="E22" s="1884"/>
      <c r="F22" s="1884"/>
      <c r="G22" s="1884"/>
      <c r="H22" s="1884">
        <v>4</v>
      </c>
      <c r="I22" s="1884"/>
      <c r="J22" s="1884"/>
      <c r="K22" s="1884"/>
      <c r="L22" s="1884">
        <v>12</v>
      </c>
      <c r="M22" s="1884"/>
      <c r="N22" s="1884"/>
      <c r="O22" s="1884"/>
      <c r="P22" s="1469"/>
      <c r="Q22" s="21">
        <f t="shared" si="4"/>
        <v>0</v>
      </c>
    </row>
    <row r="23" spans="1:17" s="94" customFormat="1" ht="13.5" customHeight="1">
      <c r="A23" s="1662" t="s">
        <v>541</v>
      </c>
      <c r="B23" s="1449" t="s">
        <v>142</v>
      </c>
      <c r="C23" s="191">
        <f t="shared" si="5"/>
        <v>113</v>
      </c>
      <c r="D23" s="1884">
        <v>0</v>
      </c>
      <c r="E23" s="1884"/>
      <c r="F23" s="1884"/>
      <c r="G23" s="1884"/>
      <c r="H23" s="1884">
        <v>43</v>
      </c>
      <c r="I23" s="1884"/>
      <c r="J23" s="1884"/>
      <c r="K23" s="1884"/>
      <c r="L23" s="1884">
        <v>70</v>
      </c>
      <c r="M23" s="1884"/>
      <c r="N23" s="1884"/>
      <c r="O23" s="1884"/>
      <c r="P23" s="1469"/>
      <c r="Q23" s="21">
        <f t="shared" si="4"/>
        <v>0</v>
      </c>
    </row>
    <row r="24" spans="1:17" s="94" customFormat="1" ht="13.5" customHeight="1">
      <c r="A24" s="1662"/>
      <c r="B24" s="1449" t="s">
        <v>68</v>
      </c>
      <c r="C24" s="191">
        <f t="shared" si="5"/>
        <v>48</v>
      </c>
      <c r="D24" s="1884">
        <v>1</v>
      </c>
      <c r="E24" s="1884"/>
      <c r="F24" s="1884"/>
      <c r="G24" s="1884"/>
      <c r="H24" s="1884">
        <v>8</v>
      </c>
      <c r="I24" s="1884"/>
      <c r="J24" s="1884"/>
      <c r="K24" s="1884"/>
      <c r="L24" s="1884">
        <v>39</v>
      </c>
      <c r="M24" s="1884"/>
      <c r="N24" s="1884"/>
      <c r="O24" s="1884"/>
      <c r="P24" s="1469"/>
      <c r="Q24" s="21">
        <f t="shared" si="4"/>
        <v>0</v>
      </c>
    </row>
    <row r="25" spans="1:17" s="94" customFormat="1" ht="13.5" customHeight="1">
      <c r="A25" s="1662" t="s">
        <v>542</v>
      </c>
      <c r="B25" s="1449" t="s">
        <v>142</v>
      </c>
      <c r="C25" s="191">
        <f t="shared" si="5"/>
        <v>10</v>
      </c>
      <c r="D25" s="1884">
        <v>0</v>
      </c>
      <c r="E25" s="1884"/>
      <c r="F25" s="1884"/>
      <c r="G25" s="1884"/>
      <c r="H25" s="1884">
        <v>0</v>
      </c>
      <c r="I25" s="1884"/>
      <c r="J25" s="1884"/>
      <c r="K25" s="1884"/>
      <c r="L25" s="1884">
        <v>10</v>
      </c>
      <c r="M25" s="1884"/>
      <c r="N25" s="1884"/>
      <c r="O25" s="1884"/>
      <c r="P25" s="1469"/>
      <c r="Q25" s="21">
        <f t="shared" si="4"/>
        <v>0</v>
      </c>
    </row>
    <row r="26" spans="1:17" s="94" customFormat="1" ht="13.5" customHeight="1">
      <c r="A26" s="1662"/>
      <c r="B26" s="1449" t="s">
        <v>68</v>
      </c>
      <c r="C26" s="191">
        <f t="shared" si="5"/>
        <v>12</v>
      </c>
      <c r="D26" s="1884">
        <v>0</v>
      </c>
      <c r="E26" s="1884"/>
      <c r="F26" s="1884"/>
      <c r="G26" s="1884"/>
      <c r="H26" s="1884">
        <v>0</v>
      </c>
      <c r="I26" s="1884"/>
      <c r="J26" s="1884"/>
      <c r="K26" s="1884"/>
      <c r="L26" s="1884">
        <v>12</v>
      </c>
      <c r="M26" s="1884"/>
      <c r="N26" s="1884"/>
      <c r="O26" s="1884"/>
      <c r="P26" s="1469"/>
      <c r="Q26" s="21">
        <f t="shared" si="4"/>
        <v>0</v>
      </c>
    </row>
    <row r="27" spans="1:17" s="94" customFormat="1" ht="13.5" customHeight="1">
      <c r="A27" s="1662" t="s">
        <v>543</v>
      </c>
      <c r="B27" s="1449" t="s">
        <v>142</v>
      </c>
      <c r="C27" s="191">
        <f t="shared" si="5"/>
        <v>0</v>
      </c>
      <c r="D27" s="1884">
        <v>0</v>
      </c>
      <c r="E27" s="1884"/>
      <c r="F27" s="1884"/>
      <c r="G27" s="1884"/>
      <c r="H27" s="1884">
        <v>0</v>
      </c>
      <c r="I27" s="1884"/>
      <c r="J27" s="1884"/>
      <c r="K27" s="1884"/>
      <c r="L27" s="1884">
        <v>0</v>
      </c>
      <c r="M27" s="1884"/>
      <c r="N27" s="1884"/>
      <c r="O27" s="1884"/>
      <c r="P27" s="1469"/>
      <c r="Q27" s="21">
        <f t="shared" si="4"/>
        <v>0</v>
      </c>
    </row>
    <row r="28" spans="1:17" s="94" customFormat="1" ht="13.5" customHeight="1">
      <c r="A28" s="1662"/>
      <c r="B28" s="1449" t="s">
        <v>68</v>
      </c>
      <c r="C28" s="191">
        <f t="shared" si="5"/>
        <v>0</v>
      </c>
      <c r="D28" s="1884">
        <v>0</v>
      </c>
      <c r="E28" s="1884"/>
      <c r="F28" s="1884"/>
      <c r="G28" s="1884"/>
      <c r="H28" s="1884">
        <v>0</v>
      </c>
      <c r="I28" s="1884"/>
      <c r="J28" s="1884"/>
      <c r="K28" s="1884"/>
      <c r="L28" s="1884">
        <v>0</v>
      </c>
      <c r="M28" s="1884"/>
      <c r="N28" s="1884"/>
      <c r="O28" s="1884"/>
      <c r="P28" s="1469"/>
      <c r="Q28" s="21">
        <f t="shared" si="4"/>
        <v>0</v>
      </c>
    </row>
    <row r="29" spans="1:17" s="94" customFormat="1" ht="13.5" customHeight="1">
      <c r="A29" s="1662" t="s">
        <v>544</v>
      </c>
      <c r="B29" s="1449" t="s">
        <v>142</v>
      </c>
      <c r="C29" s="191">
        <f>D29+H29+L29</f>
        <v>8</v>
      </c>
      <c r="D29" s="1884">
        <v>0</v>
      </c>
      <c r="E29" s="1884"/>
      <c r="F29" s="1884"/>
      <c r="G29" s="1884"/>
      <c r="H29" s="1884">
        <v>3</v>
      </c>
      <c r="I29" s="1884"/>
      <c r="J29" s="1884"/>
      <c r="K29" s="1884"/>
      <c r="L29" s="1884">
        <v>5</v>
      </c>
      <c r="M29" s="1884"/>
      <c r="N29" s="1884"/>
      <c r="O29" s="1884"/>
      <c r="P29" s="1469"/>
      <c r="Q29" s="21">
        <f t="shared" si="4"/>
        <v>0</v>
      </c>
    </row>
    <row r="30" spans="1:17" s="94" customFormat="1" ht="13.5" customHeight="1">
      <c r="A30" s="1662"/>
      <c r="B30" s="1449" t="s">
        <v>68</v>
      </c>
      <c r="C30" s="191">
        <f t="shared" si="5"/>
        <v>16</v>
      </c>
      <c r="D30" s="1884">
        <v>0</v>
      </c>
      <c r="E30" s="1884"/>
      <c r="F30" s="1884"/>
      <c r="G30" s="1884"/>
      <c r="H30" s="1884">
        <v>6</v>
      </c>
      <c r="I30" s="1884"/>
      <c r="J30" s="1884"/>
      <c r="K30" s="1884"/>
      <c r="L30" s="1884">
        <v>10</v>
      </c>
      <c r="M30" s="1884"/>
      <c r="N30" s="1884"/>
      <c r="O30" s="1884"/>
      <c r="P30" s="1469"/>
      <c r="Q30" s="21">
        <f t="shared" si="4"/>
        <v>0</v>
      </c>
    </row>
    <row r="31" spans="1:17" s="94" customFormat="1" ht="13.5" customHeight="1">
      <c r="A31" s="1662" t="s">
        <v>545</v>
      </c>
      <c r="B31" s="1449" t="s">
        <v>142</v>
      </c>
      <c r="C31" s="191">
        <f t="shared" si="5"/>
        <v>29</v>
      </c>
      <c r="D31" s="1884">
        <v>0</v>
      </c>
      <c r="E31" s="1884"/>
      <c r="F31" s="1884"/>
      <c r="G31" s="1884"/>
      <c r="H31" s="1884">
        <v>8</v>
      </c>
      <c r="I31" s="1885"/>
      <c r="J31" s="1885"/>
      <c r="K31" s="1885"/>
      <c r="L31" s="1884">
        <v>21</v>
      </c>
      <c r="M31" s="1884"/>
      <c r="N31" s="1884"/>
      <c r="O31" s="1884"/>
      <c r="P31" s="1469"/>
      <c r="Q31" s="21">
        <f t="shared" si="4"/>
        <v>0</v>
      </c>
    </row>
    <row r="32" spans="1:17" s="94" customFormat="1" ht="13.5" customHeight="1">
      <c r="A32" s="1662"/>
      <c r="B32" s="1449" t="s">
        <v>68</v>
      </c>
      <c r="C32" s="191">
        <f t="shared" si="5"/>
        <v>15</v>
      </c>
      <c r="D32" s="1884">
        <v>0</v>
      </c>
      <c r="E32" s="1884"/>
      <c r="F32" s="1884"/>
      <c r="G32" s="1884"/>
      <c r="H32" s="1884">
        <v>3</v>
      </c>
      <c r="I32" s="1885"/>
      <c r="J32" s="1885"/>
      <c r="K32" s="1885"/>
      <c r="L32" s="1884">
        <v>12</v>
      </c>
      <c r="M32" s="1884"/>
      <c r="N32" s="1884"/>
      <c r="O32" s="1884"/>
      <c r="P32" s="1469"/>
      <c r="Q32" s="21">
        <f t="shared" si="4"/>
        <v>0</v>
      </c>
    </row>
    <row r="33" spans="1:33" s="94" customFormat="1" ht="13.5" customHeight="1">
      <c r="A33" s="1662" t="s">
        <v>538</v>
      </c>
      <c r="B33" s="1449" t="s">
        <v>142</v>
      </c>
      <c r="C33" s="191">
        <f t="shared" si="5"/>
        <v>43</v>
      </c>
      <c r="D33" s="1884">
        <v>0</v>
      </c>
      <c r="E33" s="1884"/>
      <c r="F33" s="1884"/>
      <c r="G33" s="1884"/>
      <c r="H33" s="1884">
        <v>28</v>
      </c>
      <c r="I33" s="1884"/>
      <c r="J33" s="1884"/>
      <c r="K33" s="1884"/>
      <c r="L33" s="1884">
        <v>15</v>
      </c>
      <c r="M33" s="1884"/>
      <c r="N33" s="1884"/>
      <c r="O33" s="1884"/>
      <c r="P33" s="1469"/>
      <c r="Q33" s="21">
        <f t="shared" si="4"/>
        <v>0</v>
      </c>
    </row>
    <row r="34" spans="1:33" s="94" customFormat="1" ht="13.5" customHeight="1">
      <c r="A34" s="1466"/>
      <c r="B34" s="1450" t="s">
        <v>68</v>
      </c>
      <c r="C34" s="192">
        <f t="shared" si="5"/>
        <v>17</v>
      </c>
      <c r="D34" s="1886">
        <v>2</v>
      </c>
      <c r="E34" s="1886"/>
      <c r="F34" s="1886"/>
      <c r="G34" s="1886"/>
      <c r="H34" s="1886">
        <v>3</v>
      </c>
      <c r="I34" s="1886"/>
      <c r="J34" s="1886"/>
      <c r="K34" s="1886"/>
      <c r="L34" s="1886">
        <v>12</v>
      </c>
      <c r="M34" s="1886"/>
      <c r="N34" s="1886"/>
      <c r="O34" s="1886"/>
      <c r="P34" s="1469"/>
      <c r="Q34" s="21">
        <f t="shared" si="4"/>
        <v>0</v>
      </c>
    </row>
    <row r="35" spans="1:33" s="1469" customFormat="1" ht="13.9" customHeight="1">
      <c r="A35" s="94" t="s">
        <v>328</v>
      </c>
      <c r="B35" s="157" t="s">
        <v>329</v>
      </c>
      <c r="D35" s="1643" t="s">
        <v>330</v>
      </c>
      <c r="I35" s="1607" t="s">
        <v>332</v>
      </c>
      <c r="N35" s="1462"/>
      <c r="O35" s="99" t="s">
        <v>333</v>
      </c>
      <c r="P35" s="1462"/>
      <c r="R35" s="1462"/>
      <c r="T35" s="1462"/>
      <c r="U35" s="1462"/>
      <c r="V35" s="1462"/>
      <c r="W35" s="1462"/>
      <c r="X35" s="1462"/>
      <c r="Y35" s="1462"/>
      <c r="Z35" s="1462"/>
    </row>
    <row r="36" spans="1:33" s="1469" customFormat="1" ht="13.9" customHeight="1">
      <c r="A36" s="1462"/>
      <c r="B36" s="1462"/>
      <c r="C36" s="1462"/>
      <c r="D36" s="1643" t="s">
        <v>334</v>
      </c>
      <c r="H36" s="1462"/>
      <c r="N36" s="1462"/>
      <c r="O36" s="1462"/>
      <c r="P36" s="1462"/>
      <c r="Q36" s="1462"/>
      <c r="R36" s="1462"/>
      <c r="S36" s="1462"/>
      <c r="T36" s="1462"/>
      <c r="U36" s="1462"/>
      <c r="V36" s="1462"/>
      <c r="W36" s="1462"/>
      <c r="X36" s="1462"/>
      <c r="Y36" s="1462"/>
      <c r="Z36" s="1462"/>
    </row>
    <row r="37" spans="1:33" s="94" customFormat="1" ht="13.9" customHeight="1">
      <c r="A37" s="1607"/>
      <c r="B37" s="1607"/>
      <c r="C37" s="1462"/>
      <c r="E37" s="1546"/>
      <c r="F37" s="1546"/>
      <c r="G37" s="408"/>
    </row>
    <row r="38" spans="1:33" s="94" customFormat="1" ht="13.9" customHeight="1">
      <c r="A38" s="94" t="s">
        <v>141</v>
      </c>
      <c r="B38" s="1469"/>
      <c r="C38" s="1643"/>
      <c r="D38" s="1643"/>
      <c r="E38" s="1643"/>
    </row>
    <row r="39" spans="1:33" s="94" customFormat="1" ht="13.9" customHeight="1">
      <c r="A39" s="94" t="s">
        <v>272</v>
      </c>
    </row>
    <row r="40" spans="1:33" s="94" customFormat="1" ht="13.9" customHeight="1">
      <c r="A40" s="157"/>
      <c r="B40" s="157"/>
      <c r="C40" s="157"/>
      <c r="AC40" s="1469"/>
      <c r="AD40" s="1469"/>
      <c r="AE40" s="1469"/>
      <c r="AF40" s="1469"/>
      <c r="AG40" s="1469"/>
    </row>
    <row r="41" spans="1:33">
      <c r="C41" s="372">
        <f>C6-C7-C8</f>
        <v>0</v>
      </c>
      <c r="G41" s="372">
        <f>G6-G7-G8</f>
        <v>0</v>
      </c>
      <c r="K41" s="372">
        <f>K6-K7-K8</f>
        <v>0</v>
      </c>
      <c r="O41" s="372">
        <f>O6-O7-O8</f>
        <v>0</v>
      </c>
    </row>
    <row r="42" spans="1:33">
      <c r="C42" s="372">
        <f>C6-C10-C11-C12-C13-C14-C15</f>
        <v>0</v>
      </c>
      <c r="G42" s="372">
        <f>G6-G10-G11-G12-G13-G14-G15</f>
        <v>0</v>
      </c>
      <c r="K42" s="372">
        <f>K6-K10-K11-K12-K13-K14-K15</f>
        <v>0</v>
      </c>
      <c r="O42" s="372">
        <f>O6-O10-O11-O12-O13-O14-O15</f>
        <v>0</v>
      </c>
    </row>
    <row r="43" spans="1:33">
      <c r="C43" s="372">
        <f>C7-C10-C12-C14</f>
        <v>0</v>
      </c>
      <c r="G43" s="372">
        <f>G7-G10-G12-G14</f>
        <v>0</v>
      </c>
      <c r="K43" s="372">
        <f>K7-K10-K12-K14</f>
        <v>0</v>
      </c>
      <c r="O43" s="372">
        <f>O7-O10-O12-O14</f>
        <v>0</v>
      </c>
    </row>
    <row r="44" spans="1:33">
      <c r="C44" s="372">
        <f>C8-C11-C13-C15</f>
        <v>0</v>
      </c>
      <c r="G44" s="372">
        <f>G8-G11-G13-G15</f>
        <v>0</v>
      </c>
      <c r="K44" s="372">
        <f>K8-K11-K13-K15</f>
        <v>0</v>
      </c>
      <c r="O44" s="372">
        <f>O8-O11-O13-O15</f>
        <v>0</v>
      </c>
    </row>
    <row r="45" spans="1:33">
      <c r="C45" s="372">
        <f>C17-C18-C19</f>
        <v>0</v>
      </c>
      <c r="G45" s="372">
        <f>G17-G18-G19</f>
        <v>0</v>
      </c>
      <c r="K45" s="372">
        <f>K17-K18-K19</f>
        <v>0</v>
      </c>
      <c r="O45" s="372">
        <f>O17-O18-O19</f>
        <v>0</v>
      </c>
    </row>
    <row r="46" spans="1:33">
      <c r="C46" s="372">
        <f>C17-C21-C22-C23-C24-C25-C26-C27-C28-C29-C30-C31-C32-C33-C34</f>
        <v>0</v>
      </c>
      <c r="G46" s="372">
        <f>G17-G21-G22-G23-G24-G25-G26-G27-G28-G29-G30-G31-G32-G33-G34</f>
        <v>0</v>
      </c>
      <c r="K46" s="372">
        <f>K17-K21-K22-K23-K24-K25-K26-K27-K28-K29-K30-K31-K32-K33-K34</f>
        <v>0</v>
      </c>
      <c r="O46" s="372">
        <f>O17-O21-O22-O23-O24-O25-O26-O27-O28-O29-O30-O31-O32-O33-O34</f>
        <v>0</v>
      </c>
    </row>
    <row r="47" spans="1:33">
      <c r="C47" s="372">
        <f>C18-C21-C23-C25-C27-C29-C31-C33</f>
        <v>0</v>
      </c>
      <c r="G47" s="372">
        <f>G18-G21-G23-G25-G27-G29-G31-G33</f>
        <v>0</v>
      </c>
      <c r="K47" s="372">
        <f>K18-K21-K23-K25-K27-K29-K31-K33</f>
        <v>0</v>
      </c>
      <c r="O47" s="372">
        <f>O18-O21-O23-O25-O27-O29-O31-O33</f>
        <v>0</v>
      </c>
    </row>
    <row r="48" spans="1:33">
      <c r="C48" s="372">
        <f>C19-C22-C24-C26-C28-C30-C32-C34</f>
        <v>0</v>
      </c>
      <c r="G48" s="372">
        <f>G19-G22-G24-G26-G28-G30-G32-G34</f>
        <v>0</v>
      </c>
      <c r="K48" s="372">
        <f>K19-K22-K24-K26-K28-K30-K32-K34</f>
        <v>0</v>
      </c>
      <c r="O48" s="372">
        <f>O19-O22-O24-O26-O28-O30-O32-O34</f>
        <v>0</v>
      </c>
    </row>
  </sheetData>
  <mergeCells count="99">
    <mergeCell ref="D34:G34"/>
    <mergeCell ref="H34:K34"/>
    <mergeCell ref="L34:O34"/>
    <mergeCell ref="D32:G32"/>
    <mergeCell ref="H32:K32"/>
    <mergeCell ref="L32:O32"/>
    <mergeCell ref="D33:G33"/>
    <mergeCell ref="H33:K33"/>
    <mergeCell ref="L33:O33"/>
    <mergeCell ref="D30:G30"/>
    <mergeCell ref="H30:K30"/>
    <mergeCell ref="L30:O30"/>
    <mergeCell ref="D31:G31"/>
    <mergeCell ref="H31:K31"/>
    <mergeCell ref="L31:O31"/>
    <mergeCell ref="D28:G28"/>
    <mergeCell ref="H28:K28"/>
    <mergeCell ref="L28:O28"/>
    <mergeCell ref="D29:G29"/>
    <mergeCell ref="H29:K29"/>
    <mergeCell ref="L29:O29"/>
    <mergeCell ref="D26:G26"/>
    <mergeCell ref="H26:K26"/>
    <mergeCell ref="L26:O26"/>
    <mergeCell ref="D27:G27"/>
    <mergeCell ref="H27:K27"/>
    <mergeCell ref="L27:O27"/>
    <mergeCell ref="D24:G24"/>
    <mergeCell ref="H24:K24"/>
    <mergeCell ref="L24:O24"/>
    <mergeCell ref="D25:G25"/>
    <mergeCell ref="H25:K25"/>
    <mergeCell ref="L25:O25"/>
    <mergeCell ref="D22:G22"/>
    <mergeCell ref="H22:K22"/>
    <mergeCell ref="L22:O22"/>
    <mergeCell ref="D23:G23"/>
    <mergeCell ref="H23:K23"/>
    <mergeCell ref="L23:O23"/>
    <mergeCell ref="D20:G20"/>
    <mergeCell ref="H20:K20"/>
    <mergeCell ref="L20:O20"/>
    <mergeCell ref="D21:G21"/>
    <mergeCell ref="H21:K21"/>
    <mergeCell ref="L21:O21"/>
    <mergeCell ref="D18:G18"/>
    <mergeCell ref="H18:K18"/>
    <mergeCell ref="L18:O18"/>
    <mergeCell ref="D19:G19"/>
    <mergeCell ref="H19:K19"/>
    <mergeCell ref="L19:O19"/>
    <mergeCell ref="D16:G16"/>
    <mergeCell ref="H16:K16"/>
    <mergeCell ref="L16:O16"/>
    <mergeCell ref="D17:G17"/>
    <mergeCell ref="H17:K17"/>
    <mergeCell ref="L17:O17"/>
    <mergeCell ref="D14:G14"/>
    <mergeCell ref="H14:K14"/>
    <mergeCell ref="L14:O14"/>
    <mergeCell ref="D15:G15"/>
    <mergeCell ref="H15:K15"/>
    <mergeCell ref="L15:O15"/>
    <mergeCell ref="D12:G12"/>
    <mergeCell ref="H12:K12"/>
    <mergeCell ref="L12:O12"/>
    <mergeCell ref="D13:G13"/>
    <mergeCell ref="H13:K13"/>
    <mergeCell ref="L13:O13"/>
    <mergeCell ref="D10:G10"/>
    <mergeCell ref="H10:K10"/>
    <mergeCell ref="L10:O10"/>
    <mergeCell ref="D11:G11"/>
    <mergeCell ref="H11:K11"/>
    <mergeCell ref="L11:O11"/>
    <mergeCell ref="D8:G8"/>
    <mergeCell ref="H8:K8"/>
    <mergeCell ref="L8:O8"/>
    <mergeCell ref="D9:G9"/>
    <mergeCell ref="H9:K9"/>
    <mergeCell ref="L9:O9"/>
    <mergeCell ref="D6:G6"/>
    <mergeCell ref="H6:K6"/>
    <mergeCell ref="L6:O6"/>
    <mergeCell ref="D7:G7"/>
    <mergeCell ref="H7:K7"/>
    <mergeCell ref="L7:O7"/>
    <mergeCell ref="A3:O3"/>
    <mergeCell ref="A4:M4"/>
    <mergeCell ref="N4:O4"/>
    <mergeCell ref="D5:G5"/>
    <mergeCell ref="H5:K5"/>
    <mergeCell ref="L5:O5"/>
    <mergeCell ref="B1:F1"/>
    <mergeCell ref="L1:M1"/>
    <mergeCell ref="N1:O1"/>
    <mergeCell ref="B2:F2"/>
    <mergeCell ref="L2:M2"/>
    <mergeCell ref="N2:O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&amp;C&amp;8&amp;A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46"/>
  <sheetViews>
    <sheetView view="pageBreakPreview" zoomScaleNormal="80" zoomScaleSheetLayoutView="100" workbookViewId="0">
      <selection activeCell="I10" sqref="I10"/>
    </sheetView>
  </sheetViews>
  <sheetFormatPr defaultColWidth="9" defaultRowHeight="15.75"/>
  <cols>
    <col min="1" max="1" width="22.125" style="97" customWidth="1"/>
    <col min="2" max="2" width="4.75" style="97" customWidth="1"/>
    <col min="3" max="3" width="23.625" style="97" customWidth="1"/>
    <col min="4" max="7" width="6.125" style="97" customWidth="1"/>
    <col min="8" max="10" width="6.5" style="97" customWidth="1"/>
    <col min="11" max="11" width="6.625" style="97" customWidth="1"/>
    <col min="12" max="12" width="5.5" style="97" customWidth="1"/>
    <col min="13" max="13" width="5" style="97" customWidth="1"/>
    <col min="14" max="14" width="6.5" style="97" customWidth="1"/>
    <col min="15" max="15" width="9.25" style="97" customWidth="1"/>
    <col min="16" max="16384" width="9" style="97"/>
  </cols>
  <sheetData>
    <row r="1" spans="1:17" s="94" customFormat="1" ht="16.5" customHeight="1">
      <c r="A1" s="1438" t="s">
        <v>1676</v>
      </c>
      <c r="B1" s="1175" t="s">
        <v>2478</v>
      </c>
      <c r="C1" s="1469"/>
      <c r="D1" s="1469"/>
      <c r="E1" s="1469"/>
      <c r="F1" s="1469"/>
      <c r="J1" s="1469"/>
      <c r="K1" s="1470"/>
      <c r="L1" s="1738" t="s">
        <v>1292</v>
      </c>
      <c r="M1" s="1739"/>
      <c r="N1" s="1887" t="s">
        <v>1291</v>
      </c>
      <c r="O1" s="1848"/>
    </row>
    <row r="2" spans="1:17" s="94" customFormat="1" ht="16.5" customHeight="1">
      <c r="A2" s="1438" t="s">
        <v>2479</v>
      </c>
      <c r="B2" s="1174" t="s">
        <v>2480</v>
      </c>
      <c r="C2" s="1471"/>
      <c r="D2" s="1471"/>
      <c r="E2" s="1471"/>
      <c r="F2" s="1471"/>
      <c r="G2" s="346"/>
      <c r="H2" s="346"/>
      <c r="I2" s="346"/>
      <c r="J2" s="346"/>
      <c r="K2" s="1457" t="s">
        <v>220</v>
      </c>
      <c r="L2" s="1736" t="s">
        <v>1290</v>
      </c>
      <c r="M2" s="1757"/>
      <c r="N2" s="1810" t="s">
        <v>751</v>
      </c>
      <c r="O2" s="1737"/>
    </row>
    <row r="3" spans="1:17" s="100" customFormat="1" ht="25.5" customHeight="1">
      <c r="A3" s="1747" t="s">
        <v>2631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8"/>
      <c r="L3" s="1748"/>
      <c r="M3" s="1748"/>
      <c r="N3" s="1748"/>
      <c r="O3" s="1748"/>
    </row>
    <row r="4" spans="1:17" s="94" customFormat="1" ht="14.25" customHeight="1">
      <c r="A4" s="1763" t="s">
        <v>2481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50" t="s">
        <v>844</v>
      </c>
      <c r="O4" s="1813"/>
    </row>
    <row r="5" spans="1:17" s="94" customFormat="1" ht="17.25" customHeight="1">
      <c r="A5" s="1440" t="s">
        <v>1452</v>
      </c>
      <c r="B5" s="1437"/>
      <c r="C5" s="1438" t="s">
        <v>1319</v>
      </c>
      <c r="D5" s="1736" t="s">
        <v>1358</v>
      </c>
      <c r="E5" s="1746"/>
      <c r="F5" s="1746"/>
      <c r="G5" s="1737"/>
      <c r="H5" s="1736" t="s">
        <v>1357</v>
      </c>
      <c r="I5" s="1746"/>
      <c r="J5" s="1746"/>
      <c r="K5" s="1737"/>
      <c r="L5" s="1738" t="s">
        <v>1356</v>
      </c>
      <c r="M5" s="1739"/>
      <c r="N5" s="1739"/>
      <c r="O5" s="1810"/>
      <c r="P5" s="1469"/>
    </row>
    <row r="6" spans="1:17" s="94" customFormat="1" ht="13.5" customHeight="1">
      <c r="A6" s="1144" t="s">
        <v>1451</v>
      </c>
      <c r="B6" s="1448" t="s">
        <v>1233</v>
      </c>
      <c r="C6" s="477">
        <f>SUM(D6:O6)</f>
        <v>136</v>
      </c>
      <c r="D6" s="1881">
        <f>SUM(D7:G8)</f>
        <v>1</v>
      </c>
      <c r="E6" s="1881"/>
      <c r="F6" s="1881"/>
      <c r="G6" s="1881"/>
      <c r="H6" s="1881">
        <f>SUM(H7:K8)</f>
        <v>38</v>
      </c>
      <c r="I6" s="1881"/>
      <c r="J6" s="1881"/>
      <c r="K6" s="1881"/>
      <c r="L6" s="1881">
        <f>SUM(L7:O8)</f>
        <v>97</v>
      </c>
      <c r="M6" s="1881"/>
      <c r="N6" s="1881"/>
      <c r="O6" s="1881"/>
      <c r="P6" s="1469"/>
      <c r="Q6" s="21">
        <f>C6-D6-H6-L6</f>
        <v>0</v>
      </c>
    </row>
    <row r="7" spans="1:17" s="94" customFormat="1" ht="13.5" customHeight="1">
      <c r="A7" s="1607"/>
      <c r="B7" s="729" t="s">
        <v>1275</v>
      </c>
      <c r="C7" s="191">
        <f>SUM(D7:O7)</f>
        <v>94</v>
      </c>
      <c r="D7" s="1882">
        <f>D10+D12+D14</f>
        <v>1</v>
      </c>
      <c r="E7" s="1882"/>
      <c r="F7" s="1882"/>
      <c r="G7" s="1882"/>
      <c r="H7" s="1882">
        <f>H10+H12+H14</f>
        <v>34</v>
      </c>
      <c r="I7" s="1882"/>
      <c r="J7" s="1882"/>
      <c r="K7" s="1882"/>
      <c r="L7" s="1882">
        <f>L10+L12+L14</f>
        <v>59</v>
      </c>
      <c r="M7" s="1882"/>
      <c r="N7" s="1882"/>
      <c r="O7" s="1882"/>
      <c r="P7" s="1469"/>
      <c r="Q7" s="21">
        <f>C7-D7-H7-L7</f>
        <v>0</v>
      </c>
    </row>
    <row r="8" spans="1:17" s="94" customFormat="1" ht="13.5" customHeight="1">
      <c r="A8" s="1607"/>
      <c r="B8" s="729" t="s">
        <v>1274</v>
      </c>
      <c r="C8" s="191">
        <f>SUM(D8:O8)</f>
        <v>42</v>
      </c>
      <c r="D8" s="1882">
        <f>D11+D13+D15</f>
        <v>0</v>
      </c>
      <c r="E8" s="1882"/>
      <c r="F8" s="1882"/>
      <c r="G8" s="1882"/>
      <c r="H8" s="1882">
        <f>H11+H13+H15</f>
        <v>4</v>
      </c>
      <c r="I8" s="1882"/>
      <c r="J8" s="1882"/>
      <c r="K8" s="1882"/>
      <c r="L8" s="1882">
        <f>L11+L13+L15</f>
        <v>38</v>
      </c>
      <c r="M8" s="1882"/>
      <c r="N8" s="1882"/>
      <c r="O8" s="1882"/>
      <c r="P8" s="1469"/>
      <c r="Q8" s="21">
        <f>C8-D8-H8-L8</f>
        <v>0</v>
      </c>
    </row>
    <row r="9" spans="1:17" s="94" customFormat="1" ht="9.9499999999999993" customHeight="1">
      <c r="A9" s="1462"/>
      <c r="B9" s="1449"/>
      <c r="C9" s="434"/>
      <c r="D9" s="1991"/>
      <c r="E9" s="1991"/>
      <c r="F9" s="1991"/>
      <c r="G9" s="1991"/>
      <c r="H9" s="1991"/>
      <c r="I9" s="1991"/>
      <c r="J9" s="1991"/>
      <c r="K9" s="1991"/>
      <c r="L9" s="1991"/>
      <c r="M9" s="1991"/>
      <c r="N9" s="1991"/>
      <c r="O9" s="1991"/>
      <c r="P9" s="1469"/>
      <c r="Q9" s="21"/>
    </row>
    <row r="10" spans="1:17" s="94" customFormat="1" ht="13.5" customHeight="1">
      <c r="A10" s="1127" t="s">
        <v>1450</v>
      </c>
      <c r="B10" s="729" t="s">
        <v>1275</v>
      </c>
      <c r="C10" s="191">
        <f t="shared" ref="C10:C15" si="0">SUM(D10:O10)</f>
        <v>42</v>
      </c>
      <c r="D10" s="1991">
        <v>1</v>
      </c>
      <c r="E10" s="1991"/>
      <c r="F10" s="1991"/>
      <c r="G10" s="1991"/>
      <c r="H10" s="1991">
        <v>8</v>
      </c>
      <c r="I10" s="1991"/>
      <c r="J10" s="1991"/>
      <c r="K10" s="1991"/>
      <c r="L10" s="1991">
        <v>33</v>
      </c>
      <c r="M10" s="1991"/>
      <c r="N10" s="1991"/>
      <c r="O10" s="1991"/>
      <c r="P10" s="1469"/>
      <c r="Q10" s="21">
        <f t="shared" ref="Q10:Q15" si="1">C10-D10-H10-L10</f>
        <v>0</v>
      </c>
    </row>
    <row r="11" spans="1:17" s="94" customFormat="1" ht="13.5" customHeight="1">
      <c r="A11" s="1662"/>
      <c r="B11" s="729" t="s">
        <v>1274</v>
      </c>
      <c r="C11" s="191">
        <f t="shared" si="0"/>
        <v>28</v>
      </c>
      <c r="D11" s="1991">
        <v>0</v>
      </c>
      <c r="E11" s="1991"/>
      <c r="F11" s="1991"/>
      <c r="G11" s="1991"/>
      <c r="H11" s="1991">
        <v>2</v>
      </c>
      <c r="I11" s="1991"/>
      <c r="J11" s="1991"/>
      <c r="K11" s="1991"/>
      <c r="L11" s="1991">
        <v>26</v>
      </c>
      <c r="M11" s="1991"/>
      <c r="N11" s="1991"/>
      <c r="O11" s="1991"/>
      <c r="P11" s="1469"/>
      <c r="Q11" s="21">
        <f t="shared" si="1"/>
        <v>0</v>
      </c>
    </row>
    <row r="12" spans="1:17" s="94" customFormat="1" ht="13.5" customHeight="1">
      <c r="A12" s="1143" t="s">
        <v>1449</v>
      </c>
      <c r="B12" s="729" t="s">
        <v>1275</v>
      </c>
      <c r="C12" s="191">
        <f t="shared" si="0"/>
        <v>45</v>
      </c>
      <c r="D12" s="1991">
        <v>0</v>
      </c>
      <c r="E12" s="1991"/>
      <c r="F12" s="1991"/>
      <c r="G12" s="1991"/>
      <c r="H12" s="1991">
        <v>19</v>
      </c>
      <c r="I12" s="1991"/>
      <c r="J12" s="1991"/>
      <c r="K12" s="1991"/>
      <c r="L12" s="1991">
        <v>26</v>
      </c>
      <c r="M12" s="1991"/>
      <c r="N12" s="1991"/>
      <c r="O12" s="1991"/>
      <c r="P12" s="1469"/>
      <c r="Q12" s="21">
        <f t="shared" si="1"/>
        <v>0</v>
      </c>
    </row>
    <row r="13" spans="1:17" s="94" customFormat="1" ht="13.5" customHeight="1">
      <c r="A13" s="1662"/>
      <c r="B13" s="729" t="s">
        <v>1274</v>
      </c>
      <c r="C13" s="191">
        <f t="shared" si="0"/>
        <v>11</v>
      </c>
      <c r="D13" s="1991">
        <v>0</v>
      </c>
      <c r="E13" s="1991"/>
      <c r="F13" s="1991"/>
      <c r="G13" s="1991"/>
      <c r="H13" s="1991">
        <v>0</v>
      </c>
      <c r="I13" s="1991"/>
      <c r="J13" s="1991"/>
      <c r="K13" s="1991"/>
      <c r="L13" s="1991">
        <v>11</v>
      </c>
      <c r="M13" s="1991"/>
      <c r="N13" s="1991"/>
      <c r="O13" s="1991"/>
      <c r="P13" s="1469"/>
      <c r="Q13" s="21">
        <f t="shared" si="1"/>
        <v>0</v>
      </c>
    </row>
    <row r="14" spans="1:17" s="94" customFormat="1" ht="13.5" customHeight="1">
      <c r="A14" s="1127" t="s">
        <v>2482</v>
      </c>
      <c r="B14" s="729" t="s">
        <v>1275</v>
      </c>
      <c r="C14" s="191">
        <f t="shared" si="0"/>
        <v>7</v>
      </c>
      <c r="D14" s="1991">
        <v>0</v>
      </c>
      <c r="E14" s="1991"/>
      <c r="F14" s="1991"/>
      <c r="G14" s="1991"/>
      <c r="H14" s="1991">
        <v>7</v>
      </c>
      <c r="I14" s="1991"/>
      <c r="J14" s="1991"/>
      <c r="K14" s="1991"/>
      <c r="L14" s="1991">
        <v>0</v>
      </c>
      <c r="M14" s="1991"/>
      <c r="N14" s="1991"/>
      <c r="O14" s="1991"/>
      <c r="P14" s="1469"/>
      <c r="Q14" s="21">
        <f t="shared" si="1"/>
        <v>0</v>
      </c>
    </row>
    <row r="15" spans="1:17" s="94" customFormat="1" ht="13.5" customHeight="1">
      <c r="A15" s="1607"/>
      <c r="B15" s="729" t="s">
        <v>1274</v>
      </c>
      <c r="C15" s="191">
        <f t="shared" si="0"/>
        <v>3</v>
      </c>
      <c r="D15" s="1991">
        <v>0</v>
      </c>
      <c r="E15" s="1991"/>
      <c r="F15" s="1991"/>
      <c r="G15" s="1991"/>
      <c r="H15" s="1991">
        <v>2</v>
      </c>
      <c r="I15" s="1991"/>
      <c r="J15" s="1991"/>
      <c r="K15" s="1991"/>
      <c r="L15" s="1991">
        <v>1</v>
      </c>
      <c r="M15" s="1991"/>
      <c r="N15" s="1991"/>
      <c r="O15" s="1991"/>
      <c r="P15" s="1469"/>
      <c r="Q15" s="21">
        <f t="shared" si="1"/>
        <v>0</v>
      </c>
    </row>
    <row r="16" spans="1:17" s="94" customFormat="1" ht="9.9499999999999993" customHeight="1">
      <c r="A16" s="1462"/>
      <c r="B16" s="1449"/>
      <c r="C16" s="191"/>
      <c r="D16" s="1991"/>
      <c r="E16" s="1991"/>
      <c r="F16" s="1991"/>
      <c r="G16" s="1991"/>
      <c r="H16" s="1991"/>
      <c r="I16" s="1991"/>
      <c r="J16" s="1991"/>
      <c r="K16" s="1991"/>
      <c r="L16" s="1991"/>
      <c r="M16" s="1991"/>
      <c r="N16" s="1991"/>
      <c r="O16" s="1991"/>
      <c r="P16" s="1469"/>
      <c r="Q16" s="21"/>
    </row>
    <row r="17" spans="1:17" s="94" customFormat="1" ht="13.5" customHeight="1">
      <c r="A17" s="1101" t="s">
        <v>1448</v>
      </c>
      <c r="B17" s="729" t="s">
        <v>1233</v>
      </c>
      <c r="C17" s="191">
        <f>SUM(D17:O17)</f>
        <v>418</v>
      </c>
      <c r="D17" s="1882">
        <f>SUM(D18:G19)</f>
        <v>1</v>
      </c>
      <c r="E17" s="1882"/>
      <c r="F17" s="1882"/>
      <c r="G17" s="1882"/>
      <c r="H17" s="1882">
        <f>SUM(H18:K19)</f>
        <v>157</v>
      </c>
      <c r="I17" s="1882"/>
      <c r="J17" s="1882"/>
      <c r="K17" s="1882"/>
      <c r="L17" s="1882">
        <f>SUM(L18:O19)</f>
        <v>260</v>
      </c>
      <c r="M17" s="1882"/>
      <c r="N17" s="1882"/>
      <c r="O17" s="1882"/>
      <c r="P17" s="1469"/>
      <c r="Q17" s="21">
        <f>C17-D17-H17-L17</f>
        <v>0</v>
      </c>
    </row>
    <row r="18" spans="1:17" s="94" customFormat="1" ht="13.5" customHeight="1">
      <c r="A18" s="1607"/>
      <c r="B18" s="729" t="s">
        <v>2606</v>
      </c>
      <c r="C18" s="191">
        <f>SUM(D18:O18)</f>
        <v>269</v>
      </c>
      <c r="D18" s="1882">
        <f>D21+D23+D25+D27+D29+D31+D33</f>
        <v>0</v>
      </c>
      <c r="E18" s="1882"/>
      <c r="F18" s="1882"/>
      <c r="G18" s="1882"/>
      <c r="H18" s="1882">
        <f>H21+H23+H25+H27+H29+H31+H33</f>
        <v>119</v>
      </c>
      <c r="I18" s="1882"/>
      <c r="J18" s="1882"/>
      <c r="K18" s="1882"/>
      <c r="L18" s="1882">
        <f>L21+L23+L25+L27+L29+L31+L33</f>
        <v>150</v>
      </c>
      <c r="M18" s="1882"/>
      <c r="N18" s="1882"/>
      <c r="O18" s="1882"/>
      <c r="P18" s="1469"/>
      <c r="Q18" s="21">
        <f>C18-D18-H18-L18</f>
        <v>0</v>
      </c>
    </row>
    <row r="19" spans="1:17" s="94" customFormat="1" ht="13.5" customHeight="1">
      <c r="A19" s="1607"/>
      <c r="B19" s="729" t="s">
        <v>2607</v>
      </c>
      <c r="C19" s="191">
        <f>SUM(D19:O19)</f>
        <v>149</v>
      </c>
      <c r="D19" s="1882">
        <f>D22+D24+D26+D28+D30+D32+D34</f>
        <v>1</v>
      </c>
      <c r="E19" s="1882"/>
      <c r="F19" s="1882"/>
      <c r="G19" s="1882"/>
      <c r="H19" s="1882">
        <f>H22+H24+H26+H28+H30+H32+H34</f>
        <v>38</v>
      </c>
      <c r="I19" s="1882"/>
      <c r="J19" s="1882"/>
      <c r="K19" s="1882"/>
      <c r="L19" s="1882">
        <f>L22+L24+L26+L28+L30+L32+L34</f>
        <v>110</v>
      </c>
      <c r="M19" s="1882"/>
      <c r="N19" s="1882"/>
      <c r="O19" s="1882"/>
      <c r="P19" s="1469"/>
      <c r="Q19" s="21">
        <f>C19-D19-H19-L19</f>
        <v>0</v>
      </c>
    </row>
    <row r="20" spans="1:17" s="94" customFormat="1" ht="9.9499999999999993" customHeight="1">
      <c r="A20" s="1462"/>
      <c r="B20" s="1449"/>
      <c r="C20" s="191"/>
      <c r="D20" s="1991"/>
      <c r="E20" s="1991"/>
      <c r="F20" s="1991"/>
      <c r="G20" s="1991"/>
      <c r="H20" s="1991"/>
      <c r="I20" s="1991"/>
      <c r="J20" s="1991"/>
      <c r="K20" s="1991"/>
      <c r="L20" s="1991"/>
      <c r="M20" s="1991"/>
      <c r="N20" s="1991"/>
      <c r="O20" s="1991"/>
      <c r="P20" s="1469"/>
      <c r="Q20" s="21"/>
    </row>
    <row r="21" spans="1:17" s="94" customFormat="1" ht="13.5" customHeight="1">
      <c r="A21" s="1127" t="s">
        <v>2608</v>
      </c>
      <c r="B21" s="729" t="s">
        <v>2606</v>
      </c>
      <c r="C21" s="191">
        <f t="shared" ref="C21:C34" si="2">SUM(D21:O21)</f>
        <v>19</v>
      </c>
      <c r="D21" s="1991">
        <v>0</v>
      </c>
      <c r="E21" s="1991"/>
      <c r="F21" s="1991"/>
      <c r="G21" s="1991"/>
      <c r="H21" s="1991">
        <v>9</v>
      </c>
      <c r="I21" s="1991"/>
      <c r="J21" s="1991"/>
      <c r="K21" s="1991"/>
      <c r="L21" s="1991">
        <v>10</v>
      </c>
      <c r="M21" s="1991"/>
      <c r="N21" s="1991"/>
      <c r="O21" s="1991"/>
      <c r="P21" s="1469"/>
      <c r="Q21" s="21">
        <f t="shared" ref="Q21:Q34" si="3">C21-D21-H21-L21</f>
        <v>0</v>
      </c>
    </row>
    <row r="22" spans="1:17" s="94" customFormat="1" ht="13.5" customHeight="1">
      <c r="A22" s="1662"/>
      <c r="B22" s="729" t="s">
        <v>2607</v>
      </c>
      <c r="C22" s="191">
        <f t="shared" si="2"/>
        <v>32</v>
      </c>
      <c r="D22" s="1991">
        <v>0</v>
      </c>
      <c r="E22" s="1991"/>
      <c r="F22" s="1991"/>
      <c r="G22" s="1991"/>
      <c r="H22" s="1991">
        <v>12</v>
      </c>
      <c r="I22" s="1991"/>
      <c r="J22" s="1991"/>
      <c r="K22" s="1991"/>
      <c r="L22" s="1991">
        <v>20</v>
      </c>
      <c r="M22" s="1991"/>
      <c r="N22" s="1991"/>
      <c r="O22" s="1991"/>
      <c r="P22" s="1469"/>
      <c r="Q22" s="21">
        <f t="shared" si="3"/>
        <v>0</v>
      </c>
    </row>
    <row r="23" spans="1:17" s="94" customFormat="1" ht="13.5" customHeight="1">
      <c r="A23" s="1127" t="s">
        <v>2609</v>
      </c>
      <c r="B23" s="729" t="s">
        <v>2606</v>
      </c>
      <c r="C23" s="191">
        <f t="shared" si="2"/>
        <v>136</v>
      </c>
      <c r="D23" s="1991">
        <v>0</v>
      </c>
      <c r="E23" s="1991"/>
      <c r="F23" s="1991"/>
      <c r="G23" s="1991"/>
      <c r="H23" s="1991">
        <v>67</v>
      </c>
      <c r="I23" s="1991"/>
      <c r="J23" s="1991"/>
      <c r="K23" s="1991"/>
      <c r="L23" s="1991">
        <v>69</v>
      </c>
      <c r="M23" s="1991"/>
      <c r="N23" s="1991"/>
      <c r="O23" s="1991"/>
      <c r="P23" s="1469"/>
      <c r="Q23" s="21">
        <f t="shared" si="3"/>
        <v>0</v>
      </c>
    </row>
    <row r="24" spans="1:17" s="94" customFormat="1" ht="13.5" customHeight="1">
      <c r="A24" s="1662"/>
      <c r="B24" s="729" t="s">
        <v>2607</v>
      </c>
      <c r="C24" s="191">
        <f t="shared" si="2"/>
        <v>49</v>
      </c>
      <c r="D24" s="1991">
        <v>1</v>
      </c>
      <c r="E24" s="1991"/>
      <c r="F24" s="1991"/>
      <c r="G24" s="1991"/>
      <c r="H24" s="1991">
        <v>6</v>
      </c>
      <c r="I24" s="1991"/>
      <c r="J24" s="1991"/>
      <c r="K24" s="1991"/>
      <c r="L24" s="1991">
        <v>42</v>
      </c>
      <c r="M24" s="1991"/>
      <c r="N24" s="1991"/>
      <c r="O24" s="1991"/>
      <c r="P24" s="1469"/>
      <c r="Q24" s="21">
        <f t="shared" si="3"/>
        <v>0</v>
      </c>
    </row>
    <row r="25" spans="1:17" s="94" customFormat="1" ht="13.5" customHeight="1">
      <c r="A25" s="1127" t="s">
        <v>2610</v>
      </c>
      <c r="B25" s="729" t="s">
        <v>2606</v>
      </c>
      <c r="C25" s="191">
        <f t="shared" si="2"/>
        <v>9</v>
      </c>
      <c r="D25" s="1991">
        <v>0</v>
      </c>
      <c r="E25" s="1991"/>
      <c r="F25" s="1991"/>
      <c r="G25" s="1991"/>
      <c r="H25" s="1991">
        <v>1</v>
      </c>
      <c r="I25" s="1991"/>
      <c r="J25" s="1991"/>
      <c r="K25" s="1991"/>
      <c r="L25" s="1991">
        <v>8</v>
      </c>
      <c r="M25" s="1991"/>
      <c r="N25" s="1991"/>
      <c r="O25" s="1991"/>
      <c r="P25" s="1469"/>
      <c r="Q25" s="21">
        <f t="shared" si="3"/>
        <v>0</v>
      </c>
    </row>
    <row r="26" spans="1:17" s="94" customFormat="1" ht="13.5" customHeight="1">
      <c r="A26" s="1662"/>
      <c r="B26" s="729" t="s">
        <v>2607</v>
      </c>
      <c r="C26" s="191">
        <f t="shared" si="2"/>
        <v>9</v>
      </c>
      <c r="D26" s="1991">
        <v>0</v>
      </c>
      <c r="E26" s="1991"/>
      <c r="F26" s="1991"/>
      <c r="G26" s="1991"/>
      <c r="H26" s="1991">
        <v>0</v>
      </c>
      <c r="I26" s="1991"/>
      <c r="J26" s="1991"/>
      <c r="K26" s="1991"/>
      <c r="L26" s="1991">
        <v>9</v>
      </c>
      <c r="M26" s="1991"/>
      <c r="N26" s="1991"/>
      <c r="O26" s="1991"/>
      <c r="P26" s="1469"/>
      <c r="Q26" s="21">
        <f t="shared" si="3"/>
        <v>0</v>
      </c>
    </row>
    <row r="27" spans="1:17" s="94" customFormat="1" ht="13.5" customHeight="1">
      <c r="A27" s="1127" t="s">
        <v>2611</v>
      </c>
      <c r="B27" s="729" t="s">
        <v>2606</v>
      </c>
      <c r="C27" s="191">
        <f t="shared" si="2"/>
        <v>1</v>
      </c>
      <c r="D27" s="1991">
        <v>0</v>
      </c>
      <c r="E27" s="1991"/>
      <c r="F27" s="1991"/>
      <c r="G27" s="1991"/>
      <c r="H27" s="1991">
        <v>1</v>
      </c>
      <c r="I27" s="1991"/>
      <c r="J27" s="1991"/>
      <c r="K27" s="1991"/>
      <c r="L27" s="1991">
        <v>0</v>
      </c>
      <c r="M27" s="1991"/>
      <c r="N27" s="1991"/>
      <c r="O27" s="1991"/>
      <c r="P27" s="1469"/>
      <c r="Q27" s="21">
        <f t="shared" si="3"/>
        <v>0</v>
      </c>
    </row>
    <row r="28" spans="1:17" s="94" customFormat="1" ht="13.5" customHeight="1">
      <c r="A28" s="1662"/>
      <c r="B28" s="729" t="s">
        <v>2607</v>
      </c>
      <c r="C28" s="191">
        <f t="shared" si="2"/>
        <v>0</v>
      </c>
      <c r="D28" s="1991">
        <v>0</v>
      </c>
      <c r="E28" s="1991"/>
      <c r="F28" s="1991"/>
      <c r="G28" s="1991"/>
      <c r="H28" s="1991">
        <v>0</v>
      </c>
      <c r="I28" s="1991"/>
      <c r="J28" s="1991"/>
      <c r="K28" s="1991"/>
      <c r="L28" s="1991">
        <v>0</v>
      </c>
      <c r="M28" s="1991"/>
      <c r="N28" s="1991"/>
      <c r="O28" s="1991"/>
      <c r="P28" s="1469"/>
      <c r="Q28" s="21">
        <f t="shared" si="3"/>
        <v>0</v>
      </c>
    </row>
    <row r="29" spans="1:17" s="94" customFormat="1" ht="13.5" customHeight="1">
      <c r="A29" s="1127" t="s">
        <v>2612</v>
      </c>
      <c r="B29" s="729" t="s">
        <v>2606</v>
      </c>
      <c r="C29" s="191">
        <f t="shared" si="2"/>
        <v>30</v>
      </c>
      <c r="D29" s="1991">
        <v>0</v>
      </c>
      <c r="E29" s="1991"/>
      <c r="F29" s="1991"/>
      <c r="G29" s="1991"/>
      <c r="H29" s="1991">
        <v>25</v>
      </c>
      <c r="I29" s="1991"/>
      <c r="J29" s="1991"/>
      <c r="K29" s="1991"/>
      <c r="L29" s="1991">
        <v>5</v>
      </c>
      <c r="M29" s="1991"/>
      <c r="N29" s="1991"/>
      <c r="O29" s="1991"/>
      <c r="P29" s="1469"/>
      <c r="Q29" s="21">
        <f t="shared" si="3"/>
        <v>0</v>
      </c>
    </row>
    <row r="30" spans="1:17" s="94" customFormat="1" ht="13.5" customHeight="1">
      <c r="A30" s="1662"/>
      <c r="B30" s="729" t="s">
        <v>2607</v>
      </c>
      <c r="C30" s="191">
        <f t="shared" si="2"/>
        <v>11</v>
      </c>
      <c r="D30" s="1991">
        <v>0</v>
      </c>
      <c r="E30" s="1991"/>
      <c r="F30" s="1991"/>
      <c r="G30" s="1991"/>
      <c r="H30" s="1991">
        <v>10</v>
      </c>
      <c r="I30" s="1991"/>
      <c r="J30" s="1991"/>
      <c r="K30" s="1991"/>
      <c r="L30" s="1991">
        <v>1</v>
      </c>
      <c r="M30" s="1991"/>
      <c r="N30" s="1991"/>
      <c r="O30" s="1991"/>
      <c r="P30" s="1469"/>
      <c r="Q30" s="21">
        <f t="shared" si="3"/>
        <v>0</v>
      </c>
    </row>
    <row r="31" spans="1:17" s="94" customFormat="1" ht="13.5" customHeight="1">
      <c r="A31" s="1127" t="s">
        <v>2613</v>
      </c>
      <c r="B31" s="729" t="s">
        <v>2606</v>
      </c>
      <c r="C31" s="191">
        <f t="shared" si="2"/>
        <v>48</v>
      </c>
      <c r="D31" s="1991">
        <v>0</v>
      </c>
      <c r="E31" s="1991"/>
      <c r="F31" s="1991"/>
      <c r="G31" s="1991"/>
      <c r="H31" s="1991">
        <v>11</v>
      </c>
      <c r="I31" s="1991"/>
      <c r="J31" s="1991"/>
      <c r="K31" s="1991"/>
      <c r="L31" s="1991">
        <v>37</v>
      </c>
      <c r="M31" s="1991"/>
      <c r="N31" s="1991"/>
      <c r="O31" s="1991"/>
      <c r="P31" s="1469"/>
      <c r="Q31" s="21">
        <f t="shared" si="3"/>
        <v>0</v>
      </c>
    </row>
    <row r="32" spans="1:17" s="94" customFormat="1" ht="13.5" customHeight="1">
      <c r="A32" s="1662"/>
      <c r="B32" s="729" t="s">
        <v>2607</v>
      </c>
      <c r="C32" s="191">
        <f t="shared" si="2"/>
        <v>27</v>
      </c>
      <c r="D32" s="1991">
        <v>0</v>
      </c>
      <c r="E32" s="1991"/>
      <c r="F32" s="1991"/>
      <c r="G32" s="1991"/>
      <c r="H32" s="1991">
        <v>3</v>
      </c>
      <c r="I32" s="1991"/>
      <c r="J32" s="1991"/>
      <c r="K32" s="1991"/>
      <c r="L32" s="1991">
        <v>24</v>
      </c>
      <c r="M32" s="1991"/>
      <c r="N32" s="1991"/>
      <c r="O32" s="1991"/>
      <c r="P32" s="1469"/>
      <c r="Q32" s="21">
        <f t="shared" si="3"/>
        <v>0</v>
      </c>
    </row>
    <row r="33" spans="1:28" s="94" customFormat="1" ht="13.5" customHeight="1">
      <c r="A33" s="1127" t="s">
        <v>2482</v>
      </c>
      <c r="B33" s="729" t="s">
        <v>2606</v>
      </c>
      <c r="C33" s="191">
        <f t="shared" si="2"/>
        <v>26</v>
      </c>
      <c r="D33" s="1991">
        <v>0</v>
      </c>
      <c r="E33" s="1991"/>
      <c r="F33" s="1991"/>
      <c r="G33" s="1991"/>
      <c r="H33" s="1991">
        <v>5</v>
      </c>
      <c r="I33" s="1991"/>
      <c r="J33" s="1991"/>
      <c r="K33" s="1991"/>
      <c r="L33" s="1991">
        <v>21</v>
      </c>
      <c r="M33" s="1991"/>
      <c r="N33" s="1991"/>
      <c r="O33" s="1991"/>
      <c r="P33" s="1469"/>
      <c r="Q33" s="21">
        <f t="shared" si="3"/>
        <v>0</v>
      </c>
    </row>
    <row r="34" spans="1:28" s="94" customFormat="1" ht="13.5" customHeight="1">
      <c r="A34" s="1466"/>
      <c r="B34" s="318" t="s">
        <v>2607</v>
      </c>
      <c r="C34" s="192">
        <f t="shared" si="2"/>
        <v>21</v>
      </c>
      <c r="D34" s="1992">
        <v>0</v>
      </c>
      <c r="E34" s="1992"/>
      <c r="F34" s="1992"/>
      <c r="G34" s="1992"/>
      <c r="H34" s="1992">
        <v>7</v>
      </c>
      <c r="I34" s="1992"/>
      <c r="J34" s="1992"/>
      <c r="K34" s="1992"/>
      <c r="L34" s="1992">
        <v>14</v>
      </c>
      <c r="M34" s="1992"/>
      <c r="N34" s="1992"/>
      <c r="O34" s="1992"/>
      <c r="P34" s="1469"/>
      <c r="Q34" s="21">
        <f t="shared" si="3"/>
        <v>0</v>
      </c>
    </row>
    <row r="35" spans="1:28" s="1469" customFormat="1" ht="13.9" customHeight="1">
      <c r="A35" s="339" t="s">
        <v>2614</v>
      </c>
      <c r="B35" s="1073" t="s">
        <v>2615</v>
      </c>
      <c r="D35" s="1133" t="s">
        <v>2616</v>
      </c>
      <c r="I35" s="1108" t="s">
        <v>2617</v>
      </c>
      <c r="N35" s="1462"/>
      <c r="O35" s="99" t="s">
        <v>3397</v>
      </c>
      <c r="P35" s="1462"/>
      <c r="R35" s="1462"/>
      <c r="T35" s="1462"/>
      <c r="U35" s="1462"/>
      <c r="V35" s="1462"/>
      <c r="W35" s="1462"/>
      <c r="X35" s="1462"/>
      <c r="Y35" s="1462"/>
      <c r="Z35" s="1462"/>
    </row>
    <row r="36" spans="1:28" s="1469" customFormat="1" ht="13.9" customHeight="1">
      <c r="A36" s="1462"/>
      <c r="B36" s="1462"/>
      <c r="C36" s="1462"/>
      <c r="D36" s="1133" t="s">
        <v>2618</v>
      </c>
      <c r="H36" s="1462"/>
      <c r="N36" s="1462"/>
      <c r="O36" s="1462"/>
      <c r="P36" s="1462"/>
      <c r="Q36" s="1462"/>
      <c r="R36" s="1462"/>
      <c r="S36" s="1462"/>
      <c r="T36" s="1462"/>
      <c r="U36" s="1462"/>
      <c r="V36" s="1462"/>
      <c r="W36" s="1462"/>
      <c r="X36" s="1462"/>
      <c r="Y36" s="1462"/>
      <c r="Z36" s="1462"/>
    </row>
    <row r="37" spans="1:28" s="94" customFormat="1" ht="13.9" customHeight="1">
      <c r="A37" s="1607"/>
      <c r="B37" s="1607"/>
      <c r="C37" s="1462"/>
      <c r="E37" s="1546"/>
      <c r="F37" s="1546"/>
      <c r="G37" s="408"/>
    </row>
    <row r="38" spans="1:28" s="94" customFormat="1" ht="13.9" customHeight="1">
      <c r="A38" s="339" t="s">
        <v>2619</v>
      </c>
      <c r="B38" s="1469"/>
      <c r="C38" s="1643"/>
      <c r="D38" s="1643"/>
      <c r="E38" s="1643"/>
    </row>
    <row r="39" spans="1:28" s="94" customFormat="1" ht="13.9" customHeight="1">
      <c r="A39" s="339" t="s">
        <v>2483</v>
      </c>
    </row>
    <row r="40" spans="1:28" s="94" customFormat="1" ht="13.9" customHeight="1">
      <c r="A40" s="1073"/>
      <c r="B40" s="157"/>
      <c r="C40" s="157"/>
      <c r="X40" s="1469"/>
      <c r="Y40" s="1469"/>
      <c r="Z40" s="1469"/>
      <c r="AA40" s="1469"/>
      <c r="AB40" s="1469"/>
    </row>
    <row r="41" spans="1:28">
      <c r="C41" s="372">
        <f>C6-C7-C8</f>
        <v>0</v>
      </c>
      <c r="G41" s="372">
        <f>G6-G7-G8</f>
        <v>0</v>
      </c>
      <c r="K41" s="372">
        <f>K6-K7-K8</f>
        <v>0</v>
      </c>
      <c r="O41" s="372">
        <f>O6-O7-O8</f>
        <v>0</v>
      </c>
    </row>
    <row r="42" spans="1:28">
      <c r="C42" s="372">
        <f>C7-C10-C12-C14</f>
        <v>0</v>
      </c>
      <c r="G42" s="372">
        <f>G7-G10-G12-G14</f>
        <v>0</v>
      </c>
      <c r="K42" s="372">
        <f>K7-K10-K12-K14</f>
        <v>0</v>
      </c>
      <c r="O42" s="372">
        <f>O7-O10-O12-O14</f>
        <v>0</v>
      </c>
    </row>
    <row r="43" spans="1:28">
      <c r="C43" s="372">
        <f>C8-C11-C13-C15</f>
        <v>0</v>
      </c>
      <c r="G43" s="372">
        <f>G8-G11-G13-G15</f>
        <v>0</v>
      </c>
      <c r="K43" s="372">
        <f>K8-K11-K13-K15</f>
        <v>0</v>
      </c>
      <c r="O43" s="372">
        <f>O8-O11-O13-O15</f>
        <v>0</v>
      </c>
    </row>
    <row r="44" spans="1:28">
      <c r="C44" s="372">
        <f>C17-C18-C19</f>
        <v>0</v>
      </c>
      <c r="G44" s="372">
        <f>G17-G18-G19</f>
        <v>0</v>
      </c>
      <c r="K44" s="372">
        <f>K17-K18-K19</f>
        <v>0</v>
      </c>
      <c r="O44" s="372">
        <f>O17-O18-O19</f>
        <v>0</v>
      </c>
    </row>
    <row r="45" spans="1:28">
      <c r="C45" s="372">
        <f>C18-C21-C23-C25-C27-C29-C31-C33</f>
        <v>0</v>
      </c>
      <c r="G45" s="372">
        <f>G18-G21-G23-G25-G27-G29-G31-G33</f>
        <v>0</v>
      </c>
      <c r="K45" s="372">
        <f>K18-K21-K23-K25-K27-K29-K31-K33</f>
        <v>0</v>
      </c>
      <c r="O45" s="372">
        <f>O18-O21-O23-O25-O27-O29-O31-O33</f>
        <v>0</v>
      </c>
    </row>
    <row r="46" spans="1:28">
      <c r="C46" s="372">
        <f>C19-C22-C24-C26-C28-C30-C32-C34</f>
        <v>0</v>
      </c>
      <c r="G46" s="372">
        <f>G19-G22-G24-G26-G28-G30-G32-G34</f>
        <v>0</v>
      </c>
      <c r="K46" s="372">
        <f>K19-K22-K24-K26-K28-K30-K32-K34</f>
        <v>0</v>
      </c>
      <c r="O46" s="372">
        <f>O19-O22-O24-O26-O28-O30-O32-O34</f>
        <v>0</v>
      </c>
    </row>
  </sheetData>
  <mergeCells count="97">
    <mergeCell ref="D33:G33"/>
    <mergeCell ref="H33:K33"/>
    <mergeCell ref="L33:O33"/>
    <mergeCell ref="D34:G34"/>
    <mergeCell ref="H34:K34"/>
    <mergeCell ref="L34:O34"/>
    <mergeCell ref="D31:G31"/>
    <mergeCell ref="H31:K31"/>
    <mergeCell ref="L31:O31"/>
    <mergeCell ref="D32:G32"/>
    <mergeCell ref="H32:K32"/>
    <mergeCell ref="L32:O32"/>
    <mergeCell ref="D29:G29"/>
    <mergeCell ref="H29:K29"/>
    <mergeCell ref="L29:O29"/>
    <mergeCell ref="D30:G30"/>
    <mergeCell ref="H30:K30"/>
    <mergeCell ref="L30:O30"/>
    <mergeCell ref="D27:G27"/>
    <mergeCell ref="H27:K27"/>
    <mergeCell ref="L27:O27"/>
    <mergeCell ref="D28:G28"/>
    <mergeCell ref="H28:K28"/>
    <mergeCell ref="L28:O28"/>
    <mergeCell ref="D25:G25"/>
    <mergeCell ref="H25:K25"/>
    <mergeCell ref="L25:O25"/>
    <mergeCell ref="D26:G26"/>
    <mergeCell ref="H26:K26"/>
    <mergeCell ref="L26:O26"/>
    <mergeCell ref="D23:G23"/>
    <mergeCell ref="H23:K23"/>
    <mergeCell ref="L23:O23"/>
    <mergeCell ref="D24:G24"/>
    <mergeCell ref="H24:K24"/>
    <mergeCell ref="L24:O24"/>
    <mergeCell ref="D21:G21"/>
    <mergeCell ref="H21:K21"/>
    <mergeCell ref="L21:O21"/>
    <mergeCell ref="D22:G22"/>
    <mergeCell ref="H22:K22"/>
    <mergeCell ref="L22:O22"/>
    <mergeCell ref="D19:G19"/>
    <mergeCell ref="H19:K19"/>
    <mergeCell ref="L19:O19"/>
    <mergeCell ref="D20:G20"/>
    <mergeCell ref="H20:K20"/>
    <mergeCell ref="L20:O20"/>
    <mergeCell ref="D17:G17"/>
    <mergeCell ref="H17:K17"/>
    <mergeCell ref="L17:O17"/>
    <mergeCell ref="D18:G18"/>
    <mergeCell ref="H18:K18"/>
    <mergeCell ref="L18:O18"/>
    <mergeCell ref="D15:G15"/>
    <mergeCell ref="H15:K15"/>
    <mergeCell ref="L15:O15"/>
    <mergeCell ref="D16:G16"/>
    <mergeCell ref="H16:K16"/>
    <mergeCell ref="L16:O16"/>
    <mergeCell ref="D13:G13"/>
    <mergeCell ref="H13:K13"/>
    <mergeCell ref="L13:O13"/>
    <mergeCell ref="D14:G14"/>
    <mergeCell ref="H14:K14"/>
    <mergeCell ref="L14:O14"/>
    <mergeCell ref="D11:G11"/>
    <mergeCell ref="H11:K11"/>
    <mergeCell ref="L11:O11"/>
    <mergeCell ref="D12:G12"/>
    <mergeCell ref="H12:K12"/>
    <mergeCell ref="L12:O12"/>
    <mergeCell ref="D9:G9"/>
    <mergeCell ref="H9:K9"/>
    <mergeCell ref="L9:O9"/>
    <mergeCell ref="D10:G10"/>
    <mergeCell ref="H10:K10"/>
    <mergeCell ref="L10:O10"/>
    <mergeCell ref="D7:G7"/>
    <mergeCell ref="H7:K7"/>
    <mergeCell ref="L7:O7"/>
    <mergeCell ref="D8:G8"/>
    <mergeCell ref="H8:K8"/>
    <mergeCell ref="L8:O8"/>
    <mergeCell ref="D5:G5"/>
    <mergeCell ref="H5:K5"/>
    <mergeCell ref="L5:O5"/>
    <mergeCell ref="D6:G6"/>
    <mergeCell ref="H6:K6"/>
    <mergeCell ref="L6:O6"/>
    <mergeCell ref="A4:M4"/>
    <mergeCell ref="N4:O4"/>
    <mergeCell ref="L1:M1"/>
    <mergeCell ref="N1:O1"/>
    <mergeCell ref="L2:M2"/>
    <mergeCell ref="N2:O2"/>
    <mergeCell ref="A3:O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&amp;C&amp;10&amp;A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9" style="383"/>
    <col min="2" max="2" width="7.375" style="383" customWidth="1"/>
    <col min="3" max="8" width="9.375" style="383" customWidth="1"/>
    <col min="9" max="9" width="9.125" style="383" customWidth="1"/>
    <col min="10" max="11" width="9.375" style="383" customWidth="1"/>
    <col min="12" max="12" width="9.125" style="383" customWidth="1"/>
    <col min="13" max="14" width="9.375" style="383" customWidth="1"/>
    <col min="15" max="16384" width="9" style="383"/>
  </cols>
  <sheetData>
    <row r="1" spans="1:17" s="1643" customFormat="1" ht="14.25">
      <c r="A1" s="1739" t="s">
        <v>143</v>
      </c>
      <c r="B1" s="1739"/>
      <c r="K1" s="1810" t="s">
        <v>139</v>
      </c>
      <c r="L1" s="1737"/>
      <c r="M1" s="1810" t="s">
        <v>393</v>
      </c>
      <c r="N1" s="1737"/>
      <c r="O1" s="1462"/>
    </row>
    <row r="2" spans="1:17" s="1643" customFormat="1" ht="14.25">
      <c r="A2" s="1739" t="s">
        <v>34</v>
      </c>
      <c r="B2" s="1739"/>
      <c r="C2" s="1474" t="s">
        <v>1460</v>
      </c>
      <c r="D2" s="1475"/>
      <c r="E2" s="1475"/>
      <c r="F2" s="1471"/>
      <c r="G2" s="1471"/>
      <c r="H2" s="1471"/>
      <c r="I2" s="1447"/>
      <c r="J2" s="7" t="s">
        <v>311</v>
      </c>
      <c r="K2" s="1810" t="s">
        <v>208</v>
      </c>
      <c r="L2" s="1737"/>
      <c r="M2" s="1810" t="s">
        <v>1505</v>
      </c>
      <c r="N2" s="1737"/>
      <c r="O2" s="1462"/>
    </row>
    <row r="3" spans="1:17" s="1643" customFormat="1" ht="26.25" customHeight="1">
      <c r="A3" s="1762" t="s">
        <v>1504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462"/>
    </row>
    <row r="4" spans="1:17" s="1643" customFormat="1" ht="21" customHeight="1">
      <c r="A4" s="1763" t="s">
        <v>1503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813" t="s">
        <v>1104</v>
      </c>
      <c r="N4" s="1813"/>
      <c r="O4" s="1462"/>
    </row>
    <row r="5" spans="1:17" s="1643" customFormat="1" ht="21" customHeight="1">
      <c r="A5" s="1737" t="s">
        <v>397</v>
      </c>
      <c r="B5" s="1739"/>
      <c r="C5" s="1739" t="s">
        <v>350</v>
      </c>
      <c r="D5" s="1739"/>
      <c r="E5" s="1739"/>
      <c r="F5" s="1810" t="s">
        <v>195</v>
      </c>
      <c r="G5" s="1746"/>
      <c r="H5" s="1737"/>
      <c r="I5" s="1739" t="s">
        <v>194</v>
      </c>
      <c r="J5" s="1739"/>
      <c r="K5" s="1739"/>
      <c r="L5" s="1739" t="s">
        <v>193</v>
      </c>
      <c r="M5" s="1739"/>
      <c r="N5" s="1810"/>
      <c r="O5" s="1462"/>
    </row>
    <row r="6" spans="1:17" s="1643" customFormat="1" ht="38.25" customHeight="1">
      <c r="A6" s="1737"/>
      <c r="B6" s="1739"/>
      <c r="C6" s="1455" t="s">
        <v>1455</v>
      </c>
      <c r="D6" s="1455" t="s">
        <v>1454</v>
      </c>
      <c r="E6" s="1455" t="s">
        <v>1453</v>
      </c>
      <c r="F6" s="1455" t="s">
        <v>1455</v>
      </c>
      <c r="G6" s="1455" t="s">
        <v>1454</v>
      </c>
      <c r="H6" s="1455" t="s">
        <v>1453</v>
      </c>
      <c r="I6" s="1455" t="s">
        <v>1455</v>
      </c>
      <c r="J6" s="1455" t="s">
        <v>1454</v>
      </c>
      <c r="K6" s="1455" t="s">
        <v>1453</v>
      </c>
      <c r="L6" s="1455" t="s">
        <v>1455</v>
      </c>
      <c r="M6" s="1455" t="s">
        <v>1454</v>
      </c>
      <c r="N6" s="1456" t="s">
        <v>1453</v>
      </c>
      <c r="O6" s="1462"/>
    </row>
    <row r="7" spans="1:17" s="1643" customFormat="1" ht="18" customHeight="1">
      <c r="A7" s="1461" t="s">
        <v>350</v>
      </c>
      <c r="B7" s="1454" t="s">
        <v>49</v>
      </c>
      <c r="C7" s="1152">
        <f t="shared" ref="C7:C21" si="0">F7+I7+L7</f>
        <v>30806</v>
      </c>
      <c r="D7" s="1151">
        <f t="shared" ref="D7:D21" si="1">G7+J7+M7</f>
        <v>23587</v>
      </c>
      <c r="E7" s="1150">
        <f t="shared" ref="E7:E18" si="2">D7/C7*100</f>
        <v>76.566253327273898</v>
      </c>
      <c r="F7" s="1151">
        <f>F10+F13+F16+F19</f>
        <v>445</v>
      </c>
      <c r="G7" s="1151">
        <f>G10+G13+G16+G19</f>
        <v>288</v>
      </c>
      <c r="H7" s="1150">
        <f t="shared" ref="H7:H18" si="3">G7/F7*100</f>
        <v>64.719101123595507</v>
      </c>
      <c r="I7" s="1151">
        <f>I10+I13+I16+I19</f>
        <v>13138</v>
      </c>
      <c r="J7" s="1151">
        <f>J10+J13+J16+J19</f>
        <v>10779</v>
      </c>
      <c r="K7" s="1150">
        <f t="shared" ref="K7:K18" si="4">J7/I7*100</f>
        <v>82.044451210229866</v>
      </c>
      <c r="L7" s="1151">
        <f>L10+L13+L16+L19</f>
        <v>17223</v>
      </c>
      <c r="M7" s="1151">
        <f>M10+M13+M16+M19</f>
        <v>12520</v>
      </c>
      <c r="N7" s="1150">
        <f t="shared" ref="N7:N18" si="5">M7/L7*100</f>
        <v>72.693491261684954</v>
      </c>
      <c r="O7" s="1462"/>
      <c r="P7" s="1146">
        <f t="shared" ref="P7:P21" si="6">C7-F7-I7-L7</f>
        <v>0</v>
      </c>
      <c r="Q7" s="1146">
        <f t="shared" ref="Q7:Q21" si="7">D7-G7-J7-M7</f>
        <v>0</v>
      </c>
    </row>
    <row r="8" spans="1:17" s="1643" customFormat="1" ht="18" customHeight="1">
      <c r="A8" s="1462"/>
      <c r="B8" s="1449" t="s">
        <v>142</v>
      </c>
      <c r="C8" s="1149">
        <f t="shared" si="0"/>
        <v>17694</v>
      </c>
      <c r="D8" s="1147">
        <f t="shared" si="1"/>
        <v>13434</v>
      </c>
      <c r="E8" s="429">
        <f t="shared" si="2"/>
        <v>75.924042048151918</v>
      </c>
      <c r="F8" s="1147">
        <f>F11+F14+F17+F20</f>
        <v>155</v>
      </c>
      <c r="G8" s="1147">
        <f>G11+G14+G17+G20</f>
        <v>101</v>
      </c>
      <c r="H8" s="429">
        <f t="shared" si="3"/>
        <v>65.161290322580641</v>
      </c>
      <c r="I8" s="1147">
        <f>I11+I14+I17+I20</f>
        <v>9436</v>
      </c>
      <c r="J8" s="1147">
        <f>J11+J14+J17+J20</f>
        <v>7674</v>
      </c>
      <c r="K8" s="429">
        <f t="shared" si="4"/>
        <v>81.32683340398475</v>
      </c>
      <c r="L8" s="1147">
        <f>L11+L14+L17+L20</f>
        <v>8103</v>
      </c>
      <c r="M8" s="1147">
        <f>M11+M14+M17+M20</f>
        <v>5659</v>
      </c>
      <c r="N8" s="429">
        <f t="shared" si="5"/>
        <v>69.838331482167092</v>
      </c>
      <c r="O8" s="1462"/>
      <c r="P8" s="1146">
        <f t="shared" si="6"/>
        <v>0</v>
      </c>
      <c r="Q8" s="1146">
        <f t="shared" si="7"/>
        <v>0</v>
      </c>
    </row>
    <row r="9" spans="1:17" s="1643" customFormat="1" ht="18" customHeight="1">
      <c r="A9" s="1462"/>
      <c r="B9" s="1449" t="s">
        <v>68</v>
      </c>
      <c r="C9" s="1149">
        <f t="shared" si="0"/>
        <v>13112</v>
      </c>
      <c r="D9" s="1147">
        <f t="shared" si="1"/>
        <v>10153</v>
      </c>
      <c r="E9" s="429">
        <f t="shared" si="2"/>
        <v>77.432885906040269</v>
      </c>
      <c r="F9" s="1147">
        <f>F12+F15+F18+F21+F24</f>
        <v>290</v>
      </c>
      <c r="G9" s="1147">
        <f>G12+G15+G18+G21+G24</f>
        <v>187</v>
      </c>
      <c r="H9" s="429">
        <f t="shared" si="3"/>
        <v>64.482758620689651</v>
      </c>
      <c r="I9" s="1147">
        <f>I12+I15+I18+I21+I24</f>
        <v>3702</v>
      </c>
      <c r="J9" s="1147">
        <f>J12+J15+J18+J21+J24</f>
        <v>3105</v>
      </c>
      <c r="K9" s="429">
        <f t="shared" si="4"/>
        <v>83.873581847649916</v>
      </c>
      <c r="L9" s="1147">
        <f>L12+L15+L18+L21+L24</f>
        <v>9120</v>
      </c>
      <c r="M9" s="1147">
        <f>M12+M15+M18+M21+M24</f>
        <v>6861</v>
      </c>
      <c r="N9" s="429">
        <f t="shared" si="5"/>
        <v>75.23026315789474</v>
      </c>
      <c r="O9" s="1462"/>
      <c r="P9" s="1146">
        <f t="shared" si="6"/>
        <v>0</v>
      </c>
      <c r="Q9" s="1146">
        <f t="shared" si="7"/>
        <v>0</v>
      </c>
    </row>
    <row r="10" spans="1:17" s="1643" customFormat="1" ht="18" customHeight="1">
      <c r="A10" s="1462" t="s">
        <v>180</v>
      </c>
      <c r="B10" s="1449" t="s">
        <v>49</v>
      </c>
      <c r="C10" s="1149">
        <f t="shared" si="0"/>
        <v>9540</v>
      </c>
      <c r="D10" s="1147">
        <f t="shared" si="1"/>
        <v>7491</v>
      </c>
      <c r="E10" s="429">
        <f t="shared" si="2"/>
        <v>78.522012578616355</v>
      </c>
      <c r="F10" s="1147">
        <f>SUM(F11:F12)</f>
        <v>147</v>
      </c>
      <c r="G10" s="1147">
        <f>SUM(G11:G12)</f>
        <v>100</v>
      </c>
      <c r="H10" s="429">
        <f t="shared" si="3"/>
        <v>68.027210884353735</v>
      </c>
      <c r="I10" s="1147">
        <f>SUM(I11:I12)</f>
        <v>4486</v>
      </c>
      <c r="J10" s="1147">
        <f>SUM(J11:J12)</f>
        <v>3728</v>
      </c>
      <c r="K10" s="429">
        <f t="shared" si="4"/>
        <v>83.102987070887195</v>
      </c>
      <c r="L10" s="1147">
        <f>SUM(L11:L12)</f>
        <v>4907</v>
      </c>
      <c r="M10" s="1147">
        <f>SUM(M11:M12)</f>
        <v>3663</v>
      </c>
      <c r="N10" s="429">
        <f t="shared" si="5"/>
        <v>74.648461381699619</v>
      </c>
      <c r="O10" s="1462"/>
      <c r="P10" s="1146">
        <f t="shared" si="6"/>
        <v>0</v>
      </c>
      <c r="Q10" s="1146">
        <f t="shared" si="7"/>
        <v>0</v>
      </c>
    </row>
    <row r="11" spans="1:17" s="1643" customFormat="1" ht="18" customHeight="1">
      <c r="A11" s="1462"/>
      <c r="B11" s="1449" t="s">
        <v>142</v>
      </c>
      <c r="C11" s="1149">
        <f t="shared" si="0"/>
        <v>5670</v>
      </c>
      <c r="D11" s="1147">
        <f t="shared" si="1"/>
        <v>4420</v>
      </c>
      <c r="E11" s="429">
        <f t="shared" si="2"/>
        <v>77.954144620811277</v>
      </c>
      <c r="F11" s="1148">
        <v>52</v>
      </c>
      <c r="G11" s="1148">
        <v>32</v>
      </c>
      <c r="H11" s="429">
        <f t="shared" si="3"/>
        <v>61.53846153846154</v>
      </c>
      <c r="I11" s="1147">
        <v>3275</v>
      </c>
      <c r="J11" s="1147">
        <v>2696</v>
      </c>
      <c r="K11" s="429">
        <f t="shared" si="4"/>
        <v>82.320610687022906</v>
      </c>
      <c r="L11" s="1147">
        <v>2343</v>
      </c>
      <c r="M11" s="1147">
        <v>1692</v>
      </c>
      <c r="N11" s="429">
        <f t="shared" si="5"/>
        <v>72.215108834827149</v>
      </c>
      <c r="O11" s="1462"/>
      <c r="P11" s="1146">
        <f t="shared" si="6"/>
        <v>0</v>
      </c>
      <c r="Q11" s="1146">
        <f t="shared" si="7"/>
        <v>0</v>
      </c>
    </row>
    <row r="12" spans="1:17" s="1643" customFormat="1" ht="18" customHeight="1">
      <c r="A12" s="1462"/>
      <c r="B12" s="1449" t="s">
        <v>68</v>
      </c>
      <c r="C12" s="1149">
        <f t="shared" si="0"/>
        <v>3870</v>
      </c>
      <c r="D12" s="1147">
        <f t="shared" si="1"/>
        <v>3071</v>
      </c>
      <c r="E12" s="429">
        <f t="shared" si="2"/>
        <v>79.354005167958647</v>
      </c>
      <c r="F12" s="1148">
        <v>95</v>
      </c>
      <c r="G12" s="1148">
        <v>68</v>
      </c>
      <c r="H12" s="429">
        <f t="shared" si="3"/>
        <v>71.578947368421055</v>
      </c>
      <c r="I12" s="1147">
        <v>1211</v>
      </c>
      <c r="J12" s="1147">
        <v>1032</v>
      </c>
      <c r="K12" s="429">
        <f t="shared" si="4"/>
        <v>85.218827415359215</v>
      </c>
      <c r="L12" s="1147">
        <v>2564</v>
      </c>
      <c r="M12" s="1147">
        <v>1971</v>
      </c>
      <c r="N12" s="429">
        <f t="shared" si="5"/>
        <v>76.872074882995321</v>
      </c>
      <c r="O12" s="1462"/>
      <c r="P12" s="1146">
        <f t="shared" si="6"/>
        <v>0</v>
      </c>
      <c r="Q12" s="1146">
        <f t="shared" si="7"/>
        <v>0</v>
      </c>
    </row>
    <row r="13" spans="1:17" s="1643" customFormat="1" ht="18" customHeight="1">
      <c r="A13" s="1462" t="s">
        <v>179</v>
      </c>
      <c r="B13" s="1449" t="s">
        <v>49</v>
      </c>
      <c r="C13" s="1149">
        <f t="shared" si="0"/>
        <v>9667</v>
      </c>
      <c r="D13" s="1147">
        <f t="shared" si="1"/>
        <v>7370</v>
      </c>
      <c r="E13" s="429">
        <f t="shared" si="2"/>
        <v>76.238750387917648</v>
      </c>
      <c r="F13" s="1147">
        <f>SUM(F14:F15)</f>
        <v>142</v>
      </c>
      <c r="G13" s="1147">
        <f>SUM(G14:G15)</f>
        <v>93</v>
      </c>
      <c r="H13" s="429">
        <f t="shared" si="3"/>
        <v>65.492957746478879</v>
      </c>
      <c r="I13" s="1147">
        <f>SUM(I14:I15)</f>
        <v>4329</v>
      </c>
      <c r="J13" s="1147">
        <f>SUM(J14:J15)</f>
        <v>3534</v>
      </c>
      <c r="K13" s="429">
        <f t="shared" si="4"/>
        <v>81.635481635481639</v>
      </c>
      <c r="L13" s="1147">
        <f>SUM(L14:L15)</f>
        <v>5196</v>
      </c>
      <c r="M13" s="1147">
        <f>SUM(M14:M15)</f>
        <v>3743</v>
      </c>
      <c r="N13" s="429">
        <f t="shared" si="5"/>
        <v>72.036181678214007</v>
      </c>
      <c r="O13" s="1462"/>
      <c r="P13" s="1146">
        <f t="shared" si="6"/>
        <v>0</v>
      </c>
      <c r="Q13" s="1146">
        <f t="shared" si="7"/>
        <v>0</v>
      </c>
    </row>
    <row r="14" spans="1:17" s="1643" customFormat="1" ht="18" customHeight="1">
      <c r="A14" s="1462"/>
      <c r="B14" s="1449" t="s">
        <v>142</v>
      </c>
      <c r="C14" s="1149">
        <f t="shared" si="0"/>
        <v>5556</v>
      </c>
      <c r="D14" s="1147">
        <f t="shared" si="1"/>
        <v>4214</v>
      </c>
      <c r="E14" s="429">
        <f t="shared" si="2"/>
        <v>75.845932325413969</v>
      </c>
      <c r="F14" s="1148">
        <v>50</v>
      </c>
      <c r="G14" s="1148">
        <v>36</v>
      </c>
      <c r="H14" s="429">
        <f t="shared" si="3"/>
        <v>72</v>
      </c>
      <c r="I14" s="1147">
        <v>3100</v>
      </c>
      <c r="J14" s="1147">
        <v>2503</v>
      </c>
      <c r="K14" s="429">
        <f t="shared" si="4"/>
        <v>80.741935483870961</v>
      </c>
      <c r="L14" s="1147">
        <v>2406</v>
      </c>
      <c r="M14" s="1147">
        <v>1675</v>
      </c>
      <c r="N14" s="429">
        <f t="shared" si="5"/>
        <v>69.617622610141311</v>
      </c>
      <c r="O14" s="1462"/>
      <c r="P14" s="1146">
        <f t="shared" si="6"/>
        <v>0</v>
      </c>
      <c r="Q14" s="1146">
        <f t="shared" si="7"/>
        <v>0</v>
      </c>
    </row>
    <row r="15" spans="1:17" s="1643" customFormat="1" ht="18" customHeight="1">
      <c r="A15" s="1462"/>
      <c r="B15" s="1449" t="s">
        <v>68</v>
      </c>
      <c r="C15" s="1149">
        <f t="shared" si="0"/>
        <v>4111</v>
      </c>
      <c r="D15" s="1147">
        <f t="shared" si="1"/>
        <v>3156</v>
      </c>
      <c r="E15" s="429">
        <f t="shared" si="2"/>
        <v>76.769642422768186</v>
      </c>
      <c r="F15" s="1148">
        <v>92</v>
      </c>
      <c r="G15" s="1148">
        <v>57</v>
      </c>
      <c r="H15" s="429">
        <f t="shared" si="3"/>
        <v>61.95652173913043</v>
      </c>
      <c r="I15" s="1147">
        <v>1229</v>
      </c>
      <c r="J15" s="1147">
        <v>1031</v>
      </c>
      <c r="K15" s="429">
        <f t="shared" si="4"/>
        <v>83.889340927583405</v>
      </c>
      <c r="L15" s="1147">
        <v>2790</v>
      </c>
      <c r="M15" s="1147">
        <v>2068</v>
      </c>
      <c r="N15" s="429">
        <f t="shared" si="5"/>
        <v>74.121863799283148</v>
      </c>
      <c r="O15" s="1462"/>
      <c r="P15" s="1146">
        <f t="shared" si="6"/>
        <v>0</v>
      </c>
      <c r="Q15" s="1146">
        <f t="shared" si="7"/>
        <v>0</v>
      </c>
    </row>
    <row r="16" spans="1:17" s="1643" customFormat="1" ht="18" customHeight="1">
      <c r="A16" s="1462" t="s">
        <v>178</v>
      </c>
      <c r="B16" s="1449" t="s">
        <v>49</v>
      </c>
      <c r="C16" s="1149">
        <f t="shared" si="0"/>
        <v>11599</v>
      </c>
      <c r="D16" s="1147">
        <f t="shared" si="1"/>
        <v>8726</v>
      </c>
      <c r="E16" s="429">
        <f t="shared" si="2"/>
        <v>75.230623329597378</v>
      </c>
      <c r="F16" s="1147">
        <f>SUM(F17:F18)</f>
        <v>156</v>
      </c>
      <c r="G16" s="1147">
        <f>SUM(G17:G18)</f>
        <v>95</v>
      </c>
      <c r="H16" s="429">
        <f t="shared" si="3"/>
        <v>60.897435897435891</v>
      </c>
      <c r="I16" s="1147">
        <f>SUM(I17:I18)</f>
        <v>4323</v>
      </c>
      <c r="J16" s="1147">
        <f>SUM(J17:J18)</f>
        <v>3517</v>
      </c>
      <c r="K16" s="429">
        <f t="shared" si="4"/>
        <v>81.355540134166091</v>
      </c>
      <c r="L16" s="1147">
        <f>SUM(L17:L18)</f>
        <v>7120</v>
      </c>
      <c r="M16" s="1147">
        <f>SUM(M17:M18)</f>
        <v>5114</v>
      </c>
      <c r="N16" s="429">
        <f t="shared" si="5"/>
        <v>71.825842696629223</v>
      </c>
      <c r="O16" s="1462"/>
      <c r="P16" s="1146">
        <f t="shared" si="6"/>
        <v>0</v>
      </c>
      <c r="Q16" s="1146">
        <f t="shared" si="7"/>
        <v>0</v>
      </c>
    </row>
    <row r="17" spans="1:32" s="1643" customFormat="1" ht="18" customHeight="1">
      <c r="A17" s="1462"/>
      <c r="B17" s="1449" t="s">
        <v>142</v>
      </c>
      <c r="C17" s="1149">
        <f t="shared" si="0"/>
        <v>6468</v>
      </c>
      <c r="D17" s="1147">
        <f t="shared" si="1"/>
        <v>4800</v>
      </c>
      <c r="E17" s="429">
        <f t="shared" si="2"/>
        <v>74.211502782931348</v>
      </c>
      <c r="F17" s="1148">
        <v>53</v>
      </c>
      <c r="G17" s="1148">
        <v>33</v>
      </c>
      <c r="H17" s="429">
        <f t="shared" si="3"/>
        <v>62.264150943396224</v>
      </c>
      <c r="I17" s="1147">
        <v>3061</v>
      </c>
      <c r="J17" s="1147">
        <v>2475</v>
      </c>
      <c r="K17" s="429">
        <f t="shared" si="4"/>
        <v>80.855929434825228</v>
      </c>
      <c r="L17" s="1147">
        <v>3354</v>
      </c>
      <c r="M17" s="1147">
        <v>2292</v>
      </c>
      <c r="N17" s="429">
        <f t="shared" si="5"/>
        <v>68.336314847942759</v>
      </c>
      <c r="O17" s="1462"/>
      <c r="P17" s="1146">
        <f t="shared" si="6"/>
        <v>0</v>
      </c>
      <c r="Q17" s="1146">
        <f t="shared" si="7"/>
        <v>0</v>
      </c>
    </row>
    <row r="18" spans="1:32" s="1643" customFormat="1" ht="18" customHeight="1">
      <c r="A18" s="1462"/>
      <c r="B18" s="1449" t="s">
        <v>68</v>
      </c>
      <c r="C18" s="1149">
        <f t="shared" si="0"/>
        <v>5131</v>
      </c>
      <c r="D18" s="1147">
        <f t="shared" si="1"/>
        <v>3926</v>
      </c>
      <c r="E18" s="429">
        <f t="shared" si="2"/>
        <v>76.515299161956733</v>
      </c>
      <c r="F18" s="1148">
        <v>103</v>
      </c>
      <c r="G18" s="1148">
        <v>62</v>
      </c>
      <c r="H18" s="429">
        <f t="shared" si="3"/>
        <v>60.194174757281552</v>
      </c>
      <c r="I18" s="1147">
        <v>1262</v>
      </c>
      <c r="J18" s="1147">
        <v>1042</v>
      </c>
      <c r="K18" s="429">
        <f t="shared" si="4"/>
        <v>82.567353407290014</v>
      </c>
      <c r="L18" s="1147">
        <v>3766</v>
      </c>
      <c r="M18" s="1147">
        <v>2822</v>
      </c>
      <c r="N18" s="429">
        <f t="shared" si="5"/>
        <v>74.933616569304306</v>
      </c>
      <c r="O18" s="1462"/>
      <c r="P18" s="1146">
        <f t="shared" si="6"/>
        <v>0</v>
      </c>
      <c r="Q18" s="1146">
        <f t="shared" si="7"/>
        <v>0</v>
      </c>
    </row>
    <row r="19" spans="1:32" s="1643" customFormat="1" ht="18" customHeight="1">
      <c r="A19" s="1462" t="s">
        <v>407</v>
      </c>
      <c r="B19" s="1449" t="s">
        <v>49</v>
      </c>
      <c r="C19" s="434">
        <f t="shared" si="0"/>
        <v>0</v>
      </c>
      <c r="D19" s="1546">
        <f t="shared" si="1"/>
        <v>0</v>
      </c>
      <c r="E19" s="1546">
        <f t="shared" ref="E19:N19" si="8">SUM(E20:E21)</f>
        <v>0</v>
      </c>
      <c r="F19" s="1546">
        <f t="shared" si="8"/>
        <v>0</v>
      </c>
      <c r="G19" s="1546">
        <f t="shared" si="8"/>
        <v>0</v>
      </c>
      <c r="H19" s="1546">
        <f t="shared" si="8"/>
        <v>0</v>
      </c>
      <c r="I19" s="1546">
        <f t="shared" si="8"/>
        <v>0</v>
      </c>
      <c r="J19" s="1546">
        <f t="shared" si="8"/>
        <v>0</v>
      </c>
      <c r="K19" s="1546">
        <f t="shared" si="8"/>
        <v>0</v>
      </c>
      <c r="L19" s="1546">
        <f t="shared" si="8"/>
        <v>0</v>
      </c>
      <c r="M19" s="1546">
        <f t="shared" si="8"/>
        <v>0</v>
      </c>
      <c r="N19" s="1546">
        <f t="shared" si="8"/>
        <v>0</v>
      </c>
      <c r="O19" s="1462"/>
      <c r="P19" s="1146">
        <f t="shared" si="6"/>
        <v>0</v>
      </c>
      <c r="Q19" s="1146">
        <f t="shared" si="7"/>
        <v>0</v>
      </c>
    </row>
    <row r="20" spans="1:32" s="1643" customFormat="1" ht="18" customHeight="1">
      <c r="A20" s="1462"/>
      <c r="B20" s="1449" t="s">
        <v>142</v>
      </c>
      <c r="C20" s="434">
        <f t="shared" si="0"/>
        <v>0</v>
      </c>
      <c r="D20" s="1546">
        <f t="shared" si="1"/>
        <v>0</v>
      </c>
      <c r="E20" s="1546">
        <v>0</v>
      </c>
      <c r="F20" s="1546">
        <v>0</v>
      </c>
      <c r="G20" s="1546">
        <v>0</v>
      </c>
      <c r="H20" s="1546">
        <v>0</v>
      </c>
      <c r="I20" s="1546">
        <v>0</v>
      </c>
      <c r="J20" s="1546">
        <v>0</v>
      </c>
      <c r="K20" s="1546">
        <v>0</v>
      </c>
      <c r="L20" s="1546">
        <v>0</v>
      </c>
      <c r="M20" s="1546">
        <v>0</v>
      </c>
      <c r="N20" s="1546">
        <v>0</v>
      </c>
      <c r="P20" s="1146">
        <f t="shared" si="6"/>
        <v>0</v>
      </c>
      <c r="Q20" s="1146">
        <f t="shared" si="7"/>
        <v>0</v>
      </c>
    </row>
    <row r="21" spans="1:32" s="1643" customFormat="1" ht="18" customHeight="1">
      <c r="A21" s="1447"/>
      <c r="B21" s="1450" t="s">
        <v>68</v>
      </c>
      <c r="C21" s="482">
        <f t="shared" si="0"/>
        <v>0</v>
      </c>
      <c r="D21" s="1547">
        <f t="shared" si="1"/>
        <v>0</v>
      </c>
      <c r="E21" s="1547">
        <v>0</v>
      </c>
      <c r="F21" s="1547">
        <v>0</v>
      </c>
      <c r="G21" s="1547">
        <v>0</v>
      </c>
      <c r="H21" s="1547">
        <v>0</v>
      </c>
      <c r="I21" s="1547">
        <v>0</v>
      </c>
      <c r="J21" s="1547">
        <v>0</v>
      </c>
      <c r="K21" s="1547">
        <v>0</v>
      </c>
      <c r="L21" s="1547">
        <v>0</v>
      </c>
      <c r="M21" s="1547">
        <v>0</v>
      </c>
      <c r="N21" s="1547">
        <v>0</v>
      </c>
      <c r="P21" s="1146">
        <f t="shared" si="6"/>
        <v>0</v>
      </c>
      <c r="Q21" s="1146">
        <f t="shared" si="7"/>
        <v>0</v>
      </c>
    </row>
    <row r="22" spans="1:32" s="1469" customFormat="1" ht="13.9" customHeight="1">
      <c r="A22" s="1467" t="s">
        <v>328</v>
      </c>
      <c r="B22" s="1467"/>
      <c r="C22" s="99" t="s">
        <v>329</v>
      </c>
      <c r="F22" s="157" t="s">
        <v>330</v>
      </c>
      <c r="I22" s="1607" t="s">
        <v>332</v>
      </c>
      <c r="M22" s="1462"/>
      <c r="N22" s="99" t="s">
        <v>1553</v>
      </c>
    </row>
    <row r="23" spans="1:32" s="1469" customFormat="1" ht="13.9" customHeight="1">
      <c r="A23" s="1462"/>
      <c r="B23" s="1462"/>
      <c r="C23" s="1462"/>
      <c r="D23" s="1462"/>
      <c r="F23" s="157" t="s">
        <v>334</v>
      </c>
      <c r="I23" s="94"/>
      <c r="K23" s="1462"/>
      <c r="L23" s="1462"/>
      <c r="M23" s="1462"/>
    </row>
    <row r="24" spans="1:32" s="1643" customFormat="1" ht="13.9" customHeight="1">
      <c r="A24" s="1462"/>
      <c r="B24" s="1462"/>
      <c r="C24" s="1499"/>
      <c r="D24" s="1499"/>
      <c r="E24" s="1499"/>
      <c r="F24" s="1499"/>
      <c r="G24" s="1499"/>
      <c r="H24" s="1499"/>
      <c r="I24" s="1499"/>
      <c r="J24" s="1499"/>
      <c r="K24" s="1499"/>
      <c r="L24" s="1499"/>
      <c r="M24" s="1499"/>
      <c r="N24" s="1499"/>
    </row>
    <row r="25" spans="1:32" s="1643" customFormat="1" ht="13.9" customHeight="1">
      <c r="A25" s="94" t="s">
        <v>141</v>
      </c>
    </row>
    <row r="26" spans="1:32" s="94" customFormat="1" ht="13.9" customHeight="1">
      <c r="A26" s="94" t="s">
        <v>272</v>
      </c>
      <c r="B26" s="1469"/>
      <c r="C26" s="1469"/>
    </row>
    <row r="27" spans="1:32" s="94" customFormat="1" ht="13.9" customHeight="1">
      <c r="A27" s="157"/>
      <c r="B27" s="157"/>
      <c r="AB27" s="1469"/>
      <c r="AC27" s="1469"/>
      <c r="AD27" s="1469"/>
      <c r="AE27" s="1469"/>
      <c r="AF27" s="1469"/>
    </row>
    <row r="29" spans="1:32">
      <c r="C29" s="1145">
        <f>C7-C8-C9</f>
        <v>0</v>
      </c>
      <c r="D29" s="1145">
        <f>D7-D8-D9</f>
        <v>0</v>
      </c>
      <c r="E29" s="1145"/>
      <c r="F29" s="1145">
        <f>F7-F8-F9</f>
        <v>0</v>
      </c>
      <c r="G29" s="1145">
        <f>G7-G8-G9</f>
        <v>0</v>
      </c>
      <c r="H29" s="1145"/>
      <c r="I29" s="1145">
        <f>I7-I8-I9</f>
        <v>0</v>
      </c>
      <c r="J29" s="1145">
        <f>J7-J8-J9</f>
        <v>0</v>
      </c>
      <c r="K29" s="1145"/>
      <c r="L29" s="1145">
        <f>L7-L8-L9</f>
        <v>0</v>
      </c>
      <c r="M29" s="1145">
        <f>M7-M8-M9</f>
        <v>0</v>
      </c>
    </row>
    <row r="30" spans="1:32">
      <c r="C30" s="1145">
        <f>C10-C11-C12</f>
        <v>0</v>
      </c>
      <c r="D30" s="1145">
        <f>D10-D11-D12</f>
        <v>0</v>
      </c>
      <c r="E30" s="1145"/>
      <c r="F30" s="1145">
        <f>F10-F11-F12</f>
        <v>0</v>
      </c>
      <c r="G30" s="1145">
        <f>G10-G11-G12</f>
        <v>0</v>
      </c>
      <c r="H30" s="1145"/>
      <c r="I30" s="1145">
        <f>I10-I11-I12</f>
        <v>0</v>
      </c>
      <c r="J30" s="1145">
        <f>J10-J11-J12</f>
        <v>0</v>
      </c>
      <c r="K30" s="1145"/>
      <c r="L30" s="1145">
        <f>L10-L11-L12</f>
        <v>0</v>
      </c>
      <c r="M30" s="1145">
        <f>M10-M11-M12</f>
        <v>0</v>
      </c>
    </row>
    <row r="31" spans="1:32">
      <c r="C31" s="1145">
        <f>C13-C14-C15</f>
        <v>0</v>
      </c>
      <c r="D31" s="1145">
        <f>D13-D14-D15</f>
        <v>0</v>
      </c>
      <c r="E31" s="1145"/>
      <c r="F31" s="1145">
        <f>F13-F14-F15</f>
        <v>0</v>
      </c>
      <c r="G31" s="1145">
        <f>G13-G14-G15</f>
        <v>0</v>
      </c>
      <c r="H31" s="1145"/>
      <c r="I31" s="1145">
        <f>I13-I14-I15</f>
        <v>0</v>
      </c>
      <c r="J31" s="1145">
        <f>J13-J14-J15</f>
        <v>0</v>
      </c>
      <c r="K31" s="1145"/>
      <c r="L31" s="1145">
        <f>L13-L14-L15</f>
        <v>0</v>
      </c>
      <c r="M31" s="1145">
        <f>M13-M14-M15</f>
        <v>0</v>
      </c>
    </row>
    <row r="32" spans="1:32">
      <c r="C32" s="1145">
        <f>C16-C17-C18</f>
        <v>0</v>
      </c>
      <c r="D32" s="1145">
        <f>D16-D17-D18</f>
        <v>0</v>
      </c>
      <c r="E32" s="1145"/>
      <c r="F32" s="1145">
        <f>F16-F17-F18</f>
        <v>0</v>
      </c>
      <c r="G32" s="1145">
        <f>G16-G17-G18</f>
        <v>0</v>
      </c>
      <c r="H32" s="1145"/>
      <c r="I32" s="1145">
        <f>I16-I17-I18</f>
        <v>0</v>
      </c>
      <c r="J32" s="1145">
        <f>J16-J17-J18</f>
        <v>0</v>
      </c>
      <c r="K32" s="1145"/>
      <c r="L32" s="1145">
        <f>L16-L17-L18</f>
        <v>0</v>
      </c>
      <c r="M32" s="1145">
        <f>M16-M17-M18</f>
        <v>0</v>
      </c>
    </row>
    <row r="33" spans="3:13">
      <c r="C33" s="1145">
        <f t="shared" ref="C33:D35" si="9">C7-C10-C13-C16</f>
        <v>0</v>
      </c>
      <c r="D33" s="1145">
        <f t="shared" si="9"/>
        <v>0</v>
      </c>
      <c r="E33" s="1145"/>
      <c r="F33" s="1145">
        <f t="shared" ref="F33:G35" si="10">F7-F10-F13-F16</f>
        <v>0</v>
      </c>
      <c r="G33" s="1145">
        <f t="shared" si="10"/>
        <v>0</v>
      </c>
      <c r="H33" s="1145"/>
      <c r="I33" s="1145">
        <f t="shared" ref="I33:J35" si="11">I7-I10-I13-I16</f>
        <v>0</v>
      </c>
      <c r="J33" s="1145">
        <f t="shared" si="11"/>
        <v>0</v>
      </c>
      <c r="K33" s="1145"/>
      <c r="L33" s="1145">
        <f t="shared" ref="L33:M35" si="12">L7-L10-L13-L16</f>
        <v>0</v>
      </c>
      <c r="M33" s="1145">
        <f t="shared" si="12"/>
        <v>0</v>
      </c>
    </row>
    <row r="34" spans="3:13">
      <c r="C34" s="1145">
        <f t="shared" si="9"/>
        <v>0</v>
      </c>
      <c r="D34" s="1145">
        <f t="shared" si="9"/>
        <v>0</v>
      </c>
      <c r="E34" s="1145"/>
      <c r="F34" s="1145">
        <f t="shared" si="10"/>
        <v>0</v>
      </c>
      <c r="G34" s="1145">
        <f t="shared" si="10"/>
        <v>0</v>
      </c>
      <c r="H34" s="1145"/>
      <c r="I34" s="1145">
        <f t="shared" si="11"/>
        <v>0</v>
      </c>
      <c r="J34" s="1145">
        <f t="shared" si="11"/>
        <v>0</v>
      </c>
      <c r="K34" s="1145"/>
      <c r="L34" s="1145">
        <f t="shared" si="12"/>
        <v>0</v>
      </c>
      <c r="M34" s="1145">
        <f t="shared" si="12"/>
        <v>0</v>
      </c>
    </row>
    <row r="35" spans="3:13">
      <c r="C35" s="1145">
        <f t="shared" si="9"/>
        <v>0</v>
      </c>
      <c r="D35" s="1145">
        <f t="shared" si="9"/>
        <v>0</v>
      </c>
      <c r="E35" s="1145"/>
      <c r="F35" s="1145">
        <f t="shared" si="10"/>
        <v>0</v>
      </c>
      <c r="G35" s="1145">
        <f t="shared" si="10"/>
        <v>0</v>
      </c>
      <c r="H35" s="1145"/>
      <c r="I35" s="1145">
        <f t="shared" si="11"/>
        <v>0</v>
      </c>
      <c r="J35" s="1145">
        <f t="shared" si="11"/>
        <v>0</v>
      </c>
      <c r="K35" s="1145"/>
      <c r="L35" s="1145">
        <f t="shared" si="12"/>
        <v>0</v>
      </c>
      <c r="M35" s="1145">
        <f t="shared" si="12"/>
        <v>0</v>
      </c>
    </row>
  </sheetData>
  <mergeCells count="14">
    <mergeCell ref="A3:N3"/>
    <mergeCell ref="A4:L4"/>
    <mergeCell ref="M4:N4"/>
    <mergeCell ref="A5:B6"/>
    <mergeCell ref="C5:E5"/>
    <mergeCell ref="F5:H5"/>
    <mergeCell ref="I5:K5"/>
    <mergeCell ref="L5:N5"/>
    <mergeCell ref="A1:B1"/>
    <mergeCell ref="K1:L1"/>
    <mergeCell ref="M1:N1"/>
    <mergeCell ref="A2:B2"/>
    <mergeCell ref="K2:L2"/>
    <mergeCell ref="M2:N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77" orientation="landscape" r:id="rId1"/>
  <headerFooter alignWithMargins="0">
    <oddFooter>&amp;C&amp;"Times New Roman,標準"&amp;8&amp;A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6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2.25" style="97" customWidth="1"/>
    <col min="2" max="13" width="7.875" style="475" customWidth="1"/>
    <col min="14" max="16" width="7.875" style="97" customWidth="1"/>
    <col min="17" max="16384" width="9" style="97"/>
  </cols>
  <sheetData>
    <row r="1" spans="1:19" s="94" customFormat="1" ht="14.25">
      <c r="A1" s="1739" t="s">
        <v>3092</v>
      </c>
      <c r="B1" s="1739"/>
      <c r="C1" s="459"/>
      <c r="D1" s="459"/>
      <c r="E1" s="459"/>
      <c r="F1" s="459"/>
      <c r="G1" s="459"/>
      <c r="H1" s="459"/>
      <c r="I1" s="459"/>
      <c r="J1" s="459"/>
      <c r="K1" s="459"/>
      <c r="L1" s="1810" t="s">
        <v>3093</v>
      </c>
      <c r="M1" s="1737"/>
      <c r="N1" s="1739" t="s">
        <v>393</v>
      </c>
      <c r="O1" s="1739"/>
      <c r="P1" s="1739"/>
    </row>
    <row r="2" spans="1:19" s="94" customFormat="1" ht="14.25">
      <c r="A2" s="1739" t="s">
        <v>3095</v>
      </c>
      <c r="B2" s="1739"/>
      <c r="C2" s="1474" t="s">
        <v>3392</v>
      </c>
      <c r="D2" s="1475"/>
      <c r="E2" s="1475"/>
      <c r="F2" s="1471"/>
      <c r="G2" s="1471"/>
      <c r="H2" s="460"/>
      <c r="I2" s="460"/>
      <c r="J2" s="460"/>
      <c r="K2" s="7" t="s">
        <v>3393</v>
      </c>
      <c r="L2" s="1810" t="s">
        <v>3242</v>
      </c>
      <c r="M2" s="1737"/>
      <c r="N2" s="1739" t="s">
        <v>1506</v>
      </c>
      <c r="O2" s="1739"/>
      <c r="P2" s="1739"/>
    </row>
    <row r="3" spans="1:19" s="94" customFormat="1" ht="26.25" customHeight="1">
      <c r="A3" s="1762" t="s">
        <v>3394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</row>
    <row r="4" spans="1:19" s="94" customFormat="1" ht="14.25">
      <c r="A4" s="1763" t="s">
        <v>3395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873" t="s">
        <v>3396</v>
      </c>
      <c r="P4" s="1873"/>
    </row>
    <row r="5" spans="1:19" s="1643" customFormat="1" ht="18" customHeight="1">
      <c r="A5" s="1795" t="s">
        <v>349</v>
      </c>
      <c r="B5" s="1796" t="s">
        <v>350</v>
      </c>
      <c r="C5" s="1796"/>
      <c r="D5" s="1796"/>
      <c r="E5" s="1796" t="s">
        <v>180</v>
      </c>
      <c r="F5" s="1796"/>
      <c r="G5" s="1796"/>
      <c r="H5" s="1796" t="s">
        <v>179</v>
      </c>
      <c r="I5" s="1796"/>
      <c r="J5" s="1797"/>
      <c r="K5" s="1796" t="s">
        <v>178</v>
      </c>
      <c r="L5" s="1796"/>
      <c r="M5" s="1797"/>
      <c r="N5" s="1796" t="s">
        <v>407</v>
      </c>
      <c r="O5" s="1796"/>
      <c r="P5" s="1797"/>
    </row>
    <row r="6" spans="1:19" s="1710" customFormat="1" ht="28.5">
      <c r="A6" s="1767"/>
      <c r="B6" s="1455" t="s">
        <v>2195</v>
      </c>
      <c r="C6" s="1455" t="s">
        <v>2477</v>
      </c>
      <c r="D6" s="1455" t="s">
        <v>1453</v>
      </c>
      <c r="E6" s="1455" t="s">
        <v>2195</v>
      </c>
      <c r="F6" s="1455" t="s">
        <v>2477</v>
      </c>
      <c r="G6" s="1455" t="s">
        <v>1453</v>
      </c>
      <c r="H6" s="1455" t="s">
        <v>2195</v>
      </c>
      <c r="I6" s="1455" t="s">
        <v>2477</v>
      </c>
      <c r="J6" s="1455" t="s">
        <v>1453</v>
      </c>
      <c r="K6" s="1455" t="s">
        <v>2195</v>
      </c>
      <c r="L6" s="1455" t="s">
        <v>2477</v>
      </c>
      <c r="M6" s="1455" t="s">
        <v>1453</v>
      </c>
      <c r="N6" s="1455" t="s">
        <v>2195</v>
      </c>
      <c r="O6" s="1455" t="s">
        <v>2477</v>
      </c>
      <c r="P6" s="1456" t="s">
        <v>1453</v>
      </c>
    </row>
    <row r="7" spans="1:19" s="94" customFormat="1" ht="25.9" customHeight="1">
      <c r="A7" s="1454" t="s">
        <v>350</v>
      </c>
      <c r="B7" s="179">
        <f>SUM(B8:B19)</f>
        <v>30806</v>
      </c>
      <c r="C7" s="180">
        <f>SUM(C8:C19)</f>
        <v>23587</v>
      </c>
      <c r="D7" s="1157">
        <f t="shared" ref="D7:D13" si="0">C7/B7*100</f>
        <v>76.566253327273898</v>
      </c>
      <c r="E7" s="180">
        <f>SUM(E8:E19)</f>
        <v>9540</v>
      </c>
      <c r="F7" s="180">
        <f>SUM(F8:F19)</f>
        <v>7491</v>
      </c>
      <c r="G7" s="1157">
        <f t="shared" ref="G7:G13" si="1">F7/E7*100</f>
        <v>78.522012578616355</v>
      </c>
      <c r="H7" s="180">
        <f>SUM(H8:H19)</f>
        <v>9667</v>
      </c>
      <c r="I7" s="180">
        <f>SUM(I8:I19)</f>
        <v>7370</v>
      </c>
      <c r="J7" s="1157">
        <f t="shared" ref="J7:J13" si="2">I7/H7*100</f>
        <v>76.238750387917648</v>
      </c>
      <c r="K7" s="180">
        <f>SUM(K8:K19)</f>
        <v>11599</v>
      </c>
      <c r="L7" s="180">
        <f>SUM(L8:L19)</f>
        <v>8726</v>
      </c>
      <c r="M7" s="1157">
        <f t="shared" ref="M7:M13" si="3">L7/K7*100</f>
        <v>75.230623329597378</v>
      </c>
      <c r="N7" s="180">
        <v>0</v>
      </c>
      <c r="O7" s="180">
        <v>0</v>
      </c>
      <c r="P7" s="180">
        <v>0</v>
      </c>
      <c r="R7" s="21">
        <f t="shared" ref="R7:R19" si="4">B7-E7-H7-K7-N7</f>
        <v>0</v>
      </c>
      <c r="S7" s="21">
        <f t="shared" ref="S7:S19" si="5">C7-F7-I7-L7-O7</f>
        <v>0</v>
      </c>
    </row>
    <row r="8" spans="1:19" s="94" customFormat="1" ht="25.9" customHeight="1">
      <c r="A8" s="1449" t="s">
        <v>392</v>
      </c>
      <c r="B8" s="182">
        <f t="shared" ref="B8:B19" si="6">E8+H8+K8+N8+Q8</f>
        <v>5598</v>
      </c>
      <c r="C8" s="185">
        <f t="shared" ref="C8:C19" si="7">F8+I8+L8+O8</f>
        <v>3939</v>
      </c>
      <c r="D8" s="1156">
        <f t="shared" si="0"/>
        <v>70.364415862808144</v>
      </c>
      <c r="E8" s="777">
        <v>1465</v>
      </c>
      <c r="F8" s="777">
        <v>1040</v>
      </c>
      <c r="G8" s="1156">
        <f t="shared" si="1"/>
        <v>70.989761092150175</v>
      </c>
      <c r="H8" s="777">
        <v>1786</v>
      </c>
      <c r="I8" s="777">
        <v>1281</v>
      </c>
      <c r="J8" s="1156">
        <f t="shared" si="2"/>
        <v>71.724524076147816</v>
      </c>
      <c r="K8" s="777">
        <v>2347</v>
      </c>
      <c r="L8" s="777">
        <v>1618</v>
      </c>
      <c r="M8" s="1156">
        <f t="shared" si="3"/>
        <v>68.939071154665527</v>
      </c>
      <c r="N8" s="185">
        <v>0</v>
      </c>
      <c r="O8" s="185">
        <v>0</v>
      </c>
      <c r="P8" s="185">
        <v>0</v>
      </c>
      <c r="R8" s="21">
        <f t="shared" si="4"/>
        <v>0</v>
      </c>
      <c r="S8" s="21">
        <f t="shared" si="5"/>
        <v>0</v>
      </c>
    </row>
    <row r="9" spans="1:19" s="94" customFormat="1" ht="25.9" customHeight="1">
      <c r="A9" s="1449" t="s">
        <v>353</v>
      </c>
      <c r="B9" s="182">
        <f t="shared" si="6"/>
        <v>4497</v>
      </c>
      <c r="C9" s="185">
        <f t="shared" si="7"/>
        <v>3706</v>
      </c>
      <c r="D9" s="1156">
        <f t="shared" si="0"/>
        <v>82.410495886146322</v>
      </c>
      <c r="E9" s="777">
        <v>1422</v>
      </c>
      <c r="F9" s="777">
        <v>1172</v>
      </c>
      <c r="G9" s="1156">
        <f t="shared" si="1"/>
        <v>82.419127988748244</v>
      </c>
      <c r="H9" s="777">
        <v>1417</v>
      </c>
      <c r="I9" s="777">
        <v>1171</v>
      </c>
      <c r="J9" s="1156">
        <f t="shared" si="2"/>
        <v>82.639378969654203</v>
      </c>
      <c r="K9" s="777">
        <v>1658</v>
      </c>
      <c r="L9" s="777">
        <v>1363</v>
      </c>
      <c r="M9" s="1156">
        <f t="shared" si="3"/>
        <v>82.207478890229197</v>
      </c>
      <c r="N9" s="185">
        <v>0</v>
      </c>
      <c r="O9" s="185">
        <v>0</v>
      </c>
      <c r="P9" s="185">
        <v>0</v>
      </c>
      <c r="R9" s="21">
        <f t="shared" si="4"/>
        <v>0</v>
      </c>
      <c r="S9" s="21">
        <f t="shared" si="5"/>
        <v>0</v>
      </c>
    </row>
    <row r="10" spans="1:19" s="94" customFormat="1" ht="25.9" customHeight="1">
      <c r="A10" s="1449" t="s">
        <v>354</v>
      </c>
      <c r="B10" s="182">
        <f t="shared" si="6"/>
        <v>4691</v>
      </c>
      <c r="C10" s="185">
        <f t="shared" si="7"/>
        <v>3884</v>
      </c>
      <c r="D10" s="1156">
        <f t="shared" si="0"/>
        <v>82.796845022383295</v>
      </c>
      <c r="E10" s="777">
        <v>1469</v>
      </c>
      <c r="F10" s="777">
        <v>1256</v>
      </c>
      <c r="G10" s="1156">
        <f t="shared" si="1"/>
        <v>85.500340367597005</v>
      </c>
      <c r="H10" s="777">
        <v>1508</v>
      </c>
      <c r="I10" s="777">
        <v>1241</v>
      </c>
      <c r="J10" s="1156">
        <f t="shared" si="2"/>
        <v>82.294429708222822</v>
      </c>
      <c r="K10" s="777">
        <v>1714</v>
      </c>
      <c r="L10" s="777">
        <v>1387</v>
      </c>
      <c r="M10" s="1156">
        <f t="shared" si="3"/>
        <v>80.921820303383896</v>
      </c>
      <c r="N10" s="185">
        <v>0</v>
      </c>
      <c r="O10" s="185">
        <v>0</v>
      </c>
      <c r="P10" s="185">
        <v>0</v>
      </c>
      <c r="R10" s="21">
        <f t="shared" si="4"/>
        <v>0</v>
      </c>
      <c r="S10" s="21">
        <f t="shared" si="5"/>
        <v>0</v>
      </c>
    </row>
    <row r="11" spans="1:19" s="94" customFormat="1" ht="25.9" customHeight="1">
      <c r="A11" s="1449" t="s">
        <v>355</v>
      </c>
      <c r="B11" s="182">
        <f t="shared" si="6"/>
        <v>1752</v>
      </c>
      <c r="C11" s="185">
        <f t="shared" si="7"/>
        <v>1301</v>
      </c>
      <c r="D11" s="1156">
        <f t="shared" si="0"/>
        <v>74.257990867579906</v>
      </c>
      <c r="E11" s="777">
        <v>523</v>
      </c>
      <c r="F11" s="777">
        <v>399</v>
      </c>
      <c r="G11" s="1156">
        <f t="shared" si="1"/>
        <v>76.290630975143401</v>
      </c>
      <c r="H11" s="777">
        <v>535</v>
      </c>
      <c r="I11" s="777">
        <v>392</v>
      </c>
      <c r="J11" s="1156">
        <f t="shared" si="2"/>
        <v>73.271028037383175</v>
      </c>
      <c r="K11" s="777">
        <v>694</v>
      </c>
      <c r="L11" s="777">
        <v>510</v>
      </c>
      <c r="M11" s="1156">
        <f t="shared" si="3"/>
        <v>73.487031700288185</v>
      </c>
      <c r="N11" s="185">
        <v>0</v>
      </c>
      <c r="O11" s="185">
        <v>0</v>
      </c>
      <c r="P11" s="185">
        <v>0</v>
      </c>
      <c r="R11" s="21">
        <f t="shared" si="4"/>
        <v>0</v>
      </c>
      <c r="S11" s="21">
        <f t="shared" si="5"/>
        <v>0</v>
      </c>
    </row>
    <row r="12" spans="1:19" s="94" customFormat="1" ht="25.9" customHeight="1">
      <c r="A12" s="1449" t="s">
        <v>356</v>
      </c>
      <c r="B12" s="182">
        <f t="shared" si="6"/>
        <v>1232</v>
      </c>
      <c r="C12" s="185">
        <f t="shared" si="7"/>
        <v>848</v>
      </c>
      <c r="D12" s="1156">
        <f t="shared" si="0"/>
        <v>68.831168831168839</v>
      </c>
      <c r="E12" s="777">
        <v>430</v>
      </c>
      <c r="F12" s="777">
        <v>309</v>
      </c>
      <c r="G12" s="1156">
        <f t="shared" si="1"/>
        <v>71.860465116279073</v>
      </c>
      <c r="H12" s="777">
        <v>346</v>
      </c>
      <c r="I12" s="777">
        <v>227</v>
      </c>
      <c r="J12" s="1156">
        <f t="shared" si="2"/>
        <v>65.606936416184965</v>
      </c>
      <c r="K12" s="777">
        <v>456</v>
      </c>
      <c r="L12" s="777">
        <v>312</v>
      </c>
      <c r="M12" s="1156">
        <f t="shared" si="3"/>
        <v>68.421052631578945</v>
      </c>
      <c r="N12" s="185">
        <v>0</v>
      </c>
      <c r="O12" s="185">
        <v>0</v>
      </c>
      <c r="P12" s="185">
        <v>0</v>
      </c>
      <c r="R12" s="21">
        <f t="shared" si="4"/>
        <v>0</v>
      </c>
      <c r="S12" s="21">
        <f t="shared" si="5"/>
        <v>0</v>
      </c>
    </row>
    <row r="13" spans="1:19" s="94" customFormat="1" ht="25.9" customHeight="1">
      <c r="A13" s="1449" t="s">
        <v>357</v>
      </c>
      <c r="B13" s="182">
        <f t="shared" si="6"/>
        <v>870</v>
      </c>
      <c r="C13" s="185">
        <f t="shared" si="7"/>
        <v>592</v>
      </c>
      <c r="D13" s="1156">
        <f t="shared" si="0"/>
        <v>68.045977011494259</v>
      </c>
      <c r="E13" s="777">
        <v>321</v>
      </c>
      <c r="F13" s="777">
        <v>253</v>
      </c>
      <c r="G13" s="1156">
        <f t="shared" si="1"/>
        <v>78.81619937694704</v>
      </c>
      <c r="H13" s="777">
        <v>208</v>
      </c>
      <c r="I13" s="777">
        <v>138</v>
      </c>
      <c r="J13" s="1156">
        <f t="shared" si="2"/>
        <v>66.34615384615384</v>
      </c>
      <c r="K13" s="777">
        <v>341</v>
      </c>
      <c r="L13" s="777">
        <v>201</v>
      </c>
      <c r="M13" s="1156">
        <f t="shared" si="3"/>
        <v>58.944281524926687</v>
      </c>
      <c r="N13" s="185">
        <v>0</v>
      </c>
      <c r="O13" s="185">
        <v>0</v>
      </c>
      <c r="P13" s="185">
        <v>0</v>
      </c>
      <c r="R13" s="21">
        <f t="shared" si="4"/>
        <v>0</v>
      </c>
      <c r="S13" s="21">
        <f t="shared" si="5"/>
        <v>0</v>
      </c>
    </row>
    <row r="14" spans="1:19" s="94" customFormat="1" ht="25.9" customHeight="1">
      <c r="A14" s="1449" t="s">
        <v>358</v>
      </c>
      <c r="B14" s="182">
        <f t="shared" si="6"/>
        <v>0</v>
      </c>
      <c r="C14" s="185">
        <f t="shared" si="7"/>
        <v>0</v>
      </c>
      <c r="D14" s="1156">
        <v>0</v>
      </c>
      <c r="E14" s="777">
        <v>0</v>
      </c>
      <c r="F14" s="777">
        <v>0</v>
      </c>
      <c r="G14" s="1156">
        <v>0</v>
      </c>
      <c r="H14" s="777">
        <v>0</v>
      </c>
      <c r="I14" s="777">
        <v>0</v>
      </c>
      <c r="J14" s="1156">
        <v>0</v>
      </c>
      <c r="K14" s="777">
        <v>0</v>
      </c>
      <c r="L14" s="777">
        <v>0</v>
      </c>
      <c r="M14" s="1156">
        <v>0</v>
      </c>
      <c r="N14" s="185">
        <v>0</v>
      </c>
      <c r="O14" s="185">
        <v>0</v>
      </c>
      <c r="P14" s="185">
        <v>0</v>
      </c>
      <c r="R14" s="21">
        <f t="shared" si="4"/>
        <v>0</v>
      </c>
      <c r="S14" s="21">
        <f t="shared" si="5"/>
        <v>0</v>
      </c>
    </row>
    <row r="15" spans="1:19" s="94" customFormat="1" ht="25.9" customHeight="1">
      <c r="A15" s="1449" t="s">
        <v>359</v>
      </c>
      <c r="B15" s="182">
        <f t="shared" si="6"/>
        <v>3192</v>
      </c>
      <c r="C15" s="185">
        <f t="shared" si="7"/>
        <v>2360</v>
      </c>
      <c r="D15" s="1156">
        <f>C15/B15*100</f>
        <v>73.934837092731826</v>
      </c>
      <c r="E15" s="777">
        <v>928</v>
      </c>
      <c r="F15" s="777">
        <v>705</v>
      </c>
      <c r="G15" s="1156">
        <f>F15/E15*100</f>
        <v>75.96982758620689</v>
      </c>
      <c r="H15" s="777">
        <v>951</v>
      </c>
      <c r="I15" s="777">
        <v>700</v>
      </c>
      <c r="J15" s="1156">
        <f>I15/H15*100</f>
        <v>73.606729758149314</v>
      </c>
      <c r="K15" s="777">
        <v>1313</v>
      </c>
      <c r="L15" s="777">
        <v>955</v>
      </c>
      <c r="M15" s="1156">
        <f>L15/K15*100</f>
        <v>72.734196496572736</v>
      </c>
      <c r="N15" s="185">
        <v>0</v>
      </c>
      <c r="O15" s="185">
        <v>0</v>
      </c>
      <c r="P15" s="185">
        <v>0</v>
      </c>
      <c r="R15" s="21">
        <f t="shared" si="4"/>
        <v>0</v>
      </c>
      <c r="S15" s="21">
        <f t="shared" si="5"/>
        <v>0</v>
      </c>
    </row>
    <row r="16" spans="1:19" s="94" customFormat="1" ht="25.9" customHeight="1">
      <c r="A16" s="1449" t="s">
        <v>360</v>
      </c>
      <c r="B16" s="182">
        <f t="shared" si="6"/>
        <v>1824</v>
      </c>
      <c r="C16" s="185">
        <f t="shared" si="7"/>
        <v>1492</v>
      </c>
      <c r="D16" s="1156">
        <f>C16/B16*100</f>
        <v>81.798245614035096</v>
      </c>
      <c r="E16" s="777">
        <v>638</v>
      </c>
      <c r="F16" s="777">
        <v>536</v>
      </c>
      <c r="G16" s="1156">
        <f>F16/E16*100</f>
        <v>84.012539184952985</v>
      </c>
      <c r="H16" s="777">
        <v>602</v>
      </c>
      <c r="I16" s="777">
        <v>479</v>
      </c>
      <c r="J16" s="1156">
        <f>I16/H16*100</f>
        <v>79.568106312292358</v>
      </c>
      <c r="K16" s="777">
        <v>584</v>
      </c>
      <c r="L16" s="777">
        <v>477</v>
      </c>
      <c r="M16" s="1156">
        <f>L16/K16*100</f>
        <v>81.678082191780817</v>
      </c>
      <c r="N16" s="185">
        <v>0</v>
      </c>
      <c r="O16" s="185">
        <v>0</v>
      </c>
      <c r="P16" s="185">
        <v>0</v>
      </c>
      <c r="R16" s="21">
        <f t="shared" si="4"/>
        <v>0</v>
      </c>
      <c r="S16" s="21">
        <f t="shared" si="5"/>
        <v>0</v>
      </c>
    </row>
    <row r="17" spans="1:48" s="94" customFormat="1" ht="25.9" customHeight="1">
      <c r="A17" s="1449" t="s">
        <v>361</v>
      </c>
      <c r="B17" s="182">
        <f t="shared" si="6"/>
        <v>2287</v>
      </c>
      <c r="C17" s="185">
        <f t="shared" si="7"/>
        <v>1744</v>
      </c>
      <c r="D17" s="1156">
        <f>C17/B17*100</f>
        <v>76.257105378224736</v>
      </c>
      <c r="E17" s="777">
        <v>807</v>
      </c>
      <c r="F17" s="777">
        <v>630</v>
      </c>
      <c r="G17" s="1156">
        <f>F17/E17*100</f>
        <v>78.066914498141259</v>
      </c>
      <c r="H17" s="777">
        <v>728</v>
      </c>
      <c r="I17" s="777">
        <v>553</v>
      </c>
      <c r="J17" s="1156">
        <f>I17/H17*100</f>
        <v>75.961538461538453</v>
      </c>
      <c r="K17" s="777">
        <v>752</v>
      </c>
      <c r="L17" s="777">
        <v>561</v>
      </c>
      <c r="M17" s="1156">
        <f>L17/K17*100</f>
        <v>74.601063829787222</v>
      </c>
      <c r="N17" s="185">
        <v>0</v>
      </c>
      <c r="O17" s="185">
        <v>0</v>
      </c>
      <c r="P17" s="185">
        <v>0</v>
      </c>
      <c r="R17" s="21">
        <f t="shared" si="4"/>
        <v>0</v>
      </c>
      <c r="S17" s="21">
        <f t="shared" si="5"/>
        <v>0</v>
      </c>
    </row>
    <row r="18" spans="1:48" s="94" customFormat="1" ht="25.9" customHeight="1">
      <c r="A18" s="1449" t="s">
        <v>362</v>
      </c>
      <c r="B18" s="182">
        <f t="shared" si="6"/>
        <v>3769</v>
      </c>
      <c r="C18" s="185">
        <f t="shared" si="7"/>
        <v>2900</v>
      </c>
      <c r="D18" s="1156">
        <f>C18/B18*100</f>
        <v>76.943486335898115</v>
      </c>
      <c r="E18" s="777">
        <v>1195</v>
      </c>
      <c r="F18" s="777">
        <v>932</v>
      </c>
      <c r="G18" s="1156">
        <f>F18/E18*100</f>
        <v>77.991631799163173</v>
      </c>
      <c r="H18" s="777">
        <v>1255</v>
      </c>
      <c r="I18" s="777">
        <v>943</v>
      </c>
      <c r="J18" s="1156">
        <f>I18/H18*100</f>
        <v>75.139442231075691</v>
      </c>
      <c r="K18" s="777">
        <v>1319</v>
      </c>
      <c r="L18" s="777">
        <v>1025</v>
      </c>
      <c r="M18" s="1156">
        <f>L18/K18*100</f>
        <v>77.710386656558001</v>
      </c>
      <c r="N18" s="185">
        <v>0</v>
      </c>
      <c r="O18" s="185">
        <v>0</v>
      </c>
      <c r="P18" s="185">
        <v>0</v>
      </c>
      <c r="R18" s="21">
        <f t="shared" si="4"/>
        <v>0</v>
      </c>
      <c r="S18" s="21">
        <f t="shared" si="5"/>
        <v>0</v>
      </c>
    </row>
    <row r="19" spans="1:48" s="94" customFormat="1" ht="25.9" customHeight="1">
      <c r="A19" s="1450" t="s">
        <v>363</v>
      </c>
      <c r="B19" s="183">
        <f t="shared" si="6"/>
        <v>1094</v>
      </c>
      <c r="C19" s="184">
        <f t="shared" si="7"/>
        <v>821</v>
      </c>
      <c r="D19" s="1154">
        <f>C19/B19*100</f>
        <v>75.045703839122496</v>
      </c>
      <c r="E19" s="1155">
        <v>342</v>
      </c>
      <c r="F19" s="1155">
        <v>259</v>
      </c>
      <c r="G19" s="1154">
        <f>F19/E19*100</f>
        <v>75.730994152046776</v>
      </c>
      <c r="H19" s="1155">
        <v>331</v>
      </c>
      <c r="I19" s="1155">
        <v>245</v>
      </c>
      <c r="J19" s="1154">
        <f>I19/H19*100</f>
        <v>74.018126888217523</v>
      </c>
      <c r="K19" s="1155">
        <v>421</v>
      </c>
      <c r="L19" s="1155">
        <v>317</v>
      </c>
      <c r="M19" s="1154">
        <f>L19/K19*100</f>
        <v>75.296912114014248</v>
      </c>
      <c r="N19" s="184">
        <v>0</v>
      </c>
      <c r="O19" s="184">
        <v>0</v>
      </c>
      <c r="P19" s="184">
        <v>0</v>
      </c>
      <c r="R19" s="21">
        <f t="shared" si="4"/>
        <v>0</v>
      </c>
      <c r="S19" s="21">
        <f t="shared" si="5"/>
        <v>0</v>
      </c>
    </row>
    <row r="20" spans="1:48" s="1469" customFormat="1" ht="13.9" customHeight="1">
      <c r="A20" s="1467" t="s">
        <v>328</v>
      </c>
      <c r="B20" s="1467"/>
      <c r="C20" s="99" t="s">
        <v>329</v>
      </c>
      <c r="G20" s="157" t="s">
        <v>330</v>
      </c>
      <c r="K20" s="1607" t="s">
        <v>332</v>
      </c>
      <c r="L20" s="1607"/>
      <c r="M20" s="1462"/>
      <c r="P20" s="99" t="s">
        <v>1553</v>
      </c>
    </row>
    <row r="21" spans="1:48" s="1469" customFormat="1" ht="13.9" customHeight="1">
      <c r="A21" s="1462"/>
      <c r="B21" s="1462"/>
      <c r="C21" s="1462"/>
      <c r="D21" s="1462"/>
      <c r="G21" s="157" t="s">
        <v>334</v>
      </c>
      <c r="I21" s="94"/>
      <c r="K21" s="1462"/>
      <c r="L21" s="1462"/>
      <c r="M21" s="1462"/>
    </row>
    <row r="22" spans="1:48" s="1643" customFormat="1" ht="13.9" customHeight="1">
      <c r="A22" s="1462"/>
      <c r="B22" s="1462"/>
      <c r="C22" s="1462"/>
      <c r="D22" s="1462"/>
      <c r="E22" s="1462"/>
      <c r="F22" s="1462"/>
      <c r="G22" s="1462"/>
      <c r="H22" s="1462"/>
      <c r="I22" s="1462"/>
      <c r="J22" s="1462"/>
      <c r="K22" s="1462"/>
      <c r="L22" s="1462"/>
      <c r="M22" s="1462"/>
      <c r="N22" s="1462"/>
      <c r="O22" s="1462"/>
      <c r="P22" s="1462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</row>
    <row r="23" spans="1:48" s="94" customFormat="1" ht="13.9" customHeight="1">
      <c r="A23" s="94" t="s">
        <v>141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</row>
    <row r="24" spans="1:48" s="94" customFormat="1" ht="13.9" customHeight="1">
      <c r="A24" s="94" t="s">
        <v>272</v>
      </c>
      <c r="B24" s="1469"/>
      <c r="C24" s="1469"/>
    </row>
    <row r="25" spans="1:48" s="94" customFormat="1" ht="13.9" customHeight="1">
      <c r="A25" s="157"/>
      <c r="B25" s="157"/>
      <c r="Y25" s="1469"/>
      <c r="Z25" s="1469"/>
      <c r="AA25" s="1469"/>
      <c r="AB25" s="1469"/>
      <c r="AC25" s="1469"/>
    </row>
    <row r="26" spans="1:48">
      <c r="B26" s="372">
        <f>B7-SUM(B8:B19)</f>
        <v>0</v>
      </c>
      <c r="C26" s="372">
        <f>C7-SUM(C8:C19)</f>
        <v>0</v>
      </c>
      <c r="D26" s="372"/>
      <c r="E26" s="372">
        <f>E7-SUM(E8:E19)</f>
        <v>0</v>
      </c>
      <c r="F26" s="372">
        <f>F7-SUM(F8:F19)</f>
        <v>0</v>
      </c>
      <c r="G26" s="372"/>
      <c r="H26" s="372">
        <f>H7-SUM(H8:H19)</f>
        <v>0</v>
      </c>
      <c r="I26" s="372">
        <f>I7-SUM(I8:I19)</f>
        <v>0</v>
      </c>
      <c r="J26" s="372"/>
      <c r="K26" s="372">
        <f>K7-SUM(K8:K19)</f>
        <v>0</v>
      </c>
      <c r="L26" s="372">
        <f>L7-SUM(L8:L19)</f>
        <v>0</v>
      </c>
      <c r="M26" s="372"/>
      <c r="N26" s="372">
        <f>N7-SUM(N8:N19)</f>
        <v>0</v>
      </c>
      <c r="O26" s="372">
        <f>O7-SUM(O8:O19)</f>
        <v>0</v>
      </c>
    </row>
  </sheetData>
  <mergeCells count="15">
    <mergeCell ref="A3:P3"/>
    <mergeCell ref="A4:N4"/>
    <mergeCell ref="O4:P4"/>
    <mergeCell ref="A5:A6"/>
    <mergeCell ref="B5:D5"/>
    <mergeCell ref="E5:G5"/>
    <mergeCell ref="H5:J5"/>
    <mergeCell ref="K5:M5"/>
    <mergeCell ref="N5:P5"/>
    <mergeCell ref="A1:B1"/>
    <mergeCell ref="L1:M1"/>
    <mergeCell ref="N1:P1"/>
    <mergeCell ref="A2:B2"/>
    <mergeCell ref="L2:M2"/>
    <mergeCell ref="N2:P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firstPageNumber="77" orientation="landscape" r:id="rId1"/>
  <headerFooter alignWithMargins="0">
    <oddFooter>&amp;C&amp;"Times New Roman,標準"&amp;8&amp;A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view="pageBreakPreview" topLeftCell="A7" zoomScale="80" zoomScaleNormal="80" zoomScaleSheetLayoutView="80" workbookViewId="0">
      <selection activeCell="I10" sqref="I10"/>
    </sheetView>
  </sheetViews>
  <sheetFormatPr defaultColWidth="9" defaultRowHeight="12.75"/>
  <cols>
    <col min="1" max="1" width="11.625" style="349" customWidth="1"/>
    <col min="2" max="19" width="6.625" style="349" customWidth="1"/>
    <col min="20" max="20" width="9" style="349"/>
    <col min="21" max="22" width="2.5" style="349" bestFit="1" customWidth="1"/>
    <col min="23" max="23" width="3.5" style="349" bestFit="1" customWidth="1"/>
    <col min="24" max="28" width="2.5" style="349" bestFit="1" customWidth="1"/>
    <col min="29" max="29" width="3.5" style="349" bestFit="1" customWidth="1"/>
    <col min="30" max="32" width="2.5" style="349" bestFit="1" customWidth="1"/>
    <col min="33" max="16384" width="9" style="349"/>
  </cols>
  <sheetData>
    <row r="1" spans="1:32" s="13" customFormat="1" ht="21.95" customHeight="1">
      <c r="A1" s="1511" t="s">
        <v>3384</v>
      </c>
      <c r="B1" s="1121"/>
      <c r="C1" s="1169"/>
      <c r="D1" s="1120"/>
      <c r="O1" s="1899" t="s">
        <v>1525</v>
      </c>
      <c r="P1" s="1900"/>
      <c r="Q1" s="1901" t="s">
        <v>1524</v>
      </c>
      <c r="R1" s="1902"/>
      <c r="S1" s="1902"/>
    </row>
    <row r="2" spans="1:32" s="13" customFormat="1" ht="21.95" customHeight="1">
      <c r="A2" s="1511" t="s">
        <v>3385</v>
      </c>
      <c r="B2" s="1014" t="s">
        <v>3386</v>
      </c>
      <c r="C2" s="1678"/>
      <c r="D2" s="1116"/>
      <c r="E2" s="83"/>
      <c r="F2" s="83"/>
      <c r="G2" s="83"/>
      <c r="H2" s="83"/>
      <c r="I2" s="83"/>
      <c r="J2" s="83"/>
      <c r="K2" s="83"/>
      <c r="L2" s="83"/>
      <c r="M2" s="83"/>
      <c r="N2" s="1457" t="s">
        <v>220</v>
      </c>
      <c r="O2" s="1899" t="s">
        <v>1523</v>
      </c>
      <c r="P2" s="1900"/>
      <c r="Q2" s="1903" t="s">
        <v>1536</v>
      </c>
      <c r="R2" s="1903"/>
      <c r="S2" s="1903"/>
    </row>
    <row r="3" spans="1:32" s="1114" customFormat="1" ht="31.5" customHeight="1">
      <c r="A3" s="1993" t="s">
        <v>1535</v>
      </c>
      <c r="B3" s="1994"/>
      <c r="C3" s="1994"/>
      <c r="D3" s="1994"/>
      <c r="E3" s="1994"/>
      <c r="F3" s="1994"/>
      <c r="G3" s="1994"/>
      <c r="H3" s="1994"/>
      <c r="I3" s="1994"/>
      <c r="J3" s="1994"/>
      <c r="K3" s="1994"/>
      <c r="L3" s="1994"/>
      <c r="M3" s="1994"/>
      <c r="N3" s="1994"/>
      <c r="O3" s="1994"/>
      <c r="P3" s="1994"/>
      <c r="Q3" s="1994"/>
      <c r="R3" s="1994"/>
      <c r="S3" s="1994"/>
    </row>
    <row r="4" spans="1:32" s="13" customFormat="1" ht="23.1" customHeight="1">
      <c r="G4" s="1890" t="s">
        <v>3387</v>
      </c>
      <c r="H4" s="1891"/>
      <c r="I4" s="1891"/>
      <c r="J4" s="1891"/>
      <c r="K4" s="1891"/>
      <c r="L4" s="1891"/>
      <c r="S4" s="1113" t="s">
        <v>3388</v>
      </c>
    </row>
    <row r="5" spans="1:32" s="13" customFormat="1" ht="20.100000000000001" customHeight="1">
      <c r="A5" s="1757" t="s">
        <v>1521</v>
      </c>
      <c r="B5" s="1893" t="s">
        <v>1534</v>
      </c>
      <c r="C5" s="1894"/>
      <c r="D5" s="1894"/>
      <c r="E5" s="1894"/>
      <c r="F5" s="1894"/>
      <c r="G5" s="1894"/>
      <c r="H5" s="1894"/>
      <c r="I5" s="1894"/>
      <c r="J5" s="1894"/>
      <c r="K5" s="1893" t="s">
        <v>1533</v>
      </c>
      <c r="L5" s="1894"/>
      <c r="M5" s="1894"/>
      <c r="N5" s="1894"/>
      <c r="O5" s="1894"/>
      <c r="P5" s="1894"/>
      <c r="Q5" s="1894"/>
      <c r="R5" s="1894"/>
      <c r="S5" s="1894"/>
    </row>
    <row r="6" spans="1:32" ht="20.100000000000001" customHeight="1">
      <c r="A6" s="1737"/>
      <c r="B6" s="1895" t="s">
        <v>1518</v>
      </c>
      <c r="C6" s="1112"/>
      <c r="D6" s="1896" t="s">
        <v>1517</v>
      </c>
      <c r="E6" s="1897"/>
      <c r="F6" s="1897"/>
      <c r="G6" s="1896" t="s">
        <v>1516</v>
      </c>
      <c r="H6" s="1897"/>
      <c r="I6" s="1897"/>
      <c r="J6" s="1897"/>
      <c r="K6" s="1895" t="s">
        <v>1518</v>
      </c>
      <c r="L6" s="1112"/>
      <c r="M6" s="1896" t="s">
        <v>1517</v>
      </c>
      <c r="N6" s="1897"/>
      <c r="O6" s="1897"/>
      <c r="P6" s="1896" t="s">
        <v>1516</v>
      </c>
      <c r="Q6" s="1897"/>
      <c r="R6" s="1897"/>
      <c r="S6" s="1897"/>
    </row>
    <row r="7" spans="1:32" ht="30" customHeight="1">
      <c r="A7" s="1737"/>
      <c r="B7" s="1739"/>
      <c r="C7" s="1164" t="s">
        <v>1515</v>
      </c>
      <c r="D7" s="1438" t="s">
        <v>1514</v>
      </c>
      <c r="E7" s="1438" t="s">
        <v>1513</v>
      </c>
      <c r="F7" s="1438" t="s">
        <v>1512</v>
      </c>
      <c r="G7" s="1496" t="s">
        <v>1511</v>
      </c>
      <c r="H7" s="1496" t="s">
        <v>1510</v>
      </c>
      <c r="I7" s="1496" t="s">
        <v>1509</v>
      </c>
      <c r="J7" s="1438" t="s">
        <v>1508</v>
      </c>
      <c r="K7" s="1739"/>
      <c r="L7" s="1164" t="s">
        <v>1515</v>
      </c>
      <c r="M7" s="1438" t="s">
        <v>1514</v>
      </c>
      <c r="N7" s="1438" t="s">
        <v>1513</v>
      </c>
      <c r="O7" s="1438" t="s">
        <v>1512</v>
      </c>
      <c r="P7" s="1496" t="s">
        <v>1511</v>
      </c>
      <c r="Q7" s="1496" t="s">
        <v>1510</v>
      </c>
      <c r="R7" s="1496" t="s">
        <v>1509</v>
      </c>
      <c r="S7" s="1438" t="s">
        <v>1508</v>
      </c>
    </row>
    <row r="8" spans="1:32" ht="24" customHeight="1">
      <c r="A8" s="1111" t="s">
        <v>1507</v>
      </c>
      <c r="B8" s="298">
        <f t="shared" ref="B8:I8" si="0">SUM(B9:B20)</f>
        <v>16</v>
      </c>
      <c r="C8" s="1499">
        <f t="shared" si="0"/>
        <v>3</v>
      </c>
      <c r="D8" s="1499">
        <f t="shared" si="0"/>
        <v>3</v>
      </c>
      <c r="E8" s="1499">
        <f t="shared" si="0"/>
        <v>0</v>
      </c>
      <c r="F8" s="1499">
        <f t="shared" si="0"/>
        <v>3</v>
      </c>
      <c r="G8" s="181">
        <f t="shared" si="0"/>
        <v>16</v>
      </c>
      <c r="H8" s="181">
        <f t="shared" si="0"/>
        <v>7761</v>
      </c>
      <c r="I8" s="181">
        <f t="shared" si="0"/>
        <v>3837</v>
      </c>
      <c r="J8" s="1160">
        <f t="shared" ref="J8:J14" si="1">I8/H8*100</f>
        <v>49.439505218399695</v>
      </c>
      <c r="K8" s="350">
        <v>0</v>
      </c>
      <c r="L8" s="350">
        <v>0</v>
      </c>
      <c r="M8" s="350">
        <v>0</v>
      </c>
      <c r="N8" s="350">
        <v>0</v>
      </c>
      <c r="O8" s="350">
        <v>0</v>
      </c>
      <c r="P8" s="350">
        <v>0</v>
      </c>
      <c r="Q8" s="350">
        <v>0</v>
      </c>
      <c r="R8" s="350">
        <v>0</v>
      </c>
      <c r="S8" s="350">
        <v>0</v>
      </c>
      <c r="U8" s="349">
        <f t="shared" ref="U8:U20" si="2">IF(B8&gt;=C8,0,1)</f>
        <v>0</v>
      </c>
      <c r="V8" s="349">
        <f t="shared" ref="V8:V20" si="3">IF(C8&lt;=D8,0,1)</f>
        <v>0</v>
      </c>
      <c r="W8" s="350">
        <f t="shared" ref="W8:W20" si="4">D8-E8-F8</f>
        <v>0</v>
      </c>
      <c r="X8" s="349">
        <f t="shared" ref="X8:X20" si="5">IF(B8&gt;=G8,0,1)</f>
        <v>0</v>
      </c>
      <c r="Y8" s="349">
        <f t="shared" ref="Y8:Y20" si="6">IF(H8&gt;=I8,0,1)</f>
        <v>0</v>
      </c>
      <c r="Z8" s="349">
        <f t="shared" ref="Z8:Z20" si="7">IF(J8&lt;=100,0,1)</f>
        <v>0</v>
      </c>
      <c r="AA8" s="349">
        <f t="shared" ref="AA8:AA20" si="8">IF(K8&gt;=L8,0,1)</f>
        <v>0</v>
      </c>
      <c r="AB8" s="349">
        <f t="shared" ref="AB8:AB20" si="9">IF(L8&lt;=M8,0,1)</f>
        <v>0</v>
      </c>
      <c r="AC8" s="350">
        <f t="shared" ref="AC8:AC20" si="10">M8-N8-O8</f>
        <v>0</v>
      </c>
      <c r="AD8" s="349">
        <f t="shared" ref="AD8:AD20" si="11">IF(K8&gt;=P8,0,1)</f>
        <v>0</v>
      </c>
      <c r="AE8" s="349">
        <f t="shared" ref="AE8:AE20" si="12">IF(Q8&gt;=R8,0,1)</f>
        <v>0</v>
      </c>
      <c r="AF8" s="349">
        <f t="shared" ref="AF8:AF20" si="13">IF(S8&lt;=100,0,1)</f>
        <v>0</v>
      </c>
    </row>
    <row r="9" spans="1:32" ht="24" customHeight="1">
      <c r="A9" s="1110" t="s">
        <v>1267</v>
      </c>
      <c r="B9" s="298">
        <f t="shared" ref="B9:B20" si="14">K9+B35+K35</f>
        <v>1</v>
      </c>
      <c r="C9" s="1499">
        <f t="shared" ref="C9:C20" si="15">L9+C35+L35</f>
        <v>0</v>
      </c>
      <c r="D9" s="1499">
        <f t="shared" ref="D9:D20" si="16">M9+D35+M35</f>
        <v>0</v>
      </c>
      <c r="E9" s="1499">
        <f t="shared" ref="E9:E20" si="17">N9+E35+N35</f>
        <v>0</v>
      </c>
      <c r="F9" s="21">
        <f t="shared" ref="F9:F20" si="18">O9+F35+O35</f>
        <v>0</v>
      </c>
      <c r="G9" s="181">
        <f t="shared" ref="G9:G20" si="19">P9+G35+P35</f>
        <v>1</v>
      </c>
      <c r="H9" s="181">
        <f t="shared" ref="H9:H20" si="20">Q9+H35+Q35</f>
        <v>985</v>
      </c>
      <c r="I9" s="181">
        <f t="shared" ref="I9:I20" si="21">R9+I35+R35</f>
        <v>269</v>
      </c>
      <c r="J9" s="1160">
        <f t="shared" si="1"/>
        <v>27.309644670050758</v>
      </c>
      <c r="K9" s="350">
        <v>0</v>
      </c>
      <c r="L9" s="350">
        <v>0</v>
      </c>
      <c r="M9" s="350">
        <v>0</v>
      </c>
      <c r="N9" s="350">
        <v>0</v>
      </c>
      <c r="O9" s="350">
        <v>0</v>
      </c>
      <c r="P9" s="350">
        <v>0</v>
      </c>
      <c r="Q9" s="350">
        <v>0</v>
      </c>
      <c r="R9" s="350">
        <v>0</v>
      </c>
      <c r="S9" s="350">
        <v>0</v>
      </c>
      <c r="U9" s="349">
        <f t="shared" si="2"/>
        <v>0</v>
      </c>
      <c r="V9" s="349">
        <f t="shared" si="3"/>
        <v>0</v>
      </c>
      <c r="W9" s="350">
        <f t="shared" si="4"/>
        <v>0</v>
      </c>
      <c r="X9" s="349">
        <f t="shared" si="5"/>
        <v>0</v>
      </c>
      <c r="Y9" s="349">
        <f t="shared" si="6"/>
        <v>0</v>
      </c>
      <c r="Z9" s="349">
        <f t="shared" si="7"/>
        <v>0</v>
      </c>
      <c r="AA9" s="349">
        <f t="shared" si="8"/>
        <v>0</v>
      </c>
      <c r="AB9" s="349">
        <f t="shared" si="9"/>
        <v>0</v>
      </c>
      <c r="AC9" s="350">
        <f t="shared" si="10"/>
        <v>0</v>
      </c>
      <c r="AD9" s="349">
        <f t="shared" si="11"/>
        <v>0</v>
      </c>
      <c r="AE9" s="349">
        <f t="shared" si="12"/>
        <v>0</v>
      </c>
      <c r="AF9" s="349">
        <f t="shared" si="13"/>
        <v>0</v>
      </c>
    </row>
    <row r="10" spans="1:32" ht="24" customHeight="1">
      <c r="A10" s="1110" t="s">
        <v>1266</v>
      </c>
      <c r="B10" s="298">
        <f t="shared" si="14"/>
        <v>2</v>
      </c>
      <c r="C10" s="1499">
        <f t="shared" si="15"/>
        <v>2</v>
      </c>
      <c r="D10" s="1499">
        <f t="shared" si="16"/>
        <v>2</v>
      </c>
      <c r="E10" s="1499">
        <f t="shared" si="17"/>
        <v>0</v>
      </c>
      <c r="F10" s="21">
        <f t="shared" si="18"/>
        <v>2</v>
      </c>
      <c r="G10" s="181">
        <f t="shared" si="19"/>
        <v>2</v>
      </c>
      <c r="H10" s="181">
        <f t="shared" si="20"/>
        <v>1355</v>
      </c>
      <c r="I10" s="181">
        <f t="shared" si="21"/>
        <v>785</v>
      </c>
      <c r="J10" s="1160">
        <f t="shared" si="1"/>
        <v>57.933579335793361</v>
      </c>
      <c r="K10" s="350">
        <v>0</v>
      </c>
      <c r="L10" s="350">
        <v>0</v>
      </c>
      <c r="M10" s="350">
        <v>0</v>
      </c>
      <c r="N10" s="350">
        <v>0</v>
      </c>
      <c r="O10" s="350">
        <v>0</v>
      </c>
      <c r="P10" s="350">
        <v>0</v>
      </c>
      <c r="Q10" s="350">
        <v>0</v>
      </c>
      <c r="R10" s="350">
        <v>0</v>
      </c>
      <c r="S10" s="350">
        <v>0</v>
      </c>
      <c r="U10" s="349">
        <f t="shared" si="2"/>
        <v>0</v>
      </c>
      <c r="V10" s="349">
        <f t="shared" si="3"/>
        <v>0</v>
      </c>
      <c r="W10" s="350">
        <f t="shared" si="4"/>
        <v>0</v>
      </c>
      <c r="X10" s="349">
        <f t="shared" si="5"/>
        <v>0</v>
      </c>
      <c r="Y10" s="349">
        <f t="shared" si="6"/>
        <v>0</v>
      </c>
      <c r="Z10" s="349">
        <f t="shared" si="7"/>
        <v>0</v>
      </c>
      <c r="AA10" s="349">
        <f t="shared" si="8"/>
        <v>0</v>
      </c>
      <c r="AB10" s="349">
        <f t="shared" si="9"/>
        <v>0</v>
      </c>
      <c r="AC10" s="350">
        <f t="shared" si="10"/>
        <v>0</v>
      </c>
      <c r="AD10" s="349">
        <f t="shared" si="11"/>
        <v>0</v>
      </c>
      <c r="AE10" s="349">
        <f t="shared" si="12"/>
        <v>0</v>
      </c>
      <c r="AF10" s="349">
        <f t="shared" si="13"/>
        <v>0</v>
      </c>
    </row>
    <row r="11" spans="1:32" ht="24" customHeight="1">
      <c r="A11" s="1110" t="s">
        <v>1265</v>
      </c>
      <c r="B11" s="298">
        <f t="shared" si="14"/>
        <v>4</v>
      </c>
      <c r="C11" s="1499">
        <f t="shared" si="15"/>
        <v>1</v>
      </c>
      <c r="D11" s="1499">
        <f t="shared" si="16"/>
        <v>1</v>
      </c>
      <c r="E11" s="1499">
        <f t="shared" si="17"/>
        <v>0</v>
      </c>
      <c r="F11" s="21">
        <f t="shared" si="18"/>
        <v>1</v>
      </c>
      <c r="G11" s="181">
        <f t="shared" si="19"/>
        <v>4</v>
      </c>
      <c r="H11" s="181">
        <f t="shared" si="20"/>
        <v>1353</v>
      </c>
      <c r="I11" s="181">
        <f t="shared" si="21"/>
        <v>875</v>
      </c>
      <c r="J11" s="1160">
        <f t="shared" si="1"/>
        <v>64.671101256467111</v>
      </c>
      <c r="K11" s="350">
        <v>0</v>
      </c>
      <c r="L11" s="350">
        <v>0</v>
      </c>
      <c r="M11" s="350">
        <v>0</v>
      </c>
      <c r="N11" s="350">
        <v>0</v>
      </c>
      <c r="O11" s="350">
        <v>0</v>
      </c>
      <c r="P11" s="350">
        <v>0</v>
      </c>
      <c r="Q11" s="350">
        <v>0</v>
      </c>
      <c r="R11" s="350">
        <v>0</v>
      </c>
      <c r="S11" s="350">
        <v>0</v>
      </c>
      <c r="U11" s="349">
        <f t="shared" si="2"/>
        <v>0</v>
      </c>
      <c r="V11" s="349">
        <f t="shared" si="3"/>
        <v>0</v>
      </c>
      <c r="W11" s="350">
        <f t="shared" si="4"/>
        <v>0</v>
      </c>
      <c r="X11" s="349">
        <f t="shared" si="5"/>
        <v>0</v>
      </c>
      <c r="Y11" s="349">
        <f t="shared" si="6"/>
        <v>0</v>
      </c>
      <c r="Z11" s="349">
        <f t="shared" si="7"/>
        <v>0</v>
      </c>
      <c r="AA11" s="349">
        <f t="shared" si="8"/>
        <v>0</v>
      </c>
      <c r="AB11" s="349">
        <f t="shared" si="9"/>
        <v>0</v>
      </c>
      <c r="AC11" s="350">
        <f t="shared" si="10"/>
        <v>0</v>
      </c>
      <c r="AD11" s="349">
        <f t="shared" si="11"/>
        <v>0</v>
      </c>
      <c r="AE11" s="349">
        <f t="shared" si="12"/>
        <v>0</v>
      </c>
      <c r="AF11" s="349">
        <f t="shared" si="13"/>
        <v>0</v>
      </c>
    </row>
    <row r="12" spans="1:32" ht="24" customHeight="1">
      <c r="A12" s="1110" t="s">
        <v>1264</v>
      </c>
      <c r="B12" s="298">
        <f t="shared" si="14"/>
        <v>1</v>
      </c>
      <c r="C12" s="1499">
        <f t="shared" si="15"/>
        <v>0</v>
      </c>
      <c r="D12" s="1499">
        <f t="shared" si="16"/>
        <v>0</v>
      </c>
      <c r="E12" s="1499">
        <f t="shared" si="17"/>
        <v>0</v>
      </c>
      <c r="F12" s="21">
        <f t="shared" si="18"/>
        <v>0</v>
      </c>
      <c r="G12" s="181">
        <f t="shared" si="19"/>
        <v>1</v>
      </c>
      <c r="H12" s="181">
        <f t="shared" si="20"/>
        <v>540</v>
      </c>
      <c r="I12" s="181">
        <f t="shared" si="21"/>
        <v>297</v>
      </c>
      <c r="J12" s="1160">
        <f t="shared" si="1"/>
        <v>55.000000000000007</v>
      </c>
      <c r="K12" s="350">
        <v>0</v>
      </c>
      <c r="L12" s="350">
        <v>0</v>
      </c>
      <c r="M12" s="350">
        <v>0</v>
      </c>
      <c r="N12" s="350">
        <v>0</v>
      </c>
      <c r="O12" s="350">
        <v>0</v>
      </c>
      <c r="P12" s="350">
        <v>0</v>
      </c>
      <c r="Q12" s="350">
        <v>0</v>
      </c>
      <c r="R12" s="350">
        <v>0</v>
      </c>
      <c r="S12" s="350">
        <v>0</v>
      </c>
      <c r="U12" s="349">
        <f t="shared" si="2"/>
        <v>0</v>
      </c>
      <c r="V12" s="349">
        <f t="shared" si="3"/>
        <v>0</v>
      </c>
      <c r="W12" s="350">
        <f t="shared" si="4"/>
        <v>0</v>
      </c>
      <c r="X12" s="349">
        <f t="shared" si="5"/>
        <v>0</v>
      </c>
      <c r="Y12" s="349">
        <f t="shared" si="6"/>
        <v>0</v>
      </c>
      <c r="Z12" s="349">
        <f t="shared" si="7"/>
        <v>0</v>
      </c>
      <c r="AA12" s="349">
        <f t="shared" si="8"/>
        <v>0</v>
      </c>
      <c r="AB12" s="349">
        <f t="shared" si="9"/>
        <v>0</v>
      </c>
      <c r="AC12" s="350">
        <f t="shared" si="10"/>
        <v>0</v>
      </c>
      <c r="AD12" s="349">
        <f t="shared" si="11"/>
        <v>0</v>
      </c>
      <c r="AE12" s="349">
        <f t="shared" si="12"/>
        <v>0</v>
      </c>
      <c r="AF12" s="349">
        <f t="shared" si="13"/>
        <v>0</v>
      </c>
    </row>
    <row r="13" spans="1:32" ht="24" customHeight="1">
      <c r="A13" s="1110" t="s">
        <v>1263</v>
      </c>
      <c r="B13" s="298">
        <f t="shared" si="14"/>
        <v>1</v>
      </c>
      <c r="C13" s="1499">
        <f t="shared" si="15"/>
        <v>0</v>
      </c>
      <c r="D13" s="1499">
        <f t="shared" si="16"/>
        <v>0</v>
      </c>
      <c r="E13" s="1499">
        <f t="shared" si="17"/>
        <v>0</v>
      </c>
      <c r="F13" s="21">
        <f t="shared" si="18"/>
        <v>0</v>
      </c>
      <c r="G13" s="181">
        <f t="shared" si="19"/>
        <v>1</v>
      </c>
      <c r="H13" s="181">
        <f t="shared" si="20"/>
        <v>461</v>
      </c>
      <c r="I13" s="181">
        <f t="shared" si="21"/>
        <v>117</v>
      </c>
      <c r="J13" s="1160">
        <f t="shared" si="1"/>
        <v>25.379609544468547</v>
      </c>
      <c r="K13" s="350">
        <v>0</v>
      </c>
      <c r="L13" s="350">
        <v>0</v>
      </c>
      <c r="M13" s="350">
        <v>0</v>
      </c>
      <c r="N13" s="350">
        <v>0</v>
      </c>
      <c r="O13" s="350">
        <v>0</v>
      </c>
      <c r="P13" s="350">
        <v>0</v>
      </c>
      <c r="Q13" s="350">
        <v>0</v>
      </c>
      <c r="R13" s="350">
        <v>0</v>
      </c>
      <c r="S13" s="350">
        <v>0</v>
      </c>
      <c r="U13" s="349">
        <f t="shared" si="2"/>
        <v>0</v>
      </c>
      <c r="V13" s="349">
        <f t="shared" si="3"/>
        <v>0</v>
      </c>
      <c r="W13" s="350">
        <f t="shared" si="4"/>
        <v>0</v>
      </c>
      <c r="X13" s="349">
        <f t="shared" si="5"/>
        <v>0</v>
      </c>
      <c r="Y13" s="349">
        <f t="shared" si="6"/>
        <v>0</v>
      </c>
      <c r="Z13" s="349">
        <f t="shared" si="7"/>
        <v>0</v>
      </c>
      <c r="AA13" s="349">
        <f t="shared" si="8"/>
        <v>0</v>
      </c>
      <c r="AB13" s="349">
        <f t="shared" si="9"/>
        <v>0</v>
      </c>
      <c r="AC13" s="350">
        <f t="shared" si="10"/>
        <v>0</v>
      </c>
      <c r="AD13" s="349">
        <f t="shared" si="11"/>
        <v>0</v>
      </c>
      <c r="AE13" s="349">
        <f t="shared" si="12"/>
        <v>0</v>
      </c>
      <c r="AF13" s="349">
        <f t="shared" si="13"/>
        <v>0</v>
      </c>
    </row>
    <row r="14" spans="1:32" ht="24" customHeight="1">
      <c r="A14" s="1110" t="s">
        <v>1262</v>
      </c>
      <c r="B14" s="298">
        <f t="shared" si="14"/>
        <v>1</v>
      </c>
      <c r="C14" s="1499">
        <f t="shared" si="15"/>
        <v>0</v>
      </c>
      <c r="D14" s="1499">
        <f t="shared" si="16"/>
        <v>0</v>
      </c>
      <c r="E14" s="1499">
        <f t="shared" si="17"/>
        <v>0</v>
      </c>
      <c r="F14" s="21">
        <f t="shared" si="18"/>
        <v>0</v>
      </c>
      <c r="G14" s="181">
        <f t="shared" si="19"/>
        <v>1</v>
      </c>
      <c r="H14" s="181">
        <f t="shared" si="20"/>
        <v>228</v>
      </c>
      <c r="I14" s="181">
        <f t="shared" si="21"/>
        <v>71</v>
      </c>
      <c r="J14" s="1160">
        <f t="shared" si="1"/>
        <v>31.140350877192986</v>
      </c>
      <c r="K14" s="350">
        <v>0</v>
      </c>
      <c r="L14" s="350">
        <v>0</v>
      </c>
      <c r="M14" s="350">
        <v>0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U14" s="349">
        <f t="shared" si="2"/>
        <v>0</v>
      </c>
      <c r="V14" s="349">
        <f t="shared" si="3"/>
        <v>0</v>
      </c>
      <c r="W14" s="350">
        <f t="shared" si="4"/>
        <v>0</v>
      </c>
      <c r="X14" s="349">
        <f t="shared" si="5"/>
        <v>0</v>
      </c>
      <c r="Y14" s="349">
        <f t="shared" si="6"/>
        <v>0</v>
      </c>
      <c r="Z14" s="349">
        <f t="shared" si="7"/>
        <v>0</v>
      </c>
      <c r="AA14" s="349">
        <f t="shared" si="8"/>
        <v>0</v>
      </c>
      <c r="AB14" s="349">
        <f t="shared" si="9"/>
        <v>0</v>
      </c>
      <c r="AC14" s="350">
        <f t="shared" si="10"/>
        <v>0</v>
      </c>
      <c r="AD14" s="349">
        <f t="shared" si="11"/>
        <v>0</v>
      </c>
      <c r="AE14" s="349">
        <f t="shared" si="12"/>
        <v>0</v>
      </c>
      <c r="AF14" s="349">
        <f t="shared" si="13"/>
        <v>0</v>
      </c>
    </row>
    <row r="15" spans="1:32" ht="24" customHeight="1">
      <c r="A15" s="1110" t="s">
        <v>1261</v>
      </c>
      <c r="B15" s="298">
        <f t="shared" si="14"/>
        <v>0</v>
      </c>
      <c r="C15" s="1499">
        <f t="shared" si="15"/>
        <v>0</v>
      </c>
      <c r="D15" s="1499">
        <f t="shared" si="16"/>
        <v>0</v>
      </c>
      <c r="E15" s="1499">
        <f t="shared" si="17"/>
        <v>0</v>
      </c>
      <c r="F15" s="21">
        <f t="shared" si="18"/>
        <v>0</v>
      </c>
      <c r="G15" s="181">
        <f t="shared" si="19"/>
        <v>0</v>
      </c>
      <c r="H15" s="181">
        <f t="shared" si="20"/>
        <v>0</v>
      </c>
      <c r="I15" s="181">
        <f t="shared" si="21"/>
        <v>0</v>
      </c>
      <c r="J15" s="1160">
        <v>0</v>
      </c>
      <c r="K15" s="350">
        <v>0</v>
      </c>
      <c r="L15" s="350">
        <v>0</v>
      </c>
      <c r="M15" s="350">
        <v>0</v>
      </c>
      <c r="N15" s="350">
        <v>0</v>
      </c>
      <c r="O15" s="350">
        <v>0</v>
      </c>
      <c r="P15" s="350">
        <v>0</v>
      </c>
      <c r="Q15" s="350">
        <v>0</v>
      </c>
      <c r="R15" s="350">
        <v>0</v>
      </c>
      <c r="S15" s="350">
        <v>0</v>
      </c>
      <c r="U15" s="349">
        <f t="shared" si="2"/>
        <v>0</v>
      </c>
      <c r="V15" s="349">
        <f t="shared" si="3"/>
        <v>0</v>
      </c>
      <c r="W15" s="350">
        <f t="shared" si="4"/>
        <v>0</v>
      </c>
      <c r="X15" s="349">
        <f t="shared" si="5"/>
        <v>0</v>
      </c>
      <c r="Y15" s="349">
        <f t="shared" si="6"/>
        <v>0</v>
      </c>
      <c r="Z15" s="349">
        <f t="shared" si="7"/>
        <v>0</v>
      </c>
      <c r="AA15" s="349">
        <f t="shared" si="8"/>
        <v>0</v>
      </c>
      <c r="AB15" s="349">
        <f t="shared" si="9"/>
        <v>0</v>
      </c>
      <c r="AC15" s="350">
        <f t="shared" si="10"/>
        <v>0</v>
      </c>
      <c r="AD15" s="349">
        <f t="shared" si="11"/>
        <v>0</v>
      </c>
      <c r="AE15" s="349">
        <f t="shared" si="12"/>
        <v>0</v>
      </c>
      <c r="AF15" s="349">
        <f t="shared" si="13"/>
        <v>0</v>
      </c>
    </row>
    <row r="16" spans="1:32" ht="24" customHeight="1">
      <c r="A16" s="1110" t="s">
        <v>1260</v>
      </c>
      <c r="B16" s="298">
        <f t="shared" si="14"/>
        <v>1</v>
      </c>
      <c r="C16" s="1499">
        <f t="shared" si="15"/>
        <v>0</v>
      </c>
      <c r="D16" s="1499">
        <f t="shared" si="16"/>
        <v>0</v>
      </c>
      <c r="E16" s="1499">
        <f t="shared" si="17"/>
        <v>0</v>
      </c>
      <c r="F16" s="21">
        <f t="shared" si="18"/>
        <v>0</v>
      </c>
      <c r="G16" s="181">
        <f t="shared" si="19"/>
        <v>1</v>
      </c>
      <c r="H16" s="181">
        <f t="shared" si="20"/>
        <v>634</v>
      </c>
      <c r="I16" s="181">
        <f t="shared" si="21"/>
        <v>392</v>
      </c>
      <c r="J16" s="1160">
        <f>I16/H16*100</f>
        <v>61.829652996845432</v>
      </c>
      <c r="K16" s="350">
        <v>0</v>
      </c>
      <c r="L16" s="350">
        <v>0</v>
      </c>
      <c r="M16" s="350">
        <v>0</v>
      </c>
      <c r="N16" s="350">
        <v>0</v>
      </c>
      <c r="O16" s="350">
        <v>0</v>
      </c>
      <c r="P16" s="350">
        <v>0</v>
      </c>
      <c r="Q16" s="350">
        <v>0</v>
      </c>
      <c r="R16" s="350">
        <v>0</v>
      </c>
      <c r="S16" s="350">
        <v>0</v>
      </c>
      <c r="U16" s="349">
        <f t="shared" si="2"/>
        <v>0</v>
      </c>
      <c r="V16" s="349">
        <f t="shared" si="3"/>
        <v>0</v>
      </c>
      <c r="W16" s="350">
        <f t="shared" si="4"/>
        <v>0</v>
      </c>
      <c r="X16" s="349">
        <f t="shared" si="5"/>
        <v>0</v>
      </c>
      <c r="Y16" s="349">
        <f t="shared" si="6"/>
        <v>0</v>
      </c>
      <c r="Z16" s="349">
        <f t="shared" si="7"/>
        <v>0</v>
      </c>
      <c r="AA16" s="349">
        <f t="shared" si="8"/>
        <v>0</v>
      </c>
      <c r="AB16" s="349">
        <f t="shared" si="9"/>
        <v>0</v>
      </c>
      <c r="AC16" s="350">
        <f t="shared" si="10"/>
        <v>0</v>
      </c>
      <c r="AD16" s="349">
        <f t="shared" si="11"/>
        <v>0</v>
      </c>
      <c r="AE16" s="349">
        <f t="shared" si="12"/>
        <v>0</v>
      </c>
      <c r="AF16" s="349">
        <f t="shared" si="13"/>
        <v>0</v>
      </c>
    </row>
    <row r="17" spans="1:32" ht="24" customHeight="1">
      <c r="A17" s="1110" t="s">
        <v>1259</v>
      </c>
      <c r="B17" s="191">
        <f t="shared" si="14"/>
        <v>1</v>
      </c>
      <c r="C17" s="1499">
        <f t="shared" si="15"/>
        <v>0</v>
      </c>
      <c r="D17" s="1499">
        <f t="shared" si="16"/>
        <v>0</v>
      </c>
      <c r="E17" s="1499">
        <f t="shared" si="17"/>
        <v>0</v>
      </c>
      <c r="F17" s="21">
        <f t="shared" si="18"/>
        <v>0</v>
      </c>
      <c r="G17" s="181">
        <f t="shared" si="19"/>
        <v>1</v>
      </c>
      <c r="H17" s="181">
        <f t="shared" si="20"/>
        <v>702</v>
      </c>
      <c r="I17" s="181">
        <f t="shared" si="21"/>
        <v>165</v>
      </c>
      <c r="J17" s="1160">
        <f>I17/H17*100</f>
        <v>23.504273504273502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  <c r="U17" s="349">
        <f t="shared" si="2"/>
        <v>0</v>
      </c>
      <c r="V17" s="349">
        <f t="shared" si="3"/>
        <v>0</v>
      </c>
      <c r="W17" s="350">
        <f t="shared" si="4"/>
        <v>0</v>
      </c>
      <c r="X17" s="349">
        <f t="shared" si="5"/>
        <v>0</v>
      </c>
      <c r="Y17" s="349">
        <f t="shared" si="6"/>
        <v>0</v>
      </c>
      <c r="Z17" s="349">
        <f t="shared" si="7"/>
        <v>0</v>
      </c>
      <c r="AA17" s="349">
        <f t="shared" si="8"/>
        <v>0</v>
      </c>
      <c r="AB17" s="349">
        <f t="shared" si="9"/>
        <v>0</v>
      </c>
      <c r="AC17" s="350">
        <f t="shared" si="10"/>
        <v>0</v>
      </c>
      <c r="AD17" s="349">
        <f t="shared" si="11"/>
        <v>0</v>
      </c>
      <c r="AE17" s="349">
        <f t="shared" si="12"/>
        <v>0</v>
      </c>
      <c r="AF17" s="349">
        <f t="shared" si="13"/>
        <v>0</v>
      </c>
    </row>
    <row r="18" spans="1:32" ht="24" customHeight="1">
      <c r="A18" s="1110" t="s">
        <v>1258</v>
      </c>
      <c r="B18" s="191">
        <f t="shared" si="14"/>
        <v>1</v>
      </c>
      <c r="C18" s="1499">
        <f t="shared" si="15"/>
        <v>0</v>
      </c>
      <c r="D18" s="1499">
        <f t="shared" si="16"/>
        <v>0</v>
      </c>
      <c r="E18" s="1499">
        <f t="shared" si="17"/>
        <v>0</v>
      </c>
      <c r="F18" s="21">
        <f t="shared" si="18"/>
        <v>0</v>
      </c>
      <c r="G18" s="181">
        <f t="shared" si="19"/>
        <v>1</v>
      </c>
      <c r="H18" s="181">
        <f t="shared" si="20"/>
        <v>546</v>
      </c>
      <c r="I18" s="181">
        <f t="shared" si="21"/>
        <v>288</v>
      </c>
      <c r="J18" s="1160">
        <f>I18/H18*100</f>
        <v>52.747252747252752</v>
      </c>
      <c r="K18" s="350">
        <v>0</v>
      </c>
      <c r="L18" s="350">
        <v>0</v>
      </c>
      <c r="M18" s="350">
        <v>0</v>
      </c>
      <c r="N18" s="350">
        <v>0</v>
      </c>
      <c r="O18" s="350">
        <v>0</v>
      </c>
      <c r="P18" s="350">
        <v>0</v>
      </c>
      <c r="Q18" s="350">
        <v>0</v>
      </c>
      <c r="R18" s="350">
        <v>0</v>
      </c>
      <c r="S18" s="350">
        <v>0</v>
      </c>
      <c r="U18" s="349">
        <f t="shared" si="2"/>
        <v>0</v>
      </c>
      <c r="V18" s="349">
        <f t="shared" si="3"/>
        <v>0</v>
      </c>
      <c r="W18" s="350">
        <f t="shared" si="4"/>
        <v>0</v>
      </c>
      <c r="X18" s="349">
        <f t="shared" si="5"/>
        <v>0</v>
      </c>
      <c r="Y18" s="349">
        <f t="shared" si="6"/>
        <v>0</v>
      </c>
      <c r="Z18" s="349">
        <f t="shared" si="7"/>
        <v>0</v>
      </c>
      <c r="AA18" s="349">
        <f t="shared" si="8"/>
        <v>0</v>
      </c>
      <c r="AB18" s="349">
        <f t="shared" si="9"/>
        <v>0</v>
      </c>
      <c r="AC18" s="350">
        <f t="shared" si="10"/>
        <v>0</v>
      </c>
      <c r="AD18" s="349">
        <f t="shared" si="11"/>
        <v>0</v>
      </c>
      <c r="AE18" s="349">
        <f t="shared" si="12"/>
        <v>0</v>
      </c>
      <c r="AF18" s="349">
        <f t="shared" si="13"/>
        <v>0</v>
      </c>
    </row>
    <row r="19" spans="1:32" ht="24" customHeight="1">
      <c r="A19" s="1110" t="s">
        <v>1257</v>
      </c>
      <c r="B19" s="191">
        <f t="shared" si="14"/>
        <v>2</v>
      </c>
      <c r="C19" s="1499">
        <f t="shared" si="15"/>
        <v>0</v>
      </c>
      <c r="D19" s="1499">
        <f t="shared" si="16"/>
        <v>0</v>
      </c>
      <c r="E19" s="1499">
        <f t="shared" si="17"/>
        <v>0</v>
      </c>
      <c r="F19" s="21">
        <f t="shared" si="18"/>
        <v>0</v>
      </c>
      <c r="G19" s="181">
        <f t="shared" si="19"/>
        <v>2</v>
      </c>
      <c r="H19" s="181">
        <f t="shared" si="20"/>
        <v>761</v>
      </c>
      <c r="I19" s="181">
        <f t="shared" si="21"/>
        <v>474</v>
      </c>
      <c r="J19" s="1160">
        <f>I19/H19*100</f>
        <v>62.286465177398163</v>
      </c>
      <c r="K19" s="350">
        <v>0</v>
      </c>
      <c r="L19" s="350">
        <v>0</v>
      </c>
      <c r="M19" s="350">
        <v>0</v>
      </c>
      <c r="N19" s="350">
        <v>0</v>
      </c>
      <c r="O19" s="350">
        <v>0</v>
      </c>
      <c r="P19" s="350">
        <v>0</v>
      </c>
      <c r="Q19" s="350">
        <v>0</v>
      </c>
      <c r="R19" s="350">
        <v>0</v>
      </c>
      <c r="S19" s="350">
        <v>0</v>
      </c>
      <c r="U19" s="349">
        <f t="shared" si="2"/>
        <v>0</v>
      </c>
      <c r="V19" s="349">
        <f t="shared" si="3"/>
        <v>0</v>
      </c>
      <c r="W19" s="350">
        <f t="shared" si="4"/>
        <v>0</v>
      </c>
      <c r="X19" s="349">
        <f t="shared" si="5"/>
        <v>0</v>
      </c>
      <c r="Y19" s="349">
        <f t="shared" si="6"/>
        <v>0</v>
      </c>
      <c r="Z19" s="349">
        <f t="shared" si="7"/>
        <v>0</v>
      </c>
      <c r="AA19" s="349">
        <f t="shared" si="8"/>
        <v>0</v>
      </c>
      <c r="AB19" s="349">
        <f t="shared" si="9"/>
        <v>0</v>
      </c>
      <c r="AC19" s="350">
        <f t="shared" si="10"/>
        <v>0</v>
      </c>
      <c r="AD19" s="349">
        <f t="shared" si="11"/>
        <v>0</v>
      </c>
      <c r="AE19" s="349">
        <f t="shared" si="12"/>
        <v>0</v>
      </c>
      <c r="AF19" s="349">
        <f t="shared" si="13"/>
        <v>0</v>
      </c>
    </row>
    <row r="20" spans="1:32" ht="24" customHeight="1">
      <c r="A20" s="1109" t="s">
        <v>1256</v>
      </c>
      <c r="B20" s="192">
        <f t="shared" si="14"/>
        <v>1</v>
      </c>
      <c r="C20" s="1504">
        <f t="shared" si="15"/>
        <v>0</v>
      </c>
      <c r="D20" s="1504">
        <f t="shared" si="16"/>
        <v>0</v>
      </c>
      <c r="E20" s="1504">
        <f t="shared" si="17"/>
        <v>0</v>
      </c>
      <c r="F20" s="1505">
        <f t="shared" si="18"/>
        <v>0</v>
      </c>
      <c r="G20" s="184">
        <f t="shared" si="19"/>
        <v>1</v>
      </c>
      <c r="H20" s="184">
        <f t="shared" si="20"/>
        <v>196</v>
      </c>
      <c r="I20" s="184">
        <f t="shared" si="21"/>
        <v>104</v>
      </c>
      <c r="J20" s="1154">
        <f>I20/H20*100</f>
        <v>53.061224489795919</v>
      </c>
      <c r="K20" s="1183">
        <v>0</v>
      </c>
      <c r="L20" s="1183">
        <v>0</v>
      </c>
      <c r="M20" s="1183">
        <v>0</v>
      </c>
      <c r="N20" s="1183">
        <v>0</v>
      </c>
      <c r="O20" s="1183">
        <v>0</v>
      </c>
      <c r="P20" s="1183">
        <v>0</v>
      </c>
      <c r="Q20" s="1183">
        <v>0</v>
      </c>
      <c r="R20" s="1183">
        <v>0</v>
      </c>
      <c r="S20" s="1183">
        <v>0</v>
      </c>
      <c r="U20" s="349">
        <f t="shared" si="2"/>
        <v>0</v>
      </c>
      <c r="V20" s="349">
        <f t="shared" si="3"/>
        <v>0</v>
      </c>
      <c r="W20" s="350">
        <f t="shared" si="4"/>
        <v>0</v>
      </c>
      <c r="X20" s="349">
        <f t="shared" si="5"/>
        <v>0</v>
      </c>
      <c r="Y20" s="349">
        <f t="shared" si="6"/>
        <v>0</v>
      </c>
      <c r="Z20" s="349">
        <f t="shared" si="7"/>
        <v>0</v>
      </c>
      <c r="AA20" s="349">
        <f t="shared" si="8"/>
        <v>0</v>
      </c>
      <c r="AB20" s="349">
        <f t="shared" si="9"/>
        <v>0</v>
      </c>
      <c r="AC20" s="350">
        <f t="shared" si="10"/>
        <v>0</v>
      </c>
      <c r="AD20" s="349">
        <f t="shared" si="11"/>
        <v>0</v>
      </c>
      <c r="AE20" s="349">
        <f t="shared" si="12"/>
        <v>0</v>
      </c>
      <c r="AF20" s="349">
        <f t="shared" si="13"/>
        <v>0</v>
      </c>
    </row>
    <row r="21" spans="1:32" s="1469" customFormat="1" ht="13.9" customHeight="1">
      <c r="A21" s="1032" t="s">
        <v>1532</v>
      </c>
      <c r="C21" s="1170" t="s">
        <v>1531</v>
      </c>
      <c r="G21" s="1073" t="s">
        <v>1530</v>
      </c>
      <c r="L21" s="1108" t="s">
        <v>1529</v>
      </c>
      <c r="M21" s="1462"/>
      <c r="S21" s="99" t="s">
        <v>3389</v>
      </c>
    </row>
    <row r="22" spans="1:32" s="1469" customFormat="1" ht="13.9" customHeight="1">
      <c r="A22" s="1462"/>
      <c r="B22" s="1462"/>
      <c r="C22" s="1462"/>
      <c r="D22" s="1462"/>
      <c r="G22" s="1073" t="s">
        <v>1528</v>
      </c>
      <c r="I22" s="94"/>
      <c r="K22" s="1462"/>
      <c r="L22" s="1462"/>
      <c r="M22" s="1462"/>
    </row>
    <row r="23" spans="1:32" s="13" customFormat="1" ht="13.9" customHeight="1">
      <c r="A23" s="957" t="s">
        <v>1527</v>
      </c>
      <c r="B23" s="54"/>
      <c r="C23" s="54"/>
    </row>
    <row r="24" spans="1:32" s="94" customFormat="1" ht="13.9" customHeight="1">
      <c r="A24" s="339" t="s">
        <v>1526</v>
      </c>
      <c r="B24" s="1469"/>
      <c r="C24" s="1469"/>
    </row>
    <row r="25" spans="1:32" s="94" customFormat="1" ht="13.9" customHeight="1">
      <c r="A25" s="366"/>
      <c r="B25" s="1469"/>
      <c r="C25" s="1469"/>
    </row>
    <row r="26" spans="1:32" s="94" customFormat="1" ht="13.9" customHeight="1">
      <c r="A26" s="157"/>
      <c r="B26" s="157"/>
      <c r="AB26" s="1469"/>
      <c r="AC26" s="1469"/>
      <c r="AD26" s="1469"/>
      <c r="AE26" s="1469"/>
      <c r="AF26" s="1469"/>
    </row>
    <row r="27" spans="1:32" s="13" customFormat="1" ht="21.95" customHeight="1">
      <c r="A27" s="1511" t="s">
        <v>3384</v>
      </c>
      <c r="B27" s="1121"/>
      <c r="C27" s="1169"/>
      <c r="D27" s="1120"/>
      <c r="O27" s="1899" t="s">
        <v>1525</v>
      </c>
      <c r="P27" s="1900"/>
      <c r="Q27" s="1901" t="s">
        <v>1524</v>
      </c>
      <c r="R27" s="1902"/>
      <c r="S27" s="1902"/>
    </row>
    <row r="28" spans="1:32" s="13" customFormat="1" ht="21.95" customHeight="1">
      <c r="A28" s="1511" t="s">
        <v>3385</v>
      </c>
      <c r="B28" s="1014" t="s">
        <v>3386</v>
      </c>
      <c r="C28" s="1678"/>
      <c r="D28" s="1116"/>
      <c r="E28" s="83"/>
      <c r="F28" s="83"/>
      <c r="G28" s="83"/>
      <c r="H28" s="83"/>
      <c r="I28" s="83"/>
      <c r="J28" s="83"/>
      <c r="K28" s="83"/>
      <c r="L28" s="83"/>
      <c r="M28" s="83"/>
      <c r="N28" s="95"/>
      <c r="O28" s="1899" t="s">
        <v>1523</v>
      </c>
      <c r="P28" s="1900"/>
      <c r="Q28" s="1903" t="s">
        <v>1522</v>
      </c>
      <c r="R28" s="1903"/>
      <c r="S28" s="1903"/>
    </row>
    <row r="29" spans="1:32" s="1114" customFormat="1" ht="31.5" customHeight="1">
      <c r="A29" s="1993" t="s">
        <v>3390</v>
      </c>
      <c r="B29" s="1994"/>
      <c r="C29" s="1994"/>
      <c r="D29" s="1994"/>
      <c r="E29" s="1994"/>
      <c r="F29" s="1994"/>
      <c r="G29" s="1994"/>
      <c r="H29" s="1994"/>
      <c r="I29" s="1994"/>
      <c r="J29" s="1994"/>
      <c r="K29" s="1994"/>
      <c r="L29" s="1994"/>
      <c r="M29" s="1994"/>
      <c r="N29" s="1994"/>
      <c r="O29" s="1994"/>
      <c r="P29" s="1994"/>
      <c r="Q29" s="1994"/>
      <c r="R29" s="1994"/>
      <c r="S29" s="1994"/>
    </row>
    <row r="30" spans="1:32" s="13" customFormat="1" ht="23.1" customHeight="1">
      <c r="G30" s="1890" t="s">
        <v>3391</v>
      </c>
      <c r="H30" s="1891"/>
      <c r="I30" s="1891"/>
      <c r="J30" s="1891"/>
      <c r="K30" s="1891"/>
      <c r="L30" s="1891"/>
      <c r="S30" s="1113" t="s">
        <v>3388</v>
      </c>
    </row>
    <row r="31" spans="1:32" s="13" customFormat="1" ht="20.100000000000001" customHeight="1">
      <c r="A31" s="1757" t="s">
        <v>1521</v>
      </c>
      <c r="B31" s="1893" t="s">
        <v>1520</v>
      </c>
      <c r="C31" s="1894"/>
      <c r="D31" s="1894"/>
      <c r="E31" s="1894"/>
      <c r="F31" s="1894"/>
      <c r="G31" s="1894"/>
      <c r="H31" s="1894"/>
      <c r="I31" s="1894"/>
      <c r="J31" s="1894"/>
      <c r="K31" s="1893" t="s">
        <v>1519</v>
      </c>
      <c r="L31" s="1894"/>
      <c r="M31" s="1894"/>
      <c r="N31" s="1894"/>
      <c r="O31" s="1894"/>
      <c r="P31" s="1894"/>
      <c r="Q31" s="1894"/>
      <c r="R31" s="1894"/>
      <c r="S31" s="1905"/>
    </row>
    <row r="32" spans="1:32" ht="20.100000000000001" customHeight="1">
      <c r="A32" s="1737"/>
      <c r="B32" s="1895" t="s">
        <v>1518</v>
      </c>
      <c r="C32" s="1112"/>
      <c r="D32" s="1896" t="s">
        <v>1517</v>
      </c>
      <c r="E32" s="1897"/>
      <c r="F32" s="1897"/>
      <c r="G32" s="1896" t="s">
        <v>1516</v>
      </c>
      <c r="H32" s="1897"/>
      <c r="I32" s="1897"/>
      <c r="J32" s="1897"/>
      <c r="K32" s="1895" t="s">
        <v>1518</v>
      </c>
      <c r="L32" s="1112"/>
      <c r="M32" s="1896" t="s">
        <v>1517</v>
      </c>
      <c r="N32" s="1897"/>
      <c r="O32" s="1897"/>
      <c r="P32" s="1896" t="s">
        <v>1516</v>
      </c>
      <c r="Q32" s="1897"/>
      <c r="R32" s="1897"/>
      <c r="S32" s="1904"/>
    </row>
    <row r="33" spans="1:32" ht="30" customHeight="1">
      <c r="A33" s="1737"/>
      <c r="B33" s="1739"/>
      <c r="C33" s="1164" t="s">
        <v>1515</v>
      </c>
      <c r="D33" s="1438" t="s">
        <v>1514</v>
      </c>
      <c r="E33" s="1438" t="s">
        <v>1513</v>
      </c>
      <c r="F33" s="1438" t="s">
        <v>1512</v>
      </c>
      <c r="G33" s="1496" t="s">
        <v>1511</v>
      </c>
      <c r="H33" s="1496" t="s">
        <v>1510</v>
      </c>
      <c r="I33" s="1496" t="s">
        <v>1509</v>
      </c>
      <c r="J33" s="1438" t="s">
        <v>1508</v>
      </c>
      <c r="K33" s="1810"/>
      <c r="L33" s="1164" t="s">
        <v>1515</v>
      </c>
      <c r="M33" s="1438" t="s">
        <v>1514</v>
      </c>
      <c r="N33" s="1438" t="s">
        <v>1513</v>
      </c>
      <c r="O33" s="1438" t="s">
        <v>1512</v>
      </c>
      <c r="P33" s="1496" t="s">
        <v>1511</v>
      </c>
      <c r="Q33" s="1496" t="s">
        <v>1510</v>
      </c>
      <c r="R33" s="1496" t="s">
        <v>1509</v>
      </c>
      <c r="S33" s="1436" t="s">
        <v>1508</v>
      </c>
    </row>
    <row r="34" spans="1:32" ht="24" customHeight="1">
      <c r="A34" s="1111" t="s">
        <v>1507</v>
      </c>
      <c r="B34" s="298">
        <f t="shared" ref="B34:I34" si="22">SUM(B35:B46)</f>
        <v>7</v>
      </c>
      <c r="C34" s="1499">
        <f t="shared" si="22"/>
        <v>3</v>
      </c>
      <c r="D34" s="1499">
        <f t="shared" si="22"/>
        <v>3</v>
      </c>
      <c r="E34" s="1499">
        <f t="shared" si="22"/>
        <v>0</v>
      </c>
      <c r="F34" s="1499">
        <f t="shared" si="22"/>
        <v>3</v>
      </c>
      <c r="G34" s="21">
        <f t="shared" si="22"/>
        <v>7</v>
      </c>
      <c r="H34" s="21">
        <f t="shared" si="22"/>
        <v>4596</v>
      </c>
      <c r="I34" s="21">
        <f t="shared" si="22"/>
        <v>2553</v>
      </c>
      <c r="J34" s="1161">
        <f>I34/H34*100</f>
        <v>55.548302872062663</v>
      </c>
      <c r="K34" s="21">
        <f t="shared" ref="K34:R34" si="23">SUM(K35:K46)</f>
        <v>9</v>
      </c>
      <c r="L34" s="1499">
        <f t="shared" si="23"/>
        <v>0</v>
      </c>
      <c r="M34" s="1499">
        <f t="shared" si="23"/>
        <v>0</v>
      </c>
      <c r="N34" s="1499">
        <f t="shared" si="23"/>
        <v>0</v>
      </c>
      <c r="O34" s="1499">
        <f t="shared" si="23"/>
        <v>0</v>
      </c>
      <c r="P34" s="21">
        <f t="shared" si="23"/>
        <v>9</v>
      </c>
      <c r="Q34" s="21">
        <f t="shared" si="23"/>
        <v>3165</v>
      </c>
      <c r="R34" s="21">
        <f t="shared" si="23"/>
        <v>1284</v>
      </c>
      <c r="S34" s="1161">
        <f>R34/Q34*100</f>
        <v>40.568720379146924</v>
      </c>
      <c r="U34" s="349">
        <f t="shared" ref="U34:U46" si="24">IF(B34&gt;=C34,0,1)</f>
        <v>0</v>
      </c>
      <c r="V34" s="349">
        <f t="shared" ref="V34:V46" si="25">IF(C34&lt;=D34,0,1)</f>
        <v>0</v>
      </c>
      <c r="W34" s="350">
        <f t="shared" ref="W34:W46" si="26">D34-E34-F34</f>
        <v>0</v>
      </c>
      <c r="X34" s="349">
        <f t="shared" ref="X34:X46" si="27">IF(B34&gt;=G34,0,1)</f>
        <v>0</v>
      </c>
      <c r="Y34" s="349">
        <f t="shared" ref="Y34:Y46" si="28">IF(H34&gt;=I34,0,1)</f>
        <v>0</v>
      </c>
      <c r="Z34" s="349">
        <f t="shared" ref="Z34:Z46" si="29">IF(J34&lt;=100,0,1)</f>
        <v>0</v>
      </c>
      <c r="AA34" s="349">
        <f t="shared" ref="AA34:AA46" si="30">IF(K34&gt;=L34,0,1)</f>
        <v>0</v>
      </c>
      <c r="AB34" s="349">
        <f t="shared" ref="AB34:AB46" si="31">IF(L34&lt;=M34,0,1)</f>
        <v>0</v>
      </c>
      <c r="AC34" s="350">
        <f t="shared" ref="AC34:AC46" si="32">M34-N34-O34</f>
        <v>0</v>
      </c>
      <c r="AD34" s="349">
        <f t="shared" ref="AD34:AD46" si="33">IF(K34&gt;=P34,0,1)</f>
        <v>0</v>
      </c>
      <c r="AE34" s="349">
        <f t="shared" ref="AE34:AE46" si="34">IF(Q34&gt;=R34,0,1)</f>
        <v>0</v>
      </c>
      <c r="AF34" s="349">
        <f t="shared" ref="AF34:AF46" si="35">IF(S34&lt;=100,0,1)</f>
        <v>0</v>
      </c>
    </row>
    <row r="35" spans="1:32" ht="24" customHeight="1">
      <c r="A35" s="1110" t="s">
        <v>1267</v>
      </c>
      <c r="B35" s="298">
        <v>0</v>
      </c>
      <c r="C35" s="1499">
        <v>0</v>
      </c>
      <c r="D35" s="1499">
        <f t="shared" ref="D35:D46" si="36">SUM(E35:F35)</f>
        <v>0</v>
      </c>
      <c r="E35" s="1499">
        <v>0</v>
      </c>
      <c r="F35" s="21">
        <v>0</v>
      </c>
      <c r="G35" s="21">
        <v>0</v>
      </c>
      <c r="H35" s="21">
        <v>0</v>
      </c>
      <c r="I35" s="21">
        <v>0</v>
      </c>
      <c r="J35" s="1161">
        <v>0</v>
      </c>
      <c r="K35" s="21">
        <v>1</v>
      </c>
      <c r="L35" s="1181">
        <v>0</v>
      </c>
      <c r="M35" s="1499">
        <f t="shared" ref="M35:M46" si="37">SUM(N35:O35)</f>
        <v>0</v>
      </c>
      <c r="N35" s="1181">
        <v>0</v>
      </c>
      <c r="O35" s="1181">
        <v>0</v>
      </c>
      <c r="P35" s="1034">
        <v>1</v>
      </c>
      <c r="Q35" s="1519">
        <v>985</v>
      </c>
      <c r="R35" s="1519">
        <v>269</v>
      </c>
      <c r="S35" s="1161">
        <f>R35/Q35*100</f>
        <v>27.309644670050758</v>
      </c>
      <c r="U35" s="349">
        <f t="shared" si="24"/>
        <v>0</v>
      </c>
      <c r="V35" s="349">
        <f t="shared" si="25"/>
        <v>0</v>
      </c>
      <c r="W35" s="350">
        <f t="shared" si="26"/>
        <v>0</v>
      </c>
      <c r="X35" s="349">
        <f t="shared" si="27"/>
        <v>0</v>
      </c>
      <c r="Y35" s="349">
        <f t="shared" si="28"/>
        <v>0</v>
      </c>
      <c r="Z35" s="349">
        <f t="shared" si="29"/>
        <v>0</v>
      </c>
      <c r="AA35" s="349">
        <f t="shared" si="30"/>
        <v>0</v>
      </c>
      <c r="AB35" s="349">
        <f t="shared" si="31"/>
        <v>0</v>
      </c>
      <c r="AC35" s="350">
        <f t="shared" si="32"/>
        <v>0</v>
      </c>
      <c r="AD35" s="349">
        <f t="shared" si="33"/>
        <v>0</v>
      </c>
      <c r="AE35" s="349">
        <f t="shared" si="34"/>
        <v>0</v>
      </c>
      <c r="AF35" s="349">
        <f t="shared" si="35"/>
        <v>0</v>
      </c>
    </row>
    <row r="36" spans="1:32" ht="24" customHeight="1">
      <c r="A36" s="1110" t="s">
        <v>1266</v>
      </c>
      <c r="B36" s="298">
        <v>2</v>
      </c>
      <c r="C36" s="1499">
        <v>2</v>
      </c>
      <c r="D36" s="1499">
        <f t="shared" si="36"/>
        <v>2</v>
      </c>
      <c r="E36" s="1499">
        <v>0</v>
      </c>
      <c r="F36" s="1499">
        <v>2</v>
      </c>
      <c r="G36" s="21">
        <v>2</v>
      </c>
      <c r="H36" s="21">
        <v>1355</v>
      </c>
      <c r="I36" s="21">
        <v>785</v>
      </c>
      <c r="J36" s="1161">
        <f>I36/H36*100</f>
        <v>57.933579335793361</v>
      </c>
      <c r="K36" s="21">
        <v>0</v>
      </c>
      <c r="L36" s="1181">
        <v>0</v>
      </c>
      <c r="M36" s="1499">
        <f t="shared" si="37"/>
        <v>0</v>
      </c>
      <c r="N36" s="1181">
        <v>0</v>
      </c>
      <c r="O36" s="1181">
        <v>0</v>
      </c>
      <c r="P36" s="1034">
        <v>0</v>
      </c>
      <c r="Q36" s="1034">
        <v>0</v>
      </c>
      <c r="R36" s="1034">
        <v>0</v>
      </c>
      <c r="S36" s="1161">
        <v>0</v>
      </c>
      <c r="U36" s="349">
        <f t="shared" si="24"/>
        <v>0</v>
      </c>
      <c r="V36" s="349">
        <f t="shared" si="25"/>
        <v>0</v>
      </c>
      <c r="W36" s="350">
        <f t="shared" si="26"/>
        <v>0</v>
      </c>
      <c r="X36" s="349">
        <f t="shared" si="27"/>
        <v>0</v>
      </c>
      <c r="Y36" s="349">
        <f t="shared" si="28"/>
        <v>0</v>
      </c>
      <c r="Z36" s="349">
        <f t="shared" si="29"/>
        <v>0</v>
      </c>
      <c r="AA36" s="349">
        <f t="shared" si="30"/>
        <v>0</v>
      </c>
      <c r="AB36" s="349">
        <f t="shared" si="31"/>
        <v>0</v>
      </c>
      <c r="AC36" s="350">
        <f t="shared" si="32"/>
        <v>0</v>
      </c>
      <c r="AD36" s="349">
        <f t="shared" si="33"/>
        <v>0</v>
      </c>
      <c r="AE36" s="349">
        <f t="shared" si="34"/>
        <v>0</v>
      </c>
      <c r="AF36" s="349">
        <f t="shared" si="35"/>
        <v>0</v>
      </c>
    </row>
    <row r="37" spans="1:32" ht="24" customHeight="1">
      <c r="A37" s="1110" t="s">
        <v>1265</v>
      </c>
      <c r="B37" s="298">
        <v>1</v>
      </c>
      <c r="C37" s="1499">
        <v>1</v>
      </c>
      <c r="D37" s="1499">
        <f t="shared" si="36"/>
        <v>1</v>
      </c>
      <c r="E37" s="1499">
        <v>0</v>
      </c>
      <c r="F37" s="1499">
        <v>1</v>
      </c>
      <c r="G37" s="21">
        <v>1</v>
      </c>
      <c r="H37" s="21">
        <v>863</v>
      </c>
      <c r="I37" s="21">
        <v>656</v>
      </c>
      <c r="J37" s="1161">
        <f>I37/H37*100</f>
        <v>76.013904982618769</v>
      </c>
      <c r="K37" s="21">
        <v>3</v>
      </c>
      <c r="L37" s="1181">
        <v>0</v>
      </c>
      <c r="M37" s="1499">
        <f t="shared" si="37"/>
        <v>0</v>
      </c>
      <c r="N37" s="1181">
        <v>0</v>
      </c>
      <c r="O37" s="1181">
        <v>0</v>
      </c>
      <c r="P37" s="1034">
        <v>3</v>
      </c>
      <c r="Q37" s="1034">
        <v>490</v>
      </c>
      <c r="R37" s="1034">
        <v>219</v>
      </c>
      <c r="S37" s="1161">
        <f>R37/Q37*100</f>
        <v>44.693877551020407</v>
      </c>
      <c r="U37" s="349">
        <f t="shared" si="24"/>
        <v>0</v>
      </c>
      <c r="V37" s="349">
        <f t="shared" si="25"/>
        <v>0</v>
      </c>
      <c r="W37" s="350">
        <f t="shared" si="26"/>
        <v>0</v>
      </c>
      <c r="X37" s="349">
        <f t="shared" si="27"/>
        <v>0</v>
      </c>
      <c r="Y37" s="349">
        <f t="shared" si="28"/>
        <v>0</v>
      </c>
      <c r="Z37" s="349">
        <f t="shared" si="29"/>
        <v>0</v>
      </c>
      <c r="AA37" s="349">
        <f t="shared" si="30"/>
        <v>0</v>
      </c>
      <c r="AB37" s="349">
        <f t="shared" si="31"/>
        <v>0</v>
      </c>
      <c r="AC37" s="350">
        <f t="shared" si="32"/>
        <v>0</v>
      </c>
      <c r="AD37" s="349">
        <f t="shared" si="33"/>
        <v>0</v>
      </c>
      <c r="AE37" s="349">
        <f t="shared" si="34"/>
        <v>0</v>
      </c>
      <c r="AF37" s="349">
        <f t="shared" si="35"/>
        <v>0</v>
      </c>
    </row>
    <row r="38" spans="1:32" ht="24" customHeight="1">
      <c r="A38" s="1110" t="s">
        <v>1264</v>
      </c>
      <c r="B38" s="298">
        <v>0</v>
      </c>
      <c r="C38" s="1499">
        <v>0</v>
      </c>
      <c r="D38" s="1499">
        <f t="shared" si="36"/>
        <v>0</v>
      </c>
      <c r="E38" s="1499">
        <v>0</v>
      </c>
      <c r="F38" s="1499">
        <v>0</v>
      </c>
      <c r="G38" s="21">
        <v>0</v>
      </c>
      <c r="H38" s="21">
        <v>0</v>
      </c>
      <c r="I38" s="21">
        <v>0</v>
      </c>
      <c r="J38" s="1161">
        <v>0</v>
      </c>
      <c r="K38" s="21">
        <v>1</v>
      </c>
      <c r="L38" s="1181">
        <v>0</v>
      </c>
      <c r="M38" s="1499">
        <f t="shared" si="37"/>
        <v>0</v>
      </c>
      <c r="N38" s="1181">
        <v>0</v>
      </c>
      <c r="O38" s="1181">
        <v>0</v>
      </c>
      <c r="P38" s="1034">
        <v>1</v>
      </c>
      <c r="Q38" s="1034">
        <v>540</v>
      </c>
      <c r="R38" s="1034">
        <v>297</v>
      </c>
      <c r="S38" s="1161">
        <f>R38/Q38*100</f>
        <v>55.000000000000007</v>
      </c>
      <c r="U38" s="349">
        <f t="shared" si="24"/>
        <v>0</v>
      </c>
      <c r="V38" s="349">
        <f t="shared" si="25"/>
        <v>0</v>
      </c>
      <c r="W38" s="350">
        <f t="shared" si="26"/>
        <v>0</v>
      </c>
      <c r="X38" s="349">
        <f t="shared" si="27"/>
        <v>0</v>
      </c>
      <c r="Y38" s="349">
        <f t="shared" si="28"/>
        <v>0</v>
      </c>
      <c r="Z38" s="349">
        <f t="shared" si="29"/>
        <v>0</v>
      </c>
      <c r="AA38" s="349">
        <f t="shared" si="30"/>
        <v>0</v>
      </c>
      <c r="AB38" s="349">
        <f t="shared" si="31"/>
        <v>0</v>
      </c>
      <c r="AC38" s="350">
        <f t="shared" si="32"/>
        <v>0</v>
      </c>
      <c r="AD38" s="349">
        <f t="shared" si="33"/>
        <v>0</v>
      </c>
      <c r="AE38" s="349">
        <f t="shared" si="34"/>
        <v>0</v>
      </c>
      <c r="AF38" s="349">
        <f t="shared" si="35"/>
        <v>0</v>
      </c>
    </row>
    <row r="39" spans="1:32" ht="24" customHeight="1">
      <c r="A39" s="1110" t="s">
        <v>1263</v>
      </c>
      <c r="B39" s="298">
        <v>0</v>
      </c>
      <c r="C39" s="1499">
        <v>0</v>
      </c>
      <c r="D39" s="1499">
        <f t="shared" si="36"/>
        <v>0</v>
      </c>
      <c r="E39" s="1499">
        <v>0</v>
      </c>
      <c r="F39" s="1499">
        <v>0</v>
      </c>
      <c r="G39" s="21">
        <v>0</v>
      </c>
      <c r="H39" s="21">
        <v>0</v>
      </c>
      <c r="I39" s="21">
        <v>0</v>
      </c>
      <c r="J39" s="1161">
        <v>0</v>
      </c>
      <c r="K39" s="21">
        <v>1</v>
      </c>
      <c r="L39" s="1181">
        <v>0</v>
      </c>
      <c r="M39" s="1499">
        <f t="shared" si="37"/>
        <v>0</v>
      </c>
      <c r="N39" s="1181">
        <v>0</v>
      </c>
      <c r="O39" s="1181">
        <v>0</v>
      </c>
      <c r="P39" s="1034">
        <v>1</v>
      </c>
      <c r="Q39" s="1034">
        <v>461</v>
      </c>
      <c r="R39" s="1034">
        <v>117</v>
      </c>
      <c r="S39" s="1161">
        <f>R39/Q39*100</f>
        <v>25.379609544468547</v>
      </c>
      <c r="U39" s="349">
        <f t="shared" si="24"/>
        <v>0</v>
      </c>
      <c r="V39" s="349">
        <f t="shared" si="25"/>
        <v>0</v>
      </c>
      <c r="W39" s="350">
        <f t="shared" si="26"/>
        <v>0</v>
      </c>
      <c r="X39" s="349">
        <f t="shared" si="27"/>
        <v>0</v>
      </c>
      <c r="Y39" s="349">
        <f t="shared" si="28"/>
        <v>0</v>
      </c>
      <c r="Z39" s="349">
        <f t="shared" si="29"/>
        <v>0</v>
      </c>
      <c r="AA39" s="349">
        <f t="shared" si="30"/>
        <v>0</v>
      </c>
      <c r="AB39" s="349">
        <f t="shared" si="31"/>
        <v>0</v>
      </c>
      <c r="AC39" s="350">
        <f t="shared" si="32"/>
        <v>0</v>
      </c>
      <c r="AD39" s="349">
        <f t="shared" si="33"/>
        <v>0</v>
      </c>
      <c r="AE39" s="349">
        <f t="shared" si="34"/>
        <v>0</v>
      </c>
      <c r="AF39" s="349">
        <f t="shared" si="35"/>
        <v>0</v>
      </c>
    </row>
    <row r="40" spans="1:32" ht="24" customHeight="1">
      <c r="A40" s="1110" t="s">
        <v>1262</v>
      </c>
      <c r="B40" s="298">
        <v>0</v>
      </c>
      <c r="C40" s="1499">
        <v>0</v>
      </c>
      <c r="D40" s="1499">
        <f t="shared" si="36"/>
        <v>0</v>
      </c>
      <c r="E40" s="1499">
        <v>0</v>
      </c>
      <c r="F40" s="1499">
        <v>0</v>
      </c>
      <c r="G40" s="21">
        <v>0</v>
      </c>
      <c r="H40" s="21">
        <v>0</v>
      </c>
      <c r="I40" s="21">
        <v>0</v>
      </c>
      <c r="J40" s="1161">
        <v>0</v>
      </c>
      <c r="K40" s="21">
        <v>1</v>
      </c>
      <c r="L40" s="1181">
        <v>0</v>
      </c>
      <c r="M40" s="1499">
        <f t="shared" si="37"/>
        <v>0</v>
      </c>
      <c r="N40" s="1181">
        <v>0</v>
      </c>
      <c r="O40" s="1181">
        <v>0</v>
      </c>
      <c r="P40" s="1034">
        <v>1</v>
      </c>
      <c r="Q40" s="1034">
        <v>228</v>
      </c>
      <c r="R40" s="1034">
        <v>71</v>
      </c>
      <c r="S40" s="1161">
        <f>R40/Q40*100</f>
        <v>31.140350877192986</v>
      </c>
      <c r="U40" s="349">
        <f t="shared" si="24"/>
        <v>0</v>
      </c>
      <c r="V40" s="349">
        <f t="shared" si="25"/>
        <v>0</v>
      </c>
      <c r="W40" s="350">
        <f t="shared" si="26"/>
        <v>0</v>
      </c>
      <c r="X40" s="349">
        <f t="shared" si="27"/>
        <v>0</v>
      </c>
      <c r="Y40" s="349">
        <f t="shared" si="28"/>
        <v>0</v>
      </c>
      <c r="Z40" s="349">
        <f t="shared" si="29"/>
        <v>0</v>
      </c>
      <c r="AA40" s="349">
        <f t="shared" si="30"/>
        <v>0</v>
      </c>
      <c r="AB40" s="349">
        <f t="shared" si="31"/>
        <v>0</v>
      </c>
      <c r="AC40" s="350">
        <f t="shared" si="32"/>
        <v>0</v>
      </c>
      <c r="AD40" s="349">
        <f t="shared" si="33"/>
        <v>0</v>
      </c>
      <c r="AE40" s="349">
        <f t="shared" si="34"/>
        <v>0</v>
      </c>
      <c r="AF40" s="349">
        <f t="shared" si="35"/>
        <v>0</v>
      </c>
    </row>
    <row r="41" spans="1:32" ht="24" customHeight="1">
      <c r="A41" s="1110" t="s">
        <v>1261</v>
      </c>
      <c r="B41" s="298">
        <v>0</v>
      </c>
      <c r="C41" s="1499">
        <v>0</v>
      </c>
      <c r="D41" s="1499">
        <f t="shared" si="36"/>
        <v>0</v>
      </c>
      <c r="E41" s="1499">
        <v>0</v>
      </c>
      <c r="F41" s="1499">
        <v>0</v>
      </c>
      <c r="G41" s="21">
        <v>0</v>
      </c>
      <c r="H41" s="21">
        <v>0</v>
      </c>
      <c r="I41" s="21">
        <v>0</v>
      </c>
      <c r="J41" s="1161">
        <v>0</v>
      </c>
      <c r="K41" s="21">
        <v>0</v>
      </c>
      <c r="L41" s="1181">
        <v>0</v>
      </c>
      <c r="M41" s="1499">
        <f t="shared" si="37"/>
        <v>0</v>
      </c>
      <c r="N41" s="1181">
        <v>0</v>
      </c>
      <c r="O41" s="1181">
        <v>0</v>
      </c>
      <c r="P41" s="1034">
        <v>0</v>
      </c>
      <c r="Q41" s="1034">
        <v>0</v>
      </c>
      <c r="R41" s="1034">
        <v>0</v>
      </c>
      <c r="S41" s="1161">
        <v>0</v>
      </c>
      <c r="U41" s="349">
        <f t="shared" si="24"/>
        <v>0</v>
      </c>
      <c r="V41" s="349">
        <f t="shared" si="25"/>
        <v>0</v>
      </c>
      <c r="W41" s="350">
        <f t="shared" si="26"/>
        <v>0</v>
      </c>
      <c r="X41" s="349">
        <f t="shared" si="27"/>
        <v>0</v>
      </c>
      <c r="Y41" s="349">
        <f t="shared" si="28"/>
        <v>0</v>
      </c>
      <c r="Z41" s="349">
        <f t="shared" si="29"/>
        <v>0</v>
      </c>
      <c r="AA41" s="349">
        <f t="shared" si="30"/>
        <v>0</v>
      </c>
      <c r="AB41" s="349">
        <f t="shared" si="31"/>
        <v>0</v>
      </c>
      <c r="AC41" s="350">
        <f t="shared" si="32"/>
        <v>0</v>
      </c>
      <c r="AD41" s="349">
        <f t="shared" si="33"/>
        <v>0</v>
      </c>
      <c r="AE41" s="349">
        <f t="shared" si="34"/>
        <v>0</v>
      </c>
      <c r="AF41" s="349">
        <f t="shared" si="35"/>
        <v>0</v>
      </c>
    </row>
    <row r="42" spans="1:32" ht="24" customHeight="1">
      <c r="A42" s="1110" t="s">
        <v>1260</v>
      </c>
      <c r="B42" s="298">
        <v>1</v>
      </c>
      <c r="C42" s="1499">
        <v>0</v>
      </c>
      <c r="D42" s="1499">
        <f t="shared" si="36"/>
        <v>0</v>
      </c>
      <c r="E42" s="1499">
        <v>0</v>
      </c>
      <c r="F42" s="1499">
        <v>0</v>
      </c>
      <c r="G42" s="21">
        <v>1</v>
      </c>
      <c r="H42" s="21">
        <v>634</v>
      </c>
      <c r="I42" s="21">
        <v>392</v>
      </c>
      <c r="J42" s="1161">
        <f>I42/H42*100</f>
        <v>61.829652996845432</v>
      </c>
      <c r="K42" s="21">
        <v>0</v>
      </c>
      <c r="L42" s="1181">
        <v>0</v>
      </c>
      <c r="M42" s="1499">
        <f t="shared" si="37"/>
        <v>0</v>
      </c>
      <c r="N42" s="1181">
        <v>0</v>
      </c>
      <c r="O42" s="1181">
        <v>0</v>
      </c>
      <c r="P42" s="1034">
        <v>0</v>
      </c>
      <c r="Q42" s="1034">
        <v>0</v>
      </c>
      <c r="R42" s="1034">
        <v>0</v>
      </c>
      <c r="S42" s="1161">
        <v>0</v>
      </c>
      <c r="U42" s="349">
        <f t="shared" si="24"/>
        <v>0</v>
      </c>
      <c r="V42" s="349">
        <f t="shared" si="25"/>
        <v>0</v>
      </c>
      <c r="W42" s="350">
        <f t="shared" si="26"/>
        <v>0</v>
      </c>
      <c r="X42" s="349">
        <f t="shared" si="27"/>
        <v>0</v>
      </c>
      <c r="Y42" s="349">
        <f t="shared" si="28"/>
        <v>0</v>
      </c>
      <c r="Z42" s="349">
        <f t="shared" si="29"/>
        <v>0</v>
      </c>
      <c r="AA42" s="349">
        <f t="shared" si="30"/>
        <v>0</v>
      </c>
      <c r="AB42" s="349">
        <f t="shared" si="31"/>
        <v>0</v>
      </c>
      <c r="AC42" s="350">
        <f t="shared" si="32"/>
        <v>0</v>
      </c>
      <c r="AD42" s="349">
        <f t="shared" si="33"/>
        <v>0</v>
      </c>
      <c r="AE42" s="349">
        <f t="shared" si="34"/>
        <v>0</v>
      </c>
      <c r="AF42" s="349">
        <f t="shared" si="35"/>
        <v>0</v>
      </c>
    </row>
    <row r="43" spans="1:32" ht="24" customHeight="1">
      <c r="A43" s="1110" t="s">
        <v>1259</v>
      </c>
      <c r="B43" s="191">
        <v>1</v>
      </c>
      <c r="C43" s="21">
        <v>0</v>
      </c>
      <c r="D43" s="21">
        <f t="shared" si="36"/>
        <v>0</v>
      </c>
      <c r="E43" s="21">
        <v>0</v>
      </c>
      <c r="F43" s="21">
        <v>0</v>
      </c>
      <c r="G43" s="21">
        <v>1</v>
      </c>
      <c r="H43" s="21">
        <v>702</v>
      </c>
      <c r="I43" s="21">
        <v>165</v>
      </c>
      <c r="J43" s="1161">
        <f>I43/H43*100</f>
        <v>23.504273504273502</v>
      </c>
      <c r="K43" s="21">
        <v>0</v>
      </c>
      <c r="L43" s="1181">
        <v>0</v>
      </c>
      <c r="M43" s="21">
        <f t="shared" si="37"/>
        <v>0</v>
      </c>
      <c r="N43" s="1181">
        <v>0</v>
      </c>
      <c r="O43" s="1181">
        <v>0</v>
      </c>
      <c r="P43" s="1034">
        <v>0</v>
      </c>
      <c r="Q43" s="1034">
        <v>0</v>
      </c>
      <c r="R43" s="1034">
        <v>0</v>
      </c>
      <c r="S43" s="1161">
        <v>0</v>
      </c>
      <c r="U43" s="349">
        <f t="shared" si="24"/>
        <v>0</v>
      </c>
      <c r="V43" s="349">
        <f t="shared" si="25"/>
        <v>0</v>
      </c>
      <c r="W43" s="350">
        <f t="shared" si="26"/>
        <v>0</v>
      </c>
      <c r="X43" s="349">
        <f t="shared" si="27"/>
        <v>0</v>
      </c>
      <c r="Y43" s="349">
        <f t="shared" si="28"/>
        <v>0</v>
      </c>
      <c r="Z43" s="349">
        <f t="shared" si="29"/>
        <v>0</v>
      </c>
      <c r="AA43" s="349">
        <f t="shared" si="30"/>
        <v>0</v>
      </c>
      <c r="AB43" s="349">
        <f t="shared" si="31"/>
        <v>0</v>
      </c>
      <c r="AC43" s="350">
        <f t="shared" si="32"/>
        <v>0</v>
      </c>
      <c r="AD43" s="349">
        <f t="shared" si="33"/>
        <v>0</v>
      </c>
      <c r="AE43" s="349">
        <f t="shared" si="34"/>
        <v>0</v>
      </c>
      <c r="AF43" s="349">
        <f t="shared" si="35"/>
        <v>0</v>
      </c>
    </row>
    <row r="44" spans="1:32" ht="24" customHeight="1">
      <c r="A44" s="1110" t="s">
        <v>1258</v>
      </c>
      <c r="B44" s="191">
        <v>1</v>
      </c>
      <c r="C44" s="21">
        <v>0</v>
      </c>
      <c r="D44" s="21">
        <f t="shared" si="36"/>
        <v>0</v>
      </c>
      <c r="E44" s="21">
        <v>0</v>
      </c>
      <c r="F44" s="21">
        <v>0</v>
      </c>
      <c r="G44" s="21">
        <v>1</v>
      </c>
      <c r="H44" s="21">
        <v>546</v>
      </c>
      <c r="I44" s="21">
        <v>288</v>
      </c>
      <c r="J44" s="1161">
        <f>I44/H44*100</f>
        <v>52.747252747252752</v>
      </c>
      <c r="K44" s="21">
        <v>0</v>
      </c>
      <c r="L44" s="1181">
        <v>0</v>
      </c>
      <c r="M44" s="21">
        <f t="shared" si="37"/>
        <v>0</v>
      </c>
      <c r="N44" s="1181">
        <v>0</v>
      </c>
      <c r="O44" s="1181">
        <v>0</v>
      </c>
      <c r="P44" s="1034">
        <v>0</v>
      </c>
      <c r="Q44" s="1034">
        <v>0</v>
      </c>
      <c r="R44" s="1034">
        <v>0</v>
      </c>
      <c r="S44" s="1161">
        <v>0</v>
      </c>
      <c r="U44" s="349">
        <f t="shared" si="24"/>
        <v>0</v>
      </c>
      <c r="V44" s="349">
        <f t="shared" si="25"/>
        <v>0</v>
      </c>
      <c r="W44" s="350">
        <f t="shared" si="26"/>
        <v>0</v>
      </c>
      <c r="X44" s="349">
        <f t="shared" si="27"/>
        <v>0</v>
      </c>
      <c r="Y44" s="349">
        <f t="shared" si="28"/>
        <v>0</v>
      </c>
      <c r="Z44" s="349">
        <f t="shared" si="29"/>
        <v>0</v>
      </c>
      <c r="AA44" s="349">
        <f t="shared" si="30"/>
        <v>0</v>
      </c>
      <c r="AB44" s="349">
        <f t="shared" si="31"/>
        <v>0</v>
      </c>
      <c r="AC44" s="350">
        <f t="shared" si="32"/>
        <v>0</v>
      </c>
      <c r="AD44" s="349">
        <f t="shared" si="33"/>
        <v>0</v>
      </c>
      <c r="AE44" s="349">
        <f t="shared" si="34"/>
        <v>0</v>
      </c>
      <c r="AF44" s="349">
        <f t="shared" si="35"/>
        <v>0</v>
      </c>
    </row>
    <row r="45" spans="1:32" ht="24" customHeight="1">
      <c r="A45" s="1110" t="s">
        <v>1257</v>
      </c>
      <c r="B45" s="191">
        <v>1</v>
      </c>
      <c r="C45" s="21">
        <v>0</v>
      </c>
      <c r="D45" s="21">
        <f t="shared" si="36"/>
        <v>0</v>
      </c>
      <c r="E45" s="21">
        <v>0</v>
      </c>
      <c r="F45" s="21">
        <v>0</v>
      </c>
      <c r="G45" s="21">
        <v>1</v>
      </c>
      <c r="H45" s="21">
        <v>496</v>
      </c>
      <c r="I45" s="21">
        <v>267</v>
      </c>
      <c r="J45" s="1161">
        <f>I45/H45*100</f>
        <v>53.830645161290327</v>
      </c>
      <c r="K45" s="21">
        <v>1</v>
      </c>
      <c r="L45" s="1181">
        <v>0</v>
      </c>
      <c r="M45" s="21">
        <f t="shared" si="37"/>
        <v>0</v>
      </c>
      <c r="N45" s="1181">
        <v>0</v>
      </c>
      <c r="O45" s="1181">
        <v>0</v>
      </c>
      <c r="P45" s="1034">
        <v>1</v>
      </c>
      <c r="Q45" s="1034">
        <v>265</v>
      </c>
      <c r="R45" s="1034">
        <v>207</v>
      </c>
      <c r="S45" s="1161">
        <f>R45/Q45*100</f>
        <v>78.113207547169822</v>
      </c>
      <c r="U45" s="349">
        <f t="shared" si="24"/>
        <v>0</v>
      </c>
      <c r="V45" s="349">
        <f t="shared" si="25"/>
        <v>0</v>
      </c>
      <c r="W45" s="350">
        <f t="shared" si="26"/>
        <v>0</v>
      </c>
      <c r="X45" s="349">
        <f t="shared" si="27"/>
        <v>0</v>
      </c>
      <c r="Y45" s="349">
        <f t="shared" si="28"/>
        <v>0</v>
      </c>
      <c r="Z45" s="349">
        <f t="shared" si="29"/>
        <v>0</v>
      </c>
      <c r="AA45" s="349">
        <f t="shared" si="30"/>
        <v>0</v>
      </c>
      <c r="AB45" s="349">
        <f t="shared" si="31"/>
        <v>0</v>
      </c>
      <c r="AC45" s="350">
        <f t="shared" si="32"/>
        <v>0</v>
      </c>
      <c r="AD45" s="349">
        <f t="shared" si="33"/>
        <v>0</v>
      </c>
      <c r="AE45" s="349">
        <f t="shared" si="34"/>
        <v>0</v>
      </c>
      <c r="AF45" s="349">
        <f t="shared" si="35"/>
        <v>0</v>
      </c>
    </row>
    <row r="46" spans="1:32" ht="24" customHeight="1">
      <c r="A46" s="1182" t="s">
        <v>1256</v>
      </c>
      <c r="B46" s="191">
        <v>0</v>
      </c>
      <c r="C46" s="1500">
        <v>0</v>
      </c>
      <c r="D46" s="1500">
        <f t="shared" si="36"/>
        <v>0</v>
      </c>
      <c r="E46" s="1500">
        <v>0</v>
      </c>
      <c r="F46" s="1500">
        <v>0</v>
      </c>
      <c r="G46" s="1500">
        <v>0</v>
      </c>
      <c r="H46" s="1500">
        <v>0</v>
      </c>
      <c r="I46" s="1500">
        <v>0</v>
      </c>
      <c r="J46" s="1180">
        <v>0</v>
      </c>
      <c r="K46" s="21">
        <v>1</v>
      </c>
      <c r="L46" s="1181">
        <v>0</v>
      </c>
      <c r="M46" s="1500">
        <f t="shared" si="37"/>
        <v>0</v>
      </c>
      <c r="N46" s="1181">
        <v>0</v>
      </c>
      <c r="O46" s="1181">
        <v>0</v>
      </c>
      <c r="P46" s="1034">
        <v>1</v>
      </c>
      <c r="Q46" s="1034">
        <v>196</v>
      </c>
      <c r="R46" s="1034">
        <v>104</v>
      </c>
      <c r="S46" s="1180">
        <f>R46/Q46*100</f>
        <v>53.061224489795919</v>
      </c>
      <c r="U46" s="349">
        <f t="shared" si="24"/>
        <v>0</v>
      </c>
      <c r="V46" s="349">
        <f t="shared" si="25"/>
        <v>0</v>
      </c>
      <c r="W46" s="350">
        <f t="shared" si="26"/>
        <v>0</v>
      </c>
      <c r="X46" s="349">
        <f t="shared" si="27"/>
        <v>0</v>
      </c>
      <c r="Y46" s="349">
        <f t="shared" si="28"/>
        <v>0</v>
      </c>
      <c r="Z46" s="349">
        <f t="shared" si="29"/>
        <v>0</v>
      </c>
      <c r="AA46" s="349">
        <f t="shared" si="30"/>
        <v>0</v>
      </c>
      <c r="AB46" s="349">
        <f t="shared" si="31"/>
        <v>0</v>
      </c>
      <c r="AC46" s="350">
        <f t="shared" si="32"/>
        <v>0</v>
      </c>
      <c r="AD46" s="349">
        <f t="shared" si="33"/>
        <v>0</v>
      </c>
      <c r="AE46" s="349">
        <f t="shared" si="34"/>
        <v>0</v>
      </c>
      <c r="AF46" s="349">
        <f t="shared" si="35"/>
        <v>0</v>
      </c>
    </row>
    <row r="47" spans="1:32" s="13" customFormat="1" ht="13.9" customHeight="1">
      <c r="A47" s="1139"/>
      <c r="B47" s="1177"/>
      <c r="C47" s="980"/>
      <c r="D47" s="980"/>
      <c r="E47" s="1176"/>
      <c r="F47" s="980"/>
      <c r="G47" s="980"/>
      <c r="H47" s="1179"/>
      <c r="I47" s="980"/>
      <c r="J47" s="1178"/>
      <c r="K47" s="1177"/>
      <c r="L47" s="1177"/>
      <c r="M47" s="980"/>
      <c r="N47" s="980"/>
      <c r="O47" s="1176"/>
      <c r="P47" s="980"/>
      <c r="Q47" s="980"/>
      <c r="R47" s="980"/>
      <c r="S47" s="980"/>
    </row>
    <row r="48" spans="1:32" s="13" customFormat="1" ht="13.9" customHeight="1">
      <c r="E48" s="507"/>
      <c r="J48" s="1107"/>
    </row>
    <row r="49" spans="1:32" s="13" customFormat="1" ht="13.9" customHeight="1">
      <c r="A49" s="957"/>
      <c r="B49" s="54"/>
      <c r="C49" s="54"/>
    </row>
    <row r="50" spans="1:32" s="94" customFormat="1" ht="13.9" customHeight="1">
      <c r="A50" s="339"/>
      <c r="B50" s="1469"/>
      <c r="C50" s="1469"/>
    </row>
    <row r="51" spans="1:32" s="94" customFormat="1" ht="13.9" customHeight="1">
      <c r="A51" s="366"/>
      <c r="B51" s="1469"/>
      <c r="C51" s="1469"/>
    </row>
    <row r="52" spans="1:32" s="94" customFormat="1" ht="13.9" customHeight="1">
      <c r="A52" s="1073"/>
      <c r="B52" s="157"/>
      <c r="AB52" s="1469"/>
      <c r="AC52" s="1469"/>
      <c r="AD52" s="1469"/>
      <c r="AE52" s="1469"/>
      <c r="AF52" s="1469"/>
    </row>
  </sheetData>
  <mergeCells count="30">
    <mergeCell ref="A31:A33"/>
    <mergeCell ref="B31:J31"/>
    <mergeCell ref="K31:S31"/>
    <mergeCell ref="B32:B33"/>
    <mergeCell ref="D32:F32"/>
    <mergeCell ref="G32:J32"/>
    <mergeCell ref="K32:K33"/>
    <mergeCell ref="M32:O32"/>
    <mergeCell ref="P32:S32"/>
    <mergeCell ref="G4:L4"/>
    <mergeCell ref="G30:L30"/>
    <mergeCell ref="A5:A7"/>
    <mergeCell ref="B5:J5"/>
    <mergeCell ref="K5:S5"/>
    <mergeCell ref="B6:B7"/>
    <mergeCell ref="D6:F6"/>
    <mergeCell ref="G6:J6"/>
    <mergeCell ref="K6:K7"/>
    <mergeCell ref="M6:O6"/>
    <mergeCell ref="P6:S6"/>
    <mergeCell ref="O27:P27"/>
    <mergeCell ref="Q27:S27"/>
    <mergeCell ref="O28:P28"/>
    <mergeCell ref="Q28:S28"/>
    <mergeCell ref="A29:S29"/>
    <mergeCell ref="O1:P1"/>
    <mergeCell ref="Q1:S1"/>
    <mergeCell ref="O2:P2"/>
    <mergeCell ref="Q2:S2"/>
    <mergeCell ref="A3:S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&amp;C&amp;10&amp;A</oddFooter>
  </headerFooter>
  <rowBreaks count="1" manualBreakCount="1">
    <brk id="2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6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3.25" style="368" customWidth="1"/>
    <col min="2" max="12" width="9.625" style="97" customWidth="1"/>
    <col min="13" max="13" width="9.625" style="9" customWidth="1"/>
    <col min="14" max="14" width="9" style="97"/>
    <col min="15" max="21" width="4.5" style="97" bestFit="1" customWidth="1"/>
    <col min="22" max="256" width="9" style="97"/>
    <col min="257" max="257" width="13.25" style="97" customWidth="1"/>
    <col min="258" max="269" width="9.625" style="97" customWidth="1"/>
    <col min="270" max="270" width="9" style="97"/>
    <col min="271" max="277" width="4.5" style="97" bestFit="1" customWidth="1"/>
    <col min="278" max="512" width="9" style="97"/>
    <col min="513" max="513" width="13.25" style="97" customWidth="1"/>
    <col min="514" max="525" width="9.625" style="97" customWidth="1"/>
    <col min="526" max="526" width="9" style="97"/>
    <col min="527" max="533" width="4.5" style="97" bestFit="1" customWidth="1"/>
    <col min="534" max="768" width="9" style="97"/>
    <col min="769" max="769" width="13.25" style="97" customWidth="1"/>
    <col min="770" max="781" width="9.625" style="97" customWidth="1"/>
    <col min="782" max="782" width="9" style="97"/>
    <col min="783" max="789" width="4.5" style="97" bestFit="1" customWidth="1"/>
    <col min="790" max="1024" width="9" style="97"/>
    <col min="1025" max="1025" width="13.25" style="97" customWidth="1"/>
    <col min="1026" max="1037" width="9.625" style="97" customWidth="1"/>
    <col min="1038" max="1038" width="9" style="97"/>
    <col min="1039" max="1045" width="4.5" style="97" bestFit="1" customWidth="1"/>
    <col min="1046" max="1280" width="9" style="97"/>
    <col min="1281" max="1281" width="13.25" style="97" customWidth="1"/>
    <col min="1282" max="1293" width="9.625" style="97" customWidth="1"/>
    <col min="1294" max="1294" width="9" style="97"/>
    <col min="1295" max="1301" width="4.5" style="97" bestFit="1" customWidth="1"/>
    <col min="1302" max="1536" width="9" style="97"/>
    <col min="1537" max="1537" width="13.25" style="97" customWidth="1"/>
    <col min="1538" max="1549" width="9.625" style="97" customWidth="1"/>
    <col min="1550" max="1550" width="9" style="97"/>
    <col min="1551" max="1557" width="4.5" style="97" bestFit="1" customWidth="1"/>
    <col min="1558" max="1792" width="9" style="97"/>
    <col min="1793" max="1793" width="13.25" style="97" customWidth="1"/>
    <col min="1794" max="1805" width="9.625" style="97" customWidth="1"/>
    <col min="1806" max="1806" width="9" style="97"/>
    <col min="1807" max="1813" width="4.5" style="97" bestFit="1" customWidth="1"/>
    <col min="1814" max="2048" width="9" style="97"/>
    <col min="2049" max="2049" width="13.25" style="97" customWidth="1"/>
    <col min="2050" max="2061" width="9.625" style="97" customWidth="1"/>
    <col min="2062" max="2062" width="9" style="97"/>
    <col min="2063" max="2069" width="4.5" style="97" bestFit="1" customWidth="1"/>
    <col min="2070" max="2304" width="9" style="97"/>
    <col min="2305" max="2305" width="13.25" style="97" customWidth="1"/>
    <col min="2306" max="2317" width="9.625" style="97" customWidth="1"/>
    <col min="2318" max="2318" width="9" style="97"/>
    <col min="2319" max="2325" width="4.5" style="97" bestFit="1" customWidth="1"/>
    <col min="2326" max="2560" width="9" style="97"/>
    <col min="2561" max="2561" width="13.25" style="97" customWidth="1"/>
    <col min="2562" max="2573" width="9.625" style="97" customWidth="1"/>
    <col min="2574" max="2574" width="9" style="97"/>
    <col min="2575" max="2581" width="4.5" style="97" bestFit="1" customWidth="1"/>
    <col min="2582" max="2816" width="9" style="97"/>
    <col min="2817" max="2817" width="13.25" style="97" customWidth="1"/>
    <col min="2818" max="2829" width="9.625" style="97" customWidth="1"/>
    <col min="2830" max="2830" width="9" style="97"/>
    <col min="2831" max="2837" width="4.5" style="97" bestFit="1" customWidth="1"/>
    <col min="2838" max="3072" width="9" style="97"/>
    <col min="3073" max="3073" width="13.25" style="97" customWidth="1"/>
    <col min="3074" max="3085" width="9.625" style="97" customWidth="1"/>
    <col min="3086" max="3086" width="9" style="97"/>
    <col min="3087" max="3093" width="4.5" style="97" bestFit="1" customWidth="1"/>
    <col min="3094" max="3328" width="9" style="97"/>
    <col min="3329" max="3329" width="13.25" style="97" customWidth="1"/>
    <col min="3330" max="3341" width="9.625" style="97" customWidth="1"/>
    <col min="3342" max="3342" width="9" style="97"/>
    <col min="3343" max="3349" width="4.5" style="97" bestFit="1" customWidth="1"/>
    <col min="3350" max="3584" width="9" style="97"/>
    <col min="3585" max="3585" width="13.25" style="97" customWidth="1"/>
    <col min="3586" max="3597" width="9.625" style="97" customWidth="1"/>
    <col min="3598" max="3598" width="9" style="97"/>
    <col min="3599" max="3605" width="4.5" style="97" bestFit="1" customWidth="1"/>
    <col min="3606" max="3840" width="9" style="97"/>
    <col min="3841" max="3841" width="13.25" style="97" customWidth="1"/>
    <col min="3842" max="3853" width="9.625" style="97" customWidth="1"/>
    <col min="3854" max="3854" width="9" style="97"/>
    <col min="3855" max="3861" width="4.5" style="97" bestFit="1" customWidth="1"/>
    <col min="3862" max="4096" width="9" style="97"/>
    <col min="4097" max="4097" width="13.25" style="97" customWidth="1"/>
    <col min="4098" max="4109" width="9.625" style="97" customWidth="1"/>
    <col min="4110" max="4110" width="9" style="97"/>
    <col min="4111" max="4117" width="4.5" style="97" bestFit="1" customWidth="1"/>
    <col min="4118" max="4352" width="9" style="97"/>
    <col min="4353" max="4353" width="13.25" style="97" customWidth="1"/>
    <col min="4354" max="4365" width="9.625" style="97" customWidth="1"/>
    <col min="4366" max="4366" width="9" style="97"/>
    <col min="4367" max="4373" width="4.5" style="97" bestFit="1" customWidth="1"/>
    <col min="4374" max="4608" width="9" style="97"/>
    <col min="4609" max="4609" width="13.25" style="97" customWidth="1"/>
    <col min="4610" max="4621" width="9.625" style="97" customWidth="1"/>
    <col min="4622" max="4622" width="9" style="97"/>
    <col min="4623" max="4629" width="4.5" style="97" bestFit="1" customWidth="1"/>
    <col min="4630" max="4864" width="9" style="97"/>
    <col min="4865" max="4865" width="13.25" style="97" customWidth="1"/>
    <col min="4866" max="4877" width="9.625" style="97" customWidth="1"/>
    <col min="4878" max="4878" width="9" style="97"/>
    <col min="4879" max="4885" width="4.5" style="97" bestFit="1" customWidth="1"/>
    <col min="4886" max="5120" width="9" style="97"/>
    <col min="5121" max="5121" width="13.25" style="97" customWidth="1"/>
    <col min="5122" max="5133" width="9.625" style="97" customWidth="1"/>
    <col min="5134" max="5134" width="9" style="97"/>
    <col min="5135" max="5141" width="4.5" style="97" bestFit="1" customWidth="1"/>
    <col min="5142" max="5376" width="9" style="97"/>
    <col min="5377" max="5377" width="13.25" style="97" customWidth="1"/>
    <col min="5378" max="5389" width="9.625" style="97" customWidth="1"/>
    <col min="5390" max="5390" width="9" style="97"/>
    <col min="5391" max="5397" width="4.5" style="97" bestFit="1" customWidth="1"/>
    <col min="5398" max="5632" width="9" style="97"/>
    <col min="5633" max="5633" width="13.25" style="97" customWidth="1"/>
    <col min="5634" max="5645" width="9.625" style="97" customWidth="1"/>
    <col min="5646" max="5646" width="9" style="97"/>
    <col min="5647" max="5653" width="4.5" style="97" bestFit="1" customWidth="1"/>
    <col min="5654" max="5888" width="9" style="97"/>
    <col min="5889" max="5889" width="13.25" style="97" customWidth="1"/>
    <col min="5890" max="5901" width="9.625" style="97" customWidth="1"/>
    <col min="5902" max="5902" width="9" style="97"/>
    <col min="5903" max="5909" width="4.5" style="97" bestFit="1" customWidth="1"/>
    <col min="5910" max="6144" width="9" style="97"/>
    <col min="6145" max="6145" width="13.25" style="97" customWidth="1"/>
    <col min="6146" max="6157" width="9.625" style="97" customWidth="1"/>
    <col min="6158" max="6158" width="9" style="97"/>
    <col min="6159" max="6165" width="4.5" style="97" bestFit="1" customWidth="1"/>
    <col min="6166" max="6400" width="9" style="97"/>
    <col min="6401" max="6401" width="13.25" style="97" customWidth="1"/>
    <col min="6402" max="6413" width="9.625" style="97" customWidth="1"/>
    <col min="6414" max="6414" width="9" style="97"/>
    <col min="6415" max="6421" width="4.5" style="97" bestFit="1" customWidth="1"/>
    <col min="6422" max="6656" width="9" style="97"/>
    <col min="6657" max="6657" width="13.25" style="97" customWidth="1"/>
    <col min="6658" max="6669" width="9.625" style="97" customWidth="1"/>
    <col min="6670" max="6670" width="9" style="97"/>
    <col min="6671" max="6677" width="4.5" style="97" bestFit="1" customWidth="1"/>
    <col min="6678" max="6912" width="9" style="97"/>
    <col min="6913" max="6913" width="13.25" style="97" customWidth="1"/>
    <col min="6914" max="6925" width="9.625" style="97" customWidth="1"/>
    <col min="6926" max="6926" width="9" style="97"/>
    <col min="6927" max="6933" width="4.5" style="97" bestFit="1" customWidth="1"/>
    <col min="6934" max="7168" width="9" style="97"/>
    <col min="7169" max="7169" width="13.25" style="97" customWidth="1"/>
    <col min="7170" max="7181" width="9.625" style="97" customWidth="1"/>
    <col min="7182" max="7182" width="9" style="97"/>
    <col min="7183" max="7189" width="4.5" style="97" bestFit="1" customWidth="1"/>
    <col min="7190" max="7424" width="9" style="97"/>
    <col min="7425" max="7425" width="13.25" style="97" customWidth="1"/>
    <col min="7426" max="7437" width="9.625" style="97" customWidth="1"/>
    <col min="7438" max="7438" width="9" style="97"/>
    <col min="7439" max="7445" width="4.5" style="97" bestFit="1" customWidth="1"/>
    <col min="7446" max="7680" width="9" style="97"/>
    <col min="7681" max="7681" width="13.25" style="97" customWidth="1"/>
    <col min="7682" max="7693" width="9.625" style="97" customWidth="1"/>
    <col min="7694" max="7694" width="9" style="97"/>
    <col min="7695" max="7701" width="4.5" style="97" bestFit="1" customWidth="1"/>
    <col min="7702" max="7936" width="9" style="97"/>
    <col min="7937" max="7937" width="13.25" style="97" customWidth="1"/>
    <col min="7938" max="7949" width="9.625" style="97" customWidth="1"/>
    <col min="7950" max="7950" width="9" style="97"/>
    <col min="7951" max="7957" width="4.5" style="97" bestFit="1" customWidth="1"/>
    <col min="7958" max="8192" width="9" style="97"/>
    <col min="8193" max="8193" width="13.25" style="97" customWidth="1"/>
    <col min="8194" max="8205" width="9.625" style="97" customWidth="1"/>
    <col min="8206" max="8206" width="9" style="97"/>
    <col min="8207" max="8213" width="4.5" style="97" bestFit="1" customWidth="1"/>
    <col min="8214" max="8448" width="9" style="97"/>
    <col min="8449" max="8449" width="13.25" style="97" customWidth="1"/>
    <col min="8450" max="8461" width="9.625" style="97" customWidth="1"/>
    <col min="8462" max="8462" width="9" style="97"/>
    <col min="8463" max="8469" width="4.5" style="97" bestFit="1" customWidth="1"/>
    <col min="8470" max="8704" width="9" style="97"/>
    <col min="8705" max="8705" width="13.25" style="97" customWidth="1"/>
    <col min="8706" max="8717" width="9.625" style="97" customWidth="1"/>
    <col min="8718" max="8718" width="9" style="97"/>
    <col min="8719" max="8725" width="4.5" style="97" bestFit="1" customWidth="1"/>
    <col min="8726" max="8960" width="9" style="97"/>
    <col min="8961" max="8961" width="13.25" style="97" customWidth="1"/>
    <col min="8962" max="8973" width="9.625" style="97" customWidth="1"/>
    <col min="8974" max="8974" width="9" style="97"/>
    <col min="8975" max="8981" width="4.5" style="97" bestFit="1" customWidth="1"/>
    <col min="8982" max="9216" width="9" style="97"/>
    <col min="9217" max="9217" width="13.25" style="97" customWidth="1"/>
    <col min="9218" max="9229" width="9.625" style="97" customWidth="1"/>
    <col min="9230" max="9230" width="9" style="97"/>
    <col min="9231" max="9237" width="4.5" style="97" bestFit="1" customWidth="1"/>
    <col min="9238" max="9472" width="9" style="97"/>
    <col min="9473" max="9473" width="13.25" style="97" customWidth="1"/>
    <col min="9474" max="9485" width="9.625" style="97" customWidth="1"/>
    <col min="9486" max="9486" width="9" style="97"/>
    <col min="9487" max="9493" width="4.5" style="97" bestFit="1" customWidth="1"/>
    <col min="9494" max="9728" width="9" style="97"/>
    <col min="9729" max="9729" width="13.25" style="97" customWidth="1"/>
    <col min="9730" max="9741" width="9.625" style="97" customWidth="1"/>
    <col min="9742" max="9742" width="9" style="97"/>
    <col min="9743" max="9749" width="4.5" style="97" bestFit="1" customWidth="1"/>
    <col min="9750" max="9984" width="9" style="97"/>
    <col min="9985" max="9985" width="13.25" style="97" customWidth="1"/>
    <col min="9986" max="9997" width="9.625" style="97" customWidth="1"/>
    <col min="9998" max="9998" width="9" style="97"/>
    <col min="9999" max="10005" width="4.5" style="97" bestFit="1" customWidth="1"/>
    <col min="10006" max="10240" width="9" style="97"/>
    <col min="10241" max="10241" width="13.25" style="97" customWidth="1"/>
    <col min="10242" max="10253" width="9.625" style="97" customWidth="1"/>
    <col min="10254" max="10254" width="9" style="97"/>
    <col min="10255" max="10261" width="4.5" style="97" bestFit="1" customWidth="1"/>
    <col min="10262" max="10496" width="9" style="97"/>
    <col min="10497" max="10497" width="13.25" style="97" customWidth="1"/>
    <col min="10498" max="10509" width="9.625" style="97" customWidth="1"/>
    <col min="10510" max="10510" width="9" style="97"/>
    <col min="10511" max="10517" width="4.5" style="97" bestFit="1" customWidth="1"/>
    <col min="10518" max="10752" width="9" style="97"/>
    <col min="10753" max="10753" width="13.25" style="97" customWidth="1"/>
    <col min="10754" max="10765" width="9.625" style="97" customWidth="1"/>
    <col min="10766" max="10766" width="9" style="97"/>
    <col min="10767" max="10773" width="4.5" style="97" bestFit="1" customWidth="1"/>
    <col min="10774" max="11008" width="9" style="97"/>
    <col min="11009" max="11009" width="13.25" style="97" customWidth="1"/>
    <col min="11010" max="11021" width="9.625" style="97" customWidth="1"/>
    <col min="11022" max="11022" width="9" style="97"/>
    <col min="11023" max="11029" width="4.5" style="97" bestFit="1" customWidth="1"/>
    <col min="11030" max="11264" width="9" style="97"/>
    <col min="11265" max="11265" width="13.25" style="97" customWidth="1"/>
    <col min="11266" max="11277" width="9.625" style="97" customWidth="1"/>
    <col min="11278" max="11278" width="9" style="97"/>
    <col min="11279" max="11285" width="4.5" style="97" bestFit="1" customWidth="1"/>
    <col min="11286" max="11520" width="9" style="97"/>
    <col min="11521" max="11521" width="13.25" style="97" customWidth="1"/>
    <col min="11522" max="11533" width="9.625" style="97" customWidth="1"/>
    <col min="11534" max="11534" width="9" style="97"/>
    <col min="11535" max="11541" width="4.5" style="97" bestFit="1" customWidth="1"/>
    <col min="11542" max="11776" width="9" style="97"/>
    <col min="11777" max="11777" width="13.25" style="97" customWidth="1"/>
    <col min="11778" max="11789" width="9.625" style="97" customWidth="1"/>
    <col min="11790" max="11790" width="9" style="97"/>
    <col min="11791" max="11797" width="4.5" style="97" bestFit="1" customWidth="1"/>
    <col min="11798" max="12032" width="9" style="97"/>
    <col min="12033" max="12033" width="13.25" style="97" customWidth="1"/>
    <col min="12034" max="12045" width="9.625" style="97" customWidth="1"/>
    <col min="12046" max="12046" width="9" style="97"/>
    <col min="12047" max="12053" width="4.5" style="97" bestFit="1" customWidth="1"/>
    <col min="12054" max="12288" width="9" style="97"/>
    <col min="12289" max="12289" width="13.25" style="97" customWidth="1"/>
    <col min="12290" max="12301" width="9.625" style="97" customWidth="1"/>
    <col min="12302" max="12302" width="9" style="97"/>
    <col min="12303" max="12309" width="4.5" style="97" bestFit="1" customWidth="1"/>
    <col min="12310" max="12544" width="9" style="97"/>
    <col min="12545" max="12545" width="13.25" style="97" customWidth="1"/>
    <col min="12546" max="12557" width="9.625" style="97" customWidth="1"/>
    <col min="12558" max="12558" width="9" style="97"/>
    <col min="12559" max="12565" width="4.5" style="97" bestFit="1" customWidth="1"/>
    <col min="12566" max="12800" width="9" style="97"/>
    <col min="12801" max="12801" width="13.25" style="97" customWidth="1"/>
    <col min="12802" max="12813" width="9.625" style="97" customWidth="1"/>
    <col min="12814" max="12814" width="9" style="97"/>
    <col min="12815" max="12821" width="4.5" style="97" bestFit="1" customWidth="1"/>
    <col min="12822" max="13056" width="9" style="97"/>
    <col min="13057" max="13057" width="13.25" style="97" customWidth="1"/>
    <col min="13058" max="13069" width="9.625" style="97" customWidth="1"/>
    <col min="13070" max="13070" width="9" style="97"/>
    <col min="13071" max="13077" width="4.5" style="97" bestFit="1" customWidth="1"/>
    <col min="13078" max="13312" width="9" style="97"/>
    <col min="13313" max="13313" width="13.25" style="97" customWidth="1"/>
    <col min="13314" max="13325" width="9.625" style="97" customWidth="1"/>
    <col min="13326" max="13326" width="9" style="97"/>
    <col min="13327" max="13333" width="4.5" style="97" bestFit="1" customWidth="1"/>
    <col min="13334" max="13568" width="9" style="97"/>
    <col min="13569" max="13569" width="13.25" style="97" customWidth="1"/>
    <col min="13570" max="13581" width="9.625" style="97" customWidth="1"/>
    <col min="13582" max="13582" width="9" style="97"/>
    <col min="13583" max="13589" width="4.5" style="97" bestFit="1" customWidth="1"/>
    <col min="13590" max="13824" width="9" style="97"/>
    <col min="13825" max="13825" width="13.25" style="97" customWidth="1"/>
    <col min="13826" max="13837" width="9.625" style="97" customWidth="1"/>
    <col min="13838" max="13838" width="9" style="97"/>
    <col min="13839" max="13845" width="4.5" style="97" bestFit="1" customWidth="1"/>
    <col min="13846" max="14080" width="9" style="97"/>
    <col min="14081" max="14081" width="13.25" style="97" customWidth="1"/>
    <col min="14082" max="14093" width="9.625" style="97" customWidth="1"/>
    <col min="14094" max="14094" width="9" style="97"/>
    <col min="14095" max="14101" width="4.5" style="97" bestFit="1" customWidth="1"/>
    <col min="14102" max="14336" width="9" style="97"/>
    <col min="14337" max="14337" width="13.25" style="97" customWidth="1"/>
    <col min="14338" max="14349" width="9.625" style="97" customWidth="1"/>
    <col min="14350" max="14350" width="9" style="97"/>
    <col min="14351" max="14357" width="4.5" style="97" bestFit="1" customWidth="1"/>
    <col min="14358" max="14592" width="9" style="97"/>
    <col min="14593" max="14593" width="13.25" style="97" customWidth="1"/>
    <col min="14594" max="14605" width="9.625" style="97" customWidth="1"/>
    <col min="14606" max="14606" width="9" style="97"/>
    <col min="14607" max="14613" width="4.5" style="97" bestFit="1" customWidth="1"/>
    <col min="14614" max="14848" width="9" style="97"/>
    <col min="14849" max="14849" width="13.25" style="97" customWidth="1"/>
    <col min="14850" max="14861" width="9.625" style="97" customWidth="1"/>
    <col min="14862" max="14862" width="9" style="97"/>
    <col min="14863" max="14869" width="4.5" style="97" bestFit="1" customWidth="1"/>
    <col min="14870" max="15104" width="9" style="97"/>
    <col min="15105" max="15105" width="13.25" style="97" customWidth="1"/>
    <col min="15106" max="15117" width="9.625" style="97" customWidth="1"/>
    <col min="15118" max="15118" width="9" style="97"/>
    <col min="15119" max="15125" width="4.5" style="97" bestFit="1" customWidth="1"/>
    <col min="15126" max="15360" width="9" style="97"/>
    <col min="15361" max="15361" width="13.25" style="97" customWidth="1"/>
    <col min="15362" max="15373" width="9.625" style="97" customWidth="1"/>
    <col min="15374" max="15374" width="9" style="97"/>
    <col min="15375" max="15381" width="4.5" style="97" bestFit="1" customWidth="1"/>
    <col min="15382" max="15616" width="9" style="97"/>
    <col min="15617" max="15617" width="13.25" style="97" customWidth="1"/>
    <col min="15618" max="15629" width="9.625" style="97" customWidth="1"/>
    <col min="15630" max="15630" width="9" style="97"/>
    <col min="15631" max="15637" width="4.5" style="97" bestFit="1" customWidth="1"/>
    <col min="15638" max="15872" width="9" style="97"/>
    <col min="15873" max="15873" width="13.25" style="97" customWidth="1"/>
    <col min="15874" max="15885" width="9.625" style="97" customWidth="1"/>
    <col min="15886" max="15886" width="9" style="97"/>
    <col min="15887" max="15893" width="4.5" style="97" bestFit="1" customWidth="1"/>
    <col min="15894" max="16128" width="9" style="97"/>
    <col min="16129" max="16129" width="13.25" style="97" customWidth="1"/>
    <col min="16130" max="16141" width="9.625" style="97" customWidth="1"/>
    <col min="16142" max="16142" width="9" style="97"/>
    <col min="16143" max="16149" width="4.5" style="97" bestFit="1" customWidth="1"/>
    <col min="16150" max="16384" width="9" style="97"/>
  </cols>
  <sheetData>
    <row r="1" spans="1:57" s="94" customFormat="1" ht="20.100000000000001" customHeight="1">
      <c r="A1" s="1463" t="s">
        <v>3032</v>
      </c>
      <c r="B1" s="10"/>
      <c r="J1" s="1470"/>
      <c r="K1" s="1463" t="s">
        <v>3137</v>
      </c>
      <c r="L1" s="1739" t="s">
        <v>3441</v>
      </c>
      <c r="M1" s="1771"/>
    </row>
    <row r="2" spans="1:57" s="94" customFormat="1" ht="20.100000000000001" customHeight="1">
      <c r="A2" s="1463" t="s">
        <v>3139</v>
      </c>
      <c r="B2" s="11" t="s">
        <v>3714</v>
      </c>
      <c r="C2" s="1471"/>
      <c r="D2" s="1471"/>
      <c r="E2" s="1471"/>
      <c r="F2" s="1471"/>
      <c r="G2" s="1471"/>
      <c r="H2" s="1471"/>
      <c r="I2" s="1471"/>
      <c r="J2" s="7" t="s">
        <v>3401</v>
      </c>
      <c r="K2" s="1463" t="s">
        <v>3402</v>
      </c>
      <c r="L2" s="1739" t="s">
        <v>346</v>
      </c>
      <c r="M2" s="1771"/>
    </row>
    <row r="3" spans="1:57" s="364" customFormat="1" ht="30" customHeight="1">
      <c r="A3" s="1811" t="s">
        <v>4296</v>
      </c>
      <c r="B3" s="1811"/>
      <c r="C3" s="1811"/>
      <c r="D3" s="1811"/>
      <c r="E3" s="1811"/>
      <c r="F3" s="1811"/>
      <c r="G3" s="1811"/>
      <c r="H3" s="1811"/>
      <c r="I3" s="1811"/>
      <c r="J3" s="1811"/>
      <c r="K3" s="1811"/>
      <c r="L3" s="1811"/>
      <c r="M3" s="1811"/>
      <c r="AQ3" s="1707"/>
      <c r="AR3" s="1707"/>
      <c r="AS3" s="1707"/>
      <c r="AT3" s="1707"/>
      <c r="AU3" s="1707"/>
      <c r="AV3" s="1707"/>
      <c r="AW3" s="1707"/>
      <c r="AX3" s="1707"/>
      <c r="AY3" s="1707"/>
      <c r="AZ3" s="1707"/>
      <c r="BA3" s="1707"/>
      <c r="BB3" s="1707"/>
      <c r="BC3" s="1707"/>
      <c r="BD3" s="1707"/>
      <c r="BE3" s="1707"/>
    </row>
    <row r="4" spans="1:57" s="94" customFormat="1" ht="20.100000000000001" customHeight="1">
      <c r="A4" s="1462"/>
      <c r="F4" s="1763" t="s">
        <v>2860</v>
      </c>
      <c r="G4" s="1763" t="s">
        <v>347</v>
      </c>
      <c r="H4" s="1812" t="s">
        <v>348</v>
      </c>
      <c r="L4" s="1813" t="s">
        <v>4297</v>
      </c>
      <c r="M4" s="1813"/>
    </row>
    <row r="5" spans="1:57" s="94" customFormat="1" ht="24" customHeight="1">
      <c r="A5" s="1808" t="s">
        <v>3987</v>
      </c>
      <c r="B5" s="1810" t="s">
        <v>4298</v>
      </c>
      <c r="C5" s="1746"/>
      <c r="D5" s="1746"/>
      <c r="E5" s="1746"/>
      <c r="F5" s="1746"/>
      <c r="G5" s="1746"/>
      <c r="H5" s="1746"/>
      <c r="I5" s="1737"/>
      <c r="J5" s="1810" t="s">
        <v>4299</v>
      </c>
      <c r="K5" s="1746"/>
      <c r="L5" s="1746"/>
      <c r="M5" s="1746"/>
    </row>
    <row r="6" spans="1:57" s="94" customFormat="1" ht="24" customHeight="1">
      <c r="A6" s="1809"/>
      <c r="B6" s="1739" t="s">
        <v>3502</v>
      </c>
      <c r="C6" s="1739" t="s">
        <v>3503</v>
      </c>
      <c r="D6" s="1739" t="s">
        <v>3776</v>
      </c>
      <c r="E6" s="1739" t="s">
        <v>3505</v>
      </c>
      <c r="F6" s="1810" t="s">
        <v>4300</v>
      </c>
      <c r="G6" s="1746"/>
      <c r="H6" s="1746"/>
      <c r="I6" s="1737"/>
      <c r="J6" s="1739" t="s">
        <v>3713</v>
      </c>
      <c r="K6" s="1739" t="s">
        <v>3503</v>
      </c>
      <c r="L6" s="1739" t="s">
        <v>3776</v>
      </c>
      <c r="M6" s="1808" t="s">
        <v>3505</v>
      </c>
    </row>
    <row r="7" spans="1:57" s="94" customFormat="1" ht="24" customHeight="1">
      <c r="A7" s="1763"/>
      <c r="B7" s="1739"/>
      <c r="C7" s="1739"/>
      <c r="D7" s="1739"/>
      <c r="E7" s="1739"/>
      <c r="F7" s="1439" t="s">
        <v>3713</v>
      </c>
      <c r="G7" s="1439" t="s">
        <v>3503</v>
      </c>
      <c r="H7" s="1439" t="s">
        <v>3776</v>
      </c>
      <c r="I7" s="1439" t="s">
        <v>3505</v>
      </c>
      <c r="J7" s="1739"/>
      <c r="K7" s="1739"/>
      <c r="L7" s="1739"/>
      <c r="M7" s="1763"/>
    </row>
    <row r="8" spans="1:57" s="94" customFormat="1" ht="24" customHeight="1">
      <c r="A8" s="1449" t="s">
        <v>3502</v>
      </c>
      <c r="B8" s="191">
        <f>SUM(C8:E8)</f>
        <v>51</v>
      </c>
      <c r="C8" s="1500">
        <f>G8</f>
        <v>2</v>
      </c>
      <c r="D8" s="1500">
        <f>H8</f>
        <v>26</v>
      </c>
      <c r="E8" s="1500">
        <f>I8</f>
        <v>23</v>
      </c>
      <c r="F8" s="1500">
        <f>SUM(G8:I8)</f>
        <v>51</v>
      </c>
      <c r="G8" s="1500">
        <f>SUM(G9:G20)</f>
        <v>2</v>
      </c>
      <c r="H8" s="1500">
        <f>SUM(H9:H20)</f>
        <v>26</v>
      </c>
      <c r="I8" s="1500">
        <f>SUM(I9:I20)</f>
        <v>23</v>
      </c>
      <c r="J8" s="1500">
        <f>SUM(K8:M8)</f>
        <v>9</v>
      </c>
      <c r="K8" s="1500">
        <f>SUM(K9:K20)</f>
        <v>0</v>
      </c>
      <c r="L8" s="1500">
        <f>SUM(L9:L20)</f>
        <v>7</v>
      </c>
      <c r="M8" s="1500">
        <f>SUM(M9:M20)</f>
        <v>2</v>
      </c>
      <c r="O8" s="21">
        <f>B8-F8</f>
        <v>0</v>
      </c>
      <c r="P8" s="21">
        <f>C8-G8</f>
        <v>0</v>
      </c>
      <c r="Q8" s="21">
        <f>D8-H8</f>
        <v>0</v>
      </c>
      <c r="R8" s="21">
        <f>E8-I8</f>
        <v>0</v>
      </c>
      <c r="S8" s="21">
        <f>B8-C8-D8-E8</f>
        <v>0</v>
      </c>
      <c r="T8" s="21">
        <f>F8-G8-H8-I8</f>
        <v>0</v>
      </c>
      <c r="U8" s="21">
        <f>J8-K8-L8-M8</f>
        <v>0</v>
      </c>
    </row>
    <row r="9" spans="1:57" s="94" customFormat="1" ht="24" customHeight="1">
      <c r="A9" s="1449" t="s">
        <v>2764</v>
      </c>
      <c r="B9" s="191">
        <f t="shared" ref="B9:B20" si="0">SUM(C9:E9)</f>
        <v>2</v>
      </c>
      <c r="C9" s="1500">
        <f t="shared" ref="C9:D20" si="1">G9</f>
        <v>0</v>
      </c>
      <c r="D9" s="1500">
        <f>H9</f>
        <v>2</v>
      </c>
      <c r="E9" s="1500">
        <f t="shared" ref="E9:E20" si="2">I9</f>
        <v>0</v>
      </c>
      <c r="F9" s="1500">
        <f t="shared" ref="F9:F20" si="3">SUM(G9:I9)</f>
        <v>2</v>
      </c>
      <c r="G9" s="1500">
        <v>0</v>
      </c>
      <c r="H9" s="1500">
        <v>2</v>
      </c>
      <c r="I9" s="1500">
        <v>0</v>
      </c>
      <c r="J9" s="1500">
        <f t="shared" ref="J9:J20" si="4">SUM(K9:M9)</f>
        <v>1</v>
      </c>
      <c r="K9" s="1500">
        <v>0</v>
      </c>
      <c r="L9" s="1500">
        <v>0</v>
      </c>
      <c r="M9" s="1500">
        <v>1</v>
      </c>
      <c r="N9" s="1469"/>
      <c r="O9" s="21">
        <f t="shared" ref="O9:R20" si="5">B9-F9</f>
        <v>0</v>
      </c>
      <c r="P9" s="21">
        <f t="shared" si="5"/>
        <v>0</v>
      </c>
      <c r="Q9" s="21">
        <f t="shared" si="5"/>
        <v>0</v>
      </c>
      <c r="R9" s="21">
        <f t="shared" si="5"/>
        <v>0</v>
      </c>
      <c r="S9" s="21">
        <f t="shared" ref="S9:S20" si="6">B9-C9-D9-E9</f>
        <v>0</v>
      </c>
      <c r="T9" s="21">
        <f t="shared" ref="T9:T20" si="7">F9-G9-H9-I9</f>
        <v>0</v>
      </c>
      <c r="U9" s="21">
        <f t="shared" ref="U9:U20" si="8">J9-K9-L9-M9</f>
        <v>0</v>
      </c>
      <c r="V9" s="1469"/>
      <c r="W9" s="1469"/>
      <c r="X9" s="1469"/>
      <c r="Y9" s="1469"/>
      <c r="Z9" s="1469"/>
      <c r="AA9" s="1469"/>
      <c r="AB9" s="1469"/>
      <c r="AC9" s="1469"/>
      <c r="AD9" s="1469"/>
      <c r="AE9" s="1469"/>
      <c r="AF9" s="1469"/>
    </row>
    <row r="10" spans="1:57" s="94" customFormat="1" ht="24" customHeight="1">
      <c r="A10" s="1449" t="s">
        <v>2765</v>
      </c>
      <c r="B10" s="191">
        <f t="shared" si="0"/>
        <v>3</v>
      </c>
      <c r="C10" s="1500">
        <f t="shared" si="1"/>
        <v>0</v>
      </c>
      <c r="D10" s="1500">
        <f t="shared" si="1"/>
        <v>2</v>
      </c>
      <c r="E10" s="1500">
        <f t="shared" si="2"/>
        <v>1</v>
      </c>
      <c r="F10" s="1500">
        <f t="shared" si="3"/>
        <v>3</v>
      </c>
      <c r="G10" s="1500">
        <v>0</v>
      </c>
      <c r="H10" s="1500">
        <v>2</v>
      </c>
      <c r="I10" s="1500">
        <v>1</v>
      </c>
      <c r="J10" s="1500">
        <f t="shared" si="4"/>
        <v>2</v>
      </c>
      <c r="K10" s="1500">
        <v>0</v>
      </c>
      <c r="L10" s="1500">
        <v>2</v>
      </c>
      <c r="M10" s="1500">
        <v>0</v>
      </c>
      <c r="N10" s="1469"/>
      <c r="O10" s="21">
        <f t="shared" si="5"/>
        <v>0</v>
      </c>
      <c r="P10" s="21">
        <f t="shared" si="5"/>
        <v>0</v>
      </c>
      <c r="Q10" s="21">
        <f t="shared" si="5"/>
        <v>0</v>
      </c>
      <c r="R10" s="21">
        <f t="shared" si="5"/>
        <v>0</v>
      </c>
      <c r="S10" s="21">
        <f t="shared" si="6"/>
        <v>0</v>
      </c>
      <c r="T10" s="21">
        <f t="shared" si="7"/>
        <v>0</v>
      </c>
      <c r="U10" s="21">
        <f t="shared" si="8"/>
        <v>0</v>
      </c>
      <c r="V10" s="1469"/>
      <c r="W10" s="1469"/>
      <c r="X10" s="1469"/>
      <c r="Y10" s="1469"/>
      <c r="Z10" s="1469"/>
      <c r="AA10" s="1469"/>
      <c r="AB10" s="1469"/>
      <c r="AC10" s="1469"/>
      <c r="AD10" s="1469"/>
      <c r="AE10" s="1469"/>
      <c r="AF10" s="1469"/>
    </row>
    <row r="11" spans="1:57" s="94" customFormat="1" ht="24" customHeight="1">
      <c r="A11" s="1449" t="s">
        <v>2766</v>
      </c>
      <c r="B11" s="191">
        <f t="shared" si="0"/>
        <v>5</v>
      </c>
      <c r="C11" s="1500">
        <f t="shared" si="1"/>
        <v>1</v>
      </c>
      <c r="D11" s="1500">
        <f t="shared" si="1"/>
        <v>1</v>
      </c>
      <c r="E11" s="1500">
        <f t="shared" si="2"/>
        <v>3</v>
      </c>
      <c r="F11" s="1500">
        <f t="shared" si="3"/>
        <v>5</v>
      </c>
      <c r="G11" s="1500">
        <v>1</v>
      </c>
      <c r="H11" s="1500">
        <v>1</v>
      </c>
      <c r="I11" s="1500">
        <v>3</v>
      </c>
      <c r="J11" s="1500">
        <f t="shared" si="4"/>
        <v>1</v>
      </c>
      <c r="K11" s="1500">
        <v>0</v>
      </c>
      <c r="L11" s="1500">
        <v>1</v>
      </c>
      <c r="M11" s="1500">
        <v>0</v>
      </c>
      <c r="O11" s="21">
        <f t="shared" si="5"/>
        <v>0</v>
      </c>
      <c r="P11" s="21">
        <f t="shared" si="5"/>
        <v>0</v>
      </c>
      <c r="Q11" s="21">
        <f t="shared" si="5"/>
        <v>0</v>
      </c>
      <c r="R11" s="21">
        <f t="shared" si="5"/>
        <v>0</v>
      </c>
      <c r="S11" s="21">
        <f t="shared" si="6"/>
        <v>0</v>
      </c>
      <c r="T11" s="21">
        <f t="shared" si="7"/>
        <v>0</v>
      </c>
      <c r="U11" s="21">
        <f t="shared" si="8"/>
        <v>0</v>
      </c>
    </row>
    <row r="12" spans="1:57" s="94" customFormat="1" ht="24" customHeight="1">
      <c r="A12" s="1449" t="s">
        <v>2767</v>
      </c>
      <c r="B12" s="191">
        <f t="shared" si="0"/>
        <v>5</v>
      </c>
      <c r="C12" s="1500">
        <f t="shared" si="1"/>
        <v>0</v>
      </c>
      <c r="D12" s="1500">
        <f t="shared" si="1"/>
        <v>3</v>
      </c>
      <c r="E12" s="1500">
        <f t="shared" si="2"/>
        <v>2</v>
      </c>
      <c r="F12" s="1500">
        <f t="shared" si="3"/>
        <v>5</v>
      </c>
      <c r="G12" s="1500">
        <v>0</v>
      </c>
      <c r="H12" s="1500">
        <v>3</v>
      </c>
      <c r="I12" s="1500">
        <v>2</v>
      </c>
      <c r="J12" s="1500">
        <f t="shared" si="4"/>
        <v>0</v>
      </c>
      <c r="K12" s="1500">
        <v>0</v>
      </c>
      <c r="L12" s="1500">
        <v>0</v>
      </c>
      <c r="M12" s="1500">
        <v>0</v>
      </c>
      <c r="O12" s="21">
        <f t="shared" si="5"/>
        <v>0</v>
      </c>
      <c r="P12" s="21">
        <f t="shared" si="5"/>
        <v>0</v>
      </c>
      <c r="Q12" s="21">
        <f t="shared" si="5"/>
        <v>0</v>
      </c>
      <c r="R12" s="21">
        <f t="shared" si="5"/>
        <v>0</v>
      </c>
      <c r="S12" s="21">
        <f t="shared" si="6"/>
        <v>0</v>
      </c>
      <c r="T12" s="21">
        <f t="shared" si="7"/>
        <v>0</v>
      </c>
      <c r="U12" s="21">
        <f t="shared" si="8"/>
        <v>0</v>
      </c>
    </row>
    <row r="13" spans="1:57" s="94" customFormat="1" ht="24" customHeight="1">
      <c r="A13" s="1449" t="s">
        <v>2768</v>
      </c>
      <c r="B13" s="191">
        <f t="shared" si="0"/>
        <v>4</v>
      </c>
      <c r="C13" s="1500">
        <f t="shared" si="1"/>
        <v>0</v>
      </c>
      <c r="D13" s="1500">
        <f t="shared" si="1"/>
        <v>3</v>
      </c>
      <c r="E13" s="1500">
        <f t="shared" si="2"/>
        <v>1</v>
      </c>
      <c r="F13" s="1500">
        <f t="shared" si="3"/>
        <v>4</v>
      </c>
      <c r="G13" s="1500">
        <v>0</v>
      </c>
      <c r="H13" s="1500">
        <v>3</v>
      </c>
      <c r="I13" s="1500">
        <v>1</v>
      </c>
      <c r="J13" s="1500">
        <f t="shared" si="4"/>
        <v>1</v>
      </c>
      <c r="K13" s="1500">
        <v>0</v>
      </c>
      <c r="L13" s="1500">
        <v>0</v>
      </c>
      <c r="M13" s="1500">
        <v>1</v>
      </c>
      <c r="O13" s="21">
        <f t="shared" si="5"/>
        <v>0</v>
      </c>
      <c r="P13" s="21">
        <f t="shared" si="5"/>
        <v>0</v>
      </c>
      <c r="Q13" s="21">
        <f t="shared" si="5"/>
        <v>0</v>
      </c>
      <c r="R13" s="21">
        <f t="shared" si="5"/>
        <v>0</v>
      </c>
      <c r="S13" s="21">
        <f t="shared" si="6"/>
        <v>0</v>
      </c>
      <c r="T13" s="21">
        <f t="shared" si="7"/>
        <v>0</v>
      </c>
      <c r="U13" s="21">
        <f t="shared" si="8"/>
        <v>0</v>
      </c>
    </row>
    <row r="14" spans="1:57" s="94" customFormat="1" ht="24" customHeight="1">
      <c r="A14" s="1449" t="s">
        <v>2769</v>
      </c>
      <c r="B14" s="191">
        <f t="shared" si="0"/>
        <v>3</v>
      </c>
      <c r="C14" s="1500">
        <f t="shared" si="1"/>
        <v>0</v>
      </c>
      <c r="D14" s="1500">
        <f t="shared" si="1"/>
        <v>2</v>
      </c>
      <c r="E14" s="1500">
        <f t="shared" si="2"/>
        <v>1</v>
      </c>
      <c r="F14" s="1500">
        <f t="shared" si="3"/>
        <v>3</v>
      </c>
      <c r="G14" s="1500">
        <v>0</v>
      </c>
      <c r="H14" s="1500">
        <v>2</v>
      </c>
      <c r="I14" s="1500">
        <v>1</v>
      </c>
      <c r="J14" s="1500">
        <f t="shared" si="4"/>
        <v>0</v>
      </c>
      <c r="K14" s="1500">
        <v>0</v>
      </c>
      <c r="L14" s="1500">
        <v>0</v>
      </c>
      <c r="M14" s="1500">
        <v>0</v>
      </c>
      <c r="O14" s="21">
        <f t="shared" si="5"/>
        <v>0</v>
      </c>
      <c r="P14" s="21">
        <f t="shared" si="5"/>
        <v>0</v>
      </c>
      <c r="Q14" s="21">
        <f t="shared" si="5"/>
        <v>0</v>
      </c>
      <c r="R14" s="21">
        <f t="shared" si="5"/>
        <v>0</v>
      </c>
      <c r="S14" s="21">
        <f t="shared" si="6"/>
        <v>0</v>
      </c>
      <c r="T14" s="21">
        <f t="shared" si="7"/>
        <v>0</v>
      </c>
      <c r="U14" s="21">
        <f t="shared" si="8"/>
        <v>0</v>
      </c>
    </row>
    <row r="15" spans="1:57" s="94" customFormat="1" ht="24" customHeight="1">
      <c r="A15" s="1449" t="s">
        <v>2770</v>
      </c>
      <c r="B15" s="191">
        <f t="shared" si="0"/>
        <v>3</v>
      </c>
      <c r="C15" s="365">
        <f t="shared" si="1"/>
        <v>0</v>
      </c>
      <c r="D15" s="1500">
        <f t="shared" si="1"/>
        <v>2</v>
      </c>
      <c r="E15" s="1500">
        <f t="shared" si="2"/>
        <v>1</v>
      </c>
      <c r="F15" s="1500">
        <f t="shared" si="3"/>
        <v>3</v>
      </c>
      <c r="G15" s="1500">
        <v>0</v>
      </c>
      <c r="H15" s="1500">
        <v>2</v>
      </c>
      <c r="I15" s="1500">
        <v>1</v>
      </c>
      <c r="J15" s="1500">
        <f t="shared" si="4"/>
        <v>0</v>
      </c>
      <c r="K15" s="1500">
        <v>0</v>
      </c>
      <c r="L15" s="1500">
        <v>0</v>
      </c>
      <c r="M15" s="1500">
        <v>0</v>
      </c>
      <c r="O15" s="21">
        <f t="shared" si="5"/>
        <v>0</v>
      </c>
      <c r="P15" s="21">
        <f t="shared" si="5"/>
        <v>0</v>
      </c>
      <c r="Q15" s="21">
        <f t="shared" si="5"/>
        <v>0</v>
      </c>
      <c r="R15" s="21">
        <f t="shared" si="5"/>
        <v>0</v>
      </c>
      <c r="S15" s="21">
        <f t="shared" si="6"/>
        <v>0</v>
      </c>
      <c r="T15" s="21">
        <f t="shared" si="7"/>
        <v>0</v>
      </c>
      <c r="U15" s="21">
        <f t="shared" si="8"/>
        <v>0</v>
      </c>
    </row>
    <row r="16" spans="1:57" s="94" customFormat="1" ht="24" customHeight="1">
      <c r="A16" s="1449" t="s">
        <v>2771</v>
      </c>
      <c r="B16" s="191">
        <f t="shared" si="0"/>
        <v>8</v>
      </c>
      <c r="C16" s="1500">
        <f t="shared" si="1"/>
        <v>1</v>
      </c>
      <c r="D16" s="1500">
        <f t="shared" si="1"/>
        <v>2</v>
      </c>
      <c r="E16" s="1500">
        <f t="shared" si="2"/>
        <v>5</v>
      </c>
      <c r="F16" s="1500">
        <f t="shared" si="3"/>
        <v>8</v>
      </c>
      <c r="G16" s="1500">
        <v>1</v>
      </c>
      <c r="H16" s="1500">
        <v>2</v>
      </c>
      <c r="I16" s="1500">
        <v>5</v>
      </c>
      <c r="J16" s="1500">
        <f t="shared" si="4"/>
        <v>1</v>
      </c>
      <c r="K16" s="1500">
        <v>0</v>
      </c>
      <c r="L16" s="1500">
        <v>1</v>
      </c>
      <c r="M16" s="1500">
        <v>0</v>
      </c>
      <c r="N16" s="1469"/>
      <c r="O16" s="21">
        <f t="shared" si="5"/>
        <v>0</v>
      </c>
      <c r="P16" s="21">
        <f t="shared" si="5"/>
        <v>0</v>
      </c>
      <c r="Q16" s="21">
        <f t="shared" si="5"/>
        <v>0</v>
      </c>
      <c r="R16" s="21">
        <f t="shared" si="5"/>
        <v>0</v>
      </c>
      <c r="S16" s="21">
        <f t="shared" si="6"/>
        <v>0</v>
      </c>
      <c r="T16" s="21">
        <f t="shared" si="7"/>
        <v>0</v>
      </c>
      <c r="U16" s="21">
        <f t="shared" si="8"/>
        <v>0</v>
      </c>
    </row>
    <row r="17" spans="1:36" s="94" customFormat="1" ht="24" customHeight="1">
      <c r="A17" s="1449" t="s">
        <v>2772</v>
      </c>
      <c r="B17" s="191">
        <f t="shared" si="0"/>
        <v>2</v>
      </c>
      <c r="C17" s="1500">
        <f t="shared" si="1"/>
        <v>0</v>
      </c>
      <c r="D17" s="1500">
        <f t="shared" si="1"/>
        <v>2</v>
      </c>
      <c r="E17" s="1500">
        <f t="shared" si="2"/>
        <v>0</v>
      </c>
      <c r="F17" s="1500">
        <f t="shared" si="3"/>
        <v>2</v>
      </c>
      <c r="G17" s="1500">
        <v>0</v>
      </c>
      <c r="H17" s="1500">
        <v>2</v>
      </c>
      <c r="I17" s="1500">
        <v>0</v>
      </c>
      <c r="J17" s="1500">
        <f t="shared" si="4"/>
        <v>1</v>
      </c>
      <c r="K17" s="1500">
        <v>0</v>
      </c>
      <c r="L17" s="1500">
        <v>1</v>
      </c>
      <c r="M17" s="1500">
        <v>0</v>
      </c>
      <c r="N17" s="1469"/>
      <c r="O17" s="21">
        <f t="shared" si="5"/>
        <v>0</v>
      </c>
      <c r="P17" s="21">
        <f t="shared" si="5"/>
        <v>0</v>
      </c>
      <c r="Q17" s="21">
        <f t="shared" si="5"/>
        <v>0</v>
      </c>
      <c r="R17" s="21">
        <f t="shared" si="5"/>
        <v>0</v>
      </c>
      <c r="S17" s="21">
        <f t="shared" si="6"/>
        <v>0</v>
      </c>
      <c r="T17" s="21">
        <f t="shared" si="7"/>
        <v>0</v>
      </c>
      <c r="U17" s="21">
        <f t="shared" si="8"/>
        <v>0</v>
      </c>
      <c r="V17" s="1469"/>
      <c r="W17" s="1469"/>
      <c r="X17" s="1469"/>
      <c r="Y17" s="1469"/>
      <c r="Z17" s="1469"/>
      <c r="AA17" s="1469"/>
      <c r="AB17" s="1469"/>
      <c r="AC17" s="1469"/>
      <c r="AD17" s="1469"/>
      <c r="AE17" s="1469"/>
      <c r="AF17" s="1469"/>
    </row>
    <row r="18" spans="1:36" s="94" customFormat="1" ht="24" customHeight="1">
      <c r="A18" s="1449" t="s">
        <v>2773</v>
      </c>
      <c r="B18" s="191">
        <f t="shared" si="0"/>
        <v>6</v>
      </c>
      <c r="C18" s="1500">
        <f t="shared" si="1"/>
        <v>0</v>
      </c>
      <c r="D18" s="1500">
        <f t="shared" si="1"/>
        <v>3</v>
      </c>
      <c r="E18" s="1500">
        <f t="shared" si="2"/>
        <v>3</v>
      </c>
      <c r="F18" s="1500">
        <f t="shared" si="3"/>
        <v>6</v>
      </c>
      <c r="G18" s="1500">
        <v>0</v>
      </c>
      <c r="H18" s="1500">
        <v>3</v>
      </c>
      <c r="I18" s="1500">
        <v>3</v>
      </c>
      <c r="J18" s="1500">
        <f t="shared" si="4"/>
        <v>1</v>
      </c>
      <c r="K18" s="1500">
        <v>0</v>
      </c>
      <c r="L18" s="1500">
        <v>1</v>
      </c>
      <c r="M18" s="1500">
        <v>0</v>
      </c>
      <c r="N18" s="1469"/>
      <c r="O18" s="21">
        <f t="shared" si="5"/>
        <v>0</v>
      </c>
      <c r="P18" s="21">
        <f t="shared" si="5"/>
        <v>0</v>
      </c>
      <c r="Q18" s="21">
        <f t="shared" si="5"/>
        <v>0</v>
      </c>
      <c r="R18" s="21">
        <f t="shared" si="5"/>
        <v>0</v>
      </c>
      <c r="S18" s="21">
        <f t="shared" si="6"/>
        <v>0</v>
      </c>
      <c r="T18" s="21">
        <f t="shared" si="7"/>
        <v>0</v>
      </c>
      <c r="U18" s="21">
        <f t="shared" si="8"/>
        <v>0</v>
      </c>
      <c r="V18" s="1469"/>
      <c r="W18" s="1469"/>
      <c r="X18" s="1469"/>
      <c r="Y18" s="1469"/>
      <c r="Z18" s="1469"/>
      <c r="AA18" s="1469"/>
      <c r="AB18" s="1469"/>
      <c r="AC18" s="1469"/>
      <c r="AD18" s="1469"/>
      <c r="AE18" s="1469"/>
      <c r="AF18" s="1469"/>
    </row>
    <row r="19" spans="1:36" s="94" customFormat="1" ht="24" customHeight="1">
      <c r="A19" s="1449" t="s">
        <v>2774</v>
      </c>
      <c r="B19" s="191">
        <f t="shared" si="0"/>
        <v>5</v>
      </c>
      <c r="C19" s="1500">
        <f t="shared" si="1"/>
        <v>0</v>
      </c>
      <c r="D19" s="1500">
        <f t="shared" si="1"/>
        <v>2</v>
      </c>
      <c r="E19" s="1500">
        <f t="shared" si="2"/>
        <v>3</v>
      </c>
      <c r="F19" s="1500">
        <f t="shared" si="3"/>
        <v>5</v>
      </c>
      <c r="G19" s="1500">
        <v>0</v>
      </c>
      <c r="H19" s="1500">
        <v>2</v>
      </c>
      <c r="I19" s="1500">
        <v>3</v>
      </c>
      <c r="J19" s="1500">
        <f t="shared" si="4"/>
        <v>1</v>
      </c>
      <c r="K19" s="1500">
        <v>0</v>
      </c>
      <c r="L19" s="1500">
        <v>1</v>
      </c>
      <c r="M19" s="1500">
        <v>0</v>
      </c>
      <c r="N19" s="1469"/>
      <c r="O19" s="21">
        <f t="shared" si="5"/>
        <v>0</v>
      </c>
      <c r="P19" s="21">
        <f t="shared" si="5"/>
        <v>0</v>
      </c>
      <c r="Q19" s="21">
        <f t="shared" si="5"/>
        <v>0</v>
      </c>
      <c r="R19" s="21">
        <f t="shared" si="5"/>
        <v>0</v>
      </c>
      <c r="S19" s="21">
        <f t="shared" si="6"/>
        <v>0</v>
      </c>
      <c r="T19" s="21">
        <f t="shared" si="7"/>
        <v>0</v>
      </c>
      <c r="U19" s="21">
        <f t="shared" si="8"/>
        <v>0</v>
      </c>
      <c r="V19" s="1469"/>
      <c r="W19" s="1469"/>
      <c r="X19" s="1469"/>
      <c r="Y19" s="1469"/>
      <c r="Z19" s="1469"/>
      <c r="AA19" s="1469"/>
      <c r="AB19" s="1469"/>
      <c r="AC19" s="1469"/>
      <c r="AD19" s="1469"/>
      <c r="AE19" s="1469"/>
      <c r="AF19" s="1469"/>
    </row>
    <row r="20" spans="1:36" s="94" customFormat="1" ht="24" customHeight="1">
      <c r="A20" s="1450" t="s">
        <v>2775</v>
      </c>
      <c r="B20" s="192">
        <f t="shared" si="0"/>
        <v>5</v>
      </c>
      <c r="C20" s="1505">
        <f t="shared" si="1"/>
        <v>0</v>
      </c>
      <c r="D20" s="1505">
        <f t="shared" si="1"/>
        <v>2</v>
      </c>
      <c r="E20" s="1505">
        <f t="shared" si="2"/>
        <v>3</v>
      </c>
      <c r="F20" s="1505">
        <f t="shared" si="3"/>
        <v>5</v>
      </c>
      <c r="G20" s="1505">
        <v>0</v>
      </c>
      <c r="H20" s="1505">
        <v>2</v>
      </c>
      <c r="I20" s="1505">
        <v>3</v>
      </c>
      <c r="J20" s="1505">
        <f t="shared" si="4"/>
        <v>0</v>
      </c>
      <c r="K20" s="1505">
        <v>0</v>
      </c>
      <c r="L20" s="1505">
        <v>0</v>
      </c>
      <c r="M20" s="1505">
        <v>0</v>
      </c>
      <c r="N20" s="1469"/>
      <c r="O20" s="21">
        <f t="shared" si="5"/>
        <v>0</v>
      </c>
      <c r="P20" s="21">
        <f t="shared" si="5"/>
        <v>0</v>
      </c>
      <c r="Q20" s="21">
        <f t="shared" si="5"/>
        <v>0</v>
      </c>
      <c r="R20" s="21">
        <f t="shared" si="5"/>
        <v>0</v>
      </c>
      <c r="S20" s="21">
        <f t="shared" si="6"/>
        <v>0</v>
      </c>
      <c r="T20" s="21">
        <f t="shared" si="7"/>
        <v>0</v>
      </c>
      <c r="U20" s="21">
        <f t="shared" si="8"/>
        <v>0</v>
      </c>
      <c r="V20" s="1469"/>
      <c r="W20" s="1469"/>
      <c r="X20" s="1469"/>
      <c r="Y20" s="1469"/>
      <c r="Z20" s="1469"/>
      <c r="AA20" s="1469"/>
      <c r="AB20" s="1469"/>
      <c r="AC20" s="1469"/>
      <c r="AD20" s="1469"/>
      <c r="AE20" s="1469"/>
      <c r="AF20" s="1469"/>
    </row>
    <row r="21" spans="1:36" s="1469" customFormat="1" ht="13.9" customHeight="1">
      <c r="A21" s="94" t="s">
        <v>2776</v>
      </c>
      <c r="B21" s="1462"/>
      <c r="C21" s="157" t="s">
        <v>2777</v>
      </c>
      <c r="E21" s="1490" t="s">
        <v>2778</v>
      </c>
      <c r="G21" s="1467"/>
      <c r="H21" s="1469" t="s">
        <v>2779</v>
      </c>
      <c r="M21" s="99" t="s">
        <v>333</v>
      </c>
      <c r="N21" s="1462"/>
      <c r="O21" s="1462"/>
      <c r="P21" s="1462"/>
      <c r="Q21" s="1462"/>
      <c r="R21" s="1462"/>
      <c r="S21" s="1462"/>
      <c r="T21" s="1462"/>
      <c r="U21" s="1462"/>
      <c r="W21" s="1462"/>
      <c r="X21" s="1462"/>
      <c r="Y21" s="1462"/>
      <c r="Z21" s="1462"/>
      <c r="AA21" s="1462"/>
      <c r="AB21" s="1462"/>
      <c r="AC21" s="1462"/>
    </row>
    <row r="22" spans="1:36" s="1469" customFormat="1" ht="13.9" customHeight="1">
      <c r="A22" s="1462"/>
      <c r="B22" s="1462"/>
      <c r="C22" s="1462"/>
      <c r="D22" s="1462"/>
      <c r="E22" s="157" t="s">
        <v>2780</v>
      </c>
      <c r="G22" s="94"/>
      <c r="I22" s="1462"/>
      <c r="J22" s="1462"/>
      <c r="M22" s="1462"/>
      <c r="N22" s="1462"/>
      <c r="O22" s="1462"/>
      <c r="P22" s="1462"/>
      <c r="Q22" s="1462"/>
      <c r="R22" s="1462"/>
      <c r="S22" s="1462"/>
      <c r="T22" s="1462"/>
      <c r="U22" s="1462"/>
      <c r="V22" s="1462"/>
      <c r="W22" s="1462"/>
      <c r="X22" s="1462"/>
      <c r="Y22" s="1462"/>
      <c r="Z22" s="1462"/>
      <c r="AA22" s="1462"/>
      <c r="AB22" s="1462"/>
      <c r="AC22" s="1462"/>
    </row>
    <row r="23" spans="1:36" s="1469" customFormat="1" ht="13.9" customHeight="1">
      <c r="A23" s="1462"/>
      <c r="B23" s="1462"/>
      <c r="C23" s="1462"/>
      <c r="D23" s="1462"/>
      <c r="F23" s="1643"/>
      <c r="G23" s="1643"/>
      <c r="I23" s="1462"/>
      <c r="J23" s="1462"/>
      <c r="M23" s="1462"/>
      <c r="N23" s="1462"/>
      <c r="O23" s="1462"/>
      <c r="P23" s="1462"/>
      <c r="Q23" s="1462"/>
      <c r="R23" s="1462"/>
      <c r="S23" s="1462"/>
      <c r="T23" s="1462"/>
      <c r="U23" s="1462"/>
      <c r="V23" s="1462"/>
      <c r="W23" s="1462"/>
      <c r="X23" s="1462"/>
      <c r="Y23" s="1462"/>
      <c r="Z23" s="1462"/>
      <c r="AA23" s="1462"/>
      <c r="AB23" s="1462"/>
      <c r="AC23" s="1462"/>
    </row>
    <row r="24" spans="1:36" s="1469" customFormat="1" ht="13.9" customHeight="1">
      <c r="A24" s="1536" t="s">
        <v>4301</v>
      </c>
    </row>
    <row r="25" spans="1:36" s="94" customFormat="1" ht="13.9" customHeight="1">
      <c r="A25" s="1536" t="s">
        <v>3657</v>
      </c>
      <c r="M25" s="1469"/>
    </row>
    <row r="26" spans="1:36" s="94" customFormat="1" ht="13.9" customHeight="1">
      <c r="A26" s="366"/>
    </row>
    <row r="27" spans="1:36" s="94" customFormat="1" ht="13.9" customHeight="1">
      <c r="A27" s="157"/>
      <c r="B27" s="367">
        <f>B8-SUM(B9:B20)</f>
        <v>0</v>
      </c>
      <c r="C27" s="367">
        <f t="shared" ref="C27:M27" si="9">C8-SUM(C9:C20)</f>
        <v>0</v>
      </c>
      <c r="D27" s="367">
        <f t="shared" si="9"/>
        <v>0</v>
      </c>
      <c r="E27" s="367">
        <f t="shared" si="9"/>
        <v>0</v>
      </c>
      <c r="F27" s="367">
        <f t="shared" si="9"/>
        <v>0</v>
      </c>
      <c r="G27" s="367">
        <f t="shared" si="9"/>
        <v>0</v>
      </c>
      <c r="H27" s="367">
        <f t="shared" si="9"/>
        <v>0</v>
      </c>
      <c r="I27" s="367">
        <f t="shared" si="9"/>
        <v>0</v>
      </c>
      <c r="J27" s="367">
        <f t="shared" si="9"/>
        <v>0</v>
      </c>
      <c r="K27" s="367">
        <f t="shared" si="9"/>
        <v>0</v>
      </c>
      <c r="L27" s="367">
        <f t="shared" si="9"/>
        <v>0</v>
      </c>
      <c r="M27" s="367">
        <f t="shared" si="9"/>
        <v>0</v>
      </c>
      <c r="AF27" s="1469"/>
      <c r="AG27" s="1469"/>
      <c r="AH27" s="1469"/>
      <c r="AI27" s="1469"/>
      <c r="AJ27" s="1469"/>
    </row>
    <row r="28" spans="1:36">
      <c r="A28" s="9"/>
    </row>
    <row r="29" spans="1:36">
      <c r="A29" s="9"/>
    </row>
    <row r="30" spans="1:36">
      <c r="A30" s="9"/>
    </row>
    <row r="31" spans="1:36">
      <c r="A31" s="9"/>
    </row>
    <row r="32" spans="1:36">
      <c r="A32" s="9"/>
    </row>
    <row r="33" spans="1:1">
      <c r="A33" s="9"/>
    </row>
    <row r="34" spans="1:1">
      <c r="A34" s="9"/>
    </row>
    <row r="35" spans="1:1">
      <c r="A35" s="9"/>
    </row>
    <row r="36" spans="1:1">
      <c r="A36" s="9"/>
    </row>
  </sheetData>
  <mergeCells count="17">
    <mergeCell ref="L1:M1"/>
    <mergeCell ref="L2:M2"/>
    <mergeCell ref="A3:M3"/>
    <mergeCell ref="F4:H4"/>
    <mergeCell ref="L4:M4"/>
    <mergeCell ref="A5:A7"/>
    <mergeCell ref="B5:I5"/>
    <mergeCell ref="J5:M5"/>
    <mergeCell ref="B6:B7"/>
    <mergeCell ref="C6:C7"/>
    <mergeCell ref="M6:M7"/>
    <mergeCell ref="D6:D7"/>
    <mergeCell ref="E6:E7"/>
    <mergeCell ref="F6:I6"/>
    <mergeCell ref="J6:J7"/>
    <mergeCell ref="K6:K7"/>
    <mergeCell ref="L6:L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8"/>
  <sheetViews>
    <sheetView view="pageBreakPreview" zoomScale="80" zoomScaleNormal="90" zoomScaleSheetLayoutView="80" workbookViewId="0">
      <selection activeCell="I10" sqref="I10"/>
    </sheetView>
  </sheetViews>
  <sheetFormatPr defaultColWidth="9" defaultRowHeight="15.75"/>
  <cols>
    <col min="1" max="1" width="15.625" style="14" customWidth="1"/>
    <col min="2" max="7" width="4.75" style="15" customWidth="1"/>
    <col min="8" max="25" width="4.75" style="14" customWidth="1"/>
    <col min="26" max="26" width="9" style="14"/>
    <col min="27" max="27" width="8.5" style="14" bestFit="1" customWidth="1"/>
    <col min="28" max="40" width="4.5" style="14" bestFit="1" customWidth="1"/>
    <col min="41" max="256" width="9" style="14"/>
    <col min="257" max="257" width="15.625" style="14" customWidth="1"/>
    <col min="258" max="281" width="4.75" style="14" customWidth="1"/>
    <col min="282" max="282" width="9" style="14"/>
    <col min="283" max="283" width="8.5" style="14" bestFit="1" customWidth="1"/>
    <col min="284" max="296" width="4.5" style="14" bestFit="1" customWidth="1"/>
    <col min="297" max="512" width="9" style="14"/>
    <col min="513" max="513" width="15.625" style="14" customWidth="1"/>
    <col min="514" max="537" width="4.75" style="14" customWidth="1"/>
    <col min="538" max="538" width="9" style="14"/>
    <col min="539" max="539" width="8.5" style="14" bestFit="1" customWidth="1"/>
    <col min="540" max="552" width="4.5" style="14" bestFit="1" customWidth="1"/>
    <col min="553" max="768" width="9" style="14"/>
    <col min="769" max="769" width="15.625" style="14" customWidth="1"/>
    <col min="770" max="793" width="4.75" style="14" customWidth="1"/>
    <col min="794" max="794" width="9" style="14"/>
    <col min="795" max="795" width="8.5" style="14" bestFit="1" customWidth="1"/>
    <col min="796" max="808" width="4.5" style="14" bestFit="1" customWidth="1"/>
    <col min="809" max="1024" width="9" style="14"/>
    <col min="1025" max="1025" width="15.625" style="14" customWidth="1"/>
    <col min="1026" max="1049" width="4.75" style="14" customWidth="1"/>
    <col min="1050" max="1050" width="9" style="14"/>
    <col min="1051" max="1051" width="8.5" style="14" bestFit="1" customWidth="1"/>
    <col min="1052" max="1064" width="4.5" style="14" bestFit="1" customWidth="1"/>
    <col min="1065" max="1280" width="9" style="14"/>
    <col min="1281" max="1281" width="15.625" style="14" customWidth="1"/>
    <col min="1282" max="1305" width="4.75" style="14" customWidth="1"/>
    <col min="1306" max="1306" width="9" style="14"/>
    <col min="1307" max="1307" width="8.5" style="14" bestFit="1" customWidth="1"/>
    <col min="1308" max="1320" width="4.5" style="14" bestFit="1" customWidth="1"/>
    <col min="1321" max="1536" width="9" style="14"/>
    <col min="1537" max="1537" width="15.625" style="14" customWidth="1"/>
    <col min="1538" max="1561" width="4.75" style="14" customWidth="1"/>
    <col min="1562" max="1562" width="9" style="14"/>
    <col min="1563" max="1563" width="8.5" style="14" bestFit="1" customWidth="1"/>
    <col min="1564" max="1576" width="4.5" style="14" bestFit="1" customWidth="1"/>
    <col min="1577" max="1792" width="9" style="14"/>
    <col min="1793" max="1793" width="15.625" style="14" customWidth="1"/>
    <col min="1794" max="1817" width="4.75" style="14" customWidth="1"/>
    <col min="1818" max="1818" width="9" style="14"/>
    <col min="1819" max="1819" width="8.5" style="14" bestFit="1" customWidth="1"/>
    <col min="1820" max="1832" width="4.5" style="14" bestFit="1" customWidth="1"/>
    <col min="1833" max="2048" width="9" style="14"/>
    <col min="2049" max="2049" width="15.625" style="14" customWidth="1"/>
    <col min="2050" max="2073" width="4.75" style="14" customWidth="1"/>
    <col min="2074" max="2074" width="9" style="14"/>
    <col min="2075" max="2075" width="8.5" style="14" bestFit="1" customWidth="1"/>
    <col min="2076" max="2088" width="4.5" style="14" bestFit="1" customWidth="1"/>
    <col min="2089" max="2304" width="9" style="14"/>
    <col min="2305" max="2305" width="15.625" style="14" customWidth="1"/>
    <col min="2306" max="2329" width="4.75" style="14" customWidth="1"/>
    <col min="2330" max="2330" width="9" style="14"/>
    <col min="2331" max="2331" width="8.5" style="14" bestFit="1" customWidth="1"/>
    <col min="2332" max="2344" width="4.5" style="14" bestFit="1" customWidth="1"/>
    <col min="2345" max="2560" width="9" style="14"/>
    <col min="2561" max="2561" width="15.625" style="14" customWidth="1"/>
    <col min="2562" max="2585" width="4.75" style="14" customWidth="1"/>
    <col min="2586" max="2586" width="9" style="14"/>
    <col min="2587" max="2587" width="8.5" style="14" bestFit="1" customWidth="1"/>
    <col min="2588" max="2600" width="4.5" style="14" bestFit="1" customWidth="1"/>
    <col min="2601" max="2816" width="9" style="14"/>
    <col min="2817" max="2817" width="15.625" style="14" customWidth="1"/>
    <col min="2818" max="2841" width="4.75" style="14" customWidth="1"/>
    <col min="2842" max="2842" width="9" style="14"/>
    <col min="2843" max="2843" width="8.5" style="14" bestFit="1" customWidth="1"/>
    <col min="2844" max="2856" width="4.5" style="14" bestFit="1" customWidth="1"/>
    <col min="2857" max="3072" width="9" style="14"/>
    <col min="3073" max="3073" width="15.625" style="14" customWidth="1"/>
    <col min="3074" max="3097" width="4.75" style="14" customWidth="1"/>
    <col min="3098" max="3098" width="9" style="14"/>
    <col min="3099" max="3099" width="8.5" style="14" bestFit="1" customWidth="1"/>
    <col min="3100" max="3112" width="4.5" style="14" bestFit="1" customWidth="1"/>
    <col min="3113" max="3328" width="9" style="14"/>
    <col min="3329" max="3329" width="15.625" style="14" customWidth="1"/>
    <col min="3330" max="3353" width="4.75" style="14" customWidth="1"/>
    <col min="3354" max="3354" width="9" style="14"/>
    <col min="3355" max="3355" width="8.5" style="14" bestFit="1" customWidth="1"/>
    <col min="3356" max="3368" width="4.5" style="14" bestFit="1" customWidth="1"/>
    <col min="3369" max="3584" width="9" style="14"/>
    <col min="3585" max="3585" width="15.625" style="14" customWidth="1"/>
    <col min="3586" max="3609" width="4.75" style="14" customWidth="1"/>
    <col min="3610" max="3610" width="9" style="14"/>
    <col min="3611" max="3611" width="8.5" style="14" bestFit="1" customWidth="1"/>
    <col min="3612" max="3624" width="4.5" style="14" bestFit="1" customWidth="1"/>
    <col min="3625" max="3840" width="9" style="14"/>
    <col min="3841" max="3841" width="15.625" style="14" customWidth="1"/>
    <col min="3842" max="3865" width="4.75" style="14" customWidth="1"/>
    <col min="3866" max="3866" width="9" style="14"/>
    <col min="3867" max="3867" width="8.5" style="14" bestFit="1" customWidth="1"/>
    <col min="3868" max="3880" width="4.5" style="14" bestFit="1" customWidth="1"/>
    <col min="3881" max="4096" width="9" style="14"/>
    <col min="4097" max="4097" width="15.625" style="14" customWidth="1"/>
    <col min="4098" max="4121" width="4.75" style="14" customWidth="1"/>
    <col min="4122" max="4122" width="9" style="14"/>
    <col min="4123" max="4123" width="8.5" style="14" bestFit="1" customWidth="1"/>
    <col min="4124" max="4136" width="4.5" style="14" bestFit="1" customWidth="1"/>
    <col min="4137" max="4352" width="9" style="14"/>
    <col min="4353" max="4353" width="15.625" style="14" customWidth="1"/>
    <col min="4354" max="4377" width="4.75" style="14" customWidth="1"/>
    <col min="4378" max="4378" width="9" style="14"/>
    <col min="4379" max="4379" width="8.5" style="14" bestFit="1" customWidth="1"/>
    <col min="4380" max="4392" width="4.5" style="14" bestFit="1" customWidth="1"/>
    <col min="4393" max="4608" width="9" style="14"/>
    <col min="4609" max="4609" width="15.625" style="14" customWidth="1"/>
    <col min="4610" max="4633" width="4.75" style="14" customWidth="1"/>
    <col min="4634" max="4634" width="9" style="14"/>
    <col min="4635" max="4635" width="8.5" style="14" bestFit="1" customWidth="1"/>
    <col min="4636" max="4648" width="4.5" style="14" bestFit="1" customWidth="1"/>
    <col min="4649" max="4864" width="9" style="14"/>
    <col min="4865" max="4865" width="15.625" style="14" customWidth="1"/>
    <col min="4866" max="4889" width="4.75" style="14" customWidth="1"/>
    <col min="4890" max="4890" width="9" style="14"/>
    <col min="4891" max="4891" width="8.5" style="14" bestFit="1" customWidth="1"/>
    <col min="4892" max="4904" width="4.5" style="14" bestFit="1" customWidth="1"/>
    <col min="4905" max="5120" width="9" style="14"/>
    <col min="5121" max="5121" width="15.625" style="14" customWidth="1"/>
    <col min="5122" max="5145" width="4.75" style="14" customWidth="1"/>
    <col min="5146" max="5146" width="9" style="14"/>
    <col min="5147" max="5147" width="8.5" style="14" bestFit="1" customWidth="1"/>
    <col min="5148" max="5160" width="4.5" style="14" bestFit="1" customWidth="1"/>
    <col min="5161" max="5376" width="9" style="14"/>
    <col min="5377" max="5377" width="15.625" style="14" customWidth="1"/>
    <col min="5378" max="5401" width="4.75" style="14" customWidth="1"/>
    <col min="5402" max="5402" width="9" style="14"/>
    <col min="5403" max="5403" width="8.5" style="14" bestFit="1" customWidth="1"/>
    <col min="5404" max="5416" width="4.5" style="14" bestFit="1" customWidth="1"/>
    <col min="5417" max="5632" width="9" style="14"/>
    <col min="5633" max="5633" width="15.625" style="14" customWidth="1"/>
    <col min="5634" max="5657" width="4.75" style="14" customWidth="1"/>
    <col min="5658" max="5658" width="9" style="14"/>
    <col min="5659" max="5659" width="8.5" style="14" bestFit="1" customWidth="1"/>
    <col min="5660" max="5672" width="4.5" style="14" bestFit="1" customWidth="1"/>
    <col min="5673" max="5888" width="9" style="14"/>
    <col min="5889" max="5889" width="15.625" style="14" customWidth="1"/>
    <col min="5890" max="5913" width="4.75" style="14" customWidth="1"/>
    <col min="5914" max="5914" width="9" style="14"/>
    <col min="5915" max="5915" width="8.5" style="14" bestFit="1" customWidth="1"/>
    <col min="5916" max="5928" width="4.5" style="14" bestFit="1" customWidth="1"/>
    <col min="5929" max="6144" width="9" style="14"/>
    <col min="6145" max="6145" width="15.625" style="14" customWidth="1"/>
    <col min="6146" max="6169" width="4.75" style="14" customWidth="1"/>
    <col min="6170" max="6170" width="9" style="14"/>
    <col min="6171" max="6171" width="8.5" style="14" bestFit="1" customWidth="1"/>
    <col min="6172" max="6184" width="4.5" style="14" bestFit="1" customWidth="1"/>
    <col min="6185" max="6400" width="9" style="14"/>
    <col min="6401" max="6401" width="15.625" style="14" customWidth="1"/>
    <col min="6402" max="6425" width="4.75" style="14" customWidth="1"/>
    <col min="6426" max="6426" width="9" style="14"/>
    <col min="6427" max="6427" width="8.5" style="14" bestFit="1" customWidth="1"/>
    <col min="6428" max="6440" width="4.5" style="14" bestFit="1" customWidth="1"/>
    <col min="6441" max="6656" width="9" style="14"/>
    <col min="6657" max="6657" width="15.625" style="14" customWidth="1"/>
    <col min="6658" max="6681" width="4.75" style="14" customWidth="1"/>
    <col min="6682" max="6682" width="9" style="14"/>
    <col min="6683" max="6683" width="8.5" style="14" bestFit="1" customWidth="1"/>
    <col min="6684" max="6696" width="4.5" style="14" bestFit="1" customWidth="1"/>
    <col min="6697" max="6912" width="9" style="14"/>
    <col min="6913" max="6913" width="15.625" style="14" customWidth="1"/>
    <col min="6914" max="6937" width="4.75" style="14" customWidth="1"/>
    <col min="6938" max="6938" width="9" style="14"/>
    <col min="6939" max="6939" width="8.5" style="14" bestFit="1" customWidth="1"/>
    <col min="6940" max="6952" width="4.5" style="14" bestFit="1" customWidth="1"/>
    <col min="6953" max="7168" width="9" style="14"/>
    <col min="7169" max="7169" width="15.625" style="14" customWidth="1"/>
    <col min="7170" max="7193" width="4.75" style="14" customWidth="1"/>
    <col min="7194" max="7194" width="9" style="14"/>
    <col min="7195" max="7195" width="8.5" style="14" bestFit="1" customWidth="1"/>
    <col min="7196" max="7208" width="4.5" style="14" bestFit="1" customWidth="1"/>
    <col min="7209" max="7424" width="9" style="14"/>
    <col min="7425" max="7425" width="15.625" style="14" customWidth="1"/>
    <col min="7426" max="7449" width="4.75" style="14" customWidth="1"/>
    <col min="7450" max="7450" width="9" style="14"/>
    <col min="7451" max="7451" width="8.5" style="14" bestFit="1" customWidth="1"/>
    <col min="7452" max="7464" width="4.5" style="14" bestFit="1" customWidth="1"/>
    <col min="7465" max="7680" width="9" style="14"/>
    <col min="7681" max="7681" width="15.625" style="14" customWidth="1"/>
    <col min="7682" max="7705" width="4.75" style="14" customWidth="1"/>
    <col min="7706" max="7706" width="9" style="14"/>
    <col min="7707" max="7707" width="8.5" style="14" bestFit="1" customWidth="1"/>
    <col min="7708" max="7720" width="4.5" style="14" bestFit="1" customWidth="1"/>
    <col min="7721" max="7936" width="9" style="14"/>
    <col min="7937" max="7937" width="15.625" style="14" customWidth="1"/>
    <col min="7938" max="7961" width="4.75" style="14" customWidth="1"/>
    <col min="7962" max="7962" width="9" style="14"/>
    <col min="7963" max="7963" width="8.5" style="14" bestFit="1" customWidth="1"/>
    <col min="7964" max="7976" width="4.5" style="14" bestFit="1" customWidth="1"/>
    <col min="7977" max="8192" width="9" style="14"/>
    <col min="8193" max="8193" width="15.625" style="14" customWidth="1"/>
    <col min="8194" max="8217" width="4.75" style="14" customWidth="1"/>
    <col min="8218" max="8218" width="9" style="14"/>
    <col min="8219" max="8219" width="8.5" style="14" bestFit="1" customWidth="1"/>
    <col min="8220" max="8232" width="4.5" style="14" bestFit="1" customWidth="1"/>
    <col min="8233" max="8448" width="9" style="14"/>
    <col min="8449" max="8449" width="15.625" style="14" customWidth="1"/>
    <col min="8450" max="8473" width="4.75" style="14" customWidth="1"/>
    <col min="8474" max="8474" width="9" style="14"/>
    <col min="8475" max="8475" width="8.5" style="14" bestFit="1" customWidth="1"/>
    <col min="8476" max="8488" width="4.5" style="14" bestFit="1" customWidth="1"/>
    <col min="8489" max="8704" width="9" style="14"/>
    <col min="8705" max="8705" width="15.625" style="14" customWidth="1"/>
    <col min="8706" max="8729" width="4.75" style="14" customWidth="1"/>
    <col min="8730" max="8730" width="9" style="14"/>
    <col min="8731" max="8731" width="8.5" style="14" bestFit="1" customWidth="1"/>
    <col min="8732" max="8744" width="4.5" style="14" bestFit="1" customWidth="1"/>
    <col min="8745" max="8960" width="9" style="14"/>
    <col min="8961" max="8961" width="15.625" style="14" customWidth="1"/>
    <col min="8962" max="8985" width="4.75" style="14" customWidth="1"/>
    <col min="8986" max="8986" width="9" style="14"/>
    <col min="8987" max="8987" width="8.5" style="14" bestFit="1" customWidth="1"/>
    <col min="8988" max="9000" width="4.5" style="14" bestFit="1" customWidth="1"/>
    <col min="9001" max="9216" width="9" style="14"/>
    <col min="9217" max="9217" width="15.625" style="14" customWidth="1"/>
    <col min="9218" max="9241" width="4.75" style="14" customWidth="1"/>
    <col min="9242" max="9242" width="9" style="14"/>
    <col min="9243" max="9243" width="8.5" style="14" bestFit="1" customWidth="1"/>
    <col min="9244" max="9256" width="4.5" style="14" bestFit="1" customWidth="1"/>
    <col min="9257" max="9472" width="9" style="14"/>
    <col min="9473" max="9473" width="15.625" style="14" customWidth="1"/>
    <col min="9474" max="9497" width="4.75" style="14" customWidth="1"/>
    <col min="9498" max="9498" width="9" style="14"/>
    <col min="9499" max="9499" width="8.5" style="14" bestFit="1" customWidth="1"/>
    <col min="9500" max="9512" width="4.5" style="14" bestFit="1" customWidth="1"/>
    <col min="9513" max="9728" width="9" style="14"/>
    <col min="9729" max="9729" width="15.625" style="14" customWidth="1"/>
    <col min="9730" max="9753" width="4.75" style="14" customWidth="1"/>
    <col min="9754" max="9754" width="9" style="14"/>
    <col min="9755" max="9755" width="8.5" style="14" bestFit="1" customWidth="1"/>
    <col min="9756" max="9768" width="4.5" style="14" bestFit="1" customWidth="1"/>
    <col min="9769" max="9984" width="9" style="14"/>
    <col min="9985" max="9985" width="15.625" style="14" customWidth="1"/>
    <col min="9986" max="10009" width="4.75" style="14" customWidth="1"/>
    <col min="10010" max="10010" width="9" style="14"/>
    <col min="10011" max="10011" width="8.5" style="14" bestFit="1" customWidth="1"/>
    <col min="10012" max="10024" width="4.5" style="14" bestFit="1" customWidth="1"/>
    <col min="10025" max="10240" width="9" style="14"/>
    <col min="10241" max="10241" width="15.625" style="14" customWidth="1"/>
    <col min="10242" max="10265" width="4.75" style="14" customWidth="1"/>
    <col min="10266" max="10266" width="9" style="14"/>
    <col min="10267" max="10267" width="8.5" style="14" bestFit="1" customWidth="1"/>
    <col min="10268" max="10280" width="4.5" style="14" bestFit="1" customWidth="1"/>
    <col min="10281" max="10496" width="9" style="14"/>
    <col min="10497" max="10497" width="15.625" style="14" customWidth="1"/>
    <col min="10498" max="10521" width="4.75" style="14" customWidth="1"/>
    <col min="10522" max="10522" width="9" style="14"/>
    <col min="10523" max="10523" width="8.5" style="14" bestFit="1" customWidth="1"/>
    <col min="10524" max="10536" width="4.5" style="14" bestFit="1" customWidth="1"/>
    <col min="10537" max="10752" width="9" style="14"/>
    <col min="10753" max="10753" width="15.625" style="14" customWidth="1"/>
    <col min="10754" max="10777" width="4.75" style="14" customWidth="1"/>
    <col min="10778" max="10778" width="9" style="14"/>
    <col min="10779" max="10779" width="8.5" style="14" bestFit="1" customWidth="1"/>
    <col min="10780" max="10792" width="4.5" style="14" bestFit="1" customWidth="1"/>
    <col min="10793" max="11008" width="9" style="14"/>
    <col min="11009" max="11009" width="15.625" style="14" customWidth="1"/>
    <col min="11010" max="11033" width="4.75" style="14" customWidth="1"/>
    <col min="11034" max="11034" width="9" style="14"/>
    <col min="11035" max="11035" width="8.5" style="14" bestFit="1" customWidth="1"/>
    <col min="11036" max="11048" width="4.5" style="14" bestFit="1" customWidth="1"/>
    <col min="11049" max="11264" width="9" style="14"/>
    <col min="11265" max="11265" width="15.625" style="14" customWidth="1"/>
    <col min="11266" max="11289" width="4.75" style="14" customWidth="1"/>
    <col min="11290" max="11290" width="9" style="14"/>
    <col min="11291" max="11291" width="8.5" style="14" bestFit="1" customWidth="1"/>
    <col min="11292" max="11304" width="4.5" style="14" bestFit="1" customWidth="1"/>
    <col min="11305" max="11520" width="9" style="14"/>
    <col min="11521" max="11521" width="15.625" style="14" customWidth="1"/>
    <col min="11522" max="11545" width="4.75" style="14" customWidth="1"/>
    <col min="11546" max="11546" width="9" style="14"/>
    <col min="11547" max="11547" width="8.5" style="14" bestFit="1" customWidth="1"/>
    <col min="11548" max="11560" width="4.5" style="14" bestFit="1" customWidth="1"/>
    <col min="11561" max="11776" width="9" style="14"/>
    <col min="11777" max="11777" width="15.625" style="14" customWidth="1"/>
    <col min="11778" max="11801" width="4.75" style="14" customWidth="1"/>
    <col min="11802" max="11802" width="9" style="14"/>
    <col min="11803" max="11803" width="8.5" style="14" bestFit="1" customWidth="1"/>
    <col min="11804" max="11816" width="4.5" style="14" bestFit="1" customWidth="1"/>
    <col min="11817" max="12032" width="9" style="14"/>
    <col min="12033" max="12033" width="15.625" style="14" customWidth="1"/>
    <col min="12034" max="12057" width="4.75" style="14" customWidth="1"/>
    <col min="12058" max="12058" width="9" style="14"/>
    <col min="12059" max="12059" width="8.5" style="14" bestFit="1" customWidth="1"/>
    <col min="12060" max="12072" width="4.5" style="14" bestFit="1" customWidth="1"/>
    <col min="12073" max="12288" width="9" style="14"/>
    <col min="12289" max="12289" width="15.625" style="14" customWidth="1"/>
    <col min="12290" max="12313" width="4.75" style="14" customWidth="1"/>
    <col min="12314" max="12314" width="9" style="14"/>
    <col min="12315" max="12315" width="8.5" style="14" bestFit="1" customWidth="1"/>
    <col min="12316" max="12328" width="4.5" style="14" bestFit="1" customWidth="1"/>
    <col min="12329" max="12544" width="9" style="14"/>
    <col min="12545" max="12545" width="15.625" style="14" customWidth="1"/>
    <col min="12546" max="12569" width="4.75" style="14" customWidth="1"/>
    <col min="12570" max="12570" width="9" style="14"/>
    <col min="12571" max="12571" width="8.5" style="14" bestFit="1" customWidth="1"/>
    <col min="12572" max="12584" width="4.5" style="14" bestFit="1" customWidth="1"/>
    <col min="12585" max="12800" width="9" style="14"/>
    <col min="12801" max="12801" width="15.625" style="14" customWidth="1"/>
    <col min="12802" max="12825" width="4.75" style="14" customWidth="1"/>
    <col min="12826" max="12826" width="9" style="14"/>
    <col min="12827" max="12827" width="8.5" style="14" bestFit="1" customWidth="1"/>
    <col min="12828" max="12840" width="4.5" style="14" bestFit="1" customWidth="1"/>
    <col min="12841" max="13056" width="9" style="14"/>
    <col min="13057" max="13057" width="15.625" style="14" customWidth="1"/>
    <col min="13058" max="13081" width="4.75" style="14" customWidth="1"/>
    <col min="13082" max="13082" width="9" style="14"/>
    <col min="13083" max="13083" width="8.5" style="14" bestFit="1" customWidth="1"/>
    <col min="13084" max="13096" width="4.5" style="14" bestFit="1" customWidth="1"/>
    <col min="13097" max="13312" width="9" style="14"/>
    <col min="13313" max="13313" width="15.625" style="14" customWidth="1"/>
    <col min="13314" max="13337" width="4.75" style="14" customWidth="1"/>
    <col min="13338" max="13338" width="9" style="14"/>
    <col min="13339" max="13339" width="8.5" style="14" bestFit="1" customWidth="1"/>
    <col min="13340" max="13352" width="4.5" style="14" bestFit="1" customWidth="1"/>
    <col min="13353" max="13568" width="9" style="14"/>
    <col min="13569" max="13569" width="15.625" style="14" customWidth="1"/>
    <col min="13570" max="13593" width="4.75" style="14" customWidth="1"/>
    <col min="13594" max="13594" width="9" style="14"/>
    <col min="13595" max="13595" width="8.5" style="14" bestFit="1" customWidth="1"/>
    <col min="13596" max="13608" width="4.5" style="14" bestFit="1" customWidth="1"/>
    <col min="13609" max="13824" width="9" style="14"/>
    <col min="13825" max="13825" width="15.625" style="14" customWidth="1"/>
    <col min="13826" max="13849" width="4.75" style="14" customWidth="1"/>
    <col min="13850" max="13850" width="9" style="14"/>
    <col min="13851" max="13851" width="8.5" style="14" bestFit="1" customWidth="1"/>
    <col min="13852" max="13864" width="4.5" style="14" bestFit="1" customWidth="1"/>
    <col min="13865" max="14080" width="9" style="14"/>
    <col min="14081" max="14081" width="15.625" style="14" customWidth="1"/>
    <col min="14082" max="14105" width="4.75" style="14" customWidth="1"/>
    <col min="14106" max="14106" width="9" style="14"/>
    <col min="14107" max="14107" width="8.5" style="14" bestFit="1" customWidth="1"/>
    <col min="14108" max="14120" width="4.5" style="14" bestFit="1" customWidth="1"/>
    <col min="14121" max="14336" width="9" style="14"/>
    <col min="14337" max="14337" width="15.625" style="14" customWidth="1"/>
    <col min="14338" max="14361" width="4.75" style="14" customWidth="1"/>
    <col min="14362" max="14362" width="9" style="14"/>
    <col min="14363" max="14363" width="8.5" style="14" bestFit="1" customWidth="1"/>
    <col min="14364" max="14376" width="4.5" style="14" bestFit="1" customWidth="1"/>
    <col min="14377" max="14592" width="9" style="14"/>
    <col min="14593" max="14593" width="15.625" style="14" customWidth="1"/>
    <col min="14594" max="14617" width="4.75" style="14" customWidth="1"/>
    <col min="14618" max="14618" width="9" style="14"/>
    <col min="14619" max="14619" width="8.5" style="14" bestFit="1" customWidth="1"/>
    <col min="14620" max="14632" width="4.5" style="14" bestFit="1" customWidth="1"/>
    <col min="14633" max="14848" width="9" style="14"/>
    <col min="14849" max="14849" width="15.625" style="14" customWidth="1"/>
    <col min="14850" max="14873" width="4.75" style="14" customWidth="1"/>
    <col min="14874" max="14874" width="9" style="14"/>
    <col min="14875" max="14875" width="8.5" style="14" bestFit="1" customWidth="1"/>
    <col min="14876" max="14888" width="4.5" style="14" bestFit="1" customWidth="1"/>
    <col min="14889" max="15104" width="9" style="14"/>
    <col min="15105" max="15105" width="15.625" style="14" customWidth="1"/>
    <col min="15106" max="15129" width="4.75" style="14" customWidth="1"/>
    <col min="15130" max="15130" width="9" style="14"/>
    <col min="15131" max="15131" width="8.5" style="14" bestFit="1" customWidth="1"/>
    <col min="15132" max="15144" width="4.5" style="14" bestFit="1" customWidth="1"/>
    <col min="15145" max="15360" width="9" style="14"/>
    <col min="15361" max="15361" width="15.625" style="14" customWidth="1"/>
    <col min="15362" max="15385" width="4.75" style="14" customWidth="1"/>
    <col min="15386" max="15386" width="9" style="14"/>
    <col min="15387" max="15387" width="8.5" style="14" bestFit="1" customWidth="1"/>
    <col min="15388" max="15400" width="4.5" style="14" bestFit="1" customWidth="1"/>
    <col min="15401" max="15616" width="9" style="14"/>
    <col min="15617" max="15617" width="15.625" style="14" customWidth="1"/>
    <col min="15618" max="15641" width="4.75" style="14" customWidth="1"/>
    <col min="15642" max="15642" width="9" style="14"/>
    <col min="15643" max="15643" width="8.5" style="14" bestFit="1" customWidth="1"/>
    <col min="15644" max="15656" width="4.5" style="14" bestFit="1" customWidth="1"/>
    <col min="15657" max="15872" width="9" style="14"/>
    <col min="15873" max="15873" width="15.625" style="14" customWidth="1"/>
    <col min="15874" max="15897" width="4.75" style="14" customWidth="1"/>
    <col min="15898" max="15898" width="9" style="14"/>
    <col min="15899" max="15899" width="8.5" style="14" bestFit="1" customWidth="1"/>
    <col min="15900" max="15912" width="4.5" style="14" bestFit="1" customWidth="1"/>
    <col min="15913" max="16128" width="9" style="14"/>
    <col min="16129" max="16129" width="15.625" style="14" customWidth="1"/>
    <col min="16130" max="16153" width="4.75" style="14" customWidth="1"/>
    <col min="16154" max="16154" width="9" style="14"/>
    <col min="16155" max="16155" width="8.5" style="14" bestFit="1" customWidth="1"/>
    <col min="16156" max="16168" width="4.5" style="14" bestFit="1" customWidth="1"/>
    <col min="16169" max="16384" width="9" style="14"/>
  </cols>
  <sheetData>
    <row r="1" spans="1:40" s="104" customFormat="1" ht="18.75" customHeight="1">
      <c r="A1" s="1523" t="s">
        <v>3092</v>
      </c>
      <c r="B1" s="108"/>
      <c r="C1" s="108"/>
      <c r="D1" s="108"/>
      <c r="E1" s="108"/>
      <c r="F1" s="108"/>
      <c r="G1" s="108"/>
      <c r="T1" s="1942" t="s">
        <v>3093</v>
      </c>
      <c r="U1" s="1942"/>
      <c r="V1" s="1942" t="s">
        <v>3367</v>
      </c>
      <c r="W1" s="1942"/>
      <c r="X1" s="1942"/>
      <c r="Y1" s="1942"/>
    </row>
    <row r="2" spans="1:40" s="104" customFormat="1" ht="18.75" customHeight="1">
      <c r="A2" s="1523" t="s">
        <v>3095</v>
      </c>
      <c r="B2" s="108" t="s">
        <v>3368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457" t="s">
        <v>264</v>
      </c>
      <c r="T2" s="1942" t="s">
        <v>3242</v>
      </c>
      <c r="U2" s="1942"/>
      <c r="V2" s="1942" t="s">
        <v>754</v>
      </c>
      <c r="W2" s="1942"/>
      <c r="X2" s="1942"/>
      <c r="Y2" s="1942"/>
    </row>
    <row r="3" spans="1:40" s="113" customFormat="1" ht="24.75" customHeight="1">
      <c r="A3" s="1943" t="s">
        <v>3369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1943"/>
      <c r="Y3" s="1943"/>
    </row>
    <row r="4" spans="1:40" s="104" customFormat="1" ht="21.75" customHeight="1">
      <c r="A4" s="1642" t="s">
        <v>3370</v>
      </c>
      <c r="B4" s="1941" t="s">
        <v>3371</v>
      </c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941"/>
      <c r="V4" s="1941"/>
      <c r="W4" s="114"/>
      <c r="X4" s="114"/>
      <c r="Y4" s="1562" t="s">
        <v>3099</v>
      </c>
    </row>
    <row r="5" spans="1:40" s="104" customFormat="1" ht="15" customHeight="1">
      <c r="A5" s="1958" t="s">
        <v>3372</v>
      </c>
      <c r="B5" s="1996" t="s">
        <v>3046</v>
      </c>
      <c r="C5" s="1997"/>
      <c r="D5" s="1997"/>
      <c r="E5" s="2000" t="s">
        <v>3373</v>
      </c>
      <c r="F5" s="2001"/>
      <c r="G5" s="2001"/>
      <c r="H5" s="2001"/>
      <c r="I5" s="2001"/>
      <c r="J5" s="2001"/>
      <c r="K5" s="2001"/>
      <c r="L5" s="2001"/>
      <c r="M5" s="2001"/>
      <c r="N5" s="2001"/>
      <c r="O5" s="2001"/>
      <c r="P5" s="2002"/>
      <c r="Q5" s="1951" t="s">
        <v>3374</v>
      </c>
      <c r="R5" s="1952"/>
      <c r="S5" s="1952"/>
      <c r="T5" s="1952"/>
      <c r="U5" s="1952"/>
      <c r="V5" s="1952"/>
      <c r="W5" s="1952"/>
      <c r="X5" s="1952"/>
      <c r="Y5" s="1952"/>
      <c r="Z5" s="108"/>
    </row>
    <row r="6" spans="1:40" s="104" customFormat="1" ht="15" customHeight="1">
      <c r="A6" s="1959"/>
      <c r="B6" s="1998"/>
      <c r="C6" s="1999"/>
      <c r="D6" s="1999"/>
      <c r="E6" s="2003" t="s">
        <v>3375</v>
      </c>
      <c r="F6" s="2004"/>
      <c r="G6" s="2005"/>
      <c r="H6" s="2003" t="s">
        <v>3376</v>
      </c>
      <c r="I6" s="2004"/>
      <c r="J6" s="2005"/>
      <c r="K6" s="2003" t="s">
        <v>3377</v>
      </c>
      <c r="L6" s="2004"/>
      <c r="M6" s="2005"/>
      <c r="N6" s="2003" t="s">
        <v>3378</v>
      </c>
      <c r="O6" s="2004"/>
      <c r="P6" s="2005"/>
      <c r="Q6" s="1942" t="s">
        <v>3379</v>
      </c>
      <c r="R6" s="1942"/>
      <c r="S6" s="1942"/>
      <c r="T6" s="1942" t="s">
        <v>3380</v>
      </c>
      <c r="U6" s="1942"/>
      <c r="V6" s="1942"/>
      <c r="W6" s="1942" t="s">
        <v>3381</v>
      </c>
      <c r="X6" s="1942"/>
      <c r="Y6" s="1951"/>
      <c r="Z6" s="108"/>
    </row>
    <row r="7" spans="1:40" s="104" customFormat="1" ht="15" customHeight="1">
      <c r="A7" s="1995"/>
      <c r="B7" s="1528" t="s">
        <v>3382</v>
      </c>
      <c r="C7" s="1528" t="s">
        <v>3044</v>
      </c>
      <c r="D7" s="1528" t="s">
        <v>3383</v>
      </c>
      <c r="E7" s="610" t="s">
        <v>49</v>
      </c>
      <c r="F7" s="610" t="s">
        <v>142</v>
      </c>
      <c r="G7" s="610" t="s">
        <v>68</v>
      </c>
      <c r="H7" s="610" t="s">
        <v>49</v>
      </c>
      <c r="I7" s="610" t="s">
        <v>142</v>
      </c>
      <c r="J7" s="610" t="s">
        <v>68</v>
      </c>
      <c r="K7" s="610" t="s">
        <v>49</v>
      </c>
      <c r="L7" s="610" t="s">
        <v>142</v>
      </c>
      <c r="M7" s="610" t="s">
        <v>68</v>
      </c>
      <c r="N7" s="610" t="s">
        <v>49</v>
      </c>
      <c r="O7" s="610" t="s">
        <v>142</v>
      </c>
      <c r="P7" s="610" t="s">
        <v>68</v>
      </c>
      <c r="Q7" s="1523" t="s">
        <v>49</v>
      </c>
      <c r="R7" s="1523" t="s">
        <v>142</v>
      </c>
      <c r="S7" s="1523" t="s">
        <v>68</v>
      </c>
      <c r="T7" s="1523" t="s">
        <v>49</v>
      </c>
      <c r="U7" s="1523" t="s">
        <v>142</v>
      </c>
      <c r="V7" s="1523" t="s">
        <v>68</v>
      </c>
      <c r="W7" s="1523" t="s">
        <v>49</v>
      </c>
      <c r="X7" s="1523" t="s">
        <v>142</v>
      </c>
      <c r="Y7" s="1528" t="s">
        <v>68</v>
      </c>
      <c r="Z7" s="108"/>
      <c r="AA7" s="109"/>
    </row>
    <row r="8" spans="1:40" s="104" customFormat="1" ht="12.95" customHeight="1">
      <c r="A8" s="116" t="s">
        <v>150</v>
      </c>
      <c r="B8" s="611">
        <f>C8+D8</f>
        <v>2143</v>
      </c>
      <c r="C8" s="612">
        <f>SUM(C10:C21)</f>
        <v>1067</v>
      </c>
      <c r="D8" s="612">
        <f>SUM(D10:D21)</f>
        <v>1076</v>
      </c>
      <c r="E8" s="194">
        <f>F8+G8</f>
        <v>734</v>
      </c>
      <c r="F8" s="612">
        <f>SUM(F10:F21)</f>
        <v>353</v>
      </c>
      <c r="G8" s="612">
        <f>SUM(G10:G21)</f>
        <v>381</v>
      </c>
      <c r="H8" s="194">
        <f>I8+J8</f>
        <v>747</v>
      </c>
      <c r="I8" s="612">
        <f>SUM(I10:I21)</f>
        <v>369</v>
      </c>
      <c r="J8" s="612">
        <f>SUM(J10:J21)</f>
        <v>378</v>
      </c>
      <c r="K8" s="194">
        <f>L8+M8</f>
        <v>662</v>
      </c>
      <c r="L8" s="612">
        <f>SUM(L10:L21)</f>
        <v>345</v>
      </c>
      <c r="M8" s="612">
        <f>SUM(M10:M21)</f>
        <v>317</v>
      </c>
      <c r="N8" s="194">
        <f>O8+P8</f>
        <v>0</v>
      </c>
      <c r="O8" s="612">
        <f>SUM(O10:O21)</f>
        <v>0</v>
      </c>
      <c r="P8" s="612">
        <f>SUM(P10:P21)</f>
        <v>0</v>
      </c>
      <c r="Q8" s="194">
        <f>R8+S8</f>
        <v>41</v>
      </c>
      <c r="R8" s="612">
        <f>SUM(R10:R21)</f>
        <v>15</v>
      </c>
      <c r="S8" s="612">
        <f>SUM(S10:S21)</f>
        <v>26</v>
      </c>
      <c r="T8" s="194">
        <f>U8+V8</f>
        <v>702</v>
      </c>
      <c r="U8" s="612">
        <f>SUM(U10:U21)</f>
        <v>422</v>
      </c>
      <c r="V8" s="612">
        <f>SUM(V10:V21)</f>
        <v>280</v>
      </c>
      <c r="W8" s="194">
        <f>X8+Y8</f>
        <v>1400</v>
      </c>
      <c r="X8" s="612">
        <f>SUM(X10:X21)</f>
        <v>630</v>
      </c>
      <c r="Y8" s="612">
        <f>SUM(Y10:Y21)</f>
        <v>770</v>
      </c>
      <c r="AA8" s="294">
        <f>B8-C8-D8</f>
        <v>0</v>
      </c>
      <c r="AB8" s="293">
        <f>E8-F8-G8</f>
        <v>0</v>
      </c>
      <c r="AC8" s="293">
        <f>H8-I8-J8</f>
        <v>0</v>
      </c>
      <c r="AD8" s="293">
        <f>K8-L8-M8</f>
        <v>0</v>
      </c>
      <c r="AE8" s="293">
        <f>N8-O8-P8</f>
        <v>0</v>
      </c>
      <c r="AF8" s="293">
        <f>B8-E8-H8-K8-N8</f>
        <v>0</v>
      </c>
      <c r="AG8" s="293">
        <f>C8-F8-I8-L8-O8</f>
        <v>0</v>
      </c>
      <c r="AH8" s="293">
        <f>D8-G8-J8-M8-P8</f>
        <v>0</v>
      </c>
      <c r="AI8" s="293">
        <f>Q8-R8-S8</f>
        <v>0</v>
      </c>
      <c r="AJ8" s="293">
        <f>T8-U8-V8</f>
        <v>0</v>
      </c>
      <c r="AK8" s="293">
        <f>W8-X8-Y8</f>
        <v>0</v>
      </c>
      <c r="AL8" s="293">
        <f>B8-Q8-T8-W8</f>
        <v>0</v>
      </c>
      <c r="AM8" s="293">
        <f>C8-R8-U8-X8</f>
        <v>0</v>
      </c>
      <c r="AN8" s="293">
        <f>D8-S8-V8-Y8</f>
        <v>0</v>
      </c>
    </row>
    <row r="9" spans="1:40" s="104" customFormat="1" ht="21" customHeight="1">
      <c r="A9" s="108" t="s">
        <v>280</v>
      </c>
      <c r="B9" s="188"/>
      <c r="C9" s="189"/>
      <c r="D9" s="189"/>
      <c r="E9" s="194"/>
      <c r="F9" s="194"/>
      <c r="G9" s="194"/>
      <c r="H9" s="189"/>
      <c r="I9" s="194"/>
      <c r="J9" s="194"/>
      <c r="K9" s="1610"/>
      <c r="L9" s="1610"/>
      <c r="M9" s="194"/>
      <c r="N9" s="194"/>
      <c r="O9" s="1610"/>
      <c r="P9" s="194"/>
      <c r="Q9" s="1610"/>
      <c r="R9" s="194"/>
      <c r="S9" s="1610"/>
      <c r="T9" s="194"/>
      <c r="U9" s="1610"/>
      <c r="V9" s="194"/>
      <c r="W9" s="1610"/>
      <c r="X9" s="194"/>
      <c r="Y9" s="1610"/>
      <c r="AA9" s="109"/>
    </row>
    <row r="10" spans="1:40" s="104" customFormat="1" ht="12.95" customHeight="1">
      <c r="A10" s="93" t="s">
        <v>270</v>
      </c>
      <c r="B10" s="188">
        <f>E10+H10+K10+N10</f>
        <v>293</v>
      </c>
      <c r="C10" s="189">
        <f>F10+I10+L10+O10</f>
        <v>94</v>
      </c>
      <c r="D10" s="189">
        <f>G10+J10+M10+P10</f>
        <v>199</v>
      </c>
      <c r="E10" s="194">
        <f>F10+G10</f>
        <v>89</v>
      </c>
      <c r="F10" s="194">
        <v>24</v>
      </c>
      <c r="G10" s="194">
        <v>65</v>
      </c>
      <c r="H10" s="194">
        <f>I10+J10</f>
        <v>108</v>
      </c>
      <c r="I10" s="194">
        <v>40</v>
      </c>
      <c r="J10" s="194">
        <v>68</v>
      </c>
      <c r="K10" s="194">
        <f>L10+M10</f>
        <v>96</v>
      </c>
      <c r="L10" s="1610">
        <v>30</v>
      </c>
      <c r="M10" s="194">
        <v>66</v>
      </c>
      <c r="N10" s="194">
        <f>O10+P10</f>
        <v>0</v>
      </c>
      <c r="O10" s="1610">
        <v>0</v>
      </c>
      <c r="P10" s="194">
        <v>0</v>
      </c>
      <c r="Q10" s="194">
        <f>R10+S10</f>
        <v>0</v>
      </c>
      <c r="R10" s="329">
        <v>0</v>
      </c>
      <c r="S10" s="329">
        <v>0</v>
      </c>
      <c r="T10" s="194">
        <f>U10+V10</f>
        <v>0</v>
      </c>
      <c r="U10" s="1610">
        <v>0</v>
      </c>
      <c r="V10" s="194">
        <v>0</v>
      </c>
      <c r="W10" s="194">
        <f>X10+Y10</f>
        <v>293</v>
      </c>
      <c r="X10" s="329">
        <v>94</v>
      </c>
      <c r="Y10" s="613">
        <v>199</v>
      </c>
      <c r="AA10" s="294">
        <f t="shared" ref="AA10:AA21" si="0">B10-C10-D10</f>
        <v>0</v>
      </c>
      <c r="AB10" s="293">
        <f t="shared" ref="AB10:AB21" si="1">E10-F10-G10</f>
        <v>0</v>
      </c>
      <c r="AC10" s="293">
        <f t="shared" ref="AC10:AC21" si="2">H10-I10-J10</f>
        <v>0</v>
      </c>
      <c r="AD10" s="293">
        <f t="shared" ref="AD10:AD21" si="3">K10-L10-M10</f>
        <v>0</v>
      </c>
      <c r="AE10" s="293">
        <f t="shared" ref="AE10:AE21" si="4">N10-O10-P10</f>
        <v>0</v>
      </c>
      <c r="AF10" s="293">
        <f t="shared" ref="AF10:AH21" si="5">B10-E10-H10-K10-N10</f>
        <v>0</v>
      </c>
      <c r="AG10" s="293">
        <f t="shared" si="5"/>
        <v>0</v>
      </c>
      <c r="AH10" s="293">
        <f t="shared" si="5"/>
        <v>0</v>
      </c>
      <c r="AI10" s="293">
        <f t="shared" ref="AI10:AI21" si="6">Q10-R10-S10</f>
        <v>0</v>
      </c>
      <c r="AJ10" s="293">
        <f t="shared" ref="AJ10:AJ21" si="7">T10-U10-V10</f>
        <v>0</v>
      </c>
      <c r="AK10" s="293">
        <f t="shared" ref="AK10:AK21" si="8">W10-X10-Y10</f>
        <v>0</v>
      </c>
      <c r="AL10" s="293">
        <f t="shared" ref="AL10:AN21" si="9">B10-Q10-T10-W10</f>
        <v>0</v>
      </c>
      <c r="AM10" s="293">
        <f t="shared" si="9"/>
        <v>0</v>
      </c>
      <c r="AN10" s="293">
        <f t="shared" si="9"/>
        <v>0</v>
      </c>
    </row>
    <row r="11" spans="1:40" s="104" customFormat="1" ht="12.95" customHeight="1">
      <c r="A11" s="93" t="s">
        <v>96</v>
      </c>
      <c r="B11" s="188">
        <f t="shared" ref="B11:D36" si="10">E11+H11+K11+N11</f>
        <v>342</v>
      </c>
      <c r="C11" s="189">
        <f t="shared" si="10"/>
        <v>219</v>
      </c>
      <c r="D11" s="189">
        <f t="shared" si="10"/>
        <v>123</v>
      </c>
      <c r="E11" s="194">
        <f t="shared" ref="E11:E36" si="11">F11+G11</f>
        <v>99</v>
      </c>
      <c r="F11" s="194">
        <v>68</v>
      </c>
      <c r="G11" s="194">
        <v>31</v>
      </c>
      <c r="H11" s="194">
        <f t="shared" ref="H11:H36" si="12">I11+J11</f>
        <v>125</v>
      </c>
      <c r="I11" s="194">
        <v>79</v>
      </c>
      <c r="J11" s="194">
        <v>46</v>
      </c>
      <c r="K11" s="194">
        <f t="shared" ref="K11:K36" si="13">L11+M11</f>
        <v>118</v>
      </c>
      <c r="L11" s="1610">
        <v>72</v>
      </c>
      <c r="M11" s="194">
        <v>46</v>
      </c>
      <c r="N11" s="194">
        <f t="shared" ref="N11:N36" si="14">O11+P11</f>
        <v>0</v>
      </c>
      <c r="O11" s="1610">
        <v>0</v>
      </c>
      <c r="P11" s="194">
        <v>0</v>
      </c>
      <c r="Q11" s="194">
        <f t="shared" ref="Q11:Q36" si="15">R11+S11</f>
        <v>0</v>
      </c>
      <c r="R11" s="329">
        <v>0</v>
      </c>
      <c r="S11" s="329">
        <v>0</v>
      </c>
      <c r="T11" s="194">
        <f t="shared" ref="T11:T36" si="16">U11+V11</f>
        <v>235</v>
      </c>
      <c r="U11" s="1610">
        <v>131</v>
      </c>
      <c r="V11" s="194">
        <v>104</v>
      </c>
      <c r="W11" s="194">
        <f t="shared" ref="W11:W36" si="17">X11+Y11</f>
        <v>107</v>
      </c>
      <c r="X11" s="329">
        <v>88</v>
      </c>
      <c r="Y11" s="613">
        <v>19</v>
      </c>
      <c r="AA11" s="294">
        <f t="shared" si="0"/>
        <v>0</v>
      </c>
      <c r="AB11" s="293">
        <f t="shared" si="1"/>
        <v>0</v>
      </c>
      <c r="AC11" s="293">
        <f t="shared" si="2"/>
        <v>0</v>
      </c>
      <c r="AD11" s="293">
        <f t="shared" si="3"/>
        <v>0</v>
      </c>
      <c r="AE11" s="293">
        <f t="shared" si="4"/>
        <v>0</v>
      </c>
      <c r="AF11" s="293">
        <f t="shared" si="5"/>
        <v>0</v>
      </c>
      <c r="AG11" s="293">
        <f t="shared" si="5"/>
        <v>0</v>
      </c>
      <c r="AH11" s="293">
        <f t="shared" si="5"/>
        <v>0</v>
      </c>
      <c r="AI11" s="293">
        <f t="shared" si="6"/>
        <v>0</v>
      </c>
      <c r="AJ11" s="293">
        <f t="shared" si="7"/>
        <v>0</v>
      </c>
      <c r="AK11" s="293">
        <f t="shared" si="8"/>
        <v>0</v>
      </c>
      <c r="AL11" s="293">
        <f t="shared" si="9"/>
        <v>0</v>
      </c>
      <c r="AM11" s="293">
        <f t="shared" si="9"/>
        <v>0</v>
      </c>
      <c r="AN11" s="293">
        <f t="shared" si="9"/>
        <v>0</v>
      </c>
    </row>
    <row r="12" spans="1:40" s="104" customFormat="1" ht="12.95" customHeight="1">
      <c r="A12" s="93" t="s">
        <v>97</v>
      </c>
      <c r="B12" s="188">
        <f t="shared" si="10"/>
        <v>223</v>
      </c>
      <c r="C12" s="189">
        <f t="shared" si="10"/>
        <v>114</v>
      </c>
      <c r="D12" s="189">
        <f t="shared" si="10"/>
        <v>109</v>
      </c>
      <c r="E12" s="194">
        <f t="shared" si="11"/>
        <v>74</v>
      </c>
      <c r="F12" s="194">
        <v>41</v>
      </c>
      <c r="G12" s="194">
        <v>33</v>
      </c>
      <c r="H12" s="194">
        <f t="shared" si="12"/>
        <v>79</v>
      </c>
      <c r="I12" s="194">
        <v>40</v>
      </c>
      <c r="J12" s="194">
        <v>39</v>
      </c>
      <c r="K12" s="194">
        <f t="shared" si="13"/>
        <v>70</v>
      </c>
      <c r="L12" s="1610">
        <v>33</v>
      </c>
      <c r="M12" s="194">
        <v>37</v>
      </c>
      <c r="N12" s="194">
        <f t="shared" si="14"/>
        <v>0</v>
      </c>
      <c r="O12" s="1610">
        <v>0</v>
      </c>
      <c r="P12" s="194">
        <v>0</v>
      </c>
      <c r="Q12" s="194">
        <f t="shared" si="15"/>
        <v>0</v>
      </c>
      <c r="R12" s="329">
        <v>0</v>
      </c>
      <c r="S12" s="329">
        <v>0</v>
      </c>
      <c r="T12" s="194">
        <f t="shared" si="16"/>
        <v>75</v>
      </c>
      <c r="U12" s="1610">
        <v>66</v>
      </c>
      <c r="V12" s="194">
        <v>9</v>
      </c>
      <c r="W12" s="194">
        <f t="shared" si="17"/>
        <v>148</v>
      </c>
      <c r="X12" s="329">
        <v>48</v>
      </c>
      <c r="Y12" s="613">
        <v>100</v>
      </c>
      <c r="AA12" s="294">
        <f t="shared" si="0"/>
        <v>0</v>
      </c>
      <c r="AB12" s="293">
        <f t="shared" si="1"/>
        <v>0</v>
      </c>
      <c r="AC12" s="293">
        <f t="shared" si="2"/>
        <v>0</v>
      </c>
      <c r="AD12" s="293">
        <f t="shared" si="3"/>
        <v>0</v>
      </c>
      <c r="AE12" s="293">
        <f t="shared" si="4"/>
        <v>0</v>
      </c>
      <c r="AF12" s="293">
        <f t="shared" si="5"/>
        <v>0</v>
      </c>
      <c r="AG12" s="293">
        <f t="shared" si="5"/>
        <v>0</v>
      </c>
      <c r="AH12" s="293">
        <f t="shared" si="5"/>
        <v>0</v>
      </c>
      <c r="AI12" s="293">
        <f t="shared" si="6"/>
        <v>0</v>
      </c>
      <c r="AJ12" s="293">
        <f t="shared" si="7"/>
        <v>0</v>
      </c>
      <c r="AK12" s="293">
        <f t="shared" si="8"/>
        <v>0</v>
      </c>
      <c r="AL12" s="293">
        <f t="shared" si="9"/>
        <v>0</v>
      </c>
      <c r="AM12" s="293">
        <f t="shared" si="9"/>
        <v>0</v>
      </c>
      <c r="AN12" s="293">
        <f t="shared" si="9"/>
        <v>0</v>
      </c>
    </row>
    <row r="13" spans="1:40" s="104" customFormat="1" ht="12.95" customHeight="1">
      <c r="A13" s="93" t="s">
        <v>98</v>
      </c>
      <c r="B13" s="188">
        <f t="shared" si="10"/>
        <v>164</v>
      </c>
      <c r="C13" s="189">
        <f t="shared" si="10"/>
        <v>22</v>
      </c>
      <c r="D13" s="189">
        <f t="shared" si="10"/>
        <v>142</v>
      </c>
      <c r="E13" s="194">
        <f t="shared" si="11"/>
        <v>66</v>
      </c>
      <c r="F13" s="194">
        <v>14</v>
      </c>
      <c r="G13" s="194">
        <v>52</v>
      </c>
      <c r="H13" s="194">
        <f t="shared" si="12"/>
        <v>53</v>
      </c>
      <c r="I13" s="194">
        <v>7</v>
      </c>
      <c r="J13" s="194">
        <v>46</v>
      </c>
      <c r="K13" s="194">
        <f t="shared" si="13"/>
        <v>45</v>
      </c>
      <c r="L13" s="1610">
        <v>1</v>
      </c>
      <c r="M13" s="194">
        <v>44</v>
      </c>
      <c r="N13" s="194">
        <f t="shared" si="14"/>
        <v>0</v>
      </c>
      <c r="O13" s="1610">
        <v>0</v>
      </c>
      <c r="P13" s="194">
        <v>0</v>
      </c>
      <c r="Q13" s="194">
        <f t="shared" si="15"/>
        <v>0</v>
      </c>
      <c r="R13" s="329">
        <v>0</v>
      </c>
      <c r="S13" s="329">
        <v>0</v>
      </c>
      <c r="T13" s="194">
        <f t="shared" si="16"/>
        <v>0</v>
      </c>
      <c r="U13" s="1610">
        <v>0</v>
      </c>
      <c r="V13" s="194">
        <v>0</v>
      </c>
      <c r="W13" s="194">
        <f t="shared" si="17"/>
        <v>164</v>
      </c>
      <c r="X13" s="329">
        <v>22</v>
      </c>
      <c r="Y13" s="613">
        <v>142</v>
      </c>
      <c r="AA13" s="294">
        <f t="shared" si="0"/>
        <v>0</v>
      </c>
      <c r="AB13" s="293">
        <f t="shared" si="1"/>
        <v>0</v>
      </c>
      <c r="AC13" s="293">
        <f t="shared" si="2"/>
        <v>0</v>
      </c>
      <c r="AD13" s="293">
        <f t="shared" si="3"/>
        <v>0</v>
      </c>
      <c r="AE13" s="293">
        <f t="shared" si="4"/>
        <v>0</v>
      </c>
      <c r="AF13" s="293">
        <f t="shared" si="5"/>
        <v>0</v>
      </c>
      <c r="AG13" s="293">
        <f t="shared" si="5"/>
        <v>0</v>
      </c>
      <c r="AH13" s="293">
        <f t="shared" si="5"/>
        <v>0</v>
      </c>
      <c r="AI13" s="293">
        <f t="shared" si="6"/>
        <v>0</v>
      </c>
      <c r="AJ13" s="293">
        <f t="shared" si="7"/>
        <v>0</v>
      </c>
      <c r="AK13" s="293">
        <f t="shared" si="8"/>
        <v>0</v>
      </c>
      <c r="AL13" s="293">
        <f t="shared" si="9"/>
        <v>0</v>
      </c>
      <c r="AM13" s="293">
        <f t="shared" si="9"/>
        <v>0</v>
      </c>
      <c r="AN13" s="293">
        <f t="shared" si="9"/>
        <v>0</v>
      </c>
    </row>
    <row r="14" spans="1:40" s="104" customFormat="1" ht="12.95" customHeight="1">
      <c r="A14" s="93" t="s">
        <v>99</v>
      </c>
      <c r="B14" s="188">
        <f t="shared" si="10"/>
        <v>160</v>
      </c>
      <c r="C14" s="189">
        <f t="shared" si="10"/>
        <v>122</v>
      </c>
      <c r="D14" s="189">
        <f t="shared" si="10"/>
        <v>38</v>
      </c>
      <c r="E14" s="194">
        <f t="shared" si="11"/>
        <v>52</v>
      </c>
      <c r="F14" s="194">
        <v>41</v>
      </c>
      <c r="G14" s="194">
        <v>11</v>
      </c>
      <c r="H14" s="194">
        <f t="shared" si="12"/>
        <v>55</v>
      </c>
      <c r="I14" s="194">
        <v>44</v>
      </c>
      <c r="J14" s="194">
        <v>11</v>
      </c>
      <c r="K14" s="194">
        <f t="shared" si="13"/>
        <v>53</v>
      </c>
      <c r="L14" s="1610">
        <v>37</v>
      </c>
      <c r="M14" s="194">
        <v>16</v>
      </c>
      <c r="N14" s="194">
        <f t="shared" si="14"/>
        <v>0</v>
      </c>
      <c r="O14" s="1610">
        <v>0</v>
      </c>
      <c r="P14" s="194">
        <v>0</v>
      </c>
      <c r="Q14" s="194">
        <f t="shared" si="15"/>
        <v>0</v>
      </c>
      <c r="R14" s="329">
        <v>0</v>
      </c>
      <c r="S14" s="329">
        <v>0</v>
      </c>
      <c r="T14" s="194">
        <f t="shared" si="16"/>
        <v>0</v>
      </c>
      <c r="U14" s="1610">
        <v>0</v>
      </c>
      <c r="V14" s="194">
        <v>0</v>
      </c>
      <c r="W14" s="194">
        <f t="shared" si="17"/>
        <v>160</v>
      </c>
      <c r="X14" s="329">
        <v>122</v>
      </c>
      <c r="Y14" s="613">
        <v>38</v>
      </c>
      <c r="AA14" s="294">
        <f t="shared" si="0"/>
        <v>0</v>
      </c>
      <c r="AB14" s="293">
        <f t="shared" si="1"/>
        <v>0</v>
      </c>
      <c r="AC14" s="293">
        <f t="shared" si="2"/>
        <v>0</v>
      </c>
      <c r="AD14" s="293">
        <f t="shared" si="3"/>
        <v>0</v>
      </c>
      <c r="AE14" s="293">
        <f t="shared" si="4"/>
        <v>0</v>
      </c>
      <c r="AF14" s="293">
        <f t="shared" si="5"/>
        <v>0</v>
      </c>
      <c r="AG14" s="293">
        <f t="shared" si="5"/>
        <v>0</v>
      </c>
      <c r="AH14" s="293">
        <f t="shared" si="5"/>
        <v>0</v>
      </c>
      <c r="AI14" s="293">
        <f t="shared" si="6"/>
        <v>0</v>
      </c>
      <c r="AJ14" s="293">
        <f t="shared" si="7"/>
        <v>0</v>
      </c>
      <c r="AK14" s="293">
        <f t="shared" si="8"/>
        <v>0</v>
      </c>
      <c r="AL14" s="293">
        <f t="shared" si="9"/>
        <v>0</v>
      </c>
      <c r="AM14" s="293">
        <f t="shared" si="9"/>
        <v>0</v>
      </c>
      <c r="AN14" s="293">
        <f t="shared" si="9"/>
        <v>0</v>
      </c>
    </row>
    <row r="15" spans="1:40" s="104" customFormat="1" ht="12.95" customHeight="1">
      <c r="A15" s="93" t="s">
        <v>281</v>
      </c>
      <c r="B15" s="188">
        <f t="shared" si="10"/>
        <v>83</v>
      </c>
      <c r="C15" s="189">
        <f t="shared" si="10"/>
        <v>31</v>
      </c>
      <c r="D15" s="189">
        <f t="shared" si="10"/>
        <v>52</v>
      </c>
      <c r="E15" s="194">
        <f t="shared" si="11"/>
        <v>37</v>
      </c>
      <c r="F15" s="194">
        <v>13</v>
      </c>
      <c r="G15" s="194">
        <v>24</v>
      </c>
      <c r="H15" s="194">
        <f t="shared" si="12"/>
        <v>27</v>
      </c>
      <c r="I15" s="194">
        <v>10</v>
      </c>
      <c r="J15" s="194">
        <v>17</v>
      </c>
      <c r="K15" s="194">
        <f t="shared" si="13"/>
        <v>19</v>
      </c>
      <c r="L15" s="1610">
        <v>8</v>
      </c>
      <c r="M15" s="194">
        <v>11</v>
      </c>
      <c r="N15" s="194">
        <f t="shared" si="14"/>
        <v>0</v>
      </c>
      <c r="O15" s="1610">
        <v>0</v>
      </c>
      <c r="P15" s="194">
        <v>0</v>
      </c>
      <c r="Q15" s="194">
        <f t="shared" si="15"/>
        <v>0</v>
      </c>
      <c r="R15" s="329">
        <v>0</v>
      </c>
      <c r="S15" s="329">
        <v>0</v>
      </c>
      <c r="T15" s="194">
        <f t="shared" si="16"/>
        <v>0</v>
      </c>
      <c r="U15" s="1610">
        <v>0</v>
      </c>
      <c r="V15" s="194">
        <v>0</v>
      </c>
      <c r="W15" s="194">
        <f t="shared" si="17"/>
        <v>83</v>
      </c>
      <c r="X15" s="329">
        <v>31</v>
      </c>
      <c r="Y15" s="613">
        <v>52</v>
      </c>
      <c r="AA15" s="294">
        <f t="shared" si="0"/>
        <v>0</v>
      </c>
      <c r="AB15" s="293">
        <f t="shared" si="1"/>
        <v>0</v>
      </c>
      <c r="AC15" s="293">
        <f t="shared" si="2"/>
        <v>0</v>
      </c>
      <c r="AD15" s="293">
        <f t="shared" si="3"/>
        <v>0</v>
      </c>
      <c r="AE15" s="293">
        <f t="shared" si="4"/>
        <v>0</v>
      </c>
      <c r="AF15" s="293">
        <f t="shared" si="5"/>
        <v>0</v>
      </c>
      <c r="AG15" s="293">
        <f t="shared" si="5"/>
        <v>0</v>
      </c>
      <c r="AH15" s="293">
        <f t="shared" si="5"/>
        <v>0</v>
      </c>
      <c r="AI15" s="293">
        <f t="shared" si="6"/>
        <v>0</v>
      </c>
      <c r="AJ15" s="293">
        <f t="shared" si="7"/>
        <v>0</v>
      </c>
      <c r="AK15" s="293">
        <f t="shared" si="8"/>
        <v>0</v>
      </c>
      <c r="AL15" s="293">
        <f t="shared" si="9"/>
        <v>0</v>
      </c>
      <c r="AM15" s="293">
        <f t="shared" si="9"/>
        <v>0</v>
      </c>
      <c r="AN15" s="293">
        <f t="shared" si="9"/>
        <v>0</v>
      </c>
    </row>
    <row r="16" spans="1:40" s="104" customFormat="1" ht="12.95" customHeight="1">
      <c r="A16" s="93" t="s">
        <v>282</v>
      </c>
      <c r="B16" s="188">
        <f t="shared" si="10"/>
        <v>0</v>
      </c>
      <c r="C16" s="189">
        <f t="shared" si="10"/>
        <v>0</v>
      </c>
      <c r="D16" s="189">
        <f t="shared" si="10"/>
        <v>0</v>
      </c>
      <c r="E16" s="194">
        <f t="shared" si="11"/>
        <v>0</v>
      </c>
      <c r="F16" s="194">
        <v>0</v>
      </c>
      <c r="G16" s="194">
        <v>0</v>
      </c>
      <c r="H16" s="194">
        <f t="shared" si="12"/>
        <v>0</v>
      </c>
      <c r="I16" s="194">
        <v>0</v>
      </c>
      <c r="J16" s="194">
        <v>0</v>
      </c>
      <c r="K16" s="194">
        <f t="shared" si="13"/>
        <v>0</v>
      </c>
      <c r="L16" s="1610">
        <v>0</v>
      </c>
      <c r="M16" s="194">
        <v>0</v>
      </c>
      <c r="N16" s="194">
        <f t="shared" si="14"/>
        <v>0</v>
      </c>
      <c r="O16" s="1610">
        <v>0</v>
      </c>
      <c r="P16" s="194">
        <v>0</v>
      </c>
      <c r="Q16" s="194">
        <f t="shared" si="15"/>
        <v>0</v>
      </c>
      <c r="R16" s="329">
        <v>0</v>
      </c>
      <c r="S16" s="329">
        <v>0</v>
      </c>
      <c r="T16" s="194">
        <f t="shared" si="16"/>
        <v>0</v>
      </c>
      <c r="U16" s="1610">
        <v>0</v>
      </c>
      <c r="V16" s="194">
        <v>0</v>
      </c>
      <c r="W16" s="194">
        <f t="shared" si="17"/>
        <v>0</v>
      </c>
      <c r="X16" s="329">
        <v>0</v>
      </c>
      <c r="Y16" s="613">
        <v>0</v>
      </c>
      <c r="AA16" s="294">
        <f t="shared" si="0"/>
        <v>0</v>
      </c>
      <c r="AB16" s="293">
        <f t="shared" si="1"/>
        <v>0</v>
      </c>
      <c r="AC16" s="293">
        <f t="shared" si="2"/>
        <v>0</v>
      </c>
      <c r="AD16" s="293">
        <f t="shared" si="3"/>
        <v>0</v>
      </c>
      <c r="AE16" s="293">
        <f t="shared" si="4"/>
        <v>0</v>
      </c>
      <c r="AF16" s="293">
        <f t="shared" si="5"/>
        <v>0</v>
      </c>
      <c r="AG16" s="293">
        <f t="shared" si="5"/>
        <v>0</v>
      </c>
      <c r="AH16" s="293">
        <f t="shared" si="5"/>
        <v>0</v>
      </c>
      <c r="AI16" s="293">
        <f t="shared" si="6"/>
        <v>0</v>
      </c>
      <c r="AJ16" s="293">
        <f t="shared" si="7"/>
        <v>0</v>
      </c>
      <c r="AK16" s="293">
        <f t="shared" si="8"/>
        <v>0</v>
      </c>
      <c r="AL16" s="293">
        <f t="shared" si="9"/>
        <v>0</v>
      </c>
      <c r="AM16" s="293">
        <f t="shared" si="9"/>
        <v>0</v>
      </c>
      <c r="AN16" s="293">
        <f t="shared" si="9"/>
        <v>0</v>
      </c>
    </row>
    <row r="17" spans="1:40" s="104" customFormat="1" ht="12.95" customHeight="1">
      <c r="A17" s="93" t="s">
        <v>653</v>
      </c>
      <c r="B17" s="188">
        <f t="shared" si="10"/>
        <v>223</v>
      </c>
      <c r="C17" s="189">
        <f t="shared" si="10"/>
        <v>95</v>
      </c>
      <c r="D17" s="189">
        <f t="shared" si="10"/>
        <v>128</v>
      </c>
      <c r="E17" s="194">
        <f t="shared" si="11"/>
        <v>87</v>
      </c>
      <c r="F17" s="194">
        <v>17</v>
      </c>
      <c r="G17" s="194">
        <v>70</v>
      </c>
      <c r="H17" s="194">
        <f t="shared" si="12"/>
        <v>70</v>
      </c>
      <c r="I17" s="194">
        <v>33</v>
      </c>
      <c r="J17" s="194">
        <v>37</v>
      </c>
      <c r="K17" s="194">
        <f t="shared" si="13"/>
        <v>66</v>
      </c>
      <c r="L17" s="1610">
        <v>45</v>
      </c>
      <c r="M17" s="194">
        <v>21</v>
      </c>
      <c r="N17" s="194">
        <f t="shared" si="14"/>
        <v>0</v>
      </c>
      <c r="O17" s="1610">
        <v>0</v>
      </c>
      <c r="P17" s="194">
        <v>0</v>
      </c>
      <c r="Q17" s="194">
        <f t="shared" si="15"/>
        <v>0</v>
      </c>
      <c r="R17" s="329">
        <v>0</v>
      </c>
      <c r="S17" s="329">
        <v>0</v>
      </c>
      <c r="T17" s="194">
        <f t="shared" si="16"/>
        <v>99</v>
      </c>
      <c r="U17" s="1610">
        <v>32</v>
      </c>
      <c r="V17" s="194">
        <v>67</v>
      </c>
      <c r="W17" s="194">
        <f t="shared" si="17"/>
        <v>124</v>
      </c>
      <c r="X17" s="329">
        <v>63</v>
      </c>
      <c r="Y17" s="613">
        <v>61</v>
      </c>
      <c r="AA17" s="294">
        <f t="shared" si="0"/>
        <v>0</v>
      </c>
      <c r="AB17" s="293">
        <f t="shared" si="1"/>
        <v>0</v>
      </c>
      <c r="AC17" s="293">
        <f t="shared" si="2"/>
        <v>0</v>
      </c>
      <c r="AD17" s="293">
        <f t="shared" si="3"/>
        <v>0</v>
      </c>
      <c r="AE17" s="293">
        <f t="shared" si="4"/>
        <v>0</v>
      </c>
      <c r="AF17" s="293">
        <f t="shared" si="5"/>
        <v>0</v>
      </c>
      <c r="AG17" s="293">
        <f t="shared" si="5"/>
        <v>0</v>
      </c>
      <c r="AH17" s="293">
        <f t="shared" si="5"/>
        <v>0</v>
      </c>
      <c r="AI17" s="293">
        <f t="shared" si="6"/>
        <v>0</v>
      </c>
      <c r="AJ17" s="293">
        <f t="shared" si="7"/>
        <v>0</v>
      </c>
      <c r="AK17" s="293">
        <f t="shared" si="8"/>
        <v>0</v>
      </c>
      <c r="AL17" s="293">
        <f t="shared" si="9"/>
        <v>0</v>
      </c>
      <c r="AM17" s="293">
        <f t="shared" si="9"/>
        <v>0</v>
      </c>
      <c r="AN17" s="293">
        <f t="shared" si="9"/>
        <v>0</v>
      </c>
    </row>
    <row r="18" spans="1:40" s="104" customFormat="1" ht="12.95" customHeight="1">
      <c r="A18" s="93" t="s">
        <v>283</v>
      </c>
      <c r="B18" s="188">
        <f t="shared" si="10"/>
        <v>121</v>
      </c>
      <c r="C18" s="189">
        <f t="shared" si="10"/>
        <v>109</v>
      </c>
      <c r="D18" s="189">
        <f t="shared" si="10"/>
        <v>12</v>
      </c>
      <c r="E18" s="194">
        <f t="shared" si="11"/>
        <v>52</v>
      </c>
      <c r="F18" s="194">
        <v>42</v>
      </c>
      <c r="G18" s="194">
        <v>10</v>
      </c>
      <c r="H18" s="194">
        <f t="shared" si="12"/>
        <v>42</v>
      </c>
      <c r="I18" s="194">
        <v>42</v>
      </c>
      <c r="J18" s="194">
        <v>0</v>
      </c>
      <c r="K18" s="194">
        <f t="shared" si="13"/>
        <v>27</v>
      </c>
      <c r="L18" s="1610">
        <v>25</v>
      </c>
      <c r="M18" s="194">
        <v>2</v>
      </c>
      <c r="N18" s="194">
        <f t="shared" si="14"/>
        <v>0</v>
      </c>
      <c r="O18" s="1610">
        <v>0</v>
      </c>
      <c r="P18" s="194">
        <v>0</v>
      </c>
      <c r="Q18" s="194">
        <f t="shared" si="15"/>
        <v>0</v>
      </c>
      <c r="R18" s="329">
        <v>0</v>
      </c>
      <c r="S18" s="329">
        <v>0</v>
      </c>
      <c r="T18" s="194">
        <f t="shared" si="16"/>
        <v>121</v>
      </c>
      <c r="U18" s="1610">
        <v>109</v>
      </c>
      <c r="V18" s="194">
        <v>12</v>
      </c>
      <c r="W18" s="194">
        <f t="shared" si="17"/>
        <v>0</v>
      </c>
      <c r="X18" s="329">
        <v>0</v>
      </c>
      <c r="Y18" s="613">
        <v>0</v>
      </c>
      <c r="AA18" s="294">
        <f t="shared" si="0"/>
        <v>0</v>
      </c>
      <c r="AB18" s="293">
        <f t="shared" si="1"/>
        <v>0</v>
      </c>
      <c r="AC18" s="293">
        <f t="shared" si="2"/>
        <v>0</v>
      </c>
      <c r="AD18" s="293">
        <f t="shared" si="3"/>
        <v>0</v>
      </c>
      <c r="AE18" s="293">
        <f t="shared" si="4"/>
        <v>0</v>
      </c>
      <c r="AF18" s="293">
        <f t="shared" si="5"/>
        <v>0</v>
      </c>
      <c r="AG18" s="293">
        <f t="shared" si="5"/>
        <v>0</v>
      </c>
      <c r="AH18" s="293">
        <f t="shared" si="5"/>
        <v>0</v>
      </c>
      <c r="AI18" s="293">
        <f t="shared" si="6"/>
        <v>0</v>
      </c>
      <c r="AJ18" s="293">
        <f t="shared" si="7"/>
        <v>0</v>
      </c>
      <c r="AK18" s="293">
        <f t="shared" si="8"/>
        <v>0</v>
      </c>
      <c r="AL18" s="293">
        <f t="shared" si="9"/>
        <v>0</v>
      </c>
      <c r="AM18" s="293">
        <f t="shared" si="9"/>
        <v>0</v>
      </c>
      <c r="AN18" s="293">
        <f t="shared" si="9"/>
        <v>0</v>
      </c>
    </row>
    <row r="19" spans="1:40" s="104" customFormat="1" ht="12.95" customHeight="1">
      <c r="A19" s="93" t="s">
        <v>654</v>
      </c>
      <c r="B19" s="188">
        <f t="shared" si="10"/>
        <v>130</v>
      </c>
      <c r="C19" s="189">
        <f t="shared" si="10"/>
        <v>68</v>
      </c>
      <c r="D19" s="189">
        <f t="shared" si="10"/>
        <v>62</v>
      </c>
      <c r="E19" s="194">
        <f t="shared" si="11"/>
        <v>34</v>
      </c>
      <c r="F19" s="194">
        <v>21</v>
      </c>
      <c r="G19" s="194">
        <v>13</v>
      </c>
      <c r="H19" s="194">
        <f t="shared" si="12"/>
        <v>49</v>
      </c>
      <c r="I19" s="194">
        <v>14</v>
      </c>
      <c r="J19" s="194">
        <v>35</v>
      </c>
      <c r="K19" s="194">
        <f t="shared" si="13"/>
        <v>47</v>
      </c>
      <c r="L19" s="1610">
        <v>33</v>
      </c>
      <c r="M19" s="194">
        <v>14</v>
      </c>
      <c r="N19" s="194">
        <f t="shared" si="14"/>
        <v>0</v>
      </c>
      <c r="O19" s="1610">
        <v>0</v>
      </c>
      <c r="P19" s="194">
        <v>0</v>
      </c>
      <c r="Q19" s="194">
        <f t="shared" si="15"/>
        <v>41</v>
      </c>
      <c r="R19" s="329">
        <v>15</v>
      </c>
      <c r="S19" s="329">
        <v>26</v>
      </c>
      <c r="T19" s="194">
        <f t="shared" si="16"/>
        <v>89</v>
      </c>
      <c r="U19" s="1610">
        <v>53</v>
      </c>
      <c r="V19" s="194">
        <v>36</v>
      </c>
      <c r="W19" s="194">
        <f t="shared" si="17"/>
        <v>0</v>
      </c>
      <c r="X19" s="329">
        <v>0</v>
      </c>
      <c r="Y19" s="613">
        <v>0</v>
      </c>
      <c r="AA19" s="294">
        <f t="shared" si="0"/>
        <v>0</v>
      </c>
      <c r="AB19" s="293">
        <f t="shared" si="1"/>
        <v>0</v>
      </c>
      <c r="AC19" s="293">
        <f t="shared" si="2"/>
        <v>0</v>
      </c>
      <c r="AD19" s="293">
        <f t="shared" si="3"/>
        <v>0</v>
      </c>
      <c r="AE19" s="293">
        <f t="shared" si="4"/>
        <v>0</v>
      </c>
      <c r="AF19" s="293">
        <f t="shared" si="5"/>
        <v>0</v>
      </c>
      <c r="AG19" s="293">
        <f t="shared" si="5"/>
        <v>0</v>
      </c>
      <c r="AH19" s="293">
        <f t="shared" si="5"/>
        <v>0</v>
      </c>
      <c r="AI19" s="293">
        <f t="shared" si="6"/>
        <v>0</v>
      </c>
      <c r="AJ19" s="293">
        <f t="shared" si="7"/>
        <v>0</v>
      </c>
      <c r="AK19" s="293">
        <f t="shared" si="8"/>
        <v>0</v>
      </c>
      <c r="AL19" s="293">
        <f t="shared" si="9"/>
        <v>0</v>
      </c>
      <c r="AM19" s="293">
        <f t="shared" si="9"/>
        <v>0</v>
      </c>
      <c r="AN19" s="293">
        <f t="shared" si="9"/>
        <v>0</v>
      </c>
    </row>
    <row r="20" spans="1:40" s="104" customFormat="1" ht="12.95" customHeight="1">
      <c r="A20" s="93" t="s">
        <v>271</v>
      </c>
      <c r="B20" s="188">
        <f t="shared" si="10"/>
        <v>289</v>
      </c>
      <c r="C20" s="189">
        <f t="shared" si="10"/>
        <v>104</v>
      </c>
      <c r="D20" s="189">
        <f t="shared" si="10"/>
        <v>185</v>
      </c>
      <c r="E20" s="194">
        <f t="shared" si="11"/>
        <v>109</v>
      </c>
      <c r="F20" s="194">
        <v>43</v>
      </c>
      <c r="G20" s="194">
        <v>66</v>
      </c>
      <c r="H20" s="194">
        <f t="shared" si="12"/>
        <v>101</v>
      </c>
      <c r="I20" s="194">
        <v>31</v>
      </c>
      <c r="J20" s="194">
        <v>70</v>
      </c>
      <c r="K20" s="194">
        <f t="shared" si="13"/>
        <v>79</v>
      </c>
      <c r="L20" s="1610">
        <v>30</v>
      </c>
      <c r="M20" s="194">
        <v>49</v>
      </c>
      <c r="N20" s="194">
        <f t="shared" si="14"/>
        <v>0</v>
      </c>
      <c r="O20" s="1610">
        <v>0</v>
      </c>
      <c r="P20" s="194">
        <v>0</v>
      </c>
      <c r="Q20" s="194">
        <f t="shared" si="15"/>
        <v>0</v>
      </c>
      <c r="R20" s="329">
        <v>0</v>
      </c>
      <c r="S20" s="329">
        <v>0</v>
      </c>
      <c r="T20" s="194">
        <f t="shared" si="16"/>
        <v>83</v>
      </c>
      <c r="U20" s="1610">
        <v>31</v>
      </c>
      <c r="V20" s="194">
        <v>52</v>
      </c>
      <c r="W20" s="194">
        <f t="shared" si="17"/>
        <v>206</v>
      </c>
      <c r="X20" s="329">
        <v>73</v>
      </c>
      <c r="Y20" s="613">
        <v>133</v>
      </c>
      <c r="AA20" s="294">
        <f t="shared" si="0"/>
        <v>0</v>
      </c>
      <c r="AB20" s="293">
        <f t="shared" si="1"/>
        <v>0</v>
      </c>
      <c r="AC20" s="293">
        <f t="shared" si="2"/>
        <v>0</v>
      </c>
      <c r="AD20" s="293">
        <f t="shared" si="3"/>
        <v>0</v>
      </c>
      <c r="AE20" s="293">
        <f t="shared" si="4"/>
        <v>0</v>
      </c>
      <c r="AF20" s="293">
        <f t="shared" si="5"/>
        <v>0</v>
      </c>
      <c r="AG20" s="293">
        <f t="shared" si="5"/>
        <v>0</v>
      </c>
      <c r="AH20" s="293">
        <f t="shared" si="5"/>
        <v>0</v>
      </c>
      <c r="AI20" s="293">
        <f t="shared" si="6"/>
        <v>0</v>
      </c>
      <c r="AJ20" s="293">
        <f t="shared" si="7"/>
        <v>0</v>
      </c>
      <c r="AK20" s="293">
        <f t="shared" si="8"/>
        <v>0</v>
      </c>
      <c r="AL20" s="293">
        <f t="shared" si="9"/>
        <v>0</v>
      </c>
      <c r="AM20" s="293">
        <f t="shared" si="9"/>
        <v>0</v>
      </c>
      <c r="AN20" s="293">
        <f t="shared" si="9"/>
        <v>0</v>
      </c>
    </row>
    <row r="21" spans="1:40" s="104" customFormat="1" ht="12.95" customHeight="1">
      <c r="A21" s="93" t="s">
        <v>295</v>
      </c>
      <c r="B21" s="188">
        <f t="shared" si="10"/>
        <v>115</v>
      </c>
      <c r="C21" s="189">
        <f t="shared" si="10"/>
        <v>89</v>
      </c>
      <c r="D21" s="189">
        <f t="shared" si="10"/>
        <v>26</v>
      </c>
      <c r="E21" s="194">
        <f t="shared" si="11"/>
        <v>35</v>
      </c>
      <c r="F21" s="194">
        <v>29</v>
      </c>
      <c r="G21" s="194">
        <v>6</v>
      </c>
      <c r="H21" s="194">
        <f t="shared" si="12"/>
        <v>38</v>
      </c>
      <c r="I21" s="194">
        <v>29</v>
      </c>
      <c r="J21" s="194">
        <v>9</v>
      </c>
      <c r="K21" s="194">
        <f t="shared" si="13"/>
        <v>42</v>
      </c>
      <c r="L21" s="1610">
        <v>31</v>
      </c>
      <c r="M21" s="194">
        <v>11</v>
      </c>
      <c r="N21" s="194">
        <f t="shared" si="14"/>
        <v>0</v>
      </c>
      <c r="O21" s="1610">
        <v>0</v>
      </c>
      <c r="P21" s="194">
        <v>0</v>
      </c>
      <c r="Q21" s="194">
        <f t="shared" si="15"/>
        <v>0</v>
      </c>
      <c r="R21" s="329">
        <v>0</v>
      </c>
      <c r="S21" s="329">
        <v>0</v>
      </c>
      <c r="T21" s="194">
        <f t="shared" si="16"/>
        <v>0</v>
      </c>
      <c r="U21" s="1610">
        <v>0</v>
      </c>
      <c r="V21" s="194">
        <v>0</v>
      </c>
      <c r="W21" s="194">
        <f t="shared" si="17"/>
        <v>115</v>
      </c>
      <c r="X21" s="329">
        <v>89</v>
      </c>
      <c r="Y21" s="613">
        <v>26</v>
      </c>
      <c r="AA21" s="294">
        <f t="shared" si="0"/>
        <v>0</v>
      </c>
      <c r="AB21" s="293">
        <f t="shared" si="1"/>
        <v>0</v>
      </c>
      <c r="AC21" s="293">
        <f t="shared" si="2"/>
        <v>0</v>
      </c>
      <c r="AD21" s="293">
        <f t="shared" si="3"/>
        <v>0</v>
      </c>
      <c r="AE21" s="293">
        <f t="shared" si="4"/>
        <v>0</v>
      </c>
      <c r="AF21" s="293">
        <f t="shared" si="5"/>
        <v>0</v>
      </c>
      <c r="AG21" s="293">
        <f t="shared" si="5"/>
        <v>0</v>
      </c>
      <c r="AH21" s="293">
        <f t="shared" si="5"/>
        <v>0</v>
      </c>
      <c r="AI21" s="293">
        <f t="shared" si="6"/>
        <v>0</v>
      </c>
      <c r="AJ21" s="293">
        <f t="shared" si="7"/>
        <v>0</v>
      </c>
      <c r="AK21" s="293">
        <f t="shared" si="8"/>
        <v>0</v>
      </c>
      <c r="AL21" s="293">
        <f t="shared" si="9"/>
        <v>0</v>
      </c>
      <c r="AM21" s="293">
        <f t="shared" si="9"/>
        <v>0</v>
      </c>
      <c r="AN21" s="293">
        <f t="shared" si="9"/>
        <v>0</v>
      </c>
    </row>
    <row r="22" spans="1:40" s="104" customFormat="1" ht="21" customHeight="1">
      <c r="A22" s="108" t="s">
        <v>296</v>
      </c>
      <c r="B22" s="188"/>
      <c r="C22" s="189"/>
      <c r="D22" s="189"/>
      <c r="E22" s="194"/>
      <c r="F22" s="194"/>
      <c r="G22" s="194"/>
      <c r="H22" s="194"/>
      <c r="I22" s="194"/>
      <c r="J22" s="194"/>
      <c r="K22" s="194"/>
      <c r="L22" s="1610"/>
      <c r="M22" s="194"/>
      <c r="N22" s="194"/>
      <c r="O22" s="1610"/>
      <c r="P22" s="194"/>
      <c r="Q22" s="194"/>
      <c r="R22" s="329"/>
      <c r="S22" s="329"/>
      <c r="T22" s="194"/>
      <c r="U22" s="1610"/>
      <c r="V22" s="194"/>
      <c r="W22" s="194"/>
      <c r="X22" s="329"/>
      <c r="Y22" s="613"/>
    </row>
    <row r="23" spans="1:40" s="104" customFormat="1" ht="12.95" customHeight="1">
      <c r="A23" s="93" t="s">
        <v>297</v>
      </c>
      <c r="B23" s="188">
        <f t="shared" si="10"/>
        <v>787</v>
      </c>
      <c r="C23" s="189">
        <f>F23+I23+L23+O23</f>
        <v>428</v>
      </c>
      <c r="D23" s="189">
        <f>G23+J23+M23+P23</f>
        <v>359</v>
      </c>
      <c r="E23" s="194">
        <f t="shared" si="11"/>
        <v>272</v>
      </c>
      <c r="F23" s="194">
        <v>147</v>
      </c>
      <c r="G23" s="194">
        <v>125</v>
      </c>
      <c r="H23" s="194">
        <f t="shared" si="12"/>
        <v>273</v>
      </c>
      <c r="I23" s="194">
        <v>145</v>
      </c>
      <c r="J23" s="194">
        <v>128</v>
      </c>
      <c r="K23" s="194">
        <f t="shared" si="13"/>
        <v>242</v>
      </c>
      <c r="L23" s="1610">
        <v>136</v>
      </c>
      <c r="M23" s="194">
        <v>106</v>
      </c>
      <c r="N23" s="194">
        <f t="shared" si="14"/>
        <v>0</v>
      </c>
      <c r="O23" s="1610">
        <v>0</v>
      </c>
      <c r="P23" s="194">
        <v>0</v>
      </c>
      <c r="Q23" s="194">
        <f t="shared" si="15"/>
        <v>21</v>
      </c>
      <c r="R23" s="329">
        <v>4</v>
      </c>
      <c r="S23" s="329">
        <v>17</v>
      </c>
      <c r="T23" s="194">
        <f t="shared" si="16"/>
        <v>293</v>
      </c>
      <c r="U23" s="1610">
        <v>179</v>
      </c>
      <c r="V23" s="194">
        <v>114</v>
      </c>
      <c r="W23" s="194">
        <f t="shared" si="17"/>
        <v>473</v>
      </c>
      <c r="X23" s="329">
        <v>245</v>
      </c>
      <c r="Y23" s="613">
        <v>228</v>
      </c>
      <c r="AA23" s="294">
        <f t="shared" ref="AA23:AA36" si="18">B23-C23-D23</f>
        <v>0</v>
      </c>
      <c r="AB23" s="293">
        <f t="shared" ref="AB23:AB36" si="19">E23-F23-G23</f>
        <v>0</v>
      </c>
      <c r="AC23" s="293">
        <f t="shared" ref="AC23:AC36" si="20">H23-I23-J23</f>
        <v>0</v>
      </c>
      <c r="AD23" s="293">
        <f t="shared" ref="AD23:AD36" si="21">K23-L23-M23</f>
        <v>0</v>
      </c>
      <c r="AE23" s="293">
        <f t="shared" ref="AE23:AE36" si="22">N23-O23-P23</f>
        <v>0</v>
      </c>
      <c r="AF23" s="293">
        <f t="shared" ref="AF23:AH36" si="23">B23-E23-H23-K23-N23</f>
        <v>0</v>
      </c>
      <c r="AG23" s="293">
        <f t="shared" si="23"/>
        <v>0</v>
      </c>
      <c r="AH23" s="293">
        <f t="shared" si="23"/>
        <v>0</v>
      </c>
      <c r="AI23" s="293">
        <f t="shared" ref="AI23:AI36" si="24">Q23-R23-S23</f>
        <v>0</v>
      </c>
      <c r="AJ23" s="293">
        <f t="shared" ref="AJ23:AJ36" si="25">T23-U23-V23</f>
        <v>0</v>
      </c>
      <c r="AK23" s="293">
        <f t="shared" ref="AK23:AK36" si="26">W23-X23-Y23</f>
        <v>0</v>
      </c>
      <c r="AL23" s="293">
        <f t="shared" ref="AL23:AN36" si="27">B23-Q23-T23-W23</f>
        <v>0</v>
      </c>
      <c r="AM23" s="293">
        <f t="shared" si="27"/>
        <v>0</v>
      </c>
      <c r="AN23" s="293">
        <f t="shared" si="27"/>
        <v>0</v>
      </c>
    </row>
    <row r="24" spans="1:40" s="104" customFormat="1" ht="12.95" customHeight="1">
      <c r="A24" s="93" t="s">
        <v>155</v>
      </c>
      <c r="B24" s="188">
        <f t="shared" si="10"/>
        <v>894</v>
      </c>
      <c r="C24" s="189">
        <f t="shared" si="10"/>
        <v>435</v>
      </c>
      <c r="D24" s="189">
        <f t="shared" si="10"/>
        <v>459</v>
      </c>
      <c r="E24" s="194">
        <f t="shared" si="11"/>
        <v>314</v>
      </c>
      <c r="F24" s="194">
        <v>143</v>
      </c>
      <c r="G24" s="194">
        <v>171</v>
      </c>
      <c r="H24" s="194">
        <f t="shared" si="12"/>
        <v>322</v>
      </c>
      <c r="I24" s="194">
        <v>151</v>
      </c>
      <c r="J24" s="194">
        <v>171</v>
      </c>
      <c r="K24" s="194">
        <f t="shared" si="13"/>
        <v>258</v>
      </c>
      <c r="L24" s="1610">
        <v>141</v>
      </c>
      <c r="M24" s="194">
        <v>117</v>
      </c>
      <c r="N24" s="194">
        <f t="shared" si="14"/>
        <v>0</v>
      </c>
      <c r="O24" s="1610">
        <v>0</v>
      </c>
      <c r="P24" s="194">
        <v>0</v>
      </c>
      <c r="Q24" s="194">
        <f t="shared" si="15"/>
        <v>10</v>
      </c>
      <c r="R24" s="329">
        <v>9</v>
      </c>
      <c r="S24" s="329">
        <v>1</v>
      </c>
      <c r="T24" s="194">
        <f t="shared" si="16"/>
        <v>260</v>
      </c>
      <c r="U24" s="1610">
        <v>159</v>
      </c>
      <c r="V24" s="194">
        <v>101</v>
      </c>
      <c r="W24" s="194">
        <f t="shared" si="17"/>
        <v>624</v>
      </c>
      <c r="X24" s="329">
        <v>267</v>
      </c>
      <c r="Y24" s="613">
        <v>357</v>
      </c>
      <c r="AA24" s="294">
        <f t="shared" si="18"/>
        <v>0</v>
      </c>
      <c r="AB24" s="293">
        <f t="shared" si="19"/>
        <v>0</v>
      </c>
      <c r="AC24" s="293">
        <f t="shared" si="20"/>
        <v>0</v>
      </c>
      <c r="AD24" s="293">
        <f t="shared" si="21"/>
        <v>0</v>
      </c>
      <c r="AE24" s="293">
        <f t="shared" si="22"/>
        <v>0</v>
      </c>
      <c r="AF24" s="293">
        <f t="shared" si="23"/>
        <v>0</v>
      </c>
      <c r="AG24" s="293">
        <f t="shared" si="23"/>
        <v>0</v>
      </c>
      <c r="AH24" s="293">
        <f t="shared" si="23"/>
        <v>0</v>
      </c>
      <c r="AI24" s="293">
        <f t="shared" si="24"/>
        <v>0</v>
      </c>
      <c r="AJ24" s="293">
        <f t="shared" si="25"/>
        <v>0</v>
      </c>
      <c r="AK24" s="293">
        <f t="shared" si="26"/>
        <v>0</v>
      </c>
      <c r="AL24" s="293">
        <f t="shared" si="27"/>
        <v>0</v>
      </c>
      <c r="AM24" s="293">
        <f t="shared" si="27"/>
        <v>0</v>
      </c>
      <c r="AN24" s="293">
        <f t="shared" si="27"/>
        <v>0</v>
      </c>
    </row>
    <row r="25" spans="1:40" s="104" customFormat="1" ht="12.95" customHeight="1">
      <c r="A25" s="93" t="s">
        <v>298</v>
      </c>
      <c r="B25" s="188">
        <f t="shared" si="10"/>
        <v>161</v>
      </c>
      <c r="C25" s="189">
        <f t="shared" si="10"/>
        <v>78</v>
      </c>
      <c r="D25" s="189">
        <f t="shared" si="10"/>
        <v>83</v>
      </c>
      <c r="E25" s="194">
        <f t="shared" si="11"/>
        <v>56</v>
      </c>
      <c r="F25" s="194">
        <v>29</v>
      </c>
      <c r="G25" s="194">
        <v>27</v>
      </c>
      <c r="H25" s="194">
        <f t="shared" si="12"/>
        <v>48</v>
      </c>
      <c r="I25" s="194">
        <v>22</v>
      </c>
      <c r="J25" s="194">
        <v>26</v>
      </c>
      <c r="K25" s="194">
        <f t="shared" si="13"/>
        <v>57</v>
      </c>
      <c r="L25" s="1610">
        <v>27</v>
      </c>
      <c r="M25" s="194">
        <v>30</v>
      </c>
      <c r="N25" s="194">
        <f t="shared" si="14"/>
        <v>0</v>
      </c>
      <c r="O25" s="1610">
        <v>0</v>
      </c>
      <c r="P25" s="194">
        <v>0</v>
      </c>
      <c r="Q25" s="194">
        <f t="shared" si="15"/>
        <v>7</v>
      </c>
      <c r="R25" s="329">
        <v>2</v>
      </c>
      <c r="S25" s="329">
        <v>5</v>
      </c>
      <c r="T25" s="194">
        <f t="shared" si="16"/>
        <v>47</v>
      </c>
      <c r="U25" s="1610">
        <v>33</v>
      </c>
      <c r="V25" s="194">
        <v>14</v>
      </c>
      <c r="W25" s="194">
        <f t="shared" si="17"/>
        <v>107</v>
      </c>
      <c r="X25" s="329">
        <v>43</v>
      </c>
      <c r="Y25" s="613">
        <v>64</v>
      </c>
      <c r="AA25" s="294">
        <f t="shared" si="18"/>
        <v>0</v>
      </c>
      <c r="AB25" s="293">
        <f t="shared" si="19"/>
        <v>0</v>
      </c>
      <c r="AC25" s="293">
        <f t="shared" si="20"/>
        <v>0</v>
      </c>
      <c r="AD25" s="293">
        <f t="shared" si="21"/>
        <v>0</v>
      </c>
      <c r="AE25" s="293">
        <f t="shared" si="22"/>
        <v>0</v>
      </c>
      <c r="AF25" s="293">
        <f t="shared" si="23"/>
        <v>0</v>
      </c>
      <c r="AG25" s="293">
        <f t="shared" si="23"/>
        <v>0</v>
      </c>
      <c r="AH25" s="293">
        <f t="shared" si="23"/>
        <v>0</v>
      </c>
      <c r="AI25" s="293">
        <f t="shared" si="24"/>
        <v>0</v>
      </c>
      <c r="AJ25" s="293">
        <f t="shared" si="25"/>
        <v>0</v>
      </c>
      <c r="AK25" s="293">
        <f t="shared" si="26"/>
        <v>0</v>
      </c>
      <c r="AL25" s="293">
        <f t="shared" si="27"/>
        <v>0</v>
      </c>
      <c r="AM25" s="293">
        <f t="shared" si="27"/>
        <v>0</v>
      </c>
      <c r="AN25" s="293">
        <f t="shared" si="27"/>
        <v>0</v>
      </c>
    </row>
    <row r="26" spans="1:40" s="104" customFormat="1" ht="12.95" customHeight="1">
      <c r="A26" s="93" t="s">
        <v>154</v>
      </c>
      <c r="B26" s="188">
        <f t="shared" si="10"/>
        <v>45</v>
      </c>
      <c r="C26" s="189">
        <f t="shared" si="10"/>
        <v>22</v>
      </c>
      <c r="D26" s="189">
        <f t="shared" si="10"/>
        <v>23</v>
      </c>
      <c r="E26" s="194">
        <f t="shared" si="11"/>
        <v>9</v>
      </c>
      <c r="F26" s="194">
        <v>4</v>
      </c>
      <c r="G26" s="194">
        <v>5</v>
      </c>
      <c r="H26" s="194">
        <f t="shared" si="12"/>
        <v>12</v>
      </c>
      <c r="I26" s="194">
        <v>9</v>
      </c>
      <c r="J26" s="194">
        <v>3</v>
      </c>
      <c r="K26" s="194">
        <f t="shared" si="13"/>
        <v>24</v>
      </c>
      <c r="L26" s="1610">
        <v>9</v>
      </c>
      <c r="M26" s="194">
        <v>15</v>
      </c>
      <c r="N26" s="194">
        <f t="shared" si="14"/>
        <v>0</v>
      </c>
      <c r="O26" s="1610">
        <v>0</v>
      </c>
      <c r="P26" s="194">
        <v>0</v>
      </c>
      <c r="Q26" s="194">
        <f t="shared" si="15"/>
        <v>0</v>
      </c>
      <c r="R26" s="329">
        <v>0</v>
      </c>
      <c r="S26" s="329">
        <v>0</v>
      </c>
      <c r="T26" s="194">
        <f t="shared" si="16"/>
        <v>13</v>
      </c>
      <c r="U26" s="1610">
        <v>8</v>
      </c>
      <c r="V26" s="194">
        <v>5</v>
      </c>
      <c r="W26" s="194">
        <f t="shared" si="17"/>
        <v>32</v>
      </c>
      <c r="X26" s="329">
        <v>14</v>
      </c>
      <c r="Y26" s="613">
        <v>18</v>
      </c>
      <c r="AA26" s="294">
        <f t="shared" si="18"/>
        <v>0</v>
      </c>
      <c r="AB26" s="293">
        <f t="shared" si="19"/>
        <v>0</v>
      </c>
      <c r="AC26" s="293">
        <f t="shared" si="20"/>
        <v>0</v>
      </c>
      <c r="AD26" s="293">
        <f t="shared" si="21"/>
        <v>0</v>
      </c>
      <c r="AE26" s="293">
        <f t="shared" si="22"/>
        <v>0</v>
      </c>
      <c r="AF26" s="293">
        <f t="shared" si="23"/>
        <v>0</v>
      </c>
      <c r="AG26" s="293">
        <f t="shared" si="23"/>
        <v>0</v>
      </c>
      <c r="AH26" s="293">
        <f t="shared" si="23"/>
        <v>0</v>
      </c>
      <c r="AI26" s="293">
        <f t="shared" si="24"/>
        <v>0</v>
      </c>
      <c r="AJ26" s="293">
        <f t="shared" si="25"/>
        <v>0</v>
      </c>
      <c r="AK26" s="293">
        <f t="shared" si="26"/>
        <v>0</v>
      </c>
      <c r="AL26" s="293">
        <f>B26-Q26-T26-W26</f>
        <v>0</v>
      </c>
      <c r="AM26" s="293">
        <f t="shared" si="27"/>
        <v>0</v>
      </c>
      <c r="AN26" s="293">
        <f t="shared" si="27"/>
        <v>0</v>
      </c>
    </row>
    <row r="27" spans="1:40" s="104" customFormat="1" ht="12.95" customHeight="1">
      <c r="A27" s="93" t="s">
        <v>299</v>
      </c>
      <c r="B27" s="188">
        <f t="shared" si="10"/>
        <v>52</v>
      </c>
      <c r="C27" s="189">
        <f t="shared" si="10"/>
        <v>18</v>
      </c>
      <c r="D27" s="189">
        <f t="shared" si="10"/>
        <v>34</v>
      </c>
      <c r="E27" s="194">
        <f t="shared" si="11"/>
        <v>14</v>
      </c>
      <c r="F27" s="194">
        <v>6</v>
      </c>
      <c r="G27" s="194">
        <v>8</v>
      </c>
      <c r="H27" s="194">
        <f t="shared" si="12"/>
        <v>18</v>
      </c>
      <c r="I27" s="194">
        <v>7</v>
      </c>
      <c r="J27" s="194">
        <v>11</v>
      </c>
      <c r="K27" s="194">
        <f t="shared" si="13"/>
        <v>20</v>
      </c>
      <c r="L27" s="1610">
        <v>5</v>
      </c>
      <c r="M27" s="194">
        <v>15</v>
      </c>
      <c r="N27" s="194">
        <f t="shared" si="14"/>
        <v>0</v>
      </c>
      <c r="O27" s="1610">
        <v>0</v>
      </c>
      <c r="P27" s="194">
        <v>0</v>
      </c>
      <c r="Q27" s="194">
        <f t="shared" si="15"/>
        <v>0</v>
      </c>
      <c r="R27" s="329">
        <v>0</v>
      </c>
      <c r="S27" s="329">
        <v>0</v>
      </c>
      <c r="T27" s="194">
        <f t="shared" si="16"/>
        <v>12</v>
      </c>
      <c r="U27" s="1610">
        <v>5</v>
      </c>
      <c r="V27" s="194">
        <v>7</v>
      </c>
      <c r="W27" s="194">
        <f t="shared" si="17"/>
        <v>40</v>
      </c>
      <c r="X27" s="329">
        <v>13</v>
      </c>
      <c r="Y27" s="613">
        <v>27</v>
      </c>
      <c r="AA27" s="294">
        <f t="shared" si="18"/>
        <v>0</v>
      </c>
      <c r="AB27" s="293">
        <f t="shared" si="19"/>
        <v>0</v>
      </c>
      <c r="AC27" s="293">
        <f t="shared" si="20"/>
        <v>0</v>
      </c>
      <c r="AD27" s="293">
        <f t="shared" si="21"/>
        <v>0</v>
      </c>
      <c r="AE27" s="293">
        <f t="shared" si="22"/>
        <v>0</v>
      </c>
      <c r="AF27" s="293">
        <f t="shared" si="23"/>
        <v>0</v>
      </c>
      <c r="AG27" s="293">
        <f t="shared" si="23"/>
        <v>0</v>
      </c>
      <c r="AH27" s="293">
        <f t="shared" si="23"/>
        <v>0</v>
      </c>
      <c r="AI27" s="293">
        <f t="shared" si="24"/>
        <v>0</v>
      </c>
      <c r="AJ27" s="293">
        <f t="shared" si="25"/>
        <v>0</v>
      </c>
      <c r="AK27" s="293">
        <f t="shared" si="26"/>
        <v>0</v>
      </c>
      <c r="AL27" s="293">
        <f t="shared" si="27"/>
        <v>0</v>
      </c>
      <c r="AM27" s="293">
        <f t="shared" si="27"/>
        <v>0</v>
      </c>
      <c r="AN27" s="293">
        <f t="shared" si="27"/>
        <v>0</v>
      </c>
    </row>
    <row r="28" spans="1:40" s="104" customFormat="1" ht="12.95" customHeight="1">
      <c r="A28" s="93" t="s">
        <v>300</v>
      </c>
      <c r="B28" s="188">
        <f>E28+H28+K28+N28</f>
        <v>37</v>
      </c>
      <c r="C28" s="189">
        <f t="shared" si="10"/>
        <v>17</v>
      </c>
      <c r="D28" s="189">
        <f t="shared" si="10"/>
        <v>20</v>
      </c>
      <c r="E28" s="194">
        <f t="shared" si="11"/>
        <v>10</v>
      </c>
      <c r="F28" s="194">
        <v>4</v>
      </c>
      <c r="G28" s="194">
        <v>6</v>
      </c>
      <c r="H28" s="194">
        <f t="shared" si="12"/>
        <v>17</v>
      </c>
      <c r="I28" s="194">
        <v>8</v>
      </c>
      <c r="J28" s="194">
        <v>9</v>
      </c>
      <c r="K28" s="194">
        <f t="shared" si="13"/>
        <v>10</v>
      </c>
      <c r="L28" s="1610">
        <v>5</v>
      </c>
      <c r="M28" s="194">
        <v>5</v>
      </c>
      <c r="N28" s="194">
        <f t="shared" si="14"/>
        <v>0</v>
      </c>
      <c r="O28" s="1610">
        <v>0</v>
      </c>
      <c r="P28" s="194">
        <v>0</v>
      </c>
      <c r="Q28" s="194">
        <f t="shared" si="15"/>
        <v>0</v>
      </c>
      <c r="R28" s="329">
        <v>0</v>
      </c>
      <c r="S28" s="329">
        <v>0</v>
      </c>
      <c r="T28" s="194">
        <f t="shared" si="16"/>
        <v>8</v>
      </c>
      <c r="U28" s="1610">
        <v>4</v>
      </c>
      <c r="V28" s="194">
        <v>4</v>
      </c>
      <c r="W28" s="194">
        <f t="shared" si="17"/>
        <v>29</v>
      </c>
      <c r="X28" s="329">
        <v>13</v>
      </c>
      <c r="Y28" s="613">
        <v>16</v>
      </c>
      <c r="AA28" s="294">
        <f t="shared" si="18"/>
        <v>0</v>
      </c>
      <c r="AB28" s="293">
        <f t="shared" si="19"/>
        <v>0</v>
      </c>
      <c r="AC28" s="293">
        <f t="shared" si="20"/>
        <v>0</v>
      </c>
      <c r="AD28" s="293">
        <f t="shared" si="21"/>
        <v>0</v>
      </c>
      <c r="AE28" s="293">
        <f t="shared" si="22"/>
        <v>0</v>
      </c>
      <c r="AF28" s="293">
        <f t="shared" si="23"/>
        <v>0</v>
      </c>
      <c r="AG28" s="293">
        <f t="shared" si="23"/>
        <v>0</v>
      </c>
      <c r="AH28" s="293">
        <f t="shared" si="23"/>
        <v>0</v>
      </c>
      <c r="AI28" s="293">
        <f t="shared" si="24"/>
        <v>0</v>
      </c>
      <c r="AJ28" s="293">
        <f t="shared" si="25"/>
        <v>0</v>
      </c>
      <c r="AK28" s="293">
        <f t="shared" si="26"/>
        <v>0</v>
      </c>
      <c r="AL28" s="293">
        <f>B28-Q28-T28-W28</f>
        <v>0</v>
      </c>
      <c r="AM28" s="293">
        <f t="shared" si="27"/>
        <v>0</v>
      </c>
      <c r="AN28" s="293">
        <f t="shared" si="27"/>
        <v>0</v>
      </c>
    </row>
    <row r="29" spans="1:40" s="104" customFormat="1" ht="12.95" customHeight="1">
      <c r="A29" s="93" t="s">
        <v>301</v>
      </c>
      <c r="B29" s="188">
        <f t="shared" si="10"/>
        <v>39</v>
      </c>
      <c r="C29" s="189">
        <f t="shared" si="10"/>
        <v>18</v>
      </c>
      <c r="D29" s="189">
        <f t="shared" si="10"/>
        <v>21</v>
      </c>
      <c r="E29" s="194">
        <f t="shared" si="11"/>
        <v>14</v>
      </c>
      <c r="F29" s="194">
        <v>5</v>
      </c>
      <c r="G29" s="194">
        <v>9</v>
      </c>
      <c r="H29" s="194">
        <f t="shared" si="12"/>
        <v>12</v>
      </c>
      <c r="I29" s="194">
        <v>7</v>
      </c>
      <c r="J29" s="194">
        <v>5</v>
      </c>
      <c r="K29" s="194">
        <f t="shared" si="13"/>
        <v>13</v>
      </c>
      <c r="L29" s="1610">
        <v>6</v>
      </c>
      <c r="M29" s="194">
        <v>7</v>
      </c>
      <c r="N29" s="194">
        <f t="shared" si="14"/>
        <v>0</v>
      </c>
      <c r="O29" s="1610">
        <v>0</v>
      </c>
      <c r="P29" s="194">
        <v>0</v>
      </c>
      <c r="Q29" s="194">
        <f t="shared" si="15"/>
        <v>0</v>
      </c>
      <c r="R29" s="329">
        <v>0</v>
      </c>
      <c r="S29" s="329">
        <v>0</v>
      </c>
      <c r="T29" s="194">
        <f t="shared" si="16"/>
        <v>13</v>
      </c>
      <c r="U29" s="1610">
        <v>7</v>
      </c>
      <c r="V29" s="194">
        <v>6</v>
      </c>
      <c r="W29" s="194">
        <f t="shared" si="17"/>
        <v>26</v>
      </c>
      <c r="X29" s="329">
        <v>11</v>
      </c>
      <c r="Y29" s="613">
        <v>15</v>
      </c>
      <c r="AA29" s="294">
        <f t="shared" si="18"/>
        <v>0</v>
      </c>
      <c r="AB29" s="293">
        <f t="shared" si="19"/>
        <v>0</v>
      </c>
      <c r="AC29" s="293">
        <f t="shared" si="20"/>
        <v>0</v>
      </c>
      <c r="AD29" s="293">
        <f t="shared" si="21"/>
        <v>0</v>
      </c>
      <c r="AE29" s="293">
        <f t="shared" si="22"/>
        <v>0</v>
      </c>
      <c r="AF29" s="293">
        <f t="shared" si="23"/>
        <v>0</v>
      </c>
      <c r="AG29" s="293">
        <f t="shared" si="23"/>
        <v>0</v>
      </c>
      <c r="AH29" s="293">
        <f t="shared" si="23"/>
        <v>0</v>
      </c>
      <c r="AI29" s="293">
        <f t="shared" si="24"/>
        <v>0</v>
      </c>
      <c r="AJ29" s="293">
        <f t="shared" si="25"/>
        <v>0</v>
      </c>
      <c r="AK29" s="293">
        <f t="shared" si="26"/>
        <v>0</v>
      </c>
      <c r="AL29" s="293">
        <f t="shared" si="27"/>
        <v>0</v>
      </c>
      <c r="AM29" s="293">
        <f t="shared" si="27"/>
        <v>0</v>
      </c>
      <c r="AN29" s="293">
        <f t="shared" si="27"/>
        <v>0</v>
      </c>
    </row>
    <row r="30" spans="1:40" s="104" customFormat="1" ht="12.95" customHeight="1">
      <c r="A30" s="93" t="s">
        <v>52</v>
      </c>
      <c r="B30" s="188">
        <f t="shared" si="10"/>
        <v>27</v>
      </c>
      <c r="C30" s="189">
        <f t="shared" si="10"/>
        <v>9</v>
      </c>
      <c r="D30" s="189">
        <f t="shared" si="10"/>
        <v>18</v>
      </c>
      <c r="E30" s="194">
        <f t="shared" si="11"/>
        <v>12</v>
      </c>
      <c r="F30" s="194">
        <v>3</v>
      </c>
      <c r="G30" s="194">
        <v>9</v>
      </c>
      <c r="H30" s="194">
        <f t="shared" si="12"/>
        <v>6</v>
      </c>
      <c r="I30" s="194">
        <v>2</v>
      </c>
      <c r="J30" s="194">
        <v>4</v>
      </c>
      <c r="K30" s="194">
        <f t="shared" si="13"/>
        <v>9</v>
      </c>
      <c r="L30" s="1610">
        <v>4</v>
      </c>
      <c r="M30" s="194">
        <v>5</v>
      </c>
      <c r="N30" s="194">
        <f t="shared" si="14"/>
        <v>0</v>
      </c>
      <c r="O30" s="1610">
        <v>0</v>
      </c>
      <c r="P30" s="194">
        <v>0</v>
      </c>
      <c r="Q30" s="194">
        <f t="shared" si="15"/>
        <v>1</v>
      </c>
      <c r="R30" s="329">
        <v>0</v>
      </c>
      <c r="S30" s="329">
        <v>1</v>
      </c>
      <c r="T30" s="194">
        <f t="shared" si="16"/>
        <v>14</v>
      </c>
      <c r="U30" s="1610">
        <v>5</v>
      </c>
      <c r="V30" s="194">
        <v>9</v>
      </c>
      <c r="W30" s="194">
        <f t="shared" si="17"/>
        <v>12</v>
      </c>
      <c r="X30" s="329">
        <v>4</v>
      </c>
      <c r="Y30" s="613">
        <v>8</v>
      </c>
      <c r="AA30" s="294">
        <f t="shared" si="18"/>
        <v>0</v>
      </c>
      <c r="AB30" s="293">
        <f t="shared" si="19"/>
        <v>0</v>
      </c>
      <c r="AC30" s="293">
        <f t="shared" si="20"/>
        <v>0</v>
      </c>
      <c r="AD30" s="293">
        <f t="shared" si="21"/>
        <v>0</v>
      </c>
      <c r="AE30" s="293">
        <f t="shared" si="22"/>
        <v>0</v>
      </c>
      <c r="AF30" s="293">
        <f t="shared" si="23"/>
        <v>0</v>
      </c>
      <c r="AG30" s="293">
        <f t="shared" si="23"/>
        <v>0</v>
      </c>
      <c r="AH30" s="293">
        <f t="shared" si="23"/>
        <v>0</v>
      </c>
      <c r="AI30" s="293">
        <f t="shared" si="24"/>
        <v>0</v>
      </c>
      <c r="AJ30" s="293">
        <f t="shared" si="25"/>
        <v>0</v>
      </c>
      <c r="AK30" s="293">
        <f t="shared" si="26"/>
        <v>0</v>
      </c>
      <c r="AL30" s="293">
        <f t="shared" si="27"/>
        <v>0</v>
      </c>
      <c r="AM30" s="293">
        <f t="shared" si="27"/>
        <v>0</v>
      </c>
      <c r="AN30" s="293">
        <f t="shared" si="27"/>
        <v>0</v>
      </c>
    </row>
    <row r="31" spans="1:40" s="104" customFormat="1" ht="12.95" customHeight="1">
      <c r="A31" s="93" t="s">
        <v>153</v>
      </c>
      <c r="B31" s="188">
        <f t="shared" si="10"/>
        <v>12</v>
      </c>
      <c r="C31" s="189">
        <f t="shared" si="10"/>
        <v>3</v>
      </c>
      <c r="D31" s="189">
        <f t="shared" si="10"/>
        <v>9</v>
      </c>
      <c r="E31" s="194">
        <f t="shared" si="11"/>
        <v>6</v>
      </c>
      <c r="F31" s="194">
        <v>1</v>
      </c>
      <c r="G31" s="194">
        <v>5</v>
      </c>
      <c r="H31" s="194">
        <f t="shared" si="12"/>
        <v>4</v>
      </c>
      <c r="I31" s="194">
        <v>1</v>
      </c>
      <c r="J31" s="194">
        <v>3</v>
      </c>
      <c r="K31" s="194">
        <f t="shared" si="13"/>
        <v>2</v>
      </c>
      <c r="L31" s="1610">
        <v>1</v>
      </c>
      <c r="M31" s="194">
        <v>1</v>
      </c>
      <c r="N31" s="194">
        <f t="shared" si="14"/>
        <v>0</v>
      </c>
      <c r="O31" s="1610">
        <v>0</v>
      </c>
      <c r="P31" s="194">
        <v>0</v>
      </c>
      <c r="Q31" s="194">
        <f t="shared" si="15"/>
        <v>1</v>
      </c>
      <c r="R31" s="329">
        <v>0</v>
      </c>
      <c r="S31" s="329">
        <v>1</v>
      </c>
      <c r="T31" s="194">
        <f t="shared" si="16"/>
        <v>7</v>
      </c>
      <c r="U31" s="1610">
        <v>2</v>
      </c>
      <c r="V31" s="194">
        <v>5</v>
      </c>
      <c r="W31" s="194">
        <f t="shared" si="17"/>
        <v>4</v>
      </c>
      <c r="X31" s="329">
        <v>1</v>
      </c>
      <c r="Y31" s="613">
        <v>3</v>
      </c>
      <c r="AA31" s="294">
        <f t="shared" si="18"/>
        <v>0</v>
      </c>
      <c r="AB31" s="293">
        <f t="shared" si="19"/>
        <v>0</v>
      </c>
      <c r="AC31" s="293">
        <f t="shared" si="20"/>
        <v>0</v>
      </c>
      <c r="AD31" s="293">
        <f t="shared" si="21"/>
        <v>0</v>
      </c>
      <c r="AE31" s="293">
        <f t="shared" si="22"/>
        <v>0</v>
      </c>
      <c r="AF31" s="293">
        <f t="shared" si="23"/>
        <v>0</v>
      </c>
      <c r="AG31" s="293">
        <f t="shared" si="23"/>
        <v>0</v>
      </c>
      <c r="AH31" s="293">
        <f t="shared" si="23"/>
        <v>0</v>
      </c>
      <c r="AI31" s="293">
        <f t="shared" si="24"/>
        <v>0</v>
      </c>
      <c r="AJ31" s="293">
        <f t="shared" si="25"/>
        <v>0</v>
      </c>
      <c r="AK31" s="293">
        <f t="shared" si="26"/>
        <v>0</v>
      </c>
      <c r="AL31" s="293">
        <f t="shared" si="27"/>
        <v>0</v>
      </c>
      <c r="AM31" s="293">
        <f t="shared" si="27"/>
        <v>0</v>
      </c>
      <c r="AN31" s="293">
        <f t="shared" si="27"/>
        <v>0</v>
      </c>
    </row>
    <row r="32" spans="1:40" s="104" customFormat="1" ht="12.95" customHeight="1">
      <c r="A32" s="93" t="s">
        <v>302</v>
      </c>
      <c r="B32" s="188">
        <f t="shared" si="10"/>
        <v>16</v>
      </c>
      <c r="C32" s="189">
        <f t="shared" si="10"/>
        <v>7</v>
      </c>
      <c r="D32" s="189">
        <f t="shared" si="10"/>
        <v>9</v>
      </c>
      <c r="E32" s="194">
        <f t="shared" si="11"/>
        <v>9</v>
      </c>
      <c r="F32" s="194">
        <v>5</v>
      </c>
      <c r="G32" s="194">
        <v>4</v>
      </c>
      <c r="H32" s="194">
        <f t="shared" si="12"/>
        <v>2</v>
      </c>
      <c r="I32" s="194">
        <v>2</v>
      </c>
      <c r="J32" s="194">
        <v>0</v>
      </c>
      <c r="K32" s="194">
        <f t="shared" si="13"/>
        <v>5</v>
      </c>
      <c r="L32" s="1610">
        <v>0</v>
      </c>
      <c r="M32" s="194">
        <v>5</v>
      </c>
      <c r="N32" s="194">
        <f t="shared" si="14"/>
        <v>0</v>
      </c>
      <c r="O32" s="1610">
        <v>0</v>
      </c>
      <c r="P32" s="194">
        <v>0</v>
      </c>
      <c r="Q32" s="194">
        <f t="shared" si="15"/>
        <v>0</v>
      </c>
      <c r="R32" s="329">
        <v>0</v>
      </c>
      <c r="S32" s="329">
        <v>0</v>
      </c>
      <c r="T32" s="194">
        <f t="shared" si="16"/>
        <v>8</v>
      </c>
      <c r="U32" s="1610">
        <v>5</v>
      </c>
      <c r="V32" s="194">
        <v>3</v>
      </c>
      <c r="W32" s="194">
        <f t="shared" si="17"/>
        <v>8</v>
      </c>
      <c r="X32" s="329">
        <v>2</v>
      </c>
      <c r="Y32" s="613">
        <v>6</v>
      </c>
      <c r="AA32" s="294">
        <f t="shared" si="18"/>
        <v>0</v>
      </c>
      <c r="AB32" s="293">
        <f t="shared" si="19"/>
        <v>0</v>
      </c>
      <c r="AC32" s="293">
        <f t="shared" si="20"/>
        <v>0</v>
      </c>
      <c r="AD32" s="293">
        <f t="shared" si="21"/>
        <v>0</v>
      </c>
      <c r="AE32" s="293">
        <f t="shared" si="22"/>
        <v>0</v>
      </c>
      <c r="AF32" s="293">
        <f t="shared" si="23"/>
        <v>0</v>
      </c>
      <c r="AG32" s="293">
        <f t="shared" si="23"/>
        <v>0</v>
      </c>
      <c r="AH32" s="293">
        <f t="shared" si="23"/>
        <v>0</v>
      </c>
      <c r="AI32" s="293">
        <f t="shared" si="24"/>
        <v>0</v>
      </c>
      <c r="AJ32" s="293">
        <f t="shared" si="25"/>
        <v>0</v>
      </c>
      <c r="AK32" s="293">
        <f t="shared" si="26"/>
        <v>0</v>
      </c>
      <c r="AL32" s="293">
        <f t="shared" si="27"/>
        <v>0</v>
      </c>
      <c r="AM32" s="293">
        <f t="shared" si="27"/>
        <v>0</v>
      </c>
      <c r="AN32" s="293">
        <f t="shared" si="27"/>
        <v>0</v>
      </c>
    </row>
    <row r="33" spans="1:40" s="104" customFormat="1" ht="12.95" customHeight="1">
      <c r="A33" s="93" t="s">
        <v>152</v>
      </c>
      <c r="B33" s="188">
        <f t="shared" si="10"/>
        <v>39</v>
      </c>
      <c r="C33" s="189">
        <f t="shared" si="10"/>
        <v>16</v>
      </c>
      <c r="D33" s="189">
        <f t="shared" si="10"/>
        <v>23</v>
      </c>
      <c r="E33" s="194">
        <f t="shared" si="11"/>
        <v>9</v>
      </c>
      <c r="F33" s="194">
        <v>1</v>
      </c>
      <c r="G33" s="194">
        <v>8</v>
      </c>
      <c r="H33" s="194">
        <f t="shared" si="12"/>
        <v>18</v>
      </c>
      <c r="I33" s="194">
        <v>9</v>
      </c>
      <c r="J33" s="194">
        <v>9</v>
      </c>
      <c r="K33" s="194">
        <f t="shared" si="13"/>
        <v>12</v>
      </c>
      <c r="L33" s="1610">
        <v>6</v>
      </c>
      <c r="M33" s="194">
        <v>6</v>
      </c>
      <c r="N33" s="194">
        <f t="shared" si="14"/>
        <v>0</v>
      </c>
      <c r="O33" s="1610">
        <v>0</v>
      </c>
      <c r="P33" s="194">
        <v>0</v>
      </c>
      <c r="Q33" s="194">
        <f t="shared" si="15"/>
        <v>1</v>
      </c>
      <c r="R33" s="329">
        <v>0</v>
      </c>
      <c r="S33" s="329">
        <v>1</v>
      </c>
      <c r="T33" s="194">
        <f t="shared" si="16"/>
        <v>13</v>
      </c>
      <c r="U33" s="1610">
        <v>7</v>
      </c>
      <c r="V33" s="194">
        <v>6</v>
      </c>
      <c r="W33" s="194">
        <f t="shared" si="17"/>
        <v>25</v>
      </c>
      <c r="X33" s="329">
        <v>9</v>
      </c>
      <c r="Y33" s="613">
        <v>16</v>
      </c>
      <c r="AA33" s="294">
        <f t="shared" si="18"/>
        <v>0</v>
      </c>
      <c r="AB33" s="293">
        <f t="shared" si="19"/>
        <v>0</v>
      </c>
      <c r="AC33" s="293">
        <f t="shared" si="20"/>
        <v>0</v>
      </c>
      <c r="AD33" s="293">
        <f t="shared" si="21"/>
        <v>0</v>
      </c>
      <c r="AE33" s="293">
        <f t="shared" si="22"/>
        <v>0</v>
      </c>
      <c r="AF33" s="293">
        <f t="shared" si="23"/>
        <v>0</v>
      </c>
      <c r="AG33" s="293">
        <f t="shared" si="23"/>
        <v>0</v>
      </c>
      <c r="AH33" s="293">
        <f t="shared" si="23"/>
        <v>0</v>
      </c>
      <c r="AI33" s="293">
        <f t="shared" si="24"/>
        <v>0</v>
      </c>
      <c r="AJ33" s="293">
        <f t="shared" si="25"/>
        <v>0</v>
      </c>
      <c r="AK33" s="293">
        <f t="shared" si="26"/>
        <v>0</v>
      </c>
      <c r="AL33" s="293">
        <f t="shared" si="27"/>
        <v>0</v>
      </c>
      <c r="AM33" s="293">
        <f t="shared" si="27"/>
        <v>0</v>
      </c>
      <c r="AN33" s="293">
        <f t="shared" si="27"/>
        <v>0</v>
      </c>
    </row>
    <row r="34" spans="1:40" s="104" customFormat="1" ht="12.95" customHeight="1">
      <c r="A34" s="93" t="s">
        <v>303</v>
      </c>
      <c r="B34" s="188">
        <f t="shared" si="10"/>
        <v>5</v>
      </c>
      <c r="C34" s="189">
        <f t="shared" si="10"/>
        <v>1</v>
      </c>
      <c r="D34" s="189">
        <f t="shared" si="10"/>
        <v>4</v>
      </c>
      <c r="E34" s="194">
        <f t="shared" si="11"/>
        <v>3</v>
      </c>
      <c r="F34" s="194">
        <v>0</v>
      </c>
      <c r="G34" s="194">
        <v>3</v>
      </c>
      <c r="H34" s="194">
        <f t="shared" si="12"/>
        <v>1</v>
      </c>
      <c r="I34" s="194">
        <v>0</v>
      </c>
      <c r="J34" s="194">
        <v>1</v>
      </c>
      <c r="K34" s="194">
        <f t="shared" si="13"/>
        <v>1</v>
      </c>
      <c r="L34" s="1610">
        <v>1</v>
      </c>
      <c r="M34" s="194">
        <v>0</v>
      </c>
      <c r="N34" s="194">
        <f t="shared" si="14"/>
        <v>0</v>
      </c>
      <c r="O34" s="1610">
        <v>0</v>
      </c>
      <c r="P34" s="194">
        <v>0</v>
      </c>
      <c r="Q34" s="194">
        <f t="shared" si="15"/>
        <v>0</v>
      </c>
      <c r="R34" s="329">
        <v>0</v>
      </c>
      <c r="S34" s="329">
        <v>0</v>
      </c>
      <c r="T34" s="194">
        <f t="shared" si="16"/>
        <v>4</v>
      </c>
      <c r="U34" s="1610">
        <v>1</v>
      </c>
      <c r="V34" s="194">
        <v>3</v>
      </c>
      <c r="W34" s="194">
        <f t="shared" si="17"/>
        <v>1</v>
      </c>
      <c r="X34" s="329">
        <v>0</v>
      </c>
      <c r="Y34" s="613">
        <v>1</v>
      </c>
      <c r="AA34" s="294">
        <f t="shared" si="18"/>
        <v>0</v>
      </c>
      <c r="AB34" s="293">
        <f t="shared" si="19"/>
        <v>0</v>
      </c>
      <c r="AC34" s="293">
        <f t="shared" si="20"/>
        <v>0</v>
      </c>
      <c r="AD34" s="293">
        <f t="shared" si="21"/>
        <v>0</v>
      </c>
      <c r="AE34" s="293">
        <f t="shared" si="22"/>
        <v>0</v>
      </c>
      <c r="AF34" s="293">
        <f t="shared" si="23"/>
        <v>0</v>
      </c>
      <c r="AG34" s="293">
        <f t="shared" si="23"/>
        <v>0</v>
      </c>
      <c r="AH34" s="293">
        <f t="shared" si="23"/>
        <v>0</v>
      </c>
      <c r="AI34" s="293">
        <f t="shared" si="24"/>
        <v>0</v>
      </c>
      <c r="AJ34" s="293">
        <f t="shared" si="25"/>
        <v>0</v>
      </c>
      <c r="AK34" s="293">
        <f t="shared" si="26"/>
        <v>0</v>
      </c>
      <c r="AL34" s="293">
        <f t="shared" si="27"/>
        <v>0</v>
      </c>
      <c r="AM34" s="293">
        <f t="shared" si="27"/>
        <v>0</v>
      </c>
      <c r="AN34" s="293">
        <f t="shared" si="27"/>
        <v>0</v>
      </c>
    </row>
    <row r="35" spans="1:40" s="104" customFormat="1" ht="12.95" customHeight="1">
      <c r="A35" s="93" t="s">
        <v>304</v>
      </c>
      <c r="B35" s="188">
        <f t="shared" si="10"/>
        <v>0</v>
      </c>
      <c r="C35" s="189">
        <f t="shared" si="10"/>
        <v>0</v>
      </c>
      <c r="D35" s="189">
        <f t="shared" si="10"/>
        <v>0</v>
      </c>
      <c r="E35" s="194">
        <f t="shared" si="11"/>
        <v>0</v>
      </c>
      <c r="F35" s="194">
        <v>0</v>
      </c>
      <c r="G35" s="194">
        <v>0</v>
      </c>
      <c r="H35" s="194">
        <f t="shared" si="12"/>
        <v>0</v>
      </c>
      <c r="I35" s="194">
        <v>0</v>
      </c>
      <c r="J35" s="194">
        <v>0</v>
      </c>
      <c r="K35" s="194">
        <f t="shared" si="13"/>
        <v>0</v>
      </c>
      <c r="L35" s="1610">
        <v>0</v>
      </c>
      <c r="M35" s="194">
        <v>0</v>
      </c>
      <c r="N35" s="194">
        <f t="shared" si="14"/>
        <v>0</v>
      </c>
      <c r="O35" s="1610">
        <v>0</v>
      </c>
      <c r="P35" s="194">
        <v>0</v>
      </c>
      <c r="Q35" s="194">
        <f t="shared" si="15"/>
        <v>0</v>
      </c>
      <c r="R35" s="329">
        <v>0</v>
      </c>
      <c r="S35" s="329">
        <v>0</v>
      </c>
      <c r="T35" s="194">
        <f t="shared" si="16"/>
        <v>0</v>
      </c>
      <c r="U35" s="1610">
        <v>0</v>
      </c>
      <c r="V35" s="194">
        <v>0</v>
      </c>
      <c r="W35" s="194">
        <f t="shared" si="17"/>
        <v>0</v>
      </c>
      <c r="X35" s="329">
        <v>0</v>
      </c>
      <c r="Y35" s="613">
        <v>0</v>
      </c>
      <c r="AA35" s="294">
        <f t="shared" si="18"/>
        <v>0</v>
      </c>
      <c r="AB35" s="293">
        <f t="shared" si="19"/>
        <v>0</v>
      </c>
      <c r="AC35" s="293">
        <f t="shared" si="20"/>
        <v>0</v>
      </c>
      <c r="AD35" s="293">
        <f t="shared" si="21"/>
        <v>0</v>
      </c>
      <c r="AE35" s="293">
        <f t="shared" si="22"/>
        <v>0</v>
      </c>
      <c r="AF35" s="293">
        <f t="shared" si="23"/>
        <v>0</v>
      </c>
      <c r="AG35" s="293">
        <f t="shared" si="23"/>
        <v>0</v>
      </c>
      <c r="AH35" s="293">
        <f t="shared" si="23"/>
        <v>0</v>
      </c>
      <c r="AI35" s="293">
        <f t="shared" si="24"/>
        <v>0</v>
      </c>
      <c r="AJ35" s="293">
        <f t="shared" si="25"/>
        <v>0</v>
      </c>
      <c r="AK35" s="293">
        <f t="shared" si="26"/>
        <v>0</v>
      </c>
      <c r="AL35" s="293">
        <f t="shared" si="27"/>
        <v>0</v>
      </c>
      <c r="AM35" s="293">
        <f t="shared" si="27"/>
        <v>0</v>
      </c>
      <c r="AN35" s="293">
        <f t="shared" si="27"/>
        <v>0</v>
      </c>
    </row>
    <row r="36" spans="1:40" s="104" customFormat="1" ht="12.95" customHeight="1">
      <c r="A36" s="546" t="s">
        <v>305</v>
      </c>
      <c r="B36" s="296">
        <f t="shared" si="10"/>
        <v>29</v>
      </c>
      <c r="C36" s="220">
        <f t="shared" si="10"/>
        <v>15</v>
      </c>
      <c r="D36" s="220">
        <f t="shared" si="10"/>
        <v>14</v>
      </c>
      <c r="E36" s="220">
        <f t="shared" si="11"/>
        <v>6</v>
      </c>
      <c r="F36" s="220">
        <v>5</v>
      </c>
      <c r="G36" s="220">
        <v>1</v>
      </c>
      <c r="H36" s="220">
        <f t="shared" si="12"/>
        <v>14</v>
      </c>
      <c r="I36" s="220">
        <v>6</v>
      </c>
      <c r="J36" s="220">
        <v>8</v>
      </c>
      <c r="K36" s="220">
        <f t="shared" si="13"/>
        <v>9</v>
      </c>
      <c r="L36" s="1613">
        <v>4</v>
      </c>
      <c r="M36" s="220">
        <v>5</v>
      </c>
      <c r="N36" s="220">
        <f t="shared" si="14"/>
        <v>0</v>
      </c>
      <c r="O36" s="1613">
        <v>0</v>
      </c>
      <c r="P36" s="220">
        <v>0</v>
      </c>
      <c r="Q36" s="220">
        <f t="shared" si="15"/>
        <v>0</v>
      </c>
      <c r="R36" s="614">
        <v>0</v>
      </c>
      <c r="S36" s="614">
        <v>0</v>
      </c>
      <c r="T36" s="220">
        <f t="shared" si="16"/>
        <v>10</v>
      </c>
      <c r="U36" s="1613">
        <v>7</v>
      </c>
      <c r="V36" s="220">
        <v>3</v>
      </c>
      <c r="W36" s="220">
        <f t="shared" si="17"/>
        <v>19</v>
      </c>
      <c r="X36" s="614">
        <v>8</v>
      </c>
      <c r="Y36" s="615">
        <v>11</v>
      </c>
      <c r="AA36" s="294">
        <f t="shared" si="18"/>
        <v>0</v>
      </c>
      <c r="AB36" s="293">
        <f t="shared" si="19"/>
        <v>0</v>
      </c>
      <c r="AC36" s="293">
        <f t="shared" si="20"/>
        <v>0</v>
      </c>
      <c r="AD36" s="293">
        <f t="shared" si="21"/>
        <v>0</v>
      </c>
      <c r="AE36" s="293">
        <f t="shared" si="22"/>
        <v>0</v>
      </c>
      <c r="AF36" s="293">
        <f t="shared" si="23"/>
        <v>0</v>
      </c>
      <c r="AG36" s="293">
        <f t="shared" si="23"/>
        <v>0</v>
      </c>
      <c r="AH36" s="293">
        <f t="shared" si="23"/>
        <v>0</v>
      </c>
      <c r="AI36" s="293">
        <f t="shared" si="24"/>
        <v>0</v>
      </c>
      <c r="AJ36" s="293">
        <f t="shared" si="25"/>
        <v>0</v>
      </c>
      <c r="AK36" s="293">
        <f t="shared" si="26"/>
        <v>0</v>
      </c>
      <c r="AL36" s="293">
        <f t="shared" si="27"/>
        <v>0</v>
      </c>
      <c r="AM36" s="293">
        <f t="shared" si="27"/>
        <v>0</v>
      </c>
      <c r="AN36" s="293">
        <f t="shared" si="27"/>
        <v>0</v>
      </c>
    </row>
    <row r="37" spans="1:40" s="104" customFormat="1" ht="18.95" customHeight="1">
      <c r="A37" s="1523" t="s">
        <v>143</v>
      </c>
      <c r="B37" s="108"/>
      <c r="C37" s="108"/>
      <c r="D37" s="108"/>
      <c r="E37" s="108"/>
      <c r="F37" s="108"/>
      <c r="J37" s="1532"/>
      <c r="K37" s="1532"/>
      <c r="M37" s="108"/>
      <c r="N37" s="108"/>
      <c r="O37" s="108"/>
      <c r="T37" s="1942" t="s">
        <v>139</v>
      </c>
      <c r="U37" s="1942"/>
      <c r="V37" s="1942" t="s">
        <v>89</v>
      </c>
      <c r="W37" s="1942"/>
      <c r="X37" s="1942"/>
      <c r="Y37" s="1942"/>
    </row>
    <row r="38" spans="1:40" s="104" customFormat="1" ht="18.95" customHeight="1">
      <c r="A38" s="1523" t="s">
        <v>34</v>
      </c>
      <c r="B38" s="114" t="s">
        <v>292</v>
      </c>
      <c r="C38" s="114"/>
      <c r="D38" s="114"/>
      <c r="E38" s="114"/>
      <c r="F38" s="114"/>
      <c r="G38" s="114"/>
      <c r="H38" s="114"/>
      <c r="I38" s="114"/>
      <c r="J38" s="1522"/>
      <c r="K38" s="1522"/>
      <c r="L38" s="114"/>
      <c r="M38" s="114"/>
      <c r="N38" s="114"/>
      <c r="O38" s="114"/>
      <c r="P38" s="114"/>
      <c r="Q38" s="114"/>
      <c r="R38" s="114"/>
      <c r="S38" s="95"/>
      <c r="T38" s="1942" t="s">
        <v>208</v>
      </c>
      <c r="U38" s="1942"/>
      <c r="V38" s="1942" t="s">
        <v>754</v>
      </c>
      <c r="W38" s="1942"/>
      <c r="X38" s="1942"/>
      <c r="Y38" s="1942"/>
    </row>
    <row r="39" spans="1:40" s="113" customFormat="1" ht="24" customHeight="1">
      <c r="A39" s="1943" t="s">
        <v>755</v>
      </c>
      <c r="B39" s="1943"/>
      <c r="C39" s="1943"/>
      <c r="D39" s="1943"/>
      <c r="E39" s="1943"/>
      <c r="F39" s="1943"/>
      <c r="G39" s="1943"/>
      <c r="H39" s="1943"/>
      <c r="I39" s="1943"/>
      <c r="J39" s="1943"/>
      <c r="K39" s="1943"/>
      <c r="L39" s="1943"/>
      <c r="M39" s="1943"/>
      <c r="N39" s="1943"/>
      <c r="O39" s="1943"/>
      <c r="P39" s="1943"/>
      <c r="Q39" s="1943"/>
      <c r="R39" s="1943"/>
      <c r="S39" s="1943"/>
      <c r="T39" s="1943"/>
      <c r="U39" s="1943"/>
      <c r="V39" s="1943"/>
      <c r="W39" s="1943"/>
      <c r="X39" s="1943"/>
      <c r="Y39" s="1943"/>
    </row>
    <row r="40" spans="1:40" s="104" customFormat="1" ht="21.95" customHeight="1">
      <c r="A40" s="1642" t="s">
        <v>309</v>
      </c>
      <c r="C40" s="2008" t="s">
        <v>649</v>
      </c>
      <c r="D40" s="2008"/>
      <c r="E40" s="2008"/>
      <c r="F40" s="2008"/>
      <c r="G40" s="2008"/>
      <c r="H40" s="2008"/>
      <c r="I40" s="2008"/>
      <c r="J40" s="2008"/>
      <c r="K40" s="2008"/>
      <c r="L40" s="2008"/>
      <c r="M40" s="2008"/>
      <c r="N40" s="2008"/>
      <c r="O40" s="2008"/>
      <c r="P40" s="2008"/>
      <c r="Q40" s="2008"/>
      <c r="R40" s="2008"/>
      <c r="S40" s="2008"/>
      <c r="T40" s="2008"/>
      <c r="U40" s="2008"/>
      <c r="V40" s="2008"/>
      <c r="W40" s="2008"/>
      <c r="X40" s="114"/>
      <c r="Y40" s="1629" t="s">
        <v>224</v>
      </c>
    </row>
    <row r="41" spans="1:40" s="104" customFormat="1" ht="21.95" customHeight="1">
      <c r="A41" s="90" t="s">
        <v>349</v>
      </c>
      <c r="B41" s="1957" t="s">
        <v>67</v>
      </c>
      <c r="C41" s="1957"/>
      <c r="D41" s="1957" t="s">
        <v>297</v>
      </c>
      <c r="E41" s="1957"/>
      <c r="F41" s="1957"/>
      <c r="G41" s="1523" t="s">
        <v>54</v>
      </c>
      <c r="H41" s="1523" t="s">
        <v>55</v>
      </c>
      <c r="I41" s="1523" t="s">
        <v>56</v>
      </c>
      <c r="J41" s="1942" t="s">
        <v>57</v>
      </c>
      <c r="K41" s="1942"/>
      <c r="L41" s="1942" t="s">
        <v>58</v>
      </c>
      <c r="M41" s="1942"/>
      <c r="N41" s="1523" t="s">
        <v>59</v>
      </c>
      <c r="O41" s="1942" t="s">
        <v>52</v>
      </c>
      <c r="P41" s="1942"/>
      <c r="Q41" s="1523" t="s">
        <v>60</v>
      </c>
      <c r="R41" s="1523" t="s">
        <v>61</v>
      </c>
      <c r="S41" s="1523" t="s">
        <v>62</v>
      </c>
      <c r="T41" s="1942" t="s">
        <v>63</v>
      </c>
      <c r="U41" s="1942"/>
      <c r="V41" s="1942" t="s">
        <v>64</v>
      </c>
      <c r="W41" s="1942"/>
      <c r="X41" s="1942" t="s">
        <v>65</v>
      </c>
      <c r="Y41" s="1951"/>
    </row>
    <row r="42" spans="1:40" s="104" customFormat="1" ht="27" customHeight="1">
      <c r="A42" s="116" t="s">
        <v>150</v>
      </c>
      <c r="B42" s="2009">
        <f t="shared" ref="B42:B54" si="28">F42+G42+H42+I42+K42+M42+N42+P42+Q42+R42+S42+U42+W42+Y42</f>
        <v>2143</v>
      </c>
      <c r="C42" s="2010"/>
      <c r="D42" s="1628"/>
      <c r="E42" s="1628"/>
      <c r="F42" s="1630">
        <f>SUM(F43:F54)</f>
        <v>787</v>
      </c>
      <c r="G42" s="1630">
        <f>SUM(G43:G54)</f>
        <v>894</v>
      </c>
      <c r="H42" s="1630">
        <f>SUM(H43:H54)</f>
        <v>161</v>
      </c>
      <c r="I42" s="1630">
        <f>SUM(I43:I54)</f>
        <v>45</v>
      </c>
      <c r="J42" s="293"/>
      <c r="K42" s="293">
        <f>SUM(K43:K54)</f>
        <v>52</v>
      </c>
      <c r="L42" s="1550"/>
      <c r="M42" s="293">
        <f>SUM(M43:M54)</f>
        <v>37</v>
      </c>
      <c r="N42" s="293">
        <f>SUM(N43:N54)</f>
        <v>39</v>
      </c>
      <c r="O42" s="1550"/>
      <c r="P42" s="293">
        <f>SUM(P43:P54)</f>
        <v>27</v>
      </c>
      <c r="Q42" s="293">
        <f>SUM(Q43:Q54)</f>
        <v>12</v>
      </c>
      <c r="R42" s="293">
        <f>SUM(R43:R54)</f>
        <v>16</v>
      </c>
      <c r="S42" s="293">
        <f t="shared" ref="S42:Y42" si="29">SUM(S43:S54)</f>
        <v>39</v>
      </c>
      <c r="T42" s="293"/>
      <c r="U42" s="293">
        <f t="shared" si="29"/>
        <v>5</v>
      </c>
      <c r="V42" s="293"/>
      <c r="W42" s="293">
        <f t="shared" si="29"/>
        <v>0</v>
      </c>
      <c r="X42" s="293"/>
      <c r="Y42" s="563">
        <f t="shared" si="29"/>
        <v>29</v>
      </c>
      <c r="AA42" s="293">
        <f>B42-F42-G42-H42-I42-K42-M42-N42-P42-Q42-R42-S42-U42-W42-Y42</f>
        <v>0</v>
      </c>
    </row>
    <row r="43" spans="1:40" s="104" customFormat="1" ht="27" customHeight="1">
      <c r="A43" s="1532" t="s">
        <v>270</v>
      </c>
      <c r="B43" s="2006">
        <f t="shared" si="28"/>
        <v>293</v>
      </c>
      <c r="C43" s="2007"/>
      <c r="D43" s="1628"/>
      <c r="E43" s="1628"/>
      <c r="F43" s="1628">
        <v>61</v>
      </c>
      <c r="G43" s="561">
        <v>183</v>
      </c>
      <c r="H43" s="562">
        <v>23</v>
      </c>
      <c r="I43" s="562">
        <v>4</v>
      </c>
      <c r="J43" s="562"/>
      <c r="K43" s="1628">
        <v>9</v>
      </c>
      <c r="L43" s="561"/>
      <c r="M43" s="1628">
        <v>7</v>
      </c>
      <c r="N43" s="1628">
        <v>0</v>
      </c>
      <c r="O43" s="562"/>
      <c r="P43" s="562">
        <v>1</v>
      </c>
      <c r="Q43" s="561">
        <v>0</v>
      </c>
      <c r="R43" s="561">
        <v>1</v>
      </c>
      <c r="S43" s="1628">
        <v>3</v>
      </c>
      <c r="T43" s="562"/>
      <c r="U43" s="1628">
        <v>1</v>
      </c>
      <c r="V43" s="562"/>
      <c r="W43" s="1628">
        <v>0</v>
      </c>
      <c r="X43" s="1628"/>
      <c r="Y43" s="561">
        <v>0</v>
      </c>
      <c r="AA43" s="293">
        <f t="shared" ref="AA43:AA54" si="30">B43-F43-G43-H43-I43-K43-M43-N43-P43-Q43-R43-S43-U43-W43-Y43</f>
        <v>0</v>
      </c>
    </row>
    <row r="44" spans="1:40" s="104" customFormat="1" ht="27" customHeight="1">
      <c r="A44" s="1532" t="s">
        <v>96</v>
      </c>
      <c r="B44" s="2006">
        <f t="shared" si="28"/>
        <v>342</v>
      </c>
      <c r="C44" s="2007"/>
      <c r="D44" s="1628"/>
      <c r="E44" s="1628"/>
      <c r="F44" s="1628">
        <v>138</v>
      </c>
      <c r="G44" s="338">
        <v>128</v>
      </c>
      <c r="H44" s="562">
        <v>36</v>
      </c>
      <c r="I44" s="562">
        <v>5</v>
      </c>
      <c r="J44" s="562"/>
      <c r="K44" s="1628">
        <v>8</v>
      </c>
      <c r="L44" s="561"/>
      <c r="M44" s="1628">
        <v>0</v>
      </c>
      <c r="N44" s="1628">
        <v>4</v>
      </c>
      <c r="O44" s="562"/>
      <c r="P44" s="562">
        <v>6</v>
      </c>
      <c r="Q44" s="561">
        <v>2</v>
      </c>
      <c r="R44" s="561">
        <v>1</v>
      </c>
      <c r="S44" s="1628">
        <v>5</v>
      </c>
      <c r="T44" s="562"/>
      <c r="U44" s="1628">
        <v>1</v>
      </c>
      <c r="V44" s="562"/>
      <c r="W44" s="1628">
        <v>0</v>
      </c>
      <c r="X44" s="1628"/>
      <c r="Y44" s="561">
        <v>8</v>
      </c>
      <c r="AA44" s="293">
        <f t="shared" si="30"/>
        <v>0</v>
      </c>
    </row>
    <row r="45" spans="1:40" s="104" customFormat="1" ht="27" customHeight="1">
      <c r="A45" s="1532" t="s">
        <v>97</v>
      </c>
      <c r="B45" s="2006">
        <f t="shared" si="28"/>
        <v>223</v>
      </c>
      <c r="C45" s="2007"/>
      <c r="D45" s="1628"/>
      <c r="E45" s="1628"/>
      <c r="F45" s="1628">
        <v>85</v>
      </c>
      <c r="G45" s="561">
        <v>80</v>
      </c>
      <c r="H45" s="562">
        <v>15</v>
      </c>
      <c r="I45" s="562">
        <v>2</v>
      </c>
      <c r="J45" s="562"/>
      <c r="K45" s="1628">
        <v>6</v>
      </c>
      <c r="L45" s="561"/>
      <c r="M45" s="1628">
        <v>2</v>
      </c>
      <c r="N45" s="1628">
        <v>6</v>
      </c>
      <c r="O45" s="562"/>
      <c r="P45" s="562">
        <v>8</v>
      </c>
      <c r="Q45" s="561">
        <v>1</v>
      </c>
      <c r="R45" s="561">
        <v>4</v>
      </c>
      <c r="S45" s="1628">
        <v>10</v>
      </c>
      <c r="T45" s="562"/>
      <c r="U45" s="1628">
        <v>0</v>
      </c>
      <c r="V45" s="562"/>
      <c r="W45" s="1628">
        <v>0</v>
      </c>
      <c r="X45" s="1628"/>
      <c r="Y45" s="561">
        <v>4</v>
      </c>
      <c r="AA45" s="293">
        <f t="shared" si="30"/>
        <v>0</v>
      </c>
    </row>
    <row r="46" spans="1:40" s="104" customFormat="1" ht="27" customHeight="1">
      <c r="A46" s="1532" t="s">
        <v>98</v>
      </c>
      <c r="B46" s="2006">
        <f t="shared" si="28"/>
        <v>164</v>
      </c>
      <c r="C46" s="2007"/>
      <c r="D46" s="1628"/>
      <c r="E46" s="1628"/>
      <c r="F46" s="1628">
        <v>54</v>
      </c>
      <c r="G46" s="561">
        <v>77</v>
      </c>
      <c r="H46" s="562">
        <v>11</v>
      </c>
      <c r="I46" s="562">
        <v>4</v>
      </c>
      <c r="J46" s="562"/>
      <c r="K46" s="1628">
        <v>6</v>
      </c>
      <c r="L46" s="561"/>
      <c r="M46" s="1628">
        <v>2</v>
      </c>
      <c r="N46" s="1628">
        <v>3</v>
      </c>
      <c r="O46" s="562"/>
      <c r="P46" s="562">
        <v>0</v>
      </c>
      <c r="Q46" s="561">
        <v>1</v>
      </c>
      <c r="R46" s="561">
        <v>3</v>
      </c>
      <c r="S46" s="1628">
        <v>2</v>
      </c>
      <c r="T46" s="562"/>
      <c r="U46" s="1628">
        <v>0</v>
      </c>
      <c r="V46" s="562"/>
      <c r="W46" s="1628">
        <v>0</v>
      </c>
      <c r="X46" s="1628"/>
      <c r="Y46" s="561">
        <v>1</v>
      </c>
      <c r="AA46" s="293">
        <f t="shared" si="30"/>
        <v>0</v>
      </c>
    </row>
    <row r="47" spans="1:40" s="104" customFormat="1" ht="27" customHeight="1">
      <c r="A47" s="1532" t="s">
        <v>99</v>
      </c>
      <c r="B47" s="2006">
        <f t="shared" si="28"/>
        <v>160</v>
      </c>
      <c r="C47" s="2007"/>
      <c r="D47" s="1628"/>
      <c r="E47" s="1628"/>
      <c r="F47" s="1628">
        <v>68</v>
      </c>
      <c r="G47" s="561">
        <v>56</v>
      </c>
      <c r="H47" s="562">
        <v>15</v>
      </c>
      <c r="I47" s="562">
        <v>3</v>
      </c>
      <c r="J47" s="562"/>
      <c r="K47" s="1628">
        <v>3</v>
      </c>
      <c r="L47" s="561"/>
      <c r="M47" s="1628">
        <v>5</v>
      </c>
      <c r="N47" s="1628">
        <v>2</v>
      </c>
      <c r="O47" s="562"/>
      <c r="P47" s="562">
        <v>2</v>
      </c>
      <c r="Q47" s="561">
        <v>0</v>
      </c>
      <c r="R47" s="561">
        <v>0</v>
      </c>
      <c r="S47" s="1628">
        <v>5</v>
      </c>
      <c r="T47" s="562"/>
      <c r="U47" s="1628">
        <v>0</v>
      </c>
      <c r="V47" s="562"/>
      <c r="W47" s="1628">
        <v>0</v>
      </c>
      <c r="X47" s="1628"/>
      <c r="Y47" s="561">
        <v>1</v>
      </c>
      <c r="AA47" s="293">
        <f t="shared" si="30"/>
        <v>0</v>
      </c>
    </row>
    <row r="48" spans="1:40" s="104" customFormat="1" ht="27" customHeight="1">
      <c r="A48" s="1532" t="s">
        <v>281</v>
      </c>
      <c r="B48" s="2006">
        <f t="shared" si="28"/>
        <v>83</v>
      </c>
      <c r="C48" s="2007"/>
      <c r="D48" s="1628"/>
      <c r="E48" s="1628"/>
      <c r="F48" s="1628">
        <v>27</v>
      </c>
      <c r="G48" s="561">
        <v>39</v>
      </c>
      <c r="H48" s="562">
        <v>12</v>
      </c>
      <c r="I48" s="562">
        <v>0</v>
      </c>
      <c r="J48" s="562"/>
      <c r="K48" s="1628">
        <v>1</v>
      </c>
      <c r="L48" s="561"/>
      <c r="M48" s="1628">
        <v>0</v>
      </c>
      <c r="N48" s="1628">
        <v>3</v>
      </c>
      <c r="O48" s="562"/>
      <c r="P48" s="562">
        <v>1</v>
      </c>
      <c r="Q48" s="561">
        <v>0</v>
      </c>
      <c r="R48" s="561">
        <v>0</v>
      </c>
      <c r="S48" s="1628">
        <v>0</v>
      </c>
      <c r="T48" s="562"/>
      <c r="U48" s="1628">
        <v>0</v>
      </c>
      <c r="V48" s="562"/>
      <c r="W48" s="1628">
        <v>0</v>
      </c>
      <c r="X48" s="1628"/>
      <c r="Y48" s="561">
        <v>0</v>
      </c>
      <c r="AA48" s="293">
        <f t="shared" si="30"/>
        <v>0</v>
      </c>
    </row>
    <row r="49" spans="1:27" s="104" customFormat="1" ht="27" customHeight="1">
      <c r="A49" s="1532" t="s">
        <v>282</v>
      </c>
      <c r="B49" s="2006">
        <f t="shared" si="28"/>
        <v>0</v>
      </c>
      <c r="C49" s="2007"/>
      <c r="D49" s="1628"/>
      <c r="E49" s="1628"/>
      <c r="F49" s="1628">
        <v>0</v>
      </c>
      <c r="G49" s="561">
        <v>0</v>
      </c>
      <c r="H49" s="562">
        <v>0</v>
      </c>
      <c r="I49" s="562">
        <v>0</v>
      </c>
      <c r="J49" s="562"/>
      <c r="K49" s="1628">
        <v>0</v>
      </c>
      <c r="L49" s="561"/>
      <c r="M49" s="1628">
        <v>0</v>
      </c>
      <c r="N49" s="1628">
        <v>0</v>
      </c>
      <c r="O49" s="562"/>
      <c r="P49" s="562">
        <v>0</v>
      </c>
      <c r="Q49" s="561">
        <v>0</v>
      </c>
      <c r="R49" s="561">
        <v>0</v>
      </c>
      <c r="S49" s="1628">
        <v>0</v>
      </c>
      <c r="T49" s="562"/>
      <c r="U49" s="1628">
        <v>0</v>
      </c>
      <c r="V49" s="562"/>
      <c r="W49" s="1628">
        <v>0</v>
      </c>
      <c r="X49" s="1628"/>
      <c r="Y49" s="561">
        <v>0</v>
      </c>
      <c r="AA49" s="293">
        <f t="shared" si="30"/>
        <v>0</v>
      </c>
    </row>
    <row r="50" spans="1:27" s="104" customFormat="1" ht="27" customHeight="1">
      <c r="A50" s="1532" t="s">
        <v>653</v>
      </c>
      <c r="B50" s="2006">
        <f t="shared" si="28"/>
        <v>223</v>
      </c>
      <c r="C50" s="2007"/>
      <c r="D50" s="1628"/>
      <c r="E50" s="1628"/>
      <c r="F50" s="1628">
        <v>82</v>
      </c>
      <c r="G50" s="561">
        <v>96</v>
      </c>
      <c r="H50" s="562">
        <v>10</v>
      </c>
      <c r="I50" s="562">
        <v>4</v>
      </c>
      <c r="J50" s="562"/>
      <c r="K50" s="1628">
        <v>7</v>
      </c>
      <c r="L50" s="561"/>
      <c r="M50" s="1628">
        <v>5</v>
      </c>
      <c r="N50" s="1628">
        <v>1</v>
      </c>
      <c r="O50" s="562"/>
      <c r="P50" s="562">
        <v>3</v>
      </c>
      <c r="Q50" s="561">
        <v>0</v>
      </c>
      <c r="R50" s="561">
        <v>2</v>
      </c>
      <c r="S50" s="1628">
        <v>5</v>
      </c>
      <c r="T50" s="562"/>
      <c r="U50" s="1628">
        <v>0</v>
      </c>
      <c r="V50" s="562"/>
      <c r="W50" s="1628">
        <v>0</v>
      </c>
      <c r="X50" s="1628"/>
      <c r="Y50" s="561">
        <v>8</v>
      </c>
      <c r="AA50" s="293">
        <f t="shared" si="30"/>
        <v>0</v>
      </c>
    </row>
    <row r="51" spans="1:27" s="104" customFormat="1" ht="27" customHeight="1">
      <c r="A51" s="1532" t="s">
        <v>283</v>
      </c>
      <c r="B51" s="2006">
        <f t="shared" si="28"/>
        <v>121</v>
      </c>
      <c r="C51" s="2007"/>
      <c r="D51" s="1628"/>
      <c r="E51" s="1628"/>
      <c r="F51" s="1628">
        <v>48</v>
      </c>
      <c r="G51" s="561">
        <v>52</v>
      </c>
      <c r="H51" s="562">
        <v>7</v>
      </c>
      <c r="I51" s="562">
        <v>4</v>
      </c>
      <c r="J51" s="562"/>
      <c r="K51" s="1628">
        <v>1</v>
      </c>
      <c r="L51" s="561"/>
      <c r="M51" s="1628">
        <v>2</v>
      </c>
      <c r="N51" s="1628">
        <v>1</v>
      </c>
      <c r="O51" s="562"/>
      <c r="P51" s="562">
        <v>1</v>
      </c>
      <c r="Q51" s="561">
        <v>0</v>
      </c>
      <c r="R51" s="561">
        <v>2</v>
      </c>
      <c r="S51" s="1628">
        <v>3</v>
      </c>
      <c r="T51" s="562"/>
      <c r="U51" s="1628">
        <v>0</v>
      </c>
      <c r="V51" s="562"/>
      <c r="W51" s="1628">
        <v>0</v>
      </c>
      <c r="X51" s="1628"/>
      <c r="Y51" s="561">
        <v>0</v>
      </c>
      <c r="AA51" s="293">
        <f t="shared" si="30"/>
        <v>0</v>
      </c>
    </row>
    <row r="52" spans="1:27" s="104" customFormat="1" ht="27" customHeight="1">
      <c r="A52" s="1532" t="s">
        <v>654</v>
      </c>
      <c r="B52" s="2006">
        <f t="shared" si="28"/>
        <v>130</v>
      </c>
      <c r="C52" s="2007"/>
      <c r="D52" s="1628"/>
      <c r="E52" s="1628"/>
      <c r="F52" s="1628">
        <v>62</v>
      </c>
      <c r="G52" s="561">
        <v>42</v>
      </c>
      <c r="H52" s="562">
        <v>9</v>
      </c>
      <c r="I52" s="562">
        <v>2</v>
      </c>
      <c r="J52" s="562"/>
      <c r="K52" s="1628">
        <v>1</v>
      </c>
      <c r="L52" s="561"/>
      <c r="M52" s="1628">
        <v>3</v>
      </c>
      <c r="N52" s="1628">
        <v>1</v>
      </c>
      <c r="O52" s="562"/>
      <c r="P52" s="562">
        <v>2</v>
      </c>
      <c r="Q52" s="561">
        <v>1</v>
      </c>
      <c r="R52" s="561">
        <v>1</v>
      </c>
      <c r="S52" s="1628">
        <v>3</v>
      </c>
      <c r="T52" s="562"/>
      <c r="U52" s="1628">
        <v>2</v>
      </c>
      <c r="V52" s="562"/>
      <c r="W52" s="1628">
        <v>0</v>
      </c>
      <c r="X52" s="1628"/>
      <c r="Y52" s="561">
        <v>1</v>
      </c>
      <c r="AA52" s="293">
        <f t="shared" si="30"/>
        <v>0</v>
      </c>
    </row>
    <row r="53" spans="1:27" s="104" customFormat="1" ht="27" customHeight="1">
      <c r="A53" s="1532" t="s">
        <v>271</v>
      </c>
      <c r="B53" s="2006">
        <f t="shared" si="28"/>
        <v>289</v>
      </c>
      <c r="C53" s="2007"/>
      <c r="D53" s="1628"/>
      <c r="E53" s="1628"/>
      <c r="F53" s="1628">
        <v>118</v>
      </c>
      <c r="G53" s="561">
        <v>96</v>
      </c>
      <c r="H53" s="562">
        <v>14</v>
      </c>
      <c r="I53" s="562">
        <v>12</v>
      </c>
      <c r="J53" s="562"/>
      <c r="K53" s="1628">
        <v>8</v>
      </c>
      <c r="L53" s="561"/>
      <c r="M53" s="1628">
        <v>8</v>
      </c>
      <c r="N53" s="1628">
        <v>16</v>
      </c>
      <c r="O53" s="562"/>
      <c r="P53" s="562">
        <v>3</v>
      </c>
      <c r="Q53" s="561">
        <v>6</v>
      </c>
      <c r="R53" s="561">
        <v>2</v>
      </c>
      <c r="S53" s="1628">
        <v>2</v>
      </c>
      <c r="T53" s="562"/>
      <c r="U53" s="1628">
        <v>1</v>
      </c>
      <c r="V53" s="562"/>
      <c r="W53" s="1628">
        <v>0</v>
      </c>
      <c r="X53" s="1628"/>
      <c r="Y53" s="561">
        <v>3</v>
      </c>
      <c r="AA53" s="293">
        <f t="shared" si="30"/>
        <v>0</v>
      </c>
    </row>
    <row r="54" spans="1:27" s="104" customFormat="1" ht="27" customHeight="1">
      <c r="A54" s="1522" t="s">
        <v>295</v>
      </c>
      <c r="B54" s="2011">
        <f t="shared" si="28"/>
        <v>115</v>
      </c>
      <c r="C54" s="2012"/>
      <c r="D54" s="234"/>
      <c r="E54" s="234"/>
      <c r="F54" s="234">
        <v>44</v>
      </c>
      <c r="G54" s="566">
        <v>45</v>
      </c>
      <c r="H54" s="567">
        <v>9</v>
      </c>
      <c r="I54" s="567">
        <v>5</v>
      </c>
      <c r="J54" s="567"/>
      <c r="K54" s="234">
        <v>2</v>
      </c>
      <c r="L54" s="566"/>
      <c r="M54" s="234">
        <v>3</v>
      </c>
      <c r="N54" s="234">
        <v>2</v>
      </c>
      <c r="O54" s="567"/>
      <c r="P54" s="567">
        <v>0</v>
      </c>
      <c r="Q54" s="566">
        <v>1</v>
      </c>
      <c r="R54" s="566">
        <v>0</v>
      </c>
      <c r="S54" s="234">
        <v>1</v>
      </c>
      <c r="T54" s="567"/>
      <c r="U54" s="234">
        <v>0</v>
      </c>
      <c r="V54" s="567"/>
      <c r="W54" s="234">
        <v>0</v>
      </c>
      <c r="X54" s="234"/>
      <c r="Y54" s="566">
        <v>3</v>
      </c>
      <c r="AA54" s="293">
        <f t="shared" si="30"/>
        <v>0</v>
      </c>
    </row>
    <row r="55" spans="1:27" s="1469" customFormat="1" ht="13.9" customHeight="1">
      <c r="A55" s="1469" t="s">
        <v>328</v>
      </c>
      <c r="D55" s="99" t="s">
        <v>329</v>
      </c>
      <c r="I55" s="157" t="s">
        <v>330</v>
      </c>
      <c r="M55" s="1462"/>
      <c r="N55" s="1607"/>
      <c r="P55" s="1607" t="s">
        <v>332</v>
      </c>
      <c r="Y55" s="99" t="s">
        <v>333</v>
      </c>
    </row>
    <row r="56" spans="1:27" s="1469" customFormat="1" ht="13.9" customHeight="1">
      <c r="A56" s="1462"/>
      <c r="B56" s="1462"/>
      <c r="C56" s="1462"/>
      <c r="D56" s="1462"/>
      <c r="I56" s="157" t="s">
        <v>334</v>
      </c>
      <c r="K56" s="1462"/>
      <c r="L56" s="1462"/>
      <c r="M56" s="1462"/>
    </row>
    <row r="57" spans="1:27" s="104" customFormat="1" ht="13.9" customHeight="1">
      <c r="B57" s="109"/>
      <c r="C57" s="109"/>
      <c r="D57" s="109"/>
      <c r="E57" s="109"/>
      <c r="F57" s="109"/>
      <c r="H57" s="110"/>
      <c r="J57" s="105"/>
      <c r="K57" s="105"/>
      <c r="L57" s="105"/>
      <c r="M57" s="105"/>
      <c r="Q57" s="109"/>
      <c r="S57" s="105"/>
      <c r="T57" s="105"/>
      <c r="U57" s="105"/>
      <c r="V57" s="105"/>
      <c r="W57" s="105"/>
      <c r="X57" s="105"/>
      <c r="Y57" s="105"/>
    </row>
    <row r="58" spans="1:27" s="104" customFormat="1" ht="13.9" customHeight="1">
      <c r="A58" s="104" t="s">
        <v>141</v>
      </c>
      <c r="B58" s="108"/>
      <c r="C58" s="108"/>
      <c r="D58" s="108"/>
      <c r="E58" s="108"/>
      <c r="F58" s="108"/>
      <c r="G58" s="108"/>
      <c r="H58" s="108"/>
      <c r="I58" s="1532"/>
      <c r="J58" s="1532"/>
      <c r="K58" s="1532"/>
      <c r="L58" s="1532"/>
      <c r="M58" s="1532"/>
      <c r="N58" s="1532"/>
      <c r="O58" s="1532"/>
      <c r="P58" s="1532"/>
      <c r="Q58" s="1532"/>
      <c r="R58" s="1532"/>
      <c r="S58" s="1532"/>
      <c r="T58" s="1532"/>
      <c r="U58" s="1532"/>
      <c r="V58" s="1532"/>
      <c r="W58" s="1532"/>
      <c r="X58" s="1532"/>
      <c r="Y58" s="1532"/>
    </row>
    <row r="59" spans="1:27" s="104" customFormat="1" ht="13.9" customHeight="1">
      <c r="A59" s="94" t="s">
        <v>272</v>
      </c>
      <c r="I59" s="106"/>
    </row>
    <row r="61" spans="1:27">
      <c r="B61" s="559">
        <f>B8-SUM(B10:B21)</f>
        <v>0</v>
      </c>
      <c r="C61" s="559">
        <f t="shared" ref="C61:Y61" si="31">C8-SUM(C10:C21)</f>
        <v>0</v>
      </c>
      <c r="D61" s="559">
        <f t="shared" si="31"/>
        <v>0</v>
      </c>
      <c r="E61" s="559">
        <f t="shared" si="31"/>
        <v>0</v>
      </c>
      <c r="F61" s="559">
        <f t="shared" si="31"/>
        <v>0</v>
      </c>
      <c r="G61" s="559">
        <f t="shared" si="31"/>
        <v>0</v>
      </c>
      <c r="H61" s="559">
        <f t="shared" si="31"/>
        <v>0</v>
      </c>
      <c r="I61" s="559">
        <f t="shared" si="31"/>
        <v>0</v>
      </c>
      <c r="J61" s="559">
        <f t="shared" si="31"/>
        <v>0</v>
      </c>
      <c r="K61" s="559">
        <f t="shared" si="31"/>
        <v>0</v>
      </c>
      <c r="L61" s="559">
        <f t="shared" si="31"/>
        <v>0</v>
      </c>
      <c r="M61" s="559">
        <f t="shared" si="31"/>
        <v>0</v>
      </c>
      <c r="N61" s="559">
        <f t="shared" si="31"/>
        <v>0</v>
      </c>
      <c r="O61" s="559">
        <f t="shared" si="31"/>
        <v>0</v>
      </c>
      <c r="P61" s="559">
        <f t="shared" si="31"/>
        <v>0</v>
      </c>
      <c r="Q61" s="559">
        <f t="shared" si="31"/>
        <v>0</v>
      </c>
      <c r="R61" s="559">
        <f t="shared" si="31"/>
        <v>0</v>
      </c>
      <c r="S61" s="559">
        <f t="shared" si="31"/>
        <v>0</v>
      </c>
      <c r="T61" s="559">
        <f t="shared" si="31"/>
        <v>0</v>
      </c>
      <c r="U61" s="559">
        <f t="shared" si="31"/>
        <v>0</v>
      </c>
      <c r="V61" s="559">
        <f t="shared" si="31"/>
        <v>0</v>
      </c>
      <c r="W61" s="559">
        <f t="shared" si="31"/>
        <v>0</v>
      </c>
      <c r="X61" s="559">
        <f t="shared" si="31"/>
        <v>0</v>
      </c>
      <c r="Y61" s="559">
        <f t="shared" si="31"/>
        <v>0</v>
      </c>
    </row>
    <row r="62" spans="1:27">
      <c r="B62" s="559">
        <f>B8-SUM(B23:B36)</f>
        <v>0</v>
      </c>
      <c r="C62" s="559">
        <f t="shared" ref="C62:Y62" si="32">C8-SUM(C23:C36)</f>
        <v>0</v>
      </c>
      <c r="D62" s="559">
        <f t="shared" si="32"/>
        <v>0</v>
      </c>
      <c r="E62" s="559">
        <f t="shared" si="32"/>
        <v>0</v>
      </c>
      <c r="F62" s="559">
        <f t="shared" si="32"/>
        <v>0</v>
      </c>
      <c r="G62" s="559">
        <f t="shared" si="32"/>
        <v>0</v>
      </c>
      <c r="H62" s="559">
        <f t="shared" si="32"/>
        <v>0</v>
      </c>
      <c r="I62" s="559">
        <f t="shared" si="32"/>
        <v>0</v>
      </c>
      <c r="J62" s="559">
        <f t="shared" si="32"/>
        <v>0</v>
      </c>
      <c r="K62" s="559">
        <f t="shared" si="32"/>
        <v>0</v>
      </c>
      <c r="L62" s="559">
        <f t="shared" si="32"/>
        <v>0</v>
      </c>
      <c r="M62" s="559">
        <f t="shared" si="32"/>
        <v>0</v>
      </c>
      <c r="N62" s="559">
        <f t="shared" si="32"/>
        <v>0</v>
      </c>
      <c r="O62" s="559">
        <f t="shared" si="32"/>
        <v>0</v>
      </c>
      <c r="P62" s="559">
        <f t="shared" si="32"/>
        <v>0</v>
      </c>
      <c r="Q62" s="559">
        <f t="shared" si="32"/>
        <v>0</v>
      </c>
      <c r="R62" s="559">
        <f t="shared" si="32"/>
        <v>0</v>
      </c>
      <c r="S62" s="559">
        <f t="shared" si="32"/>
        <v>0</v>
      </c>
      <c r="T62" s="559">
        <f t="shared" si="32"/>
        <v>0</v>
      </c>
      <c r="U62" s="559">
        <f t="shared" si="32"/>
        <v>0</v>
      </c>
      <c r="V62" s="559">
        <f t="shared" si="32"/>
        <v>0</v>
      </c>
      <c r="W62" s="559">
        <f t="shared" si="32"/>
        <v>0</v>
      </c>
      <c r="X62" s="559">
        <f t="shared" si="32"/>
        <v>0</v>
      </c>
      <c r="Y62" s="559">
        <f t="shared" si="32"/>
        <v>0</v>
      </c>
    </row>
    <row r="63" spans="1:27">
      <c r="C63" s="559">
        <f>B42-SUM(B43:C54)</f>
        <v>0</v>
      </c>
      <c r="F63" s="559">
        <f>F42-SUM(F43:F54)</f>
        <v>0</v>
      </c>
      <c r="G63" s="559">
        <f t="shared" ref="G63:Y63" si="33">G42-SUM(G43:G54)</f>
        <v>0</v>
      </c>
      <c r="H63" s="559">
        <f t="shared" si="33"/>
        <v>0</v>
      </c>
      <c r="I63" s="559">
        <f t="shared" si="33"/>
        <v>0</v>
      </c>
      <c r="K63" s="559">
        <f t="shared" si="33"/>
        <v>0</v>
      </c>
      <c r="M63" s="559">
        <f t="shared" si="33"/>
        <v>0</v>
      </c>
      <c r="N63" s="559">
        <f t="shared" si="33"/>
        <v>0</v>
      </c>
      <c r="P63" s="559">
        <f t="shared" si="33"/>
        <v>0</v>
      </c>
      <c r="Q63" s="559">
        <f t="shared" si="33"/>
        <v>0</v>
      </c>
      <c r="R63" s="559">
        <f t="shared" si="33"/>
        <v>0</v>
      </c>
      <c r="S63" s="559">
        <f t="shared" si="33"/>
        <v>0</v>
      </c>
      <c r="U63" s="559">
        <f t="shared" si="33"/>
        <v>0</v>
      </c>
      <c r="W63" s="559">
        <f t="shared" si="33"/>
        <v>0</v>
      </c>
      <c r="Y63" s="559">
        <f t="shared" si="33"/>
        <v>0</v>
      </c>
    </row>
    <row r="64" spans="1:27">
      <c r="C64" s="559">
        <f>B8-SUM(B10:B21)</f>
        <v>0</v>
      </c>
      <c r="F64" s="559">
        <f>B23-F42</f>
        <v>0</v>
      </c>
      <c r="G64" s="559">
        <f>B24-G42</f>
        <v>0</v>
      </c>
      <c r="H64" s="560">
        <f>B25-H42</f>
        <v>0</v>
      </c>
      <c r="I64" s="560">
        <f>B26-I42</f>
        <v>0</v>
      </c>
      <c r="K64" s="560">
        <f>B27-K42</f>
        <v>0</v>
      </c>
      <c r="M64" s="560">
        <f>B28-M42</f>
        <v>0</v>
      </c>
      <c r="N64" s="560">
        <f>B29-N42</f>
        <v>0</v>
      </c>
      <c r="P64" s="560">
        <f>B30-P42</f>
        <v>0</v>
      </c>
      <c r="Q64" s="560">
        <f>B31-Q42</f>
        <v>0</v>
      </c>
      <c r="R64" s="560">
        <f>B32-R42</f>
        <v>0</v>
      </c>
      <c r="S64" s="560">
        <f>B33-S42</f>
        <v>0</v>
      </c>
      <c r="U64" s="560">
        <f>B34-U42</f>
        <v>0</v>
      </c>
      <c r="W64" s="560">
        <f>B35-W42</f>
        <v>0</v>
      </c>
      <c r="Y64" s="560">
        <f>B36-Y42</f>
        <v>0</v>
      </c>
    </row>
    <row r="65" spans="3:3">
      <c r="C65" s="559">
        <f>B8-SUM(B23:B36)</f>
        <v>0</v>
      </c>
    </row>
    <row r="66" spans="3:3">
      <c r="C66" s="559">
        <f>B8-B42</f>
        <v>0</v>
      </c>
    </row>
    <row r="67" spans="3:3">
      <c r="C67" s="559">
        <f t="shared" ref="C67:C78" si="34">B10-B43</f>
        <v>0</v>
      </c>
    </row>
    <row r="68" spans="3:3">
      <c r="C68" s="559">
        <f t="shared" si="34"/>
        <v>0</v>
      </c>
    </row>
    <row r="69" spans="3:3">
      <c r="C69" s="559">
        <f t="shared" si="34"/>
        <v>0</v>
      </c>
    </row>
    <row r="70" spans="3:3">
      <c r="C70" s="559">
        <f t="shared" si="34"/>
        <v>0</v>
      </c>
    </row>
    <row r="71" spans="3:3">
      <c r="C71" s="559">
        <f t="shared" si="34"/>
        <v>0</v>
      </c>
    </row>
    <row r="72" spans="3:3">
      <c r="C72" s="559">
        <f t="shared" si="34"/>
        <v>0</v>
      </c>
    </row>
    <row r="73" spans="3:3">
      <c r="C73" s="559">
        <f t="shared" si="34"/>
        <v>0</v>
      </c>
    </row>
    <row r="74" spans="3:3">
      <c r="C74" s="559">
        <f t="shared" si="34"/>
        <v>0</v>
      </c>
    </row>
    <row r="75" spans="3:3">
      <c r="C75" s="559">
        <f t="shared" si="34"/>
        <v>0</v>
      </c>
    </row>
    <row r="76" spans="3:3">
      <c r="C76" s="559">
        <f t="shared" si="34"/>
        <v>0</v>
      </c>
    </row>
    <row r="77" spans="3:3">
      <c r="C77" s="559">
        <f t="shared" si="34"/>
        <v>0</v>
      </c>
    </row>
    <row r="78" spans="3:3">
      <c r="C78" s="559">
        <f t="shared" si="34"/>
        <v>0</v>
      </c>
    </row>
  </sheetData>
  <mergeCells count="44">
    <mergeCell ref="B53:C53"/>
    <mergeCell ref="B54:C54"/>
    <mergeCell ref="B47:C47"/>
    <mergeCell ref="B48:C48"/>
    <mergeCell ref="B49:C49"/>
    <mergeCell ref="B50:C50"/>
    <mergeCell ref="B51:C51"/>
    <mergeCell ref="B52:C52"/>
    <mergeCell ref="X41:Y41"/>
    <mergeCell ref="B42:C42"/>
    <mergeCell ref="B43:C43"/>
    <mergeCell ref="B44:C44"/>
    <mergeCell ref="B45:C45"/>
    <mergeCell ref="B46:C46"/>
    <mergeCell ref="C40:W40"/>
    <mergeCell ref="B41:C41"/>
    <mergeCell ref="D41:F41"/>
    <mergeCell ref="J41:K41"/>
    <mergeCell ref="L41:M41"/>
    <mergeCell ref="O41:P41"/>
    <mergeCell ref="T41:U41"/>
    <mergeCell ref="V41:W41"/>
    <mergeCell ref="A39:Y39"/>
    <mergeCell ref="A5:A7"/>
    <mergeCell ref="B5:D6"/>
    <mergeCell ref="E5:P5"/>
    <mergeCell ref="Q5:Y5"/>
    <mergeCell ref="E6:G6"/>
    <mergeCell ref="H6:J6"/>
    <mergeCell ref="K6:M6"/>
    <mergeCell ref="N6:P6"/>
    <mergeCell ref="Q6:S6"/>
    <mergeCell ref="T6:V6"/>
    <mergeCell ref="W6:Y6"/>
    <mergeCell ref="T37:U37"/>
    <mergeCell ref="V37:Y37"/>
    <mergeCell ref="T38:U38"/>
    <mergeCell ref="V38:Y38"/>
    <mergeCell ref="B4:V4"/>
    <mergeCell ref="T1:U1"/>
    <mergeCell ref="V1:Y1"/>
    <mergeCell ref="T2:U2"/>
    <mergeCell ref="V2:Y2"/>
    <mergeCell ref="A3:Y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rowBreaks count="1" manualBreakCount="1">
    <brk id="36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6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5.625" style="14" customWidth="1"/>
    <col min="2" max="7" width="7.375" style="15" customWidth="1"/>
    <col min="8" max="16" width="7.375" style="14" customWidth="1"/>
    <col min="17" max="17" width="9" style="14"/>
    <col min="18" max="25" width="4.5" style="14" bestFit="1" customWidth="1"/>
    <col min="26" max="256" width="9" style="14"/>
    <col min="257" max="257" width="15.625" style="14" customWidth="1"/>
    <col min="258" max="272" width="7.375" style="14" customWidth="1"/>
    <col min="273" max="273" width="9" style="14"/>
    <col min="274" max="281" width="4.5" style="14" bestFit="1" customWidth="1"/>
    <col min="282" max="512" width="9" style="14"/>
    <col min="513" max="513" width="15.625" style="14" customWidth="1"/>
    <col min="514" max="528" width="7.375" style="14" customWidth="1"/>
    <col min="529" max="529" width="9" style="14"/>
    <col min="530" max="537" width="4.5" style="14" bestFit="1" customWidth="1"/>
    <col min="538" max="768" width="9" style="14"/>
    <col min="769" max="769" width="15.625" style="14" customWidth="1"/>
    <col min="770" max="784" width="7.375" style="14" customWidth="1"/>
    <col min="785" max="785" width="9" style="14"/>
    <col min="786" max="793" width="4.5" style="14" bestFit="1" customWidth="1"/>
    <col min="794" max="1024" width="9" style="14"/>
    <col min="1025" max="1025" width="15.625" style="14" customWidth="1"/>
    <col min="1026" max="1040" width="7.375" style="14" customWidth="1"/>
    <col min="1041" max="1041" width="9" style="14"/>
    <col min="1042" max="1049" width="4.5" style="14" bestFit="1" customWidth="1"/>
    <col min="1050" max="1280" width="9" style="14"/>
    <col min="1281" max="1281" width="15.625" style="14" customWidth="1"/>
    <col min="1282" max="1296" width="7.375" style="14" customWidth="1"/>
    <col min="1297" max="1297" width="9" style="14"/>
    <col min="1298" max="1305" width="4.5" style="14" bestFit="1" customWidth="1"/>
    <col min="1306" max="1536" width="9" style="14"/>
    <col min="1537" max="1537" width="15.625" style="14" customWidth="1"/>
    <col min="1538" max="1552" width="7.375" style="14" customWidth="1"/>
    <col min="1553" max="1553" width="9" style="14"/>
    <col min="1554" max="1561" width="4.5" style="14" bestFit="1" customWidth="1"/>
    <col min="1562" max="1792" width="9" style="14"/>
    <col min="1793" max="1793" width="15.625" style="14" customWidth="1"/>
    <col min="1794" max="1808" width="7.375" style="14" customWidth="1"/>
    <col min="1809" max="1809" width="9" style="14"/>
    <col min="1810" max="1817" width="4.5" style="14" bestFit="1" customWidth="1"/>
    <col min="1818" max="2048" width="9" style="14"/>
    <col min="2049" max="2049" width="15.625" style="14" customWidth="1"/>
    <col min="2050" max="2064" width="7.375" style="14" customWidth="1"/>
    <col min="2065" max="2065" width="9" style="14"/>
    <col min="2066" max="2073" width="4.5" style="14" bestFit="1" customWidth="1"/>
    <col min="2074" max="2304" width="9" style="14"/>
    <col min="2305" max="2305" width="15.625" style="14" customWidth="1"/>
    <col min="2306" max="2320" width="7.375" style="14" customWidth="1"/>
    <col min="2321" max="2321" width="9" style="14"/>
    <col min="2322" max="2329" width="4.5" style="14" bestFit="1" customWidth="1"/>
    <col min="2330" max="2560" width="9" style="14"/>
    <col min="2561" max="2561" width="15.625" style="14" customWidth="1"/>
    <col min="2562" max="2576" width="7.375" style="14" customWidth="1"/>
    <col min="2577" max="2577" width="9" style="14"/>
    <col min="2578" max="2585" width="4.5" style="14" bestFit="1" customWidth="1"/>
    <col min="2586" max="2816" width="9" style="14"/>
    <col min="2817" max="2817" width="15.625" style="14" customWidth="1"/>
    <col min="2818" max="2832" width="7.375" style="14" customWidth="1"/>
    <col min="2833" max="2833" width="9" style="14"/>
    <col min="2834" max="2841" width="4.5" style="14" bestFit="1" customWidth="1"/>
    <col min="2842" max="3072" width="9" style="14"/>
    <col min="3073" max="3073" width="15.625" style="14" customWidth="1"/>
    <col min="3074" max="3088" width="7.375" style="14" customWidth="1"/>
    <col min="3089" max="3089" width="9" style="14"/>
    <col min="3090" max="3097" width="4.5" style="14" bestFit="1" customWidth="1"/>
    <col min="3098" max="3328" width="9" style="14"/>
    <col min="3329" max="3329" width="15.625" style="14" customWidth="1"/>
    <col min="3330" max="3344" width="7.375" style="14" customWidth="1"/>
    <col min="3345" max="3345" width="9" style="14"/>
    <col min="3346" max="3353" width="4.5" style="14" bestFit="1" customWidth="1"/>
    <col min="3354" max="3584" width="9" style="14"/>
    <col min="3585" max="3585" width="15.625" style="14" customWidth="1"/>
    <col min="3586" max="3600" width="7.375" style="14" customWidth="1"/>
    <col min="3601" max="3601" width="9" style="14"/>
    <col min="3602" max="3609" width="4.5" style="14" bestFit="1" customWidth="1"/>
    <col min="3610" max="3840" width="9" style="14"/>
    <col min="3841" max="3841" width="15.625" style="14" customWidth="1"/>
    <col min="3842" max="3856" width="7.375" style="14" customWidth="1"/>
    <col min="3857" max="3857" width="9" style="14"/>
    <col min="3858" max="3865" width="4.5" style="14" bestFit="1" customWidth="1"/>
    <col min="3866" max="4096" width="9" style="14"/>
    <col min="4097" max="4097" width="15.625" style="14" customWidth="1"/>
    <col min="4098" max="4112" width="7.375" style="14" customWidth="1"/>
    <col min="4113" max="4113" width="9" style="14"/>
    <col min="4114" max="4121" width="4.5" style="14" bestFit="1" customWidth="1"/>
    <col min="4122" max="4352" width="9" style="14"/>
    <col min="4353" max="4353" width="15.625" style="14" customWidth="1"/>
    <col min="4354" max="4368" width="7.375" style="14" customWidth="1"/>
    <col min="4369" max="4369" width="9" style="14"/>
    <col min="4370" max="4377" width="4.5" style="14" bestFit="1" customWidth="1"/>
    <col min="4378" max="4608" width="9" style="14"/>
    <col min="4609" max="4609" width="15.625" style="14" customWidth="1"/>
    <col min="4610" max="4624" width="7.375" style="14" customWidth="1"/>
    <col min="4625" max="4625" width="9" style="14"/>
    <col min="4626" max="4633" width="4.5" style="14" bestFit="1" customWidth="1"/>
    <col min="4634" max="4864" width="9" style="14"/>
    <col min="4865" max="4865" width="15.625" style="14" customWidth="1"/>
    <col min="4866" max="4880" width="7.375" style="14" customWidth="1"/>
    <col min="4881" max="4881" width="9" style="14"/>
    <col min="4882" max="4889" width="4.5" style="14" bestFit="1" customWidth="1"/>
    <col min="4890" max="5120" width="9" style="14"/>
    <col min="5121" max="5121" width="15.625" style="14" customWidth="1"/>
    <col min="5122" max="5136" width="7.375" style="14" customWidth="1"/>
    <col min="5137" max="5137" width="9" style="14"/>
    <col min="5138" max="5145" width="4.5" style="14" bestFit="1" customWidth="1"/>
    <col min="5146" max="5376" width="9" style="14"/>
    <col min="5377" max="5377" width="15.625" style="14" customWidth="1"/>
    <col min="5378" max="5392" width="7.375" style="14" customWidth="1"/>
    <col min="5393" max="5393" width="9" style="14"/>
    <col min="5394" max="5401" width="4.5" style="14" bestFit="1" customWidth="1"/>
    <col min="5402" max="5632" width="9" style="14"/>
    <col min="5633" max="5633" width="15.625" style="14" customWidth="1"/>
    <col min="5634" max="5648" width="7.375" style="14" customWidth="1"/>
    <col min="5649" max="5649" width="9" style="14"/>
    <col min="5650" max="5657" width="4.5" style="14" bestFit="1" customWidth="1"/>
    <col min="5658" max="5888" width="9" style="14"/>
    <col min="5889" max="5889" width="15.625" style="14" customWidth="1"/>
    <col min="5890" max="5904" width="7.375" style="14" customWidth="1"/>
    <col min="5905" max="5905" width="9" style="14"/>
    <col min="5906" max="5913" width="4.5" style="14" bestFit="1" customWidth="1"/>
    <col min="5914" max="6144" width="9" style="14"/>
    <col min="6145" max="6145" width="15.625" style="14" customWidth="1"/>
    <col min="6146" max="6160" width="7.375" style="14" customWidth="1"/>
    <col min="6161" max="6161" width="9" style="14"/>
    <col min="6162" max="6169" width="4.5" style="14" bestFit="1" customWidth="1"/>
    <col min="6170" max="6400" width="9" style="14"/>
    <col min="6401" max="6401" width="15.625" style="14" customWidth="1"/>
    <col min="6402" max="6416" width="7.375" style="14" customWidth="1"/>
    <col min="6417" max="6417" width="9" style="14"/>
    <col min="6418" max="6425" width="4.5" style="14" bestFit="1" customWidth="1"/>
    <col min="6426" max="6656" width="9" style="14"/>
    <col min="6657" max="6657" width="15.625" style="14" customWidth="1"/>
    <col min="6658" max="6672" width="7.375" style="14" customWidth="1"/>
    <col min="6673" max="6673" width="9" style="14"/>
    <col min="6674" max="6681" width="4.5" style="14" bestFit="1" customWidth="1"/>
    <col min="6682" max="6912" width="9" style="14"/>
    <col min="6913" max="6913" width="15.625" style="14" customWidth="1"/>
    <col min="6914" max="6928" width="7.375" style="14" customWidth="1"/>
    <col min="6929" max="6929" width="9" style="14"/>
    <col min="6930" max="6937" width="4.5" style="14" bestFit="1" customWidth="1"/>
    <col min="6938" max="7168" width="9" style="14"/>
    <col min="7169" max="7169" width="15.625" style="14" customWidth="1"/>
    <col min="7170" max="7184" width="7.375" style="14" customWidth="1"/>
    <col min="7185" max="7185" width="9" style="14"/>
    <col min="7186" max="7193" width="4.5" style="14" bestFit="1" customWidth="1"/>
    <col min="7194" max="7424" width="9" style="14"/>
    <col min="7425" max="7425" width="15.625" style="14" customWidth="1"/>
    <col min="7426" max="7440" width="7.375" style="14" customWidth="1"/>
    <col min="7441" max="7441" width="9" style="14"/>
    <col min="7442" max="7449" width="4.5" style="14" bestFit="1" customWidth="1"/>
    <col min="7450" max="7680" width="9" style="14"/>
    <col min="7681" max="7681" width="15.625" style="14" customWidth="1"/>
    <col min="7682" max="7696" width="7.375" style="14" customWidth="1"/>
    <col min="7697" max="7697" width="9" style="14"/>
    <col min="7698" max="7705" width="4.5" style="14" bestFit="1" customWidth="1"/>
    <col min="7706" max="7936" width="9" style="14"/>
    <col min="7937" max="7937" width="15.625" style="14" customWidth="1"/>
    <col min="7938" max="7952" width="7.375" style="14" customWidth="1"/>
    <col min="7953" max="7953" width="9" style="14"/>
    <col min="7954" max="7961" width="4.5" style="14" bestFit="1" customWidth="1"/>
    <col min="7962" max="8192" width="9" style="14"/>
    <col min="8193" max="8193" width="15.625" style="14" customWidth="1"/>
    <col min="8194" max="8208" width="7.375" style="14" customWidth="1"/>
    <col min="8209" max="8209" width="9" style="14"/>
    <col min="8210" max="8217" width="4.5" style="14" bestFit="1" customWidth="1"/>
    <col min="8218" max="8448" width="9" style="14"/>
    <col min="8449" max="8449" width="15.625" style="14" customWidth="1"/>
    <col min="8450" max="8464" width="7.375" style="14" customWidth="1"/>
    <col min="8465" max="8465" width="9" style="14"/>
    <col min="8466" max="8473" width="4.5" style="14" bestFit="1" customWidth="1"/>
    <col min="8474" max="8704" width="9" style="14"/>
    <col min="8705" max="8705" width="15.625" style="14" customWidth="1"/>
    <col min="8706" max="8720" width="7.375" style="14" customWidth="1"/>
    <col min="8721" max="8721" width="9" style="14"/>
    <col min="8722" max="8729" width="4.5" style="14" bestFit="1" customWidth="1"/>
    <col min="8730" max="8960" width="9" style="14"/>
    <col min="8961" max="8961" width="15.625" style="14" customWidth="1"/>
    <col min="8962" max="8976" width="7.375" style="14" customWidth="1"/>
    <col min="8977" max="8977" width="9" style="14"/>
    <col min="8978" max="8985" width="4.5" style="14" bestFit="1" customWidth="1"/>
    <col min="8986" max="9216" width="9" style="14"/>
    <col min="9217" max="9217" width="15.625" style="14" customWidth="1"/>
    <col min="9218" max="9232" width="7.375" style="14" customWidth="1"/>
    <col min="9233" max="9233" width="9" style="14"/>
    <col min="9234" max="9241" width="4.5" style="14" bestFit="1" customWidth="1"/>
    <col min="9242" max="9472" width="9" style="14"/>
    <col min="9473" max="9473" width="15.625" style="14" customWidth="1"/>
    <col min="9474" max="9488" width="7.375" style="14" customWidth="1"/>
    <col min="9489" max="9489" width="9" style="14"/>
    <col min="9490" max="9497" width="4.5" style="14" bestFit="1" customWidth="1"/>
    <col min="9498" max="9728" width="9" style="14"/>
    <col min="9729" max="9729" width="15.625" style="14" customWidth="1"/>
    <col min="9730" max="9744" width="7.375" style="14" customWidth="1"/>
    <col min="9745" max="9745" width="9" style="14"/>
    <col min="9746" max="9753" width="4.5" style="14" bestFit="1" customWidth="1"/>
    <col min="9754" max="9984" width="9" style="14"/>
    <col min="9985" max="9985" width="15.625" style="14" customWidth="1"/>
    <col min="9986" max="10000" width="7.375" style="14" customWidth="1"/>
    <col min="10001" max="10001" width="9" style="14"/>
    <col min="10002" max="10009" width="4.5" style="14" bestFit="1" customWidth="1"/>
    <col min="10010" max="10240" width="9" style="14"/>
    <col min="10241" max="10241" width="15.625" style="14" customWidth="1"/>
    <col min="10242" max="10256" width="7.375" style="14" customWidth="1"/>
    <col min="10257" max="10257" width="9" style="14"/>
    <col min="10258" max="10265" width="4.5" style="14" bestFit="1" customWidth="1"/>
    <col min="10266" max="10496" width="9" style="14"/>
    <col min="10497" max="10497" width="15.625" style="14" customWidth="1"/>
    <col min="10498" max="10512" width="7.375" style="14" customWidth="1"/>
    <col min="10513" max="10513" width="9" style="14"/>
    <col min="10514" max="10521" width="4.5" style="14" bestFit="1" customWidth="1"/>
    <col min="10522" max="10752" width="9" style="14"/>
    <col min="10753" max="10753" width="15.625" style="14" customWidth="1"/>
    <col min="10754" max="10768" width="7.375" style="14" customWidth="1"/>
    <col min="10769" max="10769" width="9" style="14"/>
    <col min="10770" max="10777" width="4.5" style="14" bestFit="1" customWidth="1"/>
    <col min="10778" max="11008" width="9" style="14"/>
    <col min="11009" max="11009" width="15.625" style="14" customWidth="1"/>
    <col min="11010" max="11024" width="7.375" style="14" customWidth="1"/>
    <col min="11025" max="11025" width="9" style="14"/>
    <col min="11026" max="11033" width="4.5" style="14" bestFit="1" customWidth="1"/>
    <col min="11034" max="11264" width="9" style="14"/>
    <col min="11265" max="11265" width="15.625" style="14" customWidth="1"/>
    <col min="11266" max="11280" width="7.375" style="14" customWidth="1"/>
    <col min="11281" max="11281" width="9" style="14"/>
    <col min="11282" max="11289" width="4.5" style="14" bestFit="1" customWidth="1"/>
    <col min="11290" max="11520" width="9" style="14"/>
    <col min="11521" max="11521" width="15.625" style="14" customWidth="1"/>
    <col min="11522" max="11536" width="7.375" style="14" customWidth="1"/>
    <col min="11537" max="11537" width="9" style="14"/>
    <col min="11538" max="11545" width="4.5" style="14" bestFit="1" customWidth="1"/>
    <col min="11546" max="11776" width="9" style="14"/>
    <col min="11777" max="11777" width="15.625" style="14" customWidth="1"/>
    <col min="11778" max="11792" width="7.375" style="14" customWidth="1"/>
    <col min="11793" max="11793" width="9" style="14"/>
    <col min="11794" max="11801" width="4.5" style="14" bestFit="1" customWidth="1"/>
    <col min="11802" max="12032" width="9" style="14"/>
    <col min="12033" max="12033" width="15.625" style="14" customWidth="1"/>
    <col min="12034" max="12048" width="7.375" style="14" customWidth="1"/>
    <col min="12049" max="12049" width="9" style="14"/>
    <col min="12050" max="12057" width="4.5" style="14" bestFit="1" customWidth="1"/>
    <col min="12058" max="12288" width="9" style="14"/>
    <col min="12289" max="12289" width="15.625" style="14" customWidth="1"/>
    <col min="12290" max="12304" width="7.375" style="14" customWidth="1"/>
    <col min="12305" max="12305" width="9" style="14"/>
    <col min="12306" max="12313" width="4.5" style="14" bestFit="1" customWidth="1"/>
    <col min="12314" max="12544" width="9" style="14"/>
    <col min="12545" max="12545" width="15.625" style="14" customWidth="1"/>
    <col min="12546" max="12560" width="7.375" style="14" customWidth="1"/>
    <col min="12561" max="12561" width="9" style="14"/>
    <col min="12562" max="12569" width="4.5" style="14" bestFit="1" customWidth="1"/>
    <col min="12570" max="12800" width="9" style="14"/>
    <col min="12801" max="12801" width="15.625" style="14" customWidth="1"/>
    <col min="12802" max="12816" width="7.375" style="14" customWidth="1"/>
    <col min="12817" max="12817" width="9" style="14"/>
    <col min="12818" max="12825" width="4.5" style="14" bestFit="1" customWidth="1"/>
    <col min="12826" max="13056" width="9" style="14"/>
    <col min="13057" max="13057" width="15.625" style="14" customWidth="1"/>
    <col min="13058" max="13072" width="7.375" style="14" customWidth="1"/>
    <col min="13073" max="13073" width="9" style="14"/>
    <col min="13074" max="13081" width="4.5" style="14" bestFit="1" customWidth="1"/>
    <col min="13082" max="13312" width="9" style="14"/>
    <col min="13313" max="13313" width="15.625" style="14" customWidth="1"/>
    <col min="13314" max="13328" width="7.375" style="14" customWidth="1"/>
    <col min="13329" max="13329" width="9" style="14"/>
    <col min="13330" max="13337" width="4.5" style="14" bestFit="1" customWidth="1"/>
    <col min="13338" max="13568" width="9" style="14"/>
    <col min="13569" max="13569" width="15.625" style="14" customWidth="1"/>
    <col min="13570" max="13584" width="7.375" style="14" customWidth="1"/>
    <col min="13585" max="13585" width="9" style="14"/>
    <col min="13586" max="13593" width="4.5" style="14" bestFit="1" customWidth="1"/>
    <col min="13594" max="13824" width="9" style="14"/>
    <col min="13825" max="13825" width="15.625" style="14" customWidth="1"/>
    <col min="13826" max="13840" width="7.375" style="14" customWidth="1"/>
    <col min="13841" max="13841" width="9" style="14"/>
    <col min="13842" max="13849" width="4.5" style="14" bestFit="1" customWidth="1"/>
    <col min="13850" max="14080" width="9" style="14"/>
    <col min="14081" max="14081" width="15.625" style="14" customWidth="1"/>
    <col min="14082" max="14096" width="7.375" style="14" customWidth="1"/>
    <col min="14097" max="14097" width="9" style="14"/>
    <col min="14098" max="14105" width="4.5" style="14" bestFit="1" customWidth="1"/>
    <col min="14106" max="14336" width="9" style="14"/>
    <col min="14337" max="14337" width="15.625" style="14" customWidth="1"/>
    <col min="14338" max="14352" width="7.375" style="14" customWidth="1"/>
    <col min="14353" max="14353" width="9" style="14"/>
    <col min="14354" max="14361" width="4.5" style="14" bestFit="1" customWidth="1"/>
    <col min="14362" max="14592" width="9" style="14"/>
    <col min="14593" max="14593" width="15.625" style="14" customWidth="1"/>
    <col min="14594" max="14608" width="7.375" style="14" customWidth="1"/>
    <col min="14609" max="14609" width="9" style="14"/>
    <col min="14610" max="14617" width="4.5" style="14" bestFit="1" customWidth="1"/>
    <col min="14618" max="14848" width="9" style="14"/>
    <col min="14849" max="14849" width="15.625" style="14" customWidth="1"/>
    <col min="14850" max="14864" width="7.375" style="14" customWidth="1"/>
    <col min="14865" max="14865" width="9" style="14"/>
    <col min="14866" max="14873" width="4.5" style="14" bestFit="1" customWidth="1"/>
    <col min="14874" max="15104" width="9" style="14"/>
    <col min="15105" max="15105" width="15.625" style="14" customWidth="1"/>
    <col min="15106" max="15120" width="7.375" style="14" customWidth="1"/>
    <col min="15121" max="15121" width="9" style="14"/>
    <col min="15122" max="15129" width="4.5" style="14" bestFit="1" customWidth="1"/>
    <col min="15130" max="15360" width="9" style="14"/>
    <col min="15361" max="15361" width="15.625" style="14" customWidth="1"/>
    <col min="15362" max="15376" width="7.375" style="14" customWidth="1"/>
    <col min="15377" max="15377" width="9" style="14"/>
    <col min="15378" max="15385" width="4.5" style="14" bestFit="1" customWidth="1"/>
    <col min="15386" max="15616" width="9" style="14"/>
    <col min="15617" max="15617" width="15.625" style="14" customWidth="1"/>
    <col min="15618" max="15632" width="7.375" style="14" customWidth="1"/>
    <col min="15633" max="15633" width="9" style="14"/>
    <col min="15634" max="15641" width="4.5" style="14" bestFit="1" customWidth="1"/>
    <col min="15642" max="15872" width="9" style="14"/>
    <col min="15873" max="15873" width="15.625" style="14" customWidth="1"/>
    <col min="15874" max="15888" width="7.375" style="14" customWidth="1"/>
    <col min="15889" max="15889" width="9" style="14"/>
    <col min="15890" max="15897" width="4.5" style="14" bestFit="1" customWidth="1"/>
    <col min="15898" max="16128" width="9" style="14"/>
    <col min="16129" max="16129" width="15.625" style="14" customWidth="1"/>
    <col min="16130" max="16144" width="7.375" style="14" customWidth="1"/>
    <col min="16145" max="16145" width="9" style="14"/>
    <col min="16146" max="16153" width="4.5" style="14" bestFit="1" customWidth="1"/>
    <col min="16154" max="16384" width="9" style="14"/>
  </cols>
  <sheetData>
    <row r="1" spans="1:25" s="104" customFormat="1" ht="18.95" customHeight="1">
      <c r="A1" s="1523" t="s">
        <v>2812</v>
      </c>
      <c r="B1" s="108"/>
      <c r="C1" s="108"/>
      <c r="D1" s="108"/>
      <c r="E1" s="108"/>
      <c r="F1" s="108"/>
      <c r="G1" s="108"/>
      <c r="K1" s="1532"/>
      <c r="L1" s="1942" t="s">
        <v>2813</v>
      </c>
      <c r="M1" s="1942"/>
      <c r="N1" s="1951" t="s">
        <v>2814</v>
      </c>
      <c r="O1" s="1952"/>
      <c r="P1" s="1953"/>
    </row>
    <row r="2" spans="1:25" s="104" customFormat="1" ht="18.95" customHeight="1">
      <c r="A2" s="1523" t="s">
        <v>2815</v>
      </c>
      <c r="B2" s="108" t="s">
        <v>3355</v>
      </c>
      <c r="C2" s="108"/>
      <c r="D2" s="108"/>
      <c r="E2" s="108"/>
      <c r="F2" s="108"/>
      <c r="G2" s="108"/>
      <c r="H2" s="108"/>
      <c r="I2" s="108"/>
      <c r="J2" s="108"/>
      <c r="K2" s="7" t="s">
        <v>3356</v>
      </c>
      <c r="L2" s="1942" t="s">
        <v>3357</v>
      </c>
      <c r="M2" s="1942"/>
      <c r="N2" s="1951" t="s">
        <v>2580</v>
      </c>
      <c r="O2" s="1952"/>
      <c r="P2" s="1953"/>
    </row>
    <row r="3" spans="1:25" s="113" customFormat="1" ht="24" customHeight="1">
      <c r="A3" s="1943" t="s">
        <v>3358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</row>
    <row r="4" spans="1:25" s="104" customFormat="1" ht="21.95" customHeight="1">
      <c r="A4" s="114"/>
      <c r="D4" s="1941" t="s">
        <v>3359</v>
      </c>
      <c r="E4" s="1941"/>
      <c r="F4" s="1941"/>
      <c r="G4" s="1941"/>
      <c r="H4" s="1941"/>
      <c r="I4" s="1941"/>
      <c r="J4" s="1941"/>
      <c r="K4" s="1941"/>
      <c r="L4" s="1941"/>
      <c r="M4" s="1941"/>
      <c r="N4" s="114"/>
      <c r="O4" s="114"/>
      <c r="P4" s="1562" t="s">
        <v>3342</v>
      </c>
    </row>
    <row r="5" spans="1:25" s="104" customFormat="1" ht="21.95" customHeight="1">
      <c r="A5" s="1958" t="s">
        <v>3360</v>
      </c>
      <c r="B5" s="1947" t="s">
        <v>3361</v>
      </c>
      <c r="C5" s="1948"/>
      <c r="D5" s="1950"/>
      <c r="E5" s="1949" t="s">
        <v>3362</v>
      </c>
      <c r="F5" s="1941"/>
      <c r="G5" s="1941"/>
      <c r="H5" s="1941"/>
      <c r="I5" s="1941"/>
      <c r="J5" s="1941"/>
      <c r="K5" s="1941"/>
      <c r="L5" s="1941"/>
      <c r="M5" s="1941"/>
      <c r="N5" s="1941"/>
      <c r="O5" s="1941"/>
      <c r="P5" s="1941"/>
    </row>
    <row r="6" spans="1:25" s="104" customFormat="1" ht="21.95" customHeight="1">
      <c r="A6" s="1959"/>
      <c r="B6" s="1961"/>
      <c r="C6" s="1962"/>
      <c r="D6" s="1963"/>
      <c r="E6" s="1942" t="s">
        <v>3363</v>
      </c>
      <c r="F6" s="1942"/>
      <c r="G6" s="1942"/>
      <c r="H6" s="1942" t="s">
        <v>3364</v>
      </c>
      <c r="I6" s="1942"/>
      <c r="J6" s="1942"/>
      <c r="K6" s="1942" t="s">
        <v>3365</v>
      </c>
      <c r="L6" s="1942"/>
      <c r="M6" s="1942"/>
      <c r="N6" s="1942" t="s">
        <v>3366</v>
      </c>
      <c r="O6" s="1942"/>
      <c r="P6" s="1951"/>
    </row>
    <row r="7" spans="1:25" s="104" customFormat="1" ht="21.95" customHeight="1">
      <c r="A7" s="1960"/>
      <c r="B7" s="1528" t="s">
        <v>49</v>
      </c>
      <c r="C7" s="1523" t="s">
        <v>142</v>
      </c>
      <c r="D7" s="1523" t="s">
        <v>68</v>
      </c>
      <c r="E7" s="1523" t="s">
        <v>49</v>
      </c>
      <c r="F7" s="1523" t="s">
        <v>142</v>
      </c>
      <c r="G7" s="1523" t="s">
        <v>68</v>
      </c>
      <c r="H7" s="1523" t="s">
        <v>49</v>
      </c>
      <c r="I7" s="1523" t="s">
        <v>142</v>
      </c>
      <c r="J7" s="1523" t="s">
        <v>68</v>
      </c>
      <c r="K7" s="1523" t="s">
        <v>49</v>
      </c>
      <c r="L7" s="1523" t="s">
        <v>142</v>
      </c>
      <c r="M7" s="1523" t="s">
        <v>68</v>
      </c>
      <c r="N7" s="1523" t="s">
        <v>49</v>
      </c>
      <c r="O7" s="1523" t="s">
        <v>142</v>
      </c>
      <c r="P7" s="1528" t="s">
        <v>68</v>
      </c>
    </row>
    <row r="8" spans="1:25" s="104" customFormat="1" ht="18" customHeight="1">
      <c r="A8" s="116" t="s">
        <v>150</v>
      </c>
      <c r="B8" s="232">
        <f>SUM(B11:B13)</f>
        <v>12</v>
      </c>
      <c r="C8" s="1628">
        <f t="shared" ref="C8:P8" si="0">SUM(C11:C13)</f>
        <v>5</v>
      </c>
      <c r="D8" s="1628">
        <f t="shared" si="0"/>
        <v>7</v>
      </c>
      <c r="E8" s="1628">
        <f t="shared" si="0"/>
        <v>5</v>
      </c>
      <c r="F8" s="1628">
        <f t="shared" si="0"/>
        <v>2</v>
      </c>
      <c r="G8" s="1628">
        <f t="shared" si="0"/>
        <v>3</v>
      </c>
      <c r="H8" s="1628">
        <f t="shared" si="0"/>
        <v>2</v>
      </c>
      <c r="I8" s="1550">
        <f t="shared" si="0"/>
        <v>2</v>
      </c>
      <c r="J8" s="1551">
        <f t="shared" si="0"/>
        <v>0</v>
      </c>
      <c r="K8" s="1630">
        <f t="shared" si="0"/>
        <v>5</v>
      </c>
      <c r="L8" s="1628">
        <f t="shared" si="0"/>
        <v>1</v>
      </c>
      <c r="M8" s="1628">
        <f t="shared" si="0"/>
        <v>4</v>
      </c>
      <c r="N8" s="293">
        <f t="shared" si="0"/>
        <v>0</v>
      </c>
      <c r="O8" s="293">
        <f t="shared" si="0"/>
        <v>0</v>
      </c>
      <c r="P8" s="293">
        <f t="shared" si="0"/>
        <v>0</v>
      </c>
      <c r="R8" s="293">
        <f>B8-C8-D8</f>
        <v>0</v>
      </c>
      <c r="S8" s="293">
        <f>E8-F8-G8</f>
        <v>0</v>
      </c>
      <c r="T8" s="293">
        <f>H8-I8-J8</f>
        <v>0</v>
      </c>
      <c r="U8" s="293">
        <f>K8-L8-M8</f>
        <v>0</v>
      </c>
      <c r="V8" s="293">
        <f>N8-O8-P8</f>
        <v>0</v>
      </c>
      <c r="W8" s="293">
        <f>B8-E8-H8-K8-N8</f>
        <v>0</v>
      </c>
      <c r="X8" s="293">
        <f>C8-F8-I8-L8-O8</f>
        <v>0</v>
      </c>
      <c r="Y8" s="293">
        <f>D8-G8-J8-M8-P8</f>
        <v>0</v>
      </c>
    </row>
    <row r="9" spans="1:25" s="104" customFormat="1" ht="12" customHeight="1">
      <c r="A9" s="116"/>
      <c r="B9" s="232"/>
      <c r="C9" s="1628"/>
      <c r="D9" s="1628"/>
      <c r="E9" s="1628"/>
      <c r="F9" s="1628"/>
      <c r="G9" s="1628"/>
      <c r="H9" s="1628"/>
      <c r="I9" s="1550"/>
      <c r="J9" s="1550"/>
      <c r="K9" s="1628"/>
      <c r="L9" s="1628"/>
      <c r="M9" s="1628"/>
      <c r="N9" s="293"/>
      <c r="O9" s="294"/>
      <c r="P9" s="293"/>
    </row>
    <row r="10" spans="1:25" s="104" customFormat="1" ht="18" customHeight="1">
      <c r="A10" s="108" t="s">
        <v>414</v>
      </c>
      <c r="B10" s="232"/>
      <c r="C10" s="1628"/>
      <c r="D10" s="1628"/>
      <c r="E10" s="1628"/>
      <c r="F10" s="1628"/>
      <c r="G10" s="1628"/>
      <c r="H10" s="1550"/>
      <c r="I10" s="1550"/>
      <c r="J10" s="1550"/>
      <c r="K10" s="1628"/>
      <c r="L10" s="1628"/>
      <c r="M10" s="1628"/>
      <c r="N10" s="293"/>
      <c r="O10" s="293"/>
      <c r="P10" s="293"/>
    </row>
    <row r="11" spans="1:25" s="104" customFormat="1" ht="18" customHeight="1">
      <c r="A11" s="55" t="s">
        <v>195</v>
      </c>
      <c r="B11" s="232">
        <f>SUM(C11:D11)</f>
        <v>0</v>
      </c>
      <c r="C11" s="1628">
        <f t="shared" ref="C11:D13" si="1">F11+I11+L11+O11</f>
        <v>0</v>
      </c>
      <c r="D11" s="1628">
        <f t="shared" si="1"/>
        <v>0</v>
      </c>
      <c r="E11" s="1628">
        <f>F11+G11</f>
        <v>0</v>
      </c>
      <c r="F11" s="561">
        <v>0</v>
      </c>
      <c r="G11" s="561">
        <v>0</v>
      </c>
      <c r="H11" s="1628">
        <f>I11+J11</f>
        <v>0</v>
      </c>
      <c r="I11" s="562">
        <v>0</v>
      </c>
      <c r="J11" s="562">
        <v>0</v>
      </c>
      <c r="K11" s="1628">
        <f>L11+M11</f>
        <v>0</v>
      </c>
      <c r="L11" s="561">
        <v>0</v>
      </c>
      <c r="M11" s="561">
        <v>0</v>
      </c>
      <c r="N11" s="1628">
        <f>O11+P11</f>
        <v>0</v>
      </c>
      <c r="O11" s="563">
        <v>0</v>
      </c>
      <c r="P11" s="563">
        <v>0</v>
      </c>
      <c r="R11" s="293">
        <f>B11-C11-D11</f>
        <v>0</v>
      </c>
      <c r="S11" s="293">
        <f>E11-F11-G11</f>
        <v>0</v>
      </c>
      <c r="T11" s="293">
        <f>H11-I11-J11</f>
        <v>0</v>
      </c>
      <c r="U11" s="293">
        <f>K11-L11-M11</f>
        <v>0</v>
      </c>
      <c r="V11" s="293">
        <f>N11-O11-P11</f>
        <v>0</v>
      </c>
      <c r="W11" s="293">
        <f t="shared" ref="W11:Y13" si="2">B11-E11-H11-K11-N11</f>
        <v>0</v>
      </c>
      <c r="X11" s="293">
        <f t="shared" si="2"/>
        <v>0</v>
      </c>
      <c r="Y11" s="293">
        <f t="shared" si="2"/>
        <v>0</v>
      </c>
    </row>
    <row r="12" spans="1:25" s="104" customFormat="1" ht="18" customHeight="1">
      <c r="A12" s="55" t="s">
        <v>194</v>
      </c>
      <c r="B12" s="232">
        <f t="shared" ref="B12:B27" si="3">SUM(C12:D12)</f>
        <v>2</v>
      </c>
      <c r="C12" s="1628">
        <f t="shared" si="1"/>
        <v>0</v>
      </c>
      <c r="D12" s="1628">
        <f t="shared" si="1"/>
        <v>2</v>
      </c>
      <c r="E12" s="1628">
        <f t="shared" ref="E12:E27" si="4">F12+G12</f>
        <v>0</v>
      </c>
      <c r="F12" s="561">
        <v>0</v>
      </c>
      <c r="G12" s="561">
        <v>0</v>
      </c>
      <c r="H12" s="1628">
        <f t="shared" ref="H12:H27" si="5">I12+J12</f>
        <v>0</v>
      </c>
      <c r="I12" s="562">
        <v>0</v>
      </c>
      <c r="J12" s="562">
        <v>0</v>
      </c>
      <c r="K12" s="1628">
        <f t="shared" ref="K12:K27" si="6">L12+M12</f>
        <v>2</v>
      </c>
      <c r="L12" s="561">
        <v>0</v>
      </c>
      <c r="M12" s="561">
        <v>2</v>
      </c>
      <c r="N12" s="1628">
        <f t="shared" ref="N12:N27" si="7">O12+P12</f>
        <v>0</v>
      </c>
      <c r="O12" s="563">
        <v>0</v>
      </c>
      <c r="P12" s="563">
        <v>0</v>
      </c>
      <c r="R12" s="293">
        <f>B12-C12-D12</f>
        <v>0</v>
      </c>
      <c r="S12" s="293">
        <f>E12-F12-G12</f>
        <v>0</v>
      </c>
      <c r="T12" s="293">
        <f>H12-I12-J12</f>
        <v>0</v>
      </c>
      <c r="U12" s="293">
        <f>K12-L12-M12</f>
        <v>0</v>
      </c>
      <c r="V12" s="293">
        <f>N12-O12-P12</f>
        <v>0</v>
      </c>
      <c r="W12" s="293">
        <f t="shared" si="2"/>
        <v>0</v>
      </c>
      <c r="X12" s="293">
        <f t="shared" si="2"/>
        <v>0</v>
      </c>
      <c r="Y12" s="293">
        <f t="shared" si="2"/>
        <v>0</v>
      </c>
    </row>
    <row r="13" spans="1:25" s="104" customFormat="1" ht="18" customHeight="1">
      <c r="A13" s="55" t="s">
        <v>193</v>
      </c>
      <c r="B13" s="232">
        <f t="shared" si="3"/>
        <v>10</v>
      </c>
      <c r="C13" s="1628">
        <f t="shared" si="1"/>
        <v>5</v>
      </c>
      <c r="D13" s="1628">
        <f t="shared" si="1"/>
        <v>5</v>
      </c>
      <c r="E13" s="1628">
        <f t="shared" si="4"/>
        <v>5</v>
      </c>
      <c r="F13" s="561">
        <v>2</v>
      </c>
      <c r="G13" s="561">
        <v>3</v>
      </c>
      <c r="H13" s="1628">
        <f t="shared" si="5"/>
        <v>2</v>
      </c>
      <c r="I13" s="562">
        <v>2</v>
      </c>
      <c r="J13" s="562">
        <v>0</v>
      </c>
      <c r="K13" s="1628">
        <f t="shared" si="6"/>
        <v>3</v>
      </c>
      <c r="L13" s="561">
        <v>1</v>
      </c>
      <c r="M13" s="561">
        <v>2</v>
      </c>
      <c r="N13" s="1628">
        <f t="shared" si="7"/>
        <v>0</v>
      </c>
      <c r="O13" s="563">
        <v>0</v>
      </c>
      <c r="P13" s="563">
        <v>0</v>
      </c>
      <c r="R13" s="293">
        <f>B13-C13-D13</f>
        <v>0</v>
      </c>
      <c r="S13" s="293">
        <f>E13-F13-G13</f>
        <v>0</v>
      </c>
      <c r="T13" s="293">
        <f>H13-I13-J13</f>
        <v>0</v>
      </c>
      <c r="U13" s="293">
        <f>K13-L13-M13</f>
        <v>0</v>
      </c>
      <c r="V13" s="293">
        <f>N13-O13-P13</f>
        <v>0</v>
      </c>
      <c r="W13" s="293">
        <f t="shared" si="2"/>
        <v>0</v>
      </c>
      <c r="X13" s="293">
        <f t="shared" si="2"/>
        <v>0</v>
      </c>
      <c r="Y13" s="293">
        <f t="shared" si="2"/>
        <v>0</v>
      </c>
    </row>
    <row r="14" spans="1:25" s="104" customFormat="1" ht="12" customHeight="1">
      <c r="A14" s="1532"/>
      <c r="B14" s="232"/>
      <c r="C14" s="1628"/>
      <c r="D14" s="1628"/>
      <c r="E14" s="561"/>
      <c r="F14" s="561"/>
      <c r="G14" s="561"/>
      <c r="H14" s="561"/>
      <c r="I14" s="562"/>
      <c r="J14" s="562"/>
      <c r="K14" s="561"/>
      <c r="L14" s="561"/>
      <c r="M14" s="561"/>
      <c r="N14" s="561"/>
      <c r="O14" s="563"/>
      <c r="P14" s="563"/>
    </row>
    <row r="15" spans="1:25" s="104" customFormat="1" ht="18" customHeight="1">
      <c r="A15" s="108" t="s">
        <v>280</v>
      </c>
      <c r="B15" s="232"/>
      <c r="C15" s="1628"/>
      <c r="D15" s="1628"/>
      <c r="E15" s="561"/>
      <c r="F15" s="561"/>
      <c r="G15" s="561"/>
      <c r="H15" s="561"/>
      <c r="I15" s="561"/>
      <c r="J15" s="561"/>
      <c r="K15" s="561"/>
      <c r="L15" s="561"/>
      <c r="M15" s="561"/>
      <c r="N15" s="561"/>
      <c r="O15" s="563"/>
      <c r="P15" s="563"/>
    </row>
    <row r="16" spans="1:25" s="104" customFormat="1" ht="18" customHeight="1">
      <c r="A16" s="1532" t="s">
        <v>270</v>
      </c>
      <c r="B16" s="232">
        <f t="shared" si="3"/>
        <v>0</v>
      </c>
      <c r="C16" s="1628">
        <f t="shared" ref="C16:D27" si="8">F16+I16+L16+O16</f>
        <v>0</v>
      </c>
      <c r="D16" s="1628">
        <f t="shared" si="8"/>
        <v>0</v>
      </c>
      <c r="E16" s="1628">
        <f t="shared" si="4"/>
        <v>0</v>
      </c>
      <c r="F16" s="561">
        <v>0</v>
      </c>
      <c r="G16" s="561">
        <v>0</v>
      </c>
      <c r="H16" s="1628">
        <f t="shared" si="5"/>
        <v>0</v>
      </c>
      <c r="I16" s="561">
        <v>0</v>
      </c>
      <c r="J16" s="561">
        <v>0</v>
      </c>
      <c r="K16" s="1628">
        <f t="shared" si="6"/>
        <v>0</v>
      </c>
      <c r="L16" s="561">
        <v>0</v>
      </c>
      <c r="M16" s="561">
        <v>0</v>
      </c>
      <c r="N16" s="1628">
        <f t="shared" si="7"/>
        <v>0</v>
      </c>
      <c r="O16" s="563">
        <v>0</v>
      </c>
      <c r="P16" s="563">
        <v>0</v>
      </c>
      <c r="R16" s="293">
        <f t="shared" ref="R16:R27" si="9">B16-C16-D16</f>
        <v>0</v>
      </c>
      <c r="S16" s="293">
        <f t="shared" ref="S16:S27" si="10">E16-F16-G16</f>
        <v>0</v>
      </c>
      <c r="T16" s="293">
        <f t="shared" ref="T16:T27" si="11">H16-I16-J16</f>
        <v>0</v>
      </c>
      <c r="U16" s="293">
        <f t="shared" ref="U16:U27" si="12">K16-L16-M16</f>
        <v>0</v>
      </c>
      <c r="V16" s="293">
        <f t="shared" ref="V16:V27" si="13">N16-O16-P16</f>
        <v>0</v>
      </c>
      <c r="W16" s="293">
        <f t="shared" ref="W16:Y27" si="14">B16-E16-H16-K16-N16</f>
        <v>0</v>
      </c>
      <c r="X16" s="293">
        <f t="shared" si="14"/>
        <v>0</v>
      </c>
      <c r="Y16" s="293">
        <f t="shared" si="14"/>
        <v>0</v>
      </c>
    </row>
    <row r="17" spans="1:32" s="104" customFormat="1" ht="18" customHeight="1">
      <c r="A17" s="1532" t="s">
        <v>96</v>
      </c>
      <c r="B17" s="232">
        <f t="shared" si="3"/>
        <v>2</v>
      </c>
      <c r="C17" s="1628">
        <f t="shared" si="8"/>
        <v>1</v>
      </c>
      <c r="D17" s="1628">
        <f t="shared" si="8"/>
        <v>1</v>
      </c>
      <c r="E17" s="1628">
        <f t="shared" si="4"/>
        <v>0</v>
      </c>
      <c r="F17" s="561">
        <v>0</v>
      </c>
      <c r="G17" s="561">
        <v>0</v>
      </c>
      <c r="H17" s="1628">
        <f t="shared" si="5"/>
        <v>0</v>
      </c>
      <c r="I17" s="561">
        <v>0</v>
      </c>
      <c r="J17" s="562">
        <v>0</v>
      </c>
      <c r="K17" s="1628">
        <f t="shared" si="6"/>
        <v>2</v>
      </c>
      <c r="L17" s="561">
        <v>1</v>
      </c>
      <c r="M17" s="561">
        <v>1</v>
      </c>
      <c r="N17" s="1628">
        <f t="shared" si="7"/>
        <v>0</v>
      </c>
      <c r="O17" s="563">
        <v>0</v>
      </c>
      <c r="P17" s="563">
        <v>0</v>
      </c>
      <c r="R17" s="293">
        <f t="shared" si="9"/>
        <v>0</v>
      </c>
      <c r="S17" s="293">
        <f t="shared" si="10"/>
        <v>0</v>
      </c>
      <c r="T17" s="293">
        <f t="shared" si="11"/>
        <v>0</v>
      </c>
      <c r="U17" s="293">
        <f t="shared" si="12"/>
        <v>0</v>
      </c>
      <c r="V17" s="293">
        <f t="shared" si="13"/>
        <v>0</v>
      </c>
      <c r="W17" s="293">
        <f t="shared" si="14"/>
        <v>0</v>
      </c>
      <c r="X17" s="293">
        <f t="shared" si="14"/>
        <v>0</v>
      </c>
      <c r="Y17" s="293">
        <f t="shared" si="14"/>
        <v>0</v>
      </c>
    </row>
    <row r="18" spans="1:32" s="104" customFormat="1" ht="18" customHeight="1">
      <c r="A18" s="1532" t="s">
        <v>97</v>
      </c>
      <c r="B18" s="232">
        <f t="shared" si="3"/>
        <v>0</v>
      </c>
      <c r="C18" s="1628">
        <f t="shared" si="8"/>
        <v>0</v>
      </c>
      <c r="D18" s="1628">
        <f t="shared" si="8"/>
        <v>0</v>
      </c>
      <c r="E18" s="1628">
        <f t="shared" si="4"/>
        <v>0</v>
      </c>
      <c r="F18" s="561">
        <v>0</v>
      </c>
      <c r="G18" s="561">
        <v>0</v>
      </c>
      <c r="H18" s="1628">
        <f t="shared" si="5"/>
        <v>0</v>
      </c>
      <c r="I18" s="561">
        <v>0</v>
      </c>
      <c r="J18" s="561">
        <v>0</v>
      </c>
      <c r="K18" s="1628">
        <f t="shared" si="6"/>
        <v>0</v>
      </c>
      <c r="L18" s="561">
        <v>0</v>
      </c>
      <c r="M18" s="561">
        <v>0</v>
      </c>
      <c r="N18" s="1628">
        <f t="shared" si="7"/>
        <v>0</v>
      </c>
      <c r="O18" s="563">
        <v>0</v>
      </c>
      <c r="P18" s="563">
        <v>0</v>
      </c>
      <c r="R18" s="293">
        <f t="shared" si="9"/>
        <v>0</v>
      </c>
      <c r="S18" s="293">
        <f t="shared" si="10"/>
        <v>0</v>
      </c>
      <c r="T18" s="293">
        <f t="shared" si="11"/>
        <v>0</v>
      </c>
      <c r="U18" s="293">
        <f t="shared" si="12"/>
        <v>0</v>
      </c>
      <c r="V18" s="293">
        <f t="shared" si="13"/>
        <v>0</v>
      </c>
      <c r="W18" s="293">
        <f t="shared" si="14"/>
        <v>0</v>
      </c>
      <c r="X18" s="293">
        <f t="shared" si="14"/>
        <v>0</v>
      </c>
      <c r="Y18" s="293">
        <f t="shared" si="14"/>
        <v>0</v>
      </c>
    </row>
    <row r="19" spans="1:32" s="104" customFormat="1" ht="18" customHeight="1">
      <c r="A19" s="1532" t="s">
        <v>98</v>
      </c>
      <c r="B19" s="232">
        <f t="shared" si="3"/>
        <v>5</v>
      </c>
      <c r="C19" s="1628">
        <f t="shared" si="8"/>
        <v>0</v>
      </c>
      <c r="D19" s="1628">
        <f t="shared" si="8"/>
        <v>5</v>
      </c>
      <c r="E19" s="1628">
        <f t="shared" si="4"/>
        <v>3</v>
      </c>
      <c r="F19" s="561">
        <v>0</v>
      </c>
      <c r="G19" s="561">
        <v>3</v>
      </c>
      <c r="H19" s="1628">
        <f t="shared" si="5"/>
        <v>0</v>
      </c>
      <c r="I19" s="561">
        <v>0</v>
      </c>
      <c r="J19" s="561">
        <v>0</v>
      </c>
      <c r="K19" s="1628">
        <f t="shared" si="6"/>
        <v>2</v>
      </c>
      <c r="L19" s="561">
        <v>0</v>
      </c>
      <c r="M19" s="561">
        <v>2</v>
      </c>
      <c r="N19" s="1628">
        <f t="shared" si="7"/>
        <v>0</v>
      </c>
      <c r="O19" s="563">
        <v>0</v>
      </c>
      <c r="P19" s="563">
        <v>0</v>
      </c>
      <c r="R19" s="293">
        <f t="shared" si="9"/>
        <v>0</v>
      </c>
      <c r="S19" s="293">
        <f t="shared" si="10"/>
        <v>0</v>
      </c>
      <c r="T19" s="293">
        <f t="shared" si="11"/>
        <v>0</v>
      </c>
      <c r="U19" s="293">
        <f t="shared" si="12"/>
        <v>0</v>
      </c>
      <c r="V19" s="293">
        <f t="shared" si="13"/>
        <v>0</v>
      </c>
      <c r="W19" s="293">
        <f t="shared" si="14"/>
        <v>0</v>
      </c>
      <c r="X19" s="293">
        <f t="shared" si="14"/>
        <v>0</v>
      </c>
      <c r="Y19" s="293">
        <f t="shared" si="14"/>
        <v>0</v>
      </c>
    </row>
    <row r="20" spans="1:32" s="104" customFormat="1" ht="18" customHeight="1">
      <c r="A20" s="1532" t="s">
        <v>99</v>
      </c>
      <c r="B20" s="232">
        <f t="shared" si="3"/>
        <v>1</v>
      </c>
      <c r="C20" s="1628">
        <f t="shared" si="8"/>
        <v>1</v>
      </c>
      <c r="D20" s="1628">
        <f t="shared" si="8"/>
        <v>0</v>
      </c>
      <c r="E20" s="1628">
        <f t="shared" si="4"/>
        <v>0</v>
      </c>
      <c r="F20" s="561">
        <v>0</v>
      </c>
      <c r="G20" s="561">
        <v>0</v>
      </c>
      <c r="H20" s="1628">
        <f t="shared" si="5"/>
        <v>1</v>
      </c>
      <c r="I20" s="561">
        <v>1</v>
      </c>
      <c r="J20" s="561">
        <v>0</v>
      </c>
      <c r="K20" s="1628">
        <f t="shared" si="6"/>
        <v>0</v>
      </c>
      <c r="L20" s="561">
        <v>0</v>
      </c>
      <c r="M20" s="561">
        <v>0</v>
      </c>
      <c r="N20" s="1628">
        <f t="shared" si="7"/>
        <v>0</v>
      </c>
      <c r="O20" s="563">
        <v>0</v>
      </c>
      <c r="P20" s="563">
        <v>0</v>
      </c>
      <c r="R20" s="293">
        <f t="shared" si="9"/>
        <v>0</v>
      </c>
      <c r="S20" s="293">
        <f t="shared" si="10"/>
        <v>0</v>
      </c>
      <c r="T20" s="293">
        <f t="shared" si="11"/>
        <v>0</v>
      </c>
      <c r="U20" s="293">
        <f t="shared" si="12"/>
        <v>0</v>
      </c>
      <c r="V20" s="293">
        <f t="shared" si="13"/>
        <v>0</v>
      </c>
      <c r="W20" s="293">
        <f t="shared" si="14"/>
        <v>0</v>
      </c>
      <c r="X20" s="293">
        <f t="shared" si="14"/>
        <v>0</v>
      </c>
      <c r="Y20" s="293">
        <f t="shared" si="14"/>
        <v>0</v>
      </c>
    </row>
    <row r="21" spans="1:32" s="104" customFormat="1" ht="18" customHeight="1">
      <c r="A21" s="1532" t="s">
        <v>281</v>
      </c>
      <c r="B21" s="232">
        <f t="shared" si="3"/>
        <v>0</v>
      </c>
      <c r="C21" s="1628">
        <f t="shared" si="8"/>
        <v>0</v>
      </c>
      <c r="D21" s="1628">
        <f t="shared" si="8"/>
        <v>0</v>
      </c>
      <c r="E21" s="1628">
        <f t="shared" si="4"/>
        <v>0</v>
      </c>
      <c r="F21" s="561">
        <v>0</v>
      </c>
      <c r="G21" s="561">
        <v>0</v>
      </c>
      <c r="H21" s="1628">
        <f t="shared" si="5"/>
        <v>0</v>
      </c>
      <c r="I21" s="561">
        <v>0</v>
      </c>
      <c r="J21" s="561">
        <v>0</v>
      </c>
      <c r="K21" s="1628">
        <f t="shared" si="6"/>
        <v>0</v>
      </c>
      <c r="L21" s="561">
        <v>0</v>
      </c>
      <c r="M21" s="561">
        <v>0</v>
      </c>
      <c r="N21" s="1628">
        <f t="shared" si="7"/>
        <v>0</v>
      </c>
      <c r="O21" s="563">
        <v>0</v>
      </c>
      <c r="P21" s="563">
        <v>0</v>
      </c>
      <c r="R21" s="293">
        <f t="shared" si="9"/>
        <v>0</v>
      </c>
      <c r="S21" s="293">
        <f t="shared" si="10"/>
        <v>0</v>
      </c>
      <c r="T21" s="293">
        <f t="shared" si="11"/>
        <v>0</v>
      </c>
      <c r="U21" s="293">
        <f t="shared" si="12"/>
        <v>0</v>
      </c>
      <c r="V21" s="293">
        <f t="shared" si="13"/>
        <v>0</v>
      </c>
      <c r="W21" s="293">
        <f t="shared" si="14"/>
        <v>0</v>
      </c>
      <c r="X21" s="293">
        <f t="shared" si="14"/>
        <v>0</v>
      </c>
      <c r="Y21" s="293">
        <f t="shared" si="14"/>
        <v>0</v>
      </c>
    </row>
    <row r="22" spans="1:32" s="565" customFormat="1" ht="18" customHeight="1">
      <c r="A22" s="123" t="s">
        <v>282</v>
      </c>
      <c r="B22" s="564">
        <f t="shared" si="3"/>
        <v>0</v>
      </c>
      <c r="C22" s="561">
        <f t="shared" si="8"/>
        <v>0</v>
      </c>
      <c r="D22" s="561">
        <f t="shared" si="8"/>
        <v>0</v>
      </c>
      <c r="E22" s="561">
        <f t="shared" si="4"/>
        <v>0</v>
      </c>
      <c r="F22" s="561">
        <v>0</v>
      </c>
      <c r="G22" s="561">
        <v>0</v>
      </c>
      <c r="H22" s="561">
        <f t="shared" si="5"/>
        <v>0</v>
      </c>
      <c r="I22" s="561">
        <v>0</v>
      </c>
      <c r="J22" s="561">
        <v>0</v>
      </c>
      <c r="K22" s="561">
        <f t="shared" si="6"/>
        <v>0</v>
      </c>
      <c r="L22" s="561">
        <v>0</v>
      </c>
      <c r="M22" s="561">
        <v>0</v>
      </c>
      <c r="N22" s="561">
        <f t="shared" si="7"/>
        <v>0</v>
      </c>
      <c r="O22" s="563">
        <v>0</v>
      </c>
      <c r="P22" s="563">
        <v>0</v>
      </c>
      <c r="R22" s="563">
        <f t="shared" si="9"/>
        <v>0</v>
      </c>
      <c r="S22" s="563">
        <f t="shared" si="10"/>
        <v>0</v>
      </c>
      <c r="T22" s="563">
        <f t="shared" si="11"/>
        <v>0</v>
      </c>
      <c r="U22" s="563">
        <f t="shared" si="12"/>
        <v>0</v>
      </c>
      <c r="V22" s="563">
        <f t="shared" si="13"/>
        <v>0</v>
      </c>
      <c r="W22" s="563">
        <f t="shared" si="14"/>
        <v>0</v>
      </c>
      <c r="X22" s="563">
        <f t="shared" si="14"/>
        <v>0</v>
      </c>
      <c r="Y22" s="563">
        <f t="shared" si="14"/>
        <v>0</v>
      </c>
    </row>
    <row r="23" spans="1:32" s="104" customFormat="1" ht="18" customHeight="1">
      <c r="A23" s="1532" t="s">
        <v>653</v>
      </c>
      <c r="B23" s="232">
        <f t="shared" si="3"/>
        <v>0</v>
      </c>
      <c r="C23" s="1628">
        <f t="shared" si="8"/>
        <v>0</v>
      </c>
      <c r="D23" s="1628">
        <f t="shared" si="8"/>
        <v>0</v>
      </c>
      <c r="E23" s="1628">
        <f t="shared" si="4"/>
        <v>0</v>
      </c>
      <c r="F23" s="561">
        <v>0</v>
      </c>
      <c r="G23" s="561">
        <v>0</v>
      </c>
      <c r="H23" s="1628">
        <f t="shared" si="5"/>
        <v>0</v>
      </c>
      <c r="I23" s="561">
        <v>0</v>
      </c>
      <c r="J23" s="561">
        <v>0</v>
      </c>
      <c r="K23" s="1628">
        <f t="shared" si="6"/>
        <v>0</v>
      </c>
      <c r="L23" s="561">
        <v>0</v>
      </c>
      <c r="M23" s="561">
        <v>0</v>
      </c>
      <c r="N23" s="1628">
        <f t="shared" si="7"/>
        <v>0</v>
      </c>
      <c r="O23" s="563">
        <v>0</v>
      </c>
      <c r="P23" s="563">
        <v>0</v>
      </c>
      <c r="R23" s="293">
        <f t="shared" si="9"/>
        <v>0</v>
      </c>
      <c r="S23" s="293">
        <f t="shared" si="10"/>
        <v>0</v>
      </c>
      <c r="T23" s="293">
        <f t="shared" si="11"/>
        <v>0</v>
      </c>
      <c r="U23" s="293">
        <f t="shared" si="12"/>
        <v>0</v>
      </c>
      <c r="V23" s="293">
        <f t="shared" si="13"/>
        <v>0</v>
      </c>
      <c r="W23" s="293">
        <f t="shared" si="14"/>
        <v>0</v>
      </c>
      <c r="X23" s="293">
        <f t="shared" si="14"/>
        <v>0</v>
      </c>
      <c r="Y23" s="293">
        <f t="shared" si="14"/>
        <v>0</v>
      </c>
    </row>
    <row r="24" spans="1:32" s="104" customFormat="1" ht="18" customHeight="1">
      <c r="A24" s="1532" t="s">
        <v>283</v>
      </c>
      <c r="B24" s="232">
        <f t="shared" si="3"/>
        <v>0</v>
      </c>
      <c r="C24" s="1628">
        <f t="shared" si="8"/>
        <v>0</v>
      </c>
      <c r="D24" s="1628">
        <f t="shared" si="8"/>
        <v>0</v>
      </c>
      <c r="E24" s="1628">
        <f t="shared" si="4"/>
        <v>0</v>
      </c>
      <c r="F24" s="561">
        <v>0</v>
      </c>
      <c r="G24" s="561">
        <v>0</v>
      </c>
      <c r="H24" s="1628">
        <f t="shared" si="5"/>
        <v>0</v>
      </c>
      <c r="I24" s="561">
        <v>0</v>
      </c>
      <c r="J24" s="561">
        <v>0</v>
      </c>
      <c r="K24" s="1628">
        <f t="shared" si="6"/>
        <v>0</v>
      </c>
      <c r="L24" s="561">
        <v>0</v>
      </c>
      <c r="M24" s="561">
        <v>0</v>
      </c>
      <c r="N24" s="1628">
        <f t="shared" si="7"/>
        <v>0</v>
      </c>
      <c r="O24" s="563">
        <v>0</v>
      </c>
      <c r="P24" s="563">
        <v>0</v>
      </c>
      <c r="R24" s="293">
        <f t="shared" si="9"/>
        <v>0</v>
      </c>
      <c r="S24" s="293">
        <f t="shared" si="10"/>
        <v>0</v>
      </c>
      <c r="T24" s="293">
        <f t="shared" si="11"/>
        <v>0</v>
      </c>
      <c r="U24" s="293">
        <f t="shared" si="12"/>
        <v>0</v>
      </c>
      <c r="V24" s="293">
        <f t="shared" si="13"/>
        <v>0</v>
      </c>
      <c r="W24" s="293">
        <f t="shared" si="14"/>
        <v>0</v>
      </c>
      <c r="X24" s="293">
        <f t="shared" si="14"/>
        <v>0</v>
      </c>
      <c r="Y24" s="293">
        <f t="shared" si="14"/>
        <v>0</v>
      </c>
    </row>
    <row r="25" spans="1:32" s="104" customFormat="1" ht="18" customHeight="1">
      <c r="A25" s="1532" t="s">
        <v>654</v>
      </c>
      <c r="B25" s="232">
        <f t="shared" si="3"/>
        <v>0</v>
      </c>
      <c r="C25" s="1628">
        <f t="shared" si="8"/>
        <v>0</v>
      </c>
      <c r="D25" s="1628">
        <f t="shared" si="8"/>
        <v>0</v>
      </c>
      <c r="E25" s="1628">
        <f t="shared" si="4"/>
        <v>0</v>
      </c>
      <c r="F25" s="561">
        <v>0</v>
      </c>
      <c r="G25" s="561">
        <v>0</v>
      </c>
      <c r="H25" s="1628">
        <f t="shared" si="5"/>
        <v>0</v>
      </c>
      <c r="I25" s="561">
        <v>0</v>
      </c>
      <c r="J25" s="561">
        <v>0</v>
      </c>
      <c r="K25" s="1628">
        <f t="shared" si="6"/>
        <v>0</v>
      </c>
      <c r="L25" s="561">
        <v>0</v>
      </c>
      <c r="M25" s="561">
        <v>0</v>
      </c>
      <c r="N25" s="1628">
        <f t="shared" si="7"/>
        <v>0</v>
      </c>
      <c r="O25" s="563">
        <v>0</v>
      </c>
      <c r="P25" s="563">
        <v>0</v>
      </c>
      <c r="R25" s="293">
        <f t="shared" si="9"/>
        <v>0</v>
      </c>
      <c r="S25" s="293">
        <f t="shared" si="10"/>
        <v>0</v>
      </c>
      <c r="T25" s="293">
        <f t="shared" si="11"/>
        <v>0</v>
      </c>
      <c r="U25" s="293">
        <f t="shared" si="12"/>
        <v>0</v>
      </c>
      <c r="V25" s="293">
        <f t="shared" si="13"/>
        <v>0</v>
      </c>
      <c r="W25" s="293">
        <f t="shared" si="14"/>
        <v>0</v>
      </c>
      <c r="X25" s="293">
        <f t="shared" si="14"/>
        <v>0</v>
      </c>
      <c r="Y25" s="293">
        <f t="shared" si="14"/>
        <v>0</v>
      </c>
    </row>
    <row r="26" spans="1:32" s="104" customFormat="1" ht="18" customHeight="1">
      <c r="A26" s="1532" t="s">
        <v>271</v>
      </c>
      <c r="B26" s="232">
        <f t="shared" si="3"/>
        <v>4</v>
      </c>
      <c r="C26" s="1628">
        <f t="shared" si="8"/>
        <v>3</v>
      </c>
      <c r="D26" s="1628">
        <f t="shared" si="8"/>
        <v>1</v>
      </c>
      <c r="E26" s="1628">
        <f t="shared" si="4"/>
        <v>2</v>
      </c>
      <c r="F26" s="561">
        <v>2</v>
      </c>
      <c r="G26" s="561">
        <v>0</v>
      </c>
      <c r="H26" s="1628">
        <f t="shared" si="5"/>
        <v>1</v>
      </c>
      <c r="I26" s="561">
        <v>1</v>
      </c>
      <c r="J26" s="561">
        <v>0</v>
      </c>
      <c r="K26" s="1628">
        <f t="shared" si="6"/>
        <v>1</v>
      </c>
      <c r="L26" s="561">
        <v>0</v>
      </c>
      <c r="M26" s="561">
        <v>1</v>
      </c>
      <c r="N26" s="1628">
        <f t="shared" si="7"/>
        <v>0</v>
      </c>
      <c r="O26" s="563">
        <v>0</v>
      </c>
      <c r="P26" s="563">
        <v>0</v>
      </c>
      <c r="R26" s="293">
        <f t="shared" si="9"/>
        <v>0</v>
      </c>
      <c r="S26" s="293">
        <f t="shared" si="10"/>
        <v>0</v>
      </c>
      <c r="T26" s="293">
        <f t="shared" si="11"/>
        <v>0</v>
      </c>
      <c r="U26" s="293">
        <f t="shared" si="12"/>
        <v>0</v>
      </c>
      <c r="V26" s="293">
        <f t="shared" si="13"/>
        <v>0</v>
      </c>
      <c r="W26" s="293">
        <f t="shared" si="14"/>
        <v>0</v>
      </c>
      <c r="X26" s="293">
        <f t="shared" si="14"/>
        <v>0</v>
      </c>
      <c r="Y26" s="293">
        <f t="shared" si="14"/>
        <v>0</v>
      </c>
    </row>
    <row r="27" spans="1:32" s="104" customFormat="1" ht="18" customHeight="1">
      <c r="A27" s="1522" t="s">
        <v>295</v>
      </c>
      <c r="B27" s="233">
        <f t="shared" si="3"/>
        <v>0</v>
      </c>
      <c r="C27" s="234">
        <f t="shared" si="8"/>
        <v>0</v>
      </c>
      <c r="D27" s="234">
        <f t="shared" si="8"/>
        <v>0</v>
      </c>
      <c r="E27" s="234">
        <f t="shared" si="4"/>
        <v>0</v>
      </c>
      <c r="F27" s="566">
        <v>0</v>
      </c>
      <c r="G27" s="566">
        <v>0</v>
      </c>
      <c r="H27" s="234">
        <f t="shared" si="5"/>
        <v>0</v>
      </c>
      <c r="I27" s="566">
        <v>0</v>
      </c>
      <c r="J27" s="566">
        <v>0</v>
      </c>
      <c r="K27" s="234">
        <f t="shared" si="6"/>
        <v>0</v>
      </c>
      <c r="L27" s="566">
        <v>0</v>
      </c>
      <c r="M27" s="566">
        <v>0</v>
      </c>
      <c r="N27" s="234">
        <f t="shared" si="7"/>
        <v>0</v>
      </c>
      <c r="O27" s="566">
        <v>0</v>
      </c>
      <c r="P27" s="566">
        <v>0</v>
      </c>
      <c r="R27" s="293">
        <f t="shared" si="9"/>
        <v>0</v>
      </c>
      <c r="S27" s="293">
        <f t="shared" si="10"/>
        <v>0</v>
      </c>
      <c r="T27" s="293">
        <f t="shared" si="11"/>
        <v>0</v>
      </c>
      <c r="U27" s="293">
        <f t="shared" si="12"/>
        <v>0</v>
      </c>
      <c r="V27" s="293">
        <f t="shared" si="13"/>
        <v>0</v>
      </c>
      <c r="W27" s="293">
        <f t="shared" si="14"/>
        <v>0</v>
      </c>
      <c r="X27" s="293">
        <f t="shared" si="14"/>
        <v>0</v>
      </c>
      <c r="Y27" s="293">
        <f t="shared" si="14"/>
        <v>0</v>
      </c>
    </row>
    <row r="28" spans="1:32" s="104" customFormat="1" ht="13.9" customHeight="1">
      <c r="A28" s="106" t="s">
        <v>328</v>
      </c>
      <c r="B28" s="111"/>
      <c r="C28" s="106" t="s">
        <v>329</v>
      </c>
      <c r="D28" s="106"/>
      <c r="F28" s="111"/>
      <c r="G28" s="106" t="s">
        <v>330</v>
      </c>
      <c r="L28" s="105" t="s">
        <v>332</v>
      </c>
      <c r="P28" s="99" t="s">
        <v>333</v>
      </c>
    </row>
    <row r="29" spans="1:32" s="104" customFormat="1" ht="13.9" customHeight="1">
      <c r="B29" s="109"/>
      <c r="C29" s="109"/>
      <c r="D29" s="109"/>
      <c r="E29" s="109"/>
      <c r="F29" s="109"/>
      <c r="G29" s="106" t="s">
        <v>334</v>
      </c>
      <c r="L29" s="105"/>
      <c r="M29" s="110"/>
    </row>
    <row r="30" spans="1:32" s="104" customFormat="1" ht="13.9" customHeight="1">
      <c r="A30" s="104" t="s">
        <v>141</v>
      </c>
      <c r="B30" s="108"/>
      <c r="C30" s="108"/>
      <c r="D30" s="108"/>
      <c r="E30" s="108"/>
      <c r="F30" s="108"/>
      <c r="G30" s="108"/>
      <c r="H30" s="108"/>
      <c r="I30" s="1532"/>
      <c r="J30" s="1532"/>
      <c r="K30" s="1532"/>
      <c r="L30" s="1532"/>
      <c r="M30" s="1532"/>
    </row>
    <row r="31" spans="1:32" s="104" customFormat="1" ht="13.9" customHeight="1">
      <c r="A31" s="104" t="s">
        <v>272</v>
      </c>
      <c r="I31" s="106"/>
      <c r="K31" s="106"/>
      <c r="M31" s="106"/>
    </row>
    <row r="32" spans="1:32" s="94" customFormat="1" ht="13.9" customHeight="1">
      <c r="A32" s="157"/>
      <c r="B32" s="157"/>
      <c r="C32" s="157"/>
      <c r="D32" s="157"/>
      <c r="E32" s="157"/>
      <c r="F32" s="157"/>
      <c r="G32" s="157"/>
      <c r="AB32" s="1469"/>
      <c r="AC32" s="1469"/>
      <c r="AD32" s="1469"/>
      <c r="AE32" s="1469"/>
      <c r="AF32" s="1469"/>
    </row>
    <row r="34" spans="2:16">
      <c r="B34" s="559">
        <f>B8-B11-B12-B13</f>
        <v>0</v>
      </c>
      <c r="C34" s="559">
        <f t="shared" ref="C34:P34" si="15">C8-C11-C12-C13</f>
        <v>0</v>
      </c>
      <c r="D34" s="559">
        <f t="shared" si="15"/>
        <v>0</v>
      </c>
      <c r="E34" s="559">
        <f t="shared" si="15"/>
        <v>0</v>
      </c>
      <c r="F34" s="559">
        <f t="shared" si="15"/>
        <v>0</v>
      </c>
      <c r="G34" s="559">
        <f t="shared" si="15"/>
        <v>0</v>
      </c>
      <c r="H34" s="559">
        <f t="shared" si="15"/>
        <v>0</v>
      </c>
      <c r="I34" s="559">
        <f t="shared" si="15"/>
        <v>0</v>
      </c>
      <c r="J34" s="559">
        <f t="shared" si="15"/>
        <v>0</v>
      </c>
      <c r="K34" s="559">
        <f t="shared" si="15"/>
        <v>0</v>
      </c>
      <c r="L34" s="559">
        <f t="shared" si="15"/>
        <v>0</v>
      </c>
      <c r="M34" s="559">
        <f t="shared" si="15"/>
        <v>0</v>
      </c>
      <c r="N34" s="559">
        <f t="shared" si="15"/>
        <v>0</v>
      </c>
      <c r="O34" s="559">
        <f t="shared" si="15"/>
        <v>0</v>
      </c>
      <c r="P34" s="559">
        <f t="shared" si="15"/>
        <v>0</v>
      </c>
    </row>
    <row r="35" spans="2:16">
      <c r="B35" s="559">
        <f>B8-SUM(B16:B27)</f>
        <v>0</v>
      </c>
      <c r="C35" s="559">
        <f t="shared" ref="C35:P35" si="16">C8-SUM(C16:C27)</f>
        <v>0</v>
      </c>
      <c r="D35" s="559">
        <f t="shared" si="16"/>
        <v>0</v>
      </c>
      <c r="E35" s="559">
        <f t="shared" si="16"/>
        <v>0</v>
      </c>
      <c r="F35" s="559">
        <f t="shared" si="16"/>
        <v>0</v>
      </c>
      <c r="G35" s="559">
        <f t="shared" si="16"/>
        <v>0</v>
      </c>
      <c r="H35" s="559">
        <f t="shared" si="16"/>
        <v>0</v>
      </c>
      <c r="I35" s="559">
        <f t="shared" si="16"/>
        <v>0</v>
      </c>
      <c r="J35" s="559">
        <f t="shared" si="16"/>
        <v>0</v>
      </c>
      <c r="K35" s="559">
        <f t="shared" si="16"/>
        <v>0</v>
      </c>
      <c r="L35" s="559">
        <f t="shared" si="16"/>
        <v>0</v>
      </c>
      <c r="M35" s="559">
        <f t="shared" si="16"/>
        <v>0</v>
      </c>
      <c r="N35" s="559">
        <f t="shared" si="16"/>
        <v>0</v>
      </c>
      <c r="O35" s="559">
        <f t="shared" si="16"/>
        <v>0</v>
      </c>
      <c r="P35" s="559">
        <f t="shared" si="16"/>
        <v>0</v>
      </c>
    </row>
    <row r="36" spans="2:16">
      <c r="B36" s="559">
        <f>SUM(B11:B13)-SUM(B16:B27)</f>
        <v>0</v>
      </c>
      <c r="C36" s="559">
        <f t="shared" ref="C36:P36" si="17">SUM(C11:C13)-SUM(C16:C27)</f>
        <v>0</v>
      </c>
      <c r="D36" s="559">
        <f t="shared" si="17"/>
        <v>0</v>
      </c>
      <c r="E36" s="559">
        <f t="shared" si="17"/>
        <v>0</v>
      </c>
      <c r="F36" s="559">
        <f t="shared" si="17"/>
        <v>0</v>
      </c>
      <c r="G36" s="559">
        <f t="shared" si="17"/>
        <v>0</v>
      </c>
      <c r="H36" s="559">
        <f t="shared" si="17"/>
        <v>0</v>
      </c>
      <c r="I36" s="559">
        <f t="shared" si="17"/>
        <v>0</v>
      </c>
      <c r="J36" s="559">
        <f t="shared" si="17"/>
        <v>0</v>
      </c>
      <c r="K36" s="559">
        <f t="shared" si="17"/>
        <v>0</v>
      </c>
      <c r="L36" s="559">
        <f t="shared" si="17"/>
        <v>0</v>
      </c>
      <c r="M36" s="559">
        <f t="shared" si="17"/>
        <v>0</v>
      </c>
      <c r="N36" s="559">
        <f t="shared" si="17"/>
        <v>0</v>
      </c>
      <c r="O36" s="559">
        <f t="shared" si="17"/>
        <v>0</v>
      </c>
      <c r="P36" s="559">
        <f t="shared" si="17"/>
        <v>0</v>
      </c>
    </row>
  </sheetData>
  <mergeCells count="13">
    <mergeCell ref="A5:A7"/>
    <mergeCell ref="B5:D6"/>
    <mergeCell ref="E5:P5"/>
    <mergeCell ref="E6:G6"/>
    <mergeCell ref="H6:J6"/>
    <mergeCell ref="K6:M6"/>
    <mergeCell ref="N6:P6"/>
    <mergeCell ref="D4:M4"/>
    <mergeCell ref="L1:M1"/>
    <mergeCell ref="N1:P1"/>
    <mergeCell ref="L2:M2"/>
    <mergeCell ref="N2:P2"/>
    <mergeCell ref="A3:P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&amp;C&amp;8&amp;A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E112"/>
  <sheetViews>
    <sheetView view="pageBreakPreview" topLeftCell="A83" zoomScaleNormal="100" zoomScaleSheetLayoutView="100" workbookViewId="0">
      <selection activeCell="I10" sqref="I10"/>
    </sheetView>
  </sheetViews>
  <sheetFormatPr defaultColWidth="9" defaultRowHeight="12.75"/>
  <cols>
    <col min="1" max="1" width="17.25" style="94" customWidth="1"/>
    <col min="2" max="20" width="6" style="94" customWidth="1"/>
    <col min="21" max="21" width="9" style="94"/>
    <col min="22" max="24" width="12.75" style="94" bestFit="1" customWidth="1"/>
    <col min="25" max="16384" width="9" style="94"/>
  </cols>
  <sheetData>
    <row r="1" spans="1:21" ht="18" customHeight="1">
      <c r="A1" s="1439" t="s">
        <v>143</v>
      </c>
      <c r="B1" s="10"/>
      <c r="C1" s="1469"/>
      <c r="D1" s="1469"/>
      <c r="E1" s="1469"/>
      <c r="F1" s="1462"/>
      <c r="G1" s="1462"/>
      <c r="H1" s="1469"/>
      <c r="I1" s="1469"/>
      <c r="J1" s="1469"/>
      <c r="K1" s="1469"/>
      <c r="L1" s="1469"/>
      <c r="M1" s="1469"/>
      <c r="N1" s="1469"/>
      <c r="O1" s="1469"/>
      <c r="P1" s="2013" t="s">
        <v>139</v>
      </c>
      <c r="Q1" s="2013"/>
      <c r="R1" s="2014" t="s">
        <v>273</v>
      </c>
      <c r="S1" s="2014"/>
      <c r="T1" s="2014"/>
    </row>
    <row r="2" spans="1:21" ht="18" customHeight="1">
      <c r="A2" s="1439" t="s">
        <v>34</v>
      </c>
      <c r="B2" s="11" t="s">
        <v>88</v>
      </c>
      <c r="C2" s="1471"/>
      <c r="D2" s="1471"/>
      <c r="E2" s="1471"/>
      <c r="F2" s="1447"/>
      <c r="G2" s="1447"/>
      <c r="H2" s="1471"/>
      <c r="I2" s="1471"/>
      <c r="J2" s="1471"/>
      <c r="K2" s="1471"/>
      <c r="L2" s="1471"/>
      <c r="M2" s="1471"/>
      <c r="N2" s="1457"/>
      <c r="O2" s="7" t="s">
        <v>205</v>
      </c>
      <c r="P2" s="2013" t="s">
        <v>208</v>
      </c>
      <c r="Q2" s="2013"/>
      <c r="R2" s="2015" t="s">
        <v>1067</v>
      </c>
      <c r="S2" s="2015"/>
      <c r="T2" s="2015"/>
    </row>
    <row r="3" spans="1:21" s="100" customFormat="1" ht="21.2" customHeight="1">
      <c r="A3" s="2016" t="s">
        <v>1068</v>
      </c>
      <c r="B3" s="1853"/>
      <c r="C3" s="1853"/>
      <c r="D3" s="1853"/>
      <c r="E3" s="1853"/>
      <c r="F3" s="1853"/>
      <c r="G3" s="1853"/>
      <c r="H3" s="1853"/>
      <c r="I3" s="1853"/>
      <c r="J3" s="1853"/>
      <c r="K3" s="1853"/>
      <c r="L3" s="1853"/>
      <c r="M3" s="1853"/>
      <c r="N3" s="1853"/>
      <c r="O3" s="1853"/>
      <c r="P3" s="1853"/>
      <c r="Q3" s="1853"/>
      <c r="R3" s="1853"/>
      <c r="S3" s="1853"/>
      <c r="T3" s="1853"/>
    </row>
    <row r="4" spans="1:21" s="96" customFormat="1" ht="18" customHeight="1">
      <c r="A4" s="1586"/>
      <c r="B4" s="1763" t="s">
        <v>1069</v>
      </c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447"/>
      <c r="R4" s="1471"/>
      <c r="S4" s="1471"/>
      <c r="T4" s="1466"/>
    </row>
    <row r="5" spans="1:21" s="1469" customFormat="1" ht="15.95" customHeight="1">
      <c r="A5" s="2017" t="s">
        <v>225</v>
      </c>
      <c r="B5" s="1796" t="s">
        <v>1070</v>
      </c>
      <c r="C5" s="1796"/>
      <c r="D5" s="1796"/>
      <c r="E5" s="1796"/>
      <c r="F5" s="1796"/>
      <c r="G5" s="1810" t="s">
        <v>1071</v>
      </c>
      <c r="H5" s="1746"/>
      <c r="I5" s="1746"/>
      <c r="J5" s="1746"/>
      <c r="K5" s="1746"/>
      <c r="L5" s="1746"/>
      <c r="M5" s="1746"/>
      <c r="N5" s="1737"/>
      <c r="O5" s="1810" t="s">
        <v>2363</v>
      </c>
      <c r="P5" s="1746"/>
      <c r="Q5" s="1746"/>
      <c r="R5" s="1746"/>
      <c r="S5" s="1746"/>
      <c r="T5" s="1737"/>
    </row>
    <row r="6" spans="1:21" s="1469" customFormat="1" ht="15.95" customHeight="1">
      <c r="A6" s="2018"/>
      <c r="B6" s="1796" t="s">
        <v>90</v>
      </c>
      <c r="C6" s="2013" t="s">
        <v>1072</v>
      </c>
      <c r="D6" s="2013"/>
      <c r="E6" s="2013" t="s">
        <v>1073</v>
      </c>
      <c r="F6" s="2013"/>
      <c r="G6" s="2020" t="s">
        <v>53</v>
      </c>
      <c r="H6" s="2021"/>
      <c r="I6" s="1473"/>
      <c r="K6" s="2020" t="s">
        <v>875</v>
      </c>
      <c r="L6" s="148"/>
      <c r="M6" s="2020" t="s">
        <v>68</v>
      </c>
      <c r="N6" s="148"/>
      <c r="O6" s="2013" t="s">
        <v>53</v>
      </c>
      <c r="P6" s="2013"/>
      <c r="Q6" s="2013" t="s">
        <v>875</v>
      </c>
      <c r="R6" s="2013"/>
      <c r="S6" s="2013" t="s">
        <v>663</v>
      </c>
      <c r="T6" s="2013"/>
    </row>
    <row r="7" spans="1:21" s="17" customFormat="1" ht="15.95" customHeight="1">
      <c r="A7" s="2019"/>
      <c r="B7" s="1796"/>
      <c r="C7" s="2013"/>
      <c r="D7" s="2013"/>
      <c r="E7" s="2013"/>
      <c r="F7" s="2013"/>
      <c r="G7" s="1926"/>
      <c r="H7" s="2022"/>
      <c r="I7" s="1927" t="s">
        <v>1074</v>
      </c>
      <c r="J7" s="1928"/>
      <c r="K7" s="1926"/>
      <c r="L7" s="1606" t="s">
        <v>1075</v>
      </c>
      <c r="M7" s="1926"/>
      <c r="N7" s="1606" t="s">
        <v>1075</v>
      </c>
      <c r="O7" s="2013"/>
      <c r="P7" s="2013"/>
      <c r="Q7" s="2013"/>
      <c r="R7" s="2013"/>
      <c r="S7" s="2013"/>
      <c r="T7" s="2013"/>
    </row>
    <row r="8" spans="1:21" ht="15" customHeight="1">
      <c r="A8" s="1449" t="s">
        <v>878</v>
      </c>
      <c r="B8" s="21">
        <f>SUM(B11:B13)</f>
        <v>61</v>
      </c>
      <c r="C8" s="21"/>
      <c r="D8" s="21">
        <f t="shared" ref="D8:T8" si="0">SUM(D11:D13)</f>
        <v>26</v>
      </c>
      <c r="E8" s="21"/>
      <c r="F8" s="21">
        <f t="shared" si="0"/>
        <v>1</v>
      </c>
      <c r="G8" s="21"/>
      <c r="H8" s="21">
        <f t="shared" si="0"/>
        <v>5014</v>
      </c>
      <c r="I8" s="21"/>
      <c r="J8" s="21">
        <f t="shared" si="0"/>
        <v>680</v>
      </c>
      <c r="K8" s="21">
        <f t="shared" si="0"/>
        <v>1377</v>
      </c>
      <c r="L8" s="21">
        <f t="shared" si="0"/>
        <v>206</v>
      </c>
      <c r="M8" s="21">
        <f t="shared" si="0"/>
        <v>3637</v>
      </c>
      <c r="N8" s="21">
        <f t="shared" si="0"/>
        <v>474</v>
      </c>
      <c r="O8" s="21"/>
      <c r="P8" s="21">
        <f t="shared" si="0"/>
        <v>968</v>
      </c>
      <c r="Q8" s="21"/>
      <c r="R8" s="21">
        <f t="shared" si="0"/>
        <v>164</v>
      </c>
      <c r="S8" s="21"/>
      <c r="T8" s="21">
        <f t="shared" si="0"/>
        <v>804</v>
      </c>
      <c r="U8" s="19"/>
    </row>
    <row r="9" spans="1:21" ht="10.15" customHeight="1">
      <c r="A9" s="20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1" ht="15" customHeight="1">
      <c r="A10" s="20" t="s">
        <v>95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</row>
    <row r="11" spans="1:21" ht="15" customHeight="1">
      <c r="A11" s="55" t="s">
        <v>204</v>
      </c>
      <c r="B11" s="21">
        <v>0</v>
      </c>
      <c r="C11" s="21"/>
      <c r="D11" s="21">
        <v>2</v>
      </c>
      <c r="E11" s="21"/>
      <c r="F11" s="21">
        <v>1</v>
      </c>
      <c r="G11" s="21"/>
      <c r="H11" s="21">
        <v>0</v>
      </c>
      <c r="I11" s="21"/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/>
      <c r="P11" s="21">
        <f>R11+T11</f>
        <v>0</v>
      </c>
      <c r="Q11" s="21"/>
      <c r="R11" s="21">
        <v>0</v>
      </c>
      <c r="S11" s="21"/>
      <c r="T11" s="21">
        <v>0</v>
      </c>
    </row>
    <row r="12" spans="1:21" ht="15" customHeight="1">
      <c r="A12" s="55" t="s">
        <v>261</v>
      </c>
      <c r="B12" s="21">
        <v>59</v>
      </c>
      <c r="C12" s="21"/>
      <c r="D12" s="21">
        <v>11</v>
      </c>
      <c r="E12" s="21"/>
      <c r="F12" s="21">
        <v>0</v>
      </c>
      <c r="G12" s="21"/>
      <c r="H12" s="21">
        <f>K12+M12</f>
        <v>4954</v>
      </c>
      <c r="I12" s="21"/>
      <c r="J12" s="21">
        <f>L12+N12</f>
        <v>671</v>
      </c>
      <c r="K12" s="21">
        <v>1350</v>
      </c>
      <c r="L12" s="21">
        <v>201</v>
      </c>
      <c r="M12" s="21">
        <v>3604</v>
      </c>
      <c r="N12" s="21">
        <v>470</v>
      </c>
      <c r="O12" s="21"/>
      <c r="P12" s="21">
        <f>R12+T12</f>
        <v>946</v>
      </c>
      <c r="Q12" s="21"/>
      <c r="R12" s="21">
        <v>159</v>
      </c>
      <c r="S12" s="21"/>
      <c r="T12" s="21">
        <v>787</v>
      </c>
    </row>
    <row r="13" spans="1:21" ht="15" customHeight="1">
      <c r="A13" s="55" t="s">
        <v>279</v>
      </c>
      <c r="B13" s="21">
        <v>2</v>
      </c>
      <c r="C13" s="21"/>
      <c r="D13" s="21">
        <v>13</v>
      </c>
      <c r="E13" s="21"/>
      <c r="F13" s="21">
        <v>0</v>
      </c>
      <c r="G13" s="21"/>
      <c r="H13" s="21">
        <f t="shared" ref="H13:H32" si="1">K13+M13</f>
        <v>60</v>
      </c>
      <c r="I13" s="21"/>
      <c r="J13" s="21">
        <f t="shared" ref="J13:J32" si="2">L13+N13</f>
        <v>9</v>
      </c>
      <c r="K13" s="21">
        <v>27</v>
      </c>
      <c r="L13" s="21">
        <v>5</v>
      </c>
      <c r="M13" s="21">
        <v>33</v>
      </c>
      <c r="N13" s="21">
        <v>4</v>
      </c>
      <c r="O13" s="21"/>
      <c r="P13" s="21">
        <f>R13+T13</f>
        <v>22</v>
      </c>
      <c r="Q13" s="21"/>
      <c r="R13" s="21">
        <v>5</v>
      </c>
      <c r="S13" s="21"/>
      <c r="T13" s="21">
        <v>17</v>
      </c>
    </row>
    <row r="14" spans="1:21" ht="10.15" customHeight="1">
      <c r="A14" s="1479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</row>
    <row r="15" spans="1:21" ht="13.9" customHeight="1">
      <c r="A15" s="20" t="s">
        <v>1079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</row>
    <row r="16" spans="1:21" ht="13.9" customHeight="1">
      <c r="A16" s="55" t="s">
        <v>90</v>
      </c>
      <c r="B16" s="21">
        <v>61</v>
      </c>
      <c r="C16" s="21"/>
      <c r="D16" s="21">
        <v>0</v>
      </c>
      <c r="E16" s="21"/>
      <c r="F16" s="21">
        <v>0</v>
      </c>
      <c r="G16" s="21"/>
      <c r="H16" s="21">
        <f t="shared" si="1"/>
        <v>5014</v>
      </c>
      <c r="I16" s="21"/>
      <c r="J16" s="21">
        <f t="shared" si="2"/>
        <v>680</v>
      </c>
      <c r="K16" s="21">
        <v>1377</v>
      </c>
      <c r="L16" s="21">
        <f>L8</f>
        <v>206</v>
      </c>
      <c r="M16" s="21">
        <v>3637</v>
      </c>
      <c r="N16" s="21">
        <f>N8</f>
        <v>474</v>
      </c>
      <c r="O16" s="21"/>
      <c r="P16" s="21">
        <f>P8</f>
        <v>968</v>
      </c>
      <c r="Q16" s="21"/>
      <c r="R16" s="21">
        <f>R8</f>
        <v>164</v>
      </c>
      <c r="S16" s="21"/>
      <c r="T16" s="21">
        <f>T8</f>
        <v>804</v>
      </c>
    </row>
    <row r="17" spans="1:20" ht="13.9" customHeight="1">
      <c r="A17" s="55" t="s">
        <v>1072</v>
      </c>
      <c r="B17" s="21">
        <v>0</v>
      </c>
      <c r="C17" s="21"/>
      <c r="D17" s="21">
        <v>26</v>
      </c>
      <c r="E17" s="21"/>
      <c r="F17" s="21">
        <v>0</v>
      </c>
      <c r="G17" s="21"/>
      <c r="H17" s="21">
        <f t="shared" si="1"/>
        <v>0</v>
      </c>
      <c r="I17" s="21"/>
      <c r="J17" s="21">
        <f t="shared" si="2"/>
        <v>0</v>
      </c>
      <c r="K17" s="21">
        <v>0</v>
      </c>
      <c r="L17" s="21">
        <v>0</v>
      </c>
      <c r="M17" s="21">
        <v>0</v>
      </c>
      <c r="N17" s="21">
        <v>0</v>
      </c>
      <c r="O17" s="21"/>
      <c r="P17" s="21">
        <f>R17+T17</f>
        <v>0</v>
      </c>
      <c r="Q17" s="21"/>
      <c r="R17" s="21">
        <v>0</v>
      </c>
      <c r="S17" s="21"/>
      <c r="T17" s="21">
        <v>0</v>
      </c>
    </row>
    <row r="18" spans="1:20" ht="13.9" customHeight="1">
      <c r="A18" s="55" t="s">
        <v>1073</v>
      </c>
      <c r="B18" s="21">
        <v>0</v>
      </c>
      <c r="C18" s="21"/>
      <c r="D18" s="21">
        <v>0</v>
      </c>
      <c r="E18" s="21"/>
      <c r="F18" s="21">
        <v>1</v>
      </c>
      <c r="G18" s="21"/>
      <c r="H18" s="21">
        <f t="shared" si="1"/>
        <v>0</v>
      </c>
      <c r="I18" s="21"/>
      <c r="J18" s="21">
        <f t="shared" si="2"/>
        <v>0</v>
      </c>
      <c r="K18" s="21">
        <v>0</v>
      </c>
      <c r="L18" s="21">
        <v>0</v>
      </c>
      <c r="M18" s="21">
        <v>0</v>
      </c>
      <c r="N18" s="21">
        <v>0</v>
      </c>
      <c r="O18" s="21"/>
      <c r="P18" s="21">
        <f>R18+T18</f>
        <v>0</v>
      </c>
      <c r="Q18" s="21"/>
      <c r="R18" s="21">
        <v>0</v>
      </c>
      <c r="S18" s="21"/>
      <c r="T18" s="21">
        <v>0</v>
      </c>
    </row>
    <row r="19" spans="1:20" ht="13.9" customHeight="1">
      <c r="A19" s="20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</row>
    <row r="20" spans="1:20" ht="13.9" customHeight="1">
      <c r="A20" s="20" t="s">
        <v>269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9" customHeight="1">
      <c r="A21" s="1663" t="s">
        <v>270</v>
      </c>
      <c r="B21" s="21">
        <v>4</v>
      </c>
      <c r="C21" s="21"/>
      <c r="D21" s="21">
        <v>2</v>
      </c>
      <c r="E21" s="21"/>
      <c r="F21" s="21">
        <v>0</v>
      </c>
      <c r="G21" s="21"/>
      <c r="H21" s="21">
        <f t="shared" si="1"/>
        <v>459</v>
      </c>
      <c r="I21" s="21"/>
      <c r="J21" s="21">
        <f t="shared" si="2"/>
        <v>57</v>
      </c>
      <c r="K21" s="21">
        <v>116</v>
      </c>
      <c r="L21" s="21">
        <v>14</v>
      </c>
      <c r="M21" s="21">
        <v>343</v>
      </c>
      <c r="N21" s="21">
        <v>43</v>
      </c>
      <c r="O21" s="21"/>
      <c r="P21" s="21">
        <f t="shared" ref="P21:P32" si="3">R21+T21</f>
        <v>72</v>
      </c>
      <c r="Q21" s="21"/>
      <c r="R21" s="21">
        <v>16</v>
      </c>
      <c r="S21" s="21"/>
      <c r="T21" s="21">
        <v>56</v>
      </c>
    </row>
    <row r="22" spans="1:20" ht="13.9" customHeight="1">
      <c r="A22" s="1663" t="s">
        <v>96</v>
      </c>
      <c r="B22" s="21">
        <v>4</v>
      </c>
      <c r="C22" s="21"/>
      <c r="D22" s="21">
        <v>0</v>
      </c>
      <c r="E22" s="21"/>
      <c r="F22" s="21">
        <v>0</v>
      </c>
      <c r="G22" s="21"/>
      <c r="H22" s="21">
        <f t="shared" si="1"/>
        <v>330</v>
      </c>
      <c r="I22" s="21"/>
      <c r="J22" s="21">
        <f t="shared" si="2"/>
        <v>31</v>
      </c>
      <c r="K22" s="21">
        <v>97</v>
      </c>
      <c r="L22" s="21">
        <v>11</v>
      </c>
      <c r="M22" s="21">
        <v>233</v>
      </c>
      <c r="N22" s="21">
        <v>20</v>
      </c>
      <c r="O22" s="21"/>
      <c r="P22" s="21">
        <f t="shared" si="3"/>
        <v>64</v>
      </c>
      <c r="Q22" s="21"/>
      <c r="R22" s="21">
        <v>8</v>
      </c>
      <c r="S22" s="21"/>
      <c r="T22" s="21">
        <v>56</v>
      </c>
    </row>
    <row r="23" spans="1:20" ht="13.9" customHeight="1">
      <c r="A23" s="1663" t="s">
        <v>97</v>
      </c>
      <c r="B23" s="21">
        <v>8</v>
      </c>
      <c r="C23" s="21"/>
      <c r="D23" s="21">
        <v>4</v>
      </c>
      <c r="E23" s="21"/>
      <c r="F23" s="21">
        <v>0</v>
      </c>
      <c r="G23" s="21"/>
      <c r="H23" s="21">
        <f t="shared" si="1"/>
        <v>758</v>
      </c>
      <c r="I23" s="21"/>
      <c r="J23" s="21">
        <f t="shared" si="2"/>
        <v>127</v>
      </c>
      <c r="K23" s="21">
        <v>193</v>
      </c>
      <c r="L23" s="21">
        <v>39</v>
      </c>
      <c r="M23" s="21">
        <v>565</v>
      </c>
      <c r="N23" s="21">
        <v>88</v>
      </c>
      <c r="O23" s="21"/>
      <c r="P23" s="21">
        <f t="shared" si="3"/>
        <v>133</v>
      </c>
      <c r="Q23" s="21"/>
      <c r="R23" s="21">
        <v>17</v>
      </c>
      <c r="S23" s="21"/>
      <c r="T23" s="21">
        <v>116</v>
      </c>
    </row>
    <row r="24" spans="1:20" ht="13.9" customHeight="1">
      <c r="A24" s="1663" t="s">
        <v>98</v>
      </c>
      <c r="B24" s="21">
        <v>5</v>
      </c>
      <c r="C24" s="21"/>
      <c r="D24" s="21">
        <v>2</v>
      </c>
      <c r="E24" s="21"/>
      <c r="F24" s="21">
        <v>0</v>
      </c>
      <c r="G24" s="21"/>
      <c r="H24" s="21">
        <f t="shared" si="1"/>
        <v>234</v>
      </c>
      <c r="I24" s="21"/>
      <c r="J24" s="21">
        <f t="shared" si="2"/>
        <v>26</v>
      </c>
      <c r="K24" s="21">
        <v>66</v>
      </c>
      <c r="L24" s="21">
        <v>9</v>
      </c>
      <c r="M24" s="21">
        <v>168</v>
      </c>
      <c r="N24" s="21">
        <v>17</v>
      </c>
      <c r="O24" s="21"/>
      <c r="P24" s="21">
        <f t="shared" si="3"/>
        <v>64</v>
      </c>
      <c r="Q24" s="21"/>
      <c r="R24" s="21">
        <v>9</v>
      </c>
      <c r="S24" s="21"/>
      <c r="T24" s="21">
        <v>55</v>
      </c>
    </row>
    <row r="25" spans="1:20" ht="13.9" customHeight="1">
      <c r="A25" s="1663" t="s">
        <v>99</v>
      </c>
      <c r="B25" s="21">
        <v>5</v>
      </c>
      <c r="C25" s="21"/>
      <c r="D25" s="21">
        <v>0</v>
      </c>
      <c r="E25" s="21"/>
      <c r="F25" s="21">
        <v>0</v>
      </c>
      <c r="G25" s="21"/>
      <c r="H25" s="21">
        <f t="shared" si="1"/>
        <v>511</v>
      </c>
      <c r="I25" s="21"/>
      <c r="J25" s="21">
        <f t="shared" si="2"/>
        <v>60</v>
      </c>
      <c r="K25" s="21">
        <v>127</v>
      </c>
      <c r="L25" s="21">
        <v>14</v>
      </c>
      <c r="M25" s="21">
        <v>384</v>
      </c>
      <c r="N25" s="21">
        <v>46</v>
      </c>
      <c r="O25" s="21"/>
      <c r="P25" s="21">
        <f t="shared" si="3"/>
        <v>93</v>
      </c>
      <c r="Q25" s="21"/>
      <c r="R25" s="21">
        <v>11</v>
      </c>
      <c r="S25" s="21"/>
      <c r="T25" s="21">
        <v>82</v>
      </c>
    </row>
    <row r="26" spans="1:20" ht="13.9" customHeight="1">
      <c r="A26" s="1663" t="s">
        <v>281</v>
      </c>
      <c r="B26" s="21">
        <v>5</v>
      </c>
      <c r="C26" s="21"/>
      <c r="D26" s="21">
        <v>2</v>
      </c>
      <c r="E26" s="21"/>
      <c r="F26" s="21">
        <v>0</v>
      </c>
      <c r="G26" s="21"/>
      <c r="H26" s="21">
        <f t="shared" si="1"/>
        <v>299</v>
      </c>
      <c r="I26" s="21"/>
      <c r="J26" s="21">
        <f t="shared" si="2"/>
        <v>46</v>
      </c>
      <c r="K26" s="21">
        <v>89</v>
      </c>
      <c r="L26" s="21">
        <v>14</v>
      </c>
      <c r="M26" s="21">
        <v>210</v>
      </c>
      <c r="N26" s="21">
        <v>32</v>
      </c>
      <c r="O26" s="21"/>
      <c r="P26" s="21">
        <f t="shared" si="3"/>
        <v>69</v>
      </c>
      <c r="Q26" s="21"/>
      <c r="R26" s="21">
        <v>10</v>
      </c>
      <c r="S26" s="21"/>
      <c r="T26" s="21">
        <v>59</v>
      </c>
    </row>
    <row r="27" spans="1:20" ht="13.9" customHeight="1">
      <c r="A27" s="1663" t="s">
        <v>282</v>
      </c>
      <c r="B27" s="21">
        <v>3</v>
      </c>
      <c r="C27" s="21"/>
      <c r="D27" s="21">
        <v>1</v>
      </c>
      <c r="E27" s="21"/>
      <c r="F27" s="21">
        <v>0</v>
      </c>
      <c r="G27" s="21"/>
      <c r="H27" s="21">
        <f t="shared" si="1"/>
        <v>232</v>
      </c>
      <c r="I27" s="21"/>
      <c r="J27" s="21">
        <f t="shared" si="2"/>
        <v>34</v>
      </c>
      <c r="K27" s="21">
        <v>65</v>
      </c>
      <c r="L27" s="21">
        <v>16</v>
      </c>
      <c r="M27" s="21">
        <v>167</v>
      </c>
      <c r="N27" s="21">
        <v>18</v>
      </c>
      <c r="O27" s="21"/>
      <c r="P27" s="21">
        <f t="shared" si="3"/>
        <v>45</v>
      </c>
      <c r="Q27" s="21"/>
      <c r="R27" s="21">
        <v>9</v>
      </c>
      <c r="S27" s="21"/>
      <c r="T27" s="21">
        <v>36</v>
      </c>
    </row>
    <row r="28" spans="1:20" ht="13.9" customHeight="1">
      <c r="A28" s="1663" t="s">
        <v>653</v>
      </c>
      <c r="B28" s="21">
        <v>7</v>
      </c>
      <c r="C28" s="21"/>
      <c r="D28" s="21">
        <v>5</v>
      </c>
      <c r="E28" s="21"/>
      <c r="F28" s="21">
        <v>0</v>
      </c>
      <c r="G28" s="21"/>
      <c r="H28" s="21">
        <f t="shared" si="1"/>
        <v>479</v>
      </c>
      <c r="I28" s="21"/>
      <c r="J28" s="21">
        <f t="shared" si="2"/>
        <v>83</v>
      </c>
      <c r="K28" s="21">
        <v>132</v>
      </c>
      <c r="L28" s="21">
        <v>23</v>
      </c>
      <c r="M28" s="21">
        <v>347</v>
      </c>
      <c r="N28" s="21">
        <v>60</v>
      </c>
      <c r="O28" s="21"/>
      <c r="P28" s="21">
        <f t="shared" si="3"/>
        <v>102</v>
      </c>
      <c r="Q28" s="21"/>
      <c r="R28" s="21">
        <v>18</v>
      </c>
      <c r="S28" s="21"/>
      <c r="T28" s="21">
        <v>84</v>
      </c>
    </row>
    <row r="29" spans="1:20" ht="13.9" customHeight="1">
      <c r="A29" s="1663" t="s">
        <v>283</v>
      </c>
      <c r="B29" s="21">
        <v>2</v>
      </c>
      <c r="C29" s="21"/>
      <c r="D29" s="21">
        <v>1</v>
      </c>
      <c r="E29" s="21"/>
      <c r="F29" s="21">
        <v>0</v>
      </c>
      <c r="G29" s="21"/>
      <c r="H29" s="21">
        <f t="shared" si="1"/>
        <v>140</v>
      </c>
      <c r="I29" s="21"/>
      <c r="J29" s="21">
        <f t="shared" si="2"/>
        <v>21</v>
      </c>
      <c r="K29" s="21">
        <v>51</v>
      </c>
      <c r="L29" s="21">
        <v>7</v>
      </c>
      <c r="M29" s="21">
        <v>89</v>
      </c>
      <c r="N29" s="21">
        <v>14</v>
      </c>
      <c r="O29" s="21"/>
      <c r="P29" s="21">
        <f t="shared" si="3"/>
        <v>27</v>
      </c>
      <c r="Q29" s="21"/>
      <c r="R29" s="21">
        <v>4</v>
      </c>
      <c r="S29" s="21"/>
      <c r="T29" s="21">
        <v>23</v>
      </c>
    </row>
    <row r="30" spans="1:20" ht="15" customHeight="1">
      <c r="A30" s="1663" t="s">
        <v>654</v>
      </c>
      <c r="B30" s="21">
        <v>6</v>
      </c>
      <c r="C30" s="21"/>
      <c r="D30" s="21">
        <v>2</v>
      </c>
      <c r="E30" s="21"/>
      <c r="F30" s="21">
        <v>1</v>
      </c>
      <c r="G30" s="21"/>
      <c r="H30" s="21">
        <f t="shared" si="1"/>
        <v>604</v>
      </c>
      <c r="I30" s="21"/>
      <c r="J30" s="21">
        <f t="shared" si="2"/>
        <v>77</v>
      </c>
      <c r="K30" s="21">
        <v>166</v>
      </c>
      <c r="L30" s="21">
        <v>31</v>
      </c>
      <c r="M30" s="21">
        <v>438</v>
      </c>
      <c r="N30" s="21">
        <v>46</v>
      </c>
      <c r="O30" s="21"/>
      <c r="P30" s="21">
        <f t="shared" si="3"/>
        <v>109</v>
      </c>
      <c r="Q30" s="21"/>
      <c r="R30" s="21">
        <v>18</v>
      </c>
      <c r="S30" s="21"/>
      <c r="T30" s="21">
        <v>91</v>
      </c>
    </row>
    <row r="31" spans="1:20" ht="13.9" customHeight="1">
      <c r="A31" s="1663" t="s">
        <v>271</v>
      </c>
      <c r="B31" s="21">
        <v>6</v>
      </c>
      <c r="C31" s="21"/>
      <c r="D31" s="21">
        <v>5</v>
      </c>
      <c r="E31" s="21"/>
      <c r="F31" s="21">
        <v>0</v>
      </c>
      <c r="G31" s="21"/>
      <c r="H31" s="21">
        <f t="shared" si="1"/>
        <v>441</v>
      </c>
      <c r="I31" s="21"/>
      <c r="J31" s="21">
        <f t="shared" si="2"/>
        <v>78</v>
      </c>
      <c r="K31" s="21">
        <v>125</v>
      </c>
      <c r="L31" s="21">
        <v>17</v>
      </c>
      <c r="M31" s="21">
        <v>316</v>
      </c>
      <c r="N31" s="21">
        <v>61</v>
      </c>
      <c r="O31" s="21"/>
      <c r="P31" s="21">
        <f t="shared" si="3"/>
        <v>88</v>
      </c>
      <c r="Q31" s="21"/>
      <c r="R31" s="21">
        <v>23</v>
      </c>
      <c r="S31" s="21"/>
      <c r="T31" s="21">
        <v>65</v>
      </c>
    </row>
    <row r="32" spans="1:20" ht="13.9" customHeight="1">
      <c r="A32" s="1665" t="s">
        <v>295</v>
      </c>
      <c r="B32" s="1505">
        <v>6</v>
      </c>
      <c r="C32" s="1505"/>
      <c r="D32" s="1505">
        <v>2</v>
      </c>
      <c r="E32" s="1505"/>
      <c r="F32" s="1505">
        <v>0</v>
      </c>
      <c r="G32" s="1505"/>
      <c r="H32" s="1505">
        <f t="shared" si="1"/>
        <v>527</v>
      </c>
      <c r="I32" s="1505"/>
      <c r="J32" s="1505">
        <f t="shared" si="2"/>
        <v>40</v>
      </c>
      <c r="K32" s="1505">
        <v>150</v>
      </c>
      <c r="L32" s="1505">
        <v>11</v>
      </c>
      <c r="M32" s="1505">
        <v>377</v>
      </c>
      <c r="N32" s="1505">
        <v>29</v>
      </c>
      <c r="O32" s="1505"/>
      <c r="P32" s="1505">
        <f t="shared" si="3"/>
        <v>102</v>
      </c>
      <c r="Q32" s="1505"/>
      <c r="R32" s="1505">
        <v>21</v>
      </c>
      <c r="S32" s="1505"/>
      <c r="T32" s="1505">
        <v>81</v>
      </c>
    </row>
    <row r="33" spans="1:28" ht="13.9" customHeight="1">
      <c r="A33" s="1469" t="s">
        <v>83</v>
      </c>
      <c r="B33" s="94" t="s">
        <v>84</v>
      </c>
      <c r="H33" s="99" t="s">
        <v>85</v>
      </c>
      <c r="M33" s="1715" t="s">
        <v>87</v>
      </c>
      <c r="N33" s="99"/>
      <c r="O33" s="99"/>
      <c r="P33" s="99"/>
      <c r="Q33" s="99"/>
      <c r="T33" s="1607" t="s">
        <v>1916</v>
      </c>
    </row>
    <row r="34" spans="1:28" ht="12.2" customHeight="1">
      <c r="H34" s="99" t="s">
        <v>86</v>
      </c>
      <c r="L34" s="99"/>
      <c r="M34" s="99"/>
      <c r="N34" s="99"/>
      <c r="O34" s="99"/>
      <c r="P34" s="99"/>
      <c r="Q34" s="99"/>
      <c r="R34" s="99"/>
      <c r="S34" s="99"/>
    </row>
    <row r="35" spans="1:28" ht="13.9" customHeight="1">
      <c r="I35" s="99"/>
      <c r="L35" s="99"/>
      <c r="M35" s="99"/>
      <c r="N35" s="99"/>
      <c r="O35" s="99"/>
      <c r="P35" s="99"/>
      <c r="Q35" s="99"/>
      <c r="R35" s="99"/>
      <c r="S35" s="99"/>
    </row>
    <row r="36" spans="1:28" ht="13.9" customHeight="1">
      <c r="A36" s="94" t="s">
        <v>141</v>
      </c>
    </row>
    <row r="37" spans="1:28" s="24" customFormat="1" ht="14.25">
      <c r="A37" s="24" t="s">
        <v>272</v>
      </c>
      <c r="B37" s="23"/>
      <c r="C37" s="23"/>
      <c r="D37" s="23"/>
      <c r="E37" s="23"/>
      <c r="F37" s="23"/>
      <c r="U37" s="25"/>
      <c r="V37" s="25"/>
      <c r="W37" s="25"/>
      <c r="X37" s="25"/>
      <c r="Y37" s="25"/>
      <c r="Z37" s="25"/>
      <c r="AA37" s="25"/>
      <c r="AB37" s="26"/>
    </row>
    <row r="38" spans="1:28" s="24" customFormat="1" ht="13.9" customHeight="1">
      <c r="A38" s="157"/>
      <c r="B38" s="157"/>
      <c r="C38" s="157"/>
      <c r="D38" s="157"/>
      <c r="E38" s="157"/>
      <c r="F38" s="94"/>
      <c r="G38" s="94"/>
      <c r="H38" s="94"/>
      <c r="I38" s="94"/>
      <c r="J38" s="94"/>
      <c r="K38" s="94"/>
      <c r="L38" s="94"/>
      <c r="M38" s="94"/>
      <c r="N38" s="94"/>
      <c r="O38" s="1469"/>
      <c r="P38" s="94"/>
      <c r="Q38" s="94"/>
      <c r="R38" s="94"/>
      <c r="S38" s="94"/>
      <c r="T38" s="94"/>
      <c r="U38" s="25"/>
      <c r="V38" s="25"/>
      <c r="W38" s="25"/>
      <c r="X38" s="25"/>
      <c r="Y38" s="25"/>
      <c r="Z38" s="25"/>
      <c r="AA38" s="25"/>
      <c r="AB38" s="26"/>
    </row>
    <row r="39" spans="1:28" ht="13.9" customHeight="1">
      <c r="A39" s="1439" t="s">
        <v>143</v>
      </c>
      <c r="B39" s="10"/>
      <c r="C39" s="1469"/>
      <c r="D39" s="1469"/>
      <c r="E39" s="1469"/>
      <c r="F39" s="1462"/>
      <c r="G39" s="1462"/>
      <c r="H39" s="1469"/>
      <c r="I39" s="1469"/>
      <c r="J39" s="1469"/>
      <c r="K39" s="1469"/>
      <c r="L39" s="1469"/>
      <c r="M39" s="1469"/>
      <c r="N39" s="1469"/>
      <c r="O39" s="1469"/>
      <c r="P39" s="2013" t="s">
        <v>139</v>
      </c>
      <c r="Q39" s="2013"/>
      <c r="R39" s="2014" t="s">
        <v>273</v>
      </c>
      <c r="S39" s="2014"/>
      <c r="T39" s="2014"/>
    </row>
    <row r="40" spans="1:28" ht="18" customHeight="1">
      <c r="A40" s="1439" t="s">
        <v>34</v>
      </c>
      <c r="B40" s="11" t="s">
        <v>88</v>
      </c>
      <c r="C40" s="1471"/>
      <c r="D40" s="1471"/>
      <c r="E40" s="1471"/>
      <c r="F40" s="1447"/>
      <c r="G40" s="1447"/>
      <c r="H40" s="1471"/>
      <c r="I40" s="1471"/>
      <c r="J40" s="1471"/>
      <c r="K40" s="1471"/>
      <c r="L40" s="1471"/>
      <c r="M40" s="1471"/>
      <c r="N40" s="1466"/>
      <c r="O40" s="1466"/>
      <c r="P40" s="2013" t="s">
        <v>208</v>
      </c>
      <c r="Q40" s="2013"/>
      <c r="R40" s="2015" t="s">
        <v>1076</v>
      </c>
      <c r="S40" s="2015"/>
      <c r="T40" s="2015"/>
    </row>
    <row r="41" spans="1:28" s="100" customFormat="1" ht="21.2" customHeight="1">
      <c r="A41" s="1853" t="s">
        <v>1077</v>
      </c>
      <c r="B41" s="1853"/>
      <c r="C41" s="1853"/>
      <c r="D41" s="1853"/>
      <c r="E41" s="1853"/>
      <c r="F41" s="1853"/>
      <c r="G41" s="1853"/>
      <c r="H41" s="1853"/>
      <c r="I41" s="1853"/>
      <c r="J41" s="1853"/>
      <c r="K41" s="1853"/>
      <c r="L41" s="1853"/>
      <c r="M41" s="1853"/>
      <c r="N41" s="1853"/>
      <c r="O41" s="1853"/>
      <c r="P41" s="1853"/>
      <c r="Q41" s="1853"/>
      <c r="R41" s="1853"/>
      <c r="S41" s="1853"/>
      <c r="T41" s="1853"/>
    </row>
    <row r="42" spans="1:28" s="96" customFormat="1" ht="18" customHeight="1">
      <c r="A42" s="1586"/>
      <c r="B42" s="1763" t="s">
        <v>1082</v>
      </c>
      <c r="C42" s="1763"/>
      <c r="D42" s="1763"/>
      <c r="E42" s="1763"/>
      <c r="F42" s="1763"/>
      <c r="G42" s="1763"/>
      <c r="H42" s="1763"/>
      <c r="I42" s="1763"/>
      <c r="J42" s="1763"/>
      <c r="K42" s="1763"/>
      <c r="L42" s="1763"/>
      <c r="M42" s="1763"/>
      <c r="N42" s="1763"/>
      <c r="O42" s="1763"/>
      <c r="P42" s="1763"/>
      <c r="Q42" s="1763"/>
      <c r="R42" s="1471"/>
      <c r="S42" s="1471"/>
      <c r="T42" s="1466"/>
    </row>
    <row r="43" spans="1:28" s="96" customFormat="1" ht="18" customHeight="1">
      <c r="A43" s="2017" t="s">
        <v>225</v>
      </c>
      <c r="B43" s="2024" t="s">
        <v>2366</v>
      </c>
      <c r="C43" s="2023"/>
      <c r="D43" s="2023"/>
      <c r="E43" s="2023"/>
      <c r="F43" s="2023"/>
      <c r="G43" s="2023"/>
      <c r="H43" s="2023"/>
      <c r="I43" s="2023"/>
      <c r="J43" s="2023"/>
      <c r="K43" s="2023"/>
      <c r="L43" s="2023"/>
      <c r="M43" s="2023"/>
      <c r="N43" s="2023"/>
      <c r="O43" s="2023"/>
      <c r="P43" s="2023"/>
      <c r="Q43" s="2023"/>
      <c r="R43" s="2023"/>
      <c r="S43" s="2023"/>
      <c r="T43" s="2023"/>
    </row>
    <row r="44" spans="1:28" s="1469" customFormat="1" ht="18" customHeight="1">
      <c r="A44" s="2018"/>
      <c r="B44" s="1739" t="s">
        <v>67</v>
      </c>
      <c r="C44" s="2023"/>
      <c r="D44" s="1739" t="s">
        <v>2474</v>
      </c>
      <c r="E44" s="2023"/>
      <c r="F44" s="2023"/>
      <c r="G44" s="2023"/>
      <c r="H44" s="2023"/>
      <c r="I44" s="2023"/>
      <c r="J44" s="1739" t="s">
        <v>662</v>
      </c>
      <c r="K44" s="1739"/>
      <c r="L44" s="1739"/>
      <c r="M44" s="1739"/>
      <c r="N44" s="1739"/>
      <c r="O44" s="1739"/>
      <c r="P44" s="1739"/>
      <c r="Q44" s="1739"/>
      <c r="R44" s="1739"/>
      <c r="S44" s="1739"/>
      <c r="T44" s="1739"/>
    </row>
    <row r="45" spans="1:28" s="17" customFormat="1" ht="18" customHeight="1">
      <c r="A45" s="2019"/>
      <c r="B45" s="2023"/>
      <c r="C45" s="2023"/>
      <c r="D45" s="1739" t="s">
        <v>1083</v>
      </c>
      <c r="E45" s="2023"/>
      <c r="F45" s="1739" t="s">
        <v>2377</v>
      </c>
      <c r="G45" s="2023"/>
      <c r="H45" s="2013" t="s">
        <v>2378</v>
      </c>
      <c r="I45" s="2023"/>
      <c r="J45" s="2013" t="s">
        <v>664</v>
      </c>
      <c r="K45" s="2013"/>
      <c r="L45" s="2013"/>
      <c r="M45" s="2013" t="s">
        <v>709</v>
      </c>
      <c r="N45" s="2013"/>
      <c r="O45" s="2013"/>
      <c r="P45" s="2013" t="s">
        <v>2371</v>
      </c>
      <c r="Q45" s="2013"/>
      <c r="R45" s="2013"/>
      <c r="S45" s="2013" t="s">
        <v>1078</v>
      </c>
      <c r="T45" s="2023"/>
    </row>
    <row r="46" spans="1:28" ht="15" customHeight="1">
      <c r="A46" s="1449" t="s">
        <v>878</v>
      </c>
      <c r="B46" s="18"/>
      <c r="C46" s="21">
        <f>SUM(C49:C51)</f>
        <v>2432</v>
      </c>
      <c r="D46" s="21"/>
      <c r="E46" s="21">
        <f>SUM(E49:E51)</f>
        <v>796</v>
      </c>
      <c r="F46" s="21"/>
      <c r="G46" s="21">
        <f>SUM(G49:G51)</f>
        <v>808</v>
      </c>
      <c r="H46" s="21"/>
      <c r="I46" s="21">
        <f>SUM(I49:I51)</f>
        <v>828</v>
      </c>
      <c r="J46" s="21"/>
      <c r="K46" s="21"/>
      <c r="L46" s="21">
        <f>SUM(L49:L51)</f>
        <v>2266</v>
      </c>
      <c r="M46" s="21"/>
      <c r="N46" s="21"/>
      <c r="O46" s="21">
        <f>SUM(O49:O51)</f>
        <v>93</v>
      </c>
      <c r="P46" s="21"/>
      <c r="Q46" s="21"/>
      <c r="R46" s="21">
        <f>SUM(R49:R51)</f>
        <v>28</v>
      </c>
      <c r="S46" s="21"/>
      <c r="T46" s="21">
        <f>SUM(T49:T51)</f>
        <v>45</v>
      </c>
      <c r="U46" s="19"/>
    </row>
    <row r="47" spans="1:28" ht="10.15" customHeight="1">
      <c r="A47" s="20"/>
      <c r="B47" s="18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</row>
    <row r="48" spans="1:28" ht="15" customHeight="1">
      <c r="A48" s="20" t="s">
        <v>95</v>
      </c>
      <c r="B48" s="18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</row>
    <row r="49" spans="1:20" ht="15" customHeight="1">
      <c r="A49" s="55" t="s">
        <v>204</v>
      </c>
      <c r="B49" s="21"/>
      <c r="C49" s="1500">
        <f>SUM(D49:I49)</f>
        <v>51</v>
      </c>
      <c r="D49" s="21"/>
      <c r="E49" s="21">
        <v>17</v>
      </c>
      <c r="F49" s="21"/>
      <c r="G49" s="21">
        <v>17</v>
      </c>
      <c r="H49" s="21"/>
      <c r="I49" s="21">
        <v>17</v>
      </c>
      <c r="J49" s="21"/>
      <c r="K49" s="21"/>
      <c r="L49" s="21">
        <v>48</v>
      </c>
      <c r="M49" s="21"/>
      <c r="N49" s="21"/>
      <c r="O49" s="21">
        <v>0</v>
      </c>
      <c r="P49" s="21"/>
      <c r="Q49" s="21"/>
      <c r="R49" s="21">
        <v>3</v>
      </c>
      <c r="S49" s="21"/>
      <c r="T49" s="21">
        <v>0</v>
      </c>
    </row>
    <row r="50" spans="1:20" ht="15" customHeight="1">
      <c r="A50" s="55" t="s">
        <v>261</v>
      </c>
      <c r="B50" s="18"/>
      <c r="C50" s="1500">
        <f>SUM(D50:I50)</f>
        <v>2114</v>
      </c>
      <c r="D50" s="21"/>
      <c r="E50" s="21">
        <v>688</v>
      </c>
      <c r="F50" s="21"/>
      <c r="G50" s="21">
        <v>702</v>
      </c>
      <c r="H50" s="21"/>
      <c r="I50" s="21">
        <v>724</v>
      </c>
      <c r="J50" s="21"/>
      <c r="K50" s="21"/>
      <c r="L50" s="21">
        <v>1951</v>
      </c>
      <c r="M50" s="21"/>
      <c r="N50" s="21"/>
      <c r="O50" s="21">
        <v>93</v>
      </c>
      <c r="P50" s="21"/>
      <c r="Q50" s="21"/>
      <c r="R50" s="21">
        <v>25</v>
      </c>
      <c r="S50" s="21"/>
      <c r="T50" s="21">
        <v>45</v>
      </c>
    </row>
    <row r="51" spans="1:20" ht="15" customHeight="1">
      <c r="A51" s="55" t="s">
        <v>279</v>
      </c>
      <c r="B51" s="18"/>
      <c r="C51" s="1500">
        <f t="shared" ref="C51:C56" si="4">SUM(D51:I51)</f>
        <v>267</v>
      </c>
      <c r="D51" s="21"/>
      <c r="E51" s="21">
        <v>91</v>
      </c>
      <c r="F51" s="21"/>
      <c r="G51" s="21">
        <v>89</v>
      </c>
      <c r="H51" s="21"/>
      <c r="I51" s="21">
        <v>87</v>
      </c>
      <c r="J51" s="21"/>
      <c r="K51" s="21"/>
      <c r="L51" s="21">
        <v>267</v>
      </c>
      <c r="M51" s="21"/>
      <c r="N51" s="21"/>
      <c r="O51" s="21">
        <v>0</v>
      </c>
      <c r="P51" s="21"/>
      <c r="Q51" s="21"/>
      <c r="R51" s="21">
        <v>0</v>
      </c>
      <c r="S51" s="21"/>
      <c r="T51" s="21">
        <v>0</v>
      </c>
    </row>
    <row r="52" spans="1:20" ht="13.9" customHeight="1">
      <c r="A52" s="1479"/>
      <c r="B52" s="18"/>
      <c r="C52" s="1500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1:20" ht="15" customHeight="1">
      <c r="A53" s="20" t="s">
        <v>1079</v>
      </c>
      <c r="B53" s="18"/>
      <c r="C53" s="1500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1:20" ht="13.9" customHeight="1">
      <c r="A54" s="55" t="s">
        <v>90</v>
      </c>
      <c r="B54" s="18"/>
      <c r="C54" s="1500">
        <f t="shared" si="4"/>
        <v>1886</v>
      </c>
      <c r="D54" s="21"/>
      <c r="E54" s="21">
        <v>614</v>
      </c>
      <c r="F54" s="21"/>
      <c r="G54" s="21">
        <v>626</v>
      </c>
      <c r="H54" s="21"/>
      <c r="I54" s="21">
        <v>646</v>
      </c>
      <c r="J54" s="21"/>
      <c r="K54" s="21"/>
      <c r="L54" s="21">
        <v>1746</v>
      </c>
      <c r="M54" s="21"/>
      <c r="N54" s="21"/>
      <c r="O54" s="21">
        <v>78</v>
      </c>
      <c r="P54" s="21"/>
      <c r="Q54" s="21"/>
      <c r="R54" s="21">
        <v>22</v>
      </c>
      <c r="S54" s="21"/>
      <c r="T54" s="21">
        <v>40</v>
      </c>
    </row>
    <row r="55" spans="1:20" ht="20.100000000000001" customHeight="1">
      <c r="A55" s="55" t="s">
        <v>1072</v>
      </c>
      <c r="B55" s="18"/>
      <c r="C55" s="1500">
        <f t="shared" si="4"/>
        <v>531</v>
      </c>
      <c r="D55" s="21"/>
      <c r="E55" s="21">
        <v>177</v>
      </c>
      <c r="F55" s="21"/>
      <c r="G55" s="21">
        <v>177</v>
      </c>
      <c r="H55" s="21"/>
      <c r="I55" s="21">
        <v>177</v>
      </c>
      <c r="J55" s="21"/>
      <c r="K55" s="21"/>
      <c r="L55" s="21">
        <v>505</v>
      </c>
      <c r="M55" s="21"/>
      <c r="N55" s="21"/>
      <c r="O55" s="21">
        <v>15</v>
      </c>
      <c r="P55" s="21"/>
      <c r="Q55" s="21"/>
      <c r="R55" s="21">
        <v>6</v>
      </c>
      <c r="S55" s="21"/>
      <c r="T55" s="21">
        <v>5</v>
      </c>
    </row>
    <row r="56" spans="1:20" ht="13.9" customHeight="1">
      <c r="A56" s="55" t="s">
        <v>1073</v>
      </c>
      <c r="B56" s="18"/>
      <c r="C56" s="1500">
        <f t="shared" si="4"/>
        <v>15</v>
      </c>
      <c r="D56" s="21"/>
      <c r="E56" s="21">
        <v>5</v>
      </c>
      <c r="F56" s="21"/>
      <c r="G56" s="21">
        <v>5</v>
      </c>
      <c r="H56" s="21"/>
      <c r="I56" s="21">
        <v>5</v>
      </c>
      <c r="J56" s="21"/>
      <c r="K56" s="21"/>
      <c r="L56" s="21">
        <v>15</v>
      </c>
      <c r="M56" s="21"/>
      <c r="N56" s="21"/>
      <c r="O56" s="21">
        <v>0</v>
      </c>
      <c r="P56" s="21"/>
      <c r="Q56" s="21"/>
      <c r="R56" s="21">
        <v>0</v>
      </c>
      <c r="S56" s="21"/>
      <c r="T56" s="21">
        <v>0</v>
      </c>
    </row>
    <row r="57" spans="1:20" ht="13.9" customHeight="1">
      <c r="A57" s="20"/>
      <c r="B57" s="18"/>
      <c r="C57" s="1500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</row>
    <row r="58" spans="1:20" ht="13.9" customHeight="1">
      <c r="A58" s="20" t="s">
        <v>269</v>
      </c>
      <c r="B58" s="18"/>
      <c r="C58" s="1500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</row>
    <row r="59" spans="1:20" ht="13.9" customHeight="1">
      <c r="A59" s="1663" t="s">
        <v>270</v>
      </c>
      <c r="B59" s="18"/>
      <c r="C59" s="1500">
        <f>SUM(D59:I59)</f>
        <v>215</v>
      </c>
      <c r="D59" s="21"/>
      <c r="E59" s="21">
        <v>71</v>
      </c>
      <c r="F59" s="21"/>
      <c r="G59" s="21">
        <v>72</v>
      </c>
      <c r="H59" s="21"/>
      <c r="I59" s="21">
        <v>72</v>
      </c>
      <c r="J59" s="21"/>
      <c r="K59" s="21"/>
      <c r="L59" s="21">
        <v>209</v>
      </c>
      <c r="M59" s="21"/>
      <c r="N59" s="21"/>
      <c r="O59" s="21">
        <v>3</v>
      </c>
      <c r="P59" s="21"/>
      <c r="Q59" s="21"/>
      <c r="R59" s="21">
        <v>0</v>
      </c>
      <c r="S59" s="21"/>
      <c r="T59" s="21">
        <v>3</v>
      </c>
    </row>
    <row r="60" spans="1:20" ht="13.9" customHeight="1">
      <c r="A60" s="1663" t="s">
        <v>96</v>
      </c>
      <c r="B60" s="18"/>
      <c r="C60" s="1500">
        <f t="shared" ref="C60:C70" si="5">SUM(D60:I60)</f>
        <v>123</v>
      </c>
      <c r="D60" s="21"/>
      <c r="E60" s="21">
        <v>39</v>
      </c>
      <c r="F60" s="21"/>
      <c r="G60" s="21">
        <v>42</v>
      </c>
      <c r="H60" s="21"/>
      <c r="I60" s="21">
        <v>42</v>
      </c>
      <c r="J60" s="21"/>
      <c r="K60" s="21"/>
      <c r="L60" s="21">
        <v>117</v>
      </c>
      <c r="M60" s="21"/>
      <c r="N60" s="21"/>
      <c r="O60" s="21">
        <v>3</v>
      </c>
      <c r="P60" s="21"/>
      <c r="Q60" s="21"/>
      <c r="R60" s="21">
        <v>0</v>
      </c>
      <c r="S60" s="21"/>
      <c r="T60" s="21">
        <v>3</v>
      </c>
    </row>
    <row r="61" spans="1:20" ht="15" customHeight="1">
      <c r="A61" s="1663" t="s">
        <v>97</v>
      </c>
      <c r="B61" s="18"/>
      <c r="C61" s="1500">
        <f t="shared" si="5"/>
        <v>373</v>
      </c>
      <c r="D61" s="21"/>
      <c r="E61" s="21">
        <v>124</v>
      </c>
      <c r="F61" s="21"/>
      <c r="G61" s="21">
        <v>123</v>
      </c>
      <c r="H61" s="21"/>
      <c r="I61" s="21">
        <v>126</v>
      </c>
      <c r="J61" s="21"/>
      <c r="K61" s="21"/>
      <c r="L61" s="21">
        <v>344</v>
      </c>
      <c r="M61" s="21"/>
      <c r="N61" s="21"/>
      <c r="O61" s="21">
        <v>15</v>
      </c>
      <c r="P61" s="21"/>
      <c r="Q61" s="21"/>
      <c r="R61" s="21">
        <v>9</v>
      </c>
      <c r="S61" s="21"/>
      <c r="T61" s="21">
        <v>5</v>
      </c>
    </row>
    <row r="62" spans="1:20" ht="13.9" customHeight="1">
      <c r="A62" s="1663" t="s">
        <v>98</v>
      </c>
      <c r="B62" s="18"/>
      <c r="C62" s="1500">
        <f t="shared" si="5"/>
        <v>124</v>
      </c>
      <c r="D62" s="21"/>
      <c r="E62" s="21">
        <v>39</v>
      </c>
      <c r="F62" s="21"/>
      <c r="G62" s="21">
        <v>41</v>
      </c>
      <c r="H62" s="21"/>
      <c r="I62" s="21">
        <v>44</v>
      </c>
      <c r="J62" s="21"/>
      <c r="K62" s="21"/>
      <c r="L62" s="21">
        <v>103</v>
      </c>
      <c r="M62" s="21"/>
      <c r="N62" s="21"/>
      <c r="O62" s="21">
        <v>12</v>
      </c>
      <c r="P62" s="21"/>
      <c r="Q62" s="21"/>
      <c r="R62" s="21">
        <v>6</v>
      </c>
      <c r="S62" s="21"/>
      <c r="T62" s="21">
        <v>3</v>
      </c>
    </row>
    <row r="63" spans="1:20" ht="13.9" customHeight="1">
      <c r="A63" s="1663" t="s">
        <v>99</v>
      </c>
      <c r="B63" s="18"/>
      <c r="C63" s="1500">
        <f t="shared" si="5"/>
        <v>205</v>
      </c>
      <c r="D63" s="21"/>
      <c r="E63" s="21">
        <v>68</v>
      </c>
      <c r="F63" s="21"/>
      <c r="G63" s="21">
        <v>68</v>
      </c>
      <c r="H63" s="21"/>
      <c r="I63" s="21">
        <v>69</v>
      </c>
      <c r="J63" s="21"/>
      <c r="K63" s="21"/>
      <c r="L63" s="21">
        <v>189</v>
      </c>
      <c r="M63" s="21"/>
      <c r="N63" s="21"/>
      <c r="O63" s="21">
        <v>6</v>
      </c>
      <c r="P63" s="21"/>
      <c r="Q63" s="21"/>
      <c r="R63" s="21">
        <v>6</v>
      </c>
      <c r="S63" s="21"/>
      <c r="T63" s="21">
        <v>4</v>
      </c>
    </row>
    <row r="64" spans="1:20" ht="13.9" customHeight="1">
      <c r="A64" s="1663" t="s">
        <v>281</v>
      </c>
      <c r="B64" s="18"/>
      <c r="C64" s="1500">
        <f t="shared" si="5"/>
        <v>144</v>
      </c>
      <c r="D64" s="21"/>
      <c r="E64" s="21">
        <v>48</v>
      </c>
      <c r="F64" s="21"/>
      <c r="G64" s="21">
        <v>47</v>
      </c>
      <c r="H64" s="21"/>
      <c r="I64" s="21">
        <v>49</v>
      </c>
      <c r="J64" s="21"/>
      <c r="K64" s="21"/>
      <c r="L64" s="21">
        <v>132</v>
      </c>
      <c r="M64" s="21"/>
      <c r="N64" s="21"/>
      <c r="O64" s="21">
        <v>9</v>
      </c>
      <c r="P64" s="21"/>
      <c r="Q64" s="21"/>
      <c r="R64" s="21">
        <v>1</v>
      </c>
      <c r="S64" s="21"/>
      <c r="T64" s="21">
        <v>2</v>
      </c>
    </row>
    <row r="65" spans="1:31" ht="15" customHeight="1">
      <c r="A65" s="1663" t="s">
        <v>282</v>
      </c>
      <c r="B65" s="18"/>
      <c r="C65" s="1500">
        <f t="shared" si="5"/>
        <v>100</v>
      </c>
      <c r="D65" s="21"/>
      <c r="E65" s="21">
        <v>32</v>
      </c>
      <c r="F65" s="21"/>
      <c r="G65" s="21">
        <v>34</v>
      </c>
      <c r="H65" s="21"/>
      <c r="I65" s="21">
        <v>34</v>
      </c>
      <c r="J65" s="21"/>
      <c r="K65" s="21"/>
      <c r="L65" s="21">
        <v>84</v>
      </c>
      <c r="M65" s="21"/>
      <c r="N65" s="21"/>
      <c r="O65" s="21">
        <v>9</v>
      </c>
      <c r="P65" s="21"/>
      <c r="Q65" s="21"/>
      <c r="R65" s="21">
        <v>3</v>
      </c>
      <c r="S65" s="21"/>
      <c r="T65" s="21">
        <v>4</v>
      </c>
    </row>
    <row r="66" spans="1:31" ht="15" customHeight="1">
      <c r="A66" s="1663" t="s">
        <v>653</v>
      </c>
      <c r="B66" s="18"/>
      <c r="C66" s="1500">
        <f t="shared" si="5"/>
        <v>294</v>
      </c>
      <c r="D66" s="21"/>
      <c r="E66" s="21">
        <v>97</v>
      </c>
      <c r="F66" s="21"/>
      <c r="G66" s="21">
        <v>97</v>
      </c>
      <c r="H66" s="21"/>
      <c r="I66" s="21">
        <v>100</v>
      </c>
      <c r="J66" s="21"/>
      <c r="K66" s="21"/>
      <c r="L66" s="21">
        <v>283</v>
      </c>
      <c r="M66" s="21"/>
      <c r="N66" s="21"/>
      <c r="O66" s="21">
        <v>6</v>
      </c>
      <c r="P66" s="21"/>
      <c r="Q66" s="21"/>
      <c r="R66" s="21">
        <v>0</v>
      </c>
      <c r="S66" s="21"/>
      <c r="T66" s="21">
        <v>5</v>
      </c>
    </row>
    <row r="67" spans="1:31" ht="15" customHeight="1">
      <c r="A67" s="1663" t="s">
        <v>283</v>
      </c>
      <c r="B67" s="18"/>
      <c r="C67" s="1500">
        <f t="shared" si="5"/>
        <v>79</v>
      </c>
      <c r="D67" s="21"/>
      <c r="E67" s="21">
        <v>25</v>
      </c>
      <c r="F67" s="21"/>
      <c r="G67" s="21">
        <v>27</v>
      </c>
      <c r="H67" s="21"/>
      <c r="I67" s="21">
        <v>27</v>
      </c>
      <c r="J67" s="21"/>
      <c r="K67" s="21"/>
      <c r="L67" s="21">
        <v>69</v>
      </c>
      <c r="M67" s="21"/>
      <c r="N67" s="21"/>
      <c r="O67" s="21">
        <v>6</v>
      </c>
      <c r="P67" s="21"/>
      <c r="Q67" s="21"/>
      <c r="R67" s="21">
        <v>0</v>
      </c>
      <c r="S67" s="21"/>
      <c r="T67" s="21">
        <v>4</v>
      </c>
    </row>
    <row r="68" spans="1:31" ht="15" customHeight="1">
      <c r="A68" s="1663" t="s">
        <v>654</v>
      </c>
      <c r="B68" s="18"/>
      <c r="C68" s="1500">
        <f t="shared" si="5"/>
        <v>272</v>
      </c>
      <c r="D68" s="21"/>
      <c r="E68" s="21">
        <v>88</v>
      </c>
      <c r="F68" s="21"/>
      <c r="G68" s="21">
        <v>91</v>
      </c>
      <c r="H68" s="21"/>
      <c r="I68" s="21">
        <v>93</v>
      </c>
      <c r="J68" s="21"/>
      <c r="K68" s="21"/>
      <c r="L68" s="21">
        <v>260</v>
      </c>
      <c r="M68" s="21"/>
      <c r="N68" s="21"/>
      <c r="O68" s="21">
        <v>9</v>
      </c>
      <c r="P68" s="21"/>
      <c r="Q68" s="21"/>
      <c r="R68" s="21">
        <v>0</v>
      </c>
      <c r="S68" s="21"/>
      <c r="T68" s="21">
        <v>3</v>
      </c>
    </row>
    <row r="69" spans="1:31" ht="15" customHeight="1">
      <c r="A69" s="1663" t="s">
        <v>271</v>
      </c>
      <c r="B69" s="18"/>
      <c r="C69" s="1500">
        <f t="shared" si="5"/>
        <v>257</v>
      </c>
      <c r="D69" s="21"/>
      <c r="E69" s="21">
        <v>85</v>
      </c>
      <c r="F69" s="21"/>
      <c r="G69" s="21">
        <v>85</v>
      </c>
      <c r="H69" s="21"/>
      <c r="I69" s="21">
        <v>87</v>
      </c>
      <c r="J69" s="21"/>
      <c r="K69" s="21"/>
      <c r="L69" s="21">
        <v>242</v>
      </c>
      <c r="M69" s="21"/>
      <c r="N69" s="21"/>
      <c r="O69" s="21">
        <v>6</v>
      </c>
      <c r="P69" s="21"/>
      <c r="Q69" s="21"/>
      <c r="R69" s="21">
        <v>3</v>
      </c>
      <c r="S69" s="21"/>
      <c r="T69" s="21">
        <v>6</v>
      </c>
    </row>
    <row r="70" spans="1:31" ht="15" customHeight="1">
      <c r="A70" s="1665" t="s">
        <v>295</v>
      </c>
      <c r="B70" s="22"/>
      <c r="C70" s="1505">
        <f t="shared" si="5"/>
        <v>246</v>
      </c>
      <c r="D70" s="1505"/>
      <c r="E70" s="1505">
        <v>80</v>
      </c>
      <c r="F70" s="1505"/>
      <c r="G70" s="1505">
        <v>81</v>
      </c>
      <c r="H70" s="1505"/>
      <c r="I70" s="1505">
        <v>85</v>
      </c>
      <c r="J70" s="1505"/>
      <c r="K70" s="1505"/>
      <c r="L70" s="1505">
        <v>234</v>
      </c>
      <c r="M70" s="1505"/>
      <c r="N70" s="1505"/>
      <c r="O70" s="1505">
        <v>9</v>
      </c>
      <c r="P70" s="1505"/>
      <c r="Q70" s="1505"/>
      <c r="R70" s="1505">
        <v>0</v>
      </c>
      <c r="S70" s="1505"/>
      <c r="T70" s="1505">
        <v>3</v>
      </c>
    </row>
    <row r="71" spans="1:31" ht="13.9" customHeight="1">
      <c r="A71" s="1469"/>
      <c r="F71" s="99"/>
      <c r="J71" s="99"/>
      <c r="L71" s="99"/>
      <c r="M71" s="99"/>
      <c r="N71" s="1715"/>
      <c r="O71" s="1715"/>
      <c r="P71" s="1715"/>
      <c r="Q71" s="1715"/>
      <c r="R71" s="99"/>
      <c r="S71" s="99"/>
    </row>
    <row r="72" spans="1:31" ht="13.9" customHeight="1">
      <c r="J72" s="99"/>
      <c r="L72" s="99"/>
      <c r="M72" s="99"/>
      <c r="N72" s="99"/>
      <c r="O72" s="99"/>
      <c r="P72" s="99"/>
      <c r="Q72" s="99"/>
      <c r="R72" s="99"/>
      <c r="S72" s="99"/>
    </row>
    <row r="73" spans="1:31" ht="13.9" customHeight="1"/>
    <row r="74" spans="1:31" s="24" customFormat="1" ht="13.9" customHeight="1">
      <c r="B74" s="23"/>
      <c r="C74" s="23"/>
      <c r="D74" s="23"/>
      <c r="E74" s="23"/>
      <c r="F74" s="23"/>
      <c r="U74" s="25"/>
      <c r="V74" s="25"/>
      <c r="W74" s="25"/>
      <c r="X74" s="25"/>
      <c r="Y74" s="25"/>
      <c r="Z74" s="25"/>
      <c r="AA74" s="25"/>
      <c r="AB74" s="26"/>
    </row>
    <row r="75" spans="1:31" ht="13.9" customHeight="1">
      <c r="A75" s="157"/>
      <c r="B75" s="157"/>
      <c r="C75" s="157"/>
      <c r="D75" s="157"/>
      <c r="E75" s="157"/>
      <c r="AA75" s="1469"/>
      <c r="AB75" s="1469"/>
      <c r="AC75" s="1469"/>
      <c r="AD75" s="1469"/>
      <c r="AE75" s="1469"/>
    </row>
    <row r="76" spans="1:31" ht="13.9" customHeight="1">
      <c r="A76" s="1439" t="s">
        <v>143</v>
      </c>
      <c r="B76" s="10"/>
      <c r="C76" s="1469"/>
      <c r="D76" s="1469"/>
      <c r="E76" s="1469"/>
      <c r="F76" s="1462"/>
      <c r="G76" s="1462"/>
      <c r="H76" s="1469"/>
      <c r="I76" s="1469"/>
      <c r="J76" s="1469"/>
      <c r="K76" s="1469"/>
      <c r="L76" s="1469"/>
      <c r="M76" s="1469"/>
      <c r="N76" s="1469"/>
      <c r="O76" s="1469"/>
      <c r="P76" s="2013" t="s">
        <v>139</v>
      </c>
      <c r="Q76" s="2013"/>
      <c r="R76" s="2014" t="s">
        <v>273</v>
      </c>
      <c r="S76" s="2014"/>
      <c r="T76" s="2014"/>
    </row>
    <row r="77" spans="1:31" ht="18" customHeight="1">
      <c r="A77" s="1439" t="s">
        <v>34</v>
      </c>
      <c r="B77" s="11" t="s">
        <v>88</v>
      </c>
      <c r="C77" s="1471"/>
      <c r="D77" s="1471"/>
      <c r="E77" s="1471"/>
      <c r="F77" s="1447"/>
      <c r="G77" s="1447"/>
      <c r="H77" s="1471"/>
      <c r="I77" s="1471"/>
      <c r="J77" s="1471"/>
      <c r="K77" s="1471"/>
      <c r="L77" s="1471"/>
      <c r="M77" s="1471"/>
      <c r="N77" s="1466"/>
      <c r="O77" s="1466"/>
      <c r="P77" s="2013" t="s">
        <v>208</v>
      </c>
      <c r="Q77" s="2013"/>
      <c r="R77" s="2015" t="s">
        <v>1080</v>
      </c>
      <c r="S77" s="2015"/>
      <c r="T77" s="2015"/>
    </row>
    <row r="78" spans="1:31" s="100" customFormat="1" ht="21.2" customHeight="1">
      <c r="A78" s="1853" t="s">
        <v>1081</v>
      </c>
      <c r="B78" s="1853"/>
      <c r="C78" s="1853"/>
      <c r="D78" s="1853"/>
      <c r="E78" s="1853"/>
      <c r="F78" s="1853"/>
      <c r="G78" s="1853"/>
      <c r="H78" s="1853"/>
      <c r="I78" s="1853"/>
      <c r="J78" s="1853"/>
      <c r="K78" s="1853"/>
      <c r="L78" s="1853"/>
      <c r="M78" s="1853"/>
      <c r="N78" s="1853"/>
      <c r="O78" s="1853"/>
      <c r="P78" s="1853"/>
      <c r="Q78" s="1853"/>
      <c r="R78" s="1853"/>
      <c r="S78" s="1853"/>
      <c r="T78" s="1853"/>
    </row>
    <row r="79" spans="1:31" s="96" customFormat="1" ht="18" customHeight="1">
      <c r="A79" s="1586"/>
      <c r="B79" s="1763" t="s">
        <v>1082</v>
      </c>
      <c r="C79" s="1763"/>
      <c r="D79" s="1763"/>
      <c r="E79" s="1763"/>
      <c r="F79" s="1763"/>
      <c r="G79" s="1763"/>
      <c r="H79" s="1763"/>
      <c r="I79" s="1763"/>
      <c r="J79" s="1763"/>
      <c r="K79" s="1763"/>
      <c r="L79" s="1763"/>
      <c r="M79" s="1763"/>
      <c r="N79" s="1763"/>
      <c r="O79" s="1763"/>
      <c r="P79" s="1763"/>
      <c r="Q79" s="1763"/>
      <c r="R79" s="1471"/>
      <c r="S79" s="1471"/>
      <c r="T79" s="1466"/>
    </row>
    <row r="80" spans="1:31" s="96" customFormat="1" ht="18" customHeight="1">
      <c r="A80" s="2017" t="s">
        <v>225</v>
      </c>
      <c r="B80" s="2025" t="s">
        <v>2372</v>
      </c>
      <c r="C80" s="2026"/>
      <c r="D80" s="2026"/>
      <c r="E80" s="2026"/>
      <c r="F80" s="2026"/>
      <c r="G80" s="2026"/>
      <c r="H80" s="2026"/>
      <c r="I80" s="2026"/>
      <c r="J80" s="2026"/>
      <c r="K80" s="2026"/>
      <c r="L80" s="2026"/>
      <c r="M80" s="2026"/>
      <c r="N80" s="2027"/>
      <c r="O80" s="2028" t="s">
        <v>2475</v>
      </c>
      <c r="P80" s="2029"/>
      <c r="Q80" s="2030"/>
      <c r="R80" s="2028" t="s">
        <v>2476</v>
      </c>
      <c r="S80" s="2029"/>
      <c r="T80" s="2029"/>
    </row>
    <row r="81" spans="1:21" s="1469" customFormat="1" ht="18" customHeight="1">
      <c r="A81" s="2018"/>
      <c r="B81" s="1849" t="s">
        <v>67</v>
      </c>
      <c r="C81" s="2034" t="s">
        <v>928</v>
      </c>
      <c r="D81" s="2034"/>
      <c r="E81" s="2034" t="s">
        <v>702</v>
      </c>
      <c r="F81" s="2034"/>
      <c r="G81" s="2034"/>
      <c r="H81" s="2035" t="s">
        <v>662</v>
      </c>
      <c r="I81" s="2036"/>
      <c r="J81" s="2036"/>
      <c r="K81" s="2037"/>
      <c r="L81" s="2035" t="s">
        <v>1079</v>
      </c>
      <c r="M81" s="2036"/>
      <c r="N81" s="2037"/>
      <c r="O81" s="2031"/>
      <c r="P81" s="2032"/>
      <c r="Q81" s="2033"/>
      <c r="R81" s="2031"/>
      <c r="S81" s="2032"/>
      <c r="T81" s="2032"/>
    </row>
    <row r="82" spans="1:21" s="17" customFormat="1" ht="18" customHeight="1">
      <c r="A82" s="2019"/>
      <c r="B82" s="1744"/>
      <c r="C82" s="1554" t="s">
        <v>142</v>
      </c>
      <c r="D82" s="1554" t="s">
        <v>68</v>
      </c>
      <c r="E82" s="1554" t="s">
        <v>1083</v>
      </c>
      <c r="F82" s="1554" t="s">
        <v>2377</v>
      </c>
      <c r="G82" s="1554" t="s">
        <v>2378</v>
      </c>
      <c r="H82" s="1554" t="s">
        <v>664</v>
      </c>
      <c r="I82" s="1554" t="s">
        <v>709</v>
      </c>
      <c r="J82" s="1554" t="s">
        <v>2371</v>
      </c>
      <c r="K82" s="1554" t="s">
        <v>1078</v>
      </c>
      <c r="L82" s="1554" t="s">
        <v>90</v>
      </c>
      <c r="M82" s="1554" t="s">
        <v>1072</v>
      </c>
      <c r="N82" s="1554" t="s">
        <v>1073</v>
      </c>
      <c r="O82" s="1554" t="s">
        <v>67</v>
      </c>
      <c r="P82" s="1554" t="s">
        <v>665</v>
      </c>
      <c r="Q82" s="1554" t="s">
        <v>51</v>
      </c>
      <c r="R82" s="1554" t="s">
        <v>2931</v>
      </c>
      <c r="S82" s="1554" t="s">
        <v>2995</v>
      </c>
      <c r="T82" s="1520" t="s">
        <v>51</v>
      </c>
    </row>
    <row r="83" spans="1:21" ht="15" customHeight="1">
      <c r="A83" s="1449" t="s">
        <v>2996</v>
      </c>
      <c r="B83" s="179">
        <f>SUM(B86:B88)</f>
        <v>64651</v>
      </c>
      <c r="C83" s="180">
        <f>SUM(C86:C88)</f>
        <v>34049</v>
      </c>
      <c r="D83" s="181">
        <f t="shared" ref="D83:T83" si="6">SUM(D86:D88)</f>
        <v>30602</v>
      </c>
      <c r="E83" s="181">
        <f t="shared" si="6"/>
        <v>21260</v>
      </c>
      <c r="F83" s="181">
        <f t="shared" si="6"/>
        <v>21716</v>
      </c>
      <c r="G83" s="181">
        <f t="shared" si="6"/>
        <v>21675</v>
      </c>
      <c r="H83" s="181">
        <f t="shared" si="6"/>
        <v>61911</v>
      </c>
      <c r="I83" s="181">
        <f t="shared" si="6"/>
        <v>1713</v>
      </c>
      <c r="J83" s="181">
        <f t="shared" si="6"/>
        <v>723</v>
      </c>
      <c r="K83" s="181">
        <f t="shared" si="6"/>
        <v>304</v>
      </c>
      <c r="L83" s="181">
        <f t="shared" si="6"/>
        <v>46774</v>
      </c>
      <c r="M83" s="181">
        <f t="shared" si="6"/>
        <v>17549</v>
      </c>
      <c r="N83" s="181">
        <f t="shared" si="6"/>
        <v>328</v>
      </c>
      <c r="O83" s="181">
        <f t="shared" si="6"/>
        <v>22813</v>
      </c>
      <c r="P83" s="181">
        <f t="shared" si="6"/>
        <v>11814</v>
      </c>
      <c r="Q83" s="181">
        <f t="shared" si="6"/>
        <v>10999</v>
      </c>
      <c r="R83" s="181">
        <f t="shared" si="6"/>
        <v>329</v>
      </c>
      <c r="S83" s="181">
        <f t="shared" si="6"/>
        <v>237</v>
      </c>
      <c r="T83" s="181">
        <f t="shared" si="6"/>
        <v>92</v>
      </c>
      <c r="U83" s="19"/>
    </row>
    <row r="84" spans="1:21" ht="10.15" customHeight="1">
      <c r="A84" s="20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</row>
    <row r="85" spans="1:21" ht="15" customHeight="1">
      <c r="A85" s="20" t="s">
        <v>3166</v>
      </c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</row>
    <row r="86" spans="1:21" ht="15" customHeight="1">
      <c r="A86" s="55" t="s">
        <v>3167</v>
      </c>
      <c r="B86" s="182">
        <f>SUM(C86:D86)</f>
        <v>1362</v>
      </c>
      <c r="C86" s="181">
        <v>665</v>
      </c>
      <c r="D86" s="181">
        <v>697</v>
      </c>
      <c r="E86" s="181">
        <v>454</v>
      </c>
      <c r="F86" s="181">
        <v>459</v>
      </c>
      <c r="G86" s="181">
        <v>449</v>
      </c>
      <c r="H86" s="185">
        <f>B86-I86-J86-K86</f>
        <v>1273</v>
      </c>
      <c r="I86" s="181">
        <v>0</v>
      </c>
      <c r="J86" s="181">
        <v>89</v>
      </c>
      <c r="K86" s="181">
        <v>0</v>
      </c>
      <c r="L86" s="181">
        <v>0</v>
      </c>
      <c r="M86" s="181">
        <v>1034</v>
      </c>
      <c r="N86" s="181">
        <v>328</v>
      </c>
      <c r="O86" s="181">
        <f>SUM(P86:Q86)</f>
        <v>448</v>
      </c>
      <c r="P86" s="181">
        <v>222</v>
      </c>
      <c r="Q86" s="181">
        <v>226</v>
      </c>
      <c r="R86" s="181">
        <f>SUM(S86:T86)</f>
        <v>9</v>
      </c>
      <c r="S86" s="181">
        <v>8</v>
      </c>
      <c r="T86" s="181">
        <v>1</v>
      </c>
    </row>
    <row r="87" spans="1:21" ht="15" customHeight="1">
      <c r="A87" s="55" t="s">
        <v>3168</v>
      </c>
      <c r="B87" s="182">
        <f t="shared" ref="B87:B107" si="7">SUM(C87:D87)</f>
        <v>52425</v>
      </c>
      <c r="C87" s="181">
        <v>27816</v>
      </c>
      <c r="D87" s="181">
        <v>24609</v>
      </c>
      <c r="E87" s="181">
        <v>17067</v>
      </c>
      <c r="F87" s="181">
        <v>17640</v>
      </c>
      <c r="G87" s="181">
        <v>17718</v>
      </c>
      <c r="H87" s="185">
        <f t="shared" ref="H87:H88" si="8">B87-I87-J87-K87</f>
        <v>49774</v>
      </c>
      <c r="I87" s="181">
        <v>1713</v>
      </c>
      <c r="J87" s="181">
        <v>634</v>
      </c>
      <c r="K87" s="181">
        <v>304</v>
      </c>
      <c r="L87" s="181">
        <v>45906</v>
      </c>
      <c r="M87" s="181">
        <v>6519</v>
      </c>
      <c r="N87" s="181">
        <v>0</v>
      </c>
      <c r="O87" s="181">
        <f>SUM(P87:Q87)</f>
        <v>18770</v>
      </c>
      <c r="P87" s="181">
        <v>9830</v>
      </c>
      <c r="Q87" s="181">
        <v>8940</v>
      </c>
      <c r="R87" s="181">
        <f>SUM(S87:T87)</f>
        <v>317</v>
      </c>
      <c r="S87" s="181">
        <v>227</v>
      </c>
      <c r="T87" s="181">
        <v>90</v>
      </c>
    </row>
    <row r="88" spans="1:21" ht="15" customHeight="1">
      <c r="A88" s="55" t="s">
        <v>3169</v>
      </c>
      <c r="B88" s="182">
        <f t="shared" si="7"/>
        <v>10864</v>
      </c>
      <c r="C88" s="181">
        <v>5568</v>
      </c>
      <c r="D88" s="181">
        <v>5296</v>
      </c>
      <c r="E88" s="181">
        <v>3739</v>
      </c>
      <c r="F88" s="181">
        <v>3617</v>
      </c>
      <c r="G88" s="181">
        <v>3508</v>
      </c>
      <c r="H88" s="185">
        <f t="shared" si="8"/>
        <v>10864</v>
      </c>
      <c r="I88" s="181">
        <v>0</v>
      </c>
      <c r="J88" s="181">
        <v>0</v>
      </c>
      <c r="K88" s="181">
        <v>0</v>
      </c>
      <c r="L88" s="181">
        <v>868</v>
      </c>
      <c r="M88" s="181">
        <v>9996</v>
      </c>
      <c r="N88" s="181">
        <v>0</v>
      </c>
      <c r="O88" s="181">
        <f>SUM(P88:Q88)</f>
        <v>3595</v>
      </c>
      <c r="P88" s="181">
        <v>1762</v>
      </c>
      <c r="Q88" s="181">
        <v>1833</v>
      </c>
      <c r="R88" s="181">
        <f>SUM(S88:T88)</f>
        <v>3</v>
      </c>
      <c r="S88" s="181">
        <v>2</v>
      </c>
      <c r="T88" s="181">
        <v>1</v>
      </c>
    </row>
    <row r="89" spans="1:21" ht="10.15" customHeight="1">
      <c r="A89" s="1479"/>
      <c r="B89" s="182"/>
      <c r="C89" s="181"/>
      <c r="D89" s="181"/>
      <c r="E89" s="181"/>
      <c r="F89" s="181"/>
      <c r="G89" s="181"/>
      <c r="H89" s="185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</row>
    <row r="90" spans="1:21" ht="15" customHeight="1">
      <c r="A90" s="20" t="s">
        <v>3170</v>
      </c>
      <c r="B90" s="182"/>
      <c r="C90" s="181"/>
      <c r="D90" s="181"/>
      <c r="E90" s="181"/>
      <c r="F90" s="181"/>
      <c r="G90" s="181"/>
      <c r="H90" s="185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</row>
    <row r="91" spans="1:21" ht="15" customHeight="1">
      <c r="A91" s="55" t="s">
        <v>3352</v>
      </c>
      <c r="B91" s="182">
        <f t="shared" si="7"/>
        <v>46774</v>
      </c>
      <c r="C91" s="181">
        <v>24774</v>
      </c>
      <c r="D91" s="181">
        <v>22000</v>
      </c>
      <c r="E91" s="181">
        <v>15234</v>
      </c>
      <c r="F91" s="181">
        <v>15756</v>
      </c>
      <c r="G91" s="181">
        <v>15784</v>
      </c>
      <c r="H91" s="185">
        <f>B91-I91-J91-K91</f>
        <v>44507</v>
      </c>
      <c r="I91" s="181">
        <v>1442</v>
      </c>
      <c r="J91" s="181">
        <v>555</v>
      </c>
      <c r="K91" s="181">
        <v>270</v>
      </c>
      <c r="L91" s="181">
        <v>46774</v>
      </c>
      <c r="M91" s="181">
        <v>0</v>
      </c>
      <c r="N91" s="181">
        <v>0</v>
      </c>
      <c r="O91" s="185">
        <f>SUM(P91:Q91)</f>
        <v>16707</v>
      </c>
      <c r="P91" s="181">
        <v>8741</v>
      </c>
      <c r="Q91" s="181">
        <v>7966</v>
      </c>
      <c r="R91" s="181">
        <f>SUM(S91:T91)</f>
        <v>276</v>
      </c>
      <c r="S91" s="181">
        <v>200</v>
      </c>
      <c r="T91" s="181">
        <v>76</v>
      </c>
    </row>
    <row r="92" spans="1:21" ht="15" customHeight="1">
      <c r="A92" s="55" t="s">
        <v>3353</v>
      </c>
      <c r="B92" s="182">
        <f t="shared" si="7"/>
        <v>17549</v>
      </c>
      <c r="C92" s="181">
        <v>9157</v>
      </c>
      <c r="D92" s="181">
        <v>8392</v>
      </c>
      <c r="E92" s="181">
        <v>5922</v>
      </c>
      <c r="F92" s="181">
        <v>5853</v>
      </c>
      <c r="G92" s="181">
        <v>5774</v>
      </c>
      <c r="H92" s="185">
        <f t="shared" ref="H92:H93" si="9">B92-I92-J92-K92</f>
        <v>17076</v>
      </c>
      <c r="I92" s="181">
        <v>271</v>
      </c>
      <c r="J92" s="181">
        <v>168</v>
      </c>
      <c r="K92" s="181">
        <v>34</v>
      </c>
      <c r="L92" s="181">
        <v>0</v>
      </c>
      <c r="M92" s="181">
        <v>17549</v>
      </c>
      <c r="N92" s="181">
        <v>0</v>
      </c>
      <c r="O92" s="185">
        <f t="shared" ref="O92:O107" si="10">SUM(P92:Q92)</f>
        <v>6001</v>
      </c>
      <c r="P92" s="181">
        <v>3039</v>
      </c>
      <c r="Q92" s="181">
        <v>2962</v>
      </c>
      <c r="R92" s="181">
        <f>SUM(S92:T92)</f>
        <v>49</v>
      </c>
      <c r="S92" s="181">
        <v>33</v>
      </c>
      <c r="T92" s="181">
        <v>16</v>
      </c>
    </row>
    <row r="93" spans="1:21" ht="15" customHeight="1">
      <c r="A93" s="55" t="s">
        <v>3354</v>
      </c>
      <c r="B93" s="182">
        <f t="shared" si="7"/>
        <v>328</v>
      </c>
      <c r="C93" s="181">
        <v>118</v>
      </c>
      <c r="D93" s="181">
        <v>210</v>
      </c>
      <c r="E93" s="181">
        <v>104</v>
      </c>
      <c r="F93" s="181">
        <v>107</v>
      </c>
      <c r="G93" s="181">
        <v>117</v>
      </c>
      <c r="H93" s="185">
        <f t="shared" si="9"/>
        <v>328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328</v>
      </c>
      <c r="O93" s="185">
        <f t="shared" si="10"/>
        <v>105</v>
      </c>
      <c r="P93" s="181">
        <v>34</v>
      </c>
      <c r="Q93" s="181">
        <v>71</v>
      </c>
      <c r="R93" s="181">
        <f>SUM(S93:T93)</f>
        <v>4</v>
      </c>
      <c r="S93" s="181">
        <v>4</v>
      </c>
      <c r="T93" s="181">
        <v>0</v>
      </c>
    </row>
    <row r="94" spans="1:21" ht="10.15" customHeight="1">
      <c r="A94" s="20"/>
      <c r="B94" s="182"/>
      <c r="C94" s="181"/>
      <c r="D94" s="181"/>
      <c r="E94" s="181"/>
      <c r="F94" s="181"/>
      <c r="G94" s="181"/>
      <c r="H94" s="185"/>
      <c r="I94" s="181"/>
      <c r="J94" s="181"/>
      <c r="K94" s="181"/>
      <c r="L94" s="181"/>
      <c r="M94" s="181"/>
      <c r="N94" s="181"/>
      <c r="O94" s="185"/>
      <c r="P94" s="181"/>
      <c r="Q94" s="181"/>
      <c r="R94" s="181"/>
      <c r="S94" s="181"/>
      <c r="T94" s="181"/>
    </row>
    <row r="95" spans="1:21" ht="15" customHeight="1">
      <c r="A95" s="20" t="s">
        <v>3173</v>
      </c>
      <c r="B95" s="182"/>
      <c r="C95" s="181"/>
      <c r="D95" s="181"/>
      <c r="E95" s="181"/>
      <c r="F95" s="181"/>
      <c r="G95" s="181"/>
      <c r="H95" s="185"/>
      <c r="I95" s="181"/>
      <c r="J95" s="181"/>
      <c r="K95" s="181"/>
      <c r="L95" s="181"/>
      <c r="M95" s="181"/>
      <c r="N95" s="181"/>
      <c r="O95" s="185"/>
      <c r="P95" s="181"/>
      <c r="Q95" s="181"/>
      <c r="R95" s="181"/>
      <c r="S95" s="181"/>
      <c r="T95" s="181"/>
    </row>
    <row r="96" spans="1:21" ht="15" customHeight="1">
      <c r="A96" s="1663" t="s">
        <v>3019</v>
      </c>
      <c r="B96" s="182">
        <f>SUM(C96:D96)</f>
        <v>5809</v>
      </c>
      <c r="C96" s="181">
        <v>3047</v>
      </c>
      <c r="D96" s="181">
        <v>2762</v>
      </c>
      <c r="E96" s="181">
        <v>1937</v>
      </c>
      <c r="F96" s="181">
        <v>1972</v>
      </c>
      <c r="G96" s="181">
        <v>1900</v>
      </c>
      <c r="H96" s="185">
        <f>B96-I96-J96-K96</f>
        <v>5721</v>
      </c>
      <c r="I96" s="181">
        <v>67</v>
      </c>
      <c r="J96" s="181">
        <v>0</v>
      </c>
      <c r="K96" s="181">
        <v>21</v>
      </c>
      <c r="L96" s="181">
        <v>5063</v>
      </c>
      <c r="M96" s="181">
        <v>746</v>
      </c>
      <c r="N96" s="181">
        <v>0</v>
      </c>
      <c r="O96" s="185">
        <f t="shared" si="10"/>
        <v>2057</v>
      </c>
      <c r="P96" s="181">
        <v>1071</v>
      </c>
      <c r="Q96" s="181">
        <v>986</v>
      </c>
      <c r="R96" s="185">
        <f>SUM(S96:T96)</f>
        <v>11</v>
      </c>
      <c r="S96" s="181">
        <v>8</v>
      </c>
      <c r="T96" s="181">
        <v>3</v>
      </c>
    </row>
    <row r="97" spans="1:31" ht="15" customHeight="1">
      <c r="A97" s="1663" t="s">
        <v>3020</v>
      </c>
      <c r="B97" s="182">
        <f t="shared" si="7"/>
        <v>2945</v>
      </c>
      <c r="C97" s="181">
        <v>1537</v>
      </c>
      <c r="D97" s="181">
        <v>1408</v>
      </c>
      <c r="E97" s="181">
        <v>930</v>
      </c>
      <c r="F97" s="181">
        <v>954</v>
      </c>
      <c r="G97" s="181">
        <v>1061</v>
      </c>
      <c r="H97" s="185">
        <f t="shared" ref="H97:H107" si="11">B97-I97-J97-K97</f>
        <v>2857</v>
      </c>
      <c r="I97" s="181">
        <v>64</v>
      </c>
      <c r="J97" s="181">
        <v>0</v>
      </c>
      <c r="K97" s="181">
        <v>24</v>
      </c>
      <c r="L97" s="181">
        <v>2945</v>
      </c>
      <c r="M97" s="181">
        <v>0</v>
      </c>
      <c r="N97" s="181">
        <v>0</v>
      </c>
      <c r="O97" s="185">
        <f t="shared" si="10"/>
        <v>1093</v>
      </c>
      <c r="P97" s="181">
        <v>568</v>
      </c>
      <c r="Q97" s="181">
        <v>525</v>
      </c>
      <c r="R97" s="185">
        <f t="shared" ref="R97:R106" si="12">SUM(S97:T97)</f>
        <v>50</v>
      </c>
      <c r="S97" s="181">
        <v>36</v>
      </c>
      <c r="T97" s="181">
        <v>14</v>
      </c>
    </row>
    <row r="98" spans="1:31" ht="15" customHeight="1">
      <c r="A98" s="1663" t="s">
        <v>3021</v>
      </c>
      <c r="B98" s="182">
        <f t="shared" si="7"/>
        <v>10335</v>
      </c>
      <c r="C98" s="181">
        <v>5668</v>
      </c>
      <c r="D98" s="181">
        <v>4667</v>
      </c>
      <c r="E98" s="181">
        <v>3485</v>
      </c>
      <c r="F98" s="181">
        <v>3469</v>
      </c>
      <c r="G98" s="181">
        <v>3381</v>
      </c>
      <c r="H98" s="185">
        <f t="shared" si="11"/>
        <v>9714</v>
      </c>
      <c r="I98" s="181">
        <v>329</v>
      </c>
      <c r="J98" s="181">
        <v>263</v>
      </c>
      <c r="K98" s="181">
        <v>29</v>
      </c>
      <c r="L98" s="181">
        <v>7067</v>
      </c>
      <c r="M98" s="181">
        <v>3268</v>
      </c>
      <c r="N98" s="181">
        <v>0</v>
      </c>
      <c r="O98" s="185">
        <f t="shared" si="10"/>
        <v>3641</v>
      </c>
      <c r="P98" s="181">
        <v>1971</v>
      </c>
      <c r="Q98" s="181">
        <v>1670</v>
      </c>
      <c r="R98" s="185">
        <f t="shared" si="12"/>
        <v>30</v>
      </c>
      <c r="S98" s="181">
        <v>19</v>
      </c>
      <c r="T98" s="181">
        <v>11</v>
      </c>
    </row>
    <row r="99" spans="1:31" ht="15" customHeight="1">
      <c r="A99" s="1663" t="s">
        <v>3022</v>
      </c>
      <c r="B99" s="182">
        <f t="shared" si="7"/>
        <v>2918</v>
      </c>
      <c r="C99" s="181">
        <v>1483</v>
      </c>
      <c r="D99" s="181">
        <v>1435</v>
      </c>
      <c r="E99" s="181">
        <v>951</v>
      </c>
      <c r="F99" s="181">
        <v>968</v>
      </c>
      <c r="G99" s="181">
        <v>999</v>
      </c>
      <c r="H99" s="185">
        <f t="shared" si="11"/>
        <v>2545</v>
      </c>
      <c r="I99" s="181">
        <v>202</v>
      </c>
      <c r="J99" s="181">
        <v>153</v>
      </c>
      <c r="K99" s="181">
        <v>18</v>
      </c>
      <c r="L99" s="181">
        <v>1543</v>
      </c>
      <c r="M99" s="181">
        <v>1375</v>
      </c>
      <c r="N99" s="181">
        <v>0</v>
      </c>
      <c r="O99" s="185">
        <f t="shared" si="10"/>
        <v>1082</v>
      </c>
      <c r="P99" s="181">
        <v>521</v>
      </c>
      <c r="Q99" s="181">
        <v>561</v>
      </c>
      <c r="R99" s="185">
        <f t="shared" si="12"/>
        <v>15</v>
      </c>
      <c r="S99" s="181">
        <v>10</v>
      </c>
      <c r="T99" s="181">
        <v>5</v>
      </c>
    </row>
    <row r="100" spans="1:31" ht="15" customHeight="1">
      <c r="A100" s="1663" t="s">
        <v>3023</v>
      </c>
      <c r="B100" s="182">
        <f t="shared" si="7"/>
        <v>5589</v>
      </c>
      <c r="C100" s="181">
        <v>2961</v>
      </c>
      <c r="D100" s="181">
        <v>2628</v>
      </c>
      <c r="E100" s="181">
        <v>1915</v>
      </c>
      <c r="F100" s="181">
        <v>1833</v>
      </c>
      <c r="G100" s="181">
        <v>1841</v>
      </c>
      <c r="H100" s="185">
        <f t="shared" si="11"/>
        <v>5313</v>
      </c>
      <c r="I100" s="181">
        <v>105</v>
      </c>
      <c r="J100" s="181">
        <v>147</v>
      </c>
      <c r="K100" s="181">
        <v>24</v>
      </c>
      <c r="L100" s="181">
        <v>5589</v>
      </c>
      <c r="M100" s="181">
        <v>0</v>
      </c>
      <c r="N100" s="181">
        <v>0</v>
      </c>
      <c r="O100" s="185">
        <f t="shared" si="10"/>
        <v>1846</v>
      </c>
      <c r="P100" s="181">
        <v>947</v>
      </c>
      <c r="Q100" s="181">
        <v>899</v>
      </c>
      <c r="R100" s="185">
        <f t="shared" si="12"/>
        <v>53</v>
      </c>
      <c r="S100" s="181">
        <v>36</v>
      </c>
      <c r="T100" s="181">
        <v>17</v>
      </c>
    </row>
    <row r="101" spans="1:31" ht="15" customHeight="1">
      <c r="A101" s="1663" t="s">
        <v>3024</v>
      </c>
      <c r="B101" s="182">
        <f t="shared" si="7"/>
        <v>3457</v>
      </c>
      <c r="C101" s="181">
        <v>1772</v>
      </c>
      <c r="D101" s="181">
        <v>1685</v>
      </c>
      <c r="E101" s="181">
        <v>1164</v>
      </c>
      <c r="F101" s="181">
        <v>1175</v>
      </c>
      <c r="G101" s="181">
        <v>1118</v>
      </c>
      <c r="H101" s="185">
        <f t="shared" si="11"/>
        <v>3294</v>
      </c>
      <c r="I101" s="181">
        <v>142</v>
      </c>
      <c r="J101" s="181">
        <v>9</v>
      </c>
      <c r="K101" s="181">
        <v>12</v>
      </c>
      <c r="L101" s="181">
        <v>2352</v>
      </c>
      <c r="M101" s="181">
        <v>1105</v>
      </c>
      <c r="N101" s="181">
        <v>0</v>
      </c>
      <c r="O101" s="185">
        <f t="shared" si="10"/>
        <v>1233</v>
      </c>
      <c r="P101" s="181">
        <v>622</v>
      </c>
      <c r="Q101" s="181">
        <v>611</v>
      </c>
      <c r="R101" s="185">
        <f t="shared" si="12"/>
        <v>8</v>
      </c>
      <c r="S101" s="181">
        <v>5</v>
      </c>
      <c r="T101" s="181">
        <v>3</v>
      </c>
    </row>
    <row r="102" spans="1:31" ht="15" customHeight="1">
      <c r="A102" s="1663" t="s">
        <v>3025</v>
      </c>
      <c r="B102" s="182">
        <f t="shared" si="7"/>
        <v>2051</v>
      </c>
      <c r="C102" s="181">
        <v>1051</v>
      </c>
      <c r="D102" s="181">
        <v>1000</v>
      </c>
      <c r="E102" s="181">
        <v>602</v>
      </c>
      <c r="F102" s="181">
        <v>706</v>
      </c>
      <c r="G102" s="181">
        <v>743</v>
      </c>
      <c r="H102" s="185">
        <f t="shared" si="11"/>
        <v>1760</v>
      </c>
      <c r="I102" s="181">
        <v>178</v>
      </c>
      <c r="J102" s="181">
        <v>72</v>
      </c>
      <c r="K102" s="181">
        <v>41</v>
      </c>
      <c r="L102" s="181">
        <v>1717</v>
      </c>
      <c r="M102" s="181">
        <v>334</v>
      </c>
      <c r="N102" s="181">
        <v>0</v>
      </c>
      <c r="O102" s="185">
        <f t="shared" si="10"/>
        <v>773</v>
      </c>
      <c r="P102" s="181">
        <v>382</v>
      </c>
      <c r="Q102" s="181">
        <v>391</v>
      </c>
      <c r="R102" s="185">
        <f t="shared" si="12"/>
        <v>31</v>
      </c>
      <c r="S102" s="181">
        <v>23</v>
      </c>
      <c r="T102" s="181">
        <v>8</v>
      </c>
    </row>
    <row r="103" spans="1:31" ht="15" customHeight="1">
      <c r="A103" s="1663" t="s">
        <v>3026</v>
      </c>
      <c r="B103" s="182">
        <f t="shared" si="7"/>
        <v>9062</v>
      </c>
      <c r="C103" s="181">
        <v>5098</v>
      </c>
      <c r="D103" s="181">
        <v>3964</v>
      </c>
      <c r="E103" s="181">
        <v>2994</v>
      </c>
      <c r="F103" s="181">
        <v>3091</v>
      </c>
      <c r="G103" s="181">
        <v>2977</v>
      </c>
      <c r="H103" s="185">
        <f t="shared" si="11"/>
        <v>8954</v>
      </c>
      <c r="I103" s="181">
        <v>79</v>
      </c>
      <c r="J103" s="181">
        <v>0</v>
      </c>
      <c r="K103" s="181">
        <v>29</v>
      </c>
      <c r="L103" s="181">
        <v>4972</v>
      </c>
      <c r="M103" s="181">
        <v>4090</v>
      </c>
      <c r="N103" s="181">
        <v>0</v>
      </c>
      <c r="O103" s="185">
        <f t="shared" si="10"/>
        <v>3128</v>
      </c>
      <c r="P103" s="181">
        <v>1742</v>
      </c>
      <c r="Q103" s="181">
        <v>1386</v>
      </c>
      <c r="R103" s="185">
        <f t="shared" si="12"/>
        <v>24</v>
      </c>
      <c r="S103" s="181">
        <v>18</v>
      </c>
      <c r="T103" s="181">
        <v>6</v>
      </c>
    </row>
    <row r="104" spans="1:31" ht="15" customHeight="1">
      <c r="A104" s="1663" t="s">
        <v>3027</v>
      </c>
      <c r="B104" s="182">
        <f t="shared" si="7"/>
        <v>1864</v>
      </c>
      <c r="C104" s="181">
        <v>1029</v>
      </c>
      <c r="D104" s="181">
        <v>835</v>
      </c>
      <c r="E104" s="181">
        <v>559</v>
      </c>
      <c r="F104" s="181">
        <v>651</v>
      </c>
      <c r="G104" s="181">
        <v>654</v>
      </c>
      <c r="H104" s="185">
        <f t="shared" si="11"/>
        <v>1751</v>
      </c>
      <c r="I104" s="181">
        <v>89</v>
      </c>
      <c r="J104" s="181">
        <v>0</v>
      </c>
      <c r="K104" s="181">
        <v>24</v>
      </c>
      <c r="L104" s="181">
        <v>1126</v>
      </c>
      <c r="M104" s="181">
        <v>738</v>
      </c>
      <c r="N104" s="181">
        <v>0</v>
      </c>
      <c r="O104" s="185">
        <f t="shared" si="10"/>
        <v>654</v>
      </c>
      <c r="P104" s="181">
        <v>354</v>
      </c>
      <c r="Q104" s="181">
        <v>300</v>
      </c>
      <c r="R104" s="185">
        <f t="shared" si="12"/>
        <v>28</v>
      </c>
      <c r="S104" s="181">
        <v>17</v>
      </c>
      <c r="T104" s="181">
        <v>11</v>
      </c>
    </row>
    <row r="105" spans="1:31" ht="15" customHeight="1">
      <c r="A105" s="1663" t="s">
        <v>3028</v>
      </c>
      <c r="B105" s="182">
        <f t="shared" si="7"/>
        <v>7005</v>
      </c>
      <c r="C105" s="181">
        <v>3390</v>
      </c>
      <c r="D105" s="181">
        <v>3615</v>
      </c>
      <c r="E105" s="181">
        <v>2257</v>
      </c>
      <c r="F105" s="181">
        <v>2307</v>
      </c>
      <c r="G105" s="181">
        <v>2441</v>
      </c>
      <c r="H105" s="185">
        <f t="shared" si="11"/>
        <v>6781</v>
      </c>
      <c r="I105" s="181">
        <v>202</v>
      </c>
      <c r="J105" s="181">
        <v>0</v>
      </c>
      <c r="K105" s="181">
        <v>22</v>
      </c>
      <c r="L105" s="181">
        <v>5824</v>
      </c>
      <c r="M105" s="181">
        <v>853</v>
      </c>
      <c r="N105" s="181">
        <v>328</v>
      </c>
      <c r="O105" s="185">
        <f t="shared" si="10"/>
        <v>2475</v>
      </c>
      <c r="P105" s="181">
        <v>1216</v>
      </c>
      <c r="Q105" s="181">
        <v>1259</v>
      </c>
      <c r="R105" s="185">
        <f t="shared" si="12"/>
        <v>35</v>
      </c>
      <c r="S105" s="181">
        <v>28</v>
      </c>
      <c r="T105" s="181">
        <v>7</v>
      </c>
    </row>
    <row r="106" spans="1:31" ht="15" customHeight="1">
      <c r="A106" s="1663" t="s">
        <v>3029</v>
      </c>
      <c r="B106" s="182">
        <f t="shared" si="7"/>
        <v>6731</v>
      </c>
      <c r="C106" s="181">
        <v>3286</v>
      </c>
      <c r="D106" s="181">
        <v>3445</v>
      </c>
      <c r="E106" s="181">
        <v>2222</v>
      </c>
      <c r="F106" s="181">
        <v>2240</v>
      </c>
      <c r="G106" s="181">
        <v>2269</v>
      </c>
      <c r="H106" s="185">
        <f t="shared" si="11"/>
        <v>6522</v>
      </c>
      <c r="I106" s="181">
        <v>93</v>
      </c>
      <c r="J106" s="181">
        <v>79</v>
      </c>
      <c r="K106" s="181">
        <v>37</v>
      </c>
      <c r="L106" s="181">
        <v>3589</v>
      </c>
      <c r="M106" s="181">
        <v>3142</v>
      </c>
      <c r="N106" s="181">
        <v>0</v>
      </c>
      <c r="O106" s="185">
        <f t="shared" si="10"/>
        <v>2388</v>
      </c>
      <c r="P106" s="181">
        <v>1137</v>
      </c>
      <c r="Q106" s="181">
        <v>1251</v>
      </c>
      <c r="R106" s="185">
        <f t="shared" si="12"/>
        <v>13</v>
      </c>
      <c r="S106" s="181">
        <v>11</v>
      </c>
      <c r="T106" s="181">
        <v>2</v>
      </c>
    </row>
    <row r="107" spans="1:31" ht="15" customHeight="1">
      <c r="A107" s="1665" t="s">
        <v>3030</v>
      </c>
      <c r="B107" s="183">
        <f t="shared" si="7"/>
        <v>6885</v>
      </c>
      <c r="C107" s="184">
        <v>3727</v>
      </c>
      <c r="D107" s="184">
        <v>3158</v>
      </c>
      <c r="E107" s="184">
        <v>2244</v>
      </c>
      <c r="F107" s="184">
        <v>2350</v>
      </c>
      <c r="G107" s="184">
        <v>2291</v>
      </c>
      <c r="H107" s="184">
        <f t="shared" si="11"/>
        <v>6699</v>
      </c>
      <c r="I107" s="184">
        <v>163</v>
      </c>
      <c r="J107" s="184">
        <v>0</v>
      </c>
      <c r="K107" s="184">
        <v>23</v>
      </c>
      <c r="L107" s="184">
        <v>4987</v>
      </c>
      <c r="M107" s="184">
        <v>1898</v>
      </c>
      <c r="N107" s="184">
        <v>0</v>
      </c>
      <c r="O107" s="184">
        <f t="shared" si="10"/>
        <v>2443</v>
      </c>
      <c r="P107" s="184">
        <v>1283</v>
      </c>
      <c r="Q107" s="184">
        <v>1160</v>
      </c>
      <c r="R107" s="184">
        <f>SUM(S107:T107)</f>
        <v>31</v>
      </c>
      <c r="S107" s="184">
        <v>26</v>
      </c>
      <c r="T107" s="184">
        <v>5</v>
      </c>
    </row>
    <row r="108" spans="1:31" ht="13.9" customHeight="1">
      <c r="A108" s="1469"/>
      <c r="F108" s="99"/>
      <c r="J108" s="99"/>
      <c r="L108" s="99"/>
      <c r="M108" s="99"/>
      <c r="N108" s="1715"/>
      <c r="O108" s="1715"/>
      <c r="P108" s="1715"/>
      <c r="Q108" s="1715"/>
      <c r="R108" s="99"/>
      <c r="S108" s="99"/>
    </row>
    <row r="109" spans="1:31" ht="13.9" customHeight="1">
      <c r="J109" s="99"/>
      <c r="L109" s="99"/>
      <c r="M109" s="99"/>
      <c r="N109" s="99"/>
      <c r="O109" s="99"/>
      <c r="P109" s="99"/>
      <c r="Q109" s="99"/>
      <c r="R109" s="99"/>
      <c r="S109" s="99"/>
    </row>
    <row r="110" spans="1:31" ht="13.9" customHeight="1"/>
    <row r="111" spans="1:31" s="24" customFormat="1" ht="13.9" customHeight="1">
      <c r="B111" s="23"/>
      <c r="C111" s="23"/>
      <c r="D111" s="23"/>
      <c r="E111" s="23"/>
      <c r="F111" s="23"/>
      <c r="U111" s="25"/>
      <c r="V111" s="94"/>
      <c r="W111" s="25"/>
      <c r="X111" s="94"/>
      <c r="Y111" s="25"/>
      <c r="Z111" s="94"/>
      <c r="AA111" s="25"/>
      <c r="AB111" s="26"/>
    </row>
    <row r="112" spans="1:31" ht="13.9" customHeight="1">
      <c r="A112" s="157"/>
      <c r="B112" s="157"/>
      <c r="C112" s="157"/>
      <c r="D112" s="157"/>
      <c r="E112" s="157"/>
      <c r="AA112" s="1469"/>
      <c r="AB112" s="1469"/>
      <c r="AC112" s="1469"/>
      <c r="AD112" s="1469"/>
      <c r="AE112" s="1469"/>
    </row>
  </sheetData>
  <mergeCells count="53">
    <mergeCell ref="A80:A82"/>
    <mergeCell ref="B80:N80"/>
    <mergeCell ref="O80:Q81"/>
    <mergeCell ref="R80:T81"/>
    <mergeCell ref="B81:B82"/>
    <mergeCell ref="C81:D81"/>
    <mergeCell ref="E81:G81"/>
    <mergeCell ref="H81:K81"/>
    <mergeCell ref="L81:N81"/>
    <mergeCell ref="B79:Q79"/>
    <mergeCell ref="F45:G45"/>
    <mergeCell ref="H45:I45"/>
    <mergeCell ref="J45:L45"/>
    <mergeCell ref="M45:O45"/>
    <mergeCell ref="P45:R45"/>
    <mergeCell ref="P76:Q76"/>
    <mergeCell ref="R76:T76"/>
    <mergeCell ref="P77:Q77"/>
    <mergeCell ref="R77:T77"/>
    <mergeCell ref="A78:T78"/>
    <mergeCell ref="P39:Q39"/>
    <mergeCell ref="R39:T39"/>
    <mergeCell ref="S45:T45"/>
    <mergeCell ref="P40:Q40"/>
    <mergeCell ref="R40:T40"/>
    <mergeCell ref="A41:T41"/>
    <mergeCell ref="B42:Q42"/>
    <mergeCell ref="A43:A45"/>
    <mergeCell ref="B43:T43"/>
    <mergeCell ref="B44:C45"/>
    <mergeCell ref="D44:I44"/>
    <mergeCell ref="J44:T44"/>
    <mergeCell ref="D45:E45"/>
    <mergeCell ref="A5:A7"/>
    <mergeCell ref="B5:F5"/>
    <mergeCell ref="G5:N5"/>
    <mergeCell ref="O5:T5"/>
    <mergeCell ref="B6:B7"/>
    <mergeCell ref="C6:D7"/>
    <mergeCell ref="E6:F7"/>
    <mergeCell ref="G6:H7"/>
    <mergeCell ref="K6:K7"/>
    <mergeCell ref="M6:M7"/>
    <mergeCell ref="O6:P7"/>
    <mergeCell ref="Q6:R7"/>
    <mergeCell ref="S6:T7"/>
    <mergeCell ref="I7:J7"/>
    <mergeCell ref="B4:P4"/>
    <mergeCell ref="P1:Q1"/>
    <mergeCell ref="R1:T1"/>
    <mergeCell ref="P2:Q2"/>
    <mergeCell ref="R2:T2"/>
    <mergeCell ref="A3:T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&amp;C&amp;"新細明體,標準"&amp;8&amp;A</oddFooter>
  </headerFooter>
  <rowBreaks count="2" manualBreakCount="2">
    <brk id="38" max="16383" man="1"/>
    <brk id="7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5"/>
  <sheetViews>
    <sheetView view="pageBreakPreview" topLeftCell="A13" zoomScaleNormal="100" zoomScaleSheetLayoutView="100" workbookViewId="0">
      <selection activeCell="I10" sqref="I10"/>
    </sheetView>
  </sheetViews>
  <sheetFormatPr defaultColWidth="9" defaultRowHeight="15.75"/>
  <cols>
    <col min="1" max="1" width="9" style="97"/>
    <col min="2" max="29" width="4.375" style="97" customWidth="1"/>
    <col min="30" max="16384" width="9" style="97"/>
  </cols>
  <sheetData>
    <row r="1" spans="1:29" s="94" customFormat="1" ht="19.149999999999999" customHeight="1">
      <c r="A1" s="1796" t="s">
        <v>143</v>
      </c>
      <c r="B1" s="2038"/>
      <c r="C1" s="49"/>
      <c r="V1" s="1796" t="s">
        <v>33</v>
      </c>
      <c r="W1" s="1796"/>
      <c r="X1" s="1796"/>
      <c r="Y1" s="1796"/>
      <c r="Z1" s="2040" t="s">
        <v>273</v>
      </c>
      <c r="AA1" s="2040"/>
      <c r="AB1" s="2040"/>
      <c r="AC1" s="2040"/>
    </row>
    <row r="2" spans="1:29" s="94" customFormat="1" ht="19.149999999999999" customHeight="1">
      <c r="A2" s="1850" t="s">
        <v>34</v>
      </c>
      <c r="B2" s="2039"/>
      <c r="C2" s="10" t="s">
        <v>88</v>
      </c>
      <c r="U2" s="7" t="s">
        <v>205</v>
      </c>
      <c r="V2" s="1796" t="s">
        <v>208</v>
      </c>
      <c r="W2" s="1796"/>
      <c r="X2" s="1796"/>
      <c r="Y2" s="1796"/>
      <c r="Z2" s="1796" t="s">
        <v>148</v>
      </c>
      <c r="AA2" s="1796"/>
      <c r="AB2" s="1796"/>
      <c r="AC2" s="1796"/>
    </row>
    <row r="3" spans="1:29" s="127" customFormat="1" ht="24.95" customHeight="1">
      <c r="A3" s="2043" t="s">
        <v>147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  <c r="N3" s="2043"/>
      <c r="O3" s="2043"/>
      <c r="P3" s="2043"/>
      <c r="Q3" s="2043"/>
      <c r="R3" s="2043"/>
      <c r="S3" s="2043"/>
      <c r="T3" s="2043"/>
      <c r="U3" s="2043"/>
      <c r="V3" s="2043"/>
      <c r="W3" s="2043"/>
      <c r="X3" s="2043"/>
      <c r="Y3" s="2043"/>
      <c r="Z3" s="2043"/>
      <c r="AA3" s="2043"/>
      <c r="AB3" s="2043"/>
      <c r="AC3" s="2043"/>
    </row>
    <row r="4" spans="1:29" s="46" customFormat="1" ht="21.2" customHeight="1">
      <c r="A4" s="44"/>
      <c r="B4" s="44"/>
      <c r="C4" s="44"/>
      <c r="D4" s="44"/>
      <c r="E4" s="44"/>
      <c r="F4" s="44"/>
      <c r="G4" s="44"/>
      <c r="H4" s="44"/>
      <c r="I4" s="44"/>
      <c r="J4" s="1773" t="s">
        <v>286</v>
      </c>
      <c r="K4" s="1773"/>
      <c r="L4" s="1773"/>
      <c r="M4" s="1773"/>
      <c r="N4" s="1773"/>
      <c r="O4" s="1773"/>
      <c r="P4" s="1773"/>
      <c r="Q4" s="1773"/>
      <c r="R4" s="1773"/>
      <c r="S4" s="1773"/>
      <c r="T4" s="44"/>
      <c r="U4" s="44"/>
      <c r="V4" s="44"/>
      <c r="W4" s="44"/>
      <c r="X4" s="1514"/>
      <c r="Y4" s="1514"/>
      <c r="Z4" s="1514"/>
      <c r="AB4" s="1514"/>
      <c r="AC4" s="1514" t="s">
        <v>547</v>
      </c>
    </row>
    <row r="5" spans="1:29" s="42" customFormat="1" ht="21.2" customHeight="1">
      <c r="A5" s="2044" t="s">
        <v>146</v>
      </c>
      <c r="B5" s="2041" t="s">
        <v>123</v>
      </c>
      <c r="C5" s="2041"/>
      <c r="D5" s="2041"/>
      <c r="E5" s="2041"/>
      <c r="F5" s="2041" t="s">
        <v>2471</v>
      </c>
      <c r="G5" s="2041"/>
      <c r="H5" s="2041"/>
      <c r="I5" s="2041"/>
      <c r="J5" s="2041" t="s">
        <v>2472</v>
      </c>
      <c r="K5" s="2041"/>
      <c r="L5" s="2041"/>
      <c r="M5" s="2041"/>
      <c r="N5" s="2041" t="s">
        <v>122</v>
      </c>
      <c r="O5" s="2041"/>
      <c r="P5" s="2041"/>
      <c r="Q5" s="2041"/>
      <c r="R5" s="2041" t="s">
        <v>3349</v>
      </c>
      <c r="S5" s="2041"/>
      <c r="T5" s="2041"/>
      <c r="U5" s="2041"/>
      <c r="V5" s="2041" t="s">
        <v>3350</v>
      </c>
      <c r="W5" s="2041"/>
      <c r="X5" s="2041"/>
      <c r="Y5" s="2042"/>
      <c r="Z5" s="2041" t="s">
        <v>3351</v>
      </c>
      <c r="AA5" s="2041"/>
      <c r="AB5" s="2041"/>
      <c r="AC5" s="2042"/>
    </row>
    <row r="6" spans="1:29" s="42" customFormat="1" ht="21.2" customHeight="1">
      <c r="A6" s="2044"/>
      <c r="B6" s="1558" t="s">
        <v>104</v>
      </c>
      <c r="C6" s="1558" t="s">
        <v>2473</v>
      </c>
      <c r="D6" s="1558" t="s">
        <v>145</v>
      </c>
      <c r="E6" s="1558" t="s">
        <v>124</v>
      </c>
      <c r="F6" s="1558" t="s">
        <v>104</v>
      </c>
      <c r="G6" s="1558" t="s">
        <v>2473</v>
      </c>
      <c r="H6" s="1558" t="s">
        <v>145</v>
      </c>
      <c r="I6" s="1558" t="s">
        <v>124</v>
      </c>
      <c r="J6" s="1558" t="s">
        <v>104</v>
      </c>
      <c r="K6" s="1558" t="s">
        <v>2473</v>
      </c>
      <c r="L6" s="1558" t="s">
        <v>145</v>
      </c>
      <c r="M6" s="1558" t="s">
        <v>124</v>
      </c>
      <c r="N6" s="1558" t="s">
        <v>104</v>
      </c>
      <c r="O6" s="1558" t="s">
        <v>2473</v>
      </c>
      <c r="P6" s="1558" t="s">
        <v>145</v>
      </c>
      <c r="Q6" s="1558" t="s">
        <v>124</v>
      </c>
      <c r="R6" s="1558" t="s">
        <v>104</v>
      </c>
      <c r="S6" s="1558" t="s">
        <v>2473</v>
      </c>
      <c r="T6" s="1558" t="s">
        <v>145</v>
      </c>
      <c r="U6" s="1558" t="s">
        <v>124</v>
      </c>
      <c r="V6" s="1558" t="s">
        <v>104</v>
      </c>
      <c r="W6" s="1558" t="s">
        <v>2473</v>
      </c>
      <c r="X6" s="1558" t="s">
        <v>145</v>
      </c>
      <c r="Y6" s="1559" t="s">
        <v>124</v>
      </c>
      <c r="Z6" s="1558" t="s">
        <v>104</v>
      </c>
      <c r="AA6" s="1558" t="s">
        <v>2473</v>
      </c>
      <c r="AB6" s="1558" t="s">
        <v>145</v>
      </c>
      <c r="AC6" s="1559" t="s">
        <v>124</v>
      </c>
    </row>
    <row r="7" spans="1:29" s="43" customFormat="1" ht="26.1" customHeight="1">
      <c r="A7" s="41" t="s">
        <v>144</v>
      </c>
      <c r="B7" s="173">
        <f>SUM(B8:B19)</f>
        <v>61</v>
      </c>
      <c r="C7" s="174">
        <f t="shared" ref="C7:AC7" si="0">SUM(C8:C19)</f>
        <v>0</v>
      </c>
      <c r="D7" s="174">
        <f t="shared" si="0"/>
        <v>59</v>
      </c>
      <c r="E7" s="174">
        <f t="shared" si="0"/>
        <v>2</v>
      </c>
      <c r="F7" s="174">
        <f t="shared" si="0"/>
        <v>5014</v>
      </c>
      <c r="G7" s="174">
        <f t="shared" si="0"/>
        <v>0</v>
      </c>
      <c r="H7" s="174">
        <f t="shared" si="0"/>
        <v>4954</v>
      </c>
      <c r="I7" s="174">
        <f t="shared" si="0"/>
        <v>60</v>
      </c>
      <c r="J7" s="174">
        <f t="shared" si="0"/>
        <v>968</v>
      </c>
      <c r="K7" s="174">
        <f t="shared" si="0"/>
        <v>0</v>
      </c>
      <c r="L7" s="174">
        <f t="shared" si="0"/>
        <v>946</v>
      </c>
      <c r="M7" s="174">
        <f t="shared" si="0"/>
        <v>22</v>
      </c>
      <c r="N7" s="174">
        <f t="shared" si="0"/>
        <v>2432</v>
      </c>
      <c r="O7" s="174">
        <f t="shared" si="0"/>
        <v>51</v>
      </c>
      <c r="P7" s="174">
        <f t="shared" si="0"/>
        <v>2114</v>
      </c>
      <c r="Q7" s="174">
        <f t="shared" si="0"/>
        <v>267</v>
      </c>
      <c r="R7" s="174">
        <f t="shared" si="0"/>
        <v>64651</v>
      </c>
      <c r="S7" s="174">
        <f t="shared" si="0"/>
        <v>1362</v>
      </c>
      <c r="T7" s="174">
        <f t="shared" si="0"/>
        <v>52425</v>
      </c>
      <c r="U7" s="174">
        <f t="shared" si="0"/>
        <v>10864</v>
      </c>
      <c r="V7" s="174">
        <f t="shared" si="0"/>
        <v>22813</v>
      </c>
      <c r="W7" s="174">
        <f t="shared" si="0"/>
        <v>448</v>
      </c>
      <c r="X7" s="174">
        <f t="shared" si="0"/>
        <v>18770</v>
      </c>
      <c r="Y7" s="174">
        <f t="shared" si="0"/>
        <v>3595</v>
      </c>
      <c r="Z7" s="174">
        <f t="shared" si="0"/>
        <v>329</v>
      </c>
      <c r="AA7" s="174">
        <f t="shared" si="0"/>
        <v>9</v>
      </c>
      <c r="AB7" s="174">
        <f t="shared" si="0"/>
        <v>317</v>
      </c>
      <c r="AC7" s="174">
        <f t="shared" si="0"/>
        <v>3</v>
      </c>
    </row>
    <row r="8" spans="1:29" s="43" customFormat="1" ht="26.1" customHeight="1">
      <c r="A8" s="41" t="s">
        <v>125</v>
      </c>
      <c r="B8" s="173">
        <f>SUM(C8:E8)</f>
        <v>4</v>
      </c>
      <c r="C8" s="174">
        <v>0</v>
      </c>
      <c r="D8" s="174">
        <v>4</v>
      </c>
      <c r="E8" s="174">
        <v>0</v>
      </c>
      <c r="F8" s="174">
        <f>SUM(G8:I8)</f>
        <v>459</v>
      </c>
      <c r="G8" s="174">
        <v>0</v>
      </c>
      <c r="H8" s="174">
        <v>459</v>
      </c>
      <c r="I8" s="174">
        <v>0</v>
      </c>
      <c r="J8" s="174">
        <f>SUM(K8:M8)</f>
        <v>72</v>
      </c>
      <c r="K8" s="174">
        <v>0</v>
      </c>
      <c r="L8" s="174">
        <v>72</v>
      </c>
      <c r="M8" s="174">
        <v>0</v>
      </c>
      <c r="N8" s="174">
        <f>SUM(O8:Q8)</f>
        <v>215</v>
      </c>
      <c r="O8" s="174">
        <v>0</v>
      </c>
      <c r="P8" s="174">
        <v>215</v>
      </c>
      <c r="Q8" s="174">
        <v>0</v>
      </c>
      <c r="R8" s="174">
        <f>SUM(S8:U8)</f>
        <v>5809</v>
      </c>
      <c r="S8" s="174">
        <v>0</v>
      </c>
      <c r="T8" s="174">
        <v>5809</v>
      </c>
      <c r="U8" s="174">
        <v>0</v>
      </c>
      <c r="V8" s="174">
        <f>SUM(W8:Y8)</f>
        <v>2057</v>
      </c>
      <c r="W8" s="174">
        <v>0</v>
      </c>
      <c r="X8" s="174">
        <v>2057</v>
      </c>
      <c r="Y8" s="174">
        <v>0</v>
      </c>
      <c r="Z8" s="174">
        <f>SUM(AA8:AC8)</f>
        <v>11</v>
      </c>
      <c r="AA8" s="174">
        <v>0</v>
      </c>
      <c r="AB8" s="174">
        <v>11</v>
      </c>
      <c r="AC8" s="174">
        <v>0</v>
      </c>
    </row>
    <row r="9" spans="1:29" s="43" customFormat="1" ht="26.1" customHeight="1">
      <c r="A9" s="41" t="s">
        <v>126</v>
      </c>
      <c r="B9" s="173">
        <f t="shared" ref="B9:B19" si="1">SUM(C9:E9)</f>
        <v>4</v>
      </c>
      <c r="C9" s="174">
        <v>0</v>
      </c>
      <c r="D9" s="174">
        <v>4</v>
      </c>
      <c r="E9" s="174">
        <v>0</v>
      </c>
      <c r="F9" s="174">
        <f t="shared" ref="F9:F19" si="2">SUM(G9:I9)</f>
        <v>330</v>
      </c>
      <c r="G9" s="174">
        <v>0</v>
      </c>
      <c r="H9" s="174">
        <v>330</v>
      </c>
      <c r="I9" s="174">
        <v>0</v>
      </c>
      <c r="J9" s="174">
        <f t="shared" ref="J9:J19" si="3">SUM(K9:M9)</f>
        <v>64</v>
      </c>
      <c r="K9" s="174">
        <v>0</v>
      </c>
      <c r="L9" s="174">
        <v>64</v>
      </c>
      <c r="M9" s="174">
        <v>0</v>
      </c>
      <c r="N9" s="174">
        <f t="shared" ref="N9:N19" si="4">SUM(O9:Q9)</f>
        <v>123</v>
      </c>
      <c r="O9" s="174">
        <v>0</v>
      </c>
      <c r="P9" s="174">
        <v>123</v>
      </c>
      <c r="Q9" s="174">
        <v>0</v>
      </c>
      <c r="R9" s="174">
        <f t="shared" ref="R9:R19" si="5">SUM(S9:U9)</f>
        <v>2945</v>
      </c>
      <c r="S9" s="174">
        <v>0</v>
      </c>
      <c r="T9" s="174">
        <v>2945</v>
      </c>
      <c r="U9" s="174">
        <v>0</v>
      </c>
      <c r="V9" s="174">
        <f t="shared" ref="V9:V19" si="6">SUM(W9:Y9)</f>
        <v>1093</v>
      </c>
      <c r="W9" s="174">
        <v>0</v>
      </c>
      <c r="X9" s="174">
        <v>1093</v>
      </c>
      <c r="Y9" s="174">
        <v>0</v>
      </c>
      <c r="Z9" s="174">
        <f t="shared" ref="Z9:Z19" si="7">SUM(AA9:AC9)</f>
        <v>50</v>
      </c>
      <c r="AA9" s="174">
        <v>0</v>
      </c>
      <c r="AB9" s="174">
        <v>50</v>
      </c>
      <c r="AC9" s="174">
        <v>0</v>
      </c>
    </row>
    <row r="10" spans="1:29" s="43" customFormat="1" ht="26.1" customHeight="1">
      <c r="A10" s="41" t="s">
        <v>127</v>
      </c>
      <c r="B10" s="173">
        <f t="shared" si="1"/>
        <v>8</v>
      </c>
      <c r="C10" s="174">
        <v>0</v>
      </c>
      <c r="D10" s="174">
        <v>7</v>
      </c>
      <c r="E10" s="174">
        <v>1</v>
      </c>
      <c r="F10" s="174">
        <f t="shared" si="2"/>
        <v>758</v>
      </c>
      <c r="G10" s="174">
        <v>0</v>
      </c>
      <c r="H10" s="174">
        <v>744</v>
      </c>
      <c r="I10" s="174">
        <v>14</v>
      </c>
      <c r="J10" s="174">
        <f t="shared" si="3"/>
        <v>133</v>
      </c>
      <c r="K10" s="174">
        <v>0</v>
      </c>
      <c r="L10" s="174">
        <v>124</v>
      </c>
      <c r="M10" s="174">
        <v>9</v>
      </c>
      <c r="N10" s="174">
        <f t="shared" si="4"/>
        <v>373</v>
      </c>
      <c r="O10" s="174">
        <v>21</v>
      </c>
      <c r="P10" s="174">
        <v>297</v>
      </c>
      <c r="Q10" s="174">
        <v>55</v>
      </c>
      <c r="R10" s="174">
        <f t="shared" si="5"/>
        <v>10335</v>
      </c>
      <c r="S10" s="174">
        <v>596</v>
      </c>
      <c r="T10" s="174">
        <v>7464</v>
      </c>
      <c r="U10" s="174">
        <v>2275</v>
      </c>
      <c r="V10" s="174">
        <f t="shared" si="6"/>
        <v>3641</v>
      </c>
      <c r="W10" s="174">
        <v>194</v>
      </c>
      <c r="X10" s="174">
        <v>2747</v>
      </c>
      <c r="Y10" s="174">
        <v>700</v>
      </c>
      <c r="Z10" s="174">
        <f t="shared" si="7"/>
        <v>30</v>
      </c>
      <c r="AA10" s="174">
        <v>5</v>
      </c>
      <c r="AB10" s="174">
        <v>22</v>
      </c>
      <c r="AC10" s="174">
        <v>3</v>
      </c>
    </row>
    <row r="11" spans="1:29" s="43" customFormat="1" ht="26.1" customHeight="1">
      <c r="A11" s="41" t="s">
        <v>128</v>
      </c>
      <c r="B11" s="173">
        <f t="shared" si="1"/>
        <v>5</v>
      </c>
      <c r="C11" s="174">
        <v>0</v>
      </c>
      <c r="D11" s="174">
        <v>5</v>
      </c>
      <c r="E11" s="174">
        <v>0</v>
      </c>
      <c r="F11" s="174">
        <f t="shared" si="2"/>
        <v>234</v>
      </c>
      <c r="G11" s="174">
        <v>0</v>
      </c>
      <c r="H11" s="174">
        <v>234</v>
      </c>
      <c r="I11" s="174">
        <v>0</v>
      </c>
      <c r="J11" s="174">
        <f t="shared" si="3"/>
        <v>64</v>
      </c>
      <c r="K11" s="174">
        <v>0</v>
      </c>
      <c r="L11" s="174">
        <v>64</v>
      </c>
      <c r="M11" s="174">
        <v>0</v>
      </c>
      <c r="N11" s="174">
        <f t="shared" si="4"/>
        <v>124</v>
      </c>
      <c r="O11" s="174">
        <v>0</v>
      </c>
      <c r="P11" s="174">
        <v>124</v>
      </c>
      <c r="Q11" s="174">
        <v>0</v>
      </c>
      <c r="R11" s="174">
        <f t="shared" si="5"/>
        <v>2918</v>
      </c>
      <c r="S11" s="174">
        <v>0</v>
      </c>
      <c r="T11" s="174">
        <v>2918</v>
      </c>
      <c r="U11" s="174">
        <v>0</v>
      </c>
      <c r="V11" s="174">
        <f t="shared" si="6"/>
        <v>1082</v>
      </c>
      <c r="W11" s="174">
        <v>0</v>
      </c>
      <c r="X11" s="174">
        <v>1082</v>
      </c>
      <c r="Y11" s="174">
        <v>0</v>
      </c>
      <c r="Z11" s="174">
        <f t="shared" si="7"/>
        <v>15</v>
      </c>
      <c r="AA11" s="174">
        <v>0</v>
      </c>
      <c r="AB11" s="174">
        <v>15</v>
      </c>
      <c r="AC11" s="174">
        <v>0</v>
      </c>
    </row>
    <row r="12" spans="1:29" s="43" customFormat="1" ht="26.1" customHeight="1">
      <c r="A12" s="41" t="s">
        <v>129</v>
      </c>
      <c r="B12" s="173">
        <f t="shared" si="1"/>
        <v>5</v>
      </c>
      <c r="C12" s="174">
        <v>0</v>
      </c>
      <c r="D12" s="174">
        <v>5</v>
      </c>
      <c r="E12" s="174">
        <v>0</v>
      </c>
      <c r="F12" s="174">
        <f t="shared" si="2"/>
        <v>511</v>
      </c>
      <c r="G12" s="174">
        <v>0</v>
      </c>
      <c r="H12" s="174">
        <v>511</v>
      </c>
      <c r="I12" s="174">
        <v>0</v>
      </c>
      <c r="J12" s="174">
        <f t="shared" si="3"/>
        <v>93</v>
      </c>
      <c r="K12" s="174">
        <v>0</v>
      </c>
      <c r="L12" s="174">
        <v>93</v>
      </c>
      <c r="M12" s="174">
        <v>0</v>
      </c>
      <c r="N12" s="174">
        <f t="shared" si="4"/>
        <v>205</v>
      </c>
      <c r="O12" s="174">
        <v>0</v>
      </c>
      <c r="P12" s="174">
        <v>205</v>
      </c>
      <c r="Q12" s="174">
        <v>0</v>
      </c>
      <c r="R12" s="174">
        <f t="shared" si="5"/>
        <v>5589</v>
      </c>
      <c r="S12" s="174">
        <v>0</v>
      </c>
      <c r="T12" s="174">
        <v>5589</v>
      </c>
      <c r="U12" s="174">
        <v>0</v>
      </c>
      <c r="V12" s="174">
        <f t="shared" si="6"/>
        <v>1846</v>
      </c>
      <c r="W12" s="174">
        <v>0</v>
      </c>
      <c r="X12" s="174">
        <v>1846</v>
      </c>
      <c r="Y12" s="174">
        <v>0</v>
      </c>
      <c r="Z12" s="174">
        <f t="shared" si="7"/>
        <v>53</v>
      </c>
      <c r="AA12" s="174">
        <v>0</v>
      </c>
      <c r="AB12" s="174">
        <v>53</v>
      </c>
      <c r="AC12" s="174">
        <v>0</v>
      </c>
    </row>
    <row r="13" spans="1:29" s="43" customFormat="1" ht="26.1" customHeight="1">
      <c r="A13" s="41" t="s">
        <v>130</v>
      </c>
      <c r="B13" s="173">
        <f t="shared" si="1"/>
        <v>5</v>
      </c>
      <c r="C13" s="174">
        <v>0</v>
      </c>
      <c r="D13" s="174">
        <v>5</v>
      </c>
      <c r="E13" s="174">
        <v>0</v>
      </c>
      <c r="F13" s="174">
        <f t="shared" si="2"/>
        <v>299</v>
      </c>
      <c r="G13" s="174">
        <v>0</v>
      </c>
      <c r="H13" s="174">
        <v>299</v>
      </c>
      <c r="I13" s="174">
        <v>0</v>
      </c>
      <c r="J13" s="174">
        <f t="shared" si="3"/>
        <v>69</v>
      </c>
      <c r="K13" s="174">
        <v>0</v>
      </c>
      <c r="L13" s="174">
        <v>69</v>
      </c>
      <c r="M13" s="174">
        <v>0</v>
      </c>
      <c r="N13" s="174">
        <f t="shared" si="4"/>
        <v>144</v>
      </c>
      <c r="O13" s="174">
        <v>0</v>
      </c>
      <c r="P13" s="174">
        <v>135</v>
      </c>
      <c r="Q13" s="174">
        <v>9</v>
      </c>
      <c r="R13" s="174">
        <f t="shared" si="5"/>
        <v>3457</v>
      </c>
      <c r="S13" s="174">
        <v>0</v>
      </c>
      <c r="T13" s="174">
        <v>3203</v>
      </c>
      <c r="U13" s="174">
        <v>254</v>
      </c>
      <c r="V13" s="174">
        <f t="shared" si="6"/>
        <v>1233</v>
      </c>
      <c r="W13" s="174">
        <v>0</v>
      </c>
      <c r="X13" s="174">
        <v>1144</v>
      </c>
      <c r="Y13" s="174">
        <v>89</v>
      </c>
      <c r="Z13" s="174">
        <f t="shared" si="7"/>
        <v>8</v>
      </c>
      <c r="AA13" s="174">
        <v>0</v>
      </c>
      <c r="AB13" s="174">
        <v>8</v>
      </c>
      <c r="AC13" s="174">
        <v>0</v>
      </c>
    </row>
    <row r="14" spans="1:29" s="43" customFormat="1" ht="26.1" customHeight="1">
      <c r="A14" s="41" t="s">
        <v>131</v>
      </c>
      <c r="B14" s="173">
        <f t="shared" si="1"/>
        <v>3</v>
      </c>
      <c r="C14" s="174">
        <v>0</v>
      </c>
      <c r="D14" s="174">
        <v>3</v>
      </c>
      <c r="E14" s="174">
        <v>0</v>
      </c>
      <c r="F14" s="174">
        <f t="shared" si="2"/>
        <v>232</v>
      </c>
      <c r="G14" s="174">
        <v>0</v>
      </c>
      <c r="H14" s="174">
        <v>232</v>
      </c>
      <c r="I14" s="174">
        <v>0</v>
      </c>
      <c r="J14" s="174">
        <f t="shared" si="3"/>
        <v>45</v>
      </c>
      <c r="K14" s="174">
        <v>0</v>
      </c>
      <c r="L14" s="174">
        <v>45</v>
      </c>
      <c r="M14" s="174">
        <v>0</v>
      </c>
      <c r="N14" s="174">
        <f t="shared" si="4"/>
        <v>100</v>
      </c>
      <c r="O14" s="174">
        <v>0</v>
      </c>
      <c r="P14" s="174">
        <v>100</v>
      </c>
      <c r="Q14" s="174">
        <v>0</v>
      </c>
      <c r="R14" s="174">
        <f t="shared" si="5"/>
        <v>2051</v>
      </c>
      <c r="S14" s="174">
        <v>0</v>
      </c>
      <c r="T14" s="174">
        <v>2051</v>
      </c>
      <c r="U14" s="174">
        <v>0</v>
      </c>
      <c r="V14" s="174">
        <f t="shared" si="6"/>
        <v>773</v>
      </c>
      <c r="W14" s="174">
        <v>0</v>
      </c>
      <c r="X14" s="174">
        <v>769</v>
      </c>
      <c r="Y14" s="174">
        <v>4</v>
      </c>
      <c r="Z14" s="174">
        <f t="shared" si="7"/>
        <v>31</v>
      </c>
      <c r="AA14" s="174">
        <v>0</v>
      </c>
      <c r="AB14" s="174">
        <v>31</v>
      </c>
      <c r="AC14" s="174">
        <v>0</v>
      </c>
    </row>
    <row r="15" spans="1:29" s="43" customFormat="1" ht="26.1" customHeight="1">
      <c r="A15" s="41" t="s">
        <v>132</v>
      </c>
      <c r="B15" s="173">
        <f t="shared" si="1"/>
        <v>7</v>
      </c>
      <c r="C15" s="174">
        <v>0</v>
      </c>
      <c r="D15" s="174">
        <v>6</v>
      </c>
      <c r="E15" s="174">
        <v>1</v>
      </c>
      <c r="F15" s="174">
        <f t="shared" si="2"/>
        <v>479</v>
      </c>
      <c r="G15" s="174">
        <v>0</v>
      </c>
      <c r="H15" s="174">
        <v>433</v>
      </c>
      <c r="I15" s="174">
        <v>46</v>
      </c>
      <c r="J15" s="174">
        <f t="shared" si="3"/>
        <v>102</v>
      </c>
      <c r="K15" s="174">
        <v>0</v>
      </c>
      <c r="L15" s="174">
        <v>89</v>
      </c>
      <c r="M15" s="174">
        <v>13</v>
      </c>
      <c r="N15" s="174">
        <f t="shared" si="4"/>
        <v>294</v>
      </c>
      <c r="O15" s="174">
        <v>15</v>
      </c>
      <c r="P15" s="174">
        <v>186</v>
      </c>
      <c r="Q15" s="174">
        <v>93</v>
      </c>
      <c r="R15" s="174">
        <f t="shared" si="5"/>
        <v>9062</v>
      </c>
      <c r="S15" s="174">
        <v>438</v>
      </c>
      <c r="T15" s="174">
        <v>4757</v>
      </c>
      <c r="U15" s="174">
        <v>3867</v>
      </c>
      <c r="V15" s="174">
        <f t="shared" si="6"/>
        <v>3128</v>
      </c>
      <c r="W15" s="174">
        <v>149</v>
      </c>
      <c r="X15" s="174">
        <v>1689</v>
      </c>
      <c r="Y15" s="174">
        <v>1290</v>
      </c>
      <c r="Z15" s="174">
        <f t="shared" si="7"/>
        <v>24</v>
      </c>
      <c r="AA15" s="174">
        <v>0</v>
      </c>
      <c r="AB15" s="174">
        <v>24</v>
      </c>
      <c r="AC15" s="174">
        <v>0</v>
      </c>
    </row>
    <row r="16" spans="1:29" s="43" customFormat="1" ht="26.1" customHeight="1">
      <c r="A16" s="41" t="s">
        <v>133</v>
      </c>
      <c r="B16" s="173">
        <f t="shared" si="1"/>
        <v>2</v>
      </c>
      <c r="C16" s="174">
        <v>0</v>
      </c>
      <c r="D16" s="174">
        <v>2</v>
      </c>
      <c r="E16" s="174">
        <v>0</v>
      </c>
      <c r="F16" s="174">
        <f t="shared" si="2"/>
        <v>140</v>
      </c>
      <c r="G16" s="174">
        <v>0</v>
      </c>
      <c r="H16" s="174">
        <v>140</v>
      </c>
      <c r="I16" s="174">
        <v>0</v>
      </c>
      <c r="J16" s="174">
        <f t="shared" si="3"/>
        <v>27</v>
      </c>
      <c r="K16" s="174">
        <v>0</v>
      </c>
      <c r="L16" s="174">
        <v>27</v>
      </c>
      <c r="M16" s="174">
        <v>0</v>
      </c>
      <c r="N16" s="174">
        <f t="shared" si="4"/>
        <v>79</v>
      </c>
      <c r="O16" s="174">
        <v>0</v>
      </c>
      <c r="P16" s="174">
        <v>79</v>
      </c>
      <c r="Q16" s="174">
        <v>0</v>
      </c>
      <c r="R16" s="174">
        <f t="shared" si="5"/>
        <v>1864</v>
      </c>
      <c r="S16" s="174">
        <v>0</v>
      </c>
      <c r="T16" s="174">
        <v>1864</v>
      </c>
      <c r="U16" s="174">
        <v>0</v>
      </c>
      <c r="V16" s="174">
        <f t="shared" si="6"/>
        <v>654</v>
      </c>
      <c r="W16" s="174">
        <v>0</v>
      </c>
      <c r="X16" s="174">
        <v>654</v>
      </c>
      <c r="Y16" s="174">
        <v>0</v>
      </c>
      <c r="Z16" s="174">
        <f t="shared" si="7"/>
        <v>28</v>
      </c>
      <c r="AA16" s="174">
        <v>0</v>
      </c>
      <c r="AB16" s="174">
        <v>28</v>
      </c>
      <c r="AC16" s="174">
        <v>0</v>
      </c>
    </row>
    <row r="17" spans="1:36" s="43" customFormat="1" ht="26.1" customHeight="1">
      <c r="A17" s="41" t="s">
        <v>134</v>
      </c>
      <c r="B17" s="173">
        <f t="shared" si="1"/>
        <v>6</v>
      </c>
      <c r="C17" s="174">
        <v>0</v>
      </c>
      <c r="D17" s="174">
        <v>6</v>
      </c>
      <c r="E17" s="174">
        <v>0</v>
      </c>
      <c r="F17" s="174">
        <f t="shared" si="2"/>
        <v>604</v>
      </c>
      <c r="G17" s="174">
        <v>0</v>
      </c>
      <c r="H17" s="174">
        <v>604</v>
      </c>
      <c r="I17" s="174">
        <v>0</v>
      </c>
      <c r="J17" s="174">
        <f t="shared" si="3"/>
        <v>109</v>
      </c>
      <c r="K17" s="174">
        <v>0</v>
      </c>
      <c r="L17" s="174">
        <v>109</v>
      </c>
      <c r="M17" s="174">
        <v>0</v>
      </c>
      <c r="N17" s="174">
        <f t="shared" si="4"/>
        <v>272</v>
      </c>
      <c r="O17" s="174">
        <v>15</v>
      </c>
      <c r="P17" s="174">
        <v>234</v>
      </c>
      <c r="Q17" s="174">
        <v>23</v>
      </c>
      <c r="R17" s="174">
        <f t="shared" si="5"/>
        <v>7005</v>
      </c>
      <c r="S17" s="174">
        <v>328</v>
      </c>
      <c r="T17" s="174">
        <v>5824</v>
      </c>
      <c r="U17" s="174">
        <v>853</v>
      </c>
      <c r="V17" s="174">
        <f t="shared" si="6"/>
        <v>2475</v>
      </c>
      <c r="W17" s="174">
        <v>105</v>
      </c>
      <c r="X17" s="174">
        <v>2049</v>
      </c>
      <c r="Y17" s="174">
        <v>321</v>
      </c>
      <c r="Z17" s="174">
        <f t="shared" si="7"/>
        <v>35</v>
      </c>
      <c r="AA17" s="174">
        <v>4</v>
      </c>
      <c r="AB17" s="174">
        <v>31</v>
      </c>
      <c r="AC17" s="174">
        <v>0</v>
      </c>
    </row>
    <row r="18" spans="1:36" s="43" customFormat="1" ht="26.1" customHeight="1">
      <c r="A18" s="41" t="s">
        <v>135</v>
      </c>
      <c r="B18" s="173">
        <f t="shared" si="1"/>
        <v>6</v>
      </c>
      <c r="C18" s="174">
        <v>0</v>
      </c>
      <c r="D18" s="174">
        <v>6</v>
      </c>
      <c r="E18" s="174">
        <v>0</v>
      </c>
      <c r="F18" s="174">
        <f t="shared" si="2"/>
        <v>441</v>
      </c>
      <c r="G18" s="174">
        <v>0</v>
      </c>
      <c r="H18" s="174">
        <v>441</v>
      </c>
      <c r="I18" s="174">
        <v>0</v>
      </c>
      <c r="J18" s="174">
        <f t="shared" si="3"/>
        <v>88</v>
      </c>
      <c r="K18" s="174">
        <v>0</v>
      </c>
      <c r="L18" s="174">
        <v>88</v>
      </c>
      <c r="M18" s="174">
        <v>0</v>
      </c>
      <c r="N18" s="174">
        <f t="shared" si="4"/>
        <v>257</v>
      </c>
      <c r="O18" s="174">
        <v>0</v>
      </c>
      <c r="P18" s="174">
        <v>215</v>
      </c>
      <c r="Q18" s="174">
        <v>42</v>
      </c>
      <c r="R18" s="174">
        <f t="shared" si="5"/>
        <v>6731</v>
      </c>
      <c r="S18" s="174">
        <v>0</v>
      </c>
      <c r="T18" s="174">
        <v>5014</v>
      </c>
      <c r="U18" s="174">
        <v>1717</v>
      </c>
      <c r="V18" s="174">
        <f t="shared" si="6"/>
        <v>2388</v>
      </c>
      <c r="W18" s="174">
        <v>0</v>
      </c>
      <c r="X18" s="174">
        <v>1823</v>
      </c>
      <c r="Y18" s="174">
        <v>565</v>
      </c>
      <c r="Z18" s="174">
        <f t="shared" si="7"/>
        <v>13</v>
      </c>
      <c r="AA18" s="174">
        <v>0</v>
      </c>
      <c r="AB18" s="174">
        <v>13</v>
      </c>
      <c r="AC18" s="174">
        <v>0</v>
      </c>
    </row>
    <row r="19" spans="1:36" s="43" customFormat="1" ht="26.1" customHeight="1">
      <c r="A19" s="155" t="s">
        <v>136</v>
      </c>
      <c r="B19" s="186">
        <f t="shared" si="1"/>
        <v>6</v>
      </c>
      <c r="C19" s="187">
        <v>0</v>
      </c>
      <c r="D19" s="187">
        <v>6</v>
      </c>
      <c r="E19" s="187">
        <v>0</v>
      </c>
      <c r="F19" s="187">
        <f t="shared" si="2"/>
        <v>527</v>
      </c>
      <c r="G19" s="187">
        <v>0</v>
      </c>
      <c r="H19" s="187">
        <v>527</v>
      </c>
      <c r="I19" s="187">
        <v>0</v>
      </c>
      <c r="J19" s="187">
        <f t="shared" si="3"/>
        <v>102</v>
      </c>
      <c r="K19" s="187">
        <v>0</v>
      </c>
      <c r="L19" s="187">
        <v>102</v>
      </c>
      <c r="M19" s="187">
        <v>0</v>
      </c>
      <c r="N19" s="187">
        <f t="shared" si="4"/>
        <v>246</v>
      </c>
      <c r="O19" s="187">
        <v>0</v>
      </c>
      <c r="P19" s="187">
        <v>201</v>
      </c>
      <c r="Q19" s="187">
        <v>45</v>
      </c>
      <c r="R19" s="187">
        <f t="shared" si="5"/>
        <v>6885</v>
      </c>
      <c r="S19" s="187">
        <v>0</v>
      </c>
      <c r="T19" s="187">
        <v>4987</v>
      </c>
      <c r="U19" s="187">
        <v>1898</v>
      </c>
      <c r="V19" s="187">
        <f t="shared" si="6"/>
        <v>2443</v>
      </c>
      <c r="W19" s="187">
        <v>0</v>
      </c>
      <c r="X19" s="187">
        <v>1817</v>
      </c>
      <c r="Y19" s="187">
        <v>626</v>
      </c>
      <c r="Z19" s="187">
        <f t="shared" si="7"/>
        <v>31</v>
      </c>
      <c r="AA19" s="187">
        <v>0</v>
      </c>
      <c r="AB19" s="187">
        <v>31</v>
      </c>
      <c r="AC19" s="187">
        <v>0</v>
      </c>
    </row>
    <row r="20" spans="1:36" s="94" customFormat="1" ht="13.9" customHeight="1">
      <c r="A20" s="1469" t="s">
        <v>2333</v>
      </c>
      <c r="D20" s="99" t="s">
        <v>84</v>
      </c>
      <c r="K20" s="94" t="s">
        <v>85</v>
      </c>
      <c r="S20" s="99" t="s">
        <v>87</v>
      </c>
      <c r="Z20" s="1607"/>
      <c r="AA20" s="1607"/>
      <c r="AB20" s="1607"/>
      <c r="AC20" s="1607" t="s">
        <v>321</v>
      </c>
    </row>
    <row r="21" spans="1:36" s="94" customFormat="1" ht="13.9" customHeight="1">
      <c r="K21" s="94" t="s">
        <v>86</v>
      </c>
    </row>
    <row r="22" spans="1:36" s="94" customFormat="1" ht="13.9" customHeight="1"/>
    <row r="23" spans="1:36" s="94" customFormat="1" ht="13.9" customHeight="1">
      <c r="A23" s="94" t="s">
        <v>141</v>
      </c>
    </row>
    <row r="24" spans="1:36" s="94" customFormat="1" ht="13.9" customHeight="1">
      <c r="A24" s="94" t="s">
        <v>272</v>
      </c>
      <c r="B24" s="1469"/>
      <c r="C24" s="1469"/>
    </row>
    <row r="25" spans="1:36" s="94" customFormat="1" ht="13.9" customHeight="1">
      <c r="A25" s="157"/>
      <c r="B25" s="157"/>
      <c r="AF25" s="1469"/>
      <c r="AG25" s="1469"/>
      <c r="AH25" s="1469"/>
      <c r="AI25" s="1469"/>
      <c r="AJ25" s="1469"/>
    </row>
  </sheetData>
  <mergeCells count="16">
    <mergeCell ref="V5:Y5"/>
    <mergeCell ref="J4:S4"/>
    <mergeCell ref="A3:AC3"/>
    <mergeCell ref="A5:A6"/>
    <mergeCell ref="B5:E5"/>
    <mergeCell ref="F5:I5"/>
    <mergeCell ref="J5:M5"/>
    <mergeCell ref="N5:Q5"/>
    <mergeCell ref="R5:U5"/>
    <mergeCell ref="Z5:AC5"/>
    <mergeCell ref="A1:B1"/>
    <mergeCell ref="A2:B2"/>
    <mergeCell ref="V1:Y1"/>
    <mergeCell ref="V2:Y2"/>
    <mergeCell ref="Z1:AC1"/>
    <mergeCell ref="Z2:AC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orientation="landscape" r:id="rId1"/>
  <headerFooter alignWithMargins="0">
    <oddFooter>&amp;C&amp;"Times New Roman,標準"&amp;8&amp;A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9.875" style="97" customWidth="1"/>
    <col min="2" max="2" width="6.625" style="97" customWidth="1"/>
    <col min="3" max="3" width="18.25" style="97" customWidth="1"/>
    <col min="4" max="12" width="10.375" style="97" customWidth="1"/>
    <col min="13" max="16384" width="9" style="97"/>
  </cols>
  <sheetData>
    <row r="1" spans="1:27" s="94" customFormat="1" ht="21" customHeight="1">
      <c r="A1" s="1797" t="s">
        <v>143</v>
      </c>
      <c r="B1" s="2048"/>
      <c r="I1" s="1739" t="s">
        <v>33</v>
      </c>
      <c r="J1" s="1771"/>
      <c r="K1" s="1739" t="s">
        <v>89</v>
      </c>
      <c r="L1" s="1771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</row>
    <row r="2" spans="1:27" s="94" customFormat="1" ht="21" customHeight="1">
      <c r="A2" s="1797" t="s">
        <v>34</v>
      </c>
      <c r="B2" s="2048" t="s">
        <v>2282</v>
      </c>
      <c r="C2" s="1358" t="s">
        <v>238</v>
      </c>
      <c r="H2" s="7" t="s">
        <v>220</v>
      </c>
      <c r="I2" s="1739" t="s">
        <v>208</v>
      </c>
      <c r="J2" s="1771"/>
      <c r="K2" s="1739" t="s">
        <v>0</v>
      </c>
      <c r="L2" s="1771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</row>
    <row r="3" spans="1:27" s="486" customFormat="1" ht="30" customHeight="1">
      <c r="A3" s="2043" t="s">
        <v>2464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</row>
    <row r="4" spans="1:27" s="42" customFormat="1" ht="21" customHeight="1">
      <c r="A4" s="1430"/>
      <c r="B4" s="1430"/>
      <c r="C4" s="1430"/>
      <c r="D4" s="1430"/>
      <c r="E4" s="1430"/>
      <c r="F4" s="2045" t="s">
        <v>2465</v>
      </c>
      <c r="G4" s="2045"/>
      <c r="H4" s="1471"/>
      <c r="I4" s="1430"/>
      <c r="J4" s="1430"/>
      <c r="K4" s="1430"/>
      <c r="L4" s="1570" t="s">
        <v>1031</v>
      </c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</row>
    <row r="5" spans="1:27" s="46" customFormat="1" ht="30" customHeight="1">
      <c r="A5" s="2046" t="s">
        <v>1456</v>
      </c>
      <c r="B5" s="2047"/>
      <c r="C5" s="1560" t="s">
        <v>67</v>
      </c>
      <c r="D5" s="1560" t="s">
        <v>2466</v>
      </c>
      <c r="E5" s="1560" t="s">
        <v>2360</v>
      </c>
      <c r="F5" s="1560" t="s">
        <v>2361</v>
      </c>
      <c r="G5" s="1560" t="s">
        <v>2362</v>
      </c>
      <c r="H5" s="1560" t="s">
        <v>2467</v>
      </c>
      <c r="I5" s="1560" t="s">
        <v>2468</v>
      </c>
      <c r="J5" s="1560" t="s">
        <v>2469</v>
      </c>
      <c r="K5" s="1560" t="s">
        <v>2470</v>
      </c>
      <c r="L5" s="1568" t="s">
        <v>3348</v>
      </c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</row>
    <row r="6" spans="1:27" s="46" customFormat="1" ht="27.95" customHeight="1">
      <c r="A6" s="1477" t="s">
        <v>350</v>
      </c>
      <c r="B6" s="1327" t="s">
        <v>49</v>
      </c>
      <c r="C6" s="299">
        <f>SUM(D6:L6)</f>
        <v>64651</v>
      </c>
      <c r="D6" s="287">
        <f>SUM(D7:D8)</f>
        <v>48</v>
      </c>
      <c r="E6" s="287">
        <f t="shared" ref="E6:L6" si="0">SUM(E7:E8)</f>
        <v>21098</v>
      </c>
      <c r="F6" s="287">
        <f t="shared" si="0"/>
        <v>21691</v>
      </c>
      <c r="G6" s="287">
        <f t="shared" si="0"/>
        <v>21625</v>
      </c>
      <c r="H6" s="287">
        <f t="shared" si="0"/>
        <v>170</v>
      </c>
      <c r="I6" s="287">
        <f t="shared" si="0"/>
        <v>15</v>
      </c>
      <c r="J6" s="287">
        <f t="shared" si="0"/>
        <v>4</v>
      </c>
      <c r="K6" s="287">
        <f t="shared" si="0"/>
        <v>0</v>
      </c>
      <c r="L6" s="287">
        <f t="shared" si="0"/>
        <v>0</v>
      </c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</row>
    <row r="7" spans="1:27" s="46" customFormat="1" ht="27.95" customHeight="1">
      <c r="A7" s="1477"/>
      <c r="B7" s="1327" t="s">
        <v>50</v>
      </c>
      <c r="C7" s="299">
        <f>SUM(D7:L7)</f>
        <v>34049</v>
      </c>
      <c r="D7" s="287">
        <f>SUM(D10,D13,D16)</f>
        <v>17</v>
      </c>
      <c r="E7" s="287">
        <f t="shared" ref="E7:L7" si="1">SUM(E10,E13,E16)</f>
        <v>11065</v>
      </c>
      <c r="F7" s="287">
        <f t="shared" si="1"/>
        <v>11488</v>
      </c>
      <c r="G7" s="287">
        <f t="shared" si="1"/>
        <v>11371</v>
      </c>
      <c r="H7" s="287">
        <f t="shared" si="1"/>
        <v>99</v>
      </c>
      <c r="I7" s="287">
        <f t="shared" si="1"/>
        <v>7</v>
      </c>
      <c r="J7" s="287">
        <f t="shared" si="1"/>
        <v>2</v>
      </c>
      <c r="K7" s="287">
        <f t="shared" si="1"/>
        <v>0</v>
      </c>
      <c r="L7" s="287">
        <f t="shared" si="1"/>
        <v>0</v>
      </c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</row>
    <row r="8" spans="1:27" s="46" customFormat="1" ht="27.95" customHeight="1">
      <c r="A8" s="1477"/>
      <c r="B8" s="1327" t="s">
        <v>51</v>
      </c>
      <c r="C8" s="299">
        <f t="shared" ref="C8:C17" si="2">SUM(D8:L8)</f>
        <v>30602</v>
      </c>
      <c r="D8" s="287">
        <f>SUM(D11,D14,D17)</f>
        <v>31</v>
      </c>
      <c r="E8" s="287">
        <f t="shared" ref="E8:L8" si="3">SUM(E11,E14,E17)</f>
        <v>10033</v>
      </c>
      <c r="F8" s="287">
        <f t="shared" si="3"/>
        <v>10203</v>
      </c>
      <c r="G8" s="287">
        <f t="shared" si="3"/>
        <v>10254</v>
      </c>
      <c r="H8" s="287">
        <f t="shared" si="3"/>
        <v>71</v>
      </c>
      <c r="I8" s="287">
        <f t="shared" si="3"/>
        <v>8</v>
      </c>
      <c r="J8" s="287">
        <f t="shared" si="3"/>
        <v>2</v>
      </c>
      <c r="K8" s="287">
        <f t="shared" si="3"/>
        <v>0</v>
      </c>
      <c r="L8" s="287">
        <f t="shared" si="3"/>
        <v>0</v>
      </c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</row>
    <row r="9" spans="1:27" s="46" customFormat="1" ht="27.95" customHeight="1">
      <c r="A9" s="1477" t="s">
        <v>1083</v>
      </c>
      <c r="B9" s="1327" t="s">
        <v>49</v>
      </c>
      <c r="C9" s="299">
        <f t="shared" si="2"/>
        <v>21260</v>
      </c>
      <c r="D9" s="287">
        <f t="shared" ref="D9:L9" si="4">SUM(D10:D11)</f>
        <v>45</v>
      </c>
      <c r="E9" s="287">
        <f t="shared" si="4"/>
        <v>21077</v>
      </c>
      <c r="F9" s="287">
        <f t="shared" si="4"/>
        <v>133</v>
      </c>
      <c r="G9" s="287">
        <f t="shared" si="4"/>
        <v>5</v>
      </c>
      <c r="H9" s="287">
        <f t="shared" si="4"/>
        <v>0</v>
      </c>
      <c r="I9" s="287">
        <f t="shared" si="4"/>
        <v>0</v>
      </c>
      <c r="J9" s="287">
        <f t="shared" si="4"/>
        <v>0</v>
      </c>
      <c r="K9" s="287">
        <f t="shared" si="4"/>
        <v>0</v>
      </c>
      <c r="L9" s="287">
        <f t="shared" si="4"/>
        <v>0</v>
      </c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</row>
    <row r="10" spans="1:27" s="46" customFormat="1" ht="27.95" customHeight="1">
      <c r="A10" s="1477"/>
      <c r="B10" s="1327" t="s">
        <v>50</v>
      </c>
      <c r="C10" s="299">
        <f t="shared" si="2"/>
        <v>11151</v>
      </c>
      <c r="D10" s="287">
        <v>16</v>
      </c>
      <c r="E10" s="287">
        <v>11057</v>
      </c>
      <c r="F10" s="287">
        <v>75</v>
      </c>
      <c r="G10" s="287">
        <v>3</v>
      </c>
      <c r="H10" s="287">
        <v>0</v>
      </c>
      <c r="I10" s="287">
        <v>0</v>
      </c>
      <c r="J10" s="287">
        <v>0</v>
      </c>
      <c r="K10" s="287">
        <v>0</v>
      </c>
      <c r="L10" s="287">
        <v>0</v>
      </c>
      <c r="M10" s="97"/>
      <c r="N10" s="97"/>
      <c r="O10" s="97"/>
      <c r="P10" s="97"/>
      <c r="Q10" s="97"/>
      <c r="R10" s="97"/>
      <c r="S10" s="97"/>
      <c r="T10" s="97"/>
      <c r="U10" s="97"/>
      <c r="V10" s="97">
        <v>0</v>
      </c>
      <c r="W10" s="97"/>
      <c r="X10" s="97"/>
      <c r="Y10" s="97"/>
      <c r="Z10" s="97"/>
      <c r="AA10" s="97"/>
    </row>
    <row r="11" spans="1:27" s="46" customFormat="1" ht="27.95" customHeight="1">
      <c r="A11" s="1477"/>
      <c r="B11" s="1327" t="s">
        <v>51</v>
      </c>
      <c r="C11" s="299">
        <f t="shared" si="2"/>
        <v>10109</v>
      </c>
      <c r="D11" s="287">
        <v>29</v>
      </c>
      <c r="E11" s="287">
        <v>10020</v>
      </c>
      <c r="F11" s="287">
        <v>58</v>
      </c>
      <c r="G11" s="287">
        <v>2</v>
      </c>
      <c r="H11" s="287">
        <v>0</v>
      </c>
      <c r="I11" s="287">
        <v>0</v>
      </c>
      <c r="J11" s="287">
        <v>0</v>
      </c>
      <c r="K11" s="287">
        <v>0</v>
      </c>
      <c r="L11" s="287">
        <v>0</v>
      </c>
      <c r="M11" s="97"/>
      <c r="N11" s="97"/>
      <c r="O11" s="97"/>
      <c r="P11" s="97"/>
      <c r="Q11" s="97"/>
      <c r="R11" s="97"/>
      <c r="S11" s="97"/>
      <c r="T11" s="97"/>
      <c r="U11" s="97"/>
      <c r="V11" s="97">
        <v>0</v>
      </c>
      <c r="W11" s="97"/>
      <c r="X11" s="97"/>
      <c r="Y11" s="97"/>
      <c r="Z11" s="97"/>
      <c r="AA11" s="97"/>
    </row>
    <row r="12" spans="1:27" s="46" customFormat="1" ht="27.95" customHeight="1">
      <c r="A12" s="1477" t="s">
        <v>2377</v>
      </c>
      <c r="B12" s="1327" t="s">
        <v>49</v>
      </c>
      <c r="C12" s="299">
        <f t="shared" si="2"/>
        <v>21716</v>
      </c>
      <c r="D12" s="287">
        <f t="shared" ref="D12:L12" si="5">SUM(D13:D14)</f>
        <v>3</v>
      </c>
      <c r="E12" s="287">
        <f t="shared" si="5"/>
        <v>20</v>
      </c>
      <c r="F12" s="287">
        <f t="shared" si="5"/>
        <v>21531</v>
      </c>
      <c r="G12" s="287">
        <f t="shared" si="5"/>
        <v>151</v>
      </c>
      <c r="H12" s="287">
        <f t="shared" si="5"/>
        <v>10</v>
      </c>
      <c r="I12" s="287">
        <f t="shared" si="5"/>
        <v>1</v>
      </c>
      <c r="J12" s="287">
        <f t="shared" si="5"/>
        <v>0</v>
      </c>
      <c r="K12" s="287">
        <f t="shared" si="5"/>
        <v>0</v>
      </c>
      <c r="L12" s="287">
        <f t="shared" si="5"/>
        <v>0</v>
      </c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</row>
    <row r="13" spans="1:27" s="46" customFormat="1" ht="27.95" customHeight="1">
      <c r="A13" s="1477"/>
      <c r="B13" s="1327" t="s">
        <v>50</v>
      </c>
      <c r="C13" s="299">
        <f t="shared" si="2"/>
        <v>11502</v>
      </c>
      <c r="D13" s="287">
        <v>1</v>
      </c>
      <c r="E13" s="287">
        <v>8</v>
      </c>
      <c r="F13" s="287">
        <v>11398</v>
      </c>
      <c r="G13" s="287">
        <v>89</v>
      </c>
      <c r="H13" s="287">
        <v>5</v>
      </c>
      <c r="I13" s="287">
        <v>1</v>
      </c>
      <c r="J13" s="287">
        <v>0</v>
      </c>
      <c r="K13" s="287">
        <v>0</v>
      </c>
      <c r="L13" s="287">
        <v>0</v>
      </c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</row>
    <row r="14" spans="1:27" s="46" customFormat="1" ht="27.95" customHeight="1">
      <c r="A14" s="1477"/>
      <c r="B14" s="1327" t="s">
        <v>51</v>
      </c>
      <c r="C14" s="299">
        <f t="shared" si="2"/>
        <v>10214</v>
      </c>
      <c r="D14" s="287">
        <v>2</v>
      </c>
      <c r="E14" s="287">
        <v>12</v>
      </c>
      <c r="F14" s="287">
        <v>10133</v>
      </c>
      <c r="G14" s="287">
        <v>62</v>
      </c>
      <c r="H14" s="287">
        <v>5</v>
      </c>
      <c r="I14" s="287">
        <v>0</v>
      </c>
      <c r="J14" s="287">
        <v>0</v>
      </c>
      <c r="K14" s="287">
        <v>0</v>
      </c>
      <c r="L14" s="287">
        <v>0</v>
      </c>
      <c r="M14" s="97"/>
      <c r="N14" s="97"/>
      <c r="O14" s="97"/>
      <c r="P14" s="97"/>
      <c r="Q14" s="97"/>
      <c r="R14" s="97"/>
      <c r="S14" s="97"/>
      <c r="T14" s="97"/>
      <c r="U14" s="97"/>
      <c r="V14" s="97">
        <v>0</v>
      </c>
      <c r="W14" s="97"/>
      <c r="X14" s="97"/>
      <c r="Y14" s="97"/>
      <c r="Z14" s="97"/>
      <c r="AA14" s="97"/>
    </row>
    <row r="15" spans="1:27" s="46" customFormat="1" ht="27.95" customHeight="1">
      <c r="A15" s="1477" t="s">
        <v>2378</v>
      </c>
      <c r="B15" s="1327" t="s">
        <v>49</v>
      </c>
      <c r="C15" s="299">
        <f t="shared" si="2"/>
        <v>21675</v>
      </c>
      <c r="D15" s="287">
        <f t="shared" ref="D15:L15" si="6">SUM(D16:D17)</f>
        <v>0</v>
      </c>
      <c r="E15" s="287">
        <f t="shared" si="6"/>
        <v>1</v>
      </c>
      <c r="F15" s="287">
        <f t="shared" si="6"/>
        <v>27</v>
      </c>
      <c r="G15" s="287">
        <f t="shared" si="6"/>
        <v>21469</v>
      </c>
      <c r="H15" s="287">
        <f t="shared" si="6"/>
        <v>160</v>
      </c>
      <c r="I15" s="287">
        <f t="shared" si="6"/>
        <v>14</v>
      </c>
      <c r="J15" s="287">
        <f t="shared" si="6"/>
        <v>4</v>
      </c>
      <c r="K15" s="287">
        <f t="shared" si="6"/>
        <v>0</v>
      </c>
      <c r="L15" s="287">
        <f t="shared" si="6"/>
        <v>0</v>
      </c>
      <c r="M15" s="97"/>
      <c r="N15" s="97"/>
      <c r="O15" s="97"/>
      <c r="P15" s="97"/>
      <c r="Q15" s="97"/>
      <c r="R15" s="97"/>
      <c r="S15" s="97"/>
      <c r="T15" s="97"/>
      <c r="U15" s="97"/>
      <c r="V15" s="97">
        <v>0</v>
      </c>
      <c r="W15" s="97"/>
      <c r="X15" s="97"/>
      <c r="Y15" s="97"/>
      <c r="Z15" s="97"/>
      <c r="AA15" s="97"/>
    </row>
    <row r="16" spans="1:27" s="46" customFormat="1" ht="27.95" customHeight="1">
      <c r="B16" s="1327" t="s">
        <v>50</v>
      </c>
      <c r="C16" s="299">
        <f t="shared" si="2"/>
        <v>11396</v>
      </c>
      <c r="D16" s="287">
        <v>0</v>
      </c>
      <c r="E16" s="287">
        <v>0</v>
      </c>
      <c r="F16" s="287">
        <v>15</v>
      </c>
      <c r="G16" s="287">
        <v>11279</v>
      </c>
      <c r="H16" s="287">
        <v>94</v>
      </c>
      <c r="I16" s="287">
        <v>6</v>
      </c>
      <c r="J16" s="287">
        <v>2</v>
      </c>
      <c r="K16" s="287">
        <v>0</v>
      </c>
      <c r="L16" s="287">
        <v>0</v>
      </c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</row>
    <row r="17" spans="1:32" s="46" customFormat="1" ht="27.95" customHeight="1">
      <c r="A17" s="1451"/>
      <c r="B17" s="1574" t="s">
        <v>51</v>
      </c>
      <c r="C17" s="1410">
        <f t="shared" si="2"/>
        <v>10279</v>
      </c>
      <c r="D17" s="288">
        <v>0</v>
      </c>
      <c r="E17" s="288">
        <v>1</v>
      </c>
      <c r="F17" s="288">
        <v>12</v>
      </c>
      <c r="G17" s="288">
        <v>10190</v>
      </c>
      <c r="H17" s="288">
        <v>66</v>
      </c>
      <c r="I17" s="288">
        <v>8</v>
      </c>
      <c r="J17" s="288">
        <v>2</v>
      </c>
      <c r="K17" s="288">
        <v>0</v>
      </c>
      <c r="L17" s="288">
        <v>0</v>
      </c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</row>
    <row r="18" spans="1:32" s="437" customFormat="1" ht="13.9" customHeight="1">
      <c r="A18" s="900" t="s">
        <v>83</v>
      </c>
      <c r="C18" s="1355" t="s">
        <v>84</v>
      </c>
      <c r="E18" s="900" t="s">
        <v>85</v>
      </c>
      <c r="H18" s="906" t="s">
        <v>87</v>
      </c>
      <c r="K18" s="94"/>
      <c r="L18" s="1607" t="s">
        <v>321</v>
      </c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</row>
    <row r="19" spans="1:32" s="437" customFormat="1" ht="13.9" customHeight="1">
      <c r="E19" s="900" t="s">
        <v>86</v>
      </c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</row>
    <row r="20" spans="1:32" s="437" customFormat="1" ht="13.9" customHeight="1">
      <c r="D20" s="900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spans="1:32" s="120" customFormat="1" ht="13.9" customHeight="1">
      <c r="A21" s="120" t="s">
        <v>141</v>
      </c>
      <c r="B21" s="1326"/>
      <c r="F21" s="1326"/>
      <c r="J21" s="1326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spans="1:32" s="120" customFormat="1" ht="13.9" customHeight="1">
      <c r="A22" s="120" t="s">
        <v>2234</v>
      </c>
      <c r="B22" s="1326"/>
      <c r="F22" s="1326"/>
      <c r="J22" s="1326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</row>
    <row r="23" spans="1:32" s="94" customFormat="1" ht="13.9" customHeight="1">
      <c r="A23" s="157"/>
      <c r="B23" s="157"/>
      <c r="AB23" s="1469"/>
      <c r="AC23" s="1469"/>
      <c r="AD23" s="1469"/>
      <c r="AE23" s="1469"/>
      <c r="AF23" s="1469"/>
    </row>
    <row r="31" spans="1:32">
      <c r="E31" s="1301"/>
    </row>
  </sheetData>
  <mergeCells count="9">
    <mergeCell ref="A3:L3"/>
    <mergeCell ref="F4:G4"/>
    <mergeCell ref="A5:B5"/>
    <mergeCell ref="A1:B1"/>
    <mergeCell ref="I1:J1"/>
    <mergeCell ref="K1:L1"/>
    <mergeCell ref="A2:B2"/>
    <mergeCell ref="I2:J2"/>
    <mergeCell ref="K2:L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3"/>
  <sheetViews>
    <sheetView view="pageBreakPreview" topLeftCell="A22" zoomScale="90" zoomScaleNormal="100" zoomScaleSheetLayoutView="90" workbookViewId="0">
      <selection activeCell="I10" sqref="I10"/>
    </sheetView>
  </sheetViews>
  <sheetFormatPr defaultColWidth="9" defaultRowHeight="15.75"/>
  <cols>
    <col min="1" max="1" width="17.75" style="14" customWidth="1"/>
    <col min="2" max="2" width="6.5" style="15" customWidth="1"/>
    <col min="3" max="19" width="6.5" style="14" customWidth="1"/>
    <col min="20" max="26" width="9" style="14"/>
    <col min="27" max="30" width="23.125" style="14" bestFit="1" customWidth="1"/>
    <col min="31" max="16384" width="9" style="14"/>
  </cols>
  <sheetData>
    <row r="1" spans="1:19" s="104" customFormat="1" ht="18.95" customHeight="1">
      <c r="A1" s="1567" t="s">
        <v>143</v>
      </c>
      <c r="B1" s="108"/>
      <c r="N1" s="1942" t="s">
        <v>139</v>
      </c>
      <c r="O1" s="1942"/>
      <c r="P1" s="1942"/>
      <c r="Q1" s="1942" t="s">
        <v>89</v>
      </c>
      <c r="R1" s="1942"/>
      <c r="S1" s="1942"/>
    </row>
    <row r="2" spans="1:19" s="104" customFormat="1" ht="18.95" customHeight="1">
      <c r="A2" s="1523" t="s">
        <v>34</v>
      </c>
      <c r="B2" s="114" t="s">
        <v>292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7" t="s">
        <v>288</v>
      </c>
      <c r="N2" s="1942" t="s">
        <v>208</v>
      </c>
      <c r="O2" s="1942"/>
      <c r="P2" s="1942"/>
      <c r="Q2" s="1942" t="s">
        <v>149</v>
      </c>
      <c r="R2" s="1942"/>
      <c r="S2" s="1942"/>
    </row>
    <row r="3" spans="1:19" s="113" customFormat="1" ht="24" customHeight="1">
      <c r="A3" s="2049" t="s">
        <v>209</v>
      </c>
      <c r="B3" s="2049"/>
      <c r="C3" s="2049"/>
      <c r="D3" s="2049"/>
      <c r="E3" s="2049"/>
      <c r="F3" s="2049"/>
      <c r="G3" s="2049"/>
      <c r="H3" s="2049"/>
      <c r="I3" s="2049"/>
      <c r="J3" s="2049"/>
      <c r="K3" s="2049"/>
      <c r="L3" s="2049"/>
      <c r="M3" s="2049"/>
      <c r="N3" s="2049"/>
      <c r="O3" s="2049"/>
      <c r="P3" s="2049"/>
      <c r="Q3" s="2049"/>
      <c r="R3" s="2049"/>
      <c r="S3" s="2049"/>
    </row>
    <row r="4" spans="1:19" s="104" customFormat="1" ht="21.95" customHeight="1">
      <c r="B4" s="1941" t="s">
        <v>289</v>
      </c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2050" t="s">
        <v>224</v>
      </c>
      <c r="S4" s="2050"/>
    </row>
    <row r="5" spans="1:19" s="104" customFormat="1" ht="21.95" customHeight="1">
      <c r="A5" s="2017" t="s">
        <v>225</v>
      </c>
      <c r="B5" s="1951" t="s">
        <v>2462</v>
      </c>
      <c r="C5" s="1952"/>
      <c r="D5" s="1952"/>
      <c r="E5" s="1952"/>
      <c r="F5" s="1952"/>
      <c r="G5" s="1952"/>
      <c r="H5" s="1952"/>
      <c r="I5" s="1952"/>
      <c r="J5" s="1952"/>
      <c r="K5" s="1952"/>
      <c r="L5" s="1952"/>
      <c r="M5" s="1953"/>
      <c r="N5" s="1947" t="s">
        <v>210</v>
      </c>
      <c r="O5" s="1948"/>
      <c r="P5" s="1948"/>
      <c r="Q5" s="1947" t="s">
        <v>211</v>
      </c>
      <c r="R5" s="1948"/>
      <c r="S5" s="1948"/>
    </row>
    <row r="6" spans="1:19" s="104" customFormat="1" ht="21.95" customHeight="1">
      <c r="A6" s="2018"/>
      <c r="B6" s="1951" t="s">
        <v>174</v>
      </c>
      <c r="C6" s="1952"/>
      <c r="D6" s="1953"/>
      <c r="E6" s="1951" t="s">
        <v>2458</v>
      </c>
      <c r="F6" s="1952"/>
      <c r="G6" s="1953"/>
      <c r="H6" s="1951" t="s">
        <v>2459</v>
      </c>
      <c r="I6" s="1952"/>
      <c r="J6" s="1953"/>
      <c r="K6" s="1951" t="s">
        <v>2460</v>
      </c>
      <c r="L6" s="1952"/>
      <c r="M6" s="1953"/>
      <c r="N6" s="1949"/>
      <c r="O6" s="1941"/>
      <c r="P6" s="1941"/>
      <c r="Q6" s="1949"/>
      <c r="R6" s="1941"/>
      <c r="S6" s="1941"/>
    </row>
    <row r="7" spans="1:19" s="104" customFormat="1" ht="21.95" customHeight="1">
      <c r="A7" s="2019"/>
      <c r="B7" s="1523" t="s">
        <v>49</v>
      </c>
      <c r="C7" s="1523" t="s">
        <v>142</v>
      </c>
      <c r="D7" s="1523" t="s">
        <v>68</v>
      </c>
      <c r="E7" s="1523" t="s">
        <v>49</v>
      </c>
      <c r="F7" s="1523" t="s">
        <v>142</v>
      </c>
      <c r="G7" s="1523" t="s">
        <v>68</v>
      </c>
      <c r="H7" s="1523" t="s">
        <v>49</v>
      </c>
      <c r="I7" s="1523" t="s">
        <v>142</v>
      </c>
      <c r="J7" s="1523" t="s">
        <v>68</v>
      </c>
      <c r="K7" s="1523" t="s">
        <v>49</v>
      </c>
      <c r="L7" s="1523" t="s">
        <v>142</v>
      </c>
      <c r="M7" s="1523" t="s">
        <v>68</v>
      </c>
      <c r="N7" s="1523" t="s">
        <v>67</v>
      </c>
      <c r="O7" s="1523" t="s">
        <v>142</v>
      </c>
      <c r="P7" s="1528" t="s">
        <v>68</v>
      </c>
      <c r="Q7" s="1523" t="s">
        <v>67</v>
      </c>
      <c r="R7" s="1523" t="s">
        <v>142</v>
      </c>
      <c r="S7" s="1528" t="s">
        <v>68</v>
      </c>
    </row>
    <row r="8" spans="1:19" s="104" customFormat="1" ht="17.100000000000001" customHeight="1">
      <c r="A8" s="1533" t="s">
        <v>788</v>
      </c>
      <c r="B8" s="188">
        <f>SUM(B11:B13)</f>
        <v>676</v>
      </c>
      <c r="C8" s="189">
        <f t="shared" ref="C8:S8" si="0">SUM(C11:C13)</f>
        <v>376</v>
      </c>
      <c r="D8" s="1610">
        <f t="shared" si="0"/>
        <v>300</v>
      </c>
      <c r="E8" s="1610">
        <f t="shared" si="0"/>
        <v>234</v>
      </c>
      <c r="F8" s="1610">
        <f t="shared" si="0"/>
        <v>135</v>
      </c>
      <c r="G8" s="1610">
        <f t="shared" si="0"/>
        <v>99</v>
      </c>
      <c r="H8" s="1610">
        <f t="shared" si="0"/>
        <v>229</v>
      </c>
      <c r="I8" s="1610">
        <f t="shared" si="0"/>
        <v>124</v>
      </c>
      <c r="J8" s="1610">
        <f t="shared" si="0"/>
        <v>105</v>
      </c>
      <c r="K8" s="1610">
        <f t="shared" si="0"/>
        <v>213</v>
      </c>
      <c r="L8" s="1610">
        <f t="shared" si="0"/>
        <v>117</v>
      </c>
      <c r="M8" s="1610">
        <f t="shared" si="0"/>
        <v>96</v>
      </c>
      <c r="N8" s="1610">
        <f t="shared" si="0"/>
        <v>202</v>
      </c>
      <c r="O8" s="1610">
        <f t="shared" si="0"/>
        <v>119</v>
      </c>
      <c r="P8" s="1610">
        <f t="shared" si="0"/>
        <v>83</v>
      </c>
      <c r="Q8" s="189">
        <f t="shared" si="0"/>
        <v>9</v>
      </c>
      <c r="R8" s="189">
        <f t="shared" si="0"/>
        <v>3</v>
      </c>
      <c r="S8" s="1610">
        <f t="shared" si="0"/>
        <v>6</v>
      </c>
    </row>
    <row r="9" spans="1:19" s="104" customFormat="1" ht="9.9499999999999993" customHeight="1">
      <c r="A9" s="107"/>
      <c r="B9" s="188"/>
      <c r="C9" s="189"/>
      <c r="D9" s="1610"/>
      <c r="E9" s="1610"/>
      <c r="F9" s="1610"/>
      <c r="G9" s="1610"/>
      <c r="H9" s="1610"/>
      <c r="I9" s="1610"/>
      <c r="J9" s="1610"/>
      <c r="K9" s="1610"/>
      <c r="L9" s="1610"/>
      <c r="M9" s="1610"/>
      <c r="N9" s="1610"/>
      <c r="O9" s="1610"/>
      <c r="P9" s="1610"/>
      <c r="Q9" s="189"/>
      <c r="R9" s="189"/>
      <c r="S9" s="1610"/>
    </row>
    <row r="10" spans="1:19" s="104" customFormat="1" ht="17.100000000000001" customHeight="1">
      <c r="A10" s="107" t="s">
        <v>95</v>
      </c>
      <c r="B10" s="188"/>
      <c r="C10" s="189"/>
      <c r="D10" s="1610"/>
      <c r="E10" s="1610"/>
      <c r="F10" s="1610"/>
      <c r="G10" s="1610"/>
      <c r="H10" s="1610"/>
      <c r="I10" s="1610"/>
      <c r="J10" s="1610"/>
      <c r="K10" s="1610"/>
      <c r="L10" s="1610"/>
      <c r="M10" s="1610"/>
      <c r="N10" s="1610"/>
      <c r="O10" s="1610"/>
      <c r="P10" s="1610"/>
      <c r="Q10" s="189"/>
      <c r="R10" s="189"/>
      <c r="S10" s="1610"/>
    </row>
    <row r="11" spans="1:19" s="104" customFormat="1" ht="17.100000000000001" customHeight="1">
      <c r="A11" s="1533" t="s">
        <v>2347</v>
      </c>
      <c r="B11" s="188">
        <f>SUM(C11:D11)</f>
        <v>26</v>
      </c>
      <c r="C11" s="189">
        <f>SUM(F11,I11,L11)</f>
        <v>14</v>
      </c>
      <c r="D11" s="1610">
        <f>SUM(G11,J11,M11)</f>
        <v>12</v>
      </c>
      <c r="E11" s="1610">
        <f>SUM(F11:G11)</f>
        <v>8</v>
      </c>
      <c r="F11" s="1610">
        <v>5</v>
      </c>
      <c r="G11" s="1610">
        <v>3</v>
      </c>
      <c r="H11" s="1610">
        <f>SUM(I11:J11)</f>
        <v>11</v>
      </c>
      <c r="I11" s="1610">
        <v>3</v>
      </c>
      <c r="J11" s="1610">
        <v>8</v>
      </c>
      <c r="K11" s="1610">
        <f>SUM(L11:M11)</f>
        <v>7</v>
      </c>
      <c r="L11" s="1610">
        <v>6</v>
      </c>
      <c r="M11" s="1610">
        <v>1</v>
      </c>
      <c r="N11" s="1610">
        <f>SUM(O11:P11)</f>
        <v>2</v>
      </c>
      <c r="O11" s="1610">
        <v>1</v>
      </c>
      <c r="P11" s="1610">
        <v>1</v>
      </c>
      <c r="Q11" s="189">
        <f>SUM(R11:S11)</f>
        <v>0</v>
      </c>
      <c r="R11" s="189">
        <v>0</v>
      </c>
      <c r="S11" s="1610">
        <v>0</v>
      </c>
    </row>
    <row r="12" spans="1:19" s="104" customFormat="1" ht="17.100000000000001" customHeight="1">
      <c r="A12" s="1533" t="s">
        <v>462</v>
      </c>
      <c r="B12" s="188">
        <f t="shared" ref="B12:B32" si="1">SUM(C12:D12)</f>
        <v>625</v>
      </c>
      <c r="C12" s="189">
        <f t="shared" ref="C12:C32" si="2">SUM(F12,I12,L12)</f>
        <v>351</v>
      </c>
      <c r="D12" s="1610">
        <f t="shared" ref="D12:D32" si="3">SUM(G12,J12,M12)</f>
        <v>274</v>
      </c>
      <c r="E12" s="1610">
        <f t="shared" ref="E12:E32" si="4">SUM(F12:G12)</f>
        <v>212</v>
      </c>
      <c r="F12" s="1610">
        <v>124</v>
      </c>
      <c r="G12" s="1610">
        <v>88</v>
      </c>
      <c r="H12" s="1610">
        <f t="shared" ref="H12:H32" si="5">SUM(I12:J12)</f>
        <v>210</v>
      </c>
      <c r="I12" s="1610">
        <v>116</v>
      </c>
      <c r="J12" s="1610">
        <v>94</v>
      </c>
      <c r="K12" s="1610">
        <f t="shared" ref="K12:K32" si="6">SUM(L12:M12)</f>
        <v>203</v>
      </c>
      <c r="L12" s="1610">
        <v>111</v>
      </c>
      <c r="M12" s="1610">
        <v>92</v>
      </c>
      <c r="N12" s="1610">
        <f t="shared" ref="N12:N32" si="7">SUM(O12:P12)</f>
        <v>198</v>
      </c>
      <c r="O12" s="1610">
        <v>117</v>
      </c>
      <c r="P12" s="1610">
        <v>81</v>
      </c>
      <c r="Q12" s="189">
        <f t="shared" ref="Q12:Q32" si="8">SUM(R12:S12)</f>
        <v>9</v>
      </c>
      <c r="R12" s="189">
        <v>3</v>
      </c>
      <c r="S12" s="1610">
        <v>6</v>
      </c>
    </row>
    <row r="13" spans="1:19" s="104" customFormat="1" ht="17.100000000000001" customHeight="1">
      <c r="A13" s="1533" t="s">
        <v>2348</v>
      </c>
      <c r="B13" s="188">
        <f t="shared" si="1"/>
        <v>25</v>
      </c>
      <c r="C13" s="189">
        <f t="shared" si="2"/>
        <v>11</v>
      </c>
      <c r="D13" s="1610">
        <f t="shared" si="3"/>
        <v>14</v>
      </c>
      <c r="E13" s="1610">
        <f t="shared" si="4"/>
        <v>14</v>
      </c>
      <c r="F13" s="1610">
        <v>6</v>
      </c>
      <c r="G13" s="1610">
        <v>8</v>
      </c>
      <c r="H13" s="1610">
        <f t="shared" si="5"/>
        <v>8</v>
      </c>
      <c r="I13" s="1610">
        <v>5</v>
      </c>
      <c r="J13" s="1610">
        <v>3</v>
      </c>
      <c r="K13" s="1610">
        <f t="shared" si="6"/>
        <v>3</v>
      </c>
      <c r="L13" s="1610">
        <v>0</v>
      </c>
      <c r="M13" s="1610">
        <v>3</v>
      </c>
      <c r="N13" s="1610">
        <f t="shared" si="7"/>
        <v>2</v>
      </c>
      <c r="O13" s="1610">
        <v>1</v>
      </c>
      <c r="P13" s="1610">
        <v>1</v>
      </c>
      <c r="Q13" s="190">
        <f t="shared" si="8"/>
        <v>0</v>
      </c>
      <c r="R13" s="190">
        <v>0</v>
      </c>
      <c r="S13" s="1610">
        <v>0</v>
      </c>
    </row>
    <row r="14" spans="1:19" s="104" customFormat="1" ht="9.9499999999999993" customHeight="1">
      <c r="A14" s="1533"/>
      <c r="B14" s="188"/>
      <c r="C14" s="189"/>
      <c r="D14" s="1610"/>
      <c r="E14" s="1610"/>
      <c r="F14" s="1610"/>
      <c r="G14" s="1610"/>
      <c r="H14" s="1610"/>
      <c r="I14" s="1610"/>
      <c r="J14" s="1610"/>
      <c r="K14" s="1610"/>
      <c r="L14" s="1610"/>
      <c r="M14" s="1610"/>
      <c r="N14" s="1610"/>
      <c r="O14" s="1610"/>
      <c r="P14" s="1610"/>
      <c r="Q14" s="190"/>
      <c r="R14" s="190"/>
      <c r="S14" s="1610"/>
    </row>
    <row r="15" spans="1:19" s="104" customFormat="1" ht="17.100000000000001" customHeight="1">
      <c r="A15" s="107" t="s">
        <v>1079</v>
      </c>
      <c r="B15" s="188"/>
      <c r="C15" s="189"/>
      <c r="D15" s="1610"/>
      <c r="E15" s="1610"/>
      <c r="F15" s="1610"/>
      <c r="G15" s="1610"/>
      <c r="H15" s="1610"/>
      <c r="I15" s="1610"/>
      <c r="J15" s="1610"/>
      <c r="K15" s="1610"/>
      <c r="L15" s="1610"/>
      <c r="M15" s="1610"/>
      <c r="N15" s="1610"/>
      <c r="O15" s="1610"/>
      <c r="P15" s="1610"/>
      <c r="Q15" s="189"/>
      <c r="R15" s="189"/>
      <c r="S15" s="1610"/>
    </row>
    <row r="16" spans="1:19" s="104" customFormat="1" ht="17.100000000000001" customHeight="1">
      <c r="A16" s="146" t="s">
        <v>90</v>
      </c>
      <c r="B16" s="188">
        <f t="shared" si="1"/>
        <v>518</v>
      </c>
      <c r="C16" s="189">
        <f t="shared" si="2"/>
        <v>291</v>
      </c>
      <c r="D16" s="1610">
        <f t="shared" si="3"/>
        <v>227</v>
      </c>
      <c r="E16" s="1610">
        <f t="shared" si="4"/>
        <v>175</v>
      </c>
      <c r="F16" s="1610">
        <v>99</v>
      </c>
      <c r="G16" s="1610">
        <v>76</v>
      </c>
      <c r="H16" s="1610">
        <f t="shared" si="5"/>
        <v>177</v>
      </c>
      <c r="I16" s="1610">
        <v>97</v>
      </c>
      <c r="J16" s="1610">
        <v>80</v>
      </c>
      <c r="K16" s="1610">
        <f t="shared" si="6"/>
        <v>166</v>
      </c>
      <c r="L16" s="1610">
        <v>95</v>
      </c>
      <c r="M16" s="1610">
        <v>71</v>
      </c>
      <c r="N16" s="1610">
        <f t="shared" si="7"/>
        <v>175</v>
      </c>
      <c r="O16" s="1610">
        <v>101</v>
      </c>
      <c r="P16" s="1610">
        <v>74</v>
      </c>
      <c r="Q16" s="189">
        <f t="shared" si="8"/>
        <v>7</v>
      </c>
      <c r="R16" s="189">
        <v>2</v>
      </c>
      <c r="S16" s="1610">
        <v>5</v>
      </c>
    </row>
    <row r="17" spans="1:19" s="104" customFormat="1" ht="17.100000000000001" customHeight="1">
      <c r="A17" s="147" t="s">
        <v>1072</v>
      </c>
      <c r="B17" s="188">
        <f>SUM(C17:D17)</f>
        <v>134</v>
      </c>
      <c r="C17" s="189">
        <f t="shared" si="2"/>
        <v>72</v>
      </c>
      <c r="D17" s="1610">
        <f t="shared" si="3"/>
        <v>62</v>
      </c>
      <c r="E17" s="1610">
        <f>SUM(F17:G17)</f>
        <v>51</v>
      </c>
      <c r="F17" s="1610">
        <v>31</v>
      </c>
      <c r="G17" s="1610">
        <v>20</v>
      </c>
      <c r="H17" s="1610">
        <f>SUM(I17:J17)</f>
        <v>42</v>
      </c>
      <c r="I17" s="1610">
        <v>24</v>
      </c>
      <c r="J17" s="1610">
        <v>18</v>
      </c>
      <c r="K17" s="1610">
        <f>SUM(L17:M17)</f>
        <v>41</v>
      </c>
      <c r="L17" s="1610">
        <v>17</v>
      </c>
      <c r="M17" s="1610">
        <v>24</v>
      </c>
      <c r="N17" s="1610">
        <f>SUM(O17:P17)</f>
        <v>25</v>
      </c>
      <c r="O17" s="1610">
        <v>17</v>
      </c>
      <c r="P17" s="1610">
        <v>8</v>
      </c>
      <c r="Q17" s="189">
        <f>SUM(R17:S17)</f>
        <v>2</v>
      </c>
      <c r="R17" s="189">
        <v>1</v>
      </c>
      <c r="S17" s="1610">
        <v>1</v>
      </c>
    </row>
    <row r="18" spans="1:19" s="104" customFormat="1" ht="17.100000000000001" customHeight="1">
      <c r="A18" s="147" t="s">
        <v>1073</v>
      </c>
      <c r="B18" s="188">
        <f t="shared" si="1"/>
        <v>24</v>
      </c>
      <c r="C18" s="189">
        <f t="shared" si="2"/>
        <v>13</v>
      </c>
      <c r="D18" s="1610">
        <f t="shared" si="3"/>
        <v>11</v>
      </c>
      <c r="E18" s="1610">
        <f t="shared" si="4"/>
        <v>8</v>
      </c>
      <c r="F18" s="1610">
        <v>5</v>
      </c>
      <c r="G18" s="1610">
        <v>3</v>
      </c>
      <c r="H18" s="1610">
        <f t="shared" si="5"/>
        <v>10</v>
      </c>
      <c r="I18" s="1610">
        <v>3</v>
      </c>
      <c r="J18" s="1610">
        <v>7</v>
      </c>
      <c r="K18" s="1610">
        <f t="shared" si="6"/>
        <v>6</v>
      </c>
      <c r="L18" s="1610">
        <v>5</v>
      </c>
      <c r="M18" s="1610">
        <v>1</v>
      </c>
      <c r="N18" s="1610">
        <f t="shared" si="7"/>
        <v>2</v>
      </c>
      <c r="O18" s="1610">
        <v>1</v>
      </c>
      <c r="P18" s="1610">
        <v>1</v>
      </c>
      <c r="Q18" s="189">
        <f t="shared" si="8"/>
        <v>0</v>
      </c>
      <c r="R18" s="189">
        <v>0</v>
      </c>
      <c r="S18" s="1610">
        <v>0</v>
      </c>
    </row>
    <row r="19" spans="1:19" s="104" customFormat="1" ht="9.9499999999999993" customHeight="1">
      <c r="A19" s="12"/>
      <c r="B19" s="188"/>
      <c r="C19" s="189"/>
      <c r="D19" s="1610"/>
      <c r="E19" s="1610"/>
      <c r="F19" s="1610"/>
      <c r="G19" s="1610"/>
      <c r="H19" s="1610"/>
      <c r="I19" s="1610"/>
      <c r="J19" s="1610"/>
      <c r="K19" s="1610"/>
      <c r="L19" s="1610"/>
      <c r="M19" s="1610"/>
      <c r="N19" s="1610"/>
      <c r="O19" s="1610"/>
      <c r="P19" s="1610"/>
      <c r="Q19" s="189"/>
      <c r="R19" s="189"/>
      <c r="S19" s="1610"/>
    </row>
    <row r="20" spans="1:19" s="104" customFormat="1" ht="17.100000000000001" customHeight="1">
      <c r="A20" s="107" t="s">
        <v>269</v>
      </c>
      <c r="B20" s="188"/>
      <c r="C20" s="189"/>
      <c r="D20" s="1610"/>
      <c r="E20" s="1610"/>
      <c r="F20" s="1610"/>
      <c r="G20" s="1610"/>
      <c r="H20" s="1610"/>
      <c r="I20" s="1610"/>
      <c r="J20" s="1610"/>
      <c r="K20" s="1610"/>
      <c r="L20" s="1610"/>
      <c r="M20" s="1610"/>
      <c r="N20" s="1610"/>
      <c r="O20" s="1610"/>
      <c r="P20" s="1610"/>
      <c r="Q20" s="190"/>
      <c r="R20" s="190"/>
      <c r="S20" s="1610"/>
    </row>
    <row r="21" spans="1:19" s="104" customFormat="1" ht="17.100000000000001" customHeight="1">
      <c r="A21" s="1533" t="s">
        <v>270</v>
      </c>
      <c r="B21" s="188">
        <f t="shared" si="1"/>
        <v>44</v>
      </c>
      <c r="C21" s="189">
        <f t="shared" si="2"/>
        <v>28</v>
      </c>
      <c r="D21" s="1610">
        <f t="shared" si="3"/>
        <v>16</v>
      </c>
      <c r="E21" s="1610">
        <f t="shared" si="4"/>
        <v>13</v>
      </c>
      <c r="F21" s="1610">
        <v>9</v>
      </c>
      <c r="G21" s="1610">
        <v>4</v>
      </c>
      <c r="H21" s="1610">
        <f t="shared" si="5"/>
        <v>13</v>
      </c>
      <c r="I21" s="1610">
        <v>8</v>
      </c>
      <c r="J21" s="1610">
        <v>5</v>
      </c>
      <c r="K21" s="1610">
        <f t="shared" si="6"/>
        <v>18</v>
      </c>
      <c r="L21" s="1610">
        <v>11</v>
      </c>
      <c r="M21" s="1610">
        <v>7</v>
      </c>
      <c r="N21" s="1610">
        <f t="shared" si="7"/>
        <v>15</v>
      </c>
      <c r="O21" s="1610">
        <v>9</v>
      </c>
      <c r="P21" s="1610">
        <v>6</v>
      </c>
      <c r="Q21" s="190">
        <f t="shared" si="8"/>
        <v>0</v>
      </c>
      <c r="R21" s="190">
        <v>0</v>
      </c>
      <c r="S21" s="1610">
        <v>0</v>
      </c>
    </row>
    <row r="22" spans="1:19" s="104" customFormat="1" ht="17.100000000000001" customHeight="1">
      <c r="A22" s="1533" t="s">
        <v>96</v>
      </c>
      <c r="B22" s="188">
        <f t="shared" si="1"/>
        <v>35</v>
      </c>
      <c r="C22" s="189">
        <f t="shared" si="2"/>
        <v>21</v>
      </c>
      <c r="D22" s="1610">
        <f t="shared" si="3"/>
        <v>14</v>
      </c>
      <c r="E22" s="1610">
        <f t="shared" si="4"/>
        <v>6</v>
      </c>
      <c r="F22" s="1610">
        <v>4</v>
      </c>
      <c r="G22" s="1610">
        <v>2</v>
      </c>
      <c r="H22" s="1610">
        <f t="shared" si="5"/>
        <v>13</v>
      </c>
      <c r="I22" s="1610">
        <v>7</v>
      </c>
      <c r="J22" s="1610">
        <v>6</v>
      </c>
      <c r="K22" s="1610">
        <f t="shared" si="6"/>
        <v>16</v>
      </c>
      <c r="L22" s="1610">
        <v>10</v>
      </c>
      <c r="M22" s="1610">
        <v>6</v>
      </c>
      <c r="N22" s="1610">
        <f t="shared" si="7"/>
        <v>13</v>
      </c>
      <c r="O22" s="1610">
        <v>7</v>
      </c>
      <c r="P22" s="1610">
        <v>6</v>
      </c>
      <c r="Q22" s="190">
        <f t="shared" si="8"/>
        <v>1</v>
      </c>
      <c r="R22" s="190">
        <v>0</v>
      </c>
      <c r="S22" s="1610">
        <v>1</v>
      </c>
    </row>
    <row r="23" spans="1:19" s="104" customFormat="1" ht="17.100000000000001" customHeight="1">
      <c r="A23" s="1533" t="s">
        <v>97</v>
      </c>
      <c r="B23" s="188">
        <f t="shared" si="1"/>
        <v>68</v>
      </c>
      <c r="C23" s="189">
        <f t="shared" si="2"/>
        <v>42</v>
      </c>
      <c r="D23" s="1610">
        <f t="shared" si="3"/>
        <v>26</v>
      </c>
      <c r="E23" s="1610">
        <f t="shared" si="4"/>
        <v>18</v>
      </c>
      <c r="F23" s="1610">
        <v>13</v>
      </c>
      <c r="G23" s="1610">
        <v>5</v>
      </c>
      <c r="H23" s="1610">
        <f t="shared" si="5"/>
        <v>24</v>
      </c>
      <c r="I23" s="1610">
        <v>15</v>
      </c>
      <c r="J23" s="1610">
        <v>9</v>
      </c>
      <c r="K23" s="1610">
        <f t="shared" si="6"/>
        <v>26</v>
      </c>
      <c r="L23" s="1610">
        <v>14</v>
      </c>
      <c r="M23" s="1610">
        <v>12</v>
      </c>
      <c r="N23" s="1610">
        <f t="shared" si="7"/>
        <v>24</v>
      </c>
      <c r="O23" s="1610">
        <v>17</v>
      </c>
      <c r="P23" s="1610">
        <v>7</v>
      </c>
      <c r="Q23" s="190">
        <f t="shared" si="8"/>
        <v>0</v>
      </c>
      <c r="R23" s="190">
        <v>0</v>
      </c>
      <c r="S23" s="1610">
        <v>0</v>
      </c>
    </row>
    <row r="24" spans="1:19" s="104" customFormat="1" ht="17.100000000000001" customHeight="1">
      <c r="A24" s="1533" t="s">
        <v>98</v>
      </c>
      <c r="B24" s="188">
        <f t="shared" si="1"/>
        <v>48</v>
      </c>
      <c r="C24" s="189">
        <f t="shared" si="2"/>
        <v>26</v>
      </c>
      <c r="D24" s="1610">
        <f t="shared" si="3"/>
        <v>22</v>
      </c>
      <c r="E24" s="1610">
        <f t="shared" si="4"/>
        <v>14</v>
      </c>
      <c r="F24" s="1610">
        <v>6</v>
      </c>
      <c r="G24" s="1610">
        <v>8</v>
      </c>
      <c r="H24" s="1610">
        <f t="shared" si="5"/>
        <v>19</v>
      </c>
      <c r="I24" s="1610">
        <v>10</v>
      </c>
      <c r="J24" s="1610">
        <v>9</v>
      </c>
      <c r="K24" s="1610">
        <f t="shared" si="6"/>
        <v>15</v>
      </c>
      <c r="L24" s="1610">
        <v>10</v>
      </c>
      <c r="M24" s="1610">
        <v>5</v>
      </c>
      <c r="N24" s="1610">
        <f t="shared" si="7"/>
        <v>16</v>
      </c>
      <c r="O24" s="1610">
        <v>10</v>
      </c>
      <c r="P24" s="1610">
        <v>6</v>
      </c>
      <c r="Q24" s="190">
        <f t="shared" si="8"/>
        <v>1</v>
      </c>
      <c r="R24" s="190">
        <v>0</v>
      </c>
      <c r="S24" s="1610">
        <v>1</v>
      </c>
    </row>
    <row r="25" spans="1:19" s="104" customFormat="1" ht="17.100000000000001" customHeight="1">
      <c r="A25" s="1533" t="s">
        <v>99</v>
      </c>
      <c r="B25" s="188">
        <f t="shared" si="1"/>
        <v>34</v>
      </c>
      <c r="C25" s="189">
        <f t="shared" si="2"/>
        <v>23</v>
      </c>
      <c r="D25" s="1610">
        <f t="shared" si="3"/>
        <v>11</v>
      </c>
      <c r="E25" s="1610">
        <f t="shared" si="4"/>
        <v>16</v>
      </c>
      <c r="F25" s="1610">
        <v>11</v>
      </c>
      <c r="G25" s="1610">
        <v>5</v>
      </c>
      <c r="H25" s="1610">
        <f t="shared" si="5"/>
        <v>8</v>
      </c>
      <c r="I25" s="1610">
        <v>6</v>
      </c>
      <c r="J25" s="1610">
        <v>2</v>
      </c>
      <c r="K25" s="1610">
        <f t="shared" si="6"/>
        <v>10</v>
      </c>
      <c r="L25" s="1610">
        <v>6</v>
      </c>
      <c r="M25" s="1610">
        <v>4</v>
      </c>
      <c r="N25" s="1610">
        <f t="shared" si="7"/>
        <v>11</v>
      </c>
      <c r="O25" s="1610">
        <v>7</v>
      </c>
      <c r="P25" s="1610">
        <v>4</v>
      </c>
      <c r="Q25" s="190">
        <f t="shared" si="8"/>
        <v>0</v>
      </c>
      <c r="R25" s="190">
        <v>0</v>
      </c>
      <c r="S25" s="1610">
        <v>0</v>
      </c>
    </row>
    <row r="26" spans="1:19" s="104" customFormat="1" ht="17.100000000000001" customHeight="1">
      <c r="A26" s="1533" t="s">
        <v>281</v>
      </c>
      <c r="B26" s="188">
        <f t="shared" si="1"/>
        <v>33</v>
      </c>
      <c r="C26" s="189">
        <f t="shared" si="2"/>
        <v>23</v>
      </c>
      <c r="D26" s="1610">
        <f t="shared" si="3"/>
        <v>10</v>
      </c>
      <c r="E26" s="1610">
        <f t="shared" si="4"/>
        <v>16</v>
      </c>
      <c r="F26" s="1610">
        <v>11</v>
      </c>
      <c r="G26" s="1610">
        <v>5</v>
      </c>
      <c r="H26" s="1610">
        <f t="shared" si="5"/>
        <v>8</v>
      </c>
      <c r="I26" s="1610">
        <v>6</v>
      </c>
      <c r="J26" s="1610">
        <v>2</v>
      </c>
      <c r="K26" s="1610">
        <f t="shared" si="6"/>
        <v>9</v>
      </c>
      <c r="L26" s="1610">
        <v>6</v>
      </c>
      <c r="M26" s="1610">
        <v>3</v>
      </c>
      <c r="N26" s="1610">
        <f t="shared" si="7"/>
        <v>12</v>
      </c>
      <c r="O26" s="1610">
        <v>7</v>
      </c>
      <c r="P26" s="1610">
        <v>5</v>
      </c>
      <c r="Q26" s="190">
        <f t="shared" si="8"/>
        <v>0</v>
      </c>
      <c r="R26" s="190">
        <v>0</v>
      </c>
      <c r="S26" s="1610">
        <v>0</v>
      </c>
    </row>
    <row r="27" spans="1:19" s="104" customFormat="1" ht="17.100000000000001" customHeight="1">
      <c r="A27" s="1533" t="s">
        <v>282</v>
      </c>
      <c r="B27" s="188">
        <f t="shared" si="1"/>
        <v>39</v>
      </c>
      <c r="C27" s="189">
        <f t="shared" si="2"/>
        <v>22</v>
      </c>
      <c r="D27" s="1610">
        <f t="shared" si="3"/>
        <v>17</v>
      </c>
      <c r="E27" s="1610">
        <f t="shared" si="4"/>
        <v>18</v>
      </c>
      <c r="F27" s="1610">
        <v>9</v>
      </c>
      <c r="G27" s="1610">
        <v>9</v>
      </c>
      <c r="H27" s="1610">
        <f t="shared" si="5"/>
        <v>14</v>
      </c>
      <c r="I27" s="1610">
        <v>9</v>
      </c>
      <c r="J27" s="1610">
        <v>5</v>
      </c>
      <c r="K27" s="1610">
        <f t="shared" si="6"/>
        <v>7</v>
      </c>
      <c r="L27" s="1610">
        <v>4</v>
      </c>
      <c r="M27" s="1610">
        <v>3</v>
      </c>
      <c r="N27" s="1610">
        <f t="shared" si="7"/>
        <v>11</v>
      </c>
      <c r="O27" s="1610">
        <v>5</v>
      </c>
      <c r="P27" s="1610">
        <v>6</v>
      </c>
      <c r="Q27" s="190">
        <f t="shared" si="8"/>
        <v>0</v>
      </c>
      <c r="R27" s="190">
        <v>0</v>
      </c>
      <c r="S27" s="1610">
        <v>0</v>
      </c>
    </row>
    <row r="28" spans="1:19" s="104" customFormat="1" ht="17.100000000000001" customHeight="1">
      <c r="A28" s="1533" t="s">
        <v>653</v>
      </c>
      <c r="B28" s="188">
        <f t="shared" si="1"/>
        <v>93</v>
      </c>
      <c r="C28" s="189">
        <f t="shared" si="2"/>
        <v>54</v>
      </c>
      <c r="D28" s="1610">
        <f t="shared" si="3"/>
        <v>39</v>
      </c>
      <c r="E28" s="1610">
        <f t="shared" si="4"/>
        <v>38</v>
      </c>
      <c r="F28" s="1610">
        <v>19</v>
      </c>
      <c r="G28" s="1610">
        <v>19</v>
      </c>
      <c r="H28" s="1610">
        <f t="shared" si="5"/>
        <v>35</v>
      </c>
      <c r="I28" s="1610">
        <v>22</v>
      </c>
      <c r="J28" s="1610">
        <v>13</v>
      </c>
      <c r="K28" s="1610">
        <f t="shared" si="6"/>
        <v>20</v>
      </c>
      <c r="L28" s="1610">
        <v>13</v>
      </c>
      <c r="M28" s="1610">
        <v>7</v>
      </c>
      <c r="N28" s="1610">
        <f t="shared" si="7"/>
        <v>24</v>
      </c>
      <c r="O28" s="1610">
        <v>15</v>
      </c>
      <c r="P28" s="1610">
        <v>9</v>
      </c>
      <c r="Q28" s="190">
        <f t="shared" si="8"/>
        <v>0</v>
      </c>
      <c r="R28" s="190">
        <v>0</v>
      </c>
      <c r="S28" s="1610">
        <v>0</v>
      </c>
    </row>
    <row r="29" spans="1:19" s="104" customFormat="1" ht="17.100000000000001" customHeight="1">
      <c r="A29" s="1533" t="s">
        <v>283</v>
      </c>
      <c r="B29" s="188">
        <f t="shared" si="1"/>
        <v>50</v>
      </c>
      <c r="C29" s="189">
        <f t="shared" si="2"/>
        <v>31</v>
      </c>
      <c r="D29" s="1610">
        <f t="shared" si="3"/>
        <v>19</v>
      </c>
      <c r="E29" s="1610">
        <f t="shared" si="4"/>
        <v>17</v>
      </c>
      <c r="F29" s="1610">
        <v>13</v>
      </c>
      <c r="G29" s="1610">
        <v>4</v>
      </c>
      <c r="H29" s="1610">
        <f t="shared" si="5"/>
        <v>18</v>
      </c>
      <c r="I29" s="1610">
        <v>9</v>
      </c>
      <c r="J29" s="1610">
        <v>9</v>
      </c>
      <c r="K29" s="1610">
        <f t="shared" si="6"/>
        <v>15</v>
      </c>
      <c r="L29" s="1610">
        <v>9</v>
      </c>
      <c r="M29" s="1610">
        <v>6</v>
      </c>
      <c r="N29" s="1610">
        <f t="shared" si="7"/>
        <v>14</v>
      </c>
      <c r="O29" s="1610">
        <v>9</v>
      </c>
      <c r="P29" s="1610">
        <v>5</v>
      </c>
      <c r="Q29" s="190">
        <f t="shared" si="8"/>
        <v>3</v>
      </c>
      <c r="R29" s="190">
        <v>1</v>
      </c>
      <c r="S29" s="1610">
        <v>2</v>
      </c>
    </row>
    <row r="30" spans="1:19" s="104" customFormat="1" ht="17.100000000000001" customHeight="1">
      <c r="A30" s="1533" t="s">
        <v>654</v>
      </c>
      <c r="B30" s="188">
        <f t="shared" si="1"/>
        <v>117</v>
      </c>
      <c r="C30" s="189">
        <f t="shared" si="2"/>
        <v>53</v>
      </c>
      <c r="D30" s="1610">
        <f t="shared" si="3"/>
        <v>64</v>
      </c>
      <c r="E30" s="1610">
        <f t="shared" si="4"/>
        <v>41</v>
      </c>
      <c r="F30" s="1610">
        <v>21</v>
      </c>
      <c r="G30" s="1610">
        <v>20</v>
      </c>
      <c r="H30" s="1610">
        <f t="shared" si="5"/>
        <v>38</v>
      </c>
      <c r="I30" s="1610">
        <v>13</v>
      </c>
      <c r="J30" s="1610">
        <v>25</v>
      </c>
      <c r="K30" s="1610">
        <f t="shared" si="6"/>
        <v>38</v>
      </c>
      <c r="L30" s="1610">
        <v>19</v>
      </c>
      <c r="M30" s="1610">
        <v>19</v>
      </c>
      <c r="N30" s="1610">
        <f t="shared" si="7"/>
        <v>26</v>
      </c>
      <c r="O30" s="1610">
        <v>13</v>
      </c>
      <c r="P30" s="1610">
        <v>13</v>
      </c>
      <c r="Q30" s="190">
        <f t="shared" si="8"/>
        <v>1</v>
      </c>
      <c r="R30" s="190">
        <v>1</v>
      </c>
      <c r="S30" s="1610">
        <v>0</v>
      </c>
    </row>
    <row r="31" spans="1:19" s="104" customFormat="1" ht="17.100000000000001" customHeight="1">
      <c r="A31" s="1533" t="s">
        <v>271</v>
      </c>
      <c r="B31" s="188">
        <f t="shared" si="1"/>
        <v>61</v>
      </c>
      <c r="C31" s="189">
        <f t="shared" si="2"/>
        <v>28</v>
      </c>
      <c r="D31" s="1610">
        <f t="shared" si="3"/>
        <v>33</v>
      </c>
      <c r="E31" s="1610">
        <f t="shared" si="4"/>
        <v>20</v>
      </c>
      <c r="F31" s="1610">
        <v>12</v>
      </c>
      <c r="G31" s="1610">
        <v>8</v>
      </c>
      <c r="H31" s="1610">
        <f t="shared" si="5"/>
        <v>19</v>
      </c>
      <c r="I31" s="1610">
        <v>8</v>
      </c>
      <c r="J31" s="1610">
        <v>11</v>
      </c>
      <c r="K31" s="1610">
        <f t="shared" si="6"/>
        <v>22</v>
      </c>
      <c r="L31" s="1610">
        <v>8</v>
      </c>
      <c r="M31" s="1610">
        <v>14</v>
      </c>
      <c r="N31" s="1610">
        <f t="shared" si="7"/>
        <v>13</v>
      </c>
      <c r="O31" s="1610">
        <v>8</v>
      </c>
      <c r="P31" s="1610">
        <v>5</v>
      </c>
      <c r="Q31" s="190">
        <f t="shared" si="8"/>
        <v>1</v>
      </c>
      <c r="R31" s="190">
        <v>0</v>
      </c>
      <c r="S31" s="1610">
        <v>1</v>
      </c>
    </row>
    <row r="32" spans="1:19" s="104" customFormat="1" ht="17.100000000000001" customHeight="1">
      <c r="A32" s="1533" t="s">
        <v>295</v>
      </c>
      <c r="B32" s="188">
        <f t="shared" si="1"/>
        <v>54</v>
      </c>
      <c r="C32" s="189">
        <f t="shared" si="2"/>
        <v>25</v>
      </c>
      <c r="D32" s="1610">
        <f t="shared" si="3"/>
        <v>29</v>
      </c>
      <c r="E32" s="1610">
        <f t="shared" si="4"/>
        <v>17</v>
      </c>
      <c r="F32" s="1610">
        <v>7</v>
      </c>
      <c r="G32" s="1610">
        <v>10</v>
      </c>
      <c r="H32" s="1610">
        <f t="shared" si="5"/>
        <v>20</v>
      </c>
      <c r="I32" s="1610">
        <v>11</v>
      </c>
      <c r="J32" s="1610">
        <v>9</v>
      </c>
      <c r="K32" s="1610">
        <f t="shared" si="6"/>
        <v>17</v>
      </c>
      <c r="L32" s="1610">
        <v>7</v>
      </c>
      <c r="M32" s="1610">
        <v>10</v>
      </c>
      <c r="N32" s="1610">
        <f t="shared" si="7"/>
        <v>23</v>
      </c>
      <c r="O32" s="1610">
        <v>12</v>
      </c>
      <c r="P32" s="1610">
        <v>11</v>
      </c>
      <c r="Q32" s="190">
        <f t="shared" si="8"/>
        <v>2</v>
      </c>
      <c r="R32" s="190">
        <v>1</v>
      </c>
      <c r="S32" s="1610">
        <v>1</v>
      </c>
    </row>
    <row r="33" spans="1:35" s="94" customFormat="1" ht="13.9" customHeight="1">
      <c r="A33" s="157"/>
      <c r="B33" s="157"/>
      <c r="AE33" s="1469"/>
      <c r="AF33" s="1469"/>
      <c r="AG33" s="1469"/>
      <c r="AH33" s="1469"/>
      <c r="AI33" s="1469"/>
    </row>
    <row r="34" spans="1:35" s="104" customFormat="1" ht="18.95" customHeight="1">
      <c r="A34" s="1567" t="s">
        <v>143</v>
      </c>
      <c r="B34" s="108"/>
      <c r="N34" s="1942" t="s">
        <v>139</v>
      </c>
      <c r="O34" s="1942"/>
      <c r="P34" s="1942"/>
      <c r="Q34" s="1942" t="s">
        <v>89</v>
      </c>
      <c r="R34" s="1942"/>
      <c r="S34" s="1942"/>
    </row>
    <row r="35" spans="1:35" s="104" customFormat="1" ht="18.95" customHeight="1">
      <c r="A35" s="1523" t="s">
        <v>34</v>
      </c>
      <c r="B35" s="114" t="s">
        <v>292</v>
      </c>
      <c r="C35" s="114"/>
      <c r="D35" s="114"/>
      <c r="E35" s="114"/>
      <c r="F35" s="114"/>
      <c r="G35" s="114"/>
      <c r="H35" s="114"/>
      <c r="I35" s="114"/>
      <c r="J35" s="114"/>
      <c r="K35" s="114"/>
      <c r="L35" s="118"/>
      <c r="M35" s="160"/>
      <c r="N35" s="1942" t="s">
        <v>208</v>
      </c>
      <c r="O35" s="1942"/>
      <c r="P35" s="1942"/>
      <c r="Q35" s="1942" t="s">
        <v>149</v>
      </c>
      <c r="R35" s="1942"/>
      <c r="S35" s="1942"/>
    </row>
    <row r="36" spans="1:35" s="113" customFormat="1" ht="24" customHeight="1">
      <c r="A36" s="2049" t="s">
        <v>2463</v>
      </c>
      <c r="B36" s="2049"/>
      <c r="C36" s="2049"/>
      <c r="D36" s="2049"/>
      <c r="E36" s="2049"/>
      <c r="F36" s="2049"/>
      <c r="G36" s="2049"/>
      <c r="H36" s="2049"/>
      <c r="I36" s="2049"/>
      <c r="J36" s="2049"/>
      <c r="K36" s="2049"/>
      <c r="L36" s="2049"/>
      <c r="M36" s="2049"/>
      <c r="N36" s="2049"/>
      <c r="O36" s="2049"/>
      <c r="P36" s="2049"/>
      <c r="Q36" s="2049"/>
      <c r="R36" s="2049"/>
      <c r="S36" s="2049"/>
    </row>
    <row r="37" spans="1:35" s="104" customFormat="1" ht="21.95" customHeight="1">
      <c r="B37" s="1941" t="s">
        <v>289</v>
      </c>
      <c r="C37" s="1763"/>
      <c r="D37" s="1763"/>
      <c r="E37" s="1763"/>
      <c r="F37" s="1763"/>
      <c r="G37" s="1763"/>
      <c r="H37" s="1763"/>
      <c r="I37" s="1763"/>
      <c r="J37" s="1763"/>
      <c r="K37" s="1763"/>
      <c r="L37" s="1763"/>
      <c r="M37" s="1763"/>
      <c r="N37" s="1763"/>
      <c r="O37" s="1763"/>
      <c r="P37" s="1763"/>
      <c r="Q37" s="1763"/>
      <c r="R37" s="2050" t="s">
        <v>224</v>
      </c>
      <c r="S37" s="2050"/>
    </row>
    <row r="38" spans="1:35" s="104" customFormat="1" ht="18" customHeight="1">
      <c r="A38" s="2017" t="s">
        <v>225</v>
      </c>
      <c r="B38" s="1951" t="s">
        <v>2462</v>
      </c>
      <c r="C38" s="1952"/>
      <c r="D38" s="1952"/>
      <c r="E38" s="1952"/>
      <c r="F38" s="1952"/>
      <c r="G38" s="1952"/>
      <c r="H38" s="1952"/>
      <c r="I38" s="1952"/>
      <c r="J38" s="1952"/>
      <c r="K38" s="1952"/>
      <c r="L38" s="1952"/>
      <c r="M38" s="1953"/>
      <c r="N38" s="1947" t="s">
        <v>210</v>
      </c>
      <c r="O38" s="1948"/>
      <c r="P38" s="1948"/>
      <c r="Q38" s="1947" t="s">
        <v>211</v>
      </c>
      <c r="R38" s="1948"/>
      <c r="S38" s="1948"/>
    </row>
    <row r="39" spans="1:35" s="104" customFormat="1" ht="18" customHeight="1">
      <c r="A39" s="2018"/>
      <c r="B39" s="1951" t="s">
        <v>174</v>
      </c>
      <c r="C39" s="1952"/>
      <c r="D39" s="1953"/>
      <c r="E39" s="1951" t="s">
        <v>2458</v>
      </c>
      <c r="F39" s="1952"/>
      <c r="G39" s="1953"/>
      <c r="H39" s="1951" t="s">
        <v>2459</v>
      </c>
      <c r="I39" s="1952"/>
      <c r="J39" s="1953"/>
      <c r="K39" s="1951" t="s">
        <v>2460</v>
      </c>
      <c r="L39" s="1952"/>
      <c r="M39" s="1953"/>
      <c r="N39" s="1949"/>
      <c r="O39" s="1941"/>
      <c r="P39" s="1941"/>
      <c r="Q39" s="1949"/>
      <c r="R39" s="1941"/>
      <c r="S39" s="1941"/>
    </row>
    <row r="40" spans="1:35" s="104" customFormat="1" ht="18" customHeight="1">
      <c r="A40" s="2019"/>
      <c r="B40" s="1523" t="s">
        <v>49</v>
      </c>
      <c r="C40" s="1523" t="s">
        <v>142</v>
      </c>
      <c r="D40" s="1523" t="s">
        <v>68</v>
      </c>
      <c r="E40" s="1523" t="s">
        <v>49</v>
      </c>
      <c r="F40" s="1523" t="s">
        <v>142</v>
      </c>
      <c r="G40" s="1523" t="s">
        <v>68</v>
      </c>
      <c r="H40" s="1523" t="s">
        <v>49</v>
      </c>
      <c r="I40" s="1523" t="s">
        <v>142</v>
      </c>
      <c r="J40" s="1523" t="s">
        <v>68</v>
      </c>
      <c r="K40" s="1523" t="s">
        <v>49</v>
      </c>
      <c r="L40" s="1523" t="s">
        <v>142</v>
      </c>
      <c r="M40" s="1523" t="s">
        <v>68</v>
      </c>
      <c r="N40" s="1523" t="s">
        <v>67</v>
      </c>
      <c r="O40" s="1523" t="s">
        <v>142</v>
      </c>
      <c r="P40" s="1528" t="s">
        <v>68</v>
      </c>
      <c r="Q40" s="1523" t="s">
        <v>67</v>
      </c>
      <c r="R40" s="1523" t="s">
        <v>142</v>
      </c>
      <c r="S40" s="1528" t="s">
        <v>68</v>
      </c>
    </row>
    <row r="41" spans="1:35" s="94" customFormat="1" ht="18.600000000000001" customHeight="1">
      <c r="A41" s="8" t="s">
        <v>838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</row>
    <row r="42" spans="1:35" s="94" customFormat="1" ht="18.600000000000001" customHeight="1">
      <c r="A42" s="1449" t="s">
        <v>417</v>
      </c>
      <c r="B42" s="185">
        <f>SUM(C42:D42)</f>
        <v>307</v>
      </c>
      <c r="C42" s="185">
        <f>SUM(F42,I42,L42)</f>
        <v>173</v>
      </c>
      <c r="D42" s="185">
        <f>SUM(G42,J42,M42)</f>
        <v>134</v>
      </c>
      <c r="E42" s="185">
        <f>SUM(F42:G42)</f>
        <v>113</v>
      </c>
      <c r="F42" s="185">
        <v>72</v>
      </c>
      <c r="G42" s="185">
        <v>41</v>
      </c>
      <c r="H42" s="185">
        <f>SUM(I42:J42)</f>
        <v>104</v>
      </c>
      <c r="I42" s="185">
        <v>53</v>
      </c>
      <c r="J42" s="185">
        <v>51</v>
      </c>
      <c r="K42" s="185">
        <f>SUM(L42:M42)</f>
        <v>90</v>
      </c>
      <c r="L42" s="185">
        <v>48</v>
      </c>
      <c r="M42" s="185">
        <v>42</v>
      </c>
      <c r="N42" s="185">
        <f>SUM(O42:P42)</f>
        <v>110</v>
      </c>
      <c r="O42" s="185">
        <v>70</v>
      </c>
      <c r="P42" s="185">
        <v>40</v>
      </c>
      <c r="Q42" s="185">
        <f>SUM(R42:S42)</f>
        <v>6</v>
      </c>
      <c r="R42" s="185">
        <v>3</v>
      </c>
      <c r="S42" s="185">
        <v>3</v>
      </c>
    </row>
    <row r="43" spans="1:35" s="94" customFormat="1" ht="18.600000000000001" customHeight="1">
      <c r="A43" s="1449" t="s">
        <v>418</v>
      </c>
      <c r="B43" s="185">
        <f t="shared" ref="B43:B58" si="9">SUM(C43:D43)</f>
        <v>156</v>
      </c>
      <c r="C43" s="185">
        <f t="shared" ref="C43:C58" si="10">SUM(F43,I43,L43)</f>
        <v>83</v>
      </c>
      <c r="D43" s="185">
        <f t="shared" ref="D43:D58" si="11">SUM(G43,J43,M43)</f>
        <v>73</v>
      </c>
      <c r="E43" s="185">
        <f t="shared" ref="E43:E58" si="12">SUM(F43:G43)</f>
        <v>44</v>
      </c>
      <c r="F43" s="185">
        <v>20</v>
      </c>
      <c r="G43" s="185">
        <v>24</v>
      </c>
      <c r="H43" s="185">
        <f t="shared" ref="H43:H58" si="13">SUM(I43:J43)</f>
        <v>61</v>
      </c>
      <c r="I43" s="185">
        <v>35</v>
      </c>
      <c r="J43" s="185">
        <v>26</v>
      </c>
      <c r="K43" s="185">
        <f t="shared" ref="K43:K58" si="14">SUM(L43:M43)</f>
        <v>51</v>
      </c>
      <c r="L43" s="185">
        <v>28</v>
      </c>
      <c r="M43" s="185">
        <v>23</v>
      </c>
      <c r="N43" s="185">
        <f>SUM(O43:P43)</f>
        <v>39</v>
      </c>
      <c r="O43" s="185">
        <v>20</v>
      </c>
      <c r="P43" s="185">
        <v>19</v>
      </c>
      <c r="Q43" s="185">
        <f t="shared" ref="Q43:Q58" si="15">SUM(R43:S43)</f>
        <v>0</v>
      </c>
      <c r="R43" s="185">
        <v>0</v>
      </c>
      <c r="S43" s="185">
        <v>0</v>
      </c>
    </row>
    <row r="44" spans="1:35" s="94" customFormat="1" ht="18.600000000000001" customHeight="1">
      <c r="A44" s="1449" t="s">
        <v>419</v>
      </c>
      <c r="B44" s="185">
        <f t="shared" si="9"/>
        <v>62</v>
      </c>
      <c r="C44" s="185">
        <f t="shared" si="10"/>
        <v>34</v>
      </c>
      <c r="D44" s="185">
        <f t="shared" si="11"/>
        <v>28</v>
      </c>
      <c r="E44" s="185">
        <f t="shared" si="12"/>
        <v>24</v>
      </c>
      <c r="F44" s="185">
        <v>16</v>
      </c>
      <c r="G44" s="185">
        <v>8</v>
      </c>
      <c r="H44" s="185">
        <f t="shared" si="13"/>
        <v>18</v>
      </c>
      <c r="I44" s="185">
        <v>8</v>
      </c>
      <c r="J44" s="185">
        <v>10</v>
      </c>
      <c r="K44" s="185">
        <f t="shared" si="14"/>
        <v>20</v>
      </c>
      <c r="L44" s="185">
        <v>10</v>
      </c>
      <c r="M44" s="185">
        <v>10</v>
      </c>
      <c r="N44" s="185">
        <f t="shared" ref="N44:N58" si="16">SUM(O44:P44)</f>
        <v>17</v>
      </c>
      <c r="O44" s="185">
        <v>8</v>
      </c>
      <c r="P44" s="185">
        <v>9</v>
      </c>
      <c r="Q44" s="185">
        <f t="shared" si="15"/>
        <v>0</v>
      </c>
      <c r="R44" s="185">
        <v>0</v>
      </c>
      <c r="S44" s="185">
        <v>0</v>
      </c>
    </row>
    <row r="45" spans="1:35" s="94" customFormat="1" ht="18.600000000000001" customHeight="1">
      <c r="A45" s="1449" t="s">
        <v>420</v>
      </c>
      <c r="B45" s="185">
        <f t="shared" si="9"/>
        <v>53</v>
      </c>
      <c r="C45" s="185">
        <f t="shared" si="10"/>
        <v>26</v>
      </c>
      <c r="D45" s="185">
        <f t="shared" si="11"/>
        <v>27</v>
      </c>
      <c r="E45" s="185">
        <f t="shared" si="12"/>
        <v>17</v>
      </c>
      <c r="F45" s="185">
        <v>7</v>
      </c>
      <c r="G45" s="185">
        <v>10</v>
      </c>
      <c r="H45" s="185">
        <f t="shared" si="13"/>
        <v>17</v>
      </c>
      <c r="I45" s="185">
        <v>10</v>
      </c>
      <c r="J45" s="185">
        <v>7</v>
      </c>
      <c r="K45" s="185">
        <f t="shared" si="14"/>
        <v>19</v>
      </c>
      <c r="L45" s="185">
        <v>9</v>
      </c>
      <c r="M45" s="185">
        <v>10</v>
      </c>
      <c r="N45" s="185">
        <f t="shared" si="16"/>
        <v>11</v>
      </c>
      <c r="O45" s="185">
        <v>7</v>
      </c>
      <c r="P45" s="185">
        <v>4</v>
      </c>
      <c r="Q45" s="185">
        <f t="shared" si="15"/>
        <v>1</v>
      </c>
      <c r="R45" s="185">
        <v>0</v>
      </c>
      <c r="S45" s="185">
        <v>1</v>
      </c>
    </row>
    <row r="46" spans="1:35" s="94" customFormat="1" ht="18.600000000000001" customHeight="1">
      <c r="A46" s="1449" t="s">
        <v>421</v>
      </c>
      <c r="B46" s="185">
        <f t="shared" si="9"/>
        <v>18</v>
      </c>
      <c r="C46" s="185">
        <f t="shared" si="10"/>
        <v>12</v>
      </c>
      <c r="D46" s="185">
        <f t="shared" si="11"/>
        <v>6</v>
      </c>
      <c r="E46" s="185">
        <f t="shared" si="12"/>
        <v>8</v>
      </c>
      <c r="F46" s="185">
        <v>4</v>
      </c>
      <c r="G46" s="185">
        <v>4</v>
      </c>
      <c r="H46" s="185">
        <f t="shared" si="13"/>
        <v>5</v>
      </c>
      <c r="I46" s="185">
        <v>3</v>
      </c>
      <c r="J46" s="185">
        <v>2</v>
      </c>
      <c r="K46" s="185">
        <f t="shared" si="14"/>
        <v>5</v>
      </c>
      <c r="L46" s="185">
        <v>5</v>
      </c>
      <c r="M46" s="185">
        <v>0</v>
      </c>
      <c r="N46" s="185">
        <f t="shared" si="16"/>
        <v>5</v>
      </c>
      <c r="O46" s="185">
        <v>3</v>
      </c>
      <c r="P46" s="185">
        <v>2</v>
      </c>
      <c r="Q46" s="185">
        <f t="shared" si="15"/>
        <v>0</v>
      </c>
      <c r="R46" s="185">
        <v>0</v>
      </c>
      <c r="S46" s="185">
        <v>0</v>
      </c>
    </row>
    <row r="47" spans="1:35" s="94" customFormat="1" ht="18.600000000000001" customHeight="1">
      <c r="A47" s="1449" t="s">
        <v>699</v>
      </c>
      <c r="B47" s="185">
        <f t="shared" si="9"/>
        <v>10</v>
      </c>
      <c r="C47" s="185">
        <f t="shared" si="10"/>
        <v>5</v>
      </c>
      <c r="D47" s="185">
        <f t="shared" si="11"/>
        <v>5</v>
      </c>
      <c r="E47" s="185">
        <f t="shared" si="12"/>
        <v>3</v>
      </c>
      <c r="F47" s="185">
        <v>1</v>
      </c>
      <c r="G47" s="185">
        <v>2</v>
      </c>
      <c r="H47" s="185">
        <f t="shared" si="13"/>
        <v>3</v>
      </c>
      <c r="I47" s="185">
        <v>2</v>
      </c>
      <c r="J47" s="185">
        <v>1</v>
      </c>
      <c r="K47" s="185">
        <f t="shared" si="14"/>
        <v>4</v>
      </c>
      <c r="L47" s="185">
        <v>2</v>
      </c>
      <c r="M47" s="185">
        <v>2</v>
      </c>
      <c r="N47" s="185">
        <f t="shared" si="16"/>
        <v>2</v>
      </c>
      <c r="O47" s="185">
        <v>1</v>
      </c>
      <c r="P47" s="185">
        <v>1</v>
      </c>
      <c r="Q47" s="185">
        <f t="shared" si="15"/>
        <v>0</v>
      </c>
      <c r="R47" s="185">
        <v>0</v>
      </c>
      <c r="S47" s="185">
        <v>0</v>
      </c>
    </row>
    <row r="48" spans="1:35" s="94" customFormat="1" ht="18.600000000000001" customHeight="1">
      <c r="A48" s="1449" t="s">
        <v>837</v>
      </c>
      <c r="B48" s="185">
        <f t="shared" si="9"/>
        <v>9</v>
      </c>
      <c r="C48" s="185">
        <f t="shared" si="10"/>
        <v>6</v>
      </c>
      <c r="D48" s="185">
        <f t="shared" si="11"/>
        <v>3</v>
      </c>
      <c r="E48" s="185">
        <f t="shared" si="12"/>
        <v>4</v>
      </c>
      <c r="F48" s="185">
        <v>2</v>
      </c>
      <c r="G48" s="185">
        <v>2</v>
      </c>
      <c r="H48" s="185">
        <f t="shared" si="13"/>
        <v>2</v>
      </c>
      <c r="I48" s="185">
        <v>1</v>
      </c>
      <c r="J48" s="185">
        <v>1</v>
      </c>
      <c r="K48" s="185">
        <f t="shared" si="14"/>
        <v>3</v>
      </c>
      <c r="L48" s="185">
        <v>3</v>
      </c>
      <c r="M48" s="185">
        <v>0</v>
      </c>
      <c r="N48" s="185">
        <f t="shared" si="16"/>
        <v>0</v>
      </c>
      <c r="O48" s="185">
        <v>0</v>
      </c>
      <c r="P48" s="185">
        <v>0</v>
      </c>
      <c r="Q48" s="185">
        <f t="shared" si="15"/>
        <v>0</v>
      </c>
      <c r="R48" s="185">
        <v>0</v>
      </c>
      <c r="S48" s="185">
        <v>0</v>
      </c>
    </row>
    <row r="49" spans="1:35" s="94" customFormat="1" ht="18.600000000000001" customHeight="1">
      <c r="A49" s="1449" t="s">
        <v>700</v>
      </c>
      <c r="B49" s="185">
        <f t="shared" si="9"/>
        <v>9</v>
      </c>
      <c r="C49" s="185">
        <f t="shared" si="10"/>
        <v>5</v>
      </c>
      <c r="D49" s="185">
        <f t="shared" si="11"/>
        <v>4</v>
      </c>
      <c r="E49" s="185">
        <f t="shared" si="12"/>
        <v>2</v>
      </c>
      <c r="F49" s="185">
        <v>2</v>
      </c>
      <c r="G49" s="185">
        <v>0</v>
      </c>
      <c r="H49" s="185">
        <f t="shared" si="13"/>
        <v>3</v>
      </c>
      <c r="I49" s="185">
        <v>1</v>
      </c>
      <c r="J49" s="185">
        <v>2</v>
      </c>
      <c r="K49" s="185">
        <f t="shared" si="14"/>
        <v>4</v>
      </c>
      <c r="L49" s="185">
        <v>2</v>
      </c>
      <c r="M49" s="185">
        <v>2</v>
      </c>
      <c r="N49" s="185">
        <f t="shared" si="16"/>
        <v>5</v>
      </c>
      <c r="O49" s="185">
        <v>4</v>
      </c>
      <c r="P49" s="185">
        <v>1</v>
      </c>
      <c r="Q49" s="185">
        <f t="shared" si="15"/>
        <v>0</v>
      </c>
      <c r="R49" s="185">
        <v>0</v>
      </c>
      <c r="S49" s="185">
        <v>0</v>
      </c>
    </row>
    <row r="50" spans="1:35" s="94" customFormat="1" ht="18.600000000000001" customHeight="1">
      <c r="A50" s="1449" t="s">
        <v>212</v>
      </c>
      <c r="B50" s="185">
        <f t="shared" si="9"/>
        <v>1</v>
      </c>
      <c r="C50" s="185">
        <f t="shared" si="10"/>
        <v>0</v>
      </c>
      <c r="D50" s="185">
        <f t="shared" si="11"/>
        <v>1</v>
      </c>
      <c r="E50" s="185">
        <f t="shared" si="12"/>
        <v>0</v>
      </c>
      <c r="F50" s="185">
        <v>0</v>
      </c>
      <c r="G50" s="185">
        <v>0</v>
      </c>
      <c r="H50" s="185">
        <f t="shared" si="13"/>
        <v>1</v>
      </c>
      <c r="I50" s="185">
        <v>0</v>
      </c>
      <c r="J50" s="185">
        <v>1</v>
      </c>
      <c r="K50" s="185">
        <f t="shared" si="14"/>
        <v>0</v>
      </c>
      <c r="L50" s="185">
        <v>0</v>
      </c>
      <c r="M50" s="185">
        <v>0</v>
      </c>
      <c r="N50" s="185">
        <f t="shared" si="16"/>
        <v>1</v>
      </c>
      <c r="O50" s="185">
        <v>0</v>
      </c>
      <c r="P50" s="185">
        <v>1</v>
      </c>
      <c r="Q50" s="185">
        <f t="shared" si="15"/>
        <v>0</v>
      </c>
      <c r="R50" s="185">
        <v>0</v>
      </c>
      <c r="S50" s="185">
        <v>0</v>
      </c>
    </row>
    <row r="51" spans="1:35" s="94" customFormat="1" ht="18.600000000000001" customHeight="1">
      <c r="A51" s="1449" t="s">
        <v>835</v>
      </c>
      <c r="B51" s="185">
        <f t="shared" si="9"/>
        <v>2</v>
      </c>
      <c r="C51" s="185">
        <f t="shared" si="10"/>
        <v>1</v>
      </c>
      <c r="D51" s="185">
        <f t="shared" si="11"/>
        <v>1</v>
      </c>
      <c r="E51" s="185">
        <f t="shared" si="12"/>
        <v>1</v>
      </c>
      <c r="F51" s="185">
        <v>1</v>
      </c>
      <c r="G51" s="185">
        <v>0</v>
      </c>
      <c r="H51" s="185">
        <f t="shared" si="13"/>
        <v>1</v>
      </c>
      <c r="I51" s="185">
        <v>0</v>
      </c>
      <c r="J51" s="185">
        <v>1</v>
      </c>
      <c r="K51" s="185">
        <f t="shared" si="14"/>
        <v>0</v>
      </c>
      <c r="L51" s="185">
        <v>0</v>
      </c>
      <c r="M51" s="185">
        <v>0</v>
      </c>
      <c r="N51" s="185">
        <f t="shared" si="16"/>
        <v>1</v>
      </c>
      <c r="O51" s="185">
        <v>0</v>
      </c>
      <c r="P51" s="185">
        <v>1</v>
      </c>
      <c r="Q51" s="185">
        <f t="shared" si="15"/>
        <v>0</v>
      </c>
      <c r="R51" s="185">
        <v>0</v>
      </c>
      <c r="S51" s="185">
        <v>0</v>
      </c>
    </row>
    <row r="52" spans="1:35" s="94" customFormat="1" ht="18.600000000000001" customHeight="1">
      <c r="A52" s="1449" t="s">
        <v>138</v>
      </c>
      <c r="B52" s="185">
        <f t="shared" si="9"/>
        <v>5</v>
      </c>
      <c r="C52" s="185">
        <f t="shared" si="10"/>
        <v>2</v>
      </c>
      <c r="D52" s="185">
        <f t="shared" si="11"/>
        <v>3</v>
      </c>
      <c r="E52" s="185">
        <f t="shared" si="12"/>
        <v>3</v>
      </c>
      <c r="F52" s="185">
        <v>0</v>
      </c>
      <c r="G52" s="185">
        <v>3</v>
      </c>
      <c r="H52" s="185">
        <f t="shared" si="13"/>
        <v>0</v>
      </c>
      <c r="I52" s="185">
        <v>0</v>
      </c>
      <c r="J52" s="185">
        <v>0</v>
      </c>
      <c r="K52" s="185">
        <f t="shared" si="14"/>
        <v>2</v>
      </c>
      <c r="L52" s="185">
        <v>2</v>
      </c>
      <c r="M52" s="185">
        <v>0</v>
      </c>
      <c r="N52" s="185">
        <f t="shared" si="16"/>
        <v>0</v>
      </c>
      <c r="O52" s="185">
        <v>0</v>
      </c>
      <c r="P52" s="185">
        <v>0</v>
      </c>
      <c r="Q52" s="185">
        <f t="shared" si="15"/>
        <v>0</v>
      </c>
      <c r="R52" s="185">
        <v>0</v>
      </c>
      <c r="S52" s="185">
        <v>0</v>
      </c>
    </row>
    <row r="53" spans="1:35" s="94" customFormat="1" ht="18.600000000000001" customHeight="1">
      <c r="A53" s="1449" t="s">
        <v>423</v>
      </c>
      <c r="B53" s="185">
        <f t="shared" si="9"/>
        <v>32</v>
      </c>
      <c r="C53" s="185">
        <f t="shared" si="10"/>
        <v>21</v>
      </c>
      <c r="D53" s="185">
        <f t="shared" si="11"/>
        <v>11</v>
      </c>
      <c r="E53" s="185">
        <f t="shared" si="12"/>
        <v>11</v>
      </c>
      <c r="F53" s="185">
        <v>7</v>
      </c>
      <c r="G53" s="185">
        <v>4</v>
      </c>
      <c r="H53" s="185">
        <f t="shared" si="13"/>
        <v>9</v>
      </c>
      <c r="I53" s="185">
        <v>8</v>
      </c>
      <c r="J53" s="185">
        <v>1</v>
      </c>
      <c r="K53" s="185">
        <f t="shared" si="14"/>
        <v>12</v>
      </c>
      <c r="L53" s="185">
        <v>6</v>
      </c>
      <c r="M53" s="185">
        <v>6</v>
      </c>
      <c r="N53" s="185">
        <f t="shared" si="16"/>
        <v>9</v>
      </c>
      <c r="O53" s="185">
        <v>4</v>
      </c>
      <c r="P53" s="185">
        <v>5</v>
      </c>
      <c r="Q53" s="185">
        <f t="shared" si="15"/>
        <v>1</v>
      </c>
      <c r="R53" s="185">
        <v>0</v>
      </c>
      <c r="S53" s="185">
        <v>1</v>
      </c>
    </row>
    <row r="54" spans="1:35" s="94" customFormat="1" ht="18.600000000000001" customHeight="1">
      <c r="A54" s="1449" t="s">
        <v>424</v>
      </c>
      <c r="B54" s="185">
        <f t="shared" si="9"/>
        <v>1</v>
      </c>
      <c r="C54" s="185">
        <f t="shared" si="10"/>
        <v>1</v>
      </c>
      <c r="D54" s="185">
        <f t="shared" si="11"/>
        <v>0</v>
      </c>
      <c r="E54" s="185">
        <f t="shared" si="12"/>
        <v>1</v>
      </c>
      <c r="F54" s="185">
        <v>1</v>
      </c>
      <c r="G54" s="185">
        <v>0</v>
      </c>
      <c r="H54" s="185">
        <f t="shared" si="13"/>
        <v>0</v>
      </c>
      <c r="I54" s="185">
        <v>0</v>
      </c>
      <c r="J54" s="185">
        <v>0</v>
      </c>
      <c r="K54" s="185">
        <f t="shared" si="14"/>
        <v>0</v>
      </c>
      <c r="L54" s="185">
        <v>0</v>
      </c>
      <c r="M54" s="185">
        <v>0</v>
      </c>
      <c r="N54" s="185">
        <f t="shared" si="16"/>
        <v>0</v>
      </c>
      <c r="O54" s="185">
        <v>0</v>
      </c>
      <c r="P54" s="185">
        <v>0</v>
      </c>
      <c r="Q54" s="185">
        <f t="shared" si="15"/>
        <v>0</v>
      </c>
      <c r="R54" s="185">
        <v>0</v>
      </c>
      <c r="S54" s="185">
        <v>0</v>
      </c>
    </row>
    <row r="55" spans="1:35" s="94" customFormat="1" ht="18.600000000000001" customHeight="1">
      <c r="A55" s="1449" t="s">
        <v>833</v>
      </c>
      <c r="B55" s="185">
        <f t="shared" si="9"/>
        <v>9</v>
      </c>
      <c r="C55" s="185">
        <f t="shared" si="10"/>
        <v>5</v>
      </c>
      <c r="D55" s="185">
        <f t="shared" si="11"/>
        <v>4</v>
      </c>
      <c r="E55" s="185">
        <f t="shared" si="12"/>
        <v>2</v>
      </c>
      <c r="F55" s="185">
        <v>1</v>
      </c>
      <c r="G55" s="185">
        <v>1</v>
      </c>
      <c r="H55" s="185">
        <f t="shared" si="13"/>
        <v>4</v>
      </c>
      <c r="I55" s="185">
        <v>2</v>
      </c>
      <c r="J55" s="185">
        <v>2</v>
      </c>
      <c r="K55" s="185">
        <f t="shared" si="14"/>
        <v>3</v>
      </c>
      <c r="L55" s="185">
        <v>2</v>
      </c>
      <c r="M55" s="185">
        <v>1</v>
      </c>
      <c r="N55" s="185">
        <f t="shared" si="16"/>
        <v>1</v>
      </c>
      <c r="O55" s="185">
        <v>1</v>
      </c>
      <c r="P55" s="185">
        <v>0</v>
      </c>
      <c r="Q55" s="185">
        <f t="shared" si="15"/>
        <v>1</v>
      </c>
      <c r="R55" s="185">
        <v>0</v>
      </c>
      <c r="S55" s="185">
        <v>1</v>
      </c>
    </row>
    <row r="56" spans="1:35" s="94" customFormat="1" ht="18.600000000000001" customHeight="1">
      <c r="A56" s="1449" t="s">
        <v>100</v>
      </c>
      <c r="B56" s="185">
        <f t="shared" si="9"/>
        <v>0</v>
      </c>
      <c r="C56" s="185">
        <f t="shared" si="10"/>
        <v>0</v>
      </c>
      <c r="D56" s="185">
        <f t="shared" si="11"/>
        <v>0</v>
      </c>
      <c r="E56" s="185">
        <f t="shared" si="12"/>
        <v>0</v>
      </c>
      <c r="F56" s="185">
        <v>0</v>
      </c>
      <c r="G56" s="185">
        <v>0</v>
      </c>
      <c r="H56" s="185">
        <f t="shared" si="13"/>
        <v>0</v>
      </c>
      <c r="I56" s="185">
        <v>0</v>
      </c>
      <c r="J56" s="185">
        <v>0</v>
      </c>
      <c r="K56" s="185">
        <f t="shared" si="14"/>
        <v>0</v>
      </c>
      <c r="L56" s="185">
        <v>0</v>
      </c>
      <c r="M56" s="185">
        <v>0</v>
      </c>
      <c r="N56" s="185">
        <f t="shared" si="16"/>
        <v>0</v>
      </c>
      <c r="O56" s="185">
        <v>0</v>
      </c>
      <c r="P56" s="185">
        <v>0</v>
      </c>
      <c r="Q56" s="185">
        <f t="shared" si="15"/>
        <v>0</v>
      </c>
      <c r="R56" s="185">
        <v>0</v>
      </c>
      <c r="S56" s="185">
        <v>0</v>
      </c>
    </row>
    <row r="57" spans="1:35" s="94" customFormat="1" ht="18.600000000000001" customHeight="1">
      <c r="A57" s="1449" t="s">
        <v>101</v>
      </c>
      <c r="B57" s="185">
        <f t="shared" si="9"/>
        <v>1</v>
      </c>
      <c r="C57" s="185">
        <f t="shared" si="10"/>
        <v>1</v>
      </c>
      <c r="D57" s="185">
        <f t="shared" si="11"/>
        <v>0</v>
      </c>
      <c r="E57" s="185">
        <f t="shared" si="12"/>
        <v>1</v>
      </c>
      <c r="F57" s="185">
        <v>1</v>
      </c>
      <c r="G57" s="185">
        <v>0</v>
      </c>
      <c r="H57" s="185">
        <f t="shared" si="13"/>
        <v>0</v>
      </c>
      <c r="I57" s="185">
        <v>0</v>
      </c>
      <c r="J57" s="185">
        <v>0</v>
      </c>
      <c r="K57" s="185">
        <f t="shared" si="14"/>
        <v>0</v>
      </c>
      <c r="L57" s="185">
        <v>0</v>
      </c>
      <c r="M57" s="185">
        <v>0</v>
      </c>
      <c r="N57" s="185">
        <f t="shared" si="16"/>
        <v>0</v>
      </c>
      <c r="O57" s="185">
        <v>0</v>
      </c>
      <c r="P57" s="185">
        <v>0</v>
      </c>
      <c r="Q57" s="185">
        <f t="shared" si="15"/>
        <v>0</v>
      </c>
      <c r="R57" s="185">
        <v>0</v>
      </c>
      <c r="S57" s="185">
        <v>0</v>
      </c>
    </row>
    <row r="58" spans="1:35" s="94" customFormat="1" ht="18.600000000000001" customHeight="1">
      <c r="A58" s="318" t="s">
        <v>287</v>
      </c>
      <c r="B58" s="184">
        <f t="shared" si="9"/>
        <v>1</v>
      </c>
      <c r="C58" s="184">
        <f t="shared" si="10"/>
        <v>1</v>
      </c>
      <c r="D58" s="184">
        <f t="shared" si="11"/>
        <v>0</v>
      </c>
      <c r="E58" s="184">
        <f t="shared" si="12"/>
        <v>0</v>
      </c>
      <c r="F58" s="184">
        <v>0</v>
      </c>
      <c r="G58" s="184">
        <v>0</v>
      </c>
      <c r="H58" s="184">
        <f t="shared" si="13"/>
        <v>1</v>
      </c>
      <c r="I58" s="184">
        <v>1</v>
      </c>
      <c r="J58" s="184">
        <v>0</v>
      </c>
      <c r="K58" s="184">
        <f t="shared" si="14"/>
        <v>0</v>
      </c>
      <c r="L58" s="184">
        <v>0</v>
      </c>
      <c r="M58" s="184">
        <v>0</v>
      </c>
      <c r="N58" s="184">
        <f t="shared" si="16"/>
        <v>1</v>
      </c>
      <c r="O58" s="184">
        <v>1</v>
      </c>
      <c r="P58" s="184">
        <v>0</v>
      </c>
      <c r="Q58" s="184">
        <f t="shared" si="15"/>
        <v>0</v>
      </c>
      <c r="R58" s="184">
        <v>0</v>
      </c>
      <c r="S58" s="184">
        <v>0</v>
      </c>
    </row>
    <row r="59" spans="1:35" s="104" customFormat="1" ht="13.9" customHeight="1">
      <c r="A59" s="106" t="s">
        <v>83</v>
      </c>
      <c r="D59" s="105" t="s">
        <v>84</v>
      </c>
      <c r="E59" s="103"/>
      <c r="G59" s="103"/>
      <c r="H59" s="106" t="s">
        <v>85</v>
      </c>
      <c r="I59" s="103"/>
      <c r="M59" s="104" t="s">
        <v>87</v>
      </c>
      <c r="Q59" s="103"/>
      <c r="R59" s="103"/>
      <c r="S59" s="1607" t="s">
        <v>321</v>
      </c>
    </row>
    <row r="60" spans="1:35" s="104" customFormat="1" ht="13.9" customHeight="1">
      <c r="B60" s="102"/>
      <c r="C60" s="101"/>
      <c r="D60" s="101"/>
      <c r="E60" s="101"/>
      <c r="G60" s="101"/>
      <c r="H60" s="106" t="s">
        <v>86</v>
      </c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</row>
    <row r="61" spans="1:35" s="104" customFormat="1" ht="13.9" customHeight="1">
      <c r="A61" s="94" t="s">
        <v>141</v>
      </c>
      <c r="B61" s="108"/>
      <c r="C61" s="108"/>
      <c r="D61" s="1532"/>
      <c r="E61" s="1532"/>
      <c r="F61" s="1532"/>
      <c r="G61" s="1532"/>
      <c r="H61" s="1532"/>
      <c r="I61" s="1532"/>
      <c r="J61" s="1532"/>
      <c r="K61" s="1532"/>
      <c r="L61" s="1532"/>
      <c r="M61" s="1532"/>
      <c r="N61" s="1532"/>
      <c r="O61" s="1532"/>
      <c r="P61" s="1532"/>
      <c r="Q61" s="116"/>
      <c r="R61" s="116"/>
      <c r="S61" s="1532"/>
    </row>
    <row r="62" spans="1:35" s="104" customFormat="1" ht="13.9" customHeight="1">
      <c r="A62" s="24" t="s">
        <v>272</v>
      </c>
      <c r="D62" s="106"/>
      <c r="F62" s="106"/>
      <c r="G62" s="106"/>
      <c r="L62" s="105"/>
      <c r="M62" s="105"/>
      <c r="N62" s="105"/>
      <c r="O62" s="105"/>
      <c r="P62" s="105"/>
      <c r="Q62" s="105"/>
      <c r="R62" s="105"/>
      <c r="S62" s="105"/>
    </row>
    <row r="63" spans="1:35" s="94" customFormat="1" ht="13.9" customHeight="1">
      <c r="A63" s="157"/>
      <c r="B63" s="157"/>
      <c r="AE63" s="1469"/>
      <c r="AF63" s="1469"/>
      <c r="AG63" s="1469"/>
      <c r="AH63" s="1469"/>
      <c r="AI63" s="1469"/>
    </row>
  </sheetData>
  <mergeCells count="30">
    <mergeCell ref="N1:P1"/>
    <mergeCell ref="N2:P2"/>
    <mergeCell ref="Q1:S1"/>
    <mergeCell ref="Q2:S2"/>
    <mergeCell ref="B4:Q4"/>
    <mergeCell ref="R4:S4"/>
    <mergeCell ref="A3:S3"/>
    <mergeCell ref="A5:A7"/>
    <mergeCell ref="B5:M5"/>
    <mergeCell ref="Q5:S6"/>
    <mergeCell ref="H6:J6"/>
    <mergeCell ref="K6:M6"/>
    <mergeCell ref="N5:P6"/>
    <mergeCell ref="B6:D6"/>
    <mergeCell ref="E6:G6"/>
    <mergeCell ref="A36:S36"/>
    <mergeCell ref="N34:P34"/>
    <mergeCell ref="Q34:S34"/>
    <mergeCell ref="N38:P39"/>
    <mergeCell ref="A38:A40"/>
    <mergeCell ref="B38:M38"/>
    <mergeCell ref="B39:D39"/>
    <mergeCell ref="Q38:S39"/>
    <mergeCell ref="N35:P35"/>
    <mergeCell ref="Q35:S35"/>
    <mergeCell ref="E39:G39"/>
    <mergeCell ref="H39:J39"/>
    <mergeCell ref="K39:M39"/>
    <mergeCell ref="B37:Q37"/>
    <mergeCell ref="R37:S3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&amp;C&amp;"新細明體,標準"&amp;8&amp;A</oddFooter>
  </headerFooter>
  <rowBreaks count="1" manualBreakCount="1">
    <brk id="3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0"/>
  <sheetViews>
    <sheetView view="pageBreakPreview" topLeftCell="A43" zoomScaleNormal="80" zoomScaleSheetLayoutView="100" workbookViewId="0">
      <selection activeCell="I10" sqref="I10"/>
    </sheetView>
  </sheetViews>
  <sheetFormatPr defaultColWidth="9" defaultRowHeight="15.75"/>
  <cols>
    <col min="1" max="1" width="15.625" style="14" customWidth="1"/>
    <col min="2" max="5" width="4.125" style="15" customWidth="1"/>
    <col min="6" max="6" width="6.375" style="15" customWidth="1"/>
    <col min="7" max="7" width="4.125" style="15" customWidth="1"/>
    <col min="8" max="13" width="4.125" style="14" customWidth="1"/>
    <col min="14" max="25" width="4.25" style="14" customWidth="1"/>
    <col min="26" max="16384" width="9" style="14"/>
  </cols>
  <sheetData>
    <row r="1" spans="1:25" s="104" customFormat="1" ht="15" customHeight="1">
      <c r="A1" s="1523" t="s">
        <v>143</v>
      </c>
      <c r="B1" s="108"/>
      <c r="C1" s="108"/>
      <c r="D1" s="108"/>
      <c r="E1" s="108"/>
      <c r="F1" s="108"/>
      <c r="G1" s="108"/>
      <c r="T1" s="1942" t="s">
        <v>139</v>
      </c>
      <c r="U1" s="1942"/>
      <c r="V1" s="1942" t="s">
        <v>89</v>
      </c>
      <c r="W1" s="1942"/>
      <c r="X1" s="1942"/>
      <c r="Y1" s="1942"/>
    </row>
    <row r="2" spans="1:25" s="104" customFormat="1" ht="15" customHeight="1">
      <c r="A2" s="1523" t="s">
        <v>34</v>
      </c>
      <c r="B2" s="108" t="s">
        <v>292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7" t="s">
        <v>288</v>
      </c>
      <c r="T2" s="1942" t="s">
        <v>208</v>
      </c>
      <c r="U2" s="1942"/>
      <c r="V2" s="1942" t="s">
        <v>293</v>
      </c>
      <c r="W2" s="1942"/>
      <c r="X2" s="1942"/>
      <c r="Y2" s="1942"/>
    </row>
    <row r="3" spans="1:25" s="113" customFormat="1" ht="24.75" customHeight="1">
      <c r="A3" s="1943" t="s">
        <v>157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2049"/>
      <c r="X3" s="2049"/>
      <c r="Y3" s="2049"/>
    </row>
    <row r="4" spans="1:25" s="104" customFormat="1" ht="15" customHeight="1">
      <c r="A4" s="1642" t="s">
        <v>294</v>
      </c>
      <c r="B4" s="1941" t="s">
        <v>317</v>
      </c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941"/>
      <c r="V4" s="1941"/>
      <c r="W4" s="1941"/>
      <c r="X4" s="114"/>
      <c r="Y4" s="1562" t="s">
        <v>224</v>
      </c>
    </row>
    <row r="5" spans="1:25" s="104" customFormat="1" ht="15" customHeight="1">
      <c r="A5" s="2054" t="s">
        <v>156</v>
      </c>
      <c r="B5" s="1942" t="s">
        <v>67</v>
      </c>
      <c r="C5" s="1942"/>
      <c r="D5" s="1942"/>
      <c r="E5" s="1942" t="s">
        <v>651</v>
      </c>
      <c r="F5" s="1942"/>
      <c r="G5" s="1942"/>
      <c r="H5" s="1942"/>
      <c r="I5" s="1942"/>
      <c r="J5" s="1942"/>
      <c r="K5" s="1942"/>
      <c r="L5" s="1942"/>
      <c r="M5" s="1942"/>
      <c r="N5" s="1947" t="s">
        <v>652</v>
      </c>
      <c r="O5" s="1948"/>
      <c r="P5" s="1948"/>
      <c r="Q5" s="1948"/>
      <c r="R5" s="1948"/>
      <c r="S5" s="1948"/>
      <c r="T5" s="1948"/>
      <c r="U5" s="1948"/>
      <c r="V5" s="1948"/>
      <c r="W5" s="1948"/>
      <c r="X5" s="1948"/>
      <c r="Y5" s="1948"/>
    </row>
    <row r="6" spans="1:25" s="104" customFormat="1" ht="15" customHeight="1">
      <c r="A6" s="2055"/>
      <c r="B6" s="1942"/>
      <c r="C6" s="1942"/>
      <c r="D6" s="1942"/>
      <c r="E6" s="1942" t="s">
        <v>1083</v>
      </c>
      <c r="F6" s="1942"/>
      <c r="G6" s="1942"/>
      <c r="H6" s="1942" t="s">
        <v>2377</v>
      </c>
      <c r="I6" s="1942"/>
      <c r="J6" s="1942"/>
      <c r="K6" s="1942" t="s">
        <v>2378</v>
      </c>
      <c r="L6" s="1942"/>
      <c r="M6" s="1942"/>
      <c r="N6" s="1942" t="s">
        <v>204</v>
      </c>
      <c r="O6" s="1942"/>
      <c r="P6" s="1942"/>
      <c r="Q6" s="1942"/>
      <c r="R6" s="1942" t="s">
        <v>261</v>
      </c>
      <c r="S6" s="1942"/>
      <c r="T6" s="1942"/>
      <c r="U6" s="1942"/>
      <c r="V6" s="1942" t="s">
        <v>279</v>
      </c>
      <c r="W6" s="1942"/>
      <c r="X6" s="1942"/>
      <c r="Y6" s="1942"/>
    </row>
    <row r="7" spans="1:25" s="104" customFormat="1" ht="15" customHeight="1">
      <c r="A7" s="2056"/>
      <c r="B7" s="1528" t="s">
        <v>391</v>
      </c>
      <c r="C7" s="1523" t="s">
        <v>142</v>
      </c>
      <c r="D7" s="1523" t="s">
        <v>68</v>
      </c>
      <c r="E7" s="1523" t="s">
        <v>391</v>
      </c>
      <c r="F7" s="1523" t="s">
        <v>142</v>
      </c>
      <c r="G7" s="1523" t="s">
        <v>68</v>
      </c>
      <c r="H7" s="1523" t="s">
        <v>391</v>
      </c>
      <c r="I7" s="1523" t="s">
        <v>142</v>
      </c>
      <c r="J7" s="1523" t="s">
        <v>68</v>
      </c>
      <c r="K7" s="1523" t="s">
        <v>391</v>
      </c>
      <c r="L7" s="1523" t="s">
        <v>142</v>
      </c>
      <c r="M7" s="1523" t="s">
        <v>68</v>
      </c>
      <c r="N7" s="1942" t="s">
        <v>391</v>
      </c>
      <c r="O7" s="1942"/>
      <c r="P7" s="1523" t="s">
        <v>142</v>
      </c>
      <c r="Q7" s="1523" t="s">
        <v>68</v>
      </c>
      <c r="R7" s="1942" t="s">
        <v>391</v>
      </c>
      <c r="S7" s="1942"/>
      <c r="T7" s="1523" t="s">
        <v>142</v>
      </c>
      <c r="U7" s="1523" t="s">
        <v>68</v>
      </c>
      <c r="V7" s="1942" t="s">
        <v>391</v>
      </c>
      <c r="W7" s="1942"/>
      <c r="X7" s="1523" t="s">
        <v>142</v>
      </c>
      <c r="Y7" s="1523" t="s">
        <v>68</v>
      </c>
    </row>
    <row r="8" spans="1:25" s="104" customFormat="1" ht="15" customHeight="1">
      <c r="A8" s="116" t="s">
        <v>150</v>
      </c>
      <c r="B8" s="188">
        <v>4567</v>
      </c>
      <c r="C8" s="189">
        <v>2308</v>
      </c>
      <c r="D8" s="189">
        <v>2259</v>
      </c>
      <c r="E8" s="189">
        <v>1390</v>
      </c>
      <c r="F8" s="189">
        <v>684</v>
      </c>
      <c r="G8" s="189">
        <v>706</v>
      </c>
      <c r="H8" s="189">
        <v>1526</v>
      </c>
      <c r="I8" s="1610">
        <v>796</v>
      </c>
      <c r="J8" s="1610">
        <v>730</v>
      </c>
      <c r="K8" s="1610">
        <v>1651</v>
      </c>
      <c r="L8" s="1610">
        <v>828</v>
      </c>
      <c r="M8" s="1610">
        <v>823</v>
      </c>
      <c r="N8" s="1610"/>
      <c r="O8" s="1610">
        <v>76</v>
      </c>
      <c r="P8" s="1610">
        <v>29</v>
      </c>
      <c r="Q8" s="1610">
        <v>47</v>
      </c>
      <c r="R8" s="1610"/>
      <c r="S8" s="1610">
        <v>4191</v>
      </c>
      <c r="T8" s="1610">
        <v>2122</v>
      </c>
      <c r="U8" s="1610">
        <v>2069</v>
      </c>
      <c r="V8" s="1610"/>
      <c r="W8" s="1610">
        <v>300</v>
      </c>
      <c r="X8" s="1610">
        <v>157</v>
      </c>
      <c r="Y8" s="1610">
        <v>143</v>
      </c>
    </row>
    <row r="9" spans="1:25" s="104" customFormat="1" ht="18" customHeight="1">
      <c r="A9" s="108" t="s">
        <v>280</v>
      </c>
      <c r="B9" s="188"/>
      <c r="C9" s="189"/>
      <c r="D9" s="189"/>
      <c r="E9" s="189"/>
      <c r="F9" s="189"/>
      <c r="G9" s="189"/>
      <c r="H9" s="189"/>
      <c r="I9" s="1610"/>
      <c r="J9" s="1610"/>
      <c r="K9" s="1610"/>
      <c r="L9" s="1610"/>
      <c r="M9" s="1610"/>
      <c r="N9" s="1610"/>
      <c r="O9" s="1610"/>
      <c r="P9" s="1610"/>
      <c r="Q9" s="1610"/>
      <c r="R9" s="1610"/>
      <c r="S9" s="1610"/>
      <c r="T9" s="1610"/>
      <c r="U9" s="1610"/>
      <c r="V9" s="1610"/>
      <c r="W9" s="1610"/>
      <c r="X9" s="1610"/>
      <c r="Y9" s="1610"/>
    </row>
    <row r="10" spans="1:25" s="104" customFormat="1" ht="15" customHeight="1">
      <c r="A10" s="93" t="s">
        <v>270</v>
      </c>
      <c r="B10" s="188">
        <v>291</v>
      </c>
      <c r="C10" s="189">
        <v>142</v>
      </c>
      <c r="D10" s="189">
        <v>149</v>
      </c>
      <c r="E10" s="189">
        <v>89</v>
      </c>
      <c r="F10" s="189">
        <v>37</v>
      </c>
      <c r="G10" s="189">
        <v>52</v>
      </c>
      <c r="H10" s="1610">
        <v>104</v>
      </c>
      <c r="I10" s="1610">
        <v>56</v>
      </c>
      <c r="J10" s="1610">
        <v>48</v>
      </c>
      <c r="K10" s="1610">
        <v>98</v>
      </c>
      <c r="L10" s="1610">
        <v>49</v>
      </c>
      <c r="M10" s="1610">
        <v>49</v>
      </c>
      <c r="N10" s="1610"/>
      <c r="O10" s="1610">
        <v>0</v>
      </c>
      <c r="P10" s="1610">
        <v>0</v>
      </c>
      <c r="Q10" s="1610">
        <v>0</v>
      </c>
      <c r="R10" s="1610"/>
      <c r="S10" s="1610">
        <v>291</v>
      </c>
      <c r="T10" s="1610">
        <v>142</v>
      </c>
      <c r="U10" s="1610">
        <v>149</v>
      </c>
      <c r="V10" s="1610"/>
      <c r="W10" s="189">
        <v>0</v>
      </c>
      <c r="X10" s="1610">
        <v>0</v>
      </c>
      <c r="Y10" s="194">
        <v>0</v>
      </c>
    </row>
    <row r="11" spans="1:25" s="104" customFormat="1" ht="15" customHeight="1">
      <c r="A11" s="93" t="s">
        <v>96</v>
      </c>
      <c r="B11" s="188">
        <v>327</v>
      </c>
      <c r="C11" s="189">
        <v>173</v>
      </c>
      <c r="D11" s="189">
        <v>154</v>
      </c>
      <c r="E11" s="189">
        <v>99</v>
      </c>
      <c r="F11" s="189">
        <v>48</v>
      </c>
      <c r="G11" s="189">
        <v>51</v>
      </c>
      <c r="H11" s="1610">
        <v>101</v>
      </c>
      <c r="I11" s="1610">
        <v>56</v>
      </c>
      <c r="J11" s="1610">
        <v>45</v>
      </c>
      <c r="K11" s="1610">
        <v>127</v>
      </c>
      <c r="L11" s="1610">
        <v>69</v>
      </c>
      <c r="M11" s="1610">
        <v>58</v>
      </c>
      <c r="N11" s="1610"/>
      <c r="O11" s="1610">
        <v>0</v>
      </c>
      <c r="P11" s="1610">
        <v>0</v>
      </c>
      <c r="Q11" s="1610">
        <v>0</v>
      </c>
      <c r="R11" s="1610"/>
      <c r="S11" s="1610">
        <v>327</v>
      </c>
      <c r="T11" s="1610">
        <v>173</v>
      </c>
      <c r="U11" s="1610">
        <v>154</v>
      </c>
      <c r="V11" s="1610"/>
      <c r="W11" s="189">
        <v>0</v>
      </c>
      <c r="X11" s="1610">
        <v>0</v>
      </c>
      <c r="Y11" s="194">
        <v>0</v>
      </c>
    </row>
    <row r="12" spans="1:25" s="104" customFormat="1" ht="15" customHeight="1">
      <c r="A12" s="93" t="s">
        <v>97</v>
      </c>
      <c r="B12" s="188">
        <v>417</v>
      </c>
      <c r="C12" s="189">
        <v>208</v>
      </c>
      <c r="D12" s="189">
        <v>209</v>
      </c>
      <c r="E12" s="189">
        <v>127</v>
      </c>
      <c r="F12" s="189">
        <v>60</v>
      </c>
      <c r="G12" s="189">
        <v>67</v>
      </c>
      <c r="H12" s="1610">
        <v>144</v>
      </c>
      <c r="I12" s="1610">
        <v>83</v>
      </c>
      <c r="J12" s="1610">
        <v>61</v>
      </c>
      <c r="K12" s="1610">
        <v>146</v>
      </c>
      <c r="L12" s="1610">
        <v>65</v>
      </c>
      <c r="M12" s="1610">
        <v>81</v>
      </c>
      <c r="N12" s="1610"/>
      <c r="O12" s="1610">
        <v>18</v>
      </c>
      <c r="P12" s="1610">
        <v>8</v>
      </c>
      <c r="Q12" s="1610">
        <v>10</v>
      </c>
      <c r="R12" s="1610"/>
      <c r="S12" s="1610">
        <v>345</v>
      </c>
      <c r="T12" s="1610">
        <v>174</v>
      </c>
      <c r="U12" s="1610">
        <v>171</v>
      </c>
      <c r="V12" s="1610"/>
      <c r="W12" s="189">
        <v>54</v>
      </c>
      <c r="X12" s="1610">
        <v>26</v>
      </c>
      <c r="Y12" s="194">
        <v>28</v>
      </c>
    </row>
    <row r="13" spans="1:25" s="104" customFormat="1" ht="15" customHeight="1">
      <c r="A13" s="93" t="s">
        <v>98</v>
      </c>
      <c r="B13" s="188">
        <v>306</v>
      </c>
      <c r="C13" s="189">
        <v>149</v>
      </c>
      <c r="D13" s="189">
        <v>157</v>
      </c>
      <c r="E13" s="189">
        <v>95</v>
      </c>
      <c r="F13" s="189">
        <v>38</v>
      </c>
      <c r="G13" s="189">
        <v>57</v>
      </c>
      <c r="H13" s="1610">
        <v>95</v>
      </c>
      <c r="I13" s="1610">
        <v>46</v>
      </c>
      <c r="J13" s="1610">
        <v>49</v>
      </c>
      <c r="K13" s="1610">
        <v>116</v>
      </c>
      <c r="L13" s="1610">
        <v>65</v>
      </c>
      <c r="M13" s="1610">
        <v>51</v>
      </c>
      <c r="N13" s="1610"/>
      <c r="O13" s="1610">
        <v>0</v>
      </c>
      <c r="P13" s="1610">
        <v>0</v>
      </c>
      <c r="Q13" s="1610">
        <v>0</v>
      </c>
      <c r="R13" s="1610"/>
      <c r="S13" s="1610">
        <v>306</v>
      </c>
      <c r="T13" s="1610">
        <v>149</v>
      </c>
      <c r="U13" s="1610">
        <v>157</v>
      </c>
      <c r="V13" s="1610"/>
      <c r="W13" s="189">
        <v>0</v>
      </c>
      <c r="X13" s="1610">
        <v>0</v>
      </c>
      <c r="Y13" s="194">
        <v>0</v>
      </c>
    </row>
    <row r="14" spans="1:25" s="104" customFormat="1" ht="15" customHeight="1">
      <c r="A14" s="93" t="s">
        <v>99</v>
      </c>
      <c r="B14" s="188">
        <v>302</v>
      </c>
      <c r="C14" s="189">
        <v>147</v>
      </c>
      <c r="D14" s="189">
        <v>155</v>
      </c>
      <c r="E14" s="189">
        <v>86</v>
      </c>
      <c r="F14" s="189">
        <v>46</v>
      </c>
      <c r="G14" s="189">
        <v>40</v>
      </c>
      <c r="H14" s="189">
        <v>115</v>
      </c>
      <c r="I14" s="1610">
        <v>55</v>
      </c>
      <c r="J14" s="1610">
        <v>60</v>
      </c>
      <c r="K14" s="1610">
        <v>101</v>
      </c>
      <c r="L14" s="1610">
        <v>46</v>
      </c>
      <c r="M14" s="1610">
        <v>55</v>
      </c>
      <c r="N14" s="1610"/>
      <c r="O14" s="1610">
        <v>0</v>
      </c>
      <c r="P14" s="1610">
        <v>0</v>
      </c>
      <c r="Q14" s="1610">
        <v>0</v>
      </c>
      <c r="R14" s="1610"/>
      <c r="S14" s="1610">
        <v>302</v>
      </c>
      <c r="T14" s="1610">
        <v>147</v>
      </c>
      <c r="U14" s="1610">
        <v>155</v>
      </c>
      <c r="V14" s="1610"/>
      <c r="W14" s="1610">
        <v>0</v>
      </c>
      <c r="X14" s="1610">
        <v>0</v>
      </c>
      <c r="Y14" s="1610">
        <v>0</v>
      </c>
    </row>
    <row r="15" spans="1:25" s="104" customFormat="1" ht="15" customHeight="1">
      <c r="A15" s="93" t="s">
        <v>281</v>
      </c>
      <c r="B15" s="188">
        <v>300</v>
      </c>
      <c r="C15" s="189">
        <v>143</v>
      </c>
      <c r="D15" s="189">
        <v>157</v>
      </c>
      <c r="E15" s="189">
        <v>90</v>
      </c>
      <c r="F15" s="189">
        <v>45</v>
      </c>
      <c r="G15" s="189">
        <v>45</v>
      </c>
      <c r="H15" s="189">
        <v>94</v>
      </c>
      <c r="I15" s="1610">
        <v>43</v>
      </c>
      <c r="J15" s="1610">
        <v>51</v>
      </c>
      <c r="K15" s="1610">
        <v>116</v>
      </c>
      <c r="L15" s="1610">
        <v>55</v>
      </c>
      <c r="M15" s="1610">
        <v>61</v>
      </c>
      <c r="N15" s="1610"/>
      <c r="O15" s="1610">
        <v>0</v>
      </c>
      <c r="P15" s="1610">
        <v>0</v>
      </c>
      <c r="Q15" s="1610">
        <v>0</v>
      </c>
      <c r="R15" s="1610"/>
      <c r="S15" s="1610">
        <v>285</v>
      </c>
      <c r="T15" s="1610">
        <v>136</v>
      </c>
      <c r="U15" s="1610">
        <v>149</v>
      </c>
      <c r="V15" s="1610"/>
      <c r="W15" s="1610">
        <v>15</v>
      </c>
      <c r="X15" s="1610">
        <v>7</v>
      </c>
      <c r="Y15" s="1610">
        <v>8</v>
      </c>
    </row>
    <row r="16" spans="1:25" s="104" customFormat="1" ht="15" customHeight="1">
      <c r="A16" s="93" t="s">
        <v>282</v>
      </c>
      <c r="B16" s="188">
        <v>366</v>
      </c>
      <c r="C16" s="189">
        <v>186</v>
      </c>
      <c r="D16" s="189">
        <v>180</v>
      </c>
      <c r="E16" s="189">
        <v>93</v>
      </c>
      <c r="F16" s="189">
        <v>52</v>
      </c>
      <c r="G16" s="189">
        <v>41</v>
      </c>
      <c r="H16" s="189">
        <v>133</v>
      </c>
      <c r="I16" s="1610">
        <v>68</v>
      </c>
      <c r="J16" s="1610">
        <v>65</v>
      </c>
      <c r="K16" s="1610">
        <v>140</v>
      </c>
      <c r="L16" s="1610">
        <v>66</v>
      </c>
      <c r="M16" s="1610">
        <v>74</v>
      </c>
      <c r="N16" s="1610"/>
      <c r="O16" s="1610">
        <v>0</v>
      </c>
      <c r="P16" s="1610">
        <v>0</v>
      </c>
      <c r="Q16" s="1610">
        <v>0</v>
      </c>
      <c r="R16" s="1610"/>
      <c r="S16" s="1610">
        <v>366</v>
      </c>
      <c r="T16" s="1610">
        <v>186</v>
      </c>
      <c r="U16" s="1610">
        <v>180</v>
      </c>
      <c r="V16" s="1610"/>
      <c r="W16" s="1610">
        <v>0</v>
      </c>
      <c r="X16" s="1610">
        <v>0</v>
      </c>
      <c r="Y16" s="1610">
        <v>0</v>
      </c>
    </row>
    <row r="17" spans="1:25" s="104" customFormat="1" ht="15" customHeight="1">
      <c r="A17" s="93" t="s">
        <v>653</v>
      </c>
      <c r="B17" s="188">
        <v>631</v>
      </c>
      <c r="C17" s="189">
        <v>311</v>
      </c>
      <c r="D17" s="189">
        <v>320</v>
      </c>
      <c r="E17" s="189">
        <v>223</v>
      </c>
      <c r="F17" s="189">
        <v>108</v>
      </c>
      <c r="G17" s="189">
        <v>115</v>
      </c>
      <c r="H17" s="189">
        <v>205</v>
      </c>
      <c r="I17" s="1610">
        <v>100</v>
      </c>
      <c r="J17" s="1610">
        <v>105</v>
      </c>
      <c r="K17" s="1610">
        <v>203</v>
      </c>
      <c r="L17" s="1610">
        <v>103</v>
      </c>
      <c r="M17" s="1610">
        <v>100</v>
      </c>
      <c r="N17" s="1610"/>
      <c r="O17" s="1610">
        <v>23</v>
      </c>
      <c r="P17" s="1610">
        <v>9</v>
      </c>
      <c r="Q17" s="1610">
        <v>14</v>
      </c>
      <c r="R17" s="1610"/>
      <c r="S17" s="1610">
        <v>461</v>
      </c>
      <c r="T17" s="1610">
        <v>214</v>
      </c>
      <c r="U17" s="1610">
        <v>247</v>
      </c>
      <c r="V17" s="1610"/>
      <c r="W17" s="1610">
        <v>147</v>
      </c>
      <c r="X17" s="1610">
        <v>88</v>
      </c>
      <c r="Y17" s="1610">
        <v>59</v>
      </c>
    </row>
    <row r="18" spans="1:25" s="104" customFormat="1" ht="15" customHeight="1">
      <c r="A18" s="93" t="s">
        <v>283</v>
      </c>
      <c r="B18" s="188">
        <v>202</v>
      </c>
      <c r="C18" s="189">
        <v>113</v>
      </c>
      <c r="D18" s="189">
        <v>89</v>
      </c>
      <c r="E18" s="189">
        <v>63</v>
      </c>
      <c r="F18" s="189">
        <v>32</v>
      </c>
      <c r="G18" s="189">
        <v>31</v>
      </c>
      <c r="H18" s="189">
        <v>69</v>
      </c>
      <c r="I18" s="1610">
        <v>41</v>
      </c>
      <c r="J18" s="1610">
        <v>28</v>
      </c>
      <c r="K18" s="1610">
        <v>70</v>
      </c>
      <c r="L18" s="1610">
        <v>40</v>
      </c>
      <c r="M18" s="1610">
        <v>30</v>
      </c>
      <c r="N18" s="1610"/>
      <c r="O18" s="1610">
        <v>0</v>
      </c>
      <c r="P18" s="1610">
        <v>0</v>
      </c>
      <c r="Q18" s="1610">
        <v>0</v>
      </c>
      <c r="R18" s="1610"/>
      <c r="S18" s="1610">
        <v>202</v>
      </c>
      <c r="T18" s="1610">
        <v>113</v>
      </c>
      <c r="U18" s="1610">
        <v>89</v>
      </c>
      <c r="V18" s="1610"/>
      <c r="W18" s="1610">
        <v>0</v>
      </c>
      <c r="X18" s="1610">
        <v>0</v>
      </c>
      <c r="Y18" s="1610">
        <v>0</v>
      </c>
    </row>
    <row r="19" spans="1:25" s="104" customFormat="1" ht="15" customHeight="1">
      <c r="A19" s="93" t="s">
        <v>654</v>
      </c>
      <c r="B19" s="188">
        <v>465</v>
      </c>
      <c r="C19" s="189">
        <v>231</v>
      </c>
      <c r="D19" s="189">
        <v>234</v>
      </c>
      <c r="E19" s="189">
        <v>149</v>
      </c>
      <c r="F19" s="189">
        <v>76</v>
      </c>
      <c r="G19" s="189">
        <v>73</v>
      </c>
      <c r="H19" s="189">
        <v>152</v>
      </c>
      <c r="I19" s="1610">
        <v>76</v>
      </c>
      <c r="J19" s="1610">
        <v>76</v>
      </c>
      <c r="K19" s="1610">
        <v>164</v>
      </c>
      <c r="L19" s="1610">
        <v>79</v>
      </c>
      <c r="M19" s="1610">
        <v>85</v>
      </c>
      <c r="N19" s="1610"/>
      <c r="O19" s="1610">
        <v>35</v>
      </c>
      <c r="P19" s="1610">
        <v>12</v>
      </c>
      <c r="Q19" s="1610">
        <v>23</v>
      </c>
      <c r="R19" s="1610"/>
      <c r="S19" s="1610">
        <v>417</v>
      </c>
      <c r="T19" s="1610">
        <v>215</v>
      </c>
      <c r="U19" s="1610">
        <v>202</v>
      </c>
      <c r="V19" s="1610"/>
      <c r="W19" s="1610">
        <v>13</v>
      </c>
      <c r="X19" s="1610">
        <v>4</v>
      </c>
      <c r="Y19" s="1610">
        <v>9</v>
      </c>
    </row>
    <row r="20" spans="1:25" s="104" customFormat="1" ht="15" customHeight="1">
      <c r="A20" s="93" t="s">
        <v>271</v>
      </c>
      <c r="B20" s="188">
        <v>557</v>
      </c>
      <c r="C20" s="189">
        <v>285</v>
      </c>
      <c r="D20" s="189">
        <v>272</v>
      </c>
      <c r="E20" s="189">
        <v>171</v>
      </c>
      <c r="F20" s="189">
        <v>81</v>
      </c>
      <c r="G20" s="189">
        <v>90</v>
      </c>
      <c r="H20" s="189">
        <v>183</v>
      </c>
      <c r="I20" s="1610">
        <v>97</v>
      </c>
      <c r="J20" s="1610">
        <v>86</v>
      </c>
      <c r="K20" s="1610">
        <v>203</v>
      </c>
      <c r="L20" s="1610">
        <v>107</v>
      </c>
      <c r="M20" s="1610">
        <v>96</v>
      </c>
      <c r="N20" s="1610"/>
      <c r="O20" s="1610">
        <v>0</v>
      </c>
      <c r="P20" s="1610">
        <v>0</v>
      </c>
      <c r="Q20" s="1610">
        <v>0</v>
      </c>
      <c r="R20" s="1610"/>
      <c r="S20" s="1610">
        <v>495</v>
      </c>
      <c r="T20" s="1610">
        <v>260</v>
      </c>
      <c r="U20" s="1610">
        <v>235</v>
      </c>
      <c r="V20" s="1610"/>
      <c r="W20" s="1610">
        <v>62</v>
      </c>
      <c r="X20" s="1610">
        <v>25</v>
      </c>
      <c r="Y20" s="1610">
        <v>37</v>
      </c>
    </row>
    <row r="21" spans="1:25" s="104" customFormat="1" ht="15" customHeight="1">
      <c r="A21" s="93" t="s">
        <v>295</v>
      </c>
      <c r="B21" s="188">
        <v>403</v>
      </c>
      <c r="C21" s="189">
        <v>220</v>
      </c>
      <c r="D21" s="189">
        <v>183</v>
      </c>
      <c r="E21" s="189">
        <v>105</v>
      </c>
      <c r="F21" s="189">
        <v>61</v>
      </c>
      <c r="G21" s="189">
        <v>44</v>
      </c>
      <c r="H21" s="189">
        <v>131</v>
      </c>
      <c r="I21" s="1610">
        <v>75</v>
      </c>
      <c r="J21" s="1610">
        <v>56</v>
      </c>
      <c r="K21" s="1610">
        <v>167</v>
      </c>
      <c r="L21" s="1610">
        <v>84</v>
      </c>
      <c r="M21" s="1610">
        <v>83</v>
      </c>
      <c r="N21" s="1610"/>
      <c r="O21" s="1610">
        <v>0</v>
      </c>
      <c r="P21" s="1610">
        <v>0</v>
      </c>
      <c r="Q21" s="1610">
        <v>0</v>
      </c>
      <c r="R21" s="1610"/>
      <c r="S21" s="1610">
        <v>394</v>
      </c>
      <c r="T21" s="1610">
        <v>213</v>
      </c>
      <c r="U21" s="1610">
        <v>181</v>
      </c>
      <c r="V21" s="1610"/>
      <c r="W21" s="1610">
        <v>9</v>
      </c>
      <c r="X21" s="1610">
        <v>7</v>
      </c>
      <c r="Y21" s="1610">
        <v>2</v>
      </c>
    </row>
    <row r="22" spans="1:25" s="104" customFormat="1" ht="18" customHeight="1">
      <c r="A22" s="107" t="s">
        <v>296</v>
      </c>
      <c r="B22" s="188"/>
      <c r="C22" s="189"/>
      <c r="D22" s="189"/>
      <c r="E22" s="189"/>
      <c r="F22" s="189"/>
      <c r="G22" s="189"/>
      <c r="H22" s="189"/>
      <c r="I22" s="1610"/>
      <c r="J22" s="1610"/>
      <c r="K22" s="1610"/>
      <c r="L22" s="1610"/>
      <c r="M22" s="1610"/>
      <c r="N22" s="1610"/>
      <c r="O22" s="1610"/>
      <c r="P22" s="1610"/>
      <c r="Q22" s="1610"/>
      <c r="R22" s="1610"/>
      <c r="S22" s="1610"/>
      <c r="T22" s="1610"/>
      <c r="U22" s="1610"/>
      <c r="V22" s="1610"/>
      <c r="W22" s="1610"/>
      <c r="X22" s="1610"/>
      <c r="Y22" s="1610"/>
    </row>
    <row r="23" spans="1:25" s="104" customFormat="1" ht="15" customHeight="1">
      <c r="A23" s="93" t="s">
        <v>297</v>
      </c>
      <c r="B23" s="188">
        <v>2178</v>
      </c>
      <c r="C23" s="189">
        <v>1124</v>
      </c>
      <c r="D23" s="189">
        <v>1054</v>
      </c>
      <c r="E23" s="189">
        <v>652</v>
      </c>
      <c r="F23" s="189">
        <v>338</v>
      </c>
      <c r="G23" s="189">
        <v>314</v>
      </c>
      <c r="H23" s="189">
        <v>731</v>
      </c>
      <c r="I23" s="1610">
        <v>367</v>
      </c>
      <c r="J23" s="1610">
        <v>364</v>
      </c>
      <c r="K23" s="1610">
        <v>795</v>
      </c>
      <c r="L23" s="1610">
        <v>419</v>
      </c>
      <c r="M23" s="1610">
        <v>376</v>
      </c>
      <c r="N23" s="1610"/>
      <c r="O23" s="1610">
        <v>31</v>
      </c>
      <c r="P23" s="1610">
        <v>13</v>
      </c>
      <c r="Q23" s="1610">
        <v>18</v>
      </c>
      <c r="R23" s="1610"/>
      <c r="S23" s="1610">
        <v>1970</v>
      </c>
      <c r="T23" s="1610">
        <v>1012</v>
      </c>
      <c r="U23" s="1610">
        <v>958</v>
      </c>
      <c r="V23" s="1610"/>
      <c r="W23" s="1610">
        <v>177</v>
      </c>
      <c r="X23" s="1610">
        <v>99</v>
      </c>
      <c r="Y23" s="1610">
        <v>78</v>
      </c>
    </row>
    <row r="24" spans="1:25" s="104" customFormat="1" ht="15" customHeight="1">
      <c r="A24" s="93" t="s">
        <v>155</v>
      </c>
      <c r="B24" s="188">
        <v>1453</v>
      </c>
      <c r="C24" s="189">
        <v>732</v>
      </c>
      <c r="D24" s="189">
        <v>721</v>
      </c>
      <c r="E24" s="189">
        <v>416</v>
      </c>
      <c r="F24" s="189">
        <v>201</v>
      </c>
      <c r="G24" s="189">
        <v>215</v>
      </c>
      <c r="H24" s="189">
        <v>485</v>
      </c>
      <c r="I24" s="1610">
        <v>265</v>
      </c>
      <c r="J24" s="1610">
        <v>220</v>
      </c>
      <c r="K24" s="1610">
        <v>552</v>
      </c>
      <c r="L24" s="1610">
        <v>266</v>
      </c>
      <c r="M24" s="1610">
        <v>286</v>
      </c>
      <c r="N24" s="1610"/>
      <c r="O24" s="1610">
        <v>16</v>
      </c>
      <c r="P24" s="1610">
        <v>6</v>
      </c>
      <c r="Q24" s="1610">
        <v>10</v>
      </c>
      <c r="R24" s="1610"/>
      <c r="S24" s="1610">
        <v>1411</v>
      </c>
      <c r="T24" s="1610">
        <v>716</v>
      </c>
      <c r="U24" s="1610">
        <v>695</v>
      </c>
      <c r="V24" s="1610"/>
      <c r="W24" s="1610">
        <v>26</v>
      </c>
      <c r="X24" s="1610">
        <v>10</v>
      </c>
      <c r="Y24" s="1610">
        <v>16</v>
      </c>
    </row>
    <row r="25" spans="1:25" s="104" customFormat="1" ht="15" customHeight="1">
      <c r="A25" s="93" t="s">
        <v>298</v>
      </c>
      <c r="B25" s="188">
        <v>198</v>
      </c>
      <c r="C25" s="189">
        <v>91</v>
      </c>
      <c r="D25" s="189">
        <v>107</v>
      </c>
      <c r="E25" s="189">
        <v>65</v>
      </c>
      <c r="F25" s="189">
        <v>30</v>
      </c>
      <c r="G25" s="189">
        <v>35</v>
      </c>
      <c r="H25" s="189">
        <v>66</v>
      </c>
      <c r="I25" s="1610">
        <v>32</v>
      </c>
      <c r="J25" s="1610">
        <v>34</v>
      </c>
      <c r="K25" s="1610">
        <v>67</v>
      </c>
      <c r="L25" s="1610">
        <v>29</v>
      </c>
      <c r="M25" s="1610">
        <v>38</v>
      </c>
      <c r="N25" s="1610"/>
      <c r="O25" s="1610">
        <v>4</v>
      </c>
      <c r="P25" s="1610">
        <v>2</v>
      </c>
      <c r="Q25" s="1610">
        <v>2</v>
      </c>
      <c r="R25" s="1610"/>
      <c r="S25" s="1610">
        <v>191</v>
      </c>
      <c r="T25" s="1610">
        <v>87</v>
      </c>
      <c r="U25" s="1610">
        <v>104</v>
      </c>
      <c r="V25" s="1610"/>
      <c r="W25" s="1610">
        <v>3</v>
      </c>
      <c r="X25" s="1610">
        <v>2</v>
      </c>
      <c r="Y25" s="1610">
        <v>1</v>
      </c>
    </row>
    <row r="26" spans="1:25" s="104" customFormat="1" ht="15" customHeight="1">
      <c r="A26" s="93" t="s">
        <v>154</v>
      </c>
      <c r="B26" s="188">
        <v>42</v>
      </c>
      <c r="C26" s="189">
        <v>21</v>
      </c>
      <c r="D26" s="189">
        <v>21</v>
      </c>
      <c r="E26" s="189">
        <v>15</v>
      </c>
      <c r="F26" s="189">
        <v>7</v>
      </c>
      <c r="G26" s="189">
        <v>8</v>
      </c>
      <c r="H26" s="189">
        <v>12</v>
      </c>
      <c r="I26" s="1610">
        <v>6</v>
      </c>
      <c r="J26" s="1610">
        <v>6</v>
      </c>
      <c r="K26" s="1610">
        <v>15</v>
      </c>
      <c r="L26" s="1610">
        <v>8</v>
      </c>
      <c r="M26" s="1610">
        <v>7</v>
      </c>
      <c r="N26" s="1610"/>
      <c r="O26" s="1610">
        <v>2</v>
      </c>
      <c r="P26" s="1610">
        <v>0</v>
      </c>
      <c r="Q26" s="1610">
        <v>2</v>
      </c>
      <c r="R26" s="1610"/>
      <c r="S26" s="1610">
        <v>38</v>
      </c>
      <c r="T26" s="1610">
        <v>20</v>
      </c>
      <c r="U26" s="1610">
        <v>18</v>
      </c>
      <c r="V26" s="1610"/>
      <c r="W26" s="1610">
        <v>2</v>
      </c>
      <c r="X26" s="1610">
        <v>1</v>
      </c>
      <c r="Y26" s="1610">
        <v>1</v>
      </c>
    </row>
    <row r="27" spans="1:25" s="104" customFormat="1" ht="15" customHeight="1">
      <c r="A27" s="92" t="s">
        <v>299</v>
      </c>
      <c r="B27" s="189">
        <v>80</v>
      </c>
      <c r="C27" s="189">
        <v>39</v>
      </c>
      <c r="D27" s="189">
        <v>41</v>
      </c>
      <c r="E27" s="189">
        <v>28</v>
      </c>
      <c r="F27" s="189">
        <v>10</v>
      </c>
      <c r="G27" s="189">
        <v>18</v>
      </c>
      <c r="H27" s="189">
        <v>18</v>
      </c>
      <c r="I27" s="1610">
        <v>8</v>
      </c>
      <c r="J27" s="1610">
        <v>10</v>
      </c>
      <c r="K27" s="1610">
        <v>34</v>
      </c>
      <c r="L27" s="1610">
        <v>21</v>
      </c>
      <c r="M27" s="1610">
        <v>13</v>
      </c>
      <c r="N27" s="1610"/>
      <c r="O27" s="1610">
        <v>1</v>
      </c>
      <c r="P27" s="1610">
        <v>0</v>
      </c>
      <c r="Q27" s="1610">
        <v>1</v>
      </c>
      <c r="R27" s="1610"/>
      <c r="S27" s="1610">
        <v>78</v>
      </c>
      <c r="T27" s="1610">
        <v>38</v>
      </c>
      <c r="U27" s="1610">
        <v>40</v>
      </c>
      <c r="V27" s="1610"/>
      <c r="W27" s="1610">
        <v>1</v>
      </c>
      <c r="X27" s="1610">
        <v>1</v>
      </c>
      <c r="Y27" s="1610">
        <v>0</v>
      </c>
    </row>
    <row r="28" spans="1:25" s="104" customFormat="1" ht="15" customHeight="1">
      <c r="A28" s="92" t="s">
        <v>300</v>
      </c>
      <c r="B28" s="189">
        <v>70</v>
      </c>
      <c r="C28" s="189">
        <v>33</v>
      </c>
      <c r="D28" s="189">
        <v>37</v>
      </c>
      <c r="E28" s="189">
        <v>25</v>
      </c>
      <c r="F28" s="189">
        <v>7</v>
      </c>
      <c r="G28" s="189">
        <v>18</v>
      </c>
      <c r="H28" s="189">
        <v>22</v>
      </c>
      <c r="I28" s="1610">
        <v>16</v>
      </c>
      <c r="J28" s="1610">
        <v>6</v>
      </c>
      <c r="K28" s="1610">
        <v>23</v>
      </c>
      <c r="L28" s="1610">
        <v>10</v>
      </c>
      <c r="M28" s="1610">
        <v>13</v>
      </c>
      <c r="N28" s="1610"/>
      <c r="O28" s="1610">
        <v>1</v>
      </c>
      <c r="P28" s="1610">
        <v>0</v>
      </c>
      <c r="Q28" s="1610">
        <v>1</v>
      </c>
      <c r="R28" s="1610"/>
      <c r="S28" s="1610">
        <v>66</v>
      </c>
      <c r="T28" s="1610">
        <v>32</v>
      </c>
      <c r="U28" s="1610">
        <v>34</v>
      </c>
      <c r="V28" s="1610"/>
      <c r="W28" s="1610">
        <v>3</v>
      </c>
      <c r="X28" s="1610">
        <v>1</v>
      </c>
      <c r="Y28" s="1610">
        <v>2</v>
      </c>
    </row>
    <row r="29" spans="1:25" s="104" customFormat="1" ht="15" customHeight="1">
      <c r="A29" s="92" t="s">
        <v>301</v>
      </c>
      <c r="B29" s="189">
        <v>116</v>
      </c>
      <c r="C29" s="189">
        <v>60</v>
      </c>
      <c r="D29" s="189">
        <v>56</v>
      </c>
      <c r="E29" s="189">
        <v>43</v>
      </c>
      <c r="F29" s="189">
        <v>24</v>
      </c>
      <c r="G29" s="189">
        <v>19</v>
      </c>
      <c r="H29" s="189">
        <v>35</v>
      </c>
      <c r="I29" s="1610">
        <v>21</v>
      </c>
      <c r="J29" s="1610">
        <v>14</v>
      </c>
      <c r="K29" s="1610">
        <v>38</v>
      </c>
      <c r="L29" s="1610">
        <v>15</v>
      </c>
      <c r="M29" s="1610">
        <v>23</v>
      </c>
      <c r="N29" s="1610"/>
      <c r="O29" s="1610">
        <v>3</v>
      </c>
      <c r="P29" s="1610">
        <v>1</v>
      </c>
      <c r="Q29" s="1610">
        <v>2</v>
      </c>
      <c r="R29" s="1610"/>
      <c r="S29" s="1610">
        <v>94</v>
      </c>
      <c r="T29" s="1610">
        <v>49</v>
      </c>
      <c r="U29" s="1610">
        <v>45</v>
      </c>
      <c r="V29" s="1610"/>
      <c r="W29" s="1610">
        <v>19</v>
      </c>
      <c r="X29" s="1610">
        <v>10</v>
      </c>
      <c r="Y29" s="1610">
        <v>9</v>
      </c>
    </row>
    <row r="30" spans="1:25" s="104" customFormat="1" ht="15" customHeight="1">
      <c r="A30" s="92" t="s">
        <v>52</v>
      </c>
      <c r="B30" s="189">
        <v>96</v>
      </c>
      <c r="C30" s="189">
        <v>49</v>
      </c>
      <c r="D30" s="189">
        <v>47</v>
      </c>
      <c r="E30" s="189">
        <v>33</v>
      </c>
      <c r="F30" s="189">
        <v>18</v>
      </c>
      <c r="G30" s="189">
        <v>15</v>
      </c>
      <c r="H30" s="189">
        <v>29</v>
      </c>
      <c r="I30" s="1610">
        <v>15</v>
      </c>
      <c r="J30" s="1610">
        <v>14</v>
      </c>
      <c r="K30" s="1610">
        <v>34</v>
      </c>
      <c r="L30" s="1610">
        <v>16</v>
      </c>
      <c r="M30" s="1610">
        <v>18</v>
      </c>
      <c r="N30" s="1610"/>
      <c r="O30" s="1610">
        <v>9</v>
      </c>
      <c r="P30" s="1610">
        <v>5</v>
      </c>
      <c r="Q30" s="1610">
        <v>4</v>
      </c>
      <c r="R30" s="1610"/>
      <c r="S30" s="1610">
        <v>73</v>
      </c>
      <c r="T30" s="1610">
        <v>38</v>
      </c>
      <c r="U30" s="1610">
        <v>35</v>
      </c>
      <c r="V30" s="1610"/>
      <c r="W30" s="1610">
        <v>14</v>
      </c>
      <c r="X30" s="1610">
        <v>6</v>
      </c>
      <c r="Y30" s="1610">
        <v>8</v>
      </c>
    </row>
    <row r="31" spans="1:25" s="104" customFormat="1" ht="15" customHeight="1">
      <c r="A31" s="92" t="s">
        <v>153</v>
      </c>
      <c r="B31" s="189">
        <v>81</v>
      </c>
      <c r="C31" s="189">
        <v>39</v>
      </c>
      <c r="D31" s="189">
        <v>42</v>
      </c>
      <c r="E31" s="189">
        <v>29</v>
      </c>
      <c r="F31" s="189">
        <v>12</v>
      </c>
      <c r="G31" s="189">
        <v>17</v>
      </c>
      <c r="H31" s="189">
        <v>35</v>
      </c>
      <c r="I31" s="1610">
        <v>19</v>
      </c>
      <c r="J31" s="1610">
        <v>16</v>
      </c>
      <c r="K31" s="1610">
        <v>17</v>
      </c>
      <c r="L31" s="1610">
        <v>8</v>
      </c>
      <c r="M31" s="1610">
        <v>9</v>
      </c>
      <c r="N31" s="1610"/>
      <c r="O31" s="1610">
        <v>2</v>
      </c>
      <c r="P31" s="1610">
        <v>0</v>
      </c>
      <c r="Q31" s="1610">
        <v>2</v>
      </c>
      <c r="R31" s="1610"/>
      <c r="S31" s="1610">
        <v>62</v>
      </c>
      <c r="T31" s="1610">
        <v>30</v>
      </c>
      <c r="U31" s="1610">
        <v>32</v>
      </c>
      <c r="V31" s="1610"/>
      <c r="W31" s="1610">
        <v>17</v>
      </c>
      <c r="X31" s="1610">
        <v>9</v>
      </c>
      <c r="Y31" s="1610">
        <v>8</v>
      </c>
    </row>
    <row r="32" spans="1:25" s="104" customFormat="1" ht="15" customHeight="1">
      <c r="A32" s="92" t="s">
        <v>302</v>
      </c>
      <c r="B32" s="189">
        <v>48</v>
      </c>
      <c r="C32" s="189">
        <v>20</v>
      </c>
      <c r="D32" s="189">
        <v>28</v>
      </c>
      <c r="E32" s="189">
        <v>13</v>
      </c>
      <c r="F32" s="189">
        <v>4</v>
      </c>
      <c r="G32" s="189">
        <v>9</v>
      </c>
      <c r="H32" s="189">
        <v>19</v>
      </c>
      <c r="I32" s="1610">
        <v>9</v>
      </c>
      <c r="J32" s="1610">
        <v>10</v>
      </c>
      <c r="K32" s="1610">
        <v>16</v>
      </c>
      <c r="L32" s="1610">
        <v>7</v>
      </c>
      <c r="M32" s="1610">
        <v>9</v>
      </c>
      <c r="N32" s="1610"/>
      <c r="O32" s="1610">
        <v>2</v>
      </c>
      <c r="P32" s="1610">
        <v>0</v>
      </c>
      <c r="Q32" s="1610">
        <v>2</v>
      </c>
      <c r="R32" s="1610"/>
      <c r="S32" s="1610">
        <v>40</v>
      </c>
      <c r="T32" s="1610">
        <v>17</v>
      </c>
      <c r="U32" s="1610">
        <v>23</v>
      </c>
      <c r="V32" s="1610"/>
      <c r="W32" s="1610">
        <v>6</v>
      </c>
      <c r="X32" s="1610">
        <v>3</v>
      </c>
      <c r="Y32" s="1610">
        <v>3</v>
      </c>
    </row>
    <row r="33" spans="1:25" s="104" customFormat="1" ht="15" customHeight="1">
      <c r="A33" s="92" t="s">
        <v>152</v>
      </c>
      <c r="B33" s="189">
        <v>68</v>
      </c>
      <c r="C33" s="189">
        <v>32</v>
      </c>
      <c r="D33" s="189">
        <v>36</v>
      </c>
      <c r="E33" s="189">
        <v>17</v>
      </c>
      <c r="F33" s="189">
        <v>8</v>
      </c>
      <c r="G33" s="189">
        <v>9</v>
      </c>
      <c r="H33" s="189">
        <v>24</v>
      </c>
      <c r="I33" s="1610">
        <v>12</v>
      </c>
      <c r="J33" s="1610">
        <v>12</v>
      </c>
      <c r="K33" s="1610">
        <v>27</v>
      </c>
      <c r="L33" s="1610">
        <v>12</v>
      </c>
      <c r="M33" s="1610">
        <v>15</v>
      </c>
      <c r="N33" s="1610"/>
      <c r="O33" s="1610">
        <v>0</v>
      </c>
      <c r="P33" s="1610">
        <v>0</v>
      </c>
      <c r="Q33" s="1610">
        <v>0</v>
      </c>
      <c r="R33" s="1610"/>
      <c r="S33" s="1610">
        <v>59</v>
      </c>
      <c r="T33" s="1610">
        <v>28</v>
      </c>
      <c r="U33" s="1610">
        <v>31</v>
      </c>
      <c r="V33" s="1610"/>
      <c r="W33" s="1610">
        <v>9</v>
      </c>
      <c r="X33" s="1610">
        <v>4</v>
      </c>
      <c r="Y33" s="1610">
        <v>5</v>
      </c>
    </row>
    <row r="34" spans="1:25" s="104" customFormat="1" ht="15" customHeight="1">
      <c r="A34" s="92" t="s">
        <v>303</v>
      </c>
      <c r="B34" s="189">
        <v>10</v>
      </c>
      <c r="C34" s="189">
        <v>5</v>
      </c>
      <c r="D34" s="189">
        <v>5</v>
      </c>
      <c r="E34" s="189">
        <v>5</v>
      </c>
      <c r="F34" s="189">
        <v>3</v>
      </c>
      <c r="G34" s="189">
        <v>2</v>
      </c>
      <c r="H34" s="189">
        <v>2</v>
      </c>
      <c r="I34" s="1610">
        <v>1</v>
      </c>
      <c r="J34" s="1610">
        <v>1</v>
      </c>
      <c r="K34" s="1610">
        <v>3</v>
      </c>
      <c r="L34" s="1610">
        <v>1</v>
      </c>
      <c r="M34" s="1610">
        <v>2</v>
      </c>
      <c r="N34" s="1610"/>
      <c r="O34" s="1610">
        <v>1</v>
      </c>
      <c r="P34" s="1610">
        <v>0</v>
      </c>
      <c r="Q34" s="1610">
        <v>1</v>
      </c>
      <c r="R34" s="1610"/>
      <c r="S34" s="1610">
        <v>5</v>
      </c>
      <c r="T34" s="1610">
        <v>3</v>
      </c>
      <c r="U34" s="1610">
        <v>2</v>
      </c>
      <c r="V34" s="1610"/>
      <c r="W34" s="1610">
        <v>4</v>
      </c>
      <c r="X34" s="1610">
        <v>2</v>
      </c>
      <c r="Y34" s="1610">
        <v>2</v>
      </c>
    </row>
    <row r="35" spans="1:25" s="104" customFormat="1" ht="15" customHeight="1">
      <c r="A35" s="92" t="s">
        <v>304</v>
      </c>
      <c r="B35" s="189">
        <v>22</v>
      </c>
      <c r="C35" s="189">
        <v>13</v>
      </c>
      <c r="D35" s="189">
        <v>9</v>
      </c>
      <c r="E35" s="189">
        <v>6</v>
      </c>
      <c r="F35" s="189">
        <v>3</v>
      </c>
      <c r="G35" s="189">
        <v>3</v>
      </c>
      <c r="H35" s="189">
        <v>10</v>
      </c>
      <c r="I35" s="1610">
        <v>5</v>
      </c>
      <c r="J35" s="1610">
        <v>5</v>
      </c>
      <c r="K35" s="1610">
        <v>6</v>
      </c>
      <c r="L35" s="1610">
        <v>5</v>
      </c>
      <c r="M35" s="1610">
        <v>1</v>
      </c>
      <c r="N35" s="1610"/>
      <c r="O35" s="1610">
        <v>1</v>
      </c>
      <c r="P35" s="1610">
        <v>1</v>
      </c>
      <c r="Q35" s="1610">
        <v>0</v>
      </c>
      <c r="R35" s="1610"/>
      <c r="S35" s="1610">
        <v>17</v>
      </c>
      <c r="T35" s="1610">
        <v>10</v>
      </c>
      <c r="U35" s="1610">
        <v>7</v>
      </c>
      <c r="V35" s="1610"/>
      <c r="W35" s="1610">
        <v>4</v>
      </c>
      <c r="X35" s="1610">
        <v>2</v>
      </c>
      <c r="Y35" s="1610">
        <v>2</v>
      </c>
    </row>
    <row r="36" spans="1:25" s="104" customFormat="1" ht="15" customHeight="1">
      <c r="A36" s="91" t="s">
        <v>305</v>
      </c>
      <c r="B36" s="220">
        <v>105</v>
      </c>
      <c r="C36" s="220">
        <v>50</v>
      </c>
      <c r="D36" s="220">
        <v>55</v>
      </c>
      <c r="E36" s="220">
        <v>43</v>
      </c>
      <c r="F36" s="220">
        <v>19</v>
      </c>
      <c r="G36" s="220">
        <v>24</v>
      </c>
      <c r="H36" s="220">
        <v>38</v>
      </c>
      <c r="I36" s="1613">
        <v>20</v>
      </c>
      <c r="J36" s="1613">
        <v>18</v>
      </c>
      <c r="K36" s="1613">
        <v>24</v>
      </c>
      <c r="L36" s="1613">
        <v>11</v>
      </c>
      <c r="M36" s="1613">
        <v>13</v>
      </c>
      <c r="N36" s="1613"/>
      <c r="O36" s="1613">
        <v>3</v>
      </c>
      <c r="P36" s="1613">
        <v>1</v>
      </c>
      <c r="Q36" s="1613">
        <v>2</v>
      </c>
      <c r="R36" s="1613"/>
      <c r="S36" s="1613">
        <v>87</v>
      </c>
      <c r="T36" s="1613">
        <v>42</v>
      </c>
      <c r="U36" s="1613">
        <v>45</v>
      </c>
      <c r="V36" s="1613"/>
      <c r="W36" s="1613">
        <v>15</v>
      </c>
      <c r="X36" s="1613">
        <v>7</v>
      </c>
      <c r="Y36" s="1613">
        <v>8</v>
      </c>
    </row>
    <row r="37" spans="1:25" s="104" customFormat="1" ht="19.149999999999999" customHeight="1">
      <c r="A37" s="1523" t="s">
        <v>143</v>
      </c>
      <c r="B37" s="108"/>
      <c r="C37" s="108"/>
      <c r="D37" s="108"/>
      <c r="E37" s="108"/>
      <c r="F37" s="108"/>
      <c r="J37" s="1532"/>
      <c r="K37" s="1532"/>
      <c r="M37" s="108"/>
      <c r="N37" s="108"/>
      <c r="O37" s="108"/>
      <c r="T37" s="1942" t="s">
        <v>139</v>
      </c>
      <c r="U37" s="1942"/>
      <c r="V37" s="1942" t="s">
        <v>89</v>
      </c>
      <c r="W37" s="1942"/>
      <c r="X37" s="1942"/>
      <c r="Y37" s="1942"/>
    </row>
    <row r="38" spans="1:25" s="104" customFormat="1" ht="19.149999999999999" customHeight="1">
      <c r="A38" s="1523" t="s">
        <v>34</v>
      </c>
      <c r="B38" s="114" t="s">
        <v>292</v>
      </c>
      <c r="C38" s="114"/>
      <c r="D38" s="114"/>
      <c r="E38" s="114"/>
      <c r="F38" s="114"/>
      <c r="G38" s="114"/>
      <c r="H38" s="114"/>
      <c r="I38" s="114"/>
      <c r="J38" s="1522"/>
      <c r="K38" s="1522"/>
      <c r="L38" s="114"/>
      <c r="M38" s="114"/>
      <c r="N38" s="114"/>
      <c r="O38" s="114"/>
      <c r="P38" s="114"/>
      <c r="Q38" s="114"/>
      <c r="R38" s="114"/>
      <c r="S38" s="7"/>
      <c r="T38" s="1942" t="s">
        <v>208</v>
      </c>
      <c r="U38" s="1942"/>
      <c r="V38" s="1942" t="s">
        <v>306</v>
      </c>
      <c r="W38" s="1942"/>
      <c r="X38" s="1942"/>
      <c r="Y38" s="1942"/>
    </row>
    <row r="39" spans="1:25" s="113" customFormat="1" ht="24" customHeight="1">
      <c r="A39" s="1943" t="s">
        <v>151</v>
      </c>
      <c r="B39" s="1943"/>
      <c r="C39" s="1943"/>
      <c r="D39" s="1943"/>
      <c r="E39" s="1943"/>
      <c r="F39" s="1943"/>
      <c r="G39" s="1943"/>
      <c r="H39" s="1943"/>
      <c r="I39" s="1943"/>
      <c r="J39" s="1943"/>
      <c r="K39" s="1943"/>
      <c r="L39" s="1943"/>
      <c r="M39" s="1943"/>
      <c r="N39" s="1943"/>
      <c r="O39" s="1943"/>
      <c r="P39" s="1943"/>
      <c r="Q39" s="1943"/>
      <c r="R39" s="1943"/>
      <c r="S39" s="1943"/>
      <c r="T39" s="1943"/>
      <c r="U39" s="1943"/>
      <c r="V39" s="1943"/>
      <c r="W39" s="1943"/>
      <c r="X39" s="1943"/>
      <c r="Y39" s="1943"/>
    </row>
    <row r="40" spans="1:25" s="104" customFormat="1" ht="21.95" customHeight="1">
      <c r="A40" s="1642" t="s">
        <v>309</v>
      </c>
      <c r="C40" s="1941" t="s">
        <v>318</v>
      </c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14"/>
      <c r="Y40" s="1629" t="s">
        <v>224</v>
      </c>
    </row>
    <row r="41" spans="1:25" s="104" customFormat="1" ht="21.95" customHeight="1">
      <c r="A41" s="1556" t="s">
        <v>349</v>
      </c>
      <c r="B41" s="1957" t="s">
        <v>67</v>
      </c>
      <c r="C41" s="1957"/>
      <c r="D41" s="2051" t="s">
        <v>297</v>
      </c>
      <c r="E41" s="2052"/>
      <c r="F41" s="2053"/>
      <c r="G41" s="1523" t="s">
        <v>54</v>
      </c>
      <c r="H41" s="1523" t="s">
        <v>55</v>
      </c>
      <c r="I41" s="1523" t="s">
        <v>56</v>
      </c>
      <c r="J41" s="1942" t="s">
        <v>57</v>
      </c>
      <c r="K41" s="1942"/>
      <c r="L41" s="1942" t="s">
        <v>58</v>
      </c>
      <c r="M41" s="1942"/>
      <c r="N41" s="1523" t="s">
        <v>59</v>
      </c>
      <c r="O41" s="1942" t="s">
        <v>52</v>
      </c>
      <c r="P41" s="1942"/>
      <c r="Q41" s="1523" t="s">
        <v>60</v>
      </c>
      <c r="R41" s="1523" t="s">
        <v>61</v>
      </c>
      <c r="S41" s="1523" t="s">
        <v>62</v>
      </c>
      <c r="T41" s="1942" t="s">
        <v>63</v>
      </c>
      <c r="U41" s="1942"/>
      <c r="V41" s="1951" t="s">
        <v>64</v>
      </c>
      <c r="W41" s="1953"/>
      <c r="X41" s="1942" t="s">
        <v>65</v>
      </c>
      <c r="Y41" s="1951"/>
    </row>
    <row r="42" spans="1:25" s="104" customFormat="1" ht="27" customHeight="1">
      <c r="A42" s="116" t="s">
        <v>150</v>
      </c>
      <c r="B42" s="330"/>
      <c r="C42" s="331">
        <f>SUM(F42:Y42)</f>
        <v>4567</v>
      </c>
      <c r="D42" s="331"/>
      <c r="E42" s="331"/>
      <c r="F42" s="331">
        <v>2178</v>
      </c>
      <c r="G42" s="331">
        <v>1453</v>
      </c>
      <c r="H42" s="331">
        <v>198</v>
      </c>
      <c r="I42" s="331">
        <v>42</v>
      </c>
      <c r="J42" s="331"/>
      <c r="K42" s="331">
        <v>80</v>
      </c>
      <c r="L42" s="331"/>
      <c r="M42" s="331">
        <v>70</v>
      </c>
      <c r="N42" s="331">
        <v>116</v>
      </c>
      <c r="O42" s="331"/>
      <c r="P42" s="332">
        <v>96</v>
      </c>
      <c r="Q42" s="331">
        <v>81</v>
      </c>
      <c r="R42" s="332">
        <v>48</v>
      </c>
      <c r="S42" s="332">
        <v>68</v>
      </c>
      <c r="T42" s="332"/>
      <c r="U42" s="332">
        <v>10</v>
      </c>
      <c r="V42" s="332"/>
      <c r="W42" s="332">
        <v>22</v>
      </c>
      <c r="X42" s="332"/>
      <c r="Y42" s="333">
        <v>105</v>
      </c>
    </row>
    <row r="43" spans="1:25" s="104" customFormat="1" ht="27" customHeight="1">
      <c r="A43" s="1532" t="s">
        <v>270</v>
      </c>
      <c r="B43" s="330"/>
      <c r="C43" s="331">
        <v>291</v>
      </c>
      <c r="D43" s="331"/>
      <c r="E43" s="331"/>
      <c r="F43" s="331">
        <v>142</v>
      </c>
      <c r="G43" s="331">
        <v>75</v>
      </c>
      <c r="H43" s="331">
        <v>9</v>
      </c>
      <c r="I43" s="331">
        <v>1</v>
      </c>
      <c r="J43" s="331"/>
      <c r="K43" s="331">
        <v>4</v>
      </c>
      <c r="L43" s="331"/>
      <c r="M43" s="331">
        <v>7</v>
      </c>
      <c r="N43" s="331">
        <v>12</v>
      </c>
      <c r="O43" s="331"/>
      <c r="P43" s="332">
        <v>7</v>
      </c>
      <c r="Q43" s="332">
        <v>11</v>
      </c>
      <c r="R43" s="332">
        <v>4</v>
      </c>
      <c r="S43" s="332">
        <v>3</v>
      </c>
      <c r="T43" s="332"/>
      <c r="U43" s="332">
        <v>0</v>
      </c>
      <c r="V43" s="332"/>
      <c r="W43" s="332">
        <v>1</v>
      </c>
      <c r="X43" s="332"/>
      <c r="Y43" s="333">
        <v>15</v>
      </c>
    </row>
    <row r="44" spans="1:25" s="104" customFormat="1" ht="27" customHeight="1">
      <c r="A44" s="1532" t="s">
        <v>96</v>
      </c>
      <c r="B44" s="330"/>
      <c r="C44" s="331">
        <v>327</v>
      </c>
      <c r="D44" s="331"/>
      <c r="E44" s="331"/>
      <c r="F44" s="331">
        <v>176</v>
      </c>
      <c r="G44" s="331">
        <v>104</v>
      </c>
      <c r="H44" s="331">
        <v>11</v>
      </c>
      <c r="I44" s="331">
        <v>4</v>
      </c>
      <c r="J44" s="331"/>
      <c r="K44" s="331">
        <v>3</v>
      </c>
      <c r="L44" s="331"/>
      <c r="M44" s="331">
        <v>5</v>
      </c>
      <c r="N44" s="331">
        <v>3</v>
      </c>
      <c r="O44" s="331"/>
      <c r="P44" s="332">
        <v>3</v>
      </c>
      <c r="Q44" s="332">
        <v>6</v>
      </c>
      <c r="R44" s="332">
        <v>2</v>
      </c>
      <c r="S44" s="332">
        <v>5</v>
      </c>
      <c r="T44" s="332"/>
      <c r="U44" s="332">
        <v>1</v>
      </c>
      <c r="V44" s="332"/>
      <c r="W44" s="332">
        <v>2</v>
      </c>
      <c r="X44" s="332"/>
      <c r="Y44" s="333">
        <v>2</v>
      </c>
    </row>
    <row r="45" spans="1:25" s="104" customFormat="1" ht="27" customHeight="1">
      <c r="A45" s="1532" t="s">
        <v>97</v>
      </c>
      <c r="B45" s="330"/>
      <c r="C45" s="331">
        <v>417</v>
      </c>
      <c r="D45" s="331"/>
      <c r="E45" s="331"/>
      <c r="F45" s="331">
        <v>211</v>
      </c>
      <c r="G45" s="331">
        <v>79</v>
      </c>
      <c r="H45" s="331">
        <v>14</v>
      </c>
      <c r="I45" s="331">
        <v>2</v>
      </c>
      <c r="J45" s="331"/>
      <c r="K45" s="331">
        <v>10</v>
      </c>
      <c r="L45" s="331"/>
      <c r="M45" s="331">
        <v>6</v>
      </c>
      <c r="N45" s="331">
        <v>18</v>
      </c>
      <c r="O45" s="331"/>
      <c r="P45" s="332">
        <v>17</v>
      </c>
      <c r="Q45" s="332">
        <v>23</v>
      </c>
      <c r="R45" s="332">
        <v>8</v>
      </c>
      <c r="S45" s="332">
        <v>1</v>
      </c>
      <c r="T45" s="332"/>
      <c r="U45" s="332">
        <v>2</v>
      </c>
      <c r="V45" s="332"/>
      <c r="W45" s="332">
        <v>5</v>
      </c>
      <c r="X45" s="332"/>
      <c r="Y45" s="333">
        <v>21</v>
      </c>
    </row>
    <row r="46" spans="1:25" s="104" customFormat="1" ht="27" customHeight="1">
      <c r="A46" s="1532" t="s">
        <v>98</v>
      </c>
      <c r="B46" s="330"/>
      <c r="C46" s="331">
        <v>306</v>
      </c>
      <c r="D46" s="331"/>
      <c r="E46" s="331"/>
      <c r="F46" s="331">
        <v>161</v>
      </c>
      <c r="G46" s="331">
        <v>85</v>
      </c>
      <c r="H46" s="331">
        <v>18</v>
      </c>
      <c r="I46" s="331">
        <v>4</v>
      </c>
      <c r="J46" s="331"/>
      <c r="K46" s="331">
        <v>3</v>
      </c>
      <c r="L46" s="331"/>
      <c r="M46" s="331">
        <v>5</v>
      </c>
      <c r="N46" s="331">
        <v>11</v>
      </c>
      <c r="O46" s="331"/>
      <c r="P46" s="332">
        <v>2</v>
      </c>
      <c r="Q46" s="332">
        <v>2</v>
      </c>
      <c r="R46" s="332">
        <v>1</v>
      </c>
      <c r="S46" s="332">
        <v>6</v>
      </c>
      <c r="T46" s="332"/>
      <c r="U46" s="332">
        <v>0</v>
      </c>
      <c r="V46" s="332"/>
      <c r="W46" s="332">
        <v>1</v>
      </c>
      <c r="X46" s="332"/>
      <c r="Y46" s="333">
        <v>7</v>
      </c>
    </row>
    <row r="47" spans="1:25" s="104" customFormat="1" ht="27" customHeight="1">
      <c r="A47" s="1532" t="s">
        <v>99</v>
      </c>
      <c r="B47" s="330"/>
      <c r="C47" s="331">
        <v>302</v>
      </c>
      <c r="D47" s="331"/>
      <c r="E47" s="331"/>
      <c r="F47" s="331">
        <v>182</v>
      </c>
      <c r="G47" s="331">
        <v>66</v>
      </c>
      <c r="H47" s="331">
        <v>8</v>
      </c>
      <c r="I47" s="331">
        <v>2</v>
      </c>
      <c r="J47" s="331"/>
      <c r="K47" s="331">
        <v>4</v>
      </c>
      <c r="L47" s="331"/>
      <c r="M47" s="331">
        <v>4</v>
      </c>
      <c r="N47" s="331">
        <v>7</v>
      </c>
      <c r="O47" s="331"/>
      <c r="P47" s="332">
        <v>7</v>
      </c>
      <c r="Q47" s="332">
        <v>6</v>
      </c>
      <c r="R47" s="332">
        <v>2</v>
      </c>
      <c r="S47" s="332">
        <v>3</v>
      </c>
      <c r="T47" s="332"/>
      <c r="U47" s="332">
        <v>0</v>
      </c>
      <c r="V47" s="332"/>
      <c r="W47" s="332">
        <v>2</v>
      </c>
      <c r="X47" s="332"/>
      <c r="Y47" s="333">
        <v>9</v>
      </c>
    </row>
    <row r="48" spans="1:25" s="104" customFormat="1" ht="27" customHeight="1">
      <c r="A48" s="1532" t="s">
        <v>281</v>
      </c>
      <c r="B48" s="330"/>
      <c r="C48" s="331">
        <v>300</v>
      </c>
      <c r="D48" s="331"/>
      <c r="E48" s="331"/>
      <c r="F48" s="331">
        <v>143</v>
      </c>
      <c r="G48" s="331">
        <v>101</v>
      </c>
      <c r="H48" s="331">
        <v>14</v>
      </c>
      <c r="I48" s="331">
        <v>3</v>
      </c>
      <c r="J48" s="331"/>
      <c r="K48" s="331">
        <v>13</v>
      </c>
      <c r="L48" s="331"/>
      <c r="M48" s="331">
        <v>4</v>
      </c>
      <c r="N48" s="331">
        <v>6</v>
      </c>
      <c r="O48" s="331"/>
      <c r="P48" s="332">
        <v>3</v>
      </c>
      <c r="Q48" s="332">
        <v>1</v>
      </c>
      <c r="R48" s="332">
        <v>5</v>
      </c>
      <c r="S48" s="332">
        <v>4</v>
      </c>
      <c r="T48" s="332"/>
      <c r="U48" s="332">
        <v>1</v>
      </c>
      <c r="V48" s="332"/>
      <c r="W48" s="332">
        <v>1</v>
      </c>
      <c r="X48" s="332"/>
      <c r="Y48" s="333">
        <v>1</v>
      </c>
    </row>
    <row r="49" spans="1:28" s="104" customFormat="1" ht="27" customHeight="1">
      <c r="A49" s="1532" t="s">
        <v>282</v>
      </c>
      <c r="B49" s="330"/>
      <c r="C49" s="331">
        <v>366</v>
      </c>
      <c r="D49" s="331"/>
      <c r="E49" s="331"/>
      <c r="F49" s="331">
        <v>174</v>
      </c>
      <c r="G49" s="331">
        <v>161</v>
      </c>
      <c r="H49" s="331">
        <v>18</v>
      </c>
      <c r="I49" s="331">
        <v>0</v>
      </c>
      <c r="J49" s="331"/>
      <c r="K49" s="331">
        <v>0</v>
      </c>
      <c r="L49" s="331"/>
      <c r="M49" s="331">
        <v>2</v>
      </c>
      <c r="N49" s="331">
        <v>1</v>
      </c>
      <c r="O49" s="331"/>
      <c r="P49" s="332">
        <v>3</v>
      </c>
      <c r="Q49" s="332">
        <v>1</v>
      </c>
      <c r="R49" s="332">
        <v>2</v>
      </c>
      <c r="S49" s="332">
        <v>3</v>
      </c>
      <c r="T49" s="332"/>
      <c r="U49" s="332">
        <v>0</v>
      </c>
      <c r="V49" s="332"/>
      <c r="W49" s="332">
        <v>0</v>
      </c>
      <c r="X49" s="332"/>
      <c r="Y49" s="333">
        <v>1</v>
      </c>
    </row>
    <row r="50" spans="1:28" s="104" customFormat="1" ht="27" customHeight="1">
      <c r="A50" s="1532" t="s">
        <v>653</v>
      </c>
      <c r="B50" s="330"/>
      <c r="C50" s="331">
        <v>631</v>
      </c>
      <c r="D50" s="331"/>
      <c r="E50" s="331"/>
      <c r="F50" s="331">
        <v>299</v>
      </c>
      <c r="G50" s="331">
        <v>199</v>
      </c>
      <c r="H50" s="331">
        <v>20</v>
      </c>
      <c r="I50" s="331">
        <v>6</v>
      </c>
      <c r="J50" s="331"/>
      <c r="K50" s="331">
        <v>12</v>
      </c>
      <c r="L50" s="331"/>
      <c r="M50" s="331">
        <v>6</v>
      </c>
      <c r="N50" s="331">
        <v>20</v>
      </c>
      <c r="O50" s="331"/>
      <c r="P50" s="332">
        <v>23</v>
      </c>
      <c r="Q50" s="332">
        <v>6</v>
      </c>
      <c r="R50" s="332">
        <v>9</v>
      </c>
      <c r="S50" s="332">
        <v>19</v>
      </c>
      <c r="T50" s="332"/>
      <c r="U50" s="332">
        <v>1</v>
      </c>
      <c r="V50" s="332"/>
      <c r="W50" s="332">
        <v>5</v>
      </c>
      <c r="X50" s="332"/>
      <c r="Y50" s="333">
        <v>6</v>
      </c>
    </row>
    <row r="51" spans="1:28" s="104" customFormat="1" ht="27" customHeight="1">
      <c r="A51" s="1532" t="s">
        <v>283</v>
      </c>
      <c r="B51" s="330"/>
      <c r="C51" s="331">
        <v>202</v>
      </c>
      <c r="D51" s="331"/>
      <c r="E51" s="331"/>
      <c r="F51" s="331">
        <v>96</v>
      </c>
      <c r="G51" s="331">
        <v>76</v>
      </c>
      <c r="H51" s="331">
        <v>16</v>
      </c>
      <c r="I51" s="331">
        <v>0</v>
      </c>
      <c r="J51" s="331"/>
      <c r="K51" s="331">
        <v>1</v>
      </c>
      <c r="L51" s="331"/>
      <c r="M51" s="331">
        <v>4</v>
      </c>
      <c r="N51" s="331">
        <v>1</v>
      </c>
      <c r="O51" s="331"/>
      <c r="P51" s="332">
        <v>0</v>
      </c>
      <c r="Q51" s="332">
        <v>3</v>
      </c>
      <c r="R51" s="332">
        <v>1</v>
      </c>
      <c r="S51" s="332">
        <v>3</v>
      </c>
      <c r="T51" s="332"/>
      <c r="U51" s="332">
        <v>0</v>
      </c>
      <c r="V51" s="332"/>
      <c r="W51" s="332">
        <v>0</v>
      </c>
      <c r="X51" s="332"/>
      <c r="Y51" s="333">
        <v>1</v>
      </c>
    </row>
    <row r="52" spans="1:28" s="104" customFormat="1" ht="27" customHeight="1">
      <c r="A52" s="1532" t="s">
        <v>654</v>
      </c>
      <c r="B52" s="330"/>
      <c r="C52" s="331">
        <v>465</v>
      </c>
      <c r="D52" s="331"/>
      <c r="E52" s="331"/>
      <c r="F52" s="331">
        <v>195</v>
      </c>
      <c r="G52" s="331">
        <v>155</v>
      </c>
      <c r="H52" s="331">
        <v>28</v>
      </c>
      <c r="I52" s="331">
        <v>8</v>
      </c>
      <c r="J52" s="331"/>
      <c r="K52" s="331">
        <v>10</v>
      </c>
      <c r="L52" s="331"/>
      <c r="M52" s="331">
        <v>12</v>
      </c>
      <c r="N52" s="331">
        <v>5</v>
      </c>
      <c r="O52" s="331"/>
      <c r="P52" s="332">
        <v>14</v>
      </c>
      <c r="Q52" s="332">
        <v>7</v>
      </c>
      <c r="R52" s="332">
        <v>3</v>
      </c>
      <c r="S52" s="332">
        <v>9</v>
      </c>
      <c r="T52" s="332"/>
      <c r="U52" s="332">
        <v>3</v>
      </c>
      <c r="V52" s="332"/>
      <c r="W52" s="332">
        <v>1</v>
      </c>
      <c r="X52" s="332"/>
      <c r="Y52" s="333">
        <v>15</v>
      </c>
    </row>
    <row r="53" spans="1:28" s="104" customFormat="1" ht="27" customHeight="1">
      <c r="A53" s="1532" t="s">
        <v>271</v>
      </c>
      <c r="B53" s="330"/>
      <c r="C53" s="331">
        <v>557</v>
      </c>
      <c r="D53" s="331"/>
      <c r="E53" s="331"/>
      <c r="F53" s="331">
        <v>226</v>
      </c>
      <c r="G53" s="331">
        <v>197</v>
      </c>
      <c r="H53" s="331">
        <v>21</v>
      </c>
      <c r="I53" s="331">
        <v>4</v>
      </c>
      <c r="J53" s="331"/>
      <c r="K53" s="331">
        <v>8</v>
      </c>
      <c r="L53" s="331"/>
      <c r="M53" s="331">
        <v>8</v>
      </c>
      <c r="N53" s="331">
        <v>26</v>
      </c>
      <c r="O53" s="331"/>
      <c r="P53" s="332">
        <v>12</v>
      </c>
      <c r="Q53" s="332">
        <v>12</v>
      </c>
      <c r="R53" s="332">
        <v>10</v>
      </c>
      <c r="S53" s="332">
        <v>9</v>
      </c>
      <c r="T53" s="332"/>
      <c r="U53" s="332">
        <v>1</v>
      </c>
      <c r="V53" s="332"/>
      <c r="W53" s="332">
        <v>4</v>
      </c>
      <c r="X53" s="332"/>
      <c r="Y53" s="333">
        <v>19</v>
      </c>
    </row>
    <row r="54" spans="1:28" s="104" customFormat="1" ht="27" customHeight="1">
      <c r="A54" s="1522" t="s">
        <v>295</v>
      </c>
      <c r="B54" s="334"/>
      <c r="C54" s="335">
        <v>403</v>
      </c>
      <c r="D54" s="335"/>
      <c r="E54" s="335"/>
      <c r="F54" s="335">
        <v>173</v>
      </c>
      <c r="G54" s="335">
        <v>155</v>
      </c>
      <c r="H54" s="335">
        <v>21</v>
      </c>
      <c r="I54" s="335">
        <v>8</v>
      </c>
      <c r="J54" s="335"/>
      <c r="K54" s="335">
        <v>12</v>
      </c>
      <c r="L54" s="335"/>
      <c r="M54" s="335">
        <v>7</v>
      </c>
      <c r="N54" s="335">
        <v>6</v>
      </c>
      <c r="O54" s="335"/>
      <c r="P54" s="335">
        <v>5</v>
      </c>
      <c r="Q54" s="335">
        <v>3</v>
      </c>
      <c r="R54" s="335">
        <v>1</v>
      </c>
      <c r="S54" s="335">
        <v>3</v>
      </c>
      <c r="T54" s="335"/>
      <c r="U54" s="335">
        <v>1</v>
      </c>
      <c r="V54" s="335"/>
      <c r="W54" s="335">
        <v>0</v>
      </c>
      <c r="X54" s="335"/>
      <c r="Y54" s="336">
        <v>8</v>
      </c>
    </row>
    <row r="55" spans="1:28" s="104" customFormat="1" ht="15.95" customHeight="1">
      <c r="A55" s="106" t="s">
        <v>83</v>
      </c>
      <c r="B55" s="111"/>
      <c r="C55" s="111"/>
      <c r="D55" s="106"/>
      <c r="E55" s="106" t="s">
        <v>84</v>
      </c>
      <c r="F55" s="111"/>
      <c r="H55" s="106"/>
      <c r="L55" s="105" t="s">
        <v>85</v>
      </c>
      <c r="M55" s="105"/>
      <c r="N55" s="111"/>
      <c r="P55" s="105"/>
      <c r="Q55" s="105"/>
      <c r="R55" s="105" t="s">
        <v>87</v>
      </c>
      <c r="U55" s="105"/>
      <c r="V55" s="105"/>
      <c r="X55" s="105"/>
      <c r="Y55" s="1607" t="s">
        <v>321</v>
      </c>
    </row>
    <row r="56" spans="1:28" s="104" customFormat="1" ht="15.95" customHeight="1">
      <c r="B56" s="109"/>
      <c r="C56" s="109"/>
      <c r="D56" s="109"/>
      <c r="E56" s="109"/>
      <c r="F56" s="109"/>
      <c r="H56" s="110"/>
      <c r="L56" s="105" t="s">
        <v>86</v>
      </c>
      <c r="M56" s="105"/>
      <c r="N56" s="109"/>
      <c r="P56" s="105"/>
      <c r="Q56" s="105"/>
      <c r="R56" s="105"/>
      <c r="S56" s="105"/>
      <c r="T56" s="105"/>
      <c r="U56" s="105"/>
      <c r="V56" s="105"/>
      <c r="W56" s="110"/>
      <c r="X56" s="105"/>
      <c r="Y56" s="110"/>
    </row>
    <row r="57" spans="1:28" s="104" customFormat="1" ht="15.95" customHeight="1">
      <c r="B57" s="109"/>
      <c r="C57" s="109"/>
      <c r="D57" s="109"/>
      <c r="E57" s="109"/>
      <c r="F57" s="109"/>
      <c r="H57" s="110"/>
      <c r="J57" s="105"/>
      <c r="K57" s="105"/>
      <c r="L57" s="105"/>
      <c r="M57" s="105"/>
      <c r="N57" s="109"/>
      <c r="O57" s="105"/>
      <c r="P57" s="105"/>
      <c r="Q57" s="105"/>
      <c r="R57" s="105"/>
      <c r="S57" s="105"/>
      <c r="T57" s="105"/>
      <c r="U57" s="105"/>
      <c r="V57" s="105"/>
      <c r="W57" s="110"/>
      <c r="X57" s="105"/>
      <c r="Y57" s="110"/>
    </row>
    <row r="58" spans="1:28" s="104" customFormat="1" ht="15.95" customHeight="1">
      <c r="A58" s="104" t="s">
        <v>141</v>
      </c>
      <c r="B58" s="108"/>
      <c r="C58" s="108"/>
      <c r="D58" s="108"/>
      <c r="E58" s="108"/>
      <c r="F58" s="108"/>
      <c r="G58" s="108"/>
      <c r="H58" s="108"/>
      <c r="I58" s="1532"/>
      <c r="J58" s="1532"/>
      <c r="K58" s="1532"/>
      <c r="L58" s="1532"/>
      <c r="M58" s="1532"/>
      <c r="N58" s="1532"/>
      <c r="O58" s="1532"/>
      <c r="P58" s="1532"/>
      <c r="Q58" s="1532"/>
      <c r="R58" s="1532"/>
      <c r="S58" s="1532"/>
      <c r="T58" s="1532"/>
      <c r="U58" s="1532"/>
      <c r="V58" s="1532"/>
      <c r="W58" s="1532"/>
      <c r="X58" s="1532"/>
      <c r="Y58" s="1532"/>
    </row>
    <row r="59" spans="1:28" s="104" customFormat="1" ht="15.95" customHeight="1">
      <c r="A59" s="104" t="s">
        <v>272</v>
      </c>
      <c r="I59" s="106"/>
      <c r="W59" s="106"/>
      <c r="Y59" s="106"/>
    </row>
    <row r="60" spans="1:28" s="94" customFormat="1" ht="15.95" customHeight="1">
      <c r="A60" s="157"/>
      <c r="B60" s="157"/>
      <c r="C60" s="157"/>
      <c r="D60" s="157"/>
      <c r="E60" s="157"/>
      <c r="F60" s="157"/>
      <c r="G60" s="157"/>
      <c r="AA60" s="1469"/>
      <c r="AB60" s="1469"/>
    </row>
  </sheetData>
  <mergeCells count="33">
    <mergeCell ref="B4:W4"/>
    <mergeCell ref="T1:U1"/>
    <mergeCell ref="V1:Y1"/>
    <mergeCell ref="T2:U2"/>
    <mergeCell ref="V2:Y2"/>
    <mergeCell ref="A3:Y3"/>
    <mergeCell ref="A5:A7"/>
    <mergeCell ref="B5:D6"/>
    <mergeCell ref="E5:M5"/>
    <mergeCell ref="N5:Y5"/>
    <mergeCell ref="E6:G6"/>
    <mergeCell ref="H6:J6"/>
    <mergeCell ref="K6:M6"/>
    <mergeCell ref="N6:Q6"/>
    <mergeCell ref="R6:U6"/>
    <mergeCell ref="V6:Y6"/>
    <mergeCell ref="N7:O7"/>
    <mergeCell ref="R7:S7"/>
    <mergeCell ref="V7:W7"/>
    <mergeCell ref="V37:Y37"/>
    <mergeCell ref="A39:Y39"/>
    <mergeCell ref="C40:W40"/>
    <mergeCell ref="B41:C41"/>
    <mergeCell ref="D41:F41"/>
    <mergeCell ref="J41:K41"/>
    <mergeCell ref="L41:M41"/>
    <mergeCell ref="O41:P41"/>
    <mergeCell ref="T41:U41"/>
    <mergeCell ref="V41:W41"/>
    <mergeCell ref="X41:Y41"/>
    <mergeCell ref="T38:U38"/>
    <mergeCell ref="V38:Y38"/>
    <mergeCell ref="T37:U37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  <rowBreaks count="1" manualBreakCount="1">
    <brk id="36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8"/>
  <sheetViews>
    <sheetView view="pageBreakPreview" zoomScaleNormal="100" zoomScaleSheetLayoutView="100" workbookViewId="0">
      <selection activeCell="I10" sqref="I10"/>
    </sheetView>
  </sheetViews>
  <sheetFormatPr defaultColWidth="9" defaultRowHeight="15.75"/>
  <cols>
    <col min="1" max="1" width="17.375" style="6" customWidth="1"/>
    <col min="2" max="2" width="6" style="6" customWidth="1"/>
    <col min="3" max="5" width="25.75" style="6" customWidth="1"/>
    <col min="6" max="6" width="14.125" style="6" customWidth="1"/>
    <col min="7" max="7" width="16" style="6" customWidth="1"/>
    <col min="8" max="8" width="9" style="6"/>
    <col min="9" max="9" width="14.875" style="6" bestFit="1" customWidth="1"/>
    <col min="10" max="16384" width="9" style="6"/>
  </cols>
  <sheetData>
    <row r="1" spans="1:7" s="1" customFormat="1" ht="19.149999999999999" customHeight="1">
      <c r="A1" s="1831" t="s">
        <v>2967</v>
      </c>
      <c r="B1" s="1832"/>
      <c r="C1" s="1614"/>
      <c r="E1" s="39"/>
      <c r="F1" s="1482" t="s">
        <v>2968</v>
      </c>
      <c r="G1" s="1482" t="s">
        <v>2969</v>
      </c>
    </row>
    <row r="2" spans="1:7" s="1" customFormat="1" ht="19.149999999999999" customHeight="1">
      <c r="A2" s="1831" t="s">
        <v>2970</v>
      </c>
      <c r="B2" s="1832"/>
      <c r="C2" s="1485" t="s">
        <v>2210</v>
      </c>
      <c r="D2" s="5"/>
      <c r="E2" s="7" t="s">
        <v>220</v>
      </c>
      <c r="F2" s="1482" t="s">
        <v>2817</v>
      </c>
      <c r="G2" s="1290" t="s">
        <v>38</v>
      </c>
    </row>
    <row r="3" spans="1:7" s="2" customFormat="1" ht="24" customHeight="1">
      <c r="A3" s="1834" t="s">
        <v>3340</v>
      </c>
      <c r="B3" s="1834"/>
      <c r="C3" s="1834"/>
      <c r="D3" s="1834"/>
      <c r="E3" s="1834"/>
      <c r="F3" s="1834"/>
      <c r="G3" s="1835"/>
    </row>
    <row r="4" spans="1:7" s="1" customFormat="1" ht="19.149999999999999" customHeight="1">
      <c r="C4" s="1483"/>
      <c r="D4" s="1843" t="s">
        <v>3341</v>
      </c>
      <c r="E4" s="1844"/>
      <c r="F4" s="1837" t="s">
        <v>3342</v>
      </c>
      <c r="G4" s="1837"/>
    </row>
    <row r="5" spans="1:7" s="158" customFormat="1" ht="27" customHeight="1">
      <c r="A5" s="1427" t="s">
        <v>3343</v>
      </c>
      <c r="B5" s="1484"/>
      <c r="C5" s="1481" t="s">
        <v>3344</v>
      </c>
      <c r="D5" s="1482" t="s">
        <v>3345</v>
      </c>
      <c r="E5" s="1482" t="s">
        <v>3346</v>
      </c>
      <c r="F5" s="1831" t="s">
        <v>3347</v>
      </c>
      <c r="G5" s="1845"/>
    </row>
    <row r="6" spans="1:7" s="1" customFormat="1" ht="20.100000000000001" customHeight="1">
      <c r="A6" s="116" t="s">
        <v>150</v>
      </c>
      <c r="B6" s="1533"/>
      <c r="C6" s="1428">
        <f>SUM(D6:G6)</f>
        <v>15</v>
      </c>
      <c r="D6" s="1543">
        <f>SUM(D9,D12,D15)</f>
        <v>0</v>
      </c>
      <c r="E6" s="1543">
        <f>SUM(E9,E12,E15)</f>
        <v>11</v>
      </c>
      <c r="F6" s="2057">
        <f>SUM(F9,F12,F15)</f>
        <v>4</v>
      </c>
      <c r="G6" s="2057">
        <f>SUM(G9,G12,G15)</f>
        <v>0</v>
      </c>
    </row>
    <row r="7" spans="1:7" s="1" customFormat="1" ht="20.100000000000001" customHeight="1">
      <c r="A7" s="116"/>
      <c r="B7" s="1533"/>
      <c r="C7" s="202"/>
      <c r="D7" s="1543"/>
      <c r="E7" s="1543"/>
      <c r="F7" s="1847"/>
      <c r="G7" s="1847"/>
    </row>
    <row r="8" spans="1:7" s="1" customFormat="1" ht="20.100000000000001" customHeight="1">
      <c r="A8" s="108" t="s">
        <v>2106</v>
      </c>
      <c r="B8" s="107"/>
      <c r="C8" s="202"/>
      <c r="D8" s="1543"/>
      <c r="E8" s="1543"/>
      <c r="F8" s="1847"/>
      <c r="G8" s="1847"/>
    </row>
    <row r="9" spans="1:7" s="1" customFormat="1" ht="20.100000000000001" customHeight="1">
      <c r="A9" s="1532" t="s">
        <v>2458</v>
      </c>
      <c r="B9" s="1533" t="s">
        <v>49</v>
      </c>
      <c r="C9" s="202">
        <f t="shared" ref="C9:C21" si="0">SUM(D9:G9)</f>
        <v>5</v>
      </c>
      <c r="D9" s="1543">
        <f>SUM(D10:D11)</f>
        <v>0</v>
      </c>
      <c r="E9" s="1543">
        <f>SUM(E10:E11)</f>
        <v>2</v>
      </c>
      <c r="F9" s="2058">
        <f>SUM(F10:G11)</f>
        <v>3</v>
      </c>
      <c r="G9" s="2058"/>
    </row>
    <row r="10" spans="1:7" s="1" customFormat="1" ht="20.100000000000001" customHeight="1">
      <c r="A10" s="1532"/>
      <c r="B10" s="1533" t="s">
        <v>142</v>
      </c>
      <c r="C10" s="202">
        <f t="shared" si="0"/>
        <v>3</v>
      </c>
      <c r="D10" s="1543">
        <v>0</v>
      </c>
      <c r="E10" s="1543">
        <v>1</v>
      </c>
      <c r="F10" s="1847">
        <v>2</v>
      </c>
      <c r="G10" s="1847"/>
    </row>
    <row r="11" spans="1:7" s="1" customFormat="1" ht="20.100000000000001" customHeight="1">
      <c r="A11" s="1532"/>
      <c r="B11" s="1533" t="s">
        <v>68</v>
      </c>
      <c r="C11" s="202">
        <f t="shared" si="0"/>
        <v>2</v>
      </c>
      <c r="D11" s="1543">
        <v>0</v>
      </c>
      <c r="E11" s="1543">
        <v>1</v>
      </c>
      <c r="F11" s="1847">
        <v>1</v>
      </c>
      <c r="G11" s="1847"/>
    </row>
    <row r="12" spans="1:7" s="1" customFormat="1" ht="20.100000000000001" customHeight="1">
      <c r="A12" s="1532" t="s">
        <v>2459</v>
      </c>
      <c r="B12" s="1533" t="s">
        <v>49</v>
      </c>
      <c r="C12" s="202">
        <f t="shared" si="0"/>
        <v>2</v>
      </c>
      <c r="D12" s="1543">
        <f>SUM(D13:D14)</f>
        <v>0</v>
      </c>
      <c r="E12" s="1543">
        <f>SUM(E13:E14)</f>
        <v>2</v>
      </c>
      <c r="F12" s="2058">
        <f>SUM(F13:G14)</f>
        <v>0</v>
      </c>
      <c r="G12" s="2058"/>
    </row>
    <row r="13" spans="1:7" s="1" customFormat="1" ht="20.100000000000001" customHeight="1">
      <c r="A13" s="1532"/>
      <c r="B13" s="1533" t="s">
        <v>142</v>
      </c>
      <c r="C13" s="202">
        <f t="shared" si="0"/>
        <v>0</v>
      </c>
      <c r="D13" s="1543">
        <v>0</v>
      </c>
      <c r="E13" s="1543">
        <v>0</v>
      </c>
      <c r="F13" s="1847">
        <v>0</v>
      </c>
      <c r="G13" s="1847"/>
    </row>
    <row r="14" spans="1:7" s="1" customFormat="1" ht="20.100000000000001" customHeight="1">
      <c r="A14" s="1532"/>
      <c r="B14" s="1533" t="s">
        <v>68</v>
      </c>
      <c r="C14" s="202">
        <f t="shared" si="0"/>
        <v>2</v>
      </c>
      <c r="D14" s="1543">
        <v>0</v>
      </c>
      <c r="E14" s="1543">
        <v>2</v>
      </c>
      <c r="F14" s="1847">
        <v>0</v>
      </c>
      <c r="G14" s="1847"/>
    </row>
    <row r="15" spans="1:7" s="1" customFormat="1" ht="20.100000000000001" customHeight="1">
      <c r="A15" s="1532" t="s">
        <v>2460</v>
      </c>
      <c r="B15" s="1533" t="s">
        <v>49</v>
      </c>
      <c r="C15" s="202">
        <f t="shared" si="0"/>
        <v>8</v>
      </c>
      <c r="D15" s="1543">
        <f>SUM(D16:D17)</f>
        <v>0</v>
      </c>
      <c r="E15" s="1543">
        <f>SUM(E16:E17)</f>
        <v>7</v>
      </c>
      <c r="F15" s="2058">
        <f>SUM(F16:G17)</f>
        <v>1</v>
      </c>
      <c r="G15" s="2058"/>
    </row>
    <row r="16" spans="1:7" s="1" customFormat="1" ht="20.100000000000001" customHeight="1">
      <c r="A16" s="1532"/>
      <c r="B16" s="1533" t="s">
        <v>142</v>
      </c>
      <c r="C16" s="202">
        <f t="shared" si="0"/>
        <v>4</v>
      </c>
      <c r="D16" s="1543">
        <v>0</v>
      </c>
      <c r="E16" s="1543">
        <v>3</v>
      </c>
      <c r="F16" s="1847">
        <v>1</v>
      </c>
      <c r="G16" s="1847"/>
    </row>
    <row r="17" spans="1:33" s="1" customFormat="1" ht="20.100000000000001" customHeight="1">
      <c r="A17" s="1532"/>
      <c r="B17" s="1533" t="s">
        <v>68</v>
      </c>
      <c r="C17" s="202">
        <f t="shared" si="0"/>
        <v>4</v>
      </c>
      <c r="D17" s="1543">
        <v>0</v>
      </c>
      <c r="E17" s="1543">
        <v>4</v>
      </c>
      <c r="F17" s="1847">
        <v>0</v>
      </c>
      <c r="G17" s="1847"/>
    </row>
    <row r="18" spans="1:33" s="1" customFormat="1" ht="20.100000000000001" customHeight="1">
      <c r="A18" s="121"/>
      <c r="B18" s="4"/>
      <c r="C18" s="202"/>
      <c r="D18" s="1543"/>
      <c r="E18" s="1543"/>
      <c r="F18" s="1847"/>
      <c r="G18" s="1847"/>
    </row>
    <row r="19" spans="1:33" s="1" customFormat="1" ht="20.100000000000001" customHeight="1">
      <c r="A19" s="108" t="s">
        <v>2345</v>
      </c>
      <c r="B19" s="107"/>
      <c r="C19" s="202"/>
      <c r="D19" s="1543"/>
      <c r="E19" s="1543"/>
      <c r="F19" s="1847"/>
      <c r="G19" s="1847"/>
    </row>
    <row r="20" spans="1:33" s="1" customFormat="1" ht="20.100000000000001" customHeight="1">
      <c r="A20" s="1532" t="s">
        <v>436</v>
      </c>
      <c r="B20" s="1533"/>
      <c r="C20" s="202">
        <f t="shared" si="0"/>
        <v>6</v>
      </c>
      <c r="D20" s="1543">
        <v>0</v>
      </c>
      <c r="E20" s="1543">
        <v>3</v>
      </c>
      <c r="F20" s="1847">
        <v>3</v>
      </c>
      <c r="G20" s="1847"/>
    </row>
    <row r="21" spans="1:33" s="1" customFormat="1" ht="20.100000000000001" customHeight="1">
      <c r="A21" s="1532" t="s">
        <v>437</v>
      </c>
      <c r="B21" s="1533"/>
      <c r="C21" s="202">
        <f t="shared" si="0"/>
        <v>9</v>
      </c>
      <c r="D21" s="1543">
        <v>0</v>
      </c>
      <c r="E21" s="1543">
        <v>8</v>
      </c>
      <c r="F21" s="1847">
        <v>1</v>
      </c>
      <c r="G21" s="1847"/>
    </row>
    <row r="22" spans="1:33" s="1" customFormat="1" ht="20.100000000000001" customHeight="1">
      <c r="A22" s="395"/>
      <c r="B22" s="396"/>
      <c r="C22" s="1429"/>
      <c r="D22" s="5"/>
      <c r="E22" s="5"/>
      <c r="F22" s="1836"/>
      <c r="G22" s="1836"/>
    </row>
    <row r="23" spans="1:33" s="1" customFormat="1" ht="13.9" customHeight="1">
      <c r="A23" s="122" t="s">
        <v>83</v>
      </c>
      <c r="B23" s="122"/>
      <c r="C23" s="319" t="s">
        <v>2461</v>
      </c>
      <c r="D23" s="319" t="s">
        <v>85</v>
      </c>
      <c r="E23" s="1540" t="s">
        <v>87</v>
      </c>
      <c r="G23" s="1607" t="s">
        <v>321</v>
      </c>
    </row>
    <row r="24" spans="1:33" s="1" customFormat="1" ht="13.9" customHeight="1">
      <c r="D24" s="319" t="s">
        <v>86</v>
      </c>
    </row>
    <row r="25" spans="1:33" s="1" customFormat="1" ht="13.9" customHeight="1"/>
    <row r="26" spans="1:33" s="104" customFormat="1" ht="13.9" customHeight="1">
      <c r="A26" s="104" t="s">
        <v>141</v>
      </c>
      <c r="C26" s="108"/>
      <c r="D26" s="108"/>
      <c r="E26" s="1532"/>
      <c r="F26" s="1532"/>
      <c r="G26" s="1532"/>
      <c r="H26" s="1532"/>
      <c r="I26" s="1532"/>
      <c r="J26" s="1532"/>
      <c r="K26" s="1532"/>
      <c r="L26" s="1532"/>
      <c r="M26" s="1532"/>
      <c r="N26" s="1532"/>
      <c r="O26" s="116"/>
      <c r="P26" s="116"/>
      <c r="Q26" s="1532"/>
    </row>
    <row r="27" spans="1:33" s="104" customFormat="1" ht="13.9" customHeight="1">
      <c r="A27" s="104" t="s">
        <v>272</v>
      </c>
      <c r="E27" s="106"/>
      <c r="G27" s="106"/>
      <c r="H27" s="106"/>
      <c r="M27" s="105"/>
      <c r="N27" s="105"/>
      <c r="O27" s="105"/>
      <c r="P27" s="105"/>
      <c r="Q27" s="105"/>
    </row>
    <row r="28" spans="1:33" s="94" customFormat="1" ht="13.9" customHeight="1">
      <c r="A28" s="157"/>
      <c r="B28" s="157"/>
      <c r="C28" s="157"/>
      <c r="AC28" s="1469"/>
      <c r="AD28" s="1469"/>
      <c r="AE28" s="1469"/>
      <c r="AF28" s="1469"/>
      <c r="AG28" s="1469"/>
    </row>
  </sheetData>
  <mergeCells count="23">
    <mergeCell ref="F18:G18"/>
    <mergeCell ref="F19:G19"/>
    <mergeCell ref="F20:G20"/>
    <mergeCell ref="F21:G21"/>
    <mergeCell ref="F22:G22"/>
    <mergeCell ref="F17:G17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5:G5"/>
    <mergeCell ref="A1:B1"/>
    <mergeCell ref="A2:B2"/>
    <mergeCell ref="A3:G3"/>
    <mergeCell ref="D4:E4"/>
    <mergeCell ref="F4:G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A22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1" width="6.5" style="14" customWidth="1"/>
    <col min="2" max="7" width="9.125" style="14" customWidth="1"/>
    <col min="8" max="8" width="9.625" style="14" customWidth="1"/>
    <col min="9" max="9" width="9.125" style="14" customWidth="1"/>
    <col min="10" max="10" width="9.75" style="14" customWidth="1"/>
    <col min="11" max="11" width="9.125" style="14" customWidth="1"/>
    <col min="12" max="12" width="9.375" style="14" customWidth="1"/>
    <col min="13" max="15" width="9.125" style="14" customWidth="1"/>
    <col min="16" max="247" width="8.875" style="14"/>
    <col min="248" max="248" width="6.5" style="14" customWidth="1"/>
    <col min="249" max="249" width="6.625" style="14" customWidth="1"/>
    <col min="250" max="255" width="4.625" style="14" customWidth="1"/>
    <col min="256" max="256" width="5.625" style="14" customWidth="1"/>
    <col min="257" max="257" width="6.625" style="14" customWidth="1"/>
    <col min="258" max="265" width="4.625" style="14" customWidth="1"/>
    <col min="266" max="269" width="5.125" style="14" customWidth="1"/>
    <col min="270" max="271" width="5.875" style="14" customWidth="1"/>
    <col min="272" max="503" width="8.875" style="14"/>
    <col min="504" max="504" width="6.5" style="14" customWidth="1"/>
    <col min="505" max="505" width="6.625" style="14" customWidth="1"/>
    <col min="506" max="511" width="4.625" style="14" customWidth="1"/>
    <col min="512" max="512" width="5.625" style="14" customWidth="1"/>
    <col min="513" max="513" width="6.625" style="14" customWidth="1"/>
    <col min="514" max="521" width="4.625" style="14" customWidth="1"/>
    <col min="522" max="525" width="5.125" style="14" customWidth="1"/>
    <col min="526" max="527" width="5.875" style="14" customWidth="1"/>
    <col min="528" max="759" width="8.875" style="14"/>
    <col min="760" max="760" width="6.5" style="14" customWidth="1"/>
    <col min="761" max="761" width="6.625" style="14" customWidth="1"/>
    <col min="762" max="767" width="4.625" style="14" customWidth="1"/>
    <col min="768" max="768" width="5.625" style="14" customWidth="1"/>
    <col min="769" max="769" width="6.625" style="14" customWidth="1"/>
    <col min="770" max="777" width="4.625" style="14" customWidth="1"/>
    <col min="778" max="781" width="5.125" style="14" customWidth="1"/>
    <col min="782" max="783" width="5.875" style="14" customWidth="1"/>
    <col min="784" max="1015" width="8.875" style="14"/>
    <col min="1016" max="1016" width="6.5" style="14" customWidth="1"/>
    <col min="1017" max="1017" width="6.625" style="14" customWidth="1"/>
    <col min="1018" max="1023" width="4.625" style="14" customWidth="1"/>
    <col min="1024" max="1024" width="5.625" style="14" customWidth="1"/>
    <col min="1025" max="1025" width="6.625" style="14" customWidth="1"/>
    <col min="1026" max="1033" width="4.625" style="14" customWidth="1"/>
    <col min="1034" max="1037" width="5.125" style="14" customWidth="1"/>
    <col min="1038" max="1039" width="5.875" style="14" customWidth="1"/>
    <col min="1040" max="1271" width="8.875" style="14"/>
    <col min="1272" max="1272" width="6.5" style="14" customWidth="1"/>
    <col min="1273" max="1273" width="6.625" style="14" customWidth="1"/>
    <col min="1274" max="1279" width="4.625" style="14" customWidth="1"/>
    <col min="1280" max="1280" width="5.625" style="14" customWidth="1"/>
    <col min="1281" max="1281" width="6.625" style="14" customWidth="1"/>
    <col min="1282" max="1289" width="4.625" style="14" customWidth="1"/>
    <col min="1290" max="1293" width="5.125" style="14" customWidth="1"/>
    <col min="1294" max="1295" width="5.875" style="14" customWidth="1"/>
    <col min="1296" max="1527" width="8.875" style="14"/>
    <col min="1528" max="1528" width="6.5" style="14" customWidth="1"/>
    <col min="1529" max="1529" width="6.625" style="14" customWidth="1"/>
    <col min="1530" max="1535" width="4.625" style="14" customWidth="1"/>
    <col min="1536" max="1536" width="5.625" style="14" customWidth="1"/>
    <col min="1537" max="1537" width="6.625" style="14" customWidth="1"/>
    <col min="1538" max="1545" width="4.625" style="14" customWidth="1"/>
    <col min="1546" max="1549" width="5.125" style="14" customWidth="1"/>
    <col min="1550" max="1551" width="5.875" style="14" customWidth="1"/>
    <col min="1552" max="1783" width="8.875" style="14"/>
    <col min="1784" max="1784" width="6.5" style="14" customWidth="1"/>
    <col min="1785" max="1785" width="6.625" style="14" customWidth="1"/>
    <col min="1786" max="1791" width="4.625" style="14" customWidth="1"/>
    <col min="1792" max="1792" width="5.625" style="14" customWidth="1"/>
    <col min="1793" max="1793" width="6.625" style="14" customWidth="1"/>
    <col min="1794" max="1801" width="4.625" style="14" customWidth="1"/>
    <col min="1802" max="1805" width="5.125" style="14" customWidth="1"/>
    <col min="1806" max="1807" width="5.875" style="14" customWidth="1"/>
    <col min="1808" max="2039" width="8.875" style="14"/>
    <col min="2040" max="2040" width="6.5" style="14" customWidth="1"/>
    <col min="2041" max="2041" width="6.625" style="14" customWidth="1"/>
    <col min="2042" max="2047" width="4.625" style="14" customWidth="1"/>
    <col min="2048" max="2048" width="5.625" style="14" customWidth="1"/>
    <col min="2049" max="2049" width="6.625" style="14" customWidth="1"/>
    <col min="2050" max="2057" width="4.625" style="14" customWidth="1"/>
    <col min="2058" max="2061" width="5.125" style="14" customWidth="1"/>
    <col min="2062" max="2063" width="5.875" style="14" customWidth="1"/>
    <col min="2064" max="2295" width="8.875" style="14"/>
    <col min="2296" max="2296" width="6.5" style="14" customWidth="1"/>
    <col min="2297" max="2297" width="6.625" style="14" customWidth="1"/>
    <col min="2298" max="2303" width="4.625" style="14" customWidth="1"/>
    <col min="2304" max="2304" width="5.625" style="14" customWidth="1"/>
    <col min="2305" max="2305" width="6.625" style="14" customWidth="1"/>
    <col min="2306" max="2313" width="4.625" style="14" customWidth="1"/>
    <col min="2314" max="2317" width="5.125" style="14" customWidth="1"/>
    <col min="2318" max="2319" width="5.875" style="14" customWidth="1"/>
    <col min="2320" max="2551" width="8.875" style="14"/>
    <col min="2552" max="2552" width="6.5" style="14" customWidth="1"/>
    <col min="2553" max="2553" width="6.625" style="14" customWidth="1"/>
    <col min="2554" max="2559" width="4.625" style="14" customWidth="1"/>
    <col min="2560" max="2560" width="5.625" style="14" customWidth="1"/>
    <col min="2561" max="2561" width="6.625" style="14" customWidth="1"/>
    <col min="2562" max="2569" width="4.625" style="14" customWidth="1"/>
    <col min="2570" max="2573" width="5.125" style="14" customWidth="1"/>
    <col min="2574" max="2575" width="5.875" style="14" customWidth="1"/>
    <col min="2576" max="2807" width="8.875" style="14"/>
    <col min="2808" max="2808" width="6.5" style="14" customWidth="1"/>
    <col min="2809" max="2809" width="6.625" style="14" customWidth="1"/>
    <col min="2810" max="2815" width="4.625" style="14" customWidth="1"/>
    <col min="2816" max="2816" width="5.625" style="14" customWidth="1"/>
    <col min="2817" max="2817" width="6.625" style="14" customWidth="1"/>
    <col min="2818" max="2825" width="4.625" style="14" customWidth="1"/>
    <col min="2826" max="2829" width="5.125" style="14" customWidth="1"/>
    <col min="2830" max="2831" width="5.875" style="14" customWidth="1"/>
    <col min="2832" max="3063" width="8.875" style="14"/>
    <col min="3064" max="3064" width="6.5" style="14" customWidth="1"/>
    <col min="3065" max="3065" width="6.625" style="14" customWidth="1"/>
    <col min="3066" max="3071" width="4.625" style="14" customWidth="1"/>
    <col min="3072" max="3072" width="5.625" style="14" customWidth="1"/>
    <col min="3073" max="3073" width="6.625" style="14" customWidth="1"/>
    <col min="3074" max="3081" width="4.625" style="14" customWidth="1"/>
    <col min="3082" max="3085" width="5.125" style="14" customWidth="1"/>
    <col min="3086" max="3087" width="5.875" style="14" customWidth="1"/>
    <col min="3088" max="3319" width="8.875" style="14"/>
    <col min="3320" max="3320" width="6.5" style="14" customWidth="1"/>
    <col min="3321" max="3321" width="6.625" style="14" customWidth="1"/>
    <col min="3322" max="3327" width="4.625" style="14" customWidth="1"/>
    <col min="3328" max="3328" width="5.625" style="14" customWidth="1"/>
    <col min="3329" max="3329" width="6.625" style="14" customWidth="1"/>
    <col min="3330" max="3337" width="4.625" style="14" customWidth="1"/>
    <col min="3338" max="3341" width="5.125" style="14" customWidth="1"/>
    <col min="3342" max="3343" width="5.875" style="14" customWidth="1"/>
    <col min="3344" max="3575" width="8.875" style="14"/>
    <col min="3576" max="3576" width="6.5" style="14" customWidth="1"/>
    <col min="3577" max="3577" width="6.625" style="14" customWidth="1"/>
    <col min="3578" max="3583" width="4.625" style="14" customWidth="1"/>
    <col min="3584" max="3584" width="5.625" style="14" customWidth="1"/>
    <col min="3585" max="3585" width="6.625" style="14" customWidth="1"/>
    <col min="3586" max="3593" width="4.625" style="14" customWidth="1"/>
    <col min="3594" max="3597" width="5.125" style="14" customWidth="1"/>
    <col min="3598" max="3599" width="5.875" style="14" customWidth="1"/>
    <col min="3600" max="3831" width="8.875" style="14"/>
    <col min="3832" max="3832" width="6.5" style="14" customWidth="1"/>
    <col min="3833" max="3833" width="6.625" style="14" customWidth="1"/>
    <col min="3834" max="3839" width="4.625" style="14" customWidth="1"/>
    <col min="3840" max="3840" width="5.625" style="14" customWidth="1"/>
    <col min="3841" max="3841" width="6.625" style="14" customWidth="1"/>
    <col min="3842" max="3849" width="4.625" style="14" customWidth="1"/>
    <col min="3850" max="3853" width="5.125" style="14" customWidth="1"/>
    <col min="3854" max="3855" width="5.875" style="14" customWidth="1"/>
    <col min="3856" max="4087" width="8.875" style="14"/>
    <col min="4088" max="4088" width="6.5" style="14" customWidth="1"/>
    <col min="4089" max="4089" width="6.625" style="14" customWidth="1"/>
    <col min="4090" max="4095" width="4.625" style="14" customWidth="1"/>
    <col min="4096" max="4096" width="5.625" style="14" customWidth="1"/>
    <col min="4097" max="4097" width="6.625" style="14" customWidth="1"/>
    <col min="4098" max="4105" width="4.625" style="14" customWidth="1"/>
    <col min="4106" max="4109" width="5.125" style="14" customWidth="1"/>
    <col min="4110" max="4111" width="5.875" style="14" customWidth="1"/>
    <col min="4112" max="4343" width="8.875" style="14"/>
    <col min="4344" max="4344" width="6.5" style="14" customWidth="1"/>
    <col min="4345" max="4345" width="6.625" style="14" customWidth="1"/>
    <col min="4346" max="4351" width="4.625" style="14" customWidth="1"/>
    <col min="4352" max="4352" width="5.625" style="14" customWidth="1"/>
    <col min="4353" max="4353" width="6.625" style="14" customWidth="1"/>
    <col min="4354" max="4361" width="4.625" style="14" customWidth="1"/>
    <col min="4362" max="4365" width="5.125" style="14" customWidth="1"/>
    <col min="4366" max="4367" width="5.875" style="14" customWidth="1"/>
    <col min="4368" max="4599" width="8.875" style="14"/>
    <col min="4600" max="4600" width="6.5" style="14" customWidth="1"/>
    <col min="4601" max="4601" width="6.625" style="14" customWidth="1"/>
    <col min="4602" max="4607" width="4.625" style="14" customWidth="1"/>
    <col min="4608" max="4608" width="5.625" style="14" customWidth="1"/>
    <col min="4609" max="4609" width="6.625" style="14" customWidth="1"/>
    <col min="4610" max="4617" width="4.625" style="14" customWidth="1"/>
    <col min="4618" max="4621" width="5.125" style="14" customWidth="1"/>
    <col min="4622" max="4623" width="5.875" style="14" customWidth="1"/>
    <col min="4624" max="4855" width="8.875" style="14"/>
    <col min="4856" max="4856" width="6.5" style="14" customWidth="1"/>
    <col min="4857" max="4857" width="6.625" style="14" customWidth="1"/>
    <col min="4858" max="4863" width="4.625" style="14" customWidth="1"/>
    <col min="4864" max="4864" width="5.625" style="14" customWidth="1"/>
    <col min="4865" max="4865" width="6.625" style="14" customWidth="1"/>
    <col min="4866" max="4873" width="4.625" style="14" customWidth="1"/>
    <col min="4874" max="4877" width="5.125" style="14" customWidth="1"/>
    <col min="4878" max="4879" width="5.875" style="14" customWidth="1"/>
    <col min="4880" max="5111" width="8.875" style="14"/>
    <col min="5112" max="5112" width="6.5" style="14" customWidth="1"/>
    <col min="5113" max="5113" width="6.625" style="14" customWidth="1"/>
    <col min="5114" max="5119" width="4.625" style="14" customWidth="1"/>
    <col min="5120" max="5120" width="5.625" style="14" customWidth="1"/>
    <col min="5121" max="5121" width="6.625" style="14" customWidth="1"/>
    <col min="5122" max="5129" width="4.625" style="14" customWidth="1"/>
    <col min="5130" max="5133" width="5.125" style="14" customWidth="1"/>
    <col min="5134" max="5135" width="5.875" style="14" customWidth="1"/>
    <col min="5136" max="5367" width="8.875" style="14"/>
    <col min="5368" max="5368" width="6.5" style="14" customWidth="1"/>
    <col min="5369" max="5369" width="6.625" style="14" customWidth="1"/>
    <col min="5370" max="5375" width="4.625" style="14" customWidth="1"/>
    <col min="5376" max="5376" width="5.625" style="14" customWidth="1"/>
    <col min="5377" max="5377" width="6.625" style="14" customWidth="1"/>
    <col min="5378" max="5385" width="4.625" style="14" customWidth="1"/>
    <col min="5386" max="5389" width="5.125" style="14" customWidth="1"/>
    <col min="5390" max="5391" width="5.875" style="14" customWidth="1"/>
    <col min="5392" max="5623" width="8.875" style="14"/>
    <col min="5624" max="5624" width="6.5" style="14" customWidth="1"/>
    <col min="5625" max="5625" width="6.625" style="14" customWidth="1"/>
    <col min="5626" max="5631" width="4.625" style="14" customWidth="1"/>
    <col min="5632" max="5632" width="5.625" style="14" customWidth="1"/>
    <col min="5633" max="5633" width="6.625" style="14" customWidth="1"/>
    <col min="5634" max="5641" width="4.625" style="14" customWidth="1"/>
    <col min="5642" max="5645" width="5.125" style="14" customWidth="1"/>
    <col min="5646" max="5647" width="5.875" style="14" customWidth="1"/>
    <col min="5648" max="5879" width="8.875" style="14"/>
    <col min="5880" max="5880" width="6.5" style="14" customWidth="1"/>
    <col min="5881" max="5881" width="6.625" style="14" customWidth="1"/>
    <col min="5882" max="5887" width="4.625" style="14" customWidth="1"/>
    <col min="5888" max="5888" width="5.625" style="14" customWidth="1"/>
    <col min="5889" max="5889" width="6.625" style="14" customWidth="1"/>
    <col min="5890" max="5897" width="4.625" style="14" customWidth="1"/>
    <col min="5898" max="5901" width="5.125" style="14" customWidth="1"/>
    <col min="5902" max="5903" width="5.875" style="14" customWidth="1"/>
    <col min="5904" max="6135" width="8.875" style="14"/>
    <col min="6136" max="6136" width="6.5" style="14" customWidth="1"/>
    <col min="6137" max="6137" width="6.625" style="14" customWidth="1"/>
    <col min="6138" max="6143" width="4.625" style="14" customWidth="1"/>
    <col min="6144" max="6144" width="5.625" style="14" customWidth="1"/>
    <col min="6145" max="6145" width="6.625" style="14" customWidth="1"/>
    <col min="6146" max="6153" width="4.625" style="14" customWidth="1"/>
    <col min="6154" max="6157" width="5.125" style="14" customWidth="1"/>
    <col min="6158" max="6159" width="5.875" style="14" customWidth="1"/>
    <col min="6160" max="6391" width="8.875" style="14"/>
    <col min="6392" max="6392" width="6.5" style="14" customWidth="1"/>
    <col min="6393" max="6393" width="6.625" style="14" customWidth="1"/>
    <col min="6394" max="6399" width="4.625" style="14" customWidth="1"/>
    <col min="6400" max="6400" width="5.625" style="14" customWidth="1"/>
    <col min="6401" max="6401" width="6.625" style="14" customWidth="1"/>
    <col min="6402" max="6409" width="4.625" style="14" customWidth="1"/>
    <col min="6410" max="6413" width="5.125" style="14" customWidth="1"/>
    <col min="6414" max="6415" width="5.875" style="14" customWidth="1"/>
    <col min="6416" max="6647" width="8.875" style="14"/>
    <col min="6648" max="6648" width="6.5" style="14" customWidth="1"/>
    <col min="6649" max="6649" width="6.625" style="14" customWidth="1"/>
    <col min="6650" max="6655" width="4.625" style="14" customWidth="1"/>
    <col min="6656" max="6656" width="5.625" style="14" customWidth="1"/>
    <col min="6657" max="6657" width="6.625" style="14" customWidth="1"/>
    <col min="6658" max="6665" width="4.625" style="14" customWidth="1"/>
    <col min="6666" max="6669" width="5.125" style="14" customWidth="1"/>
    <col min="6670" max="6671" width="5.875" style="14" customWidth="1"/>
    <col min="6672" max="6903" width="8.875" style="14"/>
    <col min="6904" max="6904" width="6.5" style="14" customWidth="1"/>
    <col min="6905" max="6905" width="6.625" style="14" customWidth="1"/>
    <col min="6906" max="6911" width="4.625" style="14" customWidth="1"/>
    <col min="6912" max="6912" width="5.625" style="14" customWidth="1"/>
    <col min="6913" max="6913" width="6.625" style="14" customWidth="1"/>
    <col min="6914" max="6921" width="4.625" style="14" customWidth="1"/>
    <col min="6922" max="6925" width="5.125" style="14" customWidth="1"/>
    <col min="6926" max="6927" width="5.875" style="14" customWidth="1"/>
    <col min="6928" max="7159" width="8.875" style="14"/>
    <col min="7160" max="7160" width="6.5" style="14" customWidth="1"/>
    <col min="7161" max="7161" width="6.625" style="14" customWidth="1"/>
    <col min="7162" max="7167" width="4.625" style="14" customWidth="1"/>
    <col min="7168" max="7168" width="5.625" style="14" customWidth="1"/>
    <col min="7169" max="7169" width="6.625" style="14" customWidth="1"/>
    <col min="7170" max="7177" width="4.625" style="14" customWidth="1"/>
    <col min="7178" max="7181" width="5.125" style="14" customWidth="1"/>
    <col min="7182" max="7183" width="5.875" style="14" customWidth="1"/>
    <col min="7184" max="7415" width="8.875" style="14"/>
    <col min="7416" max="7416" width="6.5" style="14" customWidth="1"/>
    <col min="7417" max="7417" width="6.625" style="14" customWidth="1"/>
    <col min="7418" max="7423" width="4.625" style="14" customWidth="1"/>
    <col min="7424" max="7424" width="5.625" style="14" customWidth="1"/>
    <col min="7425" max="7425" width="6.625" style="14" customWidth="1"/>
    <col min="7426" max="7433" width="4.625" style="14" customWidth="1"/>
    <col min="7434" max="7437" width="5.125" style="14" customWidth="1"/>
    <col min="7438" max="7439" width="5.875" style="14" customWidth="1"/>
    <col min="7440" max="7671" width="8.875" style="14"/>
    <col min="7672" max="7672" width="6.5" style="14" customWidth="1"/>
    <col min="7673" max="7673" width="6.625" style="14" customWidth="1"/>
    <col min="7674" max="7679" width="4.625" style="14" customWidth="1"/>
    <col min="7680" max="7680" width="5.625" style="14" customWidth="1"/>
    <col min="7681" max="7681" width="6.625" style="14" customWidth="1"/>
    <col min="7682" max="7689" width="4.625" style="14" customWidth="1"/>
    <col min="7690" max="7693" width="5.125" style="14" customWidth="1"/>
    <col min="7694" max="7695" width="5.875" style="14" customWidth="1"/>
    <col min="7696" max="7927" width="8.875" style="14"/>
    <col min="7928" max="7928" width="6.5" style="14" customWidth="1"/>
    <col min="7929" max="7929" width="6.625" style="14" customWidth="1"/>
    <col min="7930" max="7935" width="4.625" style="14" customWidth="1"/>
    <col min="7936" max="7936" width="5.625" style="14" customWidth="1"/>
    <col min="7937" max="7937" width="6.625" style="14" customWidth="1"/>
    <col min="7938" max="7945" width="4.625" style="14" customWidth="1"/>
    <col min="7946" max="7949" width="5.125" style="14" customWidth="1"/>
    <col min="7950" max="7951" width="5.875" style="14" customWidth="1"/>
    <col min="7952" max="8183" width="8.875" style="14"/>
    <col min="8184" max="8184" width="6.5" style="14" customWidth="1"/>
    <col min="8185" max="8185" width="6.625" style="14" customWidth="1"/>
    <col min="8186" max="8191" width="4.625" style="14" customWidth="1"/>
    <col min="8192" max="8192" width="5.625" style="14" customWidth="1"/>
    <col min="8193" max="8193" width="6.625" style="14" customWidth="1"/>
    <col min="8194" max="8201" width="4.625" style="14" customWidth="1"/>
    <col min="8202" max="8205" width="5.125" style="14" customWidth="1"/>
    <col min="8206" max="8207" width="5.875" style="14" customWidth="1"/>
    <col min="8208" max="8439" width="8.875" style="14"/>
    <col min="8440" max="8440" width="6.5" style="14" customWidth="1"/>
    <col min="8441" max="8441" width="6.625" style="14" customWidth="1"/>
    <col min="8442" max="8447" width="4.625" style="14" customWidth="1"/>
    <col min="8448" max="8448" width="5.625" style="14" customWidth="1"/>
    <col min="8449" max="8449" width="6.625" style="14" customWidth="1"/>
    <col min="8450" max="8457" width="4.625" style="14" customWidth="1"/>
    <col min="8458" max="8461" width="5.125" style="14" customWidth="1"/>
    <col min="8462" max="8463" width="5.875" style="14" customWidth="1"/>
    <col min="8464" max="8695" width="8.875" style="14"/>
    <col min="8696" max="8696" width="6.5" style="14" customWidth="1"/>
    <col min="8697" max="8697" width="6.625" style="14" customWidth="1"/>
    <col min="8698" max="8703" width="4.625" style="14" customWidth="1"/>
    <col min="8704" max="8704" width="5.625" style="14" customWidth="1"/>
    <col min="8705" max="8705" width="6.625" style="14" customWidth="1"/>
    <col min="8706" max="8713" width="4.625" style="14" customWidth="1"/>
    <col min="8714" max="8717" width="5.125" style="14" customWidth="1"/>
    <col min="8718" max="8719" width="5.875" style="14" customWidth="1"/>
    <col min="8720" max="8951" width="8.875" style="14"/>
    <col min="8952" max="8952" width="6.5" style="14" customWidth="1"/>
    <col min="8953" max="8953" width="6.625" style="14" customWidth="1"/>
    <col min="8954" max="8959" width="4.625" style="14" customWidth="1"/>
    <col min="8960" max="8960" width="5.625" style="14" customWidth="1"/>
    <col min="8961" max="8961" width="6.625" style="14" customWidth="1"/>
    <col min="8962" max="8969" width="4.625" style="14" customWidth="1"/>
    <col min="8970" max="8973" width="5.125" style="14" customWidth="1"/>
    <col min="8974" max="8975" width="5.875" style="14" customWidth="1"/>
    <col min="8976" max="9207" width="8.875" style="14"/>
    <col min="9208" max="9208" width="6.5" style="14" customWidth="1"/>
    <col min="9209" max="9209" width="6.625" style="14" customWidth="1"/>
    <col min="9210" max="9215" width="4.625" style="14" customWidth="1"/>
    <col min="9216" max="9216" width="5.625" style="14" customWidth="1"/>
    <col min="9217" max="9217" width="6.625" style="14" customWidth="1"/>
    <col min="9218" max="9225" width="4.625" style="14" customWidth="1"/>
    <col min="9226" max="9229" width="5.125" style="14" customWidth="1"/>
    <col min="9230" max="9231" width="5.875" style="14" customWidth="1"/>
    <col min="9232" max="9463" width="8.875" style="14"/>
    <col min="9464" max="9464" width="6.5" style="14" customWidth="1"/>
    <col min="9465" max="9465" width="6.625" style="14" customWidth="1"/>
    <col min="9466" max="9471" width="4.625" style="14" customWidth="1"/>
    <col min="9472" max="9472" width="5.625" style="14" customWidth="1"/>
    <col min="9473" max="9473" width="6.625" style="14" customWidth="1"/>
    <col min="9474" max="9481" width="4.625" style="14" customWidth="1"/>
    <col min="9482" max="9485" width="5.125" style="14" customWidth="1"/>
    <col min="9486" max="9487" width="5.875" style="14" customWidth="1"/>
    <col min="9488" max="9719" width="8.875" style="14"/>
    <col min="9720" max="9720" width="6.5" style="14" customWidth="1"/>
    <col min="9721" max="9721" width="6.625" style="14" customWidth="1"/>
    <col min="9722" max="9727" width="4.625" style="14" customWidth="1"/>
    <col min="9728" max="9728" width="5.625" style="14" customWidth="1"/>
    <col min="9729" max="9729" width="6.625" style="14" customWidth="1"/>
    <col min="9730" max="9737" width="4.625" style="14" customWidth="1"/>
    <col min="9738" max="9741" width="5.125" style="14" customWidth="1"/>
    <col min="9742" max="9743" width="5.875" style="14" customWidth="1"/>
    <col min="9744" max="9975" width="8.875" style="14"/>
    <col min="9976" max="9976" width="6.5" style="14" customWidth="1"/>
    <col min="9977" max="9977" width="6.625" style="14" customWidth="1"/>
    <col min="9978" max="9983" width="4.625" style="14" customWidth="1"/>
    <col min="9984" max="9984" width="5.625" style="14" customWidth="1"/>
    <col min="9985" max="9985" width="6.625" style="14" customWidth="1"/>
    <col min="9986" max="9993" width="4.625" style="14" customWidth="1"/>
    <col min="9994" max="9997" width="5.125" style="14" customWidth="1"/>
    <col min="9998" max="9999" width="5.875" style="14" customWidth="1"/>
    <col min="10000" max="10231" width="8.875" style="14"/>
    <col min="10232" max="10232" width="6.5" style="14" customWidth="1"/>
    <col min="10233" max="10233" width="6.625" style="14" customWidth="1"/>
    <col min="10234" max="10239" width="4.625" style="14" customWidth="1"/>
    <col min="10240" max="10240" width="5.625" style="14" customWidth="1"/>
    <col min="10241" max="10241" width="6.625" style="14" customWidth="1"/>
    <col min="10242" max="10249" width="4.625" style="14" customWidth="1"/>
    <col min="10250" max="10253" width="5.125" style="14" customWidth="1"/>
    <col min="10254" max="10255" width="5.875" style="14" customWidth="1"/>
    <col min="10256" max="10487" width="8.875" style="14"/>
    <col min="10488" max="10488" width="6.5" style="14" customWidth="1"/>
    <col min="10489" max="10489" width="6.625" style="14" customWidth="1"/>
    <col min="10490" max="10495" width="4.625" style="14" customWidth="1"/>
    <col min="10496" max="10496" width="5.625" style="14" customWidth="1"/>
    <col min="10497" max="10497" width="6.625" style="14" customWidth="1"/>
    <col min="10498" max="10505" width="4.625" style="14" customWidth="1"/>
    <col min="10506" max="10509" width="5.125" style="14" customWidth="1"/>
    <col min="10510" max="10511" width="5.875" style="14" customWidth="1"/>
    <col min="10512" max="10743" width="8.875" style="14"/>
    <col min="10744" max="10744" width="6.5" style="14" customWidth="1"/>
    <col min="10745" max="10745" width="6.625" style="14" customWidth="1"/>
    <col min="10746" max="10751" width="4.625" style="14" customWidth="1"/>
    <col min="10752" max="10752" width="5.625" style="14" customWidth="1"/>
    <col min="10753" max="10753" width="6.625" style="14" customWidth="1"/>
    <col min="10754" max="10761" width="4.625" style="14" customWidth="1"/>
    <col min="10762" max="10765" width="5.125" style="14" customWidth="1"/>
    <col min="10766" max="10767" width="5.875" style="14" customWidth="1"/>
    <col min="10768" max="10999" width="8.875" style="14"/>
    <col min="11000" max="11000" width="6.5" style="14" customWidth="1"/>
    <col min="11001" max="11001" width="6.625" style="14" customWidth="1"/>
    <col min="11002" max="11007" width="4.625" style="14" customWidth="1"/>
    <col min="11008" max="11008" width="5.625" style="14" customWidth="1"/>
    <col min="11009" max="11009" width="6.625" style="14" customWidth="1"/>
    <col min="11010" max="11017" width="4.625" style="14" customWidth="1"/>
    <col min="11018" max="11021" width="5.125" style="14" customWidth="1"/>
    <col min="11022" max="11023" width="5.875" style="14" customWidth="1"/>
    <col min="11024" max="11255" width="8.875" style="14"/>
    <col min="11256" max="11256" width="6.5" style="14" customWidth="1"/>
    <col min="11257" max="11257" width="6.625" style="14" customWidth="1"/>
    <col min="11258" max="11263" width="4.625" style="14" customWidth="1"/>
    <col min="11264" max="11264" width="5.625" style="14" customWidth="1"/>
    <col min="11265" max="11265" width="6.625" style="14" customWidth="1"/>
    <col min="11266" max="11273" width="4.625" style="14" customWidth="1"/>
    <col min="11274" max="11277" width="5.125" style="14" customWidth="1"/>
    <col min="11278" max="11279" width="5.875" style="14" customWidth="1"/>
    <col min="11280" max="11511" width="8.875" style="14"/>
    <col min="11512" max="11512" width="6.5" style="14" customWidth="1"/>
    <col min="11513" max="11513" width="6.625" style="14" customWidth="1"/>
    <col min="11514" max="11519" width="4.625" style="14" customWidth="1"/>
    <col min="11520" max="11520" width="5.625" style="14" customWidth="1"/>
    <col min="11521" max="11521" width="6.625" style="14" customWidth="1"/>
    <col min="11522" max="11529" width="4.625" style="14" customWidth="1"/>
    <col min="11530" max="11533" width="5.125" style="14" customWidth="1"/>
    <col min="11534" max="11535" width="5.875" style="14" customWidth="1"/>
    <col min="11536" max="11767" width="8.875" style="14"/>
    <col min="11768" max="11768" width="6.5" style="14" customWidth="1"/>
    <col min="11769" max="11769" width="6.625" style="14" customWidth="1"/>
    <col min="11770" max="11775" width="4.625" style="14" customWidth="1"/>
    <col min="11776" max="11776" width="5.625" style="14" customWidth="1"/>
    <col min="11777" max="11777" width="6.625" style="14" customWidth="1"/>
    <col min="11778" max="11785" width="4.625" style="14" customWidth="1"/>
    <col min="11786" max="11789" width="5.125" style="14" customWidth="1"/>
    <col min="11790" max="11791" width="5.875" style="14" customWidth="1"/>
    <col min="11792" max="12023" width="8.875" style="14"/>
    <col min="12024" max="12024" width="6.5" style="14" customWidth="1"/>
    <col min="12025" max="12025" width="6.625" style="14" customWidth="1"/>
    <col min="12026" max="12031" width="4.625" style="14" customWidth="1"/>
    <col min="12032" max="12032" width="5.625" style="14" customWidth="1"/>
    <col min="12033" max="12033" width="6.625" style="14" customWidth="1"/>
    <col min="12034" max="12041" width="4.625" style="14" customWidth="1"/>
    <col min="12042" max="12045" width="5.125" style="14" customWidth="1"/>
    <col min="12046" max="12047" width="5.875" style="14" customWidth="1"/>
    <col min="12048" max="12279" width="8.875" style="14"/>
    <col min="12280" max="12280" width="6.5" style="14" customWidth="1"/>
    <col min="12281" max="12281" width="6.625" style="14" customWidth="1"/>
    <col min="12282" max="12287" width="4.625" style="14" customWidth="1"/>
    <col min="12288" max="12288" width="5.625" style="14" customWidth="1"/>
    <col min="12289" max="12289" width="6.625" style="14" customWidth="1"/>
    <col min="12290" max="12297" width="4.625" style="14" customWidth="1"/>
    <col min="12298" max="12301" width="5.125" style="14" customWidth="1"/>
    <col min="12302" max="12303" width="5.875" style="14" customWidth="1"/>
    <col min="12304" max="12535" width="8.875" style="14"/>
    <col min="12536" max="12536" width="6.5" style="14" customWidth="1"/>
    <col min="12537" max="12537" width="6.625" style="14" customWidth="1"/>
    <col min="12538" max="12543" width="4.625" style="14" customWidth="1"/>
    <col min="12544" max="12544" width="5.625" style="14" customWidth="1"/>
    <col min="12545" max="12545" width="6.625" style="14" customWidth="1"/>
    <col min="12546" max="12553" width="4.625" style="14" customWidth="1"/>
    <col min="12554" max="12557" width="5.125" style="14" customWidth="1"/>
    <col min="12558" max="12559" width="5.875" style="14" customWidth="1"/>
    <col min="12560" max="12791" width="8.875" style="14"/>
    <col min="12792" max="12792" width="6.5" style="14" customWidth="1"/>
    <col min="12793" max="12793" width="6.625" style="14" customWidth="1"/>
    <col min="12794" max="12799" width="4.625" style="14" customWidth="1"/>
    <col min="12800" max="12800" width="5.625" style="14" customWidth="1"/>
    <col min="12801" max="12801" width="6.625" style="14" customWidth="1"/>
    <col min="12802" max="12809" width="4.625" style="14" customWidth="1"/>
    <col min="12810" max="12813" width="5.125" style="14" customWidth="1"/>
    <col min="12814" max="12815" width="5.875" style="14" customWidth="1"/>
    <col min="12816" max="13047" width="8.875" style="14"/>
    <col min="13048" max="13048" width="6.5" style="14" customWidth="1"/>
    <col min="13049" max="13049" width="6.625" style="14" customWidth="1"/>
    <col min="13050" max="13055" width="4.625" style="14" customWidth="1"/>
    <col min="13056" max="13056" width="5.625" style="14" customWidth="1"/>
    <col min="13057" max="13057" width="6.625" style="14" customWidth="1"/>
    <col min="13058" max="13065" width="4.625" style="14" customWidth="1"/>
    <col min="13066" max="13069" width="5.125" style="14" customWidth="1"/>
    <col min="13070" max="13071" width="5.875" style="14" customWidth="1"/>
    <col min="13072" max="13303" width="8.875" style="14"/>
    <col min="13304" max="13304" width="6.5" style="14" customWidth="1"/>
    <col min="13305" max="13305" width="6.625" style="14" customWidth="1"/>
    <col min="13306" max="13311" width="4.625" style="14" customWidth="1"/>
    <col min="13312" max="13312" width="5.625" style="14" customWidth="1"/>
    <col min="13313" max="13313" width="6.625" style="14" customWidth="1"/>
    <col min="13314" max="13321" width="4.625" style="14" customWidth="1"/>
    <col min="13322" max="13325" width="5.125" style="14" customWidth="1"/>
    <col min="13326" max="13327" width="5.875" style="14" customWidth="1"/>
    <col min="13328" max="13559" width="8.875" style="14"/>
    <col min="13560" max="13560" width="6.5" style="14" customWidth="1"/>
    <col min="13561" max="13561" width="6.625" style="14" customWidth="1"/>
    <col min="13562" max="13567" width="4.625" style="14" customWidth="1"/>
    <col min="13568" max="13568" width="5.625" style="14" customWidth="1"/>
    <col min="13569" max="13569" width="6.625" style="14" customWidth="1"/>
    <col min="13570" max="13577" width="4.625" style="14" customWidth="1"/>
    <col min="13578" max="13581" width="5.125" style="14" customWidth="1"/>
    <col min="13582" max="13583" width="5.875" style="14" customWidth="1"/>
    <col min="13584" max="13815" width="8.875" style="14"/>
    <col min="13816" max="13816" width="6.5" style="14" customWidth="1"/>
    <col min="13817" max="13817" width="6.625" style="14" customWidth="1"/>
    <col min="13818" max="13823" width="4.625" style="14" customWidth="1"/>
    <col min="13824" max="13824" width="5.625" style="14" customWidth="1"/>
    <col min="13825" max="13825" width="6.625" style="14" customWidth="1"/>
    <col min="13826" max="13833" width="4.625" style="14" customWidth="1"/>
    <col min="13834" max="13837" width="5.125" style="14" customWidth="1"/>
    <col min="13838" max="13839" width="5.875" style="14" customWidth="1"/>
    <col min="13840" max="14071" width="8.875" style="14"/>
    <col min="14072" max="14072" width="6.5" style="14" customWidth="1"/>
    <col min="14073" max="14073" width="6.625" style="14" customWidth="1"/>
    <col min="14074" max="14079" width="4.625" style="14" customWidth="1"/>
    <col min="14080" max="14080" width="5.625" style="14" customWidth="1"/>
    <col min="14081" max="14081" width="6.625" style="14" customWidth="1"/>
    <col min="14082" max="14089" width="4.625" style="14" customWidth="1"/>
    <col min="14090" max="14093" width="5.125" style="14" customWidth="1"/>
    <col min="14094" max="14095" width="5.875" style="14" customWidth="1"/>
    <col min="14096" max="14327" width="8.875" style="14"/>
    <col min="14328" max="14328" width="6.5" style="14" customWidth="1"/>
    <col min="14329" max="14329" width="6.625" style="14" customWidth="1"/>
    <col min="14330" max="14335" width="4.625" style="14" customWidth="1"/>
    <col min="14336" max="14336" width="5.625" style="14" customWidth="1"/>
    <col min="14337" max="14337" width="6.625" style="14" customWidth="1"/>
    <col min="14338" max="14345" width="4.625" style="14" customWidth="1"/>
    <col min="14346" max="14349" width="5.125" style="14" customWidth="1"/>
    <col min="14350" max="14351" width="5.875" style="14" customWidth="1"/>
    <col min="14352" max="14583" width="8.875" style="14"/>
    <col min="14584" max="14584" width="6.5" style="14" customWidth="1"/>
    <col min="14585" max="14585" width="6.625" style="14" customWidth="1"/>
    <col min="14586" max="14591" width="4.625" style="14" customWidth="1"/>
    <col min="14592" max="14592" width="5.625" style="14" customWidth="1"/>
    <col min="14593" max="14593" width="6.625" style="14" customWidth="1"/>
    <col min="14594" max="14601" width="4.625" style="14" customWidth="1"/>
    <col min="14602" max="14605" width="5.125" style="14" customWidth="1"/>
    <col min="14606" max="14607" width="5.875" style="14" customWidth="1"/>
    <col min="14608" max="14839" width="8.875" style="14"/>
    <col min="14840" max="14840" width="6.5" style="14" customWidth="1"/>
    <col min="14841" max="14841" width="6.625" style="14" customWidth="1"/>
    <col min="14842" max="14847" width="4.625" style="14" customWidth="1"/>
    <col min="14848" max="14848" width="5.625" style="14" customWidth="1"/>
    <col min="14849" max="14849" width="6.625" style="14" customWidth="1"/>
    <col min="14850" max="14857" width="4.625" style="14" customWidth="1"/>
    <col min="14858" max="14861" width="5.125" style="14" customWidth="1"/>
    <col min="14862" max="14863" width="5.875" style="14" customWidth="1"/>
    <col min="14864" max="15095" width="8.875" style="14"/>
    <col min="15096" max="15096" width="6.5" style="14" customWidth="1"/>
    <col min="15097" max="15097" width="6.625" style="14" customWidth="1"/>
    <col min="15098" max="15103" width="4.625" style="14" customWidth="1"/>
    <col min="15104" max="15104" width="5.625" style="14" customWidth="1"/>
    <col min="15105" max="15105" width="6.625" style="14" customWidth="1"/>
    <col min="15106" max="15113" width="4.625" style="14" customWidth="1"/>
    <col min="15114" max="15117" width="5.125" style="14" customWidth="1"/>
    <col min="15118" max="15119" width="5.875" style="14" customWidth="1"/>
    <col min="15120" max="15351" width="8.875" style="14"/>
    <col min="15352" max="15352" width="6.5" style="14" customWidth="1"/>
    <col min="15353" max="15353" width="6.625" style="14" customWidth="1"/>
    <col min="15354" max="15359" width="4.625" style="14" customWidth="1"/>
    <col min="15360" max="15360" width="5.625" style="14" customWidth="1"/>
    <col min="15361" max="15361" width="6.625" style="14" customWidth="1"/>
    <col min="15362" max="15369" width="4.625" style="14" customWidth="1"/>
    <col min="15370" max="15373" width="5.125" style="14" customWidth="1"/>
    <col min="15374" max="15375" width="5.875" style="14" customWidth="1"/>
    <col min="15376" max="15607" width="8.875" style="14"/>
    <col min="15608" max="15608" width="6.5" style="14" customWidth="1"/>
    <col min="15609" max="15609" width="6.625" style="14" customWidth="1"/>
    <col min="15610" max="15615" width="4.625" style="14" customWidth="1"/>
    <col min="15616" max="15616" width="5.625" style="14" customWidth="1"/>
    <col min="15617" max="15617" width="6.625" style="14" customWidth="1"/>
    <col min="15618" max="15625" width="4.625" style="14" customWidth="1"/>
    <col min="15626" max="15629" width="5.125" style="14" customWidth="1"/>
    <col min="15630" max="15631" width="5.875" style="14" customWidth="1"/>
    <col min="15632" max="15863" width="8.875" style="14"/>
    <col min="15864" max="15864" width="6.5" style="14" customWidth="1"/>
    <col min="15865" max="15865" width="6.625" style="14" customWidth="1"/>
    <col min="15866" max="15871" width="4.625" style="14" customWidth="1"/>
    <col min="15872" max="15872" width="5.625" style="14" customWidth="1"/>
    <col min="15873" max="15873" width="6.625" style="14" customWidth="1"/>
    <col min="15874" max="15881" width="4.625" style="14" customWidth="1"/>
    <col min="15882" max="15885" width="5.125" style="14" customWidth="1"/>
    <col min="15886" max="15887" width="5.875" style="14" customWidth="1"/>
    <col min="15888" max="16119" width="8.875" style="14"/>
    <col min="16120" max="16120" width="6.5" style="14" customWidth="1"/>
    <col min="16121" max="16121" width="6.625" style="14" customWidth="1"/>
    <col min="16122" max="16127" width="4.625" style="14" customWidth="1"/>
    <col min="16128" max="16128" width="5.625" style="14" customWidth="1"/>
    <col min="16129" max="16129" width="6.625" style="14" customWidth="1"/>
    <col min="16130" max="16137" width="4.625" style="14" customWidth="1"/>
    <col min="16138" max="16141" width="5.125" style="14" customWidth="1"/>
    <col min="16142" max="16143" width="5.875" style="14" customWidth="1"/>
    <col min="16144" max="16384" width="8.875" style="14"/>
  </cols>
  <sheetData>
    <row r="1" spans="1:15" s="104" customFormat="1" ht="18" customHeight="1">
      <c r="A1" s="1951" t="s">
        <v>3108</v>
      </c>
      <c r="B1" s="1952"/>
      <c r="C1" s="112"/>
      <c r="D1" s="108"/>
      <c r="E1" s="108"/>
      <c r="F1" s="108"/>
      <c r="G1" s="108"/>
      <c r="H1" s="108"/>
      <c r="L1" s="107"/>
      <c r="M1" s="143" t="s">
        <v>3124</v>
      </c>
      <c r="N1" s="2068" t="s">
        <v>3109</v>
      </c>
      <c r="O1" s="2046"/>
    </row>
    <row r="2" spans="1:15" s="104" customFormat="1" ht="18" customHeight="1">
      <c r="A2" s="1951" t="s">
        <v>34</v>
      </c>
      <c r="B2" s="1952"/>
      <c r="C2" s="115" t="s">
        <v>2177</v>
      </c>
      <c r="D2" s="114"/>
      <c r="E2" s="114"/>
      <c r="F2" s="114"/>
      <c r="G2" s="114"/>
      <c r="H2" s="114"/>
      <c r="I2" s="114"/>
      <c r="J2" s="114"/>
      <c r="K2" s="114"/>
      <c r="L2" s="7" t="s">
        <v>205</v>
      </c>
      <c r="M2" s="143" t="s">
        <v>208</v>
      </c>
      <c r="N2" s="1951" t="s">
        <v>2545</v>
      </c>
      <c r="O2" s="1953"/>
    </row>
    <row r="3" spans="1:15" s="29" customFormat="1" ht="34.5" customHeight="1">
      <c r="A3" s="1943" t="s">
        <v>2546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</row>
    <row r="4" spans="1:15" s="30" customFormat="1" ht="19.149999999999999" customHeight="1">
      <c r="B4" s="114"/>
      <c r="C4" s="1515"/>
      <c r="D4" s="1515"/>
      <c r="E4" s="1515"/>
      <c r="G4" s="1941" t="s">
        <v>285</v>
      </c>
      <c r="H4" s="1941"/>
      <c r="I4" s="1941"/>
      <c r="J4" s="1515"/>
      <c r="K4" s="1522"/>
      <c r="M4" s="114"/>
      <c r="N4" s="114"/>
      <c r="O4" s="1562" t="s">
        <v>2438</v>
      </c>
    </row>
    <row r="5" spans="1:15" s="31" customFormat="1" ht="27.95" customHeight="1">
      <c r="A5" s="1997" t="s">
        <v>2439</v>
      </c>
      <c r="B5" s="2064" t="s">
        <v>2457</v>
      </c>
      <c r="C5" s="1810" t="s">
        <v>2441</v>
      </c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  <c r="O5" s="1737"/>
    </row>
    <row r="6" spans="1:15" s="32" customFormat="1" ht="27.95" customHeight="1">
      <c r="A6" s="1962"/>
      <c r="B6" s="2065"/>
      <c r="C6" s="2067" t="s">
        <v>67</v>
      </c>
      <c r="D6" s="1951" t="s">
        <v>2547</v>
      </c>
      <c r="E6" s="1953"/>
      <c r="F6" s="1947" t="s">
        <v>2442</v>
      </c>
      <c r="G6" s="1948"/>
      <c r="H6" s="1950"/>
      <c r="I6" s="1951" t="s">
        <v>2443</v>
      </c>
      <c r="J6" s="1737"/>
      <c r="K6" s="1951" t="s">
        <v>2444</v>
      </c>
      <c r="L6" s="1746"/>
      <c r="M6" s="1746"/>
      <c r="N6" s="1746"/>
      <c r="O6" s="1737"/>
    </row>
    <row r="7" spans="1:15" s="32" customFormat="1" ht="27.95" customHeight="1">
      <c r="A7" s="1941"/>
      <c r="B7" s="2066"/>
      <c r="C7" s="2066"/>
      <c r="D7" s="1523" t="s">
        <v>142</v>
      </c>
      <c r="E7" s="1523" t="s">
        <v>68</v>
      </c>
      <c r="F7" s="149" t="s">
        <v>2445</v>
      </c>
      <c r="G7" s="1523" t="s">
        <v>2446</v>
      </c>
      <c r="H7" s="1523" t="s">
        <v>2447</v>
      </c>
      <c r="I7" s="150" t="s">
        <v>2448</v>
      </c>
      <c r="J7" s="150" t="s">
        <v>2449</v>
      </c>
      <c r="K7" s="1564" t="s">
        <v>2450</v>
      </c>
      <c r="L7" s="1564" t="s">
        <v>2451</v>
      </c>
      <c r="M7" s="1564" t="s">
        <v>2452</v>
      </c>
      <c r="N7" s="1564" t="s">
        <v>2453</v>
      </c>
      <c r="O7" s="1564" t="s">
        <v>2454</v>
      </c>
    </row>
    <row r="8" spans="1:15" s="104" customFormat="1" ht="27.95" customHeight="1">
      <c r="A8" s="1533" t="s">
        <v>82</v>
      </c>
      <c r="B8" s="1550">
        <f>SUM(B9:B10)</f>
        <v>182425</v>
      </c>
      <c r="C8" s="1550">
        <f t="shared" ref="C8:O8" si="0">SUM(C9:C10)</f>
        <v>201</v>
      </c>
      <c r="D8" s="1550">
        <f t="shared" si="0"/>
        <v>113</v>
      </c>
      <c r="E8" s="1550">
        <f t="shared" si="0"/>
        <v>88</v>
      </c>
      <c r="F8" s="1550">
        <f t="shared" si="0"/>
        <v>75</v>
      </c>
      <c r="G8" s="1550">
        <f t="shared" si="0"/>
        <v>124</v>
      </c>
      <c r="H8" s="1550">
        <f t="shared" si="0"/>
        <v>2</v>
      </c>
      <c r="I8" s="1550">
        <f t="shared" si="0"/>
        <v>138</v>
      </c>
      <c r="J8" s="1550">
        <f t="shared" si="0"/>
        <v>63</v>
      </c>
      <c r="K8" s="1550">
        <f t="shared" si="0"/>
        <v>134</v>
      </c>
      <c r="L8" s="1550">
        <f t="shared" si="0"/>
        <v>45</v>
      </c>
      <c r="M8" s="1550">
        <f t="shared" si="0"/>
        <v>6</v>
      </c>
      <c r="N8" s="1550">
        <f t="shared" si="0"/>
        <v>13</v>
      </c>
      <c r="O8" s="1550">
        <f t="shared" si="0"/>
        <v>3</v>
      </c>
    </row>
    <row r="9" spans="1:15" s="104" customFormat="1" ht="27.95" customHeight="1">
      <c r="A9" s="1533" t="s">
        <v>2455</v>
      </c>
      <c r="B9" s="1550">
        <v>66746</v>
      </c>
      <c r="C9" s="204">
        <f>SUM(D9:E9)</f>
        <v>168</v>
      </c>
      <c r="D9" s="204">
        <v>99</v>
      </c>
      <c r="E9" s="204">
        <v>69</v>
      </c>
      <c r="F9" s="204">
        <v>65</v>
      </c>
      <c r="G9" s="204">
        <v>101</v>
      </c>
      <c r="H9" s="204">
        <v>2</v>
      </c>
      <c r="I9" s="1628">
        <v>121</v>
      </c>
      <c r="J9" s="1628">
        <v>47</v>
      </c>
      <c r="K9" s="1628">
        <v>129</v>
      </c>
      <c r="L9" s="1628">
        <v>17</v>
      </c>
      <c r="M9" s="1628">
        <v>6</v>
      </c>
      <c r="N9" s="1628">
        <v>13</v>
      </c>
      <c r="O9" s="1628">
        <v>3</v>
      </c>
    </row>
    <row r="10" spans="1:15" s="104" customFormat="1" ht="27.95" customHeight="1">
      <c r="A10" s="1608" t="s">
        <v>2456</v>
      </c>
      <c r="B10" s="1553">
        <v>115679</v>
      </c>
      <c r="C10" s="205">
        <f>SUM(D10:E10)</f>
        <v>33</v>
      </c>
      <c r="D10" s="206">
        <v>14</v>
      </c>
      <c r="E10" s="207">
        <v>19</v>
      </c>
      <c r="F10" s="207">
        <v>10</v>
      </c>
      <c r="G10" s="207">
        <v>23</v>
      </c>
      <c r="H10" s="207">
        <v>0</v>
      </c>
      <c r="I10" s="208">
        <v>17</v>
      </c>
      <c r="J10" s="208">
        <v>16</v>
      </c>
      <c r="K10" s="208">
        <v>5</v>
      </c>
      <c r="L10" s="208">
        <v>28</v>
      </c>
      <c r="M10" s="208">
        <v>0</v>
      </c>
      <c r="N10" s="206">
        <v>0</v>
      </c>
      <c r="O10" s="209">
        <v>0</v>
      </c>
    </row>
    <row r="11" spans="1:15" s="104" customFormat="1" ht="60" customHeight="1">
      <c r="A11" s="1532"/>
      <c r="B11" s="1532"/>
      <c r="C11" s="34"/>
      <c r="D11" s="33"/>
      <c r="E11" s="35"/>
      <c r="F11" s="35"/>
      <c r="G11" s="35"/>
      <c r="H11" s="35"/>
      <c r="I11" s="36"/>
      <c r="J11" s="36"/>
      <c r="K11" s="36"/>
      <c r="L11" s="36"/>
      <c r="M11" s="36"/>
      <c r="N11" s="33"/>
      <c r="O11" s="37"/>
    </row>
    <row r="12" spans="1:15" s="104" customFormat="1" ht="27.95" customHeight="1">
      <c r="A12" s="2061" t="s">
        <v>2439</v>
      </c>
      <c r="B12" s="1797" t="s">
        <v>2548</v>
      </c>
      <c r="C12" s="1874"/>
      <c r="D12" s="1874"/>
      <c r="E12" s="2062" t="s">
        <v>2549</v>
      </c>
      <c r="F12" s="1972"/>
      <c r="G12" s="1951" t="s">
        <v>2550</v>
      </c>
      <c r="H12" s="1953"/>
      <c r="I12" s="2060" t="s">
        <v>2551</v>
      </c>
      <c r="J12" s="2061"/>
      <c r="K12" s="1951" t="s">
        <v>2552</v>
      </c>
      <c r="L12" s="1952"/>
      <c r="M12" s="1953"/>
      <c r="N12" s="2059" t="s">
        <v>2553</v>
      </c>
      <c r="O12" s="2060"/>
    </row>
    <row r="13" spans="1:15" s="104" customFormat="1" ht="27.95" customHeight="1">
      <c r="A13" s="1953"/>
      <c r="B13" s="152" t="s">
        <v>2303</v>
      </c>
      <c r="C13" s="153" t="s">
        <v>158</v>
      </c>
      <c r="D13" s="154" t="s">
        <v>2554</v>
      </c>
      <c r="E13" s="2063"/>
      <c r="F13" s="1988"/>
      <c r="G13" s="1564" t="s">
        <v>2555</v>
      </c>
      <c r="H13" s="1564" t="s">
        <v>2556</v>
      </c>
      <c r="I13" s="1564" t="s">
        <v>2555</v>
      </c>
      <c r="J13" s="1564" t="s">
        <v>2556</v>
      </c>
      <c r="K13" s="1564" t="s">
        <v>2557</v>
      </c>
      <c r="L13" s="1564" t="s">
        <v>2558</v>
      </c>
      <c r="M13" s="1530" t="s">
        <v>2559</v>
      </c>
      <c r="N13" s="2059"/>
      <c r="O13" s="2060"/>
    </row>
    <row r="14" spans="1:15" s="104" customFormat="1" ht="27.95" customHeight="1">
      <c r="A14" s="1533" t="s">
        <v>82</v>
      </c>
      <c r="B14" s="1550">
        <f>SUM(B15:B16)</f>
        <v>6</v>
      </c>
      <c r="C14" s="210">
        <f t="shared" ref="C14:J14" si="1">SUM(C15:C16)</f>
        <v>24</v>
      </c>
      <c r="D14" s="204">
        <f t="shared" si="1"/>
        <v>8</v>
      </c>
      <c r="E14" s="211"/>
      <c r="F14" s="211">
        <f t="shared" si="1"/>
        <v>28</v>
      </c>
      <c r="G14" s="211">
        <f t="shared" si="1"/>
        <v>165</v>
      </c>
      <c r="H14" s="211">
        <f t="shared" si="1"/>
        <v>27</v>
      </c>
      <c r="I14" s="212">
        <f t="shared" si="1"/>
        <v>136</v>
      </c>
      <c r="J14" s="212">
        <f t="shared" si="1"/>
        <v>6</v>
      </c>
      <c r="K14" s="213">
        <f>0.8384*100</f>
        <v>83.84</v>
      </c>
      <c r="L14" s="213">
        <f>100*0.8209</f>
        <v>82.09</v>
      </c>
      <c r="M14" s="213">
        <f>100*0.9643</f>
        <v>96.43</v>
      </c>
      <c r="N14" s="204"/>
      <c r="O14" s="327">
        <f>C8/B8*100</f>
        <v>0.11018226668493901</v>
      </c>
    </row>
    <row r="15" spans="1:15" s="104" customFormat="1" ht="27.95" customHeight="1">
      <c r="A15" s="1533" t="s">
        <v>2455</v>
      </c>
      <c r="B15" s="1550">
        <v>6</v>
      </c>
      <c r="C15" s="210">
        <v>20</v>
      </c>
      <c r="D15" s="204">
        <v>6</v>
      </c>
      <c r="E15" s="211"/>
      <c r="F15" s="211">
        <v>26</v>
      </c>
      <c r="G15" s="211">
        <v>134</v>
      </c>
      <c r="H15" s="211">
        <v>26</v>
      </c>
      <c r="I15" s="212">
        <v>119</v>
      </c>
      <c r="J15" s="212">
        <v>5</v>
      </c>
      <c r="K15" s="213">
        <f>100*0.8247</f>
        <v>82.47</v>
      </c>
      <c r="L15" s="213">
        <f>100*0.7976</f>
        <v>79.759999999999991</v>
      </c>
      <c r="M15" s="213">
        <f>100*1</f>
        <v>100</v>
      </c>
      <c r="N15" s="204"/>
      <c r="O15" s="327">
        <f>C9/B9*100</f>
        <v>0.25170047643304466</v>
      </c>
    </row>
    <row r="16" spans="1:15" s="104" customFormat="1" ht="27.95" customHeight="1">
      <c r="A16" s="1608" t="s">
        <v>2456</v>
      </c>
      <c r="B16" s="1552">
        <v>0</v>
      </c>
      <c r="C16" s="205">
        <v>4</v>
      </c>
      <c r="D16" s="206">
        <v>2</v>
      </c>
      <c r="E16" s="207"/>
      <c r="F16" s="207">
        <v>2</v>
      </c>
      <c r="G16" s="207">
        <v>31</v>
      </c>
      <c r="H16" s="207">
        <v>1</v>
      </c>
      <c r="I16" s="208">
        <v>17</v>
      </c>
      <c r="J16" s="208">
        <v>1</v>
      </c>
      <c r="K16" s="214">
        <f>100*0.9143</f>
        <v>91.43</v>
      </c>
      <c r="L16" s="214">
        <f>100*0.9394</f>
        <v>93.94</v>
      </c>
      <c r="M16" s="214">
        <f>100*0.5</f>
        <v>50</v>
      </c>
      <c r="N16" s="206"/>
      <c r="O16" s="328">
        <f>C10/B10*100</f>
        <v>2.8527217558934639E-2</v>
      </c>
    </row>
    <row r="17" spans="1:27" s="104" customFormat="1" ht="13.9" customHeight="1">
      <c r="A17" s="106" t="s">
        <v>328</v>
      </c>
      <c r="B17" s="106"/>
      <c r="D17" s="106" t="s">
        <v>329</v>
      </c>
      <c r="G17" s="106" t="s">
        <v>330</v>
      </c>
      <c r="J17" s="105" t="s">
        <v>332</v>
      </c>
      <c r="N17" s="38"/>
      <c r="O17" s="1607" t="s">
        <v>2560</v>
      </c>
    </row>
    <row r="18" spans="1:27" s="104" customFormat="1" ht="13.9" customHeight="1">
      <c r="E18" s="106"/>
      <c r="G18" s="106" t="s">
        <v>334</v>
      </c>
    </row>
    <row r="19" spans="1:27" s="104" customFormat="1" ht="13.9" customHeight="1">
      <c r="E19" s="106"/>
      <c r="F19" s="106"/>
      <c r="G19" s="106"/>
      <c r="H19" s="106"/>
      <c r="O19" s="106"/>
    </row>
    <row r="20" spans="1:27" s="104" customFormat="1" ht="13.9" customHeight="1">
      <c r="A20" s="104" t="s">
        <v>141</v>
      </c>
    </row>
    <row r="21" spans="1:27" s="104" customFormat="1" ht="13.9" customHeight="1">
      <c r="A21" s="104" t="s">
        <v>272</v>
      </c>
    </row>
    <row r="22" spans="1:27" s="94" customFormat="1" ht="13.9" customHeight="1">
      <c r="A22" s="157"/>
      <c r="B22" s="157"/>
      <c r="C22" s="157"/>
      <c r="W22" s="1469"/>
      <c r="X22" s="1469"/>
      <c r="Y22" s="1469"/>
      <c r="Z22" s="1469"/>
      <c r="AA22" s="1469"/>
    </row>
  </sheetData>
  <mergeCells count="21">
    <mergeCell ref="G4:I4"/>
    <mergeCell ref="A1:B1"/>
    <mergeCell ref="N1:O1"/>
    <mergeCell ref="A2:B2"/>
    <mergeCell ref="N2:O2"/>
    <mergeCell ref="A3:O3"/>
    <mergeCell ref="A5:A7"/>
    <mergeCell ref="B5:B7"/>
    <mergeCell ref="C5:O5"/>
    <mergeCell ref="C6:C7"/>
    <mergeCell ref="D6:E6"/>
    <mergeCell ref="F6:H6"/>
    <mergeCell ref="I6:J6"/>
    <mergeCell ref="K6:O6"/>
    <mergeCell ref="N12:O13"/>
    <mergeCell ref="A12:A13"/>
    <mergeCell ref="B12:D12"/>
    <mergeCell ref="E12:F13"/>
    <mergeCell ref="G12:H12"/>
    <mergeCell ref="I12:J12"/>
    <mergeCell ref="K12:M1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&amp;C&amp;"新細明體,標準"&amp;8&amp;A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"/>
  <sheetViews>
    <sheetView zoomScaleNormal="100" zoomScaleSheetLayoutView="90" workbookViewId="0">
      <selection activeCell="I10" sqref="I10"/>
    </sheetView>
  </sheetViews>
  <sheetFormatPr defaultColWidth="9" defaultRowHeight="15.75"/>
  <cols>
    <col min="1" max="1" width="15.625" style="6" customWidth="1"/>
    <col min="2" max="2" width="17.25" style="6" customWidth="1"/>
    <col min="3" max="5" width="22.625" style="6" customWidth="1"/>
    <col min="6" max="6" width="11.75" style="6" customWidth="1"/>
    <col min="7" max="7" width="16" style="6" customWidth="1"/>
    <col min="8" max="8" width="9" style="6"/>
    <col min="9" max="9" width="29" style="6" customWidth="1"/>
    <col min="10" max="16384" width="9" style="6"/>
  </cols>
  <sheetData>
    <row r="1" spans="1:9" s="1" customFormat="1" ht="19.149999999999999" customHeight="1">
      <c r="A1" s="1482" t="s">
        <v>3314</v>
      </c>
      <c r="B1" s="1614"/>
      <c r="C1" s="1614"/>
      <c r="E1" s="39"/>
      <c r="F1" s="1482" t="s">
        <v>3315</v>
      </c>
      <c r="G1" s="1482" t="s">
        <v>3316</v>
      </c>
    </row>
    <row r="2" spans="1:9" s="1" customFormat="1" ht="19.149999999999999" customHeight="1">
      <c r="A2" s="1482" t="s">
        <v>3317</v>
      </c>
      <c r="B2" s="1485" t="s">
        <v>3318</v>
      </c>
      <c r="C2" s="5"/>
      <c r="D2" s="5"/>
      <c r="E2" s="7" t="s">
        <v>3319</v>
      </c>
      <c r="F2" s="1482" t="s">
        <v>3320</v>
      </c>
      <c r="G2" s="161" t="s">
        <v>168</v>
      </c>
      <c r="H2" s="108"/>
      <c r="I2" s="108"/>
    </row>
    <row r="3" spans="1:9" s="2" customFormat="1" ht="24" customHeight="1">
      <c r="A3" s="1834" t="s">
        <v>3321</v>
      </c>
      <c r="B3" s="1834"/>
      <c r="C3" s="1834"/>
      <c r="D3" s="1834"/>
      <c r="E3" s="1834"/>
      <c r="F3" s="1834"/>
      <c r="G3" s="1835"/>
    </row>
    <row r="4" spans="1:9" s="1" customFormat="1" ht="19.149999999999999" customHeight="1">
      <c r="B4" s="1836" t="s">
        <v>3322</v>
      </c>
      <c r="C4" s="1836"/>
      <c r="D4" s="1836"/>
      <c r="E4" s="1836"/>
      <c r="F4" s="1837"/>
      <c r="G4" s="1837"/>
    </row>
    <row r="5" spans="1:9" s="158" customFormat="1" ht="24.95" customHeight="1">
      <c r="A5" s="1841" t="s">
        <v>3323</v>
      </c>
      <c r="B5" s="1832"/>
      <c r="C5" s="1484" t="s">
        <v>3324</v>
      </c>
      <c r="D5" s="1482" t="s">
        <v>3325</v>
      </c>
      <c r="E5" s="1482" t="s">
        <v>3326</v>
      </c>
      <c r="F5" s="1831" t="s">
        <v>3327</v>
      </c>
      <c r="G5" s="1845"/>
    </row>
    <row r="6" spans="1:9" s="1" customFormat="1" ht="21.95" customHeight="1">
      <c r="A6" s="116" t="s">
        <v>3328</v>
      </c>
      <c r="B6" s="119"/>
      <c r="C6" s="3"/>
      <c r="F6" s="1838"/>
      <c r="G6" s="1838"/>
    </row>
    <row r="7" spans="1:9" s="1" customFormat="1" ht="21.95" customHeight="1">
      <c r="A7" s="93" t="s">
        <v>3329</v>
      </c>
      <c r="B7" s="92"/>
      <c r="C7" s="199">
        <f>SUM(C9:C10)</f>
        <v>2483</v>
      </c>
      <c r="D7" s="1543">
        <f>SUM(D9:D10)</f>
        <v>44</v>
      </c>
      <c r="E7" s="1543">
        <f>SUM(E9:E10)</f>
        <v>2068</v>
      </c>
      <c r="F7" s="1847">
        <f>F9+F10</f>
        <v>371</v>
      </c>
      <c r="G7" s="1847"/>
    </row>
    <row r="8" spans="1:9" s="1" customFormat="1" ht="21.95" customHeight="1">
      <c r="A8" s="93" t="s">
        <v>3330</v>
      </c>
      <c r="B8" s="137"/>
      <c r="C8" s="199"/>
      <c r="D8" s="1543"/>
      <c r="E8" s="1543"/>
      <c r="F8" s="1847"/>
      <c r="G8" s="1847"/>
    </row>
    <row r="9" spans="1:9" s="1" customFormat="1" ht="21.95" customHeight="1">
      <c r="A9" s="109" t="s">
        <v>3331</v>
      </c>
      <c r="B9" s="137"/>
      <c r="C9" s="199">
        <f>D9+E9+F9</f>
        <v>1484</v>
      </c>
      <c r="D9" s="1543">
        <v>31</v>
      </c>
      <c r="E9" s="1543">
        <v>1273</v>
      </c>
      <c r="F9" s="1847">
        <v>180</v>
      </c>
      <c r="G9" s="1847"/>
    </row>
    <row r="10" spans="1:9" s="1" customFormat="1" ht="21.95" customHeight="1">
      <c r="A10" s="109" t="s">
        <v>3332</v>
      </c>
      <c r="B10" s="137"/>
      <c r="C10" s="199">
        <f>D10+E10+F10</f>
        <v>999</v>
      </c>
      <c r="D10" s="1543">
        <v>13</v>
      </c>
      <c r="E10" s="1543">
        <v>795</v>
      </c>
      <c r="F10" s="1847">
        <v>191</v>
      </c>
      <c r="G10" s="1847"/>
    </row>
    <row r="11" spans="1:9" s="1" customFormat="1" ht="21.95" customHeight="1">
      <c r="A11" s="1580" t="s">
        <v>3333</v>
      </c>
      <c r="B11" s="1581"/>
      <c r="C11" s="199"/>
      <c r="D11" s="1543"/>
      <c r="E11" s="1543"/>
      <c r="F11" s="1847"/>
      <c r="G11" s="1847"/>
    </row>
    <row r="12" spans="1:9" s="1" customFormat="1" ht="21.95" customHeight="1">
      <c r="A12" s="138" t="s">
        <v>3334</v>
      </c>
      <c r="B12" s="139"/>
      <c r="C12" s="199">
        <f>D12+E12+F12</f>
        <v>23</v>
      </c>
      <c r="D12" s="1543">
        <v>0</v>
      </c>
      <c r="E12" s="1543">
        <v>22</v>
      </c>
      <c r="F12" s="1847">
        <v>1</v>
      </c>
      <c r="G12" s="1847"/>
    </row>
    <row r="13" spans="1:9" s="1" customFormat="1" ht="21.95" customHeight="1">
      <c r="A13" s="138" t="s">
        <v>3335</v>
      </c>
      <c r="B13" s="139"/>
      <c r="C13" s="199">
        <f>D13+E13+F13</f>
        <v>2460</v>
      </c>
      <c r="D13" s="1543">
        <v>44</v>
      </c>
      <c r="E13" s="1543">
        <v>2046</v>
      </c>
      <c r="F13" s="1847">
        <v>370</v>
      </c>
      <c r="G13" s="1847"/>
    </row>
    <row r="14" spans="1:9" s="1" customFormat="1" ht="21.95" customHeight="1">
      <c r="A14" s="93" t="s">
        <v>3336</v>
      </c>
      <c r="B14" s="92"/>
      <c r="C14" s="199"/>
      <c r="D14" s="1543"/>
      <c r="E14" s="1543"/>
      <c r="F14" s="1847"/>
      <c r="G14" s="1847"/>
    </row>
    <row r="15" spans="1:9" s="1" customFormat="1" ht="21.95" customHeight="1">
      <c r="A15" s="109" t="s">
        <v>3337</v>
      </c>
      <c r="B15" s="137"/>
      <c r="C15" s="199">
        <f>D15+E15+G15</f>
        <v>31</v>
      </c>
      <c r="D15" s="1543">
        <v>0</v>
      </c>
      <c r="E15" s="1543">
        <v>31</v>
      </c>
      <c r="F15" s="1543"/>
      <c r="G15" s="1543">
        <v>0</v>
      </c>
    </row>
    <row r="16" spans="1:9" s="1" customFormat="1" ht="21.95" customHeight="1">
      <c r="A16" s="109" t="s">
        <v>3338</v>
      </c>
      <c r="B16" s="137"/>
      <c r="C16" s="199">
        <f t="shared" ref="C16:C25" si="0">D16+E16+G16</f>
        <v>103</v>
      </c>
      <c r="D16" s="1543">
        <v>0</v>
      </c>
      <c r="E16" s="1543">
        <v>103</v>
      </c>
      <c r="F16" s="1543"/>
      <c r="G16" s="1543">
        <v>0</v>
      </c>
    </row>
    <row r="17" spans="1:9" s="1" customFormat="1" ht="21.95" customHeight="1">
      <c r="A17" s="121" t="s">
        <v>3339</v>
      </c>
      <c r="B17" s="4"/>
      <c r="C17" s="199">
        <f t="shared" si="0"/>
        <v>7</v>
      </c>
      <c r="D17" s="1543">
        <v>0</v>
      </c>
      <c r="E17" s="1543">
        <v>7</v>
      </c>
      <c r="F17" s="1543"/>
      <c r="G17" s="1543">
        <v>0</v>
      </c>
    </row>
    <row r="18" spans="1:9" s="1" customFormat="1" ht="21.95" customHeight="1">
      <c r="A18" s="109" t="s">
        <v>106</v>
      </c>
      <c r="B18" s="92"/>
      <c r="C18" s="199">
        <f t="shared" si="0"/>
        <v>100</v>
      </c>
      <c r="D18" s="1543">
        <v>1</v>
      </c>
      <c r="E18" s="1543">
        <v>75</v>
      </c>
      <c r="F18" s="1543"/>
      <c r="G18" s="1543">
        <v>24</v>
      </c>
    </row>
    <row r="19" spans="1:9" s="1" customFormat="1" ht="21.95" customHeight="1">
      <c r="A19" s="109" t="s">
        <v>107</v>
      </c>
      <c r="B19" s="137"/>
      <c r="C19" s="199">
        <f t="shared" si="0"/>
        <v>9</v>
      </c>
      <c r="D19" s="1543">
        <v>0</v>
      </c>
      <c r="E19" s="1543">
        <v>8</v>
      </c>
      <c r="F19" s="1486"/>
      <c r="G19" s="1486">
        <v>1</v>
      </c>
    </row>
    <row r="20" spans="1:9" s="1" customFormat="1" ht="21.95" customHeight="1">
      <c r="A20" s="109" t="s">
        <v>108</v>
      </c>
      <c r="B20" s="137"/>
      <c r="C20" s="199">
        <f t="shared" si="0"/>
        <v>1218</v>
      </c>
      <c r="D20" s="1543">
        <v>26</v>
      </c>
      <c r="E20" s="1543">
        <v>1048</v>
      </c>
      <c r="F20" s="1543"/>
      <c r="G20" s="1543">
        <v>144</v>
      </c>
    </row>
    <row r="21" spans="1:9" s="1" customFormat="1" ht="21.95" customHeight="1">
      <c r="A21" s="109" t="s">
        <v>109</v>
      </c>
      <c r="B21" s="137"/>
      <c r="C21" s="199">
        <f t="shared" si="0"/>
        <v>309</v>
      </c>
      <c r="D21" s="1543">
        <v>0</v>
      </c>
      <c r="E21" s="1543">
        <v>260</v>
      </c>
      <c r="F21" s="1543"/>
      <c r="G21" s="1543">
        <v>49</v>
      </c>
    </row>
    <row r="22" spans="1:9" s="1" customFormat="1" ht="21.95" customHeight="1">
      <c r="A22" s="109" t="s">
        <v>2336</v>
      </c>
      <c r="B22" s="137"/>
      <c r="C22" s="199">
        <f t="shared" si="0"/>
        <v>49</v>
      </c>
      <c r="D22" s="1543">
        <v>0</v>
      </c>
      <c r="E22" s="1543">
        <v>40</v>
      </c>
      <c r="F22" s="1486"/>
      <c r="G22" s="1486">
        <v>9</v>
      </c>
    </row>
    <row r="23" spans="1:9" s="1" customFormat="1" ht="21.95" customHeight="1">
      <c r="A23" s="109" t="s">
        <v>2337</v>
      </c>
      <c r="B23" s="137"/>
      <c r="C23" s="199">
        <f t="shared" si="0"/>
        <v>134</v>
      </c>
      <c r="D23" s="1543">
        <v>0</v>
      </c>
      <c r="E23" s="1543">
        <v>126</v>
      </c>
      <c r="F23" s="1486"/>
      <c r="G23" s="1486">
        <v>8</v>
      </c>
    </row>
    <row r="24" spans="1:9" s="1" customFormat="1" ht="21.95" customHeight="1">
      <c r="A24" s="121" t="s">
        <v>217</v>
      </c>
      <c r="B24" s="4"/>
      <c r="C24" s="199">
        <f t="shared" si="0"/>
        <v>493</v>
      </c>
      <c r="D24" s="199">
        <v>1</v>
      </c>
      <c r="E24" s="199">
        <v>407</v>
      </c>
      <c r="F24" s="199"/>
      <c r="G24" s="199">
        <v>85</v>
      </c>
    </row>
    <row r="25" spans="1:9" s="1" customFormat="1" ht="21.95" customHeight="1">
      <c r="A25" s="121" t="s">
        <v>571</v>
      </c>
      <c r="B25" s="4"/>
      <c r="C25" s="199">
        <f t="shared" si="0"/>
        <v>511</v>
      </c>
      <c r="D25" s="199">
        <v>16</v>
      </c>
      <c r="E25" s="199">
        <v>386</v>
      </c>
      <c r="F25" s="199"/>
      <c r="G25" s="199">
        <v>109</v>
      </c>
    </row>
    <row r="26" spans="1:9" s="3" customFormat="1" ht="13.9" customHeight="1">
      <c r="A26" s="122"/>
      <c r="B26" s="151"/>
      <c r="C26" s="40"/>
      <c r="D26" s="1614"/>
      <c r="E26" s="51"/>
      <c r="G26" s="36"/>
    </row>
    <row r="27" spans="1:9" s="1" customFormat="1" ht="19.149999999999999" customHeight="1">
      <c r="A27" s="1482" t="s">
        <v>143</v>
      </c>
      <c r="B27" s="1614"/>
      <c r="C27" s="1614"/>
      <c r="E27" s="39"/>
      <c r="F27" s="1482" t="s">
        <v>139</v>
      </c>
      <c r="G27" s="1482" t="s">
        <v>89</v>
      </c>
    </row>
    <row r="28" spans="1:9" s="1" customFormat="1" ht="19.149999999999999" customHeight="1">
      <c r="A28" s="1482" t="s">
        <v>34</v>
      </c>
      <c r="B28" s="1485" t="s">
        <v>218</v>
      </c>
      <c r="C28" s="5"/>
      <c r="D28" s="5"/>
      <c r="E28" s="27"/>
      <c r="F28" s="1482" t="s">
        <v>208</v>
      </c>
      <c r="G28" s="117" t="s">
        <v>39</v>
      </c>
      <c r="H28" s="108"/>
      <c r="I28" s="108"/>
    </row>
    <row r="29" spans="1:9" s="2" customFormat="1" ht="24" customHeight="1">
      <c r="A29" s="1834" t="s">
        <v>219</v>
      </c>
      <c r="B29" s="1834"/>
      <c r="C29" s="1834"/>
      <c r="D29" s="1834"/>
      <c r="E29" s="1834"/>
      <c r="F29" s="1834"/>
      <c r="G29" s="1835"/>
    </row>
    <row r="30" spans="1:9" s="1" customFormat="1" ht="19.149999999999999" customHeight="1">
      <c r="C30" s="1836" t="s">
        <v>322</v>
      </c>
      <c r="D30" s="1836"/>
      <c r="E30" s="1836"/>
      <c r="F30" s="1837"/>
      <c r="G30" s="1837"/>
    </row>
    <row r="31" spans="1:9" s="158" customFormat="1" ht="24.95" customHeight="1">
      <c r="A31" s="1841" t="s">
        <v>2334</v>
      </c>
      <c r="B31" s="1832"/>
      <c r="C31" s="1484" t="s">
        <v>441</v>
      </c>
      <c r="D31" s="1482" t="s">
        <v>164</v>
      </c>
      <c r="E31" s="1482" t="s">
        <v>442</v>
      </c>
      <c r="F31" s="1831" t="s">
        <v>213</v>
      </c>
      <c r="G31" s="1845"/>
    </row>
    <row r="32" spans="1:9" s="1" customFormat="1" ht="17.100000000000001" customHeight="1">
      <c r="A32" s="116" t="s">
        <v>2338</v>
      </c>
      <c r="B32" s="119"/>
      <c r="C32" s="201"/>
      <c r="F32" s="200"/>
      <c r="G32" s="200"/>
    </row>
    <row r="33" spans="1:7" s="1" customFormat="1" ht="17.100000000000001" customHeight="1">
      <c r="A33" s="93" t="s">
        <v>215</v>
      </c>
      <c r="B33" s="92"/>
      <c r="C33" s="202">
        <f t="shared" ref="C33:C54" si="1">SUM(D33:G33)</f>
        <v>1246</v>
      </c>
      <c r="D33" s="1543">
        <f>SUM(D35:D36)</f>
        <v>24</v>
      </c>
      <c r="E33" s="1543">
        <f>SUM(E35:E36)</f>
        <v>1011</v>
      </c>
      <c r="F33" s="1543"/>
      <c r="G33" s="1543">
        <f>SUM(G35:G36)</f>
        <v>211</v>
      </c>
    </row>
    <row r="34" spans="1:7" s="1" customFormat="1" ht="17.100000000000001" customHeight="1">
      <c r="A34" s="93" t="s">
        <v>2335</v>
      </c>
      <c r="B34" s="137"/>
      <c r="C34" s="202"/>
      <c r="D34" s="1543"/>
      <c r="E34" s="1543"/>
      <c r="F34" s="1543"/>
      <c r="G34" s="1543"/>
    </row>
    <row r="35" spans="1:7" s="1" customFormat="1" ht="17.100000000000001" customHeight="1">
      <c r="A35" s="109" t="s">
        <v>142</v>
      </c>
      <c r="B35" s="137"/>
      <c r="C35" s="202">
        <f t="shared" si="1"/>
        <v>373</v>
      </c>
      <c r="D35" s="1543">
        <v>7</v>
      </c>
      <c r="E35" s="1543">
        <v>288</v>
      </c>
      <c r="F35" s="1543"/>
      <c r="G35" s="1543">
        <v>78</v>
      </c>
    </row>
    <row r="36" spans="1:7" s="1" customFormat="1" ht="17.100000000000001" customHeight="1">
      <c r="A36" s="109" t="s">
        <v>68</v>
      </c>
      <c r="B36" s="137"/>
      <c r="C36" s="202">
        <f t="shared" si="1"/>
        <v>873</v>
      </c>
      <c r="D36" s="1543">
        <v>17</v>
      </c>
      <c r="E36" s="1543">
        <v>723</v>
      </c>
      <c r="F36" s="1543"/>
      <c r="G36" s="1543">
        <v>133</v>
      </c>
    </row>
    <row r="37" spans="1:7" s="1" customFormat="1" ht="17.100000000000001" customHeight="1">
      <c r="A37" s="1580" t="s">
        <v>163</v>
      </c>
      <c r="B37" s="1581"/>
      <c r="C37" s="202"/>
      <c r="D37" s="1543"/>
      <c r="E37" s="1543"/>
      <c r="F37" s="1543"/>
      <c r="G37" s="1543"/>
    </row>
    <row r="38" spans="1:7" s="1" customFormat="1" ht="17.100000000000001" customHeight="1">
      <c r="A38" s="138" t="s">
        <v>2303</v>
      </c>
      <c r="B38" s="139"/>
      <c r="C38" s="202">
        <f t="shared" si="1"/>
        <v>4</v>
      </c>
      <c r="D38" s="1543">
        <v>0</v>
      </c>
      <c r="E38" s="1543">
        <v>2</v>
      </c>
      <c r="F38" s="1543"/>
      <c r="G38" s="1543">
        <v>2</v>
      </c>
    </row>
    <row r="39" spans="1:7" s="1" customFormat="1" ht="17.100000000000001" customHeight="1">
      <c r="A39" s="138" t="s">
        <v>162</v>
      </c>
      <c r="B39" s="139"/>
      <c r="C39" s="202">
        <f t="shared" si="1"/>
        <v>1242</v>
      </c>
      <c r="D39" s="1543">
        <f>D33-D38</f>
        <v>24</v>
      </c>
      <c r="E39" s="1543">
        <f>E33-E38</f>
        <v>1009</v>
      </c>
      <c r="F39" s="1543"/>
      <c r="G39" s="1543">
        <f>G33-G38</f>
        <v>209</v>
      </c>
    </row>
    <row r="40" spans="1:7" s="1" customFormat="1" ht="17.100000000000001" customHeight="1">
      <c r="A40" s="93" t="s">
        <v>2339</v>
      </c>
      <c r="B40" s="92"/>
      <c r="C40" s="202"/>
      <c r="D40" s="1543"/>
      <c r="E40" s="1543"/>
      <c r="F40" s="1543"/>
      <c r="G40" s="1543"/>
    </row>
    <row r="41" spans="1:7" s="1" customFormat="1" ht="17.100000000000001" customHeight="1">
      <c r="A41" s="109" t="s">
        <v>110</v>
      </c>
      <c r="B41" s="137"/>
      <c r="C41" s="202">
        <f t="shared" si="1"/>
        <v>140</v>
      </c>
      <c r="D41" s="1543">
        <v>0</v>
      </c>
      <c r="E41" s="1543">
        <v>121</v>
      </c>
      <c r="F41" s="1543"/>
      <c r="G41" s="1543">
        <v>19</v>
      </c>
    </row>
    <row r="42" spans="1:7" s="1" customFormat="1" ht="17.100000000000001" customHeight="1">
      <c r="A42" s="109" t="s">
        <v>111</v>
      </c>
      <c r="B42" s="137"/>
      <c r="C42" s="202">
        <f t="shared" si="1"/>
        <v>559</v>
      </c>
      <c r="D42" s="1543">
        <v>24</v>
      </c>
      <c r="E42" s="1543">
        <v>452</v>
      </c>
      <c r="F42" s="1543"/>
      <c r="G42" s="1543">
        <v>83</v>
      </c>
    </row>
    <row r="43" spans="1:7" s="1" customFormat="1" ht="17.100000000000001" customHeight="1">
      <c r="A43" s="121" t="s">
        <v>112</v>
      </c>
      <c r="B43" s="4"/>
      <c r="C43" s="202">
        <f t="shared" si="1"/>
        <v>547</v>
      </c>
      <c r="D43" s="1543">
        <v>0</v>
      </c>
      <c r="E43" s="1543">
        <v>438</v>
      </c>
      <c r="F43" s="1543"/>
      <c r="G43" s="1543">
        <v>109</v>
      </c>
    </row>
    <row r="44" spans="1:7" s="1" customFormat="1" ht="17.100000000000001" customHeight="1">
      <c r="A44" s="93" t="s">
        <v>161</v>
      </c>
      <c r="B44" s="92"/>
      <c r="C44" s="202"/>
      <c r="D44" s="1543"/>
      <c r="E44" s="1543"/>
      <c r="F44" s="1543"/>
      <c r="G44" s="1543"/>
    </row>
    <row r="45" spans="1:7" s="1" customFormat="1" ht="17.100000000000001" customHeight="1">
      <c r="A45" s="109" t="s">
        <v>160</v>
      </c>
      <c r="B45" s="137"/>
      <c r="C45" s="202">
        <f t="shared" si="1"/>
        <v>335</v>
      </c>
      <c r="D45" s="1543">
        <f>D33-D46-D47-D48</f>
        <v>22</v>
      </c>
      <c r="E45" s="1543">
        <f>E33-E46-E47-E48</f>
        <v>257</v>
      </c>
      <c r="F45" s="1543"/>
      <c r="G45" s="1543">
        <f>G33-G46-G47-G48</f>
        <v>56</v>
      </c>
    </row>
    <row r="46" spans="1:7" s="1" customFormat="1" ht="17.100000000000001" customHeight="1">
      <c r="A46" s="109" t="s">
        <v>113</v>
      </c>
      <c r="B46" s="137"/>
      <c r="C46" s="202">
        <f t="shared" si="1"/>
        <v>178</v>
      </c>
      <c r="D46" s="1543">
        <v>2</v>
      </c>
      <c r="E46" s="1543">
        <v>149</v>
      </c>
      <c r="F46" s="1543"/>
      <c r="G46" s="1543">
        <v>27</v>
      </c>
    </row>
    <row r="47" spans="1:7" s="1" customFormat="1" ht="17.100000000000001" customHeight="1">
      <c r="A47" s="109" t="s">
        <v>114</v>
      </c>
      <c r="B47" s="137"/>
      <c r="C47" s="202">
        <f t="shared" si="1"/>
        <v>84</v>
      </c>
      <c r="D47" s="1543">
        <v>0</v>
      </c>
      <c r="E47" s="1543">
        <v>64</v>
      </c>
      <c r="F47" s="1543"/>
      <c r="G47" s="1543">
        <v>20</v>
      </c>
    </row>
    <row r="48" spans="1:7" s="1" customFormat="1" ht="17.100000000000001" customHeight="1">
      <c r="A48" s="121" t="s">
        <v>115</v>
      </c>
      <c r="B48" s="4"/>
      <c r="C48" s="202">
        <f t="shared" si="1"/>
        <v>649</v>
      </c>
      <c r="D48" s="199">
        <v>0</v>
      </c>
      <c r="E48" s="199">
        <v>541</v>
      </c>
      <c r="F48" s="199"/>
      <c r="G48" s="199">
        <v>108</v>
      </c>
    </row>
    <row r="49" spans="1:33" s="3" customFormat="1" ht="17.100000000000001" customHeight="1">
      <c r="A49" s="93" t="s">
        <v>2340</v>
      </c>
      <c r="B49" s="92"/>
      <c r="C49" s="202"/>
      <c r="D49" s="199"/>
      <c r="E49" s="199"/>
      <c r="F49" s="199"/>
      <c r="G49" s="199"/>
    </row>
    <row r="50" spans="1:33" s="3" customFormat="1" ht="17.100000000000001" customHeight="1">
      <c r="A50" s="109" t="s">
        <v>160</v>
      </c>
      <c r="B50" s="137"/>
      <c r="C50" s="202">
        <f t="shared" si="1"/>
        <v>54</v>
      </c>
      <c r="D50" s="199">
        <f>D33-D51-D52-D53-D54</f>
        <v>0</v>
      </c>
      <c r="E50" s="199">
        <f>E33-E51-E52-E53-E54</f>
        <v>51</v>
      </c>
      <c r="F50" s="199"/>
      <c r="G50" s="199">
        <f>G33-G51-G52-G53-G54</f>
        <v>3</v>
      </c>
    </row>
    <row r="51" spans="1:33" s="3" customFormat="1" ht="17.100000000000001" customHeight="1">
      <c r="A51" s="109" t="s">
        <v>116</v>
      </c>
      <c r="B51" s="137"/>
      <c r="C51" s="202">
        <f t="shared" si="1"/>
        <v>164</v>
      </c>
      <c r="D51" s="199">
        <v>0</v>
      </c>
      <c r="E51" s="199">
        <v>139</v>
      </c>
      <c r="F51" s="199"/>
      <c r="G51" s="199">
        <v>25</v>
      </c>
    </row>
    <row r="52" spans="1:33" s="3" customFormat="1" ht="17.100000000000001" customHeight="1">
      <c r="A52" s="121" t="s">
        <v>117</v>
      </c>
      <c r="B52" s="4"/>
      <c r="C52" s="202">
        <f t="shared" si="1"/>
        <v>133</v>
      </c>
      <c r="D52" s="199">
        <v>0</v>
      </c>
      <c r="E52" s="199">
        <v>115</v>
      </c>
      <c r="F52" s="199"/>
      <c r="G52" s="199">
        <v>18</v>
      </c>
    </row>
    <row r="53" spans="1:33" s="1" customFormat="1" ht="17.100000000000001" customHeight="1">
      <c r="A53" s="109" t="s">
        <v>118</v>
      </c>
      <c r="B53" s="137"/>
      <c r="C53" s="202">
        <f t="shared" si="1"/>
        <v>217</v>
      </c>
      <c r="D53" s="1543">
        <v>0</v>
      </c>
      <c r="E53" s="1543">
        <v>185</v>
      </c>
      <c r="F53" s="1543"/>
      <c r="G53" s="1543">
        <v>32</v>
      </c>
    </row>
    <row r="54" spans="1:33" s="1" customFormat="1" ht="17.100000000000001" customHeight="1">
      <c r="A54" s="140" t="s">
        <v>119</v>
      </c>
      <c r="B54" s="141"/>
      <c r="C54" s="203">
        <f t="shared" si="1"/>
        <v>678</v>
      </c>
      <c r="D54" s="1544">
        <v>24</v>
      </c>
      <c r="E54" s="1544">
        <v>521</v>
      </c>
      <c r="F54" s="1544"/>
      <c r="G54" s="1544">
        <v>133</v>
      </c>
    </row>
    <row r="55" spans="1:33" s="1" customFormat="1" ht="13.9" customHeight="1">
      <c r="A55" s="122" t="s">
        <v>83</v>
      </c>
      <c r="B55" s="158" t="s">
        <v>159</v>
      </c>
      <c r="C55" s="52" t="s">
        <v>85</v>
      </c>
      <c r="E55" s="50" t="s">
        <v>87</v>
      </c>
      <c r="G55" s="1607" t="s">
        <v>321</v>
      </c>
    </row>
    <row r="56" spans="1:33" s="1" customFormat="1" ht="13.9" customHeight="1">
      <c r="C56" s="52" t="s">
        <v>86</v>
      </c>
    </row>
    <row r="57" spans="1:33" s="104" customFormat="1" ht="13.9" customHeight="1">
      <c r="A57" s="104" t="s">
        <v>141</v>
      </c>
      <c r="C57" s="108"/>
      <c r="D57" s="108"/>
      <c r="E57" s="1532"/>
      <c r="F57" s="1532"/>
      <c r="G57" s="1532"/>
      <c r="H57" s="1532"/>
      <c r="I57" s="1532"/>
      <c r="J57" s="1532"/>
      <c r="K57" s="1532"/>
      <c r="L57" s="1532"/>
      <c r="M57" s="1532"/>
      <c r="N57" s="1532"/>
      <c r="O57" s="116"/>
      <c r="P57" s="116"/>
      <c r="Q57" s="1532"/>
    </row>
    <row r="58" spans="1:33" s="104" customFormat="1" ht="13.9" customHeight="1">
      <c r="A58" s="94" t="s">
        <v>272</v>
      </c>
      <c r="E58" s="106"/>
      <c r="G58" s="106"/>
      <c r="H58" s="106"/>
      <c r="M58" s="105"/>
      <c r="N58" s="105"/>
      <c r="O58" s="105"/>
      <c r="P58" s="105"/>
      <c r="Q58" s="105"/>
    </row>
    <row r="59" spans="1:33" s="94" customFormat="1" ht="13.9" customHeight="1">
      <c r="A59" s="157"/>
      <c r="B59" s="157"/>
      <c r="C59" s="157"/>
      <c r="AC59" s="1469"/>
      <c r="AD59" s="1469"/>
      <c r="AE59" s="1469"/>
      <c r="AF59" s="1469"/>
      <c r="AG59" s="1469"/>
    </row>
  </sheetData>
  <mergeCells count="19">
    <mergeCell ref="A31:B31"/>
    <mergeCell ref="F31:G31"/>
    <mergeCell ref="F12:G12"/>
    <mergeCell ref="F13:G13"/>
    <mergeCell ref="F14:G14"/>
    <mergeCell ref="A29:G29"/>
    <mergeCell ref="C30:E30"/>
    <mergeCell ref="F30:G30"/>
    <mergeCell ref="F11:G11"/>
    <mergeCell ref="A3:G3"/>
    <mergeCell ref="B4:E4"/>
    <mergeCell ref="F4:G4"/>
    <mergeCell ref="A5:B5"/>
    <mergeCell ref="F5:G5"/>
    <mergeCell ref="F6:G6"/>
    <mergeCell ref="F7:G7"/>
    <mergeCell ref="F8:G8"/>
    <mergeCell ref="F9:G9"/>
    <mergeCell ref="F10:G10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7" orientation="landscape" r:id="rId1"/>
  <headerFooter alignWithMargins="0">
    <oddFooter>&amp;C&amp;"Times New Roman,標準"&amp;8&amp;A</oddFooter>
  </headerFooter>
  <rowBreaks count="1" manualBreakCount="1">
    <brk id="2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32"/>
  <sheetViews>
    <sheetView view="pageBreakPreview" zoomScale="80" zoomScaleNormal="100" zoomScaleSheetLayoutView="80" workbookViewId="0">
      <selection activeCell="I10" sqref="I10"/>
    </sheetView>
  </sheetViews>
  <sheetFormatPr defaultColWidth="9" defaultRowHeight="15.75"/>
  <cols>
    <col min="1" max="1" width="16.125" style="97" customWidth="1"/>
    <col min="2" max="2" width="9.75" style="97" customWidth="1"/>
    <col min="3" max="6" width="25.625" style="97" customWidth="1"/>
    <col min="7" max="7" width="9" style="97"/>
    <col min="8" max="8" width="4.5" style="97" bestFit="1" customWidth="1"/>
    <col min="9" max="256" width="9" style="97"/>
    <col min="257" max="257" width="16.125" style="97" customWidth="1"/>
    <col min="258" max="258" width="9.75" style="97" customWidth="1"/>
    <col min="259" max="262" width="25.625" style="97" customWidth="1"/>
    <col min="263" max="263" width="9" style="97"/>
    <col min="264" max="264" width="4.5" style="97" bestFit="1" customWidth="1"/>
    <col min="265" max="512" width="9" style="97"/>
    <col min="513" max="513" width="16.125" style="97" customWidth="1"/>
    <col min="514" max="514" width="9.75" style="97" customWidth="1"/>
    <col min="515" max="518" width="25.625" style="97" customWidth="1"/>
    <col min="519" max="519" width="9" style="97"/>
    <col min="520" max="520" width="4.5" style="97" bestFit="1" customWidth="1"/>
    <col min="521" max="768" width="9" style="97"/>
    <col min="769" max="769" width="16.125" style="97" customWidth="1"/>
    <col min="770" max="770" width="9.75" style="97" customWidth="1"/>
    <col min="771" max="774" width="25.625" style="97" customWidth="1"/>
    <col min="775" max="775" width="9" style="97"/>
    <col min="776" max="776" width="4.5" style="97" bestFit="1" customWidth="1"/>
    <col min="777" max="1024" width="9" style="97"/>
    <col min="1025" max="1025" width="16.125" style="97" customWidth="1"/>
    <col min="1026" max="1026" width="9.75" style="97" customWidth="1"/>
    <col min="1027" max="1030" width="25.625" style="97" customWidth="1"/>
    <col min="1031" max="1031" width="9" style="97"/>
    <col min="1032" max="1032" width="4.5" style="97" bestFit="1" customWidth="1"/>
    <col min="1033" max="1280" width="9" style="97"/>
    <col min="1281" max="1281" width="16.125" style="97" customWidth="1"/>
    <col min="1282" max="1282" width="9.75" style="97" customWidth="1"/>
    <col min="1283" max="1286" width="25.625" style="97" customWidth="1"/>
    <col min="1287" max="1287" width="9" style="97"/>
    <col min="1288" max="1288" width="4.5" style="97" bestFit="1" customWidth="1"/>
    <col min="1289" max="1536" width="9" style="97"/>
    <col min="1537" max="1537" width="16.125" style="97" customWidth="1"/>
    <col min="1538" max="1538" width="9.75" style="97" customWidth="1"/>
    <col min="1539" max="1542" width="25.625" style="97" customWidth="1"/>
    <col min="1543" max="1543" width="9" style="97"/>
    <col min="1544" max="1544" width="4.5" style="97" bestFit="1" customWidth="1"/>
    <col min="1545" max="1792" width="9" style="97"/>
    <col min="1793" max="1793" width="16.125" style="97" customWidth="1"/>
    <col min="1794" max="1794" width="9.75" style="97" customWidth="1"/>
    <col min="1795" max="1798" width="25.625" style="97" customWidth="1"/>
    <col min="1799" max="1799" width="9" style="97"/>
    <col min="1800" max="1800" width="4.5" style="97" bestFit="1" customWidth="1"/>
    <col min="1801" max="2048" width="9" style="97"/>
    <col min="2049" max="2049" width="16.125" style="97" customWidth="1"/>
    <col min="2050" max="2050" width="9.75" style="97" customWidth="1"/>
    <col min="2051" max="2054" width="25.625" style="97" customWidth="1"/>
    <col min="2055" max="2055" width="9" style="97"/>
    <col min="2056" max="2056" width="4.5" style="97" bestFit="1" customWidth="1"/>
    <col min="2057" max="2304" width="9" style="97"/>
    <col min="2305" max="2305" width="16.125" style="97" customWidth="1"/>
    <col min="2306" max="2306" width="9.75" style="97" customWidth="1"/>
    <col min="2307" max="2310" width="25.625" style="97" customWidth="1"/>
    <col min="2311" max="2311" width="9" style="97"/>
    <col min="2312" max="2312" width="4.5" style="97" bestFit="1" customWidth="1"/>
    <col min="2313" max="2560" width="9" style="97"/>
    <col min="2561" max="2561" width="16.125" style="97" customWidth="1"/>
    <col min="2562" max="2562" width="9.75" style="97" customWidth="1"/>
    <col min="2563" max="2566" width="25.625" style="97" customWidth="1"/>
    <col min="2567" max="2567" width="9" style="97"/>
    <col min="2568" max="2568" width="4.5" style="97" bestFit="1" customWidth="1"/>
    <col min="2569" max="2816" width="9" style="97"/>
    <col min="2817" max="2817" width="16.125" style="97" customWidth="1"/>
    <col min="2818" max="2818" width="9.75" style="97" customWidth="1"/>
    <col min="2819" max="2822" width="25.625" style="97" customWidth="1"/>
    <col min="2823" max="2823" width="9" style="97"/>
    <col min="2824" max="2824" width="4.5" style="97" bestFit="1" customWidth="1"/>
    <col min="2825" max="3072" width="9" style="97"/>
    <col min="3073" max="3073" width="16.125" style="97" customWidth="1"/>
    <col min="3074" max="3074" width="9.75" style="97" customWidth="1"/>
    <col min="3075" max="3078" width="25.625" style="97" customWidth="1"/>
    <col min="3079" max="3079" width="9" style="97"/>
    <col min="3080" max="3080" width="4.5" style="97" bestFit="1" customWidth="1"/>
    <col min="3081" max="3328" width="9" style="97"/>
    <col min="3329" max="3329" width="16.125" style="97" customWidth="1"/>
    <col min="3330" max="3330" width="9.75" style="97" customWidth="1"/>
    <col min="3331" max="3334" width="25.625" style="97" customWidth="1"/>
    <col min="3335" max="3335" width="9" style="97"/>
    <col min="3336" max="3336" width="4.5" style="97" bestFit="1" customWidth="1"/>
    <col min="3337" max="3584" width="9" style="97"/>
    <col min="3585" max="3585" width="16.125" style="97" customWidth="1"/>
    <col min="3586" max="3586" width="9.75" style="97" customWidth="1"/>
    <col min="3587" max="3590" width="25.625" style="97" customWidth="1"/>
    <col min="3591" max="3591" width="9" style="97"/>
    <col min="3592" max="3592" width="4.5" style="97" bestFit="1" customWidth="1"/>
    <col min="3593" max="3840" width="9" style="97"/>
    <col min="3841" max="3841" width="16.125" style="97" customWidth="1"/>
    <col min="3842" max="3842" width="9.75" style="97" customWidth="1"/>
    <col min="3843" max="3846" width="25.625" style="97" customWidth="1"/>
    <col min="3847" max="3847" width="9" style="97"/>
    <col min="3848" max="3848" width="4.5" style="97" bestFit="1" customWidth="1"/>
    <col min="3849" max="4096" width="9" style="97"/>
    <col min="4097" max="4097" width="16.125" style="97" customWidth="1"/>
    <col min="4098" max="4098" width="9.75" style="97" customWidth="1"/>
    <col min="4099" max="4102" width="25.625" style="97" customWidth="1"/>
    <col min="4103" max="4103" width="9" style="97"/>
    <col min="4104" max="4104" width="4.5" style="97" bestFit="1" customWidth="1"/>
    <col min="4105" max="4352" width="9" style="97"/>
    <col min="4353" max="4353" width="16.125" style="97" customWidth="1"/>
    <col min="4354" max="4354" width="9.75" style="97" customWidth="1"/>
    <col min="4355" max="4358" width="25.625" style="97" customWidth="1"/>
    <col min="4359" max="4359" width="9" style="97"/>
    <col min="4360" max="4360" width="4.5" style="97" bestFit="1" customWidth="1"/>
    <col min="4361" max="4608" width="9" style="97"/>
    <col min="4609" max="4609" width="16.125" style="97" customWidth="1"/>
    <col min="4610" max="4610" width="9.75" style="97" customWidth="1"/>
    <col min="4611" max="4614" width="25.625" style="97" customWidth="1"/>
    <col min="4615" max="4615" width="9" style="97"/>
    <col min="4616" max="4616" width="4.5" style="97" bestFit="1" customWidth="1"/>
    <col min="4617" max="4864" width="9" style="97"/>
    <col min="4865" max="4865" width="16.125" style="97" customWidth="1"/>
    <col min="4866" max="4866" width="9.75" style="97" customWidth="1"/>
    <col min="4867" max="4870" width="25.625" style="97" customWidth="1"/>
    <col min="4871" max="4871" width="9" style="97"/>
    <col min="4872" max="4872" width="4.5" style="97" bestFit="1" customWidth="1"/>
    <col min="4873" max="5120" width="9" style="97"/>
    <col min="5121" max="5121" width="16.125" style="97" customWidth="1"/>
    <col min="5122" max="5122" width="9.75" style="97" customWidth="1"/>
    <col min="5123" max="5126" width="25.625" style="97" customWidth="1"/>
    <col min="5127" max="5127" width="9" style="97"/>
    <col min="5128" max="5128" width="4.5" style="97" bestFit="1" customWidth="1"/>
    <col min="5129" max="5376" width="9" style="97"/>
    <col min="5377" max="5377" width="16.125" style="97" customWidth="1"/>
    <col min="5378" max="5378" width="9.75" style="97" customWidth="1"/>
    <col min="5379" max="5382" width="25.625" style="97" customWidth="1"/>
    <col min="5383" max="5383" width="9" style="97"/>
    <col min="5384" max="5384" width="4.5" style="97" bestFit="1" customWidth="1"/>
    <col min="5385" max="5632" width="9" style="97"/>
    <col min="5633" max="5633" width="16.125" style="97" customWidth="1"/>
    <col min="5634" max="5634" width="9.75" style="97" customWidth="1"/>
    <col min="5635" max="5638" width="25.625" style="97" customWidth="1"/>
    <col min="5639" max="5639" width="9" style="97"/>
    <col min="5640" max="5640" width="4.5" style="97" bestFit="1" customWidth="1"/>
    <col min="5641" max="5888" width="9" style="97"/>
    <col min="5889" max="5889" width="16.125" style="97" customWidth="1"/>
    <col min="5890" max="5890" width="9.75" style="97" customWidth="1"/>
    <col min="5891" max="5894" width="25.625" style="97" customWidth="1"/>
    <col min="5895" max="5895" width="9" style="97"/>
    <col min="5896" max="5896" width="4.5" style="97" bestFit="1" customWidth="1"/>
    <col min="5897" max="6144" width="9" style="97"/>
    <col min="6145" max="6145" width="16.125" style="97" customWidth="1"/>
    <col min="6146" max="6146" width="9.75" style="97" customWidth="1"/>
    <col min="6147" max="6150" width="25.625" style="97" customWidth="1"/>
    <col min="6151" max="6151" width="9" style="97"/>
    <col min="6152" max="6152" width="4.5" style="97" bestFit="1" customWidth="1"/>
    <col min="6153" max="6400" width="9" style="97"/>
    <col min="6401" max="6401" width="16.125" style="97" customWidth="1"/>
    <col min="6402" max="6402" width="9.75" style="97" customWidth="1"/>
    <col min="6403" max="6406" width="25.625" style="97" customWidth="1"/>
    <col min="6407" max="6407" width="9" style="97"/>
    <col min="6408" max="6408" width="4.5" style="97" bestFit="1" customWidth="1"/>
    <col min="6409" max="6656" width="9" style="97"/>
    <col min="6657" max="6657" width="16.125" style="97" customWidth="1"/>
    <col min="6658" max="6658" width="9.75" style="97" customWidth="1"/>
    <col min="6659" max="6662" width="25.625" style="97" customWidth="1"/>
    <col min="6663" max="6663" width="9" style="97"/>
    <col min="6664" max="6664" width="4.5" style="97" bestFit="1" customWidth="1"/>
    <col min="6665" max="6912" width="9" style="97"/>
    <col min="6913" max="6913" width="16.125" style="97" customWidth="1"/>
    <col min="6914" max="6914" width="9.75" style="97" customWidth="1"/>
    <col min="6915" max="6918" width="25.625" style="97" customWidth="1"/>
    <col min="6919" max="6919" width="9" style="97"/>
    <col min="6920" max="6920" width="4.5" style="97" bestFit="1" customWidth="1"/>
    <col min="6921" max="7168" width="9" style="97"/>
    <col min="7169" max="7169" width="16.125" style="97" customWidth="1"/>
    <col min="7170" max="7170" width="9.75" style="97" customWidth="1"/>
    <col min="7171" max="7174" width="25.625" style="97" customWidth="1"/>
    <col min="7175" max="7175" width="9" style="97"/>
    <col min="7176" max="7176" width="4.5" style="97" bestFit="1" customWidth="1"/>
    <col min="7177" max="7424" width="9" style="97"/>
    <col min="7425" max="7425" width="16.125" style="97" customWidth="1"/>
    <col min="7426" max="7426" width="9.75" style="97" customWidth="1"/>
    <col min="7427" max="7430" width="25.625" style="97" customWidth="1"/>
    <col min="7431" max="7431" width="9" style="97"/>
    <col min="7432" max="7432" width="4.5" style="97" bestFit="1" customWidth="1"/>
    <col min="7433" max="7680" width="9" style="97"/>
    <col min="7681" max="7681" width="16.125" style="97" customWidth="1"/>
    <col min="7682" max="7682" width="9.75" style="97" customWidth="1"/>
    <col min="7683" max="7686" width="25.625" style="97" customWidth="1"/>
    <col min="7687" max="7687" width="9" style="97"/>
    <col min="7688" max="7688" width="4.5" style="97" bestFit="1" customWidth="1"/>
    <col min="7689" max="7936" width="9" style="97"/>
    <col min="7937" max="7937" width="16.125" style="97" customWidth="1"/>
    <col min="7938" max="7938" width="9.75" style="97" customWidth="1"/>
    <col min="7939" max="7942" width="25.625" style="97" customWidth="1"/>
    <col min="7943" max="7943" width="9" style="97"/>
    <col min="7944" max="7944" width="4.5" style="97" bestFit="1" customWidth="1"/>
    <col min="7945" max="8192" width="9" style="97"/>
    <col min="8193" max="8193" width="16.125" style="97" customWidth="1"/>
    <col min="8194" max="8194" width="9.75" style="97" customWidth="1"/>
    <col min="8195" max="8198" width="25.625" style="97" customWidth="1"/>
    <col min="8199" max="8199" width="9" style="97"/>
    <col min="8200" max="8200" width="4.5" style="97" bestFit="1" customWidth="1"/>
    <col min="8201" max="8448" width="9" style="97"/>
    <col min="8449" max="8449" width="16.125" style="97" customWidth="1"/>
    <col min="8450" max="8450" width="9.75" style="97" customWidth="1"/>
    <col min="8451" max="8454" width="25.625" style="97" customWidth="1"/>
    <col min="8455" max="8455" width="9" style="97"/>
    <col min="8456" max="8456" width="4.5" style="97" bestFit="1" customWidth="1"/>
    <col min="8457" max="8704" width="9" style="97"/>
    <col min="8705" max="8705" width="16.125" style="97" customWidth="1"/>
    <col min="8706" max="8706" width="9.75" style="97" customWidth="1"/>
    <col min="8707" max="8710" width="25.625" style="97" customWidth="1"/>
    <col min="8711" max="8711" width="9" style="97"/>
    <col min="8712" max="8712" width="4.5" style="97" bestFit="1" customWidth="1"/>
    <col min="8713" max="8960" width="9" style="97"/>
    <col min="8961" max="8961" width="16.125" style="97" customWidth="1"/>
    <col min="8962" max="8962" width="9.75" style="97" customWidth="1"/>
    <col min="8963" max="8966" width="25.625" style="97" customWidth="1"/>
    <col min="8967" max="8967" width="9" style="97"/>
    <col min="8968" max="8968" width="4.5" style="97" bestFit="1" customWidth="1"/>
    <col min="8969" max="9216" width="9" style="97"/>
    <col min="9217" max="9217" width="16.125" style="97" customWidth="1"/>
    <col min="9218" max="9218" width="9.75" style="97" customWidth="1"/>
    <col min="9219" max="9222" width="25.625" style="97" customWidth="1"/>
    <col min="9223" max="9223" width="9" style="97"/>
    <col min="9224" max="9224" width="4.5" style="97" bestFit="1" customWidth="1"/>
    <col min="9225" max="9472" width="9" style="97"/>
    <col min="9473" max="9473" width="16.125" style="97" customWidth="1"/>
    <col min="9474" max="9474" width="9.75" style="97" customWidth="1"/>
    <col min="9475" max="9478" width="25.625" style="97" customWidth="1"/>
    <col min="9479" max="9479" width="9" style="97"/>
    <col min="9480" max="9480" width="4.5" style="97" bestFit="1" customWidth="1"/>
    <col min="9481" max="9728" width="9" style="97"/>
    <col min="9729" max="9729" width="16.125" style="97" customWidth="1"/>
    <col min="9730" max="9730" width="9.75" style="97" customWidth="1"/>
    <col min="9731" max="9734" width="25.625" style="97" customWidth="1"/>
    <col min="9735" max="9735" width="9" style="97"/>
    <col min="9736" max="9736" width="4.5" style="97" bestFit="1" customWidth="1"/>
    <col min="9737" max="9984" width="9" style="97"/>
    <col min="9985" max="9985" width="16.125" style="97" customWidth="1"/>
    <col min="9986" max="9986" width="9.75" style="97" customWidth="1"/>
    <col min="9987" max="9990" width="25.625" style="97" customWidth="1"/>
    <col min="9991" max="9991" width="9" style="97"/>
    <col min="9992" max="9992" width="4.5" style="97" bestFit="1" customWidth="1"/>
    <col min="9993" max="10240" width="9" style="97"/>
    <col min="10241" max="10241" width="16.125" style="97" customWidth="1"/>
    <col min="10242" max="10242" width="9.75" style="97" customWidth="1"/>
    <col min="10243" max="10246" width="25.625" style="97" customWidth="1"/>
    <col min="10247" max="10247" width="9" style="97"/>
    <col min="10248" max="10248" width="4.5" style="97" bestFit="1" customWidth="1"/>
    <col min="10249" max="10496" width="9" style="97"/>
    <col min="10497" max="10497" width="16.125" style="97" customWidth="1"/>
    <col min="10498" max="10498" width="9.75" style="97" customWidth="1"/>
    <col min="10499" max="10502" width="25.625" style="97" customWidth="1"/>
    <col min="10503" max="10503" width="9" style="97"/>
    <col min="10504" max="10504" width="4.5" style="97" bestFit="1" customWidth="1"/>
    <col min="10505" max="10752" width="9" style="97"/>
    <col min="10753" max="10753" width="16.125" style="97" customWidth="1"/>
    <col min="10754" max="10754" width="9.75" style="97" customWidth="1"/>
    <col min="10755" max="10758" width="25.625" style="97" customWidth="1"/>
    <col min="10759" max="10759" width="9" style="97"/>
    <col min="10760" max="10760" width="4.5" style="97" bestFit="1" customWidth="1"/>
    <col min="10761" max="11008" width="9" style="97"/>
    <col min="11009" max="11009" width="16.125" style="97" customWidth="1"/>
    <col min="11010" max="11010" width="9.75" style="97" customWidth="1"/>
    <col min="11011" max="11014" width="25.625" style="97" customWidth="1"/>
    <col min="11015" max="11015" width="9" style="97"/>
    <col min="11016" max="11016" width="4.5" style="97" bestFit="1" customWidth="1"/>
    <col min="11017" max="11264" width="9" style="97"/>
    <col min="11265" max="11265" width="16.125" style="97" customWidth="1"/>
    <col min="11266" max="11266" width="9.75" style="97" customWidth="1"/>
    <col min="11267" max="11270" width="25.625" style="97" customWidth="1"/>
    <col min="11271" max="11271" width="9" style="97"/>
    <col min="11272" max="11272" width="4.5" style="97" bestFit="1" customWidth="1"/>
    <col min="11273" max="11520" width="9" style="97"/>
    <col min="11521" max="11521" width="16.125" style="97" customWidth="1"/>
    <col min="11522" max="11522" width="9.75" style="97" customWidth="1"/>
    <col min="11523" max="11526" width="25.625" style="97" customWidth="1"/>
    <col min="11527" max="11527" width="9" style="97"/>
    <col min="11528" max="11528" width="4.5" style="97" bestFit="1" customWidth="1"/>
    <col min="11529" max="11776" width="9" style="97"/>
    <col min="11777" max="11777" width="16.125" style="97" customWidth="1"/>
    <col min="11778" max="11778" width="9.75" style="97" customWidth="1"/>
    <col min="11779" max="11782" width="25.625" style="97" customWidth="1"/>
    <col min="11783" max="11783" width="9" style="97"/>
    <col min="11784" max="11784" width="4.5" style="97" bestFit="1" customWidth="1"/>
    <col min="11785" max="12032" width="9" style="97"/>
    <col min="12033" max="12033" width="16.125" style="97" customWidth="1"/>
    <col min="12034" max="12034" width="9.75" style="97" customWidth="1"/>
    <col min="12035" max="12038" width="25.625" style="97" customWidth="1"/>
    <col min="12039" max="12039" width="9" style="97"/>
    <col min="12040" max="12040" width="4.5" style="97" bestFit="1" customWidth="1"/>
    <col min="12041" max="12288" width="9" style="97"/>
    <col min="12289" max="12289" width="16.125" style="97" customWidth="1"/>
    <col min="12290" max="12290" width="9.75" style="97" customWidth="1"/>
    <col min="12291" max="12294" width="25.625" style="97" customWidth="1"/>
    <col min="12295" max="12295" width="9" style="97"/>
    <col min="12296" max="12296" width="4.5" style="97" bestFit="1" customWidth="1"/>
    <col min="12297" max="12544" width="9" style="97"/>
    <col min="12545" max="12545" width="16.125" style="97" customWidth="1"/>
    <col min="12546" max="12546" width="9.75" style="97" customWidth="1"/>
    <col min="12547" max="12550" width="25.625" style="97" customWidth="1"/>
    <col min="12551" max="12551" width="9" style="97"/>
    <col min="12552" max="12552" width="4.5" style="97" bestFit="1" customWidth="1"/>
    <col min="12553" max="12800" width="9" style="97"/>
    <col min="12801" max="12801" width="16.125" style="97" customWidth="1"/>
    <col min="12802" max="12802" width="9.75" style="97" customWidth="1"/>
    <col min="12803" max="12806" width="25.625" style="97" customWidth="1"/>
    <col min="12807" max="12807" width="9" style="97"/>
    <col min="12808" max="12808" width="4.5" style="97" bestFit="1" customWidth="1"/>
    <col min="12809" max="13056" width="9" style="97"/>
    <col min="13057" max="13057" width="16.125" style="97" customWidth="1"/>
    <col min="13058" max="13058" width="9.75" style="97" customWidth="1"/>
    <col min="13059" max="13062" width="25.625" style="97" customWidth="1"/>
    <col min="13063" max="13063" width="9" style="97"/>
    <col min="13064" max="13064" width="4.5" style="97" bestFit="1" customWidth="1"/>
    <col min="13065" max="13312" width="9" style="97"/>
    <col min="13313" max="13313" width="16.125" style="97" customWidth="1"/>
    <col min="13314" max="13314" width="9.75" style="97" customWidth="1"/>
    <col min="13315" max="13318" width="25.625" style="97" customWidth="1"/>
    <col min="13319" max="13319" width="9" style="97"/>
    <col min="13320" max="13320" width="4.5" style="97" bestFit="1" customWidth="1"/>
    <col min="13321" max="13568" width="9" style="97"/>
    <col min="13569" max="13569" width="16.125" style="97" customWidth="1"/>
    <col min="13570" max="13570" width="9.75" style="97" customWidth="1"/>
    <col min="13571" max="13574" width="25.625" style="97" customWidth="1"/>
    <col min="13575" max="13575" width="9" style="97"/>
    <col min="13576" max="13576" width="4.5" style="97" bestFit="1" customWidth="1"/>
    <col min="13577" max="13824" width="9" style="97"/>
    <col min="13825" max="13825" width="16.125" style="97" customWidth="1"/>
    <col min="13826" max="13826" width="9.75" style="97" customWidth="1"/>
    <col min="13827" max="13830" width="25.625" style="97" customWidth="1"/>
    <col min="13831" max="13831" width="9" style="97"/>
    <col min="13832" max="13832" width="4.5" style="97" bestFit="1" customWidth="1"/>
    <col min="13833" max="14080" width="9" style="97"/>
    <col min="14081" max="14081" width="16.125" style="97" customWidth="1"/>
    <col min="14082" max="14082" width="9.75" style="97" customWidth="1"/>
    <col min="14083" max="14086" width="25.625" style="97" customWidth="1"/>
    <col min="14087" max="14087" width="9" style="97"/>
    <col min="14088" max="14088" width="4.5" style="97" bestFit="1" customWidth="1"/>
    <col min="14089" max="14336" width="9" style="97"/>
    <col min="14337" max="14337" width="16.125" style="97" customWidth="1"/>
    <col min="14338" max="14338" width="9.75" style="97" customWidth="1"/>
    <col min="14339" max="14342" width="25.625" style="97" customWidth="1"/>
    <col min="14343" max="14343" width="9" style="97"/>
    <col min="14344" max="14344" width="4.5" style="97" bestFit="1" customWidth="1"/>
    <col min="14345" max="14592" width="9" style="97"/>
    <col min="14593" max="14593" width="16.125" style="97" customWidth="1"/>
    <col min="14594" max="14594" width="9.75" style="97" customWidth="1"/>
    <col min="14595" max="14598" width="25.625" style="97" customWidth="1"/>
    <col min="14599" max="14599" width="9" style="97"/>
    <col min="14600" max="14600" width="4.5" style="97" bestFit="1" customWidth="1"/>
    <col min="14601" max="14848" width="9" style="97"/>
    <col min="14849" max="14849" width="16.125" style="97" customWidth="1"/>
    <col min="14850" max="14850" width="9.75" style="97" customWidth="1"/>
    <col min="14851" max="14854" width="25.625" style="97" customWidth="1"/>
    <col min="14855" max="14855" width="9" style="97"/>
    <col min="14856" max="14856" width="4.5" style="97" bestFit="1" customWidth="1"/>
    <col min="14857" max="15104" width="9" style="97"/>
    <col min="15105" max="15105" width="16.125" style="97" customWidth="1"/>
    <col min="15106" max="15106" width="9.75" style="97" customWidth="1"/>
    <col min="15107" max="15110" width="25.625" style="97" customWidth="1"/>
    <col min="15111" max="15111" width="9" style="97"/>
    <col min="15112" max="15112" width="4.5" style="97" bestFit="1" customWidth="1"/>
    <col min="15113" max="15360" width="9" style="97"/>
    <col min="15361" max="15361" width="16.125" style="97" customWidth="1"/>
    <col min="15362" max="15362" width="9.75" style="97" customWidth="1"/>
    <col min="15363" max="15366" width="25.625" style="97" customWidth="1"/>
    <col min="15367" max="15367" width="9" style="97"/>
    <col min="15368" max="15368" width="4.5" style="97" bestFit="1" customWidth="1"/>
    <col min="15369" max="15616" width="9" style="97"/>
    <col min="15617" max="15617" width="16.125" style="97" customWidth="1"/>
    <col min="15618" max="15618" width="9.75" style="97" customWidth="1"/>
    <col min="15619" max="15622" width="25.625" style="97" customWidth="1"/>
    <col min="15623" max="15623" width="9" style="97"/>
    <col min="15624" max="15624" width="4.5" style="97" bestFit="1" customWidth="1"/>
    <col min="15625" max="15872" width="9" style="97"/>
    <col min="15873" max="15873" width="16.125" style="97" customWidth="1"/>
    <col min="15874" max="15874" width="9.75" style="97" customWidth="1"/>
    <col min="15875" max="15878" width="25.625" style="97" customWidth="1"/>
    <col min="15879" max="15879" width="9" style="97"/>
    <col min="15880" max="15880" width="4.5" style="97" bestFit="1" customWidth="1"/>
    <col min="15881" max="16128" width="9" style="97"/>
    <col min="16129" max="16129" width="16.125" style="97" customWidth="1"/>
    <col min="16130" max="16130" width="9.75" style="97" customWidth="1"/>
    <col min="16131" max="16134" width="25.625" style="97" customWidth="1"/>
    <col min="16135" max="16135" width="9" style="97"/>
    <col min="16136" max="16136" width="4.5" style="97" bestFit="1" customWidth="1"/>
    <col min="16137" max="16384" width="9" style="97"/>
  </cols>
  <sheetData>
    <row r="1" spans="1:8" s="94" customFormat="1" ht="14.25">
      <c r="A1" s="1439" t="s">
        <v>3737</v>
      </c>
      <c r="E1" s="1439" t="s">
        <v>3738</v>
      </c>
      <c r="F1" s="1516" t="s">
        <v>3871</v>
      </c>
    </row>
    <row r="2" spans="1:8" s="94" customFormat="1" ht="14.25">
      <c r="A2" s="1439" t="s">
        <v>3739</v>
      </c>
      <c r="B2" s="344" t="s">
        <v>3740</v>
      </c>
      <c r="C2" s="346"/>
      <c r="D2" s="7" t="s">
        <v>3741</v>
      </c>
      <c r="E2" s="1439" t="s">
        <v>3742</v>
      </c>
      <c r="F2" s="369" t="s">
        <v>365</v>
      </c>
    </row>
    <row r="3" spans="1:8" s="370" customFormat="1" ht="21" customHeight="1">
      <c r="A3" s="1762" t="s">
        <v>4286</v>
      </c>
      <c r="B3" s="1762"/>
      <c r="C3" s="1762"/>
      <c r="D3" s="1762"/>
      <c r="E3" s="1762"/>
      <c r="F3" s="1762"/>
    </row>
    <row r="4" spans="1:8" s="94" customFormat="1" ht="21" customHeight="1">
      <c r="D4" s="1643" t="s">
        <v>4287</v>
      </c>
      <c r="F4" s="99" t="s">
        <v>4288</v>
      </c>
    </row>
    <row r="5" spans="1:8" s="94" customFormat="1" ht="30.75" customHeight="1">
      <c r="A5" s="1746" t="s">
        <v>3876</v>
      </c>
      <c r="B5" s="1737"/>
      <c r="C5" s="1439" t="s">
        <v>4001</v>
      </c>
      <c r="D5" s="1439" t="s">
        <v>4002</v>
      </c>
      <c r="E5" s="1439" t="s">
        <v>4003</v>
      </c>
      <c r="F5" s="1463" t="s">
        <v>367</v>
      </c>
    </row>
    <row r="6" spans="1:8" s="94" customFormat="1" ht="27.95" customHeight="1">
      <c r="A6" s="1538" t="s">
        <v>4289</v>
      </c>
      <c r="B6" s="1470"/>
      <c r="C6" s="191">
        <f>D6+E6+F6</f>
        <v>51</v>
      </c>
      <c r="D6" s="1500">
        <f>SUM(D7:D10)</f>
        <v>2</v>
      </c>
      <c r="E6" s="1500">
        <f>SUM(E7:E10)</f>
        <v>26</v>
      </c>
      <c r="F6" s="1500">
        <f>SUM(F7:F10)</f>
        <v>23</v>
      </c>
      <c r="H6" s="21">
        <f>C6-D6-E6-F6</f>
        <v>0</v>
      </c>
    </row>
    <row r="7" spans="1:8" s="94" customFormat="1" ht="27.95" customHeight="1">
      <c r="A7" s="1662" t="s">
        <v>4290</v>
      </c>
      <c r="B7" s="1470"/>
      <c r="C7" s="191">
        <f t="shared" ref="C7:C18" si="0">D7+E7+F7</f>
        <v>17</v>
      </c>
      <c r="D7" s="1500">
        <v>0</v>
      </c>
      <c r="E7" s="1500">
        <v>15</v>
      </c>
      <c r="F7" s="1500">
        <v>2</v>
      </c>
      <c r="H7" s="21">
        <f t="shared" ref="H7:H18" si="1">C7-D7-E7-F7</f>
        <v>0</v>
      </c>
    </row>
    <row r="8" spans="1:8" s="94" customFormat="1" ht="27.95" customHeight="1">
      <c r="A8" s="1662" t="s">
        <v>4291</v>
      </c>
      <c r="B8" s="1470"/>
      <c r="C8" s="191">
        <f t="shared" si="0"/>
        <v>23</v>
      </c>
      <c r="D8" s="1500">
        <v>2</v>
      </c>
      <c r="E8" s="1500">
        <v>11</v>
      </c>
      <c r="F8" s="1500">
        <v>10</v>
      </c>
      <c r="H8" s="21">
        <f t="shared" si="1"/>
        <v>0</v>
      </c>
    </row>
    <row r="9" spans="1:8" s="94" customFormat="1" ht="27.95" customHeight="1">
      <c r="A9" s="1662" t="s">
        <v>4292</v>
      </c>
      <c r="B9" s="1470"/>
      <c r="C9" s="191">
        <f t="shared" si="0"/>
        <v>8</v>
      </c>
      <c r="D9" s="1500">
        <v>0</v>
      </c>
      <c r="E9" s="1500">
        <v>0</v>
      </c>
      <c r="F9" s="1500">
        <v>8</v>
      </c>
      <c r="H9" s="21">
        <f t="shared" si="1"/>
        <v>0</v>
      </c>
    </row>
    <row r="10" spans="1:8" s="94" customFormat="1" ht="27.95" customHeight="1">
      <c r="A10" s="1662" t="s">
        <v>4293</v>
      </c>
      <c r="B10" s="1470"/>
      <c r="C10" s="191">
        <f t="shared" si="0"/>
        <v>3</v>
      </c>
      <c r="D10" s="1500">
        <v>0</v>
      </c>
      <c r="E10" s="1500">
        <v>0</v>
      </c>
      <c r="F10" s="1500">
        <v>3</v>
      </c>
      <c r="H10" s="21">
        <f t="shared" si="1"/>
        <v>0</v>
      </c>
    </row>
    <row r="11" spans="1:8" s="94" customFormat="1" ht="27.95" customHeight="1">
      <c r="A11" s="1662"/>
      <c r="B11" s="1470"/>
      <c r="C11" s="191"/>
      <c r="D11" s="1500"/>
      <c r="E11" s="1500"/>
      <c r="F11" s="1500"/>
      <c r="H11" s="21"/>
    </row>
    <row r="12" spans="1:8" s="94" customFormat="1" ht="27.95" customHeight="1">
      <c r="A12" s="1538" t="s">
        <v>369</v>
      </c>
      <c r="B12" s="1449" t="s">
        <v>4294</v>
      </c>
      <c r="C12" s="191">
        <f t="shared" si="0"/>
        <v>5681</v>
      </c>
      <c r="D12" s="1500">
        <f>D13+D14</f>
        <v>300</v>
      </c>
      <c r="E12" s="1500">
        <f>E13+E14</f>
        <v>3922</v>
      </c>
      <c r="F12" s="1500">
        <f>F13+F14</f>
        <v>1459</v>
      </c>
      <c r="H12" s="21">
        <f t="shared" si="1"/>
        <v>0</v>
      </c>
    </row>
    <row r="13" spans="1:8" s="94" customFormat="1" ht="27.95" customHeight="1">
      <c r="A13" s="1538"/>
      <c r="B13" s="1449" t="s">
        <v>50</v>
      </c>
      <c r="C13" s="191">
        <f>D13+E13+F13</f>
        <v>2076</v>
      </c>
      <c r="D13" s="1500">
        <f>'高中-11'!F8</f>
        <v>108</v>
      </c>
      <c r="E13" s="1500">
        <f>'高中-11'!I8</f>
        <v>1379</v>
      </c>
      <c r="F13" s="1500">
        <f>'高中-11'!L8</f>
        <v>589</v>
      </c>
      <c r="H13" s="21">
        <f t="shared" si="1"/>
        <v>0</v>
      </c>
    </row>
    <row r="14" spans="1:8" s="94" customFormat="1" ht="27.95" customHeight="1">
      <c r="A14" s="1538"/>
      <c r="B14" s="1449" t="s">
        <v>51</v>
      </c>
      <c r="C14" s="191">
        <f t="shared" si="0"/>
        <v>3605</v>
      </c>
      <c r="D14" s="1500">
        <f>'高中-11'!G8</f>
        <v>192</v>
      </c>
      <c r="E14" s="1500">
        <f>'高中-11'!J8</f>
        <v>2543</v>
      </c>
      <c r="F14" s="1500">
        <f>'高中-11'!M8</f>
        <v>870</v>
      </c>
      <c r="H14" s="21">
        <f t="shared" si="1"/>
        <v>0</v>
      </c>
    </row>
    <row r="15" spans="1:8" s="94" customFormat="1" ht="27.95" customHeight="1">
      <c r="A15" s="1538"/>
      <c r="B15" s="1449"/>
      <c r="C15" s="191"/>
      <c r="D15" s="1500"/>
      <c r="E15" s="1500"/>
      <c r="F15" s="1500"/>
      <c r="H15" s="21"/>
    </row>
    <row r="16" spans="1:8" s="94" customFormat="1" ht="27.95" customHeight="1">
      <c r="A16" s="1538" t="s">
        <v>370</v>
      </c>
      <c r="B16" s="1449" t="s">
        <v>2931</v>
      </c>
      <c r="C16" s="191">
        <f t="shared" si="0"/>
        <v>1087</v>
      </c>
      <c r="D16" s="1500">
        <f>D17+D18</f>
        <v>69</v>
      </c>
      <c r="E16" s="1500">
        <f>E17+E18</f>
        <v>678</v>
      </c>
      <c r="F16" s="1500">
        <f>F17+F18</f>
        <v>340</v>
      </c>
      <c r="H16" s="21">
        <f t="shared" si="1"/>
        <v>0</v>
      </c>
    </row>
    <row r="17" spans="1:32" s="94" customFormat="1" ht="27.95" customHeight="1">
      <c r="A17" s="1538"/>
      <c r="B17" s="1449" t="s">
        <v>50</v>
      </c>
      <c r="C17" s="191">
        <f>D17+E17+F17</f>
        <v>286</v>
      </c>
      <c r="D17" s="1500">
        <f>'高中-11'!R8</f>
        <v>14</v>
      </c>
      <c r="E17" s="1500">
        <f>'高中-11'!U8</f>
        <v>166</v>
      </c>
      <c r="F17" s="1500">
        <f>'高中-11'!X8</f>
        <v>106</v>
      </c>
      <c r="H17" s="21">
        <f t="shared" si="1"/>
        <v>0</v>
      </c>
    </row>
    <row r="18" spans="1:32" s="94" customFormat="1" ht="27.95" customHeight="1">
      <c r="A18" s="1539"/>
      <c r="B18" s="1450" t="s">
        <v>51</v>
      </c>
      <c r="C18" s="192">
        <f t="shared" si="0"/>
        <v>801</v>
      </c>
      <c r="D18" s="1505">
        <f>'高中-11'!S8</f>
        <v>55</v>
      </c>
      <c r="E18" s="1505">
        <f>'高中-11'!V8</f>
        <v>512</v>
      </c>
      <c r="F18" s="1505">
        <f>'高中-11'!Y8</f>
        <v>234</v>
      </c>
      <c r="H18" s="21">
        <f t="shared" si="1"/>
        <v>0</v>
      </c>
    </row>
    <row r="19" spans="1:32" s="1469" customFormat="1" ht="13.9" customHeight="1">
      <c r="A19" s="94" t="s">
        <v>2919</v>
      </c>
      <c r="B19" s="1462"/>
      <c r="C19" s="157" t="s">
        <v>2920</v>
      </c>
      <c r="D19" s="1490" t="s">
        <v>2921</v>
      </c>
      <c r="E19" s="1490" t="s">
        <v>4295</v>
      </c>
      <c r="F19" s="99" t="s">
        <v>333</v>
      </c>
      <c r="G19" s="1462"/>
      <c r="M19" s="1462"/>
      <c r="N19" s="1462"/>
      <c r="O19" s="1462"/>
      <c r="P19" s="1462"/>
      <c r="Q19" s="1462"/>
      <c r="S19" s="1462"/>
      <c r="T19" s="1462"/>
      <c r="U19" s="1462"/>
      <c r="V19" s="1462"/>
      <c r="W19" s="1462"/>
      <c r="X19" s="1462"/>
      <c r="Y19" s="1462"/>
    </row>
    <row r="20" spans="1:32" s="1469" customFormat="1" ht="13.9" customHeight="1">
      <c r="A20" s="1462"/>
      <c r="B20" s="1462"/>
      <c r="C20" s="1462"/>
      <c r="D20" s="157" t="s">
        <v>2923</v>
      </c>
      <c r="G20" s="1643"/>
      <c r="I20" s="1462"/>
      <c r="J20" s="1462"/>
      <c r="M20" s="1462"/>
      <c r="N20" s="1462"/>
      <c r="O20" s="1462"/>
      <c r="P20" s="1462"/>
      <c r="Q20" s="1462"/>
      <c r="R20" s="1462"/>
      <c r="S20" s="1462"/>
      <c r="T20" s="1462"/>
      <c r="U20" s="1462"/>
      <c r="V20" s="1462"/>
      <c r="W20" s="1462"/>
      <c r="X20" s="1462"/>
      <c r="Y20" s="1462"/>
    </row>
    <row r="21" spans="1:32" s="1469" customFormat="1" ht="13.9" customHeight="1">
      <c r="A21" s="1462"/>
      <c r="B21" s="1462"/>
      <c r="C21" s="1462"/>
      <c r="D21" s="1643"/>
      <c r="G21" s="1643"/>
      <c r="I21" s="1462"/>
      <c r="J21" s="1462"/>
      <c r="M21" s="1462"/>
      <c r="N21" s="1462"/>
      <c r="O21" s="1462"/>
      <c r="P21" s="1462"/>
      <c r="Q21" s="1462"/>
      <c r="R21" s="1462"/>
      <c r="S21" s="1462"/>
      <c r="T21" s="1462"/>
      <c r="U21" s="1462"/>
      <c r="V21" s="1462"/>
      <c r="W21" s="1462"/>
      <c r="X21" s="1462"/>
      <c r="Y21" s="1462"/>
    </row>
    <row r="22" spans="1:32" s="94" customFormat="1" ht="13.9" customHeight="1">
      <c r="A22" s="94" t="s">
        <v>2924</v>
      </c>
    </row>
    <row r="23" spans="1:32" s="94" customFormat="1" ht="13.9" customHeight="1">
      <c r="A23" s="94" t="s">
        <v>3031</v>
      </c>
    </row>
    <row r="24" spans="1:32" s="94" customFormat="1" ht="13.9" customHeight="1">
      <c r="A24" s="157"/>
      <c r="B24" s="157"/>
      <c r="AB24" s="1469"/>
      <c r="AC24" s="1469"/>
      <c r="AD24" s="1469"/>
      <c r="AE24" s="1469"/>
      <c r="AF24" s="1469"/>
    </row>
    <row r="25" spans="1:32" s="98" customFormat="1"/>
    <row r="26" spans="1:32" s="98" customFormat="1">
      <c r="C26" s="371">
        <f>C6-C7-C8-C9-C10</f>
        <v>0</v>
      </c>
      <c r="D26" s="371">
        <f>D6-D7-D8-D9-D10</f>
        <v>0</v>
      </c>
      <c r="E26" s="371">
        <f>E6-E7-E8-E9-E10</f>
        <v>0</v>
      </c>
      <c r="F26" s="371">
        <f>F6-F7-F8-F9-F10</f>
        <v>0</v>
      </c>
    </row>
    <row r="27" spans="1:32" s="98" customFormat="1">
      <c r="C27" s="371">
        <f>C12-C13-C14</f>
        <v>0</v>
      </c>
      <c r="D27" s="371">
        <f>D12-D13-D14</f>
        <v>0</v>
      </c>
      <c r="E27" s="371">
        <f>E12-E13-E14</f>
        <v>0</v>
      </c>
      <c r="F27" s="371">
        <f>F12-F13-F14</f>
        <v>0</v>
      </c>
    </row>
    <row r="28" spans="1:32" s="98" customFormat="1">
      <c r="C28" s="371">
        <f>C16-C17-C18</f>
        <v>0</v>
      </c>
      <c r="D28" s="371">
        <f>D16-D17-D18</f>
        <v>0</v>
      </c>
      <c r="E28" s="371">
        <f>E16-E17-E18</f>
        <v>0</v>
      </c>
      <c r="F28" s="371">
        <f>F16-F17-F18</f>
        <v>0</v>
      </c>
    </row>
    <row r="29" spans="1:32" s="98" customFormat="1"/>
    <row r="30" spans="1:32" s="98" customFormat="1"/>
    <row r="31" spans="1:32" s="98" customFormat="1"/>
    <row r="32" spans="1:32" s="98" customFormat="1"/>
  </sheetData>
  <mergeCells count="2">
    <mergeCell ref="A3:F3"/>
    <mergeCell ref="A5:B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&amp;C&amp;8&amp;A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A22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1" width="6.5" style="14" customWidth="1"/>
    <col min="2" max="9" width="9.125" style="14" customWidth="1"/>
    <col min="10" max="10" width="9.75" style="14" customWidth="1"/>
    <col min="11" max="11" width="9.125" style="14" customWidth="1"/>
    <col min="12" max="12" width="9.375" style="14" customWidth="1"/>
    <col min="13" max="15" width="9.125" style="14" customWidth="1"/>
    <col min="16" max="247" width="8.875" style="14"/>
    <col min="248" max="248" width="6.5" style="14" customWidth="1"/>
    <col min="249" max="249" width="6.625" style="14" customWidth="1"/>
    <col min="250" max="255" width="4.625" style="14" customWidth="1"/>
    <col min="256" max="256" width="5.625" style="14" customWidth="1"/>
    <col min="257" max="257" width="6.625" style="14" customWidth="1"/>
    <col min="258" max="265" width="4.625" style="14" customWidth="1"/>
    <col min="266" max="269" width="5.125" style="14" customWidth="1"/>
    <col min="270" max="271" width="5.875" style="14" customWidth="1"/>
    <col min="272" max="503" width="8.875" style="14"/>
    <col min="504" max="504" width="6.5" style="14" customWidth="1"/>
    <col min="505" max="505" width="6.625" style="14" customWidth="1"/>
    <col min="506" max="511" width="4.625" style="14" customWidth="1"/>
    <col min="512" max="512" width="5.625" style="14" customWidth="1"/>
    <col min="513" max="513" width="6.625" style="14" customWidth="1"/>
    <col min="514" max="521" width="4.625" style="14" customWidth="1"/>
    <col min="522" max="525" width="5.125" style="14" customWidth="1"/>
    <col min="526" max="527" width="5.875" style="14" customWidth="1"/>
    <col min="528" max="759" width="8.875" style="14"/>
    <col min="760" max="760" width="6.5" style="14" customWidth="1"/>
    <col min="761" max="761" width="6.625" style="14" customWidth="1"/>
    <col min="762" max="767" width="4.625" style="14" customWidth="1"/>
    <col min="768" max="768" width="5.625" style="14" customWidth="1"/>
    <col min="769" max="769" width="6.625" style="14" customWidth="1"/>
    <col min="770" max="777" width="4.625" style="14" customWidth="1"/>
    <col min="778" max="781" width="5.125" style="14" customWidth="1"/>
    <col min="782" max="783" width="5.875" style="14" customWidth="1"/>
    <col min="784" max="1015" width="8.875" style="14"/>
    <col min="1016" max="1016" width="6.5" style="14" customWidth="1"/>
    <col min="1017" max="1017" width="6.625" style="14" customWidth="1"/>
    <col min="1018" max="1023" width="4.625" style="14" customWidth="1"/>
    <col min="1024" max="1024" width="5.625" style="14" customWidth="1"/>
    <col min="1025" max="1025" width="6.625" style="14" customWidth="1"/>
    <col min="1026" max="1033" width="4.625" style="14" customWidth="1"/>
    <col min="1034" max="1037" width="5.125" style="14" customWidth="1"/>
    <col min="1038" max="1039" width="5.875" style="14" customWidth="1"/>
    <col min="1040" max="1271" width="8.875" style="14"/>
    <col min="1272" max="1272" width="6.5" style="14" customWidth="1"/>
    <col min="1273" max="1273" width="6.625" style="14" customWidth="1"/>
    <col min="1274" max="1279" width="4.625" style="14" customWidth="1"/>
    <col min="1280" max="1280" width="5.625" style="14" customWidth="1"/>
    <col min="1281" max="1281" width="6.625" style="14" customWidth="1"/>
    <col min="1282" max="1289" width="4.625" style="14" customWidth="1"/>
    <col min="1290" max="1293" width="5.125" style="14" customWidth="1"/>
    <col min="1294" max="1295" width="5.875" style="14" customWidth="1"/>
    <col min="1296" max="1527" width="8.875" style="14"/>
    <col min="1528" max="1528" width="6.5" style="14" customWidth="1"/>
    <col min="1529" max="1529" width="6.625" style="14" customWidth="1"/>
    <col min="1530" max="1535" width="4.625" style="14" customWidth="1"/>
    <col min="1536" max="1536" width="5.625" style="14" customWidth="1"/>
    <col min="1537" max="1537" width="6.625" style="14" customWidth="1"/>
    <col min="1538" max="1545" width="4.625" style="14" customWidth="1"/>
    <col min="1546" max="1549" width="5.125" style="14" customWidth="1"/>
    <col min="1550" max="1551" width="5.875" style="14" customWidth="1"/>
    <col min="1552" max="1783" width="8.875" style="14"/>
    <col min="1784" max="1784" width="6.5" style="14" customWidth="1"/>
    <col min="1785" max="1785" width="6.625" style="14" customWidth="1"/>
    <col min="1786" max="1791" width="4.625" style="14" customWidth="1"/>
    <col min="1792" max="1792" width="5.625" style="14" customWidth="1"/>
    <col min="1793" max="1793" width="6.625" style="14" customWidth="1"/>
    <col min="1794" max="1801" width="4.625" style="14" customWidth="1"/>
    <col min="1802" max="1805" width="5.125" style="14" customWidth="1"/>
    <col min="1806" max="1807" width="5.875" style="14" customWidth="1"/>
    <col min="1808" max="2039" width="8.875" style="14"/>
    <col min="2040" max="2040" width="6.5" style="14" customWidth="1"/>
    <col min="2041" max="2041" width="6.625" style="14" customWidth="1"/>
    <col min="2042" max="2047" width="4.625" style="14" customWidth="1"/>
    <col min="2048" max="2048" width="5.625" style="14" customWidth="1"/>
    <col min="2049" max="2049" width="6.625" style="14" customWidth="1"/>
    <col min="2050" max="2057" width="4.625" style="14" customWidth="1"/>
    <col min="2058" max="2061" width="5.125" style="14" customWidth="1"/>
    <col min="2062" max="2063" width="5.875" style="14" customWidth="1"/>
    <col min="2064" max="2295" width="8.875" style="14"/>
    <col min="2296" max="2296" width="6.5" style="14" customWidth="1"/>
    <col min="2297" max="2297" width="6.625" style="14" customWidth="1"/>
    <col min="2298" max="2303" width="4.625" style="14" customWidth="1"/>
    <col min="2304" max="2304" width="5.625" style="14" customWidth="1"/>
    <col min="2305" max="2305" width="6.625" style="14" customWidth="1"/>
    <col min="2306" max="2313" width="4.625" style="14" customWidth="1"/>
    <col min="2314" max="2317" width="5.125" style="14" customWidth="1"/>
    <col min="2318" max="2319" width="5.875" style="14" customWidth="1"/>
    <col min="2320" max="2551" width="8.875" style="14"/>
    <col min="2552" max="2552" width="6.5" style="14" customWidth="1"/>
    <col min="2553" max="2553" width="6.625" style="14" customWidth="1"/>
    <col min="2554" max="2559" width="4.625" style="14" customWidth="1"/>
    <col min="2560" max="2560" width="5.625" style="14" customWidth="1"/>
    <col min="2561" max="2561" width="6.625" style="14" customWidth="1"/>
    <col min="2562" max="2569" width="4.625" style="14" customWidth="1"/>
    <col min="2570" max="2573" width="5.125" style="14" customWidth="1"/>
    <col min="2574" max="2575" width="5.875" style="14" customWidth="1"/>
    <col min="2576" max="2807" width="8.875" style="14"/>
    <col min="2808" max="2808" width="6.5" style="14" customWidth="1"/>
    <col min="2809" max="2809" width="6.625" style="14" customWidth="1"/>
    <col min="2810" max="2815" width="4.625" style="14" customWidth="1"/>
    <col min="2816" max="2816" width="5.625" style="14" customWidth="1"/>
    <col min="2817" max="2817" width="6.625" style="14" customWidth="1"/>
    <col min="2818" max="2825" width="4.625" style="14" customWidth="1"/>
    <col min="2826" max="2829" width="5.125" style="14" customWidth="1"/>
    <col min="2830" max="2831" width="5.875" style="14" customWidth="1"/>
    <col min="2832" max="3063" width="8.875" style="14"/>
    <col min="3064" max="3064" width="6.5" style="14" customWidth="1"/>
    <col min="3065" max="3065" width="6.625" style="14" customWidth="1"/>
    <col min="3066" max="3071" width="4.625" style="14" customWidth="1"/>
    <col min="3072" max="3072" width="5.625" style="14" customWidth="1"/>
    <col min="3073" max="3073" width="6.625" style="14" customWidth="1"/>
    <col min="3074" max="3081" width="4.625" style="14" customWidth="1"/>
    <col min="3082" max="3085" width="5.125" style="14" customWidth="1"/>
    <col min="3086" max="3087" width="5.875" style="14" customWidth="1"/>
    <col min="3088" max="3319" width="8.875" style="14"/>
    <col min="3320" max="3320" width="6.5" style="14" customWidth="1"/>
    <col min="3321" max="3321" width="6.625" style="14" customWidth="1"/>
    <col min="3322" max="3327" width="4.625" style="14" customWidth="1"/>
    <col min="3328" max="3328" width="5.625" style="14" customWidth="1"/>
    <col min="3329" max="3329" width="6.625" style="14" customWidth="1"/>
    <col min="3330" max="3337" width="4.625" style="14" customWidth="1"/>
    <col min="3338" max="3341" width="5.125" style="14" customWidth="1"/>
    <col min="3342" max="3343" width="5.875" style="14" customWidth="1"/>
    <col min="3344" max="3575" width="8.875" style="14"/>
    <col min="3576" max="3576" width="6.5" style="14" customWidth="1"/>
    <col min="3577" max="3577" width="6.625" style="14" customWidth="1"/>
    <col min="3578" max="3583" width="4.625" style="14" customWidth="1"/>
    <col min="3584" max="3584" width="5.625" style="14" customWidth="1"/>
    <col min="3585" max="3585" width="6.625" style="14" customWidth="1"/>
    <col min="3586" max="3593" width="4.625" style="14" customWidth="1"/>
    <col min="3594" max="3597" width="5.125" style="14" customWidth="1"/>
    <col min="3598" max="3599" width="5.875" style="14" customWidth="1"/>
    <col min="3600" max="3831" width="8.875" style="14"/>
    <col min="3832" max="3832" width="6.5" style="14" customWidth="1"/>
    <col min="3833" max="3833" width="6.625" style="14" customWidth="1"/>
    <col min="3834" max="3839" width="4.625" style="14" customWidth="1"/>
    <col min="3840" max="3840" width="5.625" style="14" customWidth="1"/>
    <col min="3841" max="3841" width="6.625" style="14" customWidth="1"/>
    <col min="3842" max="3849" width="4.625" style="14" customWidth="1"/>
    <col min="3850" max="3853" width="5.125" style="14" customWidth="1"/>
    <col min="3854" max="3855" width="5.875" style="14" customWidth="1"/>
    <col min="3856" max="4087" width="8.875" style="14"/>
    <col min="4088" max="4088" width="6.5" style="14" customWidth="1"/>
    <col min="4089" max="4089" width="6.625" style="14" customWidth="1"/>
    <col min="4090" max="4095" width="4.625" style="14" customWidth="1"/>
    <col min="4096" max="4096" width="5.625" style="14" customWidth="1"/>
    <col min="4097" max="4097" width="6.625" style="14" customWidth="1"/>
    <col min="4098" max="4105" width="4.625" style="14" customWidth="1"/>
    <col min="4106" max="4109" width="5.125" style="14" customWidth="1"/>
    <col min="4110" max="4111" width="5.875" style="14" customWidth="1"/>
    <col min="4112" max="4343" width="8.875" style="14"/>
    <col min="4344" max="4344" width="6.5" style="14" customWidth="1"/>
    <col min="4345" max="4345" width="6.625" style="14" customWidth="1"/>
    <col min="4346" max="4351" width="4.625" style="14" customWidth="1"/>
    <col min="4352" max="4352" width="5.625" style="14" customWidth="1"/>
    <col min="4353" max="4353" width="6.625" style="14" customWidth="1"/>
    <col min="4354" max="4361" width="4.625" style="14" customWidth="1"/>
    <col min="4362" max="4365" width="5.125" style="14" customWidth="1"/>
    <col min="4366" max="4367" width="5.875" style="14" customWidth="1"/>
    <col min="4368" max="4599" width="8.875" style="14"/>
    <col min="4600" max="4600" width="6.5" style="14" customWidth="1"/>
    <col min="4601" max="4601" width="6.625" style="14" customWidth="1"/>
    <col min="4602" max="4607" width="4.625" style="14" customWidth="1"/>
    <col min="4608" max="4608" width="5.625" style="14" customWidth="1"/>
    <col min="4609" max="4609" width="6.625" style="14" customWidth="1"/>
    <col min="4610" max="4617" width="4.625" style="14" customWidth="1"/>
    <col min="4618" max="4621" width="5.125" style="14" customWidth="1"/>
    <col min="4622" max="4623" width="5.875" style="14" customWidth="1"/>
    <col min="4624" max="4855" width="8.875" style="14"/>
    <col min="4856" max="4856" width="6.5" style="14" customWidth="1"/>
    <col min="4857" max="4857" width="6.625" style="14" customWidth="1"/>
    <col min="4858" max="4863" width="4.625" style="14" customWidth="1"/>
    <col min="4864" max="4864" width="5.625" style="14" customWidth="1"/>
    <col min="4865" max="4865" width="6.625" style="14" customWidth="1"/>
    <col min="4866" max="4873" width="4.625" style="14" customWidth="1"/>
    <col min="4874" max="4877" width="5.125" style="14" customWidth="1"/>
    <col min="4878" max="4879" width="5.875" style="14" customWidth="1"/>
    <col min="4880" max="5111" width="8.875" style="14"/>
    <col min="5112" max="5112" width="6.5" style="14" customWidth="1"/>
    <col min="5113" max="5113" width="6.625" style="14" customWidth="1"/>
    <col min="5114" max="5119" width="4.625" style="14" customWidth="1"/>
    <col min="5120" max="5120" width="5.625" style="14" customWidth="1"/>
    <col min="5121" max="5121" width="6.625" style="14" customWidth="1"/>
    <col min="5122" max="5129" width="4.625" style="14" customWidth="1"/>
    <col min="5130" max="5133" width="5.125" style="14" customWidth="1"/>
    <col min="5134" max="5135" width="5.875" style="14" customWidth="1"/>
    <col min="5136" max="5367" width="8.875" style="14"/>
    <col min="5368" max="5368" width="6.5" style="14" customWidth="1"/>
    <col min="5369" max="5369" width="6.625" style="14" customWidth="1"/>
    <col min="5370" max="5375" width="4.625" style="14" customWidth="1"/>
    <col min="5376" max="5376" width="5.625" style="14" customWidth="1"/>
    <col min="5377" max="5377" width="6.625" style="14" customWidth="1"/>
    <col min="5378" max="5385" width="4.625" style="14" customWidth="1"/>
    <col min="5386" max="5389" width="5.125" style="14" customWidth="1"/>
    <col min="5390" max="5391" width="5.875" style="14" customWidth="1"/>
    <col min="5392" max="5623" width="8.875" style="14"/>
    <col min="5624" max="5624" width="6.5" style="14" customWidth="1"/>
    <col min="5625" max="5625" width="6.625" style="14" customWidth="1"/>
    <col min="5626" max="5631" width="4.625" style="14" customWidth="1"/>
    <col min="5632" max="5632" width="5.625" style="14" customWidth="1"/>
    <col min="5633" max="5633" width="6.625" style="14" customWidth="1"/>
    <col min="5634" max="5641" width="4.625" style="14" customWidth="1"/>
    <col min="5642" max="5645" width="5.125" style="14" customWidth="1"/>
    <col min="5646" max="5647" width="5.875" style="14" customWidth="1"/>
    <col min="5648" max="5879" width="8.875" style="14"/>
    <col min="5880" max="5880" width="6.5" style="14" customWidth="1"/>
    <col min="5881" max="5881" width="6.625" style="14" customWidth="1"/>
    <col min="5882" max="5887" width="4.625" style="14" customWidth="1"/>
    <col min="5888" max="5888" width="5.625" style="14" customWidth="1"/>
    <col min="5889" max="5889" width="6.625" style="14" customWidth="1"/>
    <col min="5890" max="5897" width="4.625" style="14" customWidth="1"/>
    <col min="5898" max="5901" width="5.125" style="14" customWidth="1"/>
    <col min="5902" max="5903" width="5.875" style="14" customWidth="1"/>
    <col min="5904" max="6135" width="8.875" style="14"/>
    <col min="6136" max="6136" width="6.5" style="14" customWidth="1"/>
    <col min="6137" max="6137" width="6.625" style="14" customWidth="1"/>
    <col min="6138" max="6143" width="4.625" style="14" customWidth="1"/>
    <col min="6144" max="6144" width="5.625" style="14" customWidth="1"/>
    <col min="6145" max="6145" width="6.625" style="14" customWidth="1"/>
    <col min="6146" max="6153" width="4.625" style="14" customWidth="1"/>
    <col min="6154" max="6157" width="5.125" style="14" customWidth="1"/>
    <col min="6158" max="6159" width="5.875" style="14" customWidth="1"/>
    <col min="6160" max="6391" width="8.875" style="14"/>
    <col min="6392" max="6392" width="6.5" style="14" customWidth="1"/>
    <col min="6393" max="6393" width="6.625" style="14" customWidth="1"/>
    <col min="6394" max="6399" width="4.625" style="14" customWidth="1"/>
    <col min="6400" max="6400" width="5.625" style="14" customWidth="1"/>
    <col min="6401" max="6401" width="6.625" style="14" customWidth="1"/>
    <col min="6402" max="6409" width="4.625" style="14" customWidth="1"/>
    <col min="6410" max="6413" width="5.125" style="14" customWidth="1"/>
    <col min="6414" max="6415" width="5.875" style="14" customWidth="1"/>
    <col min="6416" max="6647" width="8.875" style="14"/>
    <col min="6648" max="6648" width="6.5" style="14" customWidth="1"/>
    <col min="6649" max="6649" width="6.625" style="14" customWidth="1"/>
    <col min="6650" max="6655" width="4.625" style="14" customWidth="1"/>
    <col min="6656" max="6656" width="5.625" style="14" customWidth="1"/>
    <col min="6657" max="6657" width="6.625" style="14" customWidth="1"/>
    <col min="6658" max="6665" width="4.625" style="14" customWidth="1"/>
    <col min="6666" max="6669" width="5.125" style="14" customWidth="1"/>
    <col min="6670" max="6671" width="5.875" style="14" customWidth="1"/>
    <col min="6672" max="6903" width="8.875" style="14"/>
    <col min="6904" max="6904" width="6.5" style="14" customWidth="1"/>
    <col min="6905" max="6905" width="6.625" style="14" customWidth="1"/>
    <col min="6906" max="6911" width="4.625" style="14" customWidth="1"/>
    <col min="6912" max="6912" width="5.625" style="14" customWidth="1"/>
    <col min="6913" max="6913" width="6.625" style="14" customWidth="1"/>
    <col min="6914" max="6921" width="4.625" style="14" customWidth="1"/>
    <col min="6922" max="6925" width="5.125" style="14" customWidth="1"/>
    <col min="6926" max="6927" width="5.875" style="14" customWidth="1"/>
    <col min="6928" max="7159" width="8.875" style="14"/>
    <col min="7160" max="7160" width="6.5" style="14" customWidth="1"/>
    <col min="7161" max="7161" width="6.625" style="14" customWidth="1"/>
    <col min="7162" max="7167" width="4.625" style="14" customWidth="1"/>
    <col min="7168" max="7168" width="5.625" style="14" customWidth="1"/>
    <col min="7169" max="7169" width="6.625" style="14" customWidth="1"/>
    <col min="7170" max="7177" width="4.625" style="14" customWidth="1"/>
    <col min="7178" max="7181" width="5.125" style="14" customWidth="1"/>
    <col min="7182" max="7183" width="5.875" style="14" customWidth="1"/>
    <col min="7184" max="7415" width="8.875" style="14"/>
    <col min="7416" max="7416" width="6.5" style="14" customWidth="1"/>
    <col min="7417" max="7417" width="6.625" style="14" customWidth="1"/>
    <col min="7418" max="7423" width="4.625" style="14" customWidth="1"/>
    <col min="7424" max="7424" width="5.625" style="14" customWidth="1"/>
    <col min="7425" max="7425" width="6.625" style="14" customWidth="1"/>
    <col min="7426" max="7433" width="4.625" style="14" customWidth="1"/>
    <col min="7434" max="7437" width="5.125" style="14" customWidth="1"/>
    <col min="7438" max="7439" width="5.875" style="14" customWidth="1"/>
    <col min="7440" max="7671" width="8.875" style="14"/>
    <col min="7672" max="7672" width="6.5" style="14" customWidth="1"/>
    <col min="7673" max="7673" width="6.625" style="14" customWidth="1"/>
    <col min="7674" max="7679" width="4.625" style="14" customWidth="1"/>
    <col min="7680" max="7680" width="5.625" style="14" customWidth="1"/>
    <col min="7681" max="7681" width="6.625" style="14" customWidth="1"/>
    <col min="7682" max="7689" width="4.625" style="14" customWidth="1"/>
    <col min="7690" max="7693" width="5.125" style="14" customWidth="1"/>
    <col min="7694" max="7695" width="5.875" style="14" customWidth="1"/>
    <col min="7696" max="7927" width="8.875" style="14"/>
    <col min="7928" max="7928" width="6.5" style="14" customWidth="1"/>
    <col min="7929" max="7929" width="6.625" style="14" customWidth="1"/>
    <col min="7930" max="7935" width="4.625" style="14" customWidth="1"/>
    <col min="7936" max="7936" width="5.625" style="14" customWidth="1"/>
    <col min="7937" max="7937" width="6.625" style="14" customWidth="1"/>
    <col min="7938" max="7945" width="4.625" style="14" customWidth="1"/>
    <col min="7946" max="7949" width="5.125" style="14" customWidth="1"/>
    <col min="7950" max="7951" width="5.875" style="14" customWidth="1"/>
    <col min="7952" max="8183" width="8.875" style="14"/>
    <col min="8184" max="8184" width="6.5" style="14" customWidth="1"/>
    <col min="8185" max="8185" width="6.625" style="14" customWidth="1"/>
    <col min="8186" max="8191" width="4.625" style="14" customWidth="1"/>
    <col min="8192" max="8192" width="5.625" style="14" customWidth="1"/>
    <col min="8193" max="8193" width="6.625" style="14" customWidth="1"/>
    <col min="8194" max="8201" width="4.625" style="14" customWidth="1"/>
    <col min="8202" max="8205" width="5.125" style="14" customWidth="1"/>
    <col min="8206" max="8207" width="5.875" style="14" customWidth="1"/>
    <col min="8208" max="8439" width="8.875" style="14"/>
    <col min="8440" max="8440" width="6.5" style="14" customWidth="1"/>
    <col min="8441" max="8441" width="6.625" style="14" customWidth="1"/>
    <col min="8442" max="8447" width="4.625" style="14" customWidth="1"/>
    <col min="8448" max="8448" width="5.625" style="14" customWidth="1"/>
    <col min="8449" max="8449" width="6.625" style="14" customWidth="1"/>
    <col min="8450" max="8457" width="4.625" style="14" customWidth="1"/>
    <col min="8458" max="8461" width="5.125" style="14" customWidth="1"/>
    <col min="8462" max="8463" width="5.875" style="14" customWidth="1"/>
    <col min="8464" max="8695" width="8.875" style="14"/>
    <col min="8696" max="8696" width="6.5" style="14" customWidth="1"/>
    <col min="8697" max="8697" width="6.625" style="14" customWidth="1"/>
    <col min="8698" max="8703" width="4.625" style="14" customWidth="1"/>
    <col min="8704" max="8704" width="5.625" style="14" customWidth="1"/>
    <col min="8705" max="8705" width="6.625" style="14" customWidth="1"/>
    <col min="8706" max="8713" width="4.625" style="14" customWidth="1"/>
    <col min="8714" max="8717" width="5.125" style="14" customWidth="1"/>
    <col min="8718" max="8719" width="5.875" style="14" customWidth="1"/>
    <col min="8720" max="8951" width="8.875" style="14"/>
    <col min="8952" max="8952" width="6.5" style="14" customWidth="1"/>
    <col min="8953" max="8953" width="6.625" style="14" customWidth="1"/>
    <col min="8954" max="8959" width="4.625" style="14" customWidth="1"/>
    <col min="8960" max="8960" width="5.625" style="14" customWidth="1"/>
    <col min="8961" max="8961" width="6.625" style="14" customWidth="1"/>
    <col min="8962" max="8969" width="4.625" style="14" customWidth="1"/>
    <col min="8970" max="8973" width="5.125" style="14" customWidth="1"/>
    <col min="8974" max="8975" width="5.875" style="14" customWidth="1"/>
    <col min="8976" max="9207" width="8.875" style="14"/>
    <col min="9208" max="9208" width="6.5" style="14" customWidth="1"/>
    <col min="9209" max="9209" width="6.625" style="14" customWidth="1"/>
    <col min="9210" max="9215" width="4.625" style="14" customWidth="1"/>
    <col min="9216" max="9216" width="5.625" style="14" customWidth="1"/>
    <col min="9217" max="9217" width="6.625" style="14" customWidth="1"/>
    <col min="9218" max="9225" width="4.625" style="14" customWidth="1"/>
    <col min="9226" max="9229" width="5.125" style="14" customWidth="1"/>
    <col min="9230" max="9231" width="5.875" style="14" customWidth="1"/>
    <col min="9232" max="9463" width="8.875" style="14"/>
    <col min="9464" max="9464" width="6.5" style="14" customWidth="1"/>
    <col min="9465" max="9465" width="6.625" style="14" customWidth="1"/>
    <col min="9466" max="9471" width="4.625" style="14" customWidth="1"/>
    <col min="9472" max="9472" width="5.625" style="14" customWidth="1"/>
    <col min="9473" max="9473" width="6.625" style="14" customWidth="1"/>
    <col min="9474" max="9481" width="4.625" style="14" customWidth="1"/>
    <col min="9482" max="9485" width="5.125" style="14" customWidth="1"/>
    <col min="9486" max="9487" width="5.875" style="14" customWidth="1"/>
    <col min="9488" max="9719" width="8.875" style="14"/>
    <col min="9720" max="9720" width="6.5" style="14" customWidth="1"/>
    <col min="9721" max="9721" width="6.625" style="14" customWidth="1"/>
    <col min="9722" max="9727" width="4.625" style="14" customWidth="1"/>
    <col min="9728" max="9728" width="5.625" style="14" customWidth="1"/>
    <col min="9729" max="9729" width="6.625" style="14" customWidth="1"/>
    <col min="9730" max="9737" width="4.625" style="14" customWidth="1"/>
    <col min="9738" max="9741" width="5.125" style="14" customWidth="1"/>
    <col min="9742" max="9743" width="5.875" style="14" customWidth="1"/>
    <col min="9744" max="9975" width="8.875" style="14"/>
    <col min="9976" max="9976" width="6.5" style="14" customWidth="1"/>
    <col min="9977" max="9977" width="6.625" style="14" customWidth="1"/>
    <col min="9978" max="9983" width="4.625" style="14" customWidth="1"/>
    <col min="9984" max="9984" width="5.625" style="14" customWidth="1"/>
    <col min="9985" max="9985" width="6.625" style="14" customWidth="1"/>
    <col min="9986" max="9993" width="4.625" style="14" customWidth="1"/>
    <col min="9994" max="9997" width="5.125" style="14" customWidth="1"/>
    <col min="9998" max="9999" width="5.875" style="14" customWidth="1"/>
    <col min="10000" max="10231" width="8.875" style="14"/>
    <col min="10232" max="10232" width="6.5" style="14" customWidth="1"/>
    <col min="10233" max="10233" width="6.625" style="14" customWidth="1"/>
    <col min="10234" max="10239" width="4.625" style="14" customWidth="1"/>
    <col min="10240" max="10240" width="5.625" style="14" customWidth="1"/>
    <col min="10241" max="10241" width="6.625" style="14" customWidth="1"/>
    <col min="10242" max="10249" width="4.625" style="14" customWidth="1"/>
    <col min="10250" max="10253" width="5.125" style="14" customWidth="1"/>
    <col min="10254" max="10255" width="5.875" style="14" customWidth="1"/>
    <col min="10256" max="10487" width="8.875" style="14"/>
    <col min="10488" max="10488" width="6.5" style="14" customWidth="1"/>
    <col min="10489" max="10489" width="6.625" style="14" customWidth="1"/>
    <col min="10490" max="10495" width="4.625" style="14" customWidth="1"/>
    <col min="10496" max="10496" width="5.625" style="14" customWidth="1"/>
    <col min="10497" max="10497" width="6.625" style="14" customWidth="1"/>
    <col min="10498" max="10505" width="4.625" style="14" customWidth="1"/>
    <col min="10506" max="10509" width="5.125" style="14" customWidth="1"/>
    <col min="10510" max="10511" width="5.875" style="14" customWidth="1"/>
    <col min="10512" max="10743" width="8.875" style="14"/>
    <col min="10744" max="10744" width="6.5" style="14" customWidth="1"/>
    <col min="10745" max="10745" width="6.625" style="14" customWidth="1"/>
    <col min="10746" max="10751" width="4.625" style="14" customWidth="1"/>
    <col min="10752" max="10752" width="5.625" style="14" customWidth="1"/>
    <col min="10753" max="10753" width="6.625" style="14" customWidth="1"/>
    <col min="10754" max="10761" width="4.625" style="14" customWidth="1"/>
    <col min="10762" max="10765" width="5.125" style="14" customWidth="1"/>
    <col min="10766" max="10767" width="5.875" style="14" customWidth="1"/>
    <col min="10768" max="10999" width="8.875" style="14"/>
    <col min="11000" max="11000" width="6.5" style="14" customWidth="1"/>
    <col min="11001" max="11001" width="6.625" style="14" customWidth="1"/>
    <col min="11002" max="11007" width="4.625" style="14" customWidth="1"/>
    <col min="11008" max="11008" width="5.625" style="14" customWidth="1"/>
    <col min="11009" max="11009" width="6.625" style="14" customWidth="1"/>
    <col min="11010" max="11017" width="4.625" style="14" customWidth="1"/>
    <col min="11018" max="11021" width="5.125" style="14" customWidth="1"/>
    <col min="11022" max="11023" width="5.875" style="14" customWidth="1"/>
    <col min="11024" max="11255" width="8.875" style="14"/>
    <col min="11256" max="11256" width="6.5" style="14" customWidth="1"/>
    <col min="11257" max="11257" width="6.625" style="14" customWidth="1"/>
    <col min="11258" max="11263" width="4.625" style="14" customWidth="1"/>
    <col min="11264" max="11264" width="5.625" style="14" customWidth="1"/>
    <col min="11265" max="11265" width="6.625" style="14" customWidth="1"/>
    <col min="11266" max="11273" width="4.625" style="14" customWidth="1"/>
    <col min="11274" max="11277" width="5.125" style="14" customWidth="1"/>
    <col min="11278" max="11279" width="5.875" style="14" customWidth="1"/>
    <col min="11280" max="11511" width="8.875" style="14"/>
    <col min="11512" max="11512" width="6.5" style="14" customWidth="1"/>
    <col min="11513" max="11513" width="6.625" style="14" customWidth="1"/>
    <col min="11514" max="11519" width="4.625" style="14" customWidth="1"/>
    <col min="11520" max="11520" width="5.625" style="14" customWidth="1"/>
    <col min="11521" max="11521" width="6.625" style="14" customWidth="1"/>
    <col min="11522" max="11529" width="4.625" style="14" customWidth="1"/>
    <col min="11530" max="11533" width="5.125" style="14" customWidth="1"/>
    <col min="11534" max="11535" width="5.875" style="14" customWidth="1"/>
    <col min="11536" max="11767" width="8.875" style="14"/>
    <col min="11768" max="11768" width="6.5" style="14" customWidth="1"/>
    <col min="11769" max="11769" width="6.625" style="14" customWidth="1"/>
    <col min="11770" max="11775" width="4.625" style="14" customWidth="1"/>
    <col min="11776" max="11776" width="5.625" style="14" customWidth="1"/>
    <col min="11777" max="11777" width="6.625" style="14" customWidth="1"/>
    <col min="11778" max="11785" width="4.625" style="14" customWidth="1"/>
    <col min="11786" max="11789" width="5.125" style="14" customWidth="1"/>
    <col min="11790" max="11791" width="5.875" style="14" customWidth="1"/>
    <col min="11792" max="12023" width="8.875" style="14"/>
    <col min="12024" max="12024" width="6.5" style="14" customWidth="1"/>
    <col min="12025" max="12025" width="6.625" style="14" customWidth="1"/>
    <col min="12026" max="12031" width="4.625" style="14" customWidth="1"/>
    <col min="12032" max="12032" width="5.625" style="14" customWidth="1"/>
    <col min="12033" max="12033" width="6.625" style="14" customWidth="1"/>
    <col min="12034" max="12041" width="4.625" style="14" customWidth="1"/>
    <col min="12042" max="12045" width="5.125" style="14" customWidth="1"/>
    <col min="12046" max="12047" width="5.875" style="14" customWidth="1"/>
    <col min="12048" max="12279" width="8.875" style="14"/>
    <col min="12280" max="12280" width="6.5" style="14" customWidth="1"/>
    <col min="12281" max="12281" width="6.625" style="14" customWidth="1"/>
    <col min="12282" max="12287" width="4.625" style="14" customWidth="1"/>
    <col min="12288" max="12288" width="5.625" style="14" customWidth="1"/>
    <col min="12289" max="12289" width="6.625" style="14" customWidth="1"/>
    <col min="12290" max="12297" width="4.625" style="14" customWidth="1"/>
    <col min="12298" max="12301" width="5.125" style="14" customWidth="1"/>
    <col min="12302" max="12303" width="5.875" style="14" customWidth="1"/>
    <col min="12304" max="12535" width="8.875" style="14"/>
    <col min="12536" max="12536" width="6.5" style="14" customWidth="1"/>
    <col min="12537" max="12537" width="6.625" style="14" customWidth="1"/>
    <col min="12538" max="12543" width="4.625" style="14" customWidth="1"/>
    <col min="12544" max="12544" width="5.625" style="14" customWidth="1"/>
    <col min="12545" max="12545" width="6.625" style="14" customWidth="1"/>
    <col min="12546" max="12553" width="4.625" style="14" customWidth="1"/>
    <col min="12554" max="12557" width="5.125" style="14" customWidth="1"/>
    <col min="12558" max="12559" width="5.875" style="14" customWidth="1"/>
    <col min="12560" max="12791" width="8.875" style="14"/>
    <col min="12792" max="12792" width="6.5" style="14" customWidth="1"/>
    <col min="12793" max="12793" width="6.625" style="14" customWidth="1"/>
    <col min="12794" max="12799" width="4.625" style="14" customWidth="1"/>
    <col min="12800" max="12800" width="5.625" style="14" customWidth="1"/>
    <col min="12801" max="12801" width="6.625" style="14" customWidth="1"/>
    <col min="12802" max="12809" width="4.625" style="14" customWidth="1"/>
    <col min="12810" max="12813" width="5.125" style="14" customWidth="1"/>
    <col min="12814" max="12815" width="5.875" style="14" customWidth="1"/>
    <col min="12816" max="13047" width="8.875" style="14"/>
    <col min="13048" max="13048" width="6.5" style="14" customWidth="1"/>
    <col min="13049" max="13049" width="6.625" style="14" customWidth="1"/>
    <col min="13050" max="13055" width="4.625" style="14" customWidth="1"/>
    <col min="13056" max="13056" width="5.625" style="14" customWidth="1"/>
    <col min="13057" max="13057" width="6.625" style="14" customWidth="1"/>
    <col min="13058" max="13065" width="4.625" style="14" customWidth="1"/>
    <col min="13066" max="13069" width="5.125" style="14" customWidth="1"/>
    <col min="13070" max="13071" width="5.875" style="14" customWidth="1"/>
    <col min="13072" max="13303" width="8.875" style="14"/>
    <col min="13304" max="13304" width="6.5" style="14" customWidth="1"/>
    <col min="13305" max="13305" width="6.625" style="14" customWidth="1"/>
    <col min="13306" max="13311" width="4.625" style="14" customWidth="1"/>
    <col min="13312" max="13312" width="5.625" style="14" customWidth="1"/>
    <col min="13313" max="13313" width="6.625" style="14" customWidth="1"/>
    <col min="13314" max="13321" width="4.625" style="14" customWidth="1"/>
    <col min="13322" max="13325" width="5.125" style="14" customWidth="1"/>
    <col min="13326" max="13327" width="5.875" style="14" customWidth="1"/>
    <col min="13328" max="13559" width="8.875" style="14"/>
    <col min="13560" max="13560" width="6.5" style="14" customWidth="1"/>
    <col min="13561" max="13561" width="6.625" style="14" customWidth="1"/>
    <col min="13562" max="13567" width="4.625" style="14" customWidth="1"/>
    <col min="13568" max="13568" width="5.625" style="14" customWidth="1"/>
    <col min="13569" max="13569" width="6.625" style="14" customWidth="1"/>
    <col min="13570" max="13577" width="4.625" style="14" customWidth="1"/>
    <col min="13578" max="13581" width="5.125" style="14" customWidth="1"/>
    <col min="13582" max="13583" width="5.875" style="14" customWidth="1"/>
    <col min="13584" max="13815" width="8.875" style="14"/>
    <col min="13816" max="13816" width="6.5" style="14" customWidth="1"/>
    <col min="13817" max="13817" width="6.625" style="14" customWidth="1"/>
    <col min="13818" max="13823" width="4.625" style="14" customWidth="1"/>
    <col min="13824" max="13824" width="5.625" style="14" customWidth="1"/>
    <col min="13825" max="13825" width="6.625" style="14" customWidth="1"/>
    <col min="13826" max="13833" width="4.625" style="14" customWidth="1"/>
    <col min="13834" max="13837" width="5.125" style="14" customWidth="1"/>
    <col min="13838" max="13839" width="5.875" style="14" customWidth="1"/>
    <col min="13840" max="14071" width="8.875" style="14"/>
    <col min="14072" max="14072" width="6.5" style="14" customWidth="1"/>
    <col min="14073" max="14073" width="6.625" style="14" customWidth="1"/>
    <col min="14074" max="14079" width="4.625" style="14" customWidth="1"/>
    <col min="14080" max="14080" width="5.625" style="14" customWidth="1"/>
    <col min="14081" max="14081" width="6.625" style="14" customWidth="1"/>
    <col min="14082" max="14089" width="4.625" style="14" customWidth="1"/>
    <col min="14090" max="14093" width="5.125" style="14" customWidth="1"/>
    <col min="14094" max="14095" width="5.875" style="14" customWidth="1"/>
    <col min="14096" max="14327" width="8.875" style="14"/>
    <col min="14328" max="14328" width="6.5" style="14" customWidth="1"/>
    <col min="14329" max="14329" width="6.625" style="14" customWidth="1"/>
    <col min="14330" max="14335" width="4.625" style="14" customWidth="1"/>
    <col min="14336" max="14336" width="5.625" style="14" customWidth="1"/>
    <col min="14337" max="14337" width="6.625" style="14" customWidth="1"/>
    <col min="14338" max="14345" width="4.625" style="14" customWidth="1"/>
    <col min="14346" max="14349" width="5.125" style="14" customWidth="1"/>
    <col min="14350" max="14351" width="5.875" style="14" customWidth="1"/>
    <col min="14352" max="14583" width="8.875" style="14"/>
    <col min="14584" max="14584" width="6.5" style="14" customWidth="1"/>
    <col min="14585" max="14585" width="6.625" style="14" customWidth="1"/>
    <col min="14586" max="14591" width="4.625" style="14" customWidth="1"/>
    <col min="14592" max="14592" width="5.625" style="14" customWidth="1"/>
    <col min="14593" max="14593" width="6.625" style="14" customWidth="1"/>
    <col min="14594" max="14601" width="4.625" style="14" customWidth="1"/>
    <col min="14602" max="14605" width="5.125" style="14" customWidth="1"/>
    <col min="14606" max="14607" width="5.875" style="14" customWidth="1"/>
    <col min="14608" max="14839" width="8.875" style="14"/>
    <col min="14840" max="14840" width="6.5" style="14" customWidth="1"/>
    <col min="14841" max="14841" width="6.625" style="14" customWidth="1"/>
    <col min="14842" max="14847" width="4.625" style="14" customWidth="1"/>
    <col min="14848" max="14848" width="5.625" style="14" customWidth="1"/>
    <col min="14849" max="14849" width="6.625" style="14" customWidth="1"/>
    <col min="14850" max="14857" width="4.625" style="14" customWidth="1"/>
    <col min="14858" max="14861" width="5.125" style="14" customWidth="1"/>
    <col min="14862" max="14863" width="5.875" style="14" customWidth="1"/>
    <col min="14864" max="15095" width="8.875" style="14"/>
    <col min="15096" max="15096" width="6.5" style="14" customWidth="1"/>
    <col min="15097" max="15097" width="6.625" style="14" customWidth="1"/>
    <col min="15098" max="15103" width="4.625" style="14" customWidth="1"/>
    <col min="15104" max="15104" width="5.625" style="14" customWidth="1"/>
    <col min="15105" max="15105" width="6.625" style="14" customWidth="1"/>
    <col min="15106" max="15113" width="4.625" style="14" customWidth="1"/>
    <col min="15114" max="15117" width="5.125" style="14" customWidth="1"/>
    <col min="15118" max="15119" width="5.875" style="14" customWidth="1"/>
    <col min="15120" max="15351" width="8.875" style="14"/>
    <col min="15352" max="15352" width="6.5" style="14" customWidth="1"/>
    <col min="15353" max="15353" width="6.625" style="14" customWidth="1"/>
    <col min="15354" max="15359" width="4.625" style="14" customWidth="1"/>
    <col min="15360" max="15360" width="5.625" style="14" customWidth="1"/>
    <col min="15361" max="15361" width="6.625" style="14" customWidth="1"/>
    <col min="15362" max="15369" width="4.625" style="14" customWidth="1"/>
    <col min="15370" max="15373" width="5.125" style="14" customWidth="1"/>
    <col min="15374" max="15375" width="5.875" style="14" customWidth="1"/>
    <col min="15376" max="15607" width="8.875" style="14"/>
    <col min="15608" max="15608" width="6.5" style="14" customWidth="1"/>
    <col min="15609" max="15609" width="6.625" style="14" customWidth="1"/>
    <col min="15610" max="15615" width="4.625" style="14" customWidth="1"/>
    <col min="15616" max="15616" width="5.625" style="14" customWidth="1"/>
    <col min="15617" max="15617" width="6.625" style="14" customWidth="1"/>
    <col min="15618" max="15625" width="4.625" style="14" customWidth="1"/>
    <col min="15626" max="15629" width="5.125" style="14" customWidth="1"/>
    <col min="15630" max="15631" width="5.875" style="14" customWidth="1"/>
    <col min="15632" max="15863" width="8.875" style="14"/>
    <col min="15864" max="15864" width="6.5" style="14" customWidth="1"/>
    <col min="15865" max="15865" width="6.625" style="14" customWidth="1"/>
    <col min="15866" max="15871" width="4.625" style="14" customWidth="1"/>
    <col min="15872" max="15872" width="5.625" style="14" customWidth="1"/>
    <col min="15873" max="15873" width="6.625" style="14" customWidth="1"/>
    <col min="15874" max="15881" width="4.625" style="14" customWidth="1"/>
    <col min="15882" max="15885" width="5.125" style="14" customWidth="1"/>
    <col min="15886" max="15887" width="5.875" style="14" customWidth="1"/>
    <col min="15888" max="16119" width="8.875" style="14"/>
    <col min="16120" max="16120" width="6.5" style="14" customWidth="1"/>
    <col min="16121" max="16121" width="6.625" style="14" customWidth="1"/>
    <col min="16122" max="16127" width="4.625" style="14" customWidth="1"/>
    <col min="16128" max="16128" width="5.625" style="14" customWidth="1"/>
    <col min="16129" max="16129" width="6.625" style="14" customWidth="1"/>
    <col min="16130" max="16137" width="4.625" style="14" customWidth="1"/>
    <col min="16138" max="16141" width="5.125" style="14" customWidth="1"/>
    <col min="16142" max="16143" width="5.875" style="14" customWidth="1"/>
    <col min="16144" max="16384" width="8.875" style="14"/>
  </cols>
  <sheetData>
    <row r="1" spans="1:15" s="104" customFormat="1" ht="18" customHeight="1">
      <c r="A1" s="1951" t="s">
        <v>3108</v>
      </c>
      <c r="B1" s="1952"/>
      <c r="C1" s="112"/>
      <c r="D1" s="108"/>
      <c r="E1" s="108"/>
      <c r="F1" s="108"/>
      <c r="G1" s="108"/>
      <c r="H1" s="108"/>
      <c r="L1" s="107"/>
      <c r="M1" s="143" t="s">
        <v>3124</v>
      </c>
      <c r="N1" s="2068" t="s">
        <v>3109</v>
      </c>
      <c r="O1" s="2046"/>
    </row>
    <row r="2" spans="1:15" s="104" customFormat="1" ht="18" customHeight="1">
      <c r="A2" s="1951" t="s">
        <v>34</v>
      </c>
      <c r="B2" s="1952"/>
      <c r="C2" s="115" t="s">
        <v>2177</v>
      </c>
      <c r="D2" s="114"/>
      <c r="E2" s="114"/>
      <c r="F2" s="114"/>
      <c r="G2" s="114"/>
      <c r="H2" s="114"/>
      <c r="I2" s="114"/>
      <c r="J2" s="114"/>
      <c r="K2" s="114"/>
      <c r="L2" s="7" t="s">
        <v>220</v>
      </c>
      <c r="M2" s="143" t="s">
        <v>208</v>
      </c>
      <c r="N2" s="1951" t="s">
        <v>2</v>
      </c>
      <c r="O2" s="1953"/>
    </row>
    <row r="3" spans="1:15" s="29" customFormat="1" ht="34.5" customHeight="1">
      <c r="A3" s="1943" t="s">
        <v>2561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  <c r="O3" s="1943"/>
    </row>
    <row r="4" spans="1:15" s="30" customFormat="1" ht="18.75" customHeight="1">
      <c r="B4" s="114"/>
      <c r="C4" s="1515"/>
      <c r="D4" s="1515"/>
      <c r="E4" s="1515"/>
      <c r="G4" s="1941" t="s">
        <v>285</v>
      </c>
      <c r="H4" s="1941"/>
      <c r="I4" s="1941"/>
      <c r="J4" s="1515"/>
      <c r="K4" s="1522"/>
      <c r="M4" s="114"/>
      <c r="N4" s="114"/>
      <c r="O4" s="1562" t="s">
        <v>2438</v>
      </c>
    </row>
    <row r="5" spans="1:15" s="31" customFormat="1" ht="27.95" customHeight="1">
      <c r="A5" s="1997" t="s">
        <v>2439</v>
      </c>
      <c r="B5" s="2064" t="s">
        <v>2440</v>
      </c>
      <c r="C5" s="1810" t="s">
        <v>2441</v>
      </c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  <c r="O5" s="1737"/>
    </row>
    <row r="6" spans="1:15" s="32" customFormat="1" ht="27.95" customHeight="1">
      <c r="A6" s="1962"/>
      <c r="B6" s="2065"/>
      <c r="C6" s="2067" t="s">
        <v>67</v>
      </c>
      <c r="D6" s="1951" t="s">
        <v>2547</v>
      </c>
      <c r="E6" s="1953"/>
      <c r="F6" s="1947" t="s">
        <v>2442</v>
      </c>
      <c r="G6" s="1948"/>
      <c r="H6" s="1950"/>
      <c r="I6" s="1951" t="s">
        <v>2443</v>
      </c>
      <c r="J6" s="1737"/>
      <c r="K6" s="1951" t="s">
        <v>2444</v>
      </c>
      <c r="L6" s="1746"/>
      <c r="M6" s="1746"/>
      <c r="N6" s="1746"/>
      <c r="O6" s="1737"/>
    </row>
    <row r="7" spans="1:15" s="32" customFormat="1" ht="27.95" customHeight="1">
      <c r="A7" s="1941"/>
      <c r="B7" s="2066"/>
      <c r="C7" s="2066"/>
      <c r="D7" s="1523" t="s">
        <v>142</v>
      </c>
      <c r="E7" s="1523" t="s">
        <v>68</v>
      </c>
      <c r="F7" s="149" t="s">
        <v>2445</v>
      </c>
      <c r="G7" s="1523" t="s">
        <v>2446</v>
      </c>
      <c r="H7" s="1523" t="s">
        <v>2447</v>
      </c>
      <c r="I7" s="150" t="s">
        <v>2448</v>
      </c>
      <c r="J7" s="150" t="s">
        <v>2449</v>
      </c>
      <c r="K7" s="1564" t="s">
        <v>2450</v>
      </c>
      <c r="L7" s="1564" t="s">
        <v>2451</v>
      </c>
      <c r="M7" s="1564" t="s">
        <v>2452</v>
      </c>
      <c r="N7" s="1564" t="s">
        <v>2453</v>
      </c>
      <c r="O7" s="1564" t="s">
        <v>2454</v>
      </c>
    </row>
    <row r="8" spans="1:15" s="104" customFormat="1" ht="27.95" customHeight="1">
      <c r="A8" s="1533" t="s">
        <v>82</v>
      </c>
      <c r="B8" s="1550">
        <f>SUM(B9:B10)</f>
        <v>1730</v>
      </c>
      <c r="C8" s="204">
        <f t="shared" ref="C8:O8" si="0">SUM(C9:C10)</f>
        <v>6</v>
      </c>
      <c r="D8" s="204">
        <f t="shared" si="0"/>
        <v>1</v>
      </c>
      <c r="E8" s="204">
        <f t="shared" si="0"/>
        <v>5</v>
      </c>
      <c r="F8" s="204">
        <f t="shared" si="0"/>
        <v>0</v>
      </c>
      <c r="G8" s="204">
        <f t="shared" si="0"/>
        <v>6</v>
      </c>
      <c r="H8" s="204">
        <f t="shared" si="0"/>
        <v>0</v>
      </c>
      <c r="I8" s="1628">
        <f t="shared" si="0"/>
        <v>5</v>
      </c>
      <c r="J8" s="1628">
        <f t="shared" si="0"/>
        <v>1</v>
      </c>
      <c r="K8" s="1628">
        <f t="shared" si="0"/>
        <v>3</v>
      </c>
      <c r="L8" s="1628">
        <f t="shared" si="0"/>
        <v>3</v>
      </c>
      <c r="M8" s="1628">
        <f t="shared" si="0"/>
        <v>0</v>
      </c>
      <c r="N8" s="1628">
        <f t="shared" si="0"/>
        <v>0</v>
      </c>
      <c r="O8" s="1628">
        <f t="shared" si="0"/>
        <v>0</v>
      </c>
    </row>
    <row r="9" spans="1:15" s="104" customFormat="1" ht="27.95" customHeight="1">
      <c r="A9" s="1533" t="s">
        <v>2455</v>
      </c>
      <c r="B9" s="1550">
        <v>636</v>
      </c>
      <c r="C9" s="204">
        <f>SUM(D9:E9)</f>
        <v>6</v>
      </c>
      <c r="D9" s="204">
        <v>1</v>
      </c>
      <c r="E9" s="204">
        <v>5</v>
      </c>
      <c r="F9" s="204">
        <v>0</v>
      </c>
      <c r="G9" s="204">
        <v>6</v>
      </c>
      <c r="H9" s="204">
        <v>0</v>
      </c>
      <c r="I9" s="1628">
        <v>5</v>
      </c>
      <c r="J9" s="1628">
        <v>1</v>
      </c>
      <c r="K9" s="1628">
        <v>3</v>
      </c>
      <c r="L9" s="1628">
        <v>3</v>
      </c>
      <c r="M9" s="1628">
        <v>0</v>
      </c>
      <c r="N9" s="1628">
        <v>0</v>
      </c>
      <c r="O9" s="1628">
        <v>0</v>
      </c>
    </row>
    <row r="10" spans="1:15" s="104" customFormat="1" ht="27.95" customHeight="1">
      <c r="A10" s="1608" t="s">
        <v>2456</v>
      </c>
      <c r="B10" s="1553">
        <v>1094</v>
      </c>
      <c r="C10" s="205">
        <f>SUM(D10:E10)</f>
        <v>0</v>
      </c>
      <c r="D10" s="206">
        <v>0</v>
      </c>
      <c r="E10" s="207">
        <v>0</v>
      </c>
      <c r="F10" s="207">
        <v>0</v>
      </c>
      <c r="G10" s="207">
        <v>0</v>
      </c>
      <c r="H10" s="207">
        <v>0</v>
      </c>
      <c r="I10" s="208">
        <v>0</v>
      </c>
      <c r="J10" s="208">
        <v>0</v>
      </c>
      <c r="K10" s="208">
        <v>0</v>
      </c>
      <c r="L10" s="208">
        <v>0</v>
      </c>
      <c r="M10" s="208">
        <v>0</v>
      </c>
      <c r="N10" s="206">
        <v>0</v>
      </c>
      <c r="O10" s="209">
        <v>0</v>
      </c>
    </row>
    <row r="11" spans="1:15" s="104" customFormat="1" ht="60" customHeight="1">
      <c r="A11" s="1532"/>
      <c r="B11" s="1532"/>
      <c r="C11" s="34"/>
      <c r="D11" s="33"/>
      <c r="E11" s="35"/>
      <c r="F11" s="35"/>
      <c r="G11" s="35"/>
      <c r="H11" s="35"/>
      <c r="I11" s="36"/>
      <c r="J11" s="36"/>
      <c r="K11" s="36"/>
      <c r="L11" s="36"/>
      <c r="M11" s="36"/>
      <c r="N11" s="33"/>
      <c r="O11" s="37"/>
    </row>
    <row r="12" spans="1:15" s="104" customFormat="1" ht="27.95" customHeight="1">
      <c r="A12" s="2061" t="s">
        <v>2439</v>
      </c>
      <c r="B12" s="2064" t="s">
        <v>2549</v>
      </c>
      <c r="C12" s="1951" t="s">
        <v>2550</v>
      </c>
      <c r="D12" s="1952"/>
      <c r="E12" s="1952"/>
      <c r="F12" s="1953"/>
      <c r="G12" s="2060" t="s">
        <v>2551</v>
      </c>
      <c r="H12" s="2072"/>
      <c r="I12" s="2072"/>
      <c r="J12" s="2061"/>
      <c r="K12" s="1952" t="s">
        <v>2552</v>
      </c>
      <c r="L12" s="1952"/>
      <c r="M12" s="1953"/>
      <c r="N12" s="2059" t="s">
        <v>2553</v>
      </c>
      <c r="O12" s="2060"/>
    </row>
    <row r="13" spans="1:15" s="104" customFormat="1" ht="27.95" customHeight="1">
      <c r="A13" s="1953"/>
      <c r="B13" s="2071"/>
      <c r="C13" s="2060" t="s">
        <v>2562</v>
      </c>
      <c r="D13" s="2061"/>
      <c r="E13" s="2060" t="s">
        <v>2563</v>
      </c>
      <c r="F13" s="2061"/>
      <c r="G13" s="2060" t="s">
        <v>2562</v>
      </c>
      <c r="H13" s="2061"/>
      <c r="I13" s="2060" t="s">
        <v>2563</v>
      </c>
      <c r="J13" s="2061"/>
      <c r="K13" s="1564" t="s">
        <v>2558</v>
      </c>
      <c r="L13" s="1565" t="s">
        <v>221</v>
      </c>
      <c r="M13" s="1564" t="s">
        <v>2557</v>
      </c>
      <c r="N13" s="2059"/>
      <c r="O13" s="2060"/>
    </row>
    <row r="14" spans="1:15" s="104" customFormat="1" ht="27.95" customHeight="1">
      <c r="A14" s="1533" t="s">
        <v>82</v>
      </c>
      <c r="B14" s="1550">
        <f t="shared" ref="B14:J14" si="1">SUM(B15:B16)</f>
        <v>0</v>
      </c>
      <c r="C14" s="210"/>
      <c r="D14" s="204">
        <f t="shared" si="1"/>
        <v>4</v>
      </c>
      <c r="E14" s="211"/>
      <c r="F14" s="211">
        <f t="shared" si="1"/>
        <v>0</v>
      </c>
      <c r="G14" s="211"/>
      <c r="H14" s="211">
        <f t="shared" si="1"/>
        <v>4</v>
      </c>
      <c r="I14" s="212"/>
      <c r="J14" s="212">
        <f t="shared" si="1"/>
        <v>0</v>
      </c>
      <c r="K14" s="213">
        <f>D14/C8*100</f>
        <v>66.666666666666657</v>
      </c>
      <c r="L14" s="213">
        <v>0</v>
      </c>
      <c r="M14" s="213">
        <f>D14/C8*100</f>
        <v>66.666666666666657</v>
      </c>
      <c r="N14" s="204"/>
      <c r="O14" s="327">
        <f>C8/B8*100</f>
        <v>0.34682080924855491</v>
      </c>
    </row>
    <row r="15" spans="1:15" s="104" customFormat="1" ht="27.95" customHeight="1">
      <c r="A15" s="1533" t="s">
        <v>2455</v>
      </c>
      <c r="B15" s="1550">
        <v>0</v>
      </c>
      <c r="C15" s="210"/>
      <c r="D15" s="204">
        <v>4</v>
      </c>
      <c r="E15" s="211"/>
      <c r="F15" s="211">
        <v>0</v>
      </c>
      <c r="G15" s="211"/>
      <c r="H15" s="211">
        <v>4</v>
      </c>
      <c r="I15" s="212"/>
      <c r="J15" s="212">
        <v>0</v>
      </c>
      <c r="K15" s="213">
        <f>D15/C9*100</f>
        <v>66.666666666666657</v>
      </c>
      <c r="L15" s="213">
        <v>0</v>
      </c>
      <c r="M15" s="213">
        <f>D15/C9*100</f>
        <v>66.666666666666657</v>
      </c>
      <c r="N15" s="204"/>
      <c r="O15" s="327">
        <f>C9/B9*100</f>
        <v>0.94339622641509435</v>
      </c>
    </row>
    <row r="16" spans="1:15" s="104" customFormat="1" ht="27.95" customHeight="1">
      <c r="A16" s="1608" t="s">
        <v>2456</v>
      </c>
      <c r="B16" s="1552">
        <v>0</v>
      </c>
      <c r="C16" s="205"/>
      <c r="D16" s="206">
        <v>0</v>
      </c>
      <c r="E16" s="207"/>
      <c r="F16" s="207">
        <v>0</v>
      </c>
      <c r="G16" s="207"/>
      <c r="H16" s="207">
        <v>0</v>
      </c>
      <c r="I16" s="208"/>
      <c r="J16" s="208">
        <v>0</v>
      </c>
      <c r="K16" s="214">
        <v>0</v>
      </c>
      <c r="L16" s="214">
        <v>0</v>
      </c>
      <c r="M16" s="214">
        <v>0</v>
      </c>
      <c r="N16" s="206"/>
      <c r="O16" s="328">
        <f>C10/B10*100</f>
        <v>0</v>
      </c>
    </row>
    <row r="17" spans="1:27" s="104" customFormat="1" ht="14.1" customHeight="1">
      <c r="A17" s="106" t="s">
        <v>328</v>
      </c>
      <c r="B17" s="106"/>
      <c r="D17" s="106" t="s">
        <v>329</v>
      </c>
      <c r="F17" s="1948" t="s">
        <v>330</v>
      </c>
      <c r="G17" s="2069"/>
      <c r="J17" s="105" t="s">
        <v>725</v>
      </c>
      <c r="N17" s="38"/>
      <c r="O17" s="1607" t="s">
        <v>2560</v>
      </c>
    </row>
    <row r="18" spans="1:27" s="104" customFormat="1" ht="14.1" customHeight="1">
      <c r="E18" s="106"/>
      <c r="F18" s="1962" t="s">
        <v>334</v>
      </c>
      <c r="G18" s="2070"/>
    </row>
    <row r="19" spans="1:27" s="104" customFormat="1" ht="14.1" customHeight="1">
      <c r="E19" s="106"/>
      <c r="F19" s="106"/>
      <c r="G19" s="106"/>
      <c r="H19" s="106"/>
      <c r="O19" s="106"/>
    </row>
    <row r="20" spans="1:27" s="104" customFormat="1" ht="14.1" customHeight="1">
      <c r="A20" s="104" t="s">
        <v>141</v>
      </c>
    </row>
    <row r="21" spans="1:27" s="104" customFormat="1" ht="14.1" customHeight="1">
      <c r="A21" s="104" t="s">
        <v>272</v>
      </c>
    </row>
    <row r="22" spans="1:27" s="94" customFormat="1" ht="14.1" customHeight="1">
      <c r="A22" s="157"/>
      <c r="B22" s="157"/>
      <c r="C22" s="157"/>
      <c r="W22" s="1469"/>
      <c r="X22" s="1469"/>
      <c r="Y22" s="1469"/>
      <c r="Z22" s="1469"/>
      <c r="AA22" s="1469"/>
    </row>
  </sheetData>
  <mergeCells count="26">
    <mergeCell ref="G4:I4"/>
    <mergeCell ref="A1:B1"/>
    <mergeCell ref="N1:O1"/>
    <mergeCell ref="A2:B2"/>
    <mergeCell ref="N2:O2"/>
    <mergeCell ref="A3:O3"/>
    <mergeCell ref="A5:A7"/>
    <mergeCell ref="B5:B7"/>
    <mergeCell ref="C5:O5"/>
    <mergeCell ref="C6:C7"/>
    <mergeCell ref="D6:E6"/>
    <mergeCell ref="F6:H6"/>
    <mergeCell ref="I6:J6"/>
    <mergeCell ref="K6:O6"/>
    <mergeCell ref="K12:M12"/>
    <mergeCell ref="N12:O13"/>
    <mergeCell ref="C13:D13"/>
    <mergeCell ref="E13:F13"/>
    <mergeCell ref="G13:H13"/>
    <mergeCell ref="I13:J13"/>
    <mergeCell ref="F17:G17"/>
    <mergeCell ref="F18:G18"/>
    <mergeCell ref="A12:A13"/>
    <mergeCell ref="B12:B13"/>
    <mergeCell ref="C12:F12"/>
    <mergeCell ref="G12:J1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&amp;C&amp;"新細明體,標準"&amp;8&amp;A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G41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0.625" style="97" customWidth="1"/>
    <col min="2" max="2" width="7.5" style="97" customWidth="1"/>
    <col min="3" max="13" width="9.125" style="97" customWidth="1"/>
    <col min="14" max="16384" width="9" style="97"/>
  </cols>
  <sheetData>
    <row r="1" spans="1:13" ht="15" customHeight="1">
      <c r="A1" s="2042" t="s">
        <v>2422</v>
      </c>
      <c r="B1" s="1940"/>
      <c r="C1" s="41"/>
      <c r="D1" s="41"/>
      <c r="E1" s="42"/>
      <c r="F1" s="42"/>
      <c r="G1" s="42"/>
      <c r="H1" s="1571"/>
      <c r="I1" s="1571"/>
      <c r="J1" s="1571"/>
      <c r="K1" s="1575" t="s">
        <v>2423</v>
      </c>
      <c r="L1" s="2042" t="s">
        <v>3303</v>
      </c>
      <c r="M1" s="1780"/>
    </row>
    <row r="2" spans="1:13" ht="15" customHeight="1">
      <c r="A2" s="2086" t="s">
        <v>2424</v>
      </c>
      <c r="B2" s="2087" t="s">
        <v>2425</v>
      </c>
      <c r="C2" s="11" t="s">
        <v>3304</v>
      </c>
      <c r="D2" s="41"/>
      <c r="E2" s="43"/>
      <c r="F2" s="42"/>
      <c r="G2" s="42"/>
      <c r="H2" s="1420"/>
      <c r="I2" s="1420"/>
      <c r="J2" s="7" t="s">
        <v>220</v>
      </c>
      <c r="K2" s="1575" t="s">
        <v>3305</v>
      </c>
      <c r="L2" s="2042" t="s">
        <v>1</v>
      </c>
      <c r="M2" s="2088"/>
    </row>
    <row r="3" spans="1:13" s="100" customFormat="1" ht="21.2" customHeight="1">
      <c r="A3" s="2016" t="s">
        <v>2564</v>
      </c>
      <c r="B3" s="1853"/>
      <c r="C3" s="1853"/>
      <c r="D3" s="1853"/>
      <c r="E3" s="1853"/>
      <c r="F3" s="1853"/>
      <c r="G3" s="1853"/>
      <c r="H3" s="2089"/>
      <c r="I3" s="2089"/>
      <c r="J3" s="2089"/>
      <c r="K3" s="2089"/>
      <c r="L3" s="2089"/>
      <c r="M3" s="2089"/>
    </row>
    <row r="4" spans="1:13" ht="15" customHeight="1">
      <c r="A4" s="1421"/>
      <c r="B4" s="1421"/>
      <c r="C4" s="1421"/>
      <c r="D4" s="1421"/>
      <c r="E4" s="2074" t="s">
        <v>2565</v>
      </c>
      <c r="F4" s="2074"/>
      <c r="G4" s="2074"/>
      <c r="H4" s="2074"/>
      <c r="I4" s="2074"/>
      <c r="J4" s="1421"/>
      <c r="K4" s="1422"/>
      <c r="L4" s="1423"/>
      <c r="M4" s="1422" t="s">
        <v>2426</v>
      </c>
    </row>
    <row r="5" spans="1:13" ht="15" customHeight="1">
      <c r="A5" s="2075" t="s">
        <v>2427</v>
      </c>
      <c r="B5" s="1979"/>
      <c r="C5" s="2077" t="s">
        <v>2317</v>
      </c>
      <c r="D5" s="1936"/>
      <c r="E5" s="1936"/>
      <c r="F5" s="1936"/>
      <c r="G5" s="1780"/>
      <c r="H5" s="2078" t="s">
        <v>2318</v>
      </c>
      <c r="I5" s="2078"/>
      <c r="J5" s="1936"/>
      <c r="K5" s="1936"/>
      <c r="L5" s="1936"/>
      <c r="M5" s="1936"/>
    </row>
    <row r="6" spans="1:13" ht="15" customHeight="1">
      <c r="A6" s="2076"/>
      <c r="B6" s="1934"/>
      <c r="C6" s="2079" t="s">
        <v>53</v>
      </c>
      <c r="D6" s="2081" t="s">
        <v>2319</v>
      </c>
      <c r="E6" s="2081" t="s">
        <v>2428</v>
      </c>
      <c r="F6" s="2081" t="s">
        <v>2320</v>
      </c>
      <c r="G6" s="2083" t="s">
        <v>2321</v>
      </c>
      <c r="H6" s="2073" t="s">
        <v>53</v>
      </c>
      <c r="I6" s="2085" t="s">
        <v>2322</v>
      </c>
      <c r="J6" s="2085"/>
      <c r="K6" s="2085"/>
      <c r="L6" s="2085"/>
      <c r="M6" s="2073" t="s">
        <v>2323</v>
      </c>
    </row>
    <row r="7" spans="1:13" s="459" customFormat="1" ht="18.75" customHeight="1">
      <c r="A7" s="1812"/>
      <c r="B7" s="1935"/>
      <c r="C7" s="2080"/>
      <c r="D7" s="2082"/>
      <c r="E7" s="2082"/>
      <c r="F7" s="2082"/>
      <c r="G7" s="2084"/>
      <c r="H7" s="2074"/>
      <c r="I7" s="1560" t="s">
        <v>391</v>
      </c>
      <c r="J7" s="1560" t="s">
        <v>713</v>
      </c>
      <c r="K7" s="1560" t="s">
        <v>714</v>
      </c>
      <c r="L7" s="1560" t="s">
        <v>715</v>
      </c>
      <c r="M7" s="2074"/>
    </row>
    <row r="8" spans="1:13" ht="14.1" customHeight="1">
      <c r="A8" s="1424" t="s">
        <v>2429</v>
      </c>
      <c r="B8" s="1404"/>
      <c r="C8" s="1405">
        <f>SUM(D8:G8)</f>
        <v>95</v>
      </c>
      <c r="D8" s="523">
        <v>21</v>
      </c>
      <c r="E8" s="523">
        <v>3</v>
      </c>
      <c r="F8" s="523">
        <v>70</v>
      </c>
      <c r="G8" s="523">
        <v>1</v>
      </c>
      <c r="H8" s="1405">
        <f>I8+M8</f>
        <v>18</v>
      </c>
      <c r="I8" s="523">
        <v>0</v>
      </c>
      <c r="J8" s="523">
        <v>0</v>
      </c>
      <c r="K8" s="523">
        <v>0</v>
      </c>
      <c r="L8" s="523">
        <v>0</v>
      </c>
      <c r="M8" s="523">
        <v>18</v>
      </c>
    </row>
    <row r="9" spans="1:13" ht="5.0999999999999996" customHeight="1">
      <c r="A9" s="1424"/>
      <c r="B9" s="1404"/>
      <c r="C9" s="523"/>
      <c r="D9" s="523"/>
      <c r="E9" s="523"/>
      <c r="F9" s="523"/>
      <c r="G9" s="523"/>
      <c r="H9" s="523"/>
      <c r="I9" s="523"/>
      <c r="J9" s="523"/>
      <c r="K9" s="523"/>
      <c r="L9" s="523"/>
      <c r="M9" s="523"/>
    </row>
    <row r="10" spans="1:13" ht="14.1" customHeight="1">
      <c r="A10" s="1424" t="s">
        <v>122</v>
      </c>
      <c r="B10" s="1404"/>
      <c r="C10" s="794">
        <f>SUM(C11:C14)</f>
        <v>159</v>
      </c>
      <c r="D10" s="523">
        <f t="shared" ref="D10:M10" si="0">SUM(D11:D14)</f>
        <v>45</v>
      </c>
      <c r="E10" s="523">
        <f t="shared" si="0"/>
        <v>3</v>
      </c>
      <c r="F10" s="523">
        <f t="shared" si="0"/>
        <v>100</v>
      </c>
      <c r="G10" s="523">
        <f t="shared" si="0"/>
        <v>11</v>
      </c>
      <c r="H10" s="523">
        <f t="shared" si="0"/>
        <v>19</v>
      </c>
      <c r="I10" s="523">
        <f t="shared" si="0"/>
        <v>0</v>
      </c>
      <c r="J10" s="523">
        <f t="shared" si="0"/>
        <v>0</v>
      </c>
      <c r="K10" s="523">
        <f t="shared" si="0"/>
        <v>0</v>
      </c>
      <c r="L10" s="523">
        <f t="shared" si="0"/>
        <v>0</v>
      </c>
      <c r="M10" s="523">
        <f t="shared" si="0"/>
        <v>19</v>
      </c>
    </row>
    <row r="11" spans="1:13" ht="14.1" customHeight="1">
      <c r="A11" s="1425" t="s">
        <v>3306</v>
      </c>
      <c r="B11" s="1404"/>
      <c r="C11" s="794">
        <f>D11+E11+F11+G11</f>
        <v>14</v>
      </c>
      <c r="D11" s="523">
        <v>14</v>
      </c>
      <c r="E11" s="523">
        <v>0</v>
      </c>
      <c r="F11" s="523">
        <v>0</v>
      </c>
      <c r="G11" s="523">
        <v>0</v>
      </c>
      <c r="H11" s="523">
        <v>0</v>
      </c>
      <c r="I11" s="523">
        <v>0</v>
      </c>
      <c r="J11" s="523">
        <v>0</v>
      </c>
      <c r="K11" s="523">
        <v>0</v>
      </c>
      <c r="L11" s="523">
        <v>0</v>
      </c>
      <c r="M11" s="523">
        <v>0</v>
      </c>
    </row>
    <row r="12" spans="1:13" ht="14.1" customHeight="1">
      <c r="A12" s="1425" t="s">
        <v>3307</v>
      </c>
      <c r="B12" s="1404"/>
      <c r="C12" s="794">
        <f t="shared" ref="C12:C13" si="1">D12+E12+F12+G12</f>
        <v>11</v>
      </c>
      <c r="D12" s="523">
        <v>11</v>
      </c>
      <c r="E12" s="523">
        <v>0</v>
      </c>
      <c r="F12" s="523">
        <v>0</v>
      </c>
      <c r="G12" s="523">
        <v>0</v>
      </c>
      <c r="H12" s="523">
        <v>0</v>
      </c>
      <c r="I12" s="523">
        <v>0</v>
      </c>
      <c r="J12" s="523">
        <v>0</v>
      </c>
      <c r="K12" s="523">
        <v>0</v>
      </c>
      <c r="L12" s="523">
        <v>0</v>
      </c>
      <c r="M12" s="523">
        <v>0</v>
      </c>
    </row>
    <row r="13" spans="1:13" ht="14.1" customHeight="1">
      <c r="A13" s="1425" t="s">
        <v>3308</v>
      </c>
      <c r="B13" s="1404"/>
      <c r="C13" s="794">
        <f t="shared" si="1"/>
        <v>20</v>
      </c>
      <c r="D13" s="523">
        <v>20</v>
      </c>
      <c r="E13" s="523">
        <v>0</v>
      </c>
      <c r="F13" s="523">
        <v>0</v>
      </c>
      <c r="G13" s="523">
        <v>0</v>
      </c>
      <c r="H13" s="523">
        <v>0</v>
      </c>
      <c r="I13" s="523">
        <v>0</v>
      </c>
      <c r="J13" s="523">
        <v>0</v>
      </c>
      <c r="K13" s="523">
        <v>0</v>
      </c>
      <c r="L13" s="523">
        <v>0</v>
      </c>
      <c r="M13" s="523">
        <v>0</v>
      </c>
    </row>
    <row r="14" spans="1:13" ht="14.1" customHeight="1">
      <c r="A14" s="1425" t="s">
        <v>2430</v>
      </c>
      <c r="B14" s="1404"/>
      <c r="C14" s="794">
        <v>114</v>
      </c>
      <c r="D14" s="523">
        <v>0</v>
      </c>
      <c r="E14" s="523">
        <v>3</v>
      </c>
      <c r="F14" s="523">
        <v>100</v>
      </c>
      <c r="G14" s="523">
        <v>11</v>
      </c>
      <c r="H14" s="523">
        <f>M14</f>
        <v>19</v>
      </c>
      <c r="I14" s="523">
        <v>0</v>
      </c>
      <c r="J14" s="523">
        <v>0</v>
      </c>
      <c r="K14" s="523">
        <v>0</v>
      </c>
      <c r="L14" s="523">
        <v>0</v>
      </c>
      <c r="M14" s="523">
        <v>19</v>
      </c>
    </row>
    <row r="15" spans="1:13" ht="5.0999999999999996" customHeight="1">
      <c r="A15" s="1425"/>
      <c r="B15" s="1404"/>
      <c r="C15" s="794"/>
      <c r="D15" s="523"/>
      <c r="E15" s="523"/>
      <c r="F15" s="523"/>
      <c r="G15" s="523"/>
      <c r="H15" s="523"/>
      <c r="I15" s="523"/>
      <c r="J15" s="523"/>
      <c r="K15" s="523"/>
      <c r="L15" s="523"/>
      <c r="M15" s="523"/>
    </row>
    <row r="16" spans="1:13" ht="14.1" customHeight="1">
      <c r="A16" s="1424" t="s">
        <v>2431</v>
      </c>
      <c r="B16" s="1404" t="s">
        <v>104</v>
      </c>
      <c r="C16" s="794">
        <f>SUM(D16:G16)</f>
        <v>1764</v>
      </c>
      <c r="D16" s="523">
        <f>SUM(D17:D18)</f>
        <v>304</v>
      </c>
      <c r="E16" s="523">
        <f t="shared" ref="E16:L16" si="2">SUM(E17:E18)</f>
        <v>19</v>
      </c>
      <c r="F16" s="523">
        <f t="shared" si="2"/>
        <v>1441</v>
      </c>
      <c r="G16" s="523">
        <f t="shared" si="2"/>
        <v>0</v>
      </c>
      <c r="H16" s="523">
        <f t="shared" si="2"/>
        <v>721</v>
      </c>
      <c r="I16" s="523">
        <f t="shared" si="2"/>
        <v>0</v>
      </c>
      <c r="J16" s="523">
        <f t="shared" si="2"/>
        <v>0</v>
      </c>
      <c r="K16" s="523">
        <f t="shared" si="2"/>
        <v>0</v>
      </c>
      <c r="L16" s="523">
        <f t="shared" si="2"/>
        <v>0</v>
      </c>
      <c r="M16" s="523">
        <f>SUM(M17:M18)</f>
        <v>721</v>
      </c>
    </row>
    <row r="17" spans="1:13" ht="14.1" customHeight="1">
      <c r="A17" s="1571"/>
      <c r="B17" s="1404" t="s">
        <v>2432</v>
      </c>
      <c r="C17" s="794">
        <f t="shared" ref="C17:C36" si="3">SUM(D17:G17)</f>
        <v>1274</v>
      </c>
      <c r="D17" s="523">
        <f>SUM(D20,D23,D26)</f>
        <v>203</v>
      </c>
      <c r="E17" s="523">
        <f t="shared" ref="E17:M18" si="4">SUM(E20,E23,E26)</f>
        <v>7</v>
      </c>
      <c r="F17" s="523">
        <f t="shared" si="4"/>
        <v>1064</v>
      </c>
      <c r="G17" s="523">
        <f t="shared" si="4"/>
        <v>0</v>
      </c>
      <c r="H17" s="523">
        <f t="shared" si="4"/>
        <v>463</v>
      </c>
      <c r="I17" s="523">
        <f t="shared" si="4"/>
        <v>0</v>
      </c>
      <c r="J17" s="523">
        <f t="shared" si="4"/>
        <v>0</v>
      </c>
      <c r="K17" s="523">
        <f t="shared" si="4"/>
        <v>0</v>
      </c>
      <c r="L17" s="523">
        <f t="shared" si="4"/>
        <v>0</v>
      </c>
      <c r="M17" s="523">
        <f t="shared" si="4"/>
        <v>463</v>
      </c>
    </row>
    <row r="18" spans="1:13" ht="14.1" customHeight="1">
      <c r="A18" s="1571"/>
      <c r="B18" s="1404" t="s">
        <v>2433</v>
      </c>
      <c r="C18" s="794">
        <f t="shared" si="3"/>
        <v>490</v>
      </c>
      <c r="D18" s="523">
        <f>SUM(D21,D24,D27)</f>
        <v>101</v>
      </c>
      <c r="E18" s="523">
        <f t="shared" si="4"/>
        <v>12</v>
      </c>
      <c r="F18" s="523">
        <f t="shared" si="4"/>
        <v>377</v>
      </c>
      <c r="G18" s="523">
        <f t="shared" si="4"/>
        <v>0</v>
      </c>
      <c r="H18" s="523">
        <f t="shared" si="4"/>
        <v>258</v>
      </c>
      <c r="I18" s="523">
        <f t="shared" si="4"/>
        <v>0</v>
      </c>
      <c r="J18" s="523">
        <f t="shared" si="4"/>
        <v>0</v>
      </c>
      <c r="K18" s="523">
        <f t="shared" si="4"/>
        <v>0</v>
      </c>
      <c r="L18" s="523">
        <f t="shared" si="4"/>
        <v>0</v>
      </c>
      <c r="M18" s="523">
        <f t="shared" si="4"/>
        <v>258</v>
      </c>
    </row>
    <row r="19" spans="1:13" ht="14.1" customHeight="1">
      <c r="A19" s="1425" t="s">
        <v>3309</v>
      </c>
      <c r="B19" s="1404" t="s">
        <v>979</v>
      </c>
      <c r="C19" s="794">
        <f t="shared" si="3"/>
        <v>368</v>
      </c>
      <c r="D19" s="523">
        <f t="shared" ref="D19:M19" si="5">SUM(D20:D21)</f>
        <v>82</v>
      </c>
      <c r="E19" s="523">
        <f t="shared" si="5"/>
        <v>5</v>
      </c>
      <c r="F19" s="523">
        <f t="shared" si="5"/>
        <v>281</v>
      </c>
      <c r="G19" s="523">
        <f t="shared" si="5"/>
        <v>0</v>
      </c>
      <c r="H19" s="523">
        <f t="shared" si="5"/>
        <v>0</v>
      </c>
      <c r="I19" s="523">
        <f t="shared" si="5"/>
        <v>0</v>
      </c>
      <c r="J19" s="523">
        <f t="shared" si="5"/>
        <v>0</v>
      </c>
      <c r="K19" s="523">
        <f t="shared" si="5"/>
        <v>0</v>
      </c>
      <c r="L19" s="523">
        <f t="shared" si="5"/>
        <v>0</v>
      </c>
      <c r="M19" s="523">
        <f t="shared" si="5"/>
        <v>0</v>
      </c>
    </row>
    <row r="20" spans="1:13" ht="14.1" customHeight="1">
      <c r="A20" s="1425"/>
      <c r="B20" s="1404" t="s">
        <v>2432</v>
      </c>
      <c r="C20" s="794">
        <f t="shared" si="3"/>
        <v>268</v>
      </c>
      <c r="D20" s="523">
        <v>56</v>
      </c>
      <c r="E20" s="523">
        <v>3</v>
      </c>
      <c r="F20" s="523">
        <v>209</v>
      </c>
      <c r="G20" s="523">
        <v>0</v>
      </c>
      <c r="H20" s="523">
        <f>M20</f>
        <v>0</v>
      </c>
      <c r="I20" s="523">
        <v>0</v>
      </c>
      <c r="J20" s="523">
        <v>0</v>
      </c>
      <c r="K20" s="523">
        <v>0</v>
      </c>
      <c r="L20" s="523">
        <v>0</v>
      </c>
      <c r="M20" s="523">
        <v>0</v>
      </c>
    </row>
    <row r="21" spans="1:13" ht="14.1" customHeight="1">
      <c r="A21" s="1425"/>
      <c r="B21" s="1404" t="s">
        <v>2433</v>
      </c>
      <c r="C21" s="794">
        <f t="shared" si="3"/>
        <v>100</v>
      </c>
      <c r="D21" s="523">
        <v>26</v>
      </c>
      <c r="E21" s="523">
        <v>2</v>
      </c>
      <c r="F21" s="523">
        <v>72</v>
      </c>
      <c r="G21" s="523">
        <v>0</v>
      </c>
      <c r="H21" s="523">
        <f>M21</f>
        <v>0</v>
      </c>
      <c r="I21" s="523">
        <v>0</v>
      </c>
      <c r="J21" s="523">
        <v>0</v>
      </c>
      <c r="K21" s="523">
        <v>0</v>
      </c>
      <c r="L21" s="523">
        <v>0</v>
      </c>
      <c r="M21" s="523">
        <v>0</v>
      </c>
    </row>
    <row r="22" spans="1:13" ht="14.1" customHeight="1">
      <c r="A22" s="1425" t="s">
        <v>3310</v>
      </c>
      <c r="B22" s="1404" t="s">
        <v>979</v>
      </c>
      <c r="C22" s="794">
        <f t="shared" si="3"/>
        <v>546</v>
      </c>
      <c r="D22" s="523">
        <f t="shared" ref="D22:M22" si="6">SUM(D23:D24)</f>
        <v>125</v>
      </c>
      <c r="E22" s="523">
        <f t="shared" si="6"/>
        <v>9</v>
      </c>
      <c r="F22" s="523">
        <f t="shared" si="6"/>
        <v>412</v>
      </c>
      <c r="G22" s="523">
        <f t="shared" si="6"/>
        <v>0</v>
      </c>
      <c r="H22" s="523">
        <f t="shared" si="6"/>
        <v>408</v>
      </c>
      <c r="I22" s="523">
        <f t="shared" si="6"/>
        <v>0</v>
      </c>
      <c r="J22" s="523">
        <f t="shared" si="6"/>
        <v>0</v>
      </c>
      <c r="K22" s="523">
        <f t="shared" si="6"/>
        <v>0</v>
      </c>
      <c r="L22" s="523">
        <f t="shared" si="6"/>
        <v>0</v>
      </c>
      <c r="M22" s="523">
        <f t="shared" si="6"/>
        <v>408</v>
      </c>
    </row>
    <row r="23" spans="1:13" ht="14.1" customHeight="1">
      <c r="A23" s="1425"/>
      <c r="B23" s="1404" t="s">
        <v>2432</v>
      </c>
      <c r="C23" s="794">
        <f t="shared" si="3"/>
        <v>397</v>
      </c>
      <c r="D23" s="523">
        <v>74</v>
      </c>
      <c r="E23" s="523">
        <v>3</v>
      </c>
      <c r="F23" s="523">
        <v>320</v>
      </c>
      <c r="G23" s="523">
        <v>0</v>
      </c>
      <c r="H23" s="523">
        <f>M23</f>
        <v>273</v>
      </c>
      <c r="I23" s="523">
        <v>0</v>
      </c>
      <c r="J23" s="523">
        <v>0</v>
      </c>
      <c r="K23" s="523">
        <v>0</v>
      </c>
      <c r="L23" s="523">
        <v>0</v>
      </c>
      <c r="M23" s="523">
        <v>273</v>
      </c>
    </row>
    <row r="24" spans="1:13" ht="14.1" customHeight="1">
      <c r="A24" s="1425"/>
      <c r="B24" s="1404" t="s">
        <v>2433</v>
      </c>
      <c r="C24" s="794">
        <f t="shared" si="3"/>
        <v>149</v>
      </c>
      <c r="D24" s="523">
        <v>51</v>
      </c>
      <c r="E24" s="523">
        <v>6</v>
      </c>
      <c r="F24" s="523">
        <v>92</v>
      </c>
      <c r="G24" s="523">
        <v>0</v>
      </c>
      <c r="H24" s="523">
        <f>M24</f>
        <v>135</v>
      </c>
      <c r="I24" s="523">
        <v>0</v>
      </c>
      <c r="J24" s="523">
        <v>0</v>
      </c>
      <c r="K24" s="523">
        <v>0</v>
      </c>
      <c r="L24" s="523">
        <v>0</v>
      </c>
      <c r="M24" s="523">
        <v>135</v>
      </c>
    </row>
    <row r="25" spans="1:13" ht="14.1" customHeight="1">
      <c r="A25" s="1425" t="s">
        <v>3311</v>
      </c>
      <c r="B25" s="1404" t="s">
        <v>979</v>
      </c>
      <c r="C25" s="794">
        <f t="shared" si="3"/>
        <v>850</v>
      </c>
      <c r="D25" s="523">
        <f t="shared" ref="D25:M25" si="7">SUM(D26:D27)</f>
        <v>97</v>
      </c>
      <c r="E25" s="523">
        <f t="shared" si="7"/>
        <v>5</v>
      </c>
      <c r="F25" s="523">
        <f t="shared" si="7"/>
        <v>748</v>
      </c>
      <c r="G25" s="523">
        <f t="shared" si="7"/>
        <v>0</v>
      </c>
      <c r="H25" s="523">
        <f t="shared" si="7"/>
        <v>313</v>
      </c>
      <c r="I25" s="523">
        <f t="shared" si="7"/>
        <v>0</v>
      </c>
      <c r="J25" s="523">
        <f t="shared" si="7"/>
        <v>0</v>
      </c>
      <c r="K25" s="523">
        <f t="shared" si="7"/>
        <v>0</v>
      </c>
      <c r="L25" s="523">
        <f t="shared" si="7"/>
        <v>0</v>
      </c>
      <c r="M25" s="523">
        <f t="shared" si="7"/>
        <v>313</v>
      </c>
    </row>
    <row r="26" spans="1:13" ht="14.1" customHeight="1">
      <c r="A26" s="1571"/>
      <c r="B26" s="1404" t="s">
        <v>2432</v>
      </c>
      <c r="C26" s="794">
        <f t="shared" si="3"/>
        <v>609</v>
      </c>
      <c r="D26" s="523">
        <v>73</v>
      </c>
      <c r="E26" s="523">
        <v>1</v>
      </c>
      <c r="F26" s="523">
        <v>535</v>
      </c>
      <c r="G26" s="523">
        <v>0</v>
      </c>
      <c r="H26" s="523">
        <f>M26</f>
        <v>190</v>
      </c>
      <c r="I26" s="523">
        <v>0</v>
      </c>
      <c r="J26" s="523">
        <v>0</v>
      </c>
      <c r="K26" s="523">
        <v>0</v>
      </c>
      <c r="L26" s="523">
        <v>0</v>
      </c>
      <c r="M26" s="523">
        <v>190</v>
      </c>
    </row>
    <row r="27" spans="1:13" ht="14.1" customHeight="1">
      <c r="A27" s="1571"/>
      <c r="B27" s="1404" t="s">
        <v>2433</v>
      </c>
      <c r="C27" s="794">
        <f t="shared" si="3"/>
        <v>241</v>
      </c>
      <c r="D27" s="523">
        <v>24</v>
      </c>
      <c r="E27" s="523">
        <v>4</v>
      </c>
      <c r="F27" s="523">
        <v>213</v>
      </c>
      <c r="G27" s="523">
        <v>0</v>
      </c>
      <c r="H27" s="523">
        <f>M27</f>
        <v>123</v>
      </c>
      <c r="I27" s="523">
        <v>0</v>
      </c>
      <c r="J27" s="523">
        <v>0</v>
      </c>
      <c r="K27" s="523">
        <v>0</v>
      </c>
      <c r="L27" s="523">
        <v>0</v>
      </c>
      <c r="M27" s="523">
        <v>123</v>
      </c>
    </row>
    <row r="28" spans="1:13" ht="5.0999999999999996" customHeight="1">
      <c r="A28" s="1571"/>
      <c r="B28" s="1404"/>
      <c r="C28" s="794"/>
      <c r="D28" s="523"/>
      <c r="E28" s="523"/>
      <c r="F28" s="523"/>
      <c r="G28" s="523"/>
      <c r="H28" s="523"/>
      <c r="I28" s="523"/>
      <c r="J28" s="523"/>
      <c r="K28" s="523"/>
      <c r="L28" s="523"/>
      <c r="M28" s="523"/>
    </row>
    <row r="29" spans="1:13" ht="14.1" customHeight="1">
      <c r="A29" s="1424" t="s">
        <v>3312</v>
      </c>
      <c r="B29" s="1404" t="s">
        <v>104</v>
      </c>
      <c r="C29" s="794">
        <f t="shared" si="3"/>
        <v>1007</v>
      </c>
      <c r="D29" s="523">
        <f t="shared" ref="D29:M29" si="8">SUM(D30:D31)</f>
        <v>117</v>
      </c>
      <c r="E29" s="523">
        <f t="shared" si="8"/>
        <v>15</v>
      </c>
      <c r="F29" s="523">
        <f t="shared" si="8"/>
        <v>875</v>
      </c>
      <c r="G29" s="523">
        <f t="shared" si="8"/>
        <v>0</v>
      </c>
      <c r="H29" s="523">
        <f t="shared" si="8"/>
        <v>241</v>
      </c>
      <c r="I29" s="523">
        <f t="shared" si="8"/>
        <v>0</v>
      </c>
      <c r="J29" s="523">
        <f t="shared" si="8"/>
        <v>0</v>
      </c>
      <c r="K29" s="523">
        <f t="shared" si="8"/>
        <v>0</v>
      </c>
      <c r="L29" s="523">
        <f t="shared" si="8"/>
        <v>0</v>
      </c>
      <c r="M29" s="523">
        <f t="shared" si="8"/>
        <v>241</v>
      </c>
    </row>
    <row r="30" spans="1:13" ht="14.1" customHeight="1">
      <c r="A30" s="1424" t="s">
        <v>2434</v>
      </c>
      <c r="B30" s="1404" t="s">
        <v>2432</v>
      </c>
      <c r="C30" s="794">
        <f t="shared" si="3"/>
        <v>711</v>
      </c>
      <c r="D30" s="523">
        <v>68</v>
      </c>
      <c r="E30" s="523">
        <v>7</v>
      </c>
      <c r="F30" s="523">
        <v>636</v>
      </c>
      <c r="G30" s="523">
        <v>0</v>
      </c>
      <c r="H30" s="523">
        <f>M30</f>
        <v>148</v>
      </c>
      <c r="I30" s="523">
        <v>0</v>
      </c>
      <c r="J30" s="523">
        <v>0</v>
      </c>
      <c r="K30" s="523">
        <v>0</v>
      </c>
      <c r="L30" s="523">
        <v>0</v>
      </c>
      <c r="M30" s="523">
        <v>148</v>
      </c>
    </row>
    <row r="31" spans="1:13" ht="14.1" customHeight="1">
      <c r="A31" s="1571"/>
      <c r="B31" s="1404" t="s">
        <v>2433</v>
      </c>
      <c r="C31" s="794">
        <f t="shared" si="3"/>
        <v>296</v>
      </c>
      <c r="D31" s="523">
        <v>49</v>
      </c>
      <c r="E31" s="523">
        <v>8</v>
      </c>
      <c r="F31" s="523">
        <v>239</v>
      </c>
      <c r="G31" s="523">
        <v>0</v>
      </c>
      <c r="H31" s="523">
        <f>M31</f>
        <v>93</v>
      </c>
      <c r="I31" s="523">
        <v>0</v>
      </c>
      <c r="J31" s="523">
        <v>0</v>
      </c>
      <c r="K31" s="523">
        <v>0</v>
      </c>
      <c r="L31" s="523">
        <v>0</v>
      </c>
      <c r="M31" s="523">
        <v>93</v>
      </c>
    </row>
    <row r="32" spans="1:13" ht="5.0999999999999996" customHeight="1">
      <c r="A32" s="1571"/>
      <c r="B32" s="1404"/>
      <c r="C32" s="794"/>
      <c r="D32" s="523"/>
      <c r="E32" s="523"/>
      <c r="F32" s="523"/>
      <c r="G32" s="523"/>
      <c r="H32" s="523"/>
      <c r="I32" s="523"/>
      <c r="J32" s="523"/>
      <c r="K32" s="523"/>
      <c r="L32" s="523"/>
      <c r="M32" s="523"/>
    </row>
    <row r="33" spans="1:33" ht="14.1" customHeight="1">
      <c r="A33" s="1424" t="s">
        <v>3313</v>
      </c>
      <c r="B33" s="1404" t="s">
        <v>104</v>
      </c>
      <c r="C33" s="794">
        <f t="shared" si="3"/>
        <v>467</v>
      </c>
      <c r="D33" s="523">
        <f>SUM(D34:D36)</f>
        <v>132</v>
      </c>
      <c r="E33" s="523">
        <f t="shared" ref="E33:M33" si="9">SUM(E34:E36)</f>
        <v>9</v>
      </c>
      <c r="F33" s="523">
        <f t="shared" si="9"/>
        <v>298</v>
      </c>
      <c r="G33" s="523">
        <f t="shared" si="9"/>
        <v>28</v>
      </c>
      <c r="H33" s="523">
        <f t="shared" si="9"/>
        <v>56</v>
      </c>
      <c r="I33" s="523">
        <f t="shared" si="9"/>
        <v>0</v>
      </c>
      <c r="J33" s="523">
        <f t="shared" si="9"/>
        <v>0</v>
      </c>
      <c r="K33" s="523">
        <f t="shared" si="9"/>
        <v>0</v>
      </c>
      <c r="L33" s="523">
        <f t="shared" si="9"/>
        <v>0</v>
      </c>
      <c r="M33" s="523">
        <f t="shared" si="9"/>
        <v>56</v>
      </c>
    </row>
    <row r="34" spans="1:33" ht="14.1" customHeight="1">
      <c r="A34" s="1571"/>
      <c r="B34" s="1404" t="s">
        <v>2435</v>
      </c>
      <c r="C34" s="794">
        <f t="shared" si="3"/>
        <v>0</v>
      </c>
      <c r="D34" s="523">
        <v>0</v>
      </c>
      <c r="E34" s="523">
        <v>0</v>
      </c>
      <c r="F34" s="523">
        <v>0</v>
      </c>
      <c r="G34" s="523">
        <v>0</v>
      </c>
      <c r="H34" s="523">
        <f>M34</f>
        <v>24</v>
      </c>
      <c r="I34" s="523">
        <v>0</v>
      </c>
      <c r="J34" s="523">
        <v>0</v>
      </c>
      <c r="K34" s="523">
        <v>0</v>
      </c>
      <c r="L34" s="523">
        <v>0</v>
      </c>
      <c r="M34" s="523">
        <v>24</v>
      </c>
    </row>
    <row r="35" spans="1:33" ht="14.1" customHeight="1">
      <c r="A35" s="1571"/>
      <c r="B35" s="1404" t="s">
        <v>2436</v>
      </c>
      <c r="C35" s="794">
        <f>SUM(D35:G35)</f>
        <v>369</v>
      </c>
      <c r="D35" s="523">
        <v>109</v>
      </c>
      <c r="E35" s="523">
        <v>8</v>
      </c>
      <c r="F35" s="523">
        <v>238</v>
      </c>
      <c r="G35" s="523">
        <v>14</v>
      </c>
      <c r="H35" s="523">
        <f>M35</f>
        <v>27</v>
      </c>
      <c r="I35" s="523">
        <v>0</v>
      </c>
      <c r="J35" s="523">
        <v>0</v>
      </c>
      <c r="K35" s="523">
        <v>0</v>
      </c>
      <c r="L35" s="523">
        <v>0</v>
      </c>
      <c r="M35" s="523">
        <v>27</v>
      </c>
    </row>
    <row r="36" spans="1:33" ht="14.1" customHeight="1">
      <c r="A36" s="1420"/>
      <c r="B36" s="1426" t="s">
        <v>2437</v>
      </c>
      <c r="C36" s="792">
        <f t="shared" si="3"/>
        <v>98</v>
      </c>
      <c r="D36" s="589">
        <v>23</v>
      </c>
      <c r="E36" s="589">
        <v>1</v>
      </c>
      <c r="F36" s="589">
        <v>60</v>
      </c>
      <c r="G36" s="589">
        <v>14</v>
      </c>
      <c r="H36" s="589">
        <f>M36</f>
        <v>5</v>
      </c>
      <c r="I36" s="589">
        <v>0</v>
      </c>
      <c r="J36" s="589">
        <v>0</v>
      </c>
      <c r="K36" s="589">
        <v>0</v>
      </c>
      <c r="L36" s="589">
        <v>0</v>
      </c>
      <c r="M36" s="589">
        <v>5</v>
      </c>
    </row>
    <row r="37" spans="1:33" s="94" customFormat="1" ht="13.9" customHeight="1">
      <c r="A37" s="1490" t="s">
        <v>83</v>
      </c>
      <c r="C37" s="157" t="s">
        <v>84</v>
      </c>
      <c r="F37" s="99" t="s">
        <v>85</v>
      </c>
      <c r="I37" s="99" t="s">
        <v>87</v>
      </c>
      <c r="L37" s="1607"/>
      <c r="M37" s="1607" t="s">
        <v>2560</v>
      </c>
    </row>
    <row r="38" spans="1:33" s="94" customFormat="1" ht="13.9" customHeight="1">
      <c r="E38" s="99"/>
      <c r="F38" s="99" t="s">
        <v>86</v>
      </c>
    </row>
    <row r="39" spans="1:33" s="1469" customFormat="1" ht="13.9" customHeight="1">
      <c r="A39" s="1469" t="s">
        <v>141</v>
      </c>
    </row>
    <row r="40" spans="1:33" s="94" customFormat="1" ht="13.9" customHeight="1">
      <c r="A40" s="94" t="s">
        <v>719</v>
      </c>
      <c r="B40" s="1469"/>
      <c r="C40" s="1469"/>
    </row>
    <row r="41" spans="1:33" s="94" customFormat="1" ht="13.9" customHeight="1">
      <c r="A41" s="366" t="s">
        <v>450</v>
      </c>
      <c r="B41" s="157"/>
      <c r="AC41" s="1469"/>
      <c r="AD41" s="1469"/>
      <c r="AE41" s="1469"/>
      <c r="AF41" s="1469"/>
      <c r="AG41" s="1469"/>
    </row>
  </sheetData>
  <mergeCells count="17">
    <mergeCell ref="E4:I4"/>
    <mergeCell ref="A1:B1"/>
    <mergeCell ref="L1:M1"/>
    <mergeCell ref="A2:B2"/>
    <mergeCell ref="L2:M2"/>
    <mergeCell ref="A3:M3"/>
    <mergeCell ref="M6:M7"/>
    <mergeCell ref="A5:B7"/>
    <mergeCell ref="C5:G5"/>
    <mergeCell ref="H5:M5"/>
    <mergeCell ref="C6:C7"/>
    <mergeCell ref="D6:D7"/>
    <mergeCell ref="E6:E7"/>
    <mergeCell ref="F6:F7"/>
    <mergeCell ref="G6:G7"/>
    <mergeCell ref="H6:H7"/>
    <mergeCell ref="I6:L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&amp;C&amp;"新細明體,標準"&amp;8&amp;A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3.625" style="1397" customWidth="1"/>
    <col min="2" max="2" width="14.25" style="1397" customWidth="1"/>
    <col min="3" max="3" width="12.625" style="1398" customWidth="1"/>
    <col min="4" max="10" width="12.625" style="1397" customWidth="1"/>
    <col min="11" max="16384" width="9" style="1397"/>
  </cols>
  <sheetData>
    <row r="1" spans="1:10" s="254" customFormat="1" ht="15.95" customHeight="1">
      <c r="A1" s="2092" t="s">
        <v>3108</v>
      </c>
      <c r="B1" s="1737"/>
      <c r="C1" s="259"/>
      <c r="H1" s="260" t="s">
        <v>3124</v>
      </c>
      <c r="I1" s="2093" t="s">
        <v>3125</v>
      </c>
      <c r="J1" s="2094"/>
    </row>
    <row r="2" spans="1:10" s="254" customFormat="1" ht="15.95" customHeight="1">
      <c r="A2" s="2092" t="s">
        <v>3034</v>
      </c>
      <c r="B2" s="1737"/>
      <c r="C2" s="11" t="s">
        <v>3110</v>
      </c>
      <c r="D2" s="261"/>
      <c r="E2" s="261"/>
      <c r="F2" s="261"/>
      <c r="G2" s="7" t="s">
        <v>220</v>
      </c>
      <c r="H2" s="260" t="s">
        <v>3229</v>
      </c>
      <c r="I2" s="2092" t="s">
        <v>4</v>
      </c>
      <c r="J2" s="2095"/>
    </row>
    <row r="3" spans="1:10" s="1382" customFormat="1" ht="21.2" customHeight="1">
      <c r="A3" s="2096" t="s">
        <v>3245</v>
      </c>
      <c r="B3" s="2096"/>
      <c r="C3" s="2096"/>
      <c r="D3" s="2096"/>
      <c r="E3" s="2096"/>
      <c r="F3" s="2096"/>
      <c r="G3" s="2096"/>
      <c r="H3" s="2096"/>
      <c r="I3" s="2096"/>
      <c r="J3" s="2096"/>
    </row>
    <row r="4" spans="1:10" s="1643" customFormat="1" ht="18" customHeight="1">
      <c r="A4" s="1471"/>
      <c r="B4" s="1471"/>
      <c r="C4" s="1471"/>
      <c r="D4" s="1763" t="s">
        <v>3246</v>
      </c>
      <c r="E4" s="1763"/>
      <c r="F4" s="1763"/>
      <c r="G4" s="1763"/>
      <c r="H4" s="1471"/>
      <c r="I4" s="1813" t="s">
        <v>3247</v>
      </c>
      <c r="J4" s="1813"/>
    </row>
    <row r="5" spans="1:10" s="1643" customFormat="1" ht="20.100000000000001" customHeight="1">
      <c r="A5" s="1808" t="s">
        <v>3248</v>
      </c>
      <c r="B5" s="1795"/>
      <c r="C5" s="1746" t="s">
        <v>3249</v>
      </c>
      <c r="D5" s="1737"/>
      <c r="E5" s="1810" t="s">
        <v>3250</v>
      </c>
      <c r="F5" s="1737"/>
      <c r="G5" s="1810" t="s">
        <v>3251</v>
      </c>
      <c r="H5" s="1737"/>
      <c r="I5" s="1810" t="s">
        <v>3221</v>
      </c>
      <c r="J5" s="1746"/>
    </row>
    <row r="6" spans="1:10" s="1643" customFormat="1" ht="20.100000000000001" customHeight="1">
      <c r="A6" s="1763"/>
      <c r="B6" s="1767"/>
      <c r="C6" s="1439" t="s">
        <v>3252</v>
      </c>
      <c r="D6" s="1439" t="s">
        <v>3253</v>
      </c>
      <c r="E6" s="1439" t="s">
        <v>3252</v>
      </c>
      <c r="F6" s="1439" t="s">
        <v>3253</v>
      </c>
      <c r="G6" s="1439" t="s">
        <v>3252</v>
      </c>
      <c r="H6" s="1439" t="s">
        <v>3253</v>
      </c>
      <c r="I6" s="1439" t="s">
        <v>3252</v>
      </c>
      <c r="J6" s="1463" t="s">
        <v>3253</v>
      </c>
    </row>
    <row r="7" spans="1:10" s="1384" customFormat="1" ht="18" customHeight="1">
      <c r="A7" s="1576"/>
      <c r="B7" s="241"/>
      <c r="C7" s="1576"/>
      <c r="D7" s="1576"/>
      <c r="E7" s="1576"/>
      <c r="F7" s="1576"/>
      <c r="G7" s="1576"/>
      <c r="H7" s="1576"/>
      <c r="I7" s="1576"/>
      <c r="J7" s="1576"/>
    </row>
    <row r="8" spans="1:10" s="254" customFormat="1" ht="18" customHeight="1">
      <c r="A8" s="2090" t="s">
        <v>3254</v>
      </c>
      <c r="B8" s="2091"/>
      <c r="C8" s="242">
        <f>SUM(E8,G8,I8)</f>
        <v>5014</v>
      </c>
      <c r="D8" s="243">
        <f>C8/$C$8*100</f>
        <v>100</v>
      </c>
      <c r="E8" s="242">
        <v>0</v>
      </c>
      <c r="F8" s="244">
        <v>0</v>
      </c>
      <c r="G8" s="247">
        <v>4954</v>
      </c>
      <c r="H8" s="243">
        <f>G8/$G$8*100</f>
        <v>100</v>
      </c>
      <c r="I8" s="242">
        <v>60</v>
      </c>
      <c r="J8" s="245">
        <f>I8/$I$8*100</f>
        <v>100</v>
      </c>
    </row>
    <row r="9" spans="1:10" s="254" customFormat="1" ht="18" customHeight="1">
      <c r="A9" s="1576"/>
      <c r="B9" s="1577"/>
      <c r="C9" s="242"/>
      <c r="D9" s="243"/>
      <c r="E9" s="242"/>
      <c r="F9" s="246"/>
      <c r="G9" s="247"/>
      <c r="H9" s="243"/>
      <c r="I9" s="242"/>
      <c r="J9" s="245"/>
    </row>
    <row r="10" spans="1:10" s="1391" customFormat="1" ht="18" customHeight="1">
      <c r="A10" s="2099" t="s">
        <v>3255</v>
      </c>
      <c r="B10" s="2100"/>
      <c r="C10" s="242"/>
      <c r="D10" s="243"/>
      <c r="E10" s="247"/>
      <c r="F10" s="246"/>
      <c r="G10" s="247"/>
      <c r="H10" s="243"/>
      <c r="I10" s="247"/>
      <c r="J10" s="245"/>
    </row>
    <row r="11" spans="1:10" s="1391" customFormat="1" ht="18" customHeight="1">
      <c r="A11" s="2097" t="s">
        <v>3256</v>
      </c>
      <c r="B11" s="2098"/>
      <c r="C11" s="242">
        <f t="shared" ref="C11:C28" si="0">SUM(E11,G11,I11)</f>
        <v>25</v>
      </c>
      <c r="D11" s="243">
        <f t="shared" ref="D11:D27" si="1">C11/$C$8*100</f>
        <v>0.49860390905464697</v>
      </c>
      <c r="E11" s="247">
        <v>0</v>
      </c>
      <c r="F11" s="244">
        <v>0</v>
      </c>
      <c r="G11" s="247">
        <v>24</v>
      </c>
      <c r="H11" s="243">
        <f t="shared" ref="H11:H26" si="2">G11/$G$8*100</f>
        <v>0.48445700444085588</v>
      </c>
      <c r="I11" s="247">
        <v>1</v>
      </c>
      <c r="J11" s="244">
        <v>0</v>
      </c>
    </row>
    <row r="12" spans="1:10" s="1391" customFormat="1" ht="18" customHeight="1">
      <c r="A12" s="2097" t="s">
        <v>3257</v>
      </c>
      <c r="B12" s="2098"/>
      <c r="C12" s="242">
        <f t="shared" si="0"/>
        <v>4989</v>
      </c>
      <c r="D12" s="243">
        <f t="shared" si="1"/>
        <v>99.501396090945349</v>
      </c>
      <c r="E12" s="247">
        <f>E8-E11</f>
        <v>0</v>
      </c>
      <c r="F12" s="244">
        <v>0</v>
      </c>
      <c r="G12" s="247">
        <f>G8-G11</f>
        <v>4930</v>
      </c>
      <c r="H12" s="243">
        <f t="shared" si="2"/>
        <v>99.515542995559144</v>
      </c>
      <c r="I12" s="247">
        <f>I8-I11</f>
        <v>59</v>
      </c>
      <c r="J12" s="245">
        <f>I12/$I$8*100</f>
        <v>98.333333333333329</v>
      </c>
    </row>
    <row r="13" spans="1:10" s="254" customFormat="1" ht="21.95" customHeight="1">
      <c r="A13" s="1576"/>
      <c r="B13" s="1577"/>
      <c r="C13" s="242"/>
      <c r="D13" s="243"/>
      <c r="E13" s="242"/>
      <c r="F13" s="246"/>
      <c r="G13" s="247"/>
      <c r="H13" s="243"/>
      <c r="I13" s="242"/>
      <c r="J13" s="245"/>
    </row>
    <row r="14" spans="1:10" s="1391" customFormat="1" ht="18" customHeight="1">
      <c r="A14" s="2099" t="s">
        <v>3258</v>
      </c>
      <c r="B14" s="2100"/>
      <c r="C14" s="242"/>
      <c r="D14" s="243"/>
      <c r="E14" s="247"/>
      <c r="F14" s="246"/>
      <c r="G14" s="247"/>
      <c r="H14" s="243"/>
      <c r="I14" s="247"/>
      <c r="J14" s="245"/>
    </row>
    <row r="15" spans="1:10" s="1391" customFormat="1" ht="18" customHeight="1">
      <c r="A15" s="2097" t="s">
        <v>3259</v>
      </c>
      <c r="B15" s="2098"/>
      <c r="C15" s="242">
        <f t="shared" si="0"/>
        <v>43</v>
      </c>
      <c r="D15" s="243">
        <f t="shared" si="1"/>
        <v>0.8575987235739928</v>
      </c>
      <c r="E15" s="247">
        <v>0</v>
      </c>
      <c r="F15" s="244">
        <v>0</v>
      </c>
      <c r="G15" s="247">
        <v>43</v>
      </c>
      <c r="H15" s="243">
        <f>G15/$G$8*100</f>
        <v>0.86798546628986673</v>
      </c>
      <c r="I15" s="247">
        <v>0</v>
      </c>
      <c r="J15" s="244">
        <v>0</v>
      </c>
    </row>
    <row r="16" spans="1:10" s="1391" customFormat="1" ht="18" customHeight="1">
      <c r="A16" s="2097" t="s">
        <v>3260</v>
      </c>
      <c r="B16" s="2098"/>
      <c r="C16" s="242">
        <f t="shared" si="0"/>
        <v>2717</v>
      </c>
      <c r="D16" s="243">
        <f t="shared" si="1"/>
        <v>54.188272836059035</v>
      </c>
      <c r="E16" s="247">
        <v>0</v>
      </c>
      <c r="F16" s="244">
        <v>0</v>
      </c>
      <c r="G16" s="247">
        <v>2680</v>
      </c>
      <c r="H16" s="243">
        <f>G16/$G$8*100</f>
        <v>54.097698829228904</v>
      </c>
      <c r="I16" s="247">
        <v>37</v>
      </c>
      <c r="J16" s="245">
        <f>I16/$I$8*100</f>
        <v>61.666666666666671</v>
      </c>
    </row>
    <row r="17" spans="1:10" s="1391" customFormat="1" ht="18" customHeight="1">
      <c r="A17" s="2097" t="s">
        <v>3261</v>
      </c>
      <c r="B17" s="2098"/>
      <c r="C17" s="242">
        <f t="shared" si="0"/>
        <v>1229</v>
      </c>
      <c r="D17" s="243">
        <f t="shared" si="1"/>
        <v>24.511368169126445</v>
      </c>
      <c r="E17" s="247">
        <v>0</v>
      </c>
      <c r="F17" s="244">
        <v>0</v>
      </c>
      <c r="G17" s="247">
        <v>1221</v>
      </c>
      <c r="H17" s="243">
        <f t="shared" si="2"/>
        <v>24.646750100928543</v>
      </c>
      <c r="I17" s="247">
        <v>8</v>
      </c>
      <c r="J17" s="245">
        <f>I17/$I$8*100</f>
        <v>13.333333333333334</v>
      </c>
    </row>
    <row r="18" spans="1:10" s="1391" customFormat="1" ht="18" customHeight="1">
      <c r="A18" s="2097" t="s">
        <v>3262</v>
      </c>
      <c r="B18" s="2098"/>
      <c r="C18" s="242">
        <f t="shared" si="0"/>
        <v>234</v>
      </c>
      <c r="D18" s="243">
        <f t="shared" si="1"/>
        <v>4.6669325887514956</v>
      </c>
      <c r="E18" s="247">
        <v>0</v>
      </c>
      <c r="F18" s="244">
        <v>0</v>
      </c>
      <c r="G18" s="247">
        <v>233</v>
      </c>
      <c r="H18" s="243">
        <f>G18/$G$8*100</f>
        <v>4.7032700847799758</v>
      </c>
      <c r="I18" s="247">
        <v>1</v>
      </c>
      <c r="J18" s="244">
        <v>0</v>
      </c>
    </row>
    <row r="19" spans="1:10" s="1391" customFormat="1" ht="18" customHeight="1">
      <c r="A19" s="2097" t="s">
        <v>3263</v>
      </c>
      <c r="B19" s="2098"/>
      <c r="C19" s="242">
        <f t="shared" si="0"/>
        <v>789</v>
      </c>
      <c r="D19" s="243">
        <f>C19/$C$8*100</f>
        <v>15.73593936976466</v>
      </c>
      <c r="E19" s="247">
        <v>0</v>
      </c>
      <c r="F19" s="244">
        <v>0</v>
      </c>
      <c r="G19" s="247">
        <v>775</v>
      </c>
      <c r="H19" s="243">
        <f t="shared" si="2"/>
        <v>15.643924101735971</v>
      </c>
      <c r="I19" s="247">
        <v>14</v>
      </c>
      <c r="J19" s="245">
        <f>I19/$I$8*100</f>
        <v>23.333333333333332</v>
      </c>
    </row>
    <row r="20" spans="1:10" s="1391" customFormat="1" ht="18" customHeight="1">
      <c r="A20" s="2097" t="s">
        <v>3264</v>
      </c>
      <c r="B20" s="2098"/>
      <c r="C20" s="242">
        <f t="shared" si="0"/>
        <v>0</v>
      </c>
      <c r="D20" s="244">
        <v>0</v>
      </c>
      <c r="E20" s="247">
        <v>0</v>
      </c>
      <c r="F20" s="244">
        <v>0</v>
      </c>
      <c r="G20" s="247">
        <v>0</v>
      </c>
      <c r="H20" s="244">
        <f t="shared" si="2"/>
        <v>0</v>
      </c>
      <c r="I20" s="247">
        <v>0</v>
      </c>
      <c r="J20" s="244">
        <v>0</v>
      </c>
    </row>
    <row r="21" spans="1:10" s="1391" customFormat="1" ht="18" customHeight="1">
      <c r="A21" s="2097" t="s">
        <v>3265</v>
      </c>
      <c r="B21" s="2098"/>
      <c r="C21" s="242">
        <f t="shared" si="0"/>
        <v>1</v>
      </c>
      <c r="D21" s="244">
        <f t="shared" ref="D21:D22" si="3">C21/$C$8*100</f>
        <v>1.994415636218588E-2</v>
      </c>
      <c r="E21" s="247">
        <v>0</v>
      </c>
      <c r="F21" s="244">
        <v>0</v>
      </c>
      <c r="G21" s="247">
        <v>1</v>
      </c>
      <c r="H21" s="244">
        <f t="shared" si="2"/>
        <v>2.0185708518368994E-2</v>
      </c>
      <c r="I21" s="247">
        <v>0</v>
      </c>
      <c r="J21" s="244">
        <v>0</v>
      </c>
    </row>
    <row r="22" spans="1:10" s="1391" customFormat="1" ht="18" customHeight="1">
      <c r="A22" s="2097" t="s">
        <v>3266</v>
      </c>
      <c r="B22" s="2098"/>
      <c r="C22" s="242">
        <f t="shared" si="0"/>
        <v>1</v>
      </c>
      <c r="D22" s="244">
        <f t="shared" si="3"/>
        <v>1.994415636218588E-2</v>
      </c>
      <c r="E22" s="247">
        <v>0</v>
      </c>
      <c r="F22" s="244">
        <v>0</v>
      </c>
      <c r="G22" s="247">
        <v>1</v>
      </c>
      <c r="H22" s="244">
        <f t="shared" si="2"/>
        <v>2.0185708518368994E-2</v>
      </c>
      <c r="I22" s="247">
        <v>0</v>
      </c>
      <c r="J22" s="244">
        <v>0</v>
      </c>
    </row>
    <row r="23" spans="1:10" s="1391" customFormat="1" ht="21.95" customHeight="1">
      <c r="A23" s="1578"/>
      <c r="B23" s="1579"/>
      <c r="C23" s="242"/>
      <c r="D23" s="243"/>
      <c r="E23" s="247"/>
      <c r="F23" s="246"/>
      <c r="G23" s="247"/>
      <c r="H23" s="243"/>
      <c r="I23" s="247"/>
      <c r="J23" s="245"/>
    </row>
    <row r="24" spans="1:10" s="1391" customFormat="1" ht="18" customHeight="1">
      <c r="A24" s="2099" t="s">
        <v>3267</v>
      </c>
      <c r="B24" s="2101"/>
      <c r="C24" s="242"/>
      <c r="D24" s="243"/>
      <c r="E24" s="247"/>
      <c r="F24" s="246"/>
      <c r="G24" s="247"/>
      <c r="H24" s="243"/>
      <c r="I24" s="247"/>
      <c r="J24" s="245"/>
    </row>
    <row r="25" spans="1:10" s="1391" customFormat="1" ht="18" customHeight="1">
      <c r="A25" s="2097" t="s">
        <v>3268</v>
      </c>
      <c r="B25" s="2098"/>
      <c r="C25" s="242">
        <f t="shared" si="0"/>
        <v>4334</v>
      </c>
      <c r="D25" s="243">
        <f t="shared" si="1"/>
        <v>86.4379736737136</v>
      </c>
      <c r="E25" s="247">
        <v>0</v>
      </c>
      <c r="F25" s="244">
        <v>0</v>
      </c>
      <c r="G25" s="247">
        <v>4283</v>
      </c>
      <c r="H25" s="243">
        <f t="shared" si="2"/>
        <v>86.455389584174398</v>
      </c>
      <c r="I25" s="247">
        <v>51</v>
      </c>
      <c r="J25" s="245">
        <f>I25/$I$8*100</f>
        <v>85</v>
      </c>
    </row>
    <row r="26" spans="1:10" s="1391" customFormat="1" ht="18" customHeight="1">
      <c r="A26" s="2097" t="s">
        <v>3269</v>
      </c>
      <c r="B26" s="2102"/>
      <c r="C26" s="242">
        <f t="shared" si="0"/>
        <v>561</v>
      </c>
      <c r="D26" s="243">
        <f t="shared" si="1"/>
        <v>11.188671719186278</v>
      </c>
      <c r="E26" s="247">
        <v>0</v>
      </c>
      <c r="F26" s="244">
        <v>0</v>
      </c>
      <c r="G26" s="247">
        <v>553</v>
      </c>
      <c r="H26" s="243">
        <f t="shared" si="2"/>
        <v>11.162696810658055</v>
      </c>
      <c r="I26" s="247">
        <v>8</v>
      </c>
      <c r="J26" s="245">
        <f>I26/$I$8*100</f>
        <v>13.333333333333334</v>
      </c>
    </row>
    <row r="27" spans="1:10" s="1391" customFormat="1" ht="18" customHeight="1">
      <c r="A27" s="2097" t="s">
        <v>3270</v>
      </c>
      <c r="B27" s="2102"/>
      <c r="C27" s="242">
        <f t="shared" si="0"/>
        <v>119</v>
      </c>
      <c r="D27" s="243">
        <f t="shared" si="1"/>
        <v>2.3733546071001195</v>
      </c>
      <c r="E27" s="247">
        <v>0</v>
      </c>
      <c r="F27" s="244">
        <v>0</v>
      </c>
      <c r="G27" s="247">
        <v>118</v>
      </c>
      <c r="H27" s="243">
        <f>G27/$G$8*100</f>
        <v>2.3819136051675414</v>
      </c>
      <c r="I27" s="247">
        <v>1</v>
      </c>
      <c r="J27" s="245">
        <f>I27/$I$8*100</f>
        <v>1.6666666666666667</v>
      </c>
    </row>
    <row r="28" spans="1:10" s="1391" customFormat="1" ht="18" customHeight="1">
      <c r="A28" s="2097" t="s">
        <v>3266</v>
      </c>
      <c r="B28" s="2098"/>
      <c r="C28" s="242">
        <f t="shared" si="0"/>
        <v>0</v>
      </c>
      <c r="D28" s="244">
        <v>0</v>
      </c>
      <c r="E28" s="247">
        <v>0</v>
      </c>
      <c r="F28" s="244">
        <v>0</v>
      </c>
      <c r="G28" s="247">
        <v>0</v>
      </c>
      <c r="H28" s="244">
        <v>0</v>
      </c>
      <c r="I28" s="247">
        <v>0</v>
      </c>
      <c r="J28" s="244">
        <v>0</v>
      </c>
    </row>
    <row r="29" spans="1:10" s="1391" customFormat="1" ht="6.95" customHeight="1">
      <c r="A29" s="248"/>
      <c r="B29" s="249"/>
      <c r="C29" s="242"/>
      <c r="D29" s="250"/>
      <c r="E29" s="250"/>
      <c r="F29" s="251"/>
      <c r="G29" s="250"/>
      <c r="H29" s="251"/>
      <c r="I29" s="250"/>
      <c r="J29" s="252"/>
    </row>
    <row r="30" spans="1:10" s="254" customFormat="1" ht="13.9" customHeight="1">
      <c r="A30" s="253"/>
      <c r="C30" s="255"/>
      <c r="D30" s="256"/>
      <c r="I30" s="253"/>
      <c r="J30" s="1643"/>
    </row>
    <row r="31" spans="1:10" s="254" customFormat="1" ht="13.9" customHeight="1">
      <c r="D31" s="256"/>
      <c r="G31" s="257"/>
    </row>
    <row r="32" spans="1:10" s="254" customFormat="1" ht="13.9" customHeight="1">
      <c r="D32" s="256"/>
      <c r="E32" s="258"/>
      <c r="G32" s="257"/>
    </row>
    <row r="33" spans="1:10" s="254" customFormat="1" ht="15.95" customHeight="1">
      <c r="A33" s="2092" t="s">
        <v>2967</v>
      </c>
      <c r="B33" s="1737"/>
      <c r="C33" s="259"/>
      <c r="H33" s="260" t="s">
        <v>2968</v>
      </c>
      <c r="I33" s="2093" t="s">
        <v>3271</v>
      </c>
      <c r="J33" s="2094"/>
    </row>
    <row r="34" spans="1:10" s="254" customFormat="1" ht="15.95" customHeight="1">
      <c r="A34" s="2092" t="s">
        <v>2970</v>
      </c>
      <c r="B34" s="1737"/>
      <c r="C34" s="11" t="s">
        <v>2971</v>
      </c>
      <c r="D34" s="261"/>
      <c r="E34" s="261"/>
      <c r="F34" s="261"/>
      <c r="G34" s="7"/>
      <c r="H34" s="260" t="s">
        <v>3272</v>
      </c>
      <c r="I34" s="2092" t="s">
        <v>4</v>
      </c>
      <c r="J34" s="2095"/>
    </row>
    <row r="35" spans="1:10" s="1382" customFormat="1" ht="21.2" customHeight="1">
      <c r="A35" s="2096" t="s">
        <v>3273</v>
      </c>
      <c r="B35" s="2096"/>
      <c r="C35" s="2096"/>
      <c r="D35" s="2096"/>
      <c r="E35" s="2096"/>
      <c r="F35" s="2096"/>
      <c r="G35" s="2096"/>
      <c r="H35" s="2096"/>
      <c r="I35" s="2096"/>
      <c r="J35" s="2096"/>
    </row>
    <row r="36" spans="1:10" s="1643" customFormat="1" ht="18" customHeight="1">
      <c r="A36" s="1471"/>
      <c r="B36" s="1471"/>
      <c r="C36" s="1471"/>
      <c r="D36" s="1763" t="s">
        <v>3274</v>
      </c>
      <c r="E36" s="1763"/>
      <c r="F36" s="1763"/>
      <c r="G36" s="1763"/>
      <c r="H36" s="1471"/>
      <c r="I36" s="1813" t="s">
        <v>3275</v>
      </c>
      <c r="J36" s="1813"/>
    </row>
    <row r="37" spans="1:10" s="1643" customFormat="1" ht="20.100000000000001" customHeight="1">
      <c r="A37" s="1808" t="s">
        <v>3276</v>
      </c>
      <c r="B37" s="1795"/>
      <c r="C37" s="1746" t="s">
        <v>3277</v>
      </c>
      <c r="D37" s="1737"/>
      <c r="E37" s="1810" t="s">
        <v>3278</v>
      </c>
      <c r="F37" s="1737"/>
      <c r="G37" s="1810" t="s">
        <v>3279</v>
      </c>
      <c r="H37" s="1737"/>
      <c r="I37" s="1810" t="s">
        <v>3280</v>
      </c>
      <c r="J37" s="1746"/>
    </row>
    <row r="38" spans="1:10" s="1643" customFormat="1" ht="20.100000000000001" customHeight="1">
      <c r="A38" s="1763"/>
      <c r="B38" s="1767"/>
      <c r="C38" s="1439" t="s">
        <v>3281</v>
      </c>
      <c r="D38" s="1439" t="s">
        <v>3282</v>
      </c>
      <c r="E38" s="1439" t="s">
        <v>3281</v>
      </c>
      <c r="F38" s="1439" t="s">
        <v>3282</v>
      </c>
      <c r="G38" s="1439" t="s">
        <v>3281</v>
      </c>
      <c r="H38" s="1439" t="s">
        <v>3282</v>
      </c>
      <c r="I38" s="1439" t="s">
        <v>3281</v>
      </c>
      <c r="J38" s="1463" t="s">
        <v>3282</v>
      </c>
    </row>
    <row r="39" spans="1:10" s="1391" customFormat="1" ht="6.95" customHeight="1">
      <c r="A39" s="248"/>
      <c r="B39" s="249"/>
      <c r="C39" s="250"/>
      <c r="D39" s="250"/>
      <c r="E39" s="250"/>
      <c r="F39" s="251"/>
      <c r="G39" s="250"/>
      <c r="H39" s="251"/>
      <c r="I39" s="250"/>
      <c r="J39" s="252"/>
    </row>
    <row r="40" spans="1:10" s="1391" customFormat="1" ht="17.100000000000001" customHeight="1">
      <c r="A40" s="2099" t="s">
        <v>3283</v>
      </c>
      <c r="B40" s="2101"/>
      <c r="C40" s="250"/>
      <c r="D40" s="250"/>
      <c r="E40" s="250"/>
      <c r="F40" s="251"/>
      <c r="G40" s="250"/>
      <c r="H40" s="251"/>
      <c r="I40" s="250"/>
      <c r="J40" s="252"/>
    </row>
    <row r="41" spans="1:10" s="1391" customFormat="1" ht="17.100000000000001" customHeight="1">
      <c r="A41" s="2097" t="s">
        <v>3284</v>
      </c>
      <c r="B41" s="2098"/>
      <c r="C41" s="262">
        <f t="shared" ref="C41:C60" si="4">SUM(E41,G41,I41)</f>
        <v>63</v>
      </c>
      <c r="D41" s="243">
        <f t="shared" ref="D41:D60" si="5">C41/$C$8*100</f>
        <v>1.2564818508177105</v>
      </c>
      <c r="E41" s="250">
        <v>0</v>
      </c>
      <c r="F41" s="244">
        <v>0</v>
      </c>
      <c r="G41" s="250">
        <v>62</v>
      </c>
      <c r="H41" s="243">
        <f t="shared" ref="H41:H60" si="6">G41/$G$8*100</f>
        <v>1.2515139281388776</v>
      </c>
      <c r="I41" s="250">
        <v>1</v>
      </c>
      <c r="J41" s="244">
        <v>0</v>
      </c>
    </row>
    <row r="42" spans="1:10" s="1391" customFormat="1" ht="17.100000000000001" customHeight="1">
      <c r="A42" s="2097" t="s">
        <v>3285</v>
      </c>
      <c r="B42" s="2098"/>
      <c r="C42" s="262">
        <f t="shared" si="4"/>
        <v>405</v>
      </c>
      <c r="D42" s="243">
        <f t="shared" si="5"/>
        <v>8.0773833266852808</v>
      </c>
      <c r="E42" s="250">
        <v>0</v>
      </c>
      <c r="F42" s="244">
        <v>0</v>
      </c>
      <c r="G42" s="250">
        <v>403</v>
      </c>
      <c r="H42" s="243">
        <f t="shared" si="6"/>
        <v>8.1348405329027056</v>
      </c>
      <c r="I42" s="250">
        <v>2</v>
      </c>
      <c r="J42" s="245">
        <f t="shared" ref="J42:J60" si="7">I42/$I$8*100</f>
        <v>3.3333333333333335</v>
      </c>
    </row>
    <row r="43" spans="1:10" s="1391" customFormat="1" ht="17.100000000000001" customHeight="1">
      <c r="A43" s="2097" t="s">
        <v>3286</v>
      </c>
      <c r="B43" s="2098"/>
      <c r="C43" s="262">
        <f t="shared" si="4"/>
        <v>713</v>
      </c>
      <c r="D43" s="243">
        <f t="shared" si="5"/>
        <v>14.220183486238533</v>
      </c>
      <c r="E43" s="250">
        <v>0</v>
      </c>
      <c r="F43" s="244">
        <v>0</v>
      </c>
      <c r="G43" s="250">
        <v>709</v>
      </c>
      <c r="H43" s="243">
        <f t="shared" si="6"/>
        <v>14.311667339523618</v>
      </c>
      <c r="I43" s="250">
        <v>4</v>
      </c>
      <c r="J43" s="245">
        <f t="shared" si="7"/>
        <v>6.666666666666667</v>
      </c>
    </row>
    <row r="44" spans="1:10" s="1391" customFormat="1" ht="17.100000000000001" customHeight="1">
      <c r="A44" s="2097" t="s">
        <v>3287</v>
      </c>
      <c r="B44" s="2098"/>
      <c r="C44" s="262">
        <f t="shared" si="4"/>
        <v>821</v>
      </c>
      <c r="D44" s="243">
        <f t="shared" si="5"/>
        <v>16.374152373354605</v>
      </c>
      <c r="E44" s="250">
        <v>0</v>
      </c>
      <c r="F44" s="244">
        <v>0</v>
      </c>
      <c r="G44" s="250">
        <v>809</v>
      </c>
      <c r="H44" s="243">
        <f t="shared" si="6"/>
        <v>16.330238191360515</v>
      </c>
      <c r="I44" s="250">
        <v>12</v>
      </c>
      <c r="J44" s="245">
        <f t="shared" si="7"/>
        <v>20</v>
      </c>
    </row>
    <row r="45" spans="1:10" s="1391" customFormat="1" ht="17.100000000000001" customHeight="1">
      <c r="A45" s="2097" t="s">
        <v>3288</v>
      </c>
      <c r="B45" s="2098"/>
      <c r="C45" s="262">
        <f t="shared" si="4"/>
        <v>1157</v>
      </c>
      <c r="D45" s="243">
        <f t="shared" si="5"/>
        <v>23.075388911049064</v>
      </c>
      <c r="E45" s="250">
        <v>0</v>
      </c>
      <c r="F45" s="244">
        <v>0</v>
      </c>
      <c r="G45" s="250">
        <v>1141</v>
      </c>
      <c r="H45" s="243">
        <f t="shared" si="6"/>
        <v>23.031893419459024</v>
      </c>
      <c r="I45" s="250">
        <v>16</v>
      </c>
      <c r="J45" s="245">
        <f t="shared" si="7"/>
        <v>26.666666666666668</v>
      </c>
    </row>
    <row r="46" spans="1:10" s="1391" customFormat="1" ht="17.100000000000001" customHeight="1">
      <c r="A46" s="2097" t="s">
        <v>3289</v>
      </c>
      <c r="B46" s="2098"/>
      <c r="C46" s="262">
        <f t="shared" si="4"/>
        <v>984</v>
      </c>
      <c r="D46" s="243">
        <f t="shared" si="5"/>
        <v>19.625049860390906</v>
      </c>
      <c r="E46" s="250">
        <v>0</v>
      </c>
      <c r="F46" s="244">
        <v>0</v>
      </c>
      <c r="G46" s="250">
        <v>976</v>
      </c>
      <c r="H46" s="243">
        <f t="shared" si="6"/>
        <v>19.701251513928138</v>
      </c>
      <c r="I46" s="250">
        <v>8</v>
      </c>
      <c r="J46" s="245">
        <f t="shared" si="7"/>
        <v>13.333333333333334</v>
      </c>
    </row>
    <row r="47" spans="1:10" s="1391" customFormat="1" ht="17.100000000000001" customHeight="1">
      <c r="A47" s="2097" t="s">
        <v>3290</v>
      </c>
      <c r="B47" s="2098"/>
      <c r="C47" s="262">
        <f t="shared" si="4"/>
        <v>597</v>
      </c>
      <c r="D47" s="243">
        <f t="shared" si="5"/>
        <v>11.90666134822497</v>
      </c>
      <c r="E47" s="250">
        <v>0</v>
      </c>
      <c r="F47" s="244">
        <v>0</v>
      </c>
      <c r="G47" s="250">
        <v>590</v>
      </c>
      <c r="H47" s="243">
        <f t="shared" si="6"/>
        <v>11.909568025837707</v>
      </c>
      <c r="I47" s="250">
        <v>7</v>
      </c>
      <c r="J47" s="245">
        <f t="shared" si="7"/>
        <v>11.666666666666666</v>
      </c>
    </row>
    <row r="48" spans="1:10" s="1391" customFormat="1" ht="17.100000000000001" customHeight="1">
      <c r="A48" s="2097" t="s">
        <v>3291</v>
      </c>
      <c r="B48" s="2098"/>
      <c r="C48" s="262">
        <f t="shared" si="4"/>
        <v>214</v>
      </c>
      <c r="D48" s="243">
        <f t="shared" si="5"/>
        <v>4.2680494615077782</v>
      </c>
      <c r="E48" s="250">
        <v>0</v>
      </c>
      <c r="F48" s="244">
        <v>0</v>
      </c>
      <c r="G48" s="250">
        <v>205</v>
      </c>
      <c r="H48" s="243">
        <f t="shared" si="6"/>
        <v>4.1380702462656442</v>
      </c>
      <c r="I48" s="250">
        <v>9</v>
      </c>
      <c r="J48" s="245">
        <f t="shared" si="7"/>
        <v>15</v>
      </c>
    </row>
    <row r="49" spans="1:10" s="1391" customFormat="1" ht="17.100000000000001" customHeight="1">
      <c r="A49" s="2097" t="s">
        <v>3292</v>
      </c>
      <c r="B49" s="2098"/>
      <c r="C49" s="262">
        <f t="shared" si="4"/>
        <v>60</v>
      </c>
      <c r="D49" s="243">
        <f>C49/$C$8*100</f>
        <v>1.1966493817311528</v>
      </c>
      <c r="E49" s="250">
        <v>0</v>
      </c>
      <c r="F49" s="244">
        <v>0</v>
      </c>
      <c r="G49" s="250">
        <v>59</v>
      </c>
      <c r="H49" s="243">
        <f t="shared" si="6"/>
        <v>1.1909568025837707</v>
      </c>
      <c r="I49" s="250">
        <v>1</v>
      </c>
      <c r="J49" s="245">
        <f t="shared" si="7"/>
        <v>1.6666666666666667</v>
      </c>
    </row>
    <row r="50" spans="1:10" s="1401" customFormat="1" ht="17.100000000000001" customHeight="1">
      <c r="A50" s="2097" t="s">
        <v>3293</v>
      </c>
      <c r="B50" s="2098"/>
      <c r="C50" s="262">
        <f t="shared" si="4"/>
        <v>0</v>
      </c>
      <c r="D50" s="244">
        <f>C50/$C$8*100</f>
        <v>0</v>
      </c>
      <c r="E50" s="250">
        <v>0</v>
      </c>
      <c r="F50" s="244">
        <v>0</v>
      </c>
      <c r="G50" s="250">
        <v>0</v>
      </c>
      <c r="H50" s="244">
        <f>G50/$G$8*100</f>
        <v>0</v>
      </c>
      <c r="I50" s="250">
        <v>0</v>
      </c>
      <c r="J50" s="244">
        <v>0</v>
      </c>
    </row>
    <row r="51" spans="1:10" s="1401" customFormat="1" ht="17.100000000000001" customHeight="1">
      <c r="A51" s="1578"/>
      <c r="B51" s="1579"/>
      <c r="C51" s="262"/>
      <c r="D51" s="243"/>
      <c r="E51" s="250"/>
      <c r="F51" s="246"/>
      <c r="G51" s="250"/>
      <c r="H51" s="243"/>
      <c r="I51" s="250"/>
      <c r="J51" s="245"/>
    </row>
    <row r="52" spans="1:10" s="1391" customFormat="1" ht="17.100000000000001" customHeight="1">
      <c r="A52" s="2099" t="s">
        <v>3294</v>
      </c>
      <c r="B52" s="2101"/>
      <c r="C52" s="262"/>
      <c r="D52" s="243"/>
      <c r="E52" s="250"/>
      <c r="F52" s="246"/>
      <c r="G52" s="250"/>
      <c r="H52" s="243"/>
      <c r="I52" s="250"/>
      <c r="J52" s="245"/>
    </row>
    <row r="53" spans="1:10" s="1391" customFormat="1" ht="17.100000000000001" customHeight="1">
      <c r="A53" s="2097" t="s">
        <v>3295</v>
      </c>
      <c r="B53" s="2098"/>
      <c r="C53" s="262">
        <f t="shared" si="4"/>
        <v>191</v>
      </c>
      <c r="D53" s="243">
        <f t="shared" si="5"/>
        <v>3.8093338651775026</v>
      </c>
      <c r="E53" s="250">
        <v>0</v>
      </c>
      <c r="F53" s="244">
        <v>0</v>
      </c>
      <c r="G53" s="250">
        <v>188</v>
      </c>
      <c r="H53" s="243">
        <f t="shared" si="6"/>
        <v>3.7949132014533711</v>
      </c>
      <c r="I53" s="250">
        <v>3</v>
      </c>
      <c r="J53" s="245">
        <f t="shared" si="7"/>
        <v>5</v>
      </c>
    </row>
    <row r="54" spans="1:10" s="1391" customFormat="1" ht="17.100000000000001" customHeight="1">
      <c r="A54" s="2097" t="s">
        <v>3296</v>
      </c>
      <c r="B54" s="2098"/>
      <c r="C54" s="262">
        <f t="shared" si="4"/>
        <v>671</v>
      </c>
      <c r="D54" s="243">
        <f t="shared" si="5"/>
        <v>13.382528919026726</v>
      </c>
      <c r="E54" s="250">
        <v>0</v>
      </c>
      <c r="F54" s="244">
        <v>0</v>
      </c>
      <c r="G54" s="250">
        <v>663</v>
      </c>
      <c r="H54" s="243">
        <f t="shared" si="6"/>
        <v>13.383124747678643</v>
      </c>
      <c r="I54" s="250">
        <v>8</v>
      </c>
      <c r="J54" s="245">
        <f t="shared" si="7"/>
        <v>13.333333333333334</v>
      </c>
    </row>
    <row r="55" spans="1:10" s="1391" customFormat="1" ht="17.100000000000001" customHeight="1">
      <c r="A55" s="2097" t="s">
        <v>3297</v>
      </c>
      <c r="B55" s="2098"/>
      <c r="C55" s="262">
        <f t="shared" si="4"/>
        <v>789</v>
      </c>
      <c r="D55" s="243">
        <f t="shared" si="5"/>
        <v>15.73593936976466</v>
      </c>
      <c r="E55" s="250">
        <v>0</v>
      </c>
      <c r="F55" s="244">
        <v>0</v>
      </c>
      <c r="G55" s="250">
        <v>780</v>
      </c>
      <c r="H55" s="243">
        <f t="shared" si="6"/>
        <v>15.744852644327818</v>
      </c>
      <c r="I55" s="250">
        <v>9</v>
      </c>
      <c r="J55" s="245">
        <f t="shared" si="7"/>
        <v>15</v>
      </c>
    </row>
    <row r="56" spans="1:10" s="1391" customFormat="1" ht="17.100000000000001" customHeight="1">
      <c r="A56" s="2097" t="s">
        <v>3298</v>
      </c>
      <c r="B56" s="2098"/>
      <c r="C56" s="262">
        <f t="shared" si="4"/>
        <v>805</v>
      </c>
      <c r="D56" s="243">
        <f t="shared" si="5"/>
        <v>16.055045871559635</v>
      </c>
      <c r="E56" s="250">
        <v>0</v>
      </c>
      <c r="F56" s="244">
        <v>0</v>
      </c>
      <c r="G56" s="250">
        <v>787</v>
      </c>
      <c r="H56" s="243">
        <f t="shared" si="6"/>
        <v>15.886152603956399</v>
      </c>
      <c r="I56" s="250">
        <v>18</v>
      </c>
      <c r="J56" s="245">
        <f t="shared" si="7"/>
        <v>30</v>
      </c>
    </row>
    <row r="57" spans="1:10" s="1391" customFormat="1" ht="17.100000000000001" customHeight="1">
      <c r="A57" s="2097" t="s">
        <v>3299</v>
      </c>
      <c r="B57" s="2098"/>
      <c r="C57" s="262">
        <f t="shared" si="4"/>
        <v>1100</v>
      </c>
      <c r="D57" s="243">
        <f t="shared" si="5"/>
        <v>21.93857199840447</v>
      </c>
      <c r="E57" s="250">
        <v>0</v>
      </c>
      <c r="F57" s="244">
        <v>0</v>
      </c>
      <c r="G57" s="250">
        <v>1096</v>
      </c>
      <c r="H57" s="243">
        <f t="shared" si="6"/>
        <v>22.12353653613242</v>
      </c>
      <c r="I57" s="250">
        <v>4</v>
      </c>
      <c r="J57" s="245">
        <f t="shared" si="7"/>
        <v>6.666666666666667</v>
      </c>
    </row>
    <row r="58" spans="1:10" s="1391" customFormat="1" ht="17.100000000000001" customHeight="1">
      <c r="A58" s="2097" t="s">
        <v>3300</v>
      </c>
      <c r="B58" s="2098"/>
      <c r="C58" s="262">
        <f t="shared" si="4"/>
        <v>895</v>
      </c>
      <c r="D58" s="243">
        <f t="shared" si="5"/>
        <v>17.850019944156362</v>
      </c>
      <c r="E58" s="250">
        <v>0</v>
      </c>
      <c r="F58" s="244">
        <v>0</v>
      </c>
      <c r="G58" s="250">
        <v>889</v>
      </c>
      <c r="H58" s="243">
        <f t="shared" si="6"/>
        <v>17.945094872830037</v>
      </c>
      <c r="I58" s="250">
        <v>6</v>
      </c>
      <c r="J58" s="245">
        <f t="shared" si="7"/>
        <v>10</v>
      </c>
    </row>
    <row r="59" spans="1:10" s="1391" customFormat="1" ht="17.100000000000001" customHeight="1">
      <c r="A59" s="2097" t="s">
        <v>3301</v>
      </c>
      <c r="B59" s="2098"/>
      <c r="C59" s="262">
        <f t="shared" si="4"/>
        <v>414</v>
      </c>
      <c r="D59" s="243">
        <f t="shared" si="5"/>
        <v>8.2568807339449553</v>
      </c>
      <c r="E59" s="250">
        <v>0</v>
      </c>
      <c r="F59" s="244">
        <v>0</v>
      </c>
      <c r="G59" s="250">
        <v>412</v>
      </c>
      <c r="H59" s="243">
        <f t="shared" si="6"/>
        <v>8.3165119095680264</v>
      </c>
      <c r="I59" s="250">
        <v>2</v>
      </c>
      <c r="J59" s="245">
        <f t="shared" si="7"/>
        <v>3.3333333333333335</v>
      </c>
    </row>
    <row r="60" spans="1:10" s="1391" customFormat="1" ht="17.100000000000001" customHeight="1">
      <c r="A60" s="2103" t="s">
        <v>3302</v>
      </c>
      <c r="B60" s="2104"/>
      <c r="C60" s="263">
        <f t="shared" si="4"/>
        <v>149</v>
      </c>
      <c r="D60" s="264">
        <f t="shared" si="5"/>
        <v>2.9716792979656961</v>
      </c>
      <c r="E60" s="265">
        <v>0</v>
      </c>
      <c r="F60" s="266">
        <v>0</v>
      </c>
      <c r="G60" s="265">
        <v>139</v>
      </c>
      <c r="H60" s="264">
        <f t="shared" si="6"/>
        <v>2.80581348405329</v>
      </c>
      <c r="I60" s="265">
        <v>10</v>
      </c>
      <c r="J60" s="267">
        <f t="shared" si="7"/>
        <v>16.666666666666664</v>
      </c>
    </row>
    <row r="61" spans="1:10" s="254" customFormat="1" ht="13.9" customHeight="1">
      <c r="A61" s="253" t="s">
        <v>83</v>
      </c>
      <c r="B61" s="255" t="s">
        <v>84</v>
      </c>
      <c r="E61" s="254" t="s">
        <v>85</v>
      </c>
      <c r="G61" s="255" t="s">
        <v>87</v>
      </c>
      <c r="J61" s="1607" t="s">
        <v>321</v>
      </c>
    </row>
    <row r="62" spans="1:10" s="254" customFormat="1" ht="13.9" customHeight="1">
      <c r="E62" s="254" t="s">
        <v>86</v>
      </c>
      <c r="G62" s="257"/>
    </row>
    <row r="63" spans="1:10" s="254" customFormat="1" ht="13.9" customHeight="1">
      <c r="A63" s="94" t="s">
        <v>141</v>
      </c>
      <c r="C63" s="259"/>
    </row>
    <row r="64" spans="1:10" s="254" customFormat="1" ht="13.9" customHeight="1">
      <c r="A64" s="254" t="s">
        <v>272</v>
      </c>
      <c r="C64" s="259"/>
    </row>
    <row r="65" spans="1:32" s="94" customFormat="1" ht="13.9" customHeight="1">
      <c r="A65" s="157"/>
      <c r="B65" s="157"/>
      <c r="AB65" s="1469"/>
      <c r="AC65" s="1469"/>
      <c r="AD65" s="1469"/>
      <c r="AE65" s="1469"/>
      <c r="AF65" s="1469"/>
    </row>
  </sheetData>
  <mergeCells count="62">
    <mergeCell ref="A60:B60"/>
    <mergeCell ref="A54:B54"/>
    <mergeCell ref="A55:B55"/>
    <mergeCell ref="A56:B56"/>
    <mergeCell ref="A57:B57"/>
    <mergeCell ref="A58:B58"/>
    <mergeCell ref="A59:B59"/>
    <mergeCell ref="A53:B53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2:B52"/>
    <mergeCell ref="A40:B40"/>
    <mergeCell ref="I33:J33"/>
    <mergeCell ref="A34:B34"/>
    <mergeCell ref="I34:J34"/>
    <mergeCell ref="A35:J35"/>
    <mergeCell ref="D36:G36"/>
    <mergeCell ref="I36:J36"/>
    <mergeCell ref="A33:B33"/>
    <mergeCell ref="A37:B38"/>
    <mergeCell ref="C37:D37"/>
    <mergeCell ref="E37:F37"/>
    <mergeCell ref="G37:H37"/>
    <mergeCell ref="I37:J37"/>
    <mergeCell ref="A24:B24"/>
    <mergeCell ref="A25:B25"/>
    <mergeCell ref="A26:B26"/>
    <mergeCell ref="A27:B27"/>
    <mergeCell ref="A28:B28"/>
    <mergeCell ref="A22:B22"/>
    <mergeCell ref="A10:B10"/>
    <mergeCell ref="A11:B11"/>
    <mergeCell ref="A12:B12"/>
    <mergeCell ref="A14:B14"/>
    <mergeCell ref="A15:B15"/>
    <mergeCell ref="A16:B16"/>
    <mergeCell ref="A17:B17"/>
    <mergeCell ref="A18:B18"/>
    <mergeCell ref="A19:B19"/>
    <mergeCell ref="A20:B20"/>
    <mergeCell ref="A21:B21"/>
    <mergeCell ref="A8:B8"/>
    <mergeCell ref="A1:B1"/>
    <mergeCell ref="I1:J1"/>
    <mergeCell ref="A2:B2"/>
    <mergeCell ref="I2:J2"/>
    <mergeCell ref="A3:J3"/>
    <mergeCell ref="D4:G4"/>
    <mergeCell ref="I4:J4"/>
    <mergeCell ref="A5:B6"/>
    <mergeCell ref="C5:D5"/>
    <mergeCell ref="E5:F5"/>
    <mergeCell ref="G5:H5"/>
    <mergeCell ref="I5:J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6" orientation="landscape" r:id="rId1"/>
  <headerFooter alignWithMargins="0">
    <oddFooter>&amp;C&amp;"Times New Roman,標準"&amp;8&amp;A</oddFooter>
  </headerFooter>
  <rowBreaks count="1" manualBreakCount="1">
    <brk id="3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1" width="4.875" style="97" customWidth="1"/>
    <col min="2" max="2" width="5" style="97" customWidth="1"/>
    <col min="3" max="26" width="5.125" style="97" customWidth="1"/>
    <col min="27" max="256" width="8.875" style="97"/>
    <col min="257" max="257" width="4.875" style="97" customWidth="1"/>
    <col min="258" max="258" width="5" style="97" customWidth="1"/>
    <col min="259" max="282" width="5.125" style="97" customWidth="1"/>
    <col min="283" max="512" width="8.875" style="97"/>
    <col min="513" max="513" width="4.875" style="97" customWidth="1"/>
    <col min="514" max="514" width="5" style="97" customWidth="1"/>
    <col min="515" max="538" width="5.125" style="97" customWidth="1"/>
    <col min="539" max="768" width="8.875" style="97"/>
    <col min="769" max="769" width="4.875" style="97" customWidth="1"/>
    <col min="770" max="770" width="5" style="97" customWidth="1"/>
    <col min="771" max="794" width="5.125" style="97" customWidth="1"/>
    <col min="795" max="1024" width="8.875" style="97"/>
    <col min="1025" max="1025" width="4.875" style="97" customWidth="1"/>
    <col min="1026" max="1026" width="5" style="97" customWidth="1"/>
    <col min="1027" max="1050" width="5.125" style="97" customWidth="1"/>
    <col min="1051" max="1280" width="8.875" style="97"/>
    <col min="1281" max="1281" width="4.875" style="97" customWidth="1"/>
    <col min="1282" max="1282" width="5" style="97" customWidth="1"/>
    <col min="1283" max="1306" width="5.125" style="97" customWidth="1"/>
    <col min="1307" max="1536" width="8.875" style="97"/>
    <col min="1537" max="1537" width="4.875" style="97" customWidth="1"/>
    <col min="1538" max="1538" width="5" style="97" customWidth="1"/>
    <col min="1539" max="1562" width="5.125" style="97" customWidth="1"/>
    <col min="1563" max="1792" width="8.875" style="97"/>
    <col min="1793" max="1793" width="4.875" style="97" customWidth="1"/>
    <col min="1794" max="1794" width="5" style="97" customWidth="1"/>
    <col min="1795" max="1818" width="5.125" style="97" customWidth="1"/>
    <col min="1819" max="2048" width="8.875" style="97"/>
    <col min="2049" max="2049" width="4.875" style="97" customWidth="1"/>
    <col min="2050" max="2050" width="5" style="97" customWidth="1"/>
    <col min="2051" max="2074" width="5.125" style="97" customWidth="1"/>
    <col min="2075" max="2304" width="8.875" style="97"/>
    <col min="2305" max="2305" width="4.875" style="97" customWidth="1"/>
    <col min="2306" max="2306" width="5" style="97" customWidth="1"/>
    <col min="2307" max="2330" width="5.125" style="97" customWidth="1"/>
    <col min="2331" max="2560" width="8.875" style="97"/>
    <col min="2561" max="2561" width="4.875" style="97" customWidth="1"/>
    <col min="2562" max="2562" width="5" style="97" customWidth="1"/>
    <col min="2563" max="2586" width="5.125" style="97" customWidth="1"/>
    <col min="2587" max="2816" width="8.875" style="97"/>
    <col min="2817" max="2817" width="4.875" style="97" customWidth="1"/>
    <col min="2818" max="2818" width="5" style="97" customWidth="1"/>
    <col min="2819" max="2842" width="5.125" style="97" customWidth="1"/>
    <col min="2843" max="3072" width="8.875" style="97"/>
    <col min="3073" max="3073" width="4.875" style="97" customWidth="1"/>
    <col min="3074" max="3074" width="5" style="97" customWidth="1"/>
    <col min="3075" max="3098" width="5.125" style="97" customWidth="1"/>
    <col min="3099" max="3328" width="8.875" style="97"/>
    <col min="3329" max="3329" width="4.875" style="97" customWidth="1"/>
    <col min="3330" max="3330" width="5" style="97" customWidth="1"/>
    <col min="3331" max="3354" width="5.125" style="97" customWidth="1"/>
    <col min="3355" max="3584" width="8.875" style="97"/>
    <col min="3585" max="3585" width="4.875" style="97" customWidth="1"/>
    <col min="3586" max="3586" width="5" style="97" customWidth="1"/>
    <col min="3587" max="3610" width="5.125" style="97" customWidth="1"/>
    <col min="3611" max="3840" width="8.875" style="97"/>
    <col min="3841" max="3841" width="4.875" style="97" customWidth="1"/>
    <col min="3842" max="3842" width="5" style="97" customWidth="1"/>
    <col min="3843" max="3866" width="5.125" style="97" customWidth="1"/>
    <col min="3867" max="4096" width="8.875" style="97"/>
    <col min="4097" max="4097" width="4.875" style="97" customWidth="1"/>
    <col min="4098" max="4098" width="5" style="97" customWidth="1"/>
    <col min="4099" max="4122" width="5.125" style="97" customWidth="1"/>
    <col min="4123" max="4352" width="8.875" style="97"/>
    <col min="4353" max="4353" width="4.875" style="97" customWidth="1"/>
    <col min="4354" max="4354" width="5" style="97" customWidth="1"/>
    <col min="4355" max="4378" width="5.125" style="97" customWidth="1"/>
    <col min="4379" max="4608" width="8.875" style="97"/>
    <col min="4609" max="4609" width="4.875" style="97" customWidth="1"/>
    <col min="4610" max="4610" width="5" style="97" customWidth="1"/>
    <col min="4611" max="4634" width="5.125" style="97" customWidth="1"/>
    <col min="4635" max="4864" width="8.875" style="97"/>
    <col min="4865" max="4865" width="4.875" style="97" customWidth="1"/>
    <col min="4866" max="4866" width="5" style="97" customWidth="1"/>
    <col min="4867" max="4890" width="5.125" style="97" customWidth="1"/>
    <col min="4891" max="5120" width="8.875" style="97"/>
    <col min="5121" max="5121" width="4.875" style="97" customWidth="1"/>
    <col min="5122" max="5122" width="5" style="97" customWidth="1"/>
    <col min="5123" max="5146" width="5.125" style="97" customWidth="1"/>
    <col min="5147" max="5376" width="8.875" style="97"/>
    <col min="5377" max="5377" width="4.875" style="97" customWidth="1"/>
    <col min="5378" max="5378" width="5" style="97" customWidth="1"/>
    <col min="5379" max="5402" width="5.125" style="97" customWidth="1"/>
    <col min="5403" max="5632" width="8.875" style="97"/>
    <col min="5633" max="5633" width="4.875" style="97" customWidth="1"/>
    <col min="5634" max="5634" width="5" style="97" customWidth="1"/>
    <col min="5635" max="5658" width="5.125" style="97" customWidth="1"/>
    <col min="5659" max="5888" width="8.875" style="97"/>
    <col min="5889" max="5889" width="4.875" style="97" customWidth="1"/>
    <col min="5890" max="5890" width="5" style="97" customWidth="1"/>
    <col min="5891" max="5914" width="5.125" style="97" customWidth="1"/>
    <col min="5915" max="6144" width="8.875" style="97"/>
    <col min="6145" max="6145" width="4.875" style="97" customWidth="1"/>
    <col min="6146" max="6146" width="5" style="97" customWidth="1"/>
    <col min="6147" max="6170" width="5.125" style="97" customWidth="1"/>
    <col min="6171" max="6400" width="8.875" style="97"/>
    <col min="6401" max="6401" width="4.875" style="97" customWidth="1"/>
    <col min="6402" max="6402" width="5" style="97" customWidth="1"/>
    <col min="6403" max="6426" width="5.125" style="97" customWidth="1"/>
    <col min="6427" max="6656" width="8.875" style="97"/>
    <col min="6657" max="6657" width="4.875" style="97" customWidth="1"/>
    <col min="6658" max="6658" width="5" style="97" customWidth="1"/>
    <col min="6659" max="6682" width="5.125" style="97" customWidth="1"/>
    <col min="6683" max="6912" width="8.875" style="97"/>
    <col min="6913" max="6913" width="4.875" style="97" customWidth="1"/>
    <col min="6914" max="6914" width="5" style="97" customWidth="1"/>
    <col min="6915" max="6938" width="5.125" style="97" customWidth="1"/>
    <col min="6939" max="7168" width="8.875" style="97"/>
    <col min="7169" max="7169" width="4.875" style="97" customWidth="1"/>
    <col min="7170" max="7170" width="5" style="97" customWidth="1"/>
    <col min="7171" max="7194" width="5.125" style="97" customWidth="1"/>
    <col min="7195" max="7424" width="8.875" style="97"/>
    <col min="7425" max="7425" width="4.875" style="97" customWidth="1"/>
    <col min="7426" max="7426" width="5" style="97" customWidth="1"/>
    <col min="7427" max="7450" width="5.125" style="97" customWidth="1"/>
    <col min="7451" max="7680" width="8.875" style="97"/>
    <col min="7681" max="7681" width="4.875" style="97" customWidth="1"/>
    <col min="7682" max="7682" width="5" style="97" customWidth="1"/>
    <col min="7683" max="7706" width="5.125" style="97" customWidth="1"/>
    <col min="7707" max="7936" width="8.875" style="97"/>
    <col min="7937" max="7937" width="4.875" style="97" customWidth="1"/>
    <col min="7938" max="7938" width="5" style="97" customWidth="1"/>
    <col min="7939" max="7962" width="5.125" style="97" customWidth="1"/>
    <col min="7963" max="8192" width="8.875" style="97"/>
    <col min="8193" max="8193" width="4.875" style="97" customWidth="1"/>
    <col min="8194" max="8194" width="5" style="97" customWidth="1"/>
    <col min="8195" max="8218" width="5.125" style="97" customWidth="1"/>
    <col min="8219" max="8448" width="8.875" style="97"/>
    <col min="8449" max="8449" width="4.875" style="97" customWidth="1"/>
    <col min="8450" max="8450" width="5" style="97" customWidth="1"/>
    <col min="8451" max="8474" width="5.125" style="97" customWidth="1"/>
    <col min="8475" max="8704" width="8.875" style="97"/>
    <col min="8705" max="8705" width="4.875" style="97" customWidth="1"/>
    <col min="8706" max="8706" width="5" style="97" customWidth="1"/>
    <col min="8707" max="8730" width="5.125" style="97" customWidth="1"/>
    <col min="8731" max="8960" width="8.875" style="97"/>
    <col min="8961" max="8961" width="4.875" style="97" customWidth="1"/>
    <col min="8962" max="8962" width="5" style="97" customWidth="1"/>
    <col min="8963" max="8986" width="5.125" style="97" customWidth="1"/>
    <col min="8987" max="9216" width="8.875" style="97"/>
    <col min="9217" max="9217" width="4.875" style="97" customWidth="1"/>
    <col min="9218" max="9218" width="5" style="97" customWidth="1"/>
    <col min="9219" max="9242" width="5.125" style="97" customWidth="1"/>
    <col min="9243" max="9472" width="8.875" style="97"/>
    <col min="9473" max="9473" width="4.875" style="97" customWidth="1"/>
    <col min="9474" max="9474" width="5" style="97" customWidth="1"/>
    <col min="9475" max="9498" width="5.125" style="97" customWidth="1"/>
    <col min="9499" max="9728" width="8.875" style="97"/>
    <col min="9729" max="9729" width="4.875" style="97" customWidth="1"/>
    <col min="9730" max="9730" width="5" style="97" customWidth="1"/>
    <col min="9731" max="9754" width="5.125" style="97" customWidth="1"/>
    <col min="9755" max="9984" width="8.875" style="97"/>
    <col min="9985" max="9985" width="4.875" style="97" customWidth="1"/>
    <col min="9986" max="9986" width="5" style="97" customWidth="1"/>
    <col min="9987" max="10010" width="5.125" style="97" customWidth="1"/>
    <col min="10011" max="10240" width="8.875" style="97"/>
    <col min="10241" max="10241" width="4.875" style="97" customWidth="1"/>
    <col min="10242" max="10242" width="5" style="97" customWidth="1"/>
    <col min="10243" max="10266" width="5.125" style="97" customWidth="1"/>
    <col min="10267" max="10496" width="8.875" style="97"/>
    <col min="10497" max="10497" width="4.875" style="97" customWidth="1"/>
    <col min="10498" max="10498" width="5" style="97" customWidth="1"/>
    <col min="10499" max="10522" width="5.125" style="97" customWidth="1"/>
    <col min="10523" max="10752" width="8.875" style="97"/>
    <col min="10753" max="10753" width="4.875" style="97" customWidth="1"/>
    <col min="10754" max="10754" width="5" style="97" customWidth="1"/>
    <col min="10755" max="10778" width="5.125" style="97" customWidth="1"/>
    <col min="10779" max="11008" width="8.875" style="97"/>
    <col min="11009" max="11009" width="4.875" style="97" customWidth="1"/>
    <col min="11010" max="11010" width="5" style="97" customWidth="1"/>
    <col min="11011" max="11034" width="5.125" style="97" customWidth="1"/>
    <col min="11035" max="11264" width="8.875" style="97"/>
    <col min="11265" max="11265" width="4.875" style="97" customWidth="1"/>
    <col min="11266" max="11266" width="5" style="97" customWidth="1"/>
    <col min="11267" max="11290" width="5.125" style="97" customWidth="1"/>
    <col min="11291" max="11520" width="8.875" style="97"/>
    <col min="11521" max="11521" width="4.875" style="97" customWidth="1"/>
    <col min="11522" max="11522" width="5" style="97" customWidth="1"/>
    <col min="11523" max="11546" width="5.125" style="97" customWidth="1"/>
    <col min="11547" max="11776" width="8.875" style="97"/>
    <col min="11777" max="11777" width="4.875" style="97" customWidth="1"/>
    <col min="11778" max="11778" width="5" style="97" customWidth="1"/>
    <col min="11779" max="11802" width="5.125" style="97" customWidth="1"/>
    <col min="11803" max="12032" width="8.875" style="97"/>
    <col min="12033" max="12033" width="4.875" style="97" customWidth="1"/>
    <col min="12034" max="12034" width="5" style="97" customWidth="1"/>
    <col min="12035" max="12058" width="5.125" style="97" customWidth="1"/>
    <col min="12059" max="12288" width="8.875" style="97"/>
    <col min="12289" max="12289" width="4.875" style="97" customWidth="1"/>
    <col min="12290" max="12290" width="5" style="97" customWidth="1"/>
    <col min="12291" max="12314" width="5.125" style="97" customWidth="1"/>
    <col min="12315" max="12544" width="8.875" style="97"/>
    <col min="12545" max="12545" width="4.875" style="97" customWidth="1"/>
    <col min="12546" max="12546" width="5" style="97" customWidth="1"/>
    <col min="12547" max="12570" width="5.125" style="97" customWidth="1"/>
    <col min="12571" max="12800" width="8.875" style="97"/>
    <col min="12801" max="12801" width="4.875" style="97" customWidth="1"/>
    <col min="12802" max="12802" width="5" style="97" customWidth="1"/>
    <col min="12803" max="12826" width="5.125" style="97" customWidth="1"/>
    <col min="12827" max="13056" width="8.875" style="97"/>
    <col min="13057" max="13057" width="4.875" style="97" customWidth="1"/>
    <col min="13058" max="13058" width="5" style="97" customWidth="1"/>
    <col min="13059" max="13082" width="5.125" style="97" customWidth="1"/>
    <col min="13083" max="13312" width="8.875" style="97"/>
    <col min="13313" max="13313" width="4.875" style="97" customWidth="1"/>
    <col min="13314" max="13314" width="5" style="97" customWidth="1"/>
    <col min="13315" max="13338" width="5.125" style="97" customWidth="1"/>
    <col min="13339" max="13568" width="8.875" style="97"/>
    <col min="13569" max="13569" width="4.875" style="97" customWidth="1"/>
    <col min="13570" max="13570" width="5" style="97" customWidth="1"/>
    <col min="13571" max="13594" width="5.125" style="97" customWidth="1"/>
    <col min="13595" max="13824" width="8.875" style="97"/>
    <col min="13825" max="13825" width="4.875" style="97" customWidth="1"/>
    <col min="13826" max="13826" width="5" style="97" customWidth="1"/>
    <col min="13827" max="13850" width="5.125" style="97" customWidth="1"/>
    <col min="13851" max="14080" width="8.875" style="97"/>
    <col min="14081" max="14081" width="4.875" style="97" customWidth="1"/>
    <col min="14082" max="14082" width="5" style="97" customWidth="1"/>
    <col min="14083" max="14106" width="5.125" style="97" customWidth="1"/>
    <col min="14107" max="14336" width="8.875" style="97"/>
    <col min="14337" max="14337" width="4.875" style="97" customWidth="1"/>
    <col min="14338" max="14338" width="5" style="97" customWidth="1"/>
    <col min="14339" max="14362" width="5.125" style="97" customWidth="1"/>
    <col min="14363" max="14592" width="8.875" style="97"/>
    <col min="14593" max="14593" width="4.875" style="97" customWidth="1"/>
    <col min="14594" max="14594" width="5" style="97" customWidth="1"/>
    <col min="14595" max="14618" width="5.125" style="97" customWidth="1"/>
    <col min="14619" max="14848" width="8.875" style="97"/>
    <col min="14849" max="14849" width="4.875" style="97" customWidth="1"/>
    <col min="14850" max="14850" width="5" style="97" customWidth="1"/>
    <col min="14851" max="14874" width="5.125" style="97" customWidth="1"/>
    <col min="14875" max="15104" width="8.875" style="97"/>
    <col min="15105" max="15105" width="4.875" style="97" customWidth="1"/>
    <col min="15106" max="15106" width="5" style="97" customWidth="1"/>
    <col min="15107" max="15130" width="5.125" style="97" customWidth="1"/>
    <col min="15131" max="15360" width="8.875" style="97"/>
    <col min="15361" max="15361" width="4.875" style="97" customWidth="1"/>
    <col min="15362" max="15362" width="5" style="97" customWidth="1"/>
    <col min="15363" max="15386" width="5.125" style="97" customWidth="1"/>
    <col min="15387" max="15616" width="8.875" style="97"/>
    <col min="15617" max="15617" width="4.875" style="97" customWidth="1"/>
    <col min="15618" max="15618" width="5" style="97" customWidth="1"/>
    <col min="15619" max="15642" width="5.125" style="97" customWidth="1"/>
    <col min="15643" max="15872" width="8.875" style="97"/>
    <col min="15873" max="15873" width="4.875" style="97" customWidth="1"/>
    <col min="15874" max="15874" width="5" style="97" customWidth="1"/>
    <col min="15875" max="15898" width="5.125" style="97" customWidth="1"/>
    <col min="15899" max="16128" width="8.875" style="97"/>
    <col min="16129" max="16129" width="4.875" style="97" customWidth="1"/>
    <col min="16130" max="16130" width="5" style="97" customWidth="1"/>
    <col min="16131" max="16154" width="5.125" style="97" customWidth="1"/>
    <col min="16155" max="16384" width="8.875" style="97"/>
  </cols>
  <sheetData>
    <row r="1" spans="1:26" s="94" customFormat="1" ht="19.149999999999999" customHeight="1">
      <c r="A1" s="1739" t="s">
        <v>3092</v>
      </c>
      <c r="B1" s="1771"/>
      <c r="V1" s="2108" t="s">
        <v>33</v>
      </c>
      <c r="W1" s="2109"/>
      <c r="X1" s="1920" t="s">
        <v>3094</v>
      </c>
      <c r="Y1" s="1939"/>
      <c r="Z1" s="1940"/>
    </row>
    <row r="2" spans="1:26" s="94" customFormat="1" ht="19.149999999999999" customHeight="1">
      <c r="A2" s="1739" t="s">
        <v>3095</v>
      </c>
      <c r="B2" s="1771" t="s">
        <v>2282</v>
      </c>
      <c r="C2" s="11" t="s">
        <v>3241</v>
      </c>
      <c r="D2" s="1471"/>
      <c r="E2" s="1471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71"/>
      <c r="Q2" s="1471"/>
      <c r="R2" s="1471"/>
      <c r="S2" s="1471"/>
      <c r="T2" s="1471"/>
      <c r="U2" s="7" t="s">
        <v>220</v>
      </c>
      <c r="V2" s="2110" t="s">
        <v>3242</v>
      </c>
      <c r="W2" s="2111"/>
      <c r="X2" s="1810" t="s">
        <v>3</v>
      </c>
      <c r="Y2" s="1939"/>
      <c r="Z2" s="1940"/>
    </row>
    <row r="3" spans="1:26" s="1341" customFormat="1" ht="26.45" customHeight="1">
      <c r="A3" s="2105" t="s">
        <v>3243</v>
      </c>
      <c r="B3" s="2105"/>
      <c r="C3" s="2106"/>
      <c r="D3" s="2106"/>
      <c r="E3" s="2106"/>
      <c r="F3" s="2106"/>
      <c r="G3" s="2106"/>
      <c r="H3" s="2106"/>
      <c r="I3" s="2106"/>
      <c r="J3" s="2106"/>
      <c r="K3" s="2106"/>
      <c r="L3" s="2106"/>
      <c r="M3" s="2106"/>
      <c r="N3" s="2106"/>
      <c r="O3" s="2106"/>
      <c r="P3" s="2106"/>
      <c r="Q3" s="2106"/>
      <c r="R3" s="2106"/>
      <c r="S3" s="2106"/>
      <c r="T3" s="2106"/>
      <c r="U3" s="2106"/>
      <c r="V3" s="2106"/>
      <c r="W3" s="2106"/>
      <c r="X3" s="2105"/>
      <c r="Y3" s="2105"/>
      <c r="Z3" s="2105"/>
    </row>
    <row r="4" spans="1:26" s="46" customFormat="1" ht="18" customHeight="1">
      <c r="A4" s="44"/>
      <c r="B4" s="45"/>
      <c r="C4" s="45"/>
      <c r="D4" s="45"/>
      <c r="E4" s="45"/>
      <c r="F4" s="44"/>
      <c r="G4" s="44"/>
      <c r="H4" s="44"/>
      <c r="I4" s="44"/>
      <c r="J4" s="1773" t="s">
        <v>3244</v>
      </c>
      <c r="K4" s="1773"/>
      <c r="L4" s="1773"/>
      <c r="M4" s="1773"/>
      <c r="N4" s="1773"/>
      <c r="O4" s="1773"/>
      <c r="P4" s="1773"/>
      <c r="Q4" s="44"/>
      <c r="R4" s="44"/>
      <c r="S4" s="44"/>
      <c r="T4" s="44"/>
      <c r="U4" s="45"/>
      <c r="V4" s="45"/>
      <c r="W4" s="45"/>
      <c r="X4" s="45"/>
      <c r="Y4" s="2107" t="s">
        <v>1031</v>
      </c>
      <c r="Z4" s="2107"/>
    </row>
    <row r="5" spans="1:26" s="46" customFormat="1" ht="47.25" customHeight="1">
      <c r="A5" s="2046" t="s">
        <v>2284</v>
      </c>
      <c r="B5" s="2047"/>
      <c r="C5" s="1560" t="s">
        <v>67</v>
      </c>
      <c r="D5" s="1560" t="s">
        <v>2286</v>
      </c>
      <c r="E5" s="1560" t="s">
        <v>2287</v>
      </c>
      <c r="F5" s="1560" t="s">
        <v>2403</v>
      </c>
      <c r="G5" s="1560" t="s">
        <v>2289</v>
      </c>
      <c r="H5" s="1560" t="s">
        <v>2404</v>
      </c>
      <c r="I5" s="1560" t="s">
        <v>2405</v>
      </c>
      <c r="J5" s="1560" t="s">
        <v>2406</v>
      </c>
      <c r="K5" s="1560" t="s">
        <v>2407</v>
      </c>
      <c r="L5" s="1560" t="s">
        <v>2408</v>
      </c>
      <c r="M5" s="1560" t="s">
        <v>2409</v>
      </c>
      <c r="N5" s="1560" t="s">
        <v>2410</v>
      </c>
      <c r="O5" s="1560" t="s">
        <v>2411</v>
      </c>
      <c r="P5" s="1560" t="s">
        <v>2412</v>
      </c>
      <c r="Q5" s="1560" t="s">
        <v>2413</v>
      </c>
      <c r="R5" s="1560" t="s">
        <v>2414</v>
      </c>
      <c r="S5" s="1560" t="s">
        <v>2415</v>
      </c>
      <c r="T5" s="1560" t="s">
        <v>2416</v>
      </c>
      <c r="U5" s="1560" t="s">
        <v>2417</v>
      </c>
      <c r="V5" s="1560" t="s">
        <v>2418</v>
      </c>
      <c r="W5" s="1560" t="s">
        <v>2419</v>
      </c>
      <c r="X5" s="1560" t="s">
        <v>2420</v>
      </c>
      <c r="Y5" s="1560" t="s">
        <v>2421</v>
      </c>
      <c r="Z5" s="1568" t="s">
        <v>160</v>
      </c>
    </row>
    <row r="6" spans="1:26" s="46" customFormat="1" ht="21.95" customHeight="1">
      <c r="A6" s="1477" t="s">
        <v>67</v>
      </c>
      <c r="B6" s="1327" t="s">
        <v>49</v>
      </c>
      <c r="C6" s="1418">
        <f>SUM(D6:Z6)</f>
        <v>5014</v>
      </c>
      <c r="D6" s="1502">
        <f>SUM(D7:D8)</f>
        <v>829</v>
      </c>
      <c r="E6" s="1502">
        <f t="shared" ref="E6:Z6" si="0">SUM(E7:E8)</f>
        <v>547</v>
      </c>
      <c r="F6" s="1502">
        <f t="shared" si="0"/>
        <v>623</v>
      </c>
      <c r="G6" s="1502">
        <f t="shared" si="0"/>
        <v>431</v>
      </c>
      <c r="H6" s="1502">
        <f t="shared" si="0"/>
        <v>100</v>
      </c>
      <c r="I6" s="1502">
        <f t="shared" si="0"/>
        <v>354</v>
      </c>
      <c r="J6" s="1502">
        <f t="shared" si="0"/>
        <v>169</v>
      </c>
      <c r="K6" s="1502">
        <f t="shared" si="0"/>
        <v>168</v>
      </c>
      <c r="L6" s="1502">
        <f t="shared" si="0"/>
        <v>160</v>
      </c>
      <c r="M6" s="1502">
        <f t="shared" si="0"/>
        <v>123</v>
      </c>
      <c r="N6" s="1502">
        <f t="shared" si="0"/>
        <v>128</v>
      </c>
      <c r="O6" s="1502">
        <f t="shared" si="0"/>
        <v>91</v>
      </c>
      <c r="P6" s="1502">
        <f t="shared" si="0"/>
        <v>148</v>
      </c>
      <c r="Q6" s="1502">
        <f t="shared" si="0"/>
        <v>371</v>
      </c>
      <c r="R6" s="1502">
        <f t="shared" si="0"/>
        <v>37</v>
      </c>
      <c r="S6" s="1502">
        <f t="shared" si="0"/>
        <v>74</v>
      </c>
      <c r="T6" s="1502">
        <f t="shared" si="0"/>
        <v>98</v>
      </c>
      <c r="U6" s="1502">
        <f t="shared" si="0"/>
        <v>91</v>
      </c>
      <c r="V6" s="1502">
        <f t="shared" si="0"/>
        <v>99</v>
      </c>
      <c r="W6" s="1502">
        <f t="shared" si="0"/>
        <v>231</v>
      </c>
      <c r="X6" s="1502">
        <f t="shared" si="0"/>
        <v>107</v>
      </c>
      <c r="Y6" s="1502">
        <f t="shared" si="0"/>
        <v>14</v>
      </c>
      <c r="Z6" s="1502">
        <f t="shared" si="0"/>
        <v>21</v>
      </c>
    </row>
    <row r="7" spans="1:26" s="46" customFormat="1" ht="21.95" customHeight="1">
      <c r="A7" s="1477"/>
      <c r="B7" s="1327" t="s">
        <v>50</v>
      </c>
      <c r="C7" s="1418">
        <f>SUM(D7:Z7)</f>
        <v>1377</v>
      </c>
      <c r="D7" s="1502">
        <f>SUM(D11,D15,D19)</f>
        <v>93</v>
      </c>
      <c r="E7" s="1502">
        <f t="shared" ref="E7:Z7" si="1">SUM(E11,E15,E19)</f>
        <v>54</v>
      </c>
      <c r="F7" s="1502">
        <f t="shared" si="1"/>
        <v>279</v>
      </c>
      <c r="G7" s="1502">
        <f t="shared" si="1"/>
        <v>68</v>
      </c>
      <c r="H7" s="1502">
        <f t="shared" si="1"/>
        <v>15</v>
      </c>
      <c r="I7" s="1502">
        <f t="shared" si="1"/>
        <v>238</v>
      </c>
      <c r="J7" s="1502">
        <f t="shared" si="1"/>
        <v>35</v>
      </c>
      <c r="K7" s="1502">
        <f t="shared" si="1"/>
        <v>26</v>
      </c>
      <c r="L7" s="1502">
        <f t="shared" si="1"/>
        <v>32</v>
      </c>
      <c r="M7" s="1502">
        <f t="shared" si="1"/>
        <v>32</v>
      </c>
      <c r="N7" s="1502">
        <f t="shared" si="1"/>
        <v>8</v>
      </c>
      <c r="O7" s="1502">
        <f t="shared" si="1"/>
        <v>18</v>
      </c>
      <c r="P7" s="1502">
        <f t="shared" si="1"/>
        <v>43</v>
      </c>
      <c r="Q7" s="1502">
        <f t="shared" si="1"/>
        <v>215</v>
      </c>
      <c r="R7" s="1502">
        <f t="shared" si="1"/>
        <v>24</v>
      </c>
      <c r="S7" s="1502">
        <f t="shared" si="1"/>
        <v>46</v>
      </c>
      <c r="T7" s="1502">
        <f t="shared" si="1"/>
        <v>68</v>
      </c>
      <c r="U7" s="1502">
        <f t="shared" si="1"/>
        <v>5</v>
      </c>
      <c r="V7" s="1502">
        <f t="shared" si="1"/>
        <v>14</v>
      </c>
      <c r="W7" s="1502">
        <f t="shared" si="1"/>
        <v>29</v>
      </c>
      <c r="X7" s="1502">
        <f t="shared" si="1"/>
        <v>11</v>
      </c>
      <c r="Y7" s="1502">
        <f t="shared" si="1"/>
        <v>8</v>
      </c>
      <c r="Z7" s="1502">
        <f t="shared" si="1"/>
        <v>16</v>
      </c>
    </row>
    <row r="8" spans="1:26" s="46" customFormat="1" ht="21.95" customHeight="1">
      <c r="A8" s="1477"/>
      <c r="B8" s="1327" t="s">
        <v>51</v>
      </c>
      <c r="C8" s="1418">
        <f>SUM(D8:Z8)</f>
        <v>3637</v>
      </c>
      <c r="D8" s="1502">
        <f>SUM(D12,D16,D20)</f>
        <v>736</v>
      </c>
      <c r="E8" s="1502">
        <f t="shared" ref="E8:Z8" si="2">SUM(E12,E16,E20)</f>
        <v>493</v>
      </c>
      <c r="F8" s="1502">
        <f t="shared" si="2"/>
        <v>344</v>
      </c>
      <c r="G8" s="1502">
        <f t="shared" si="2"/>
        <v>363</v>
      </c>
      <c r="H8" s="1502">
        <f t="shared" si="2"/>
        <v>85</v>
      </c>
      <c r="I8" s="1502">
        <f t="shared" si="2"/>
        <v>116</v>
      </c>
      <c r="J8" s="1502">
        <f t="shared" si="2"/>
        <v>134</v>
      </c>
      <c r="K8" s="1502">
        <f t="shared" si="2"/>
        <v>142</v>
      </c>
      <c r="L8" s="1502">
        <f t="shared" si="2"/>
        <v>128</v>
      </c>
      <c r="M8" s="1502">
        <f t="shared" si="2"/>
        <v>91</v>
      </c>
      <c r="N8" s="1502">
        <f t="shared" si="2"/>
        <v>120</v>
      </c>
      <c r="O8" s="1502">
        <f t="shared" si="2"/>
        <v>73</v>
      </c>
      <c r="P8" s="1502">
        <f t="shared" si="2"/>
        <v>105</v>
      </c>
      <c r="Q8" s="1502">
        <f t="shared" si="2"/>
        <v>156</v>
      </c>
      <c r="R8" s="1502">
        <f t="shared" si="2"/>
        <v>13</v>
      </c>
      <c r="S8" s="1502">
        <f t="shared" si="2"/>
        <v>28</v>
      </c>
      <c r="T8" s="1502">
        <f t="shared" si="2"/>
        <v>30</v>
      </c>
      <c r="U8" s="1502">
        <f t="shared" si="2"/>
        <v>86</v>
      </c>
      <c r="V8" s="1502">
        <f t="shared" si="2"/>
        <v>85</v>
      </c>
      <c r="W8" s="1502">
        <f t="shared" si="2"/>
        <v>202</v>
      </c>
      <c r="X8" s="1502">
        <f t="shared" si="2"/>
        <v>96</v>
      </c>
      <c r="Y8" s="1502">
        <f t="shared" si="2"/>
        <v>6</v>
      </c>
      <c r="Z8" s="1502">
        <f t="shared" si="2"/>
        <v>5</v>
      </c>
    </row>
    <row r="9" spans="1:26" s="46" customFormat="1" ht="21.95" customHeight="1">
      <c r="A9" s="1477"/>
      <c r="B9" s="1582"/>
      <c r="C9" s="1418"/>
      <c r="D9" s="1502"/>
      <c r="E9" s="1502"/>
      <c r="F9" s="1502"/>
      <c r="G9" s="1502"/>
      <c r="H9" s="1502"/>
      <c r="I9" s="1502"/>
      <c r="J9" s="1502"/>
      <c r="K9" s="1502"/>
      <c r="L9" s="1502"/>
      <c r="M9" s="1502"/>
      <c r="N9" s="1502"/>
      <c r="O9" s="1502"/>
      <c r="P9" s="1502"/>
      <c r="Q9" s="1502"/>
      <c r="R9" s="1502"/>
      <c r="S9" s="1502"/>
      <c r="T9" s="1502"/>
      <c r="U9" s="1502"/>
      <c r="V9" s="1502"/>
      <c r="W9" s="1502"/>
      <c r="X9" s="1502"/>
      <c r="Y9" s="1502"/>
      <c r="Z9" s="1502"/>
    </row>
    <row r="10" spans="1:26" s="46" customFormat="1" ht="21.95" customHeight="1">
      <c r="A10" s="47" t="s">
        <v>204</v>
      </c>
      <c r="B10" s="1327" t="s">
        <v>49</v>
      </c>
      <c r="C10" s="1418">
        <f t="shared" ref="C10:C20" si="3">SUM(D10:Z10)</f>
        <v>0</v>
      </c>
      <c r="D10" s="1502">
        <f t="shared" ref="D10:Z10" si="4">SUM(D11:D12)</f>
        <v>0</v>
      </c>
      <c r="E10" s="1502">
        <f t="shared" si="4"/>
        <v>0</v>
      </c>
      <c r="F10" s="1502">
        <f t="shared" si="4"/>
        <v>0</v>
      </c>
      <c r="G10" s="1502">
        <f t="shared" si="4"/>
        <v>0</v>
      </c>
      <c r="H10" s="1502">
        <f t="shared" si="4"/>
        <v>0</v>
      </c>
      <c r="I10" s="1502">
        <f t="shared" si="4"/>
        <v>0</v>
      </c>
      <c r="J10" s="1502">
        <f t="shared" si="4"/>
        <v>0</v>
      </c>
      <c r="K10" s="1502">
        <f t="shared" si="4"/>
        <v>0</v>
      </c>
      <c r="L10" s="1502">
        <f t="shared" si="4"/>
        <v>0</v>
      </c>
      <c r="M10" s="1502">
        <f t="shared" si="4"/>
        <v>0</v>
      </c>
      <c r="N10" s="1502">
        <f t="shared" si="4"/>
        <v>0</v>
      </c>
      <c r="O10" s="1502">
        <f t="shared" si="4"/>
        <v>0</v>
      </c>
      <c r="P10" s="1502">
        <f t="shared" si="4"/>
        <v>0</v>
      </c>
      <c r="Q10" s="1502">
        <f t="shared" si="4"/>
        <v>0</v>
      </c>
      <c r="R10" s="1502">
        <f t="shared" si="4"/>
        <v>0</v>
      </c>
      <c r="S10" s="1502">
        <f t="shared" si="4"/>
        <v>0</v>
      </c>
      <c r="T10" s="1502">
        <f t="shared" si="4"/>
        <v>0</v>
      </c>
      <c r="U10" s="1502">
        <f t="shared" si="4"/>
        <v>0</v>
      </c>
      <c r="V10" s="1502">
        <f t="shared" si="4"/>
        <v>0</v>
      </c>
      <c r="W10" s="1502">
        <f t="shared" si="4"/>
        <v>0</v>
      </c>
      <c r="X10" s="1502">
        <f t="shared" si="4"/>
        <v>0</v>
      </c>
      <c r="Y10" s="1502">
        <f t="shared" si="4"/>
        <v>0</v>
      </c>
      <c r="Z10" s="1502">
        <f t="shared" si="4"/>
        <v>0</v>
      </c>
    </row>
    <row r="11" spans="1:26" s="46" customFormat="1" ht="21.95" customHeight="1">
      <c r="A11" s="47"/>
      <c r="B11" s="1327" t="s">
        <v>50</v>
      </c>
      <c r="C11" s="1418">
        <f t="shared" si="3"/>
        <v>0</v>
      </c>
      <c r="D11" s="1502">
        <v>0</v>
      </c>
      <c r="E11" s="1502">
        <v>0</v>
      </c>
      <c r="F11" s="1502">
        <v>0</v>
      </c>
      <c r="G11" s="1502">
        <v>0</v>
      </c>
      <c r="H11" s="1502">
        <v>0</v>
      </c>
      <c r="I11" s="1502">
        <v>0</v>
      </c>
      <c r="J11" s="1502">
        <v>0</v>
      </c>
      <c r="K11" s="1502">
        <v>0</v>
      </c>
      <c r="L11" s="1502">
        <v>0</v>
      </c>
      <c r="M11" s="1502">
        <v>0</v>
      </c>
      <c r="N11" s="1502">
        <v>0</v>
      </c>
      <c r="O11" s="1502">
        <v>0</v>
      </c>
      <c r="P11" s="1502">
        <v>0</v>
      </c>
      <c r="Q11" s="1502">
        <v>0</v>
      </c>
      <c r="R11" s="1502">
        <v>0</v>
      </c>
      <c r="S11" s="1502">
        <v>0</v>
      </c>
      <c r="T11" s="1502">
        <v>0</v>
      </c>
      <c r="U11" s="1502">
        <v>0</v>
      </c>
      <c r="V11" s="1502">
        <v>0</v>
      </c>
      <c r="W11" s="1502">
        <v>0</v>
      </c>
      <c r="X11" s="1502">
        <v>0</v>
      </c>
      <c r="Y11" s="1502">
        <v>0</v>
      </c>
      <c r="Z11" s="1502">
        <v>0</v>
      </c>
    </row>
    <row r="12" spans="1:26" s="46" customFormat="1" ht="21.95" customHeight="1">
      <c r="A12" s="47"/>
      <c r="B12" s="1327" t="s">
        <v>51</v>
      </c>
      <c r="C12" s="1418">
        <f t="shared" si="3"/>
        <v>0</v>
      </c>
      <c r="D12" s="1502">
        <v>0</v>
      </c>
      <c r="E12" s="1502">
        <v>0</v>
      </c>
      <c r="F12" s="1502">
        <v>0</v>
      </c>
      <c r="G12" s="1502">
        <v>0</v>
      </c>
      <c r="H12" s="1502">
        <v>0</v>
      </c>
      <c r="I12" s="1502">
        <v>0</v>
      </c>
      <c r="J12" s="1502">
        <v>0</v>
      </c>
      <c r="K12" s="1502">
        <v>0</v>
      </c>
      <c r="L12" s="1502">
        <v>0</v>
      </c>
      <c r="M12" s="1502">
        <v>0</v>
      </c>
      <c r="N12" s="1502">
        <v>0</v>
      </c>
      <c r="O12" s="1502">
        <v>0</v>
      </c>
      <c r="P12" s="1502">
        <v>0</v>
      </c>
      <c r="Q12" s="1502">
        <v>0</v>
      </c>
      <c r="R12" s="1502">
        <v>0</v>
      </c>
      <c r="S12" s="1502">
        <v>0</v>
      </c>
      <c r="T12" s="1502">
        <v>0</v>
      </c>
      <c r="U12" s="1502">
        <v>0</v>
      </c>
      <c r="V12" s="1502">
        <v>0</v>
      </c>
      <c r="W12" s="1502">
        <v>0</v>
      </c>
      <c r="X12" s="1502">
        <v>0</v>
      </c>
      <c r="Y12" s="1502">
        <v>0</v>
      </c>
      <c r="Z12" s="1502">
        <v>0</v>
      </c>
    </row>
    <row r="13" spans="1:26" s="46" customFormat="1" ht="21.95" customHeight="1">
      <c r="A13" s="47"/>
      <c r="B13" s="1327"/>
      <c r="C13" s="1418"/>
      <c r="D13" s="1502"/>
      <c r="E13" s="1502"/>
      <c r="F13" s="1502"/>
      <c r="G13" s="1502"/>
      <c r="H13" s="1502"/>
      <c r="I13" s="1502"/>
      <c r="J13" s="1502"/>
      <c r="K13" s="1502"/>
      <c r="L13" s="1502"/>
      <c r="M13" s="1502"/>
      <c r="N13" s="1502"/>
      <c r="O13" s="1502"/>
      <c r="P13" s="1502"/>
      <c r="Q13" s="1502"/>
      <c r="R13" s="1502"/>
      <c r="S13" s="1502"/>
      <c r="T13" s="1502"/>
      <c r="U13" s="1502"/>
      <c r="V13" s="1502"/>
      <c r="W13" s="1502"/>
      <c r="X13" s="1502"/>
      <c r="Y13" s="1502"/>
      <c r="Z13" s="1502"/>
    </row>
    <row r="14" spans="1:26" s="46" customFormat="1" ht="21.95" customHeight="1">
      <c r="A14" s="1477" t="s">
        <v>261</v>
      </c>
      <c r="B14" s="1327" t="s">
        <v>49</v>
      </c>
      <c r="C14" s="1418">
        <f t="shared" si="3"/>
        <v>4954</v>
      </c>
      <c r="D14" s="1502">
        <f t="shared" ref="D14:Z14" si="5">SUM(D15:D16)</f>
        <v>817</v>
      </c>
      <c r="E14" s="1502">
        <f t="shared" si="5"/>
        <v>538</v>
      </c>
      <c r="F14" s="1502">
        <f t="shared" si="5"/>
        <v>614</v>
      </c>
      <c r="G14" s="1502">
        <f t="shared" si="5"/>
        <v>430</v>
      </c>
      <c r="H14" s="1502">
        <f t="shared" si="5"/>
        <v>100</v>
      </c>
      <c r="I14" s="1502">
        <f t="shared" si="5"/>
        <v>349</v>
      </c>
      <c r="J14" s="1502">
        <f t="shared" si="5"/>
        <v>166</v>
      </c>
      <c r="K14" s="1502">
        <f t="shared" si="5"/>
        <v>166</v>
      </c>
      <c r="L14" s="1502">
        <f t="shared" si="5"/>
        <v>160</v>
      </c>
      <c r="M14" s="1502">
        <f t="shared" si="5"/>
        <v>121</v>
      </c>
      <c r="N14" s="1502">
        <f t="shared" si="5"/>
        <v>125</v>
      </c>
      <c r="O14" s="1502">
        <f t="shared" si="5"/>
        <v>90</v>
      </c>
      <c r="P14" s="1502">
        <f t="shared" si="5"/>
        <v>145</v>
      </c>
      <c r="Q14" s="1502">
        <f t="shared" si="5"/>
        <v>366</v>
      </c>
      <c r="R14" s="1502">
        <f t="shared" si="5"/>
        <v>36</v>
      </c>
      <c r="S14" s="1502">
        <f t="shared" si="5"/>
        <v>73</v>
      </c>
      <c r="T14" s="1502">
        <f t="shared" si="5"/>
        <v>97</v>
      </c>
      <c r="U14" s="1502">
        <f t="shared" si="5"/>
        <v>91</v>
      </c>
      <c r="V14" s="1502">
        <f t="shared" si="5"/>
        <v>99</v>
      </c>
      <c r="W14" s="1502">
        <f t="shared" si="5"/>
        <v>230</v>
      </c>
      <c r="X14" s="1502">
        <f t="shared" si="5"/>
        <v>106</v>
      </c>
      <c r="Y14" s="1502">
        <f t="shared" si="5"/>
        <v>14</v>
      </c>
      <c r="Z14" s="1502">
        <f t="shared" si="5"/>
        <v>21</v>
      </c>
    </row>
    <row r="15" spans="1:26" s="46" customFormat="1" ht="21.95" customHeight="1">
      <c r="A15" s="1477"/>
      <c r="B15" s="1327" t="s">
        <v>50</v>
      </c>
      <c r="C15" s="1418">
        <f t="shared" si="3"/>
        <v>1350</v>
      </c>
      <c r="D15" s="1502">
        <v>90</v>
      </c>
      <c r="E15" s="1502">
        <v>53</v>
      </c>
      <c r="F15" s="1502">
        <v>271</v>
      </c>
      <c r="G15" s="1502">
        <v>67</v>
      </c>
      <c r="H15" s="1502">
        <v>15</v>
      </c>
      <c r="I15" s="1502">
        <v>235</v>
      </c>
      <c r="J15" s="1502">
        <v>34</v>
      </c>
      <c r="K15" s="1502">
        <v>25</v>
      </c>
      <c r="L15" s="1502">
        <v>32</v>
      </c>
      <c r="M15" s="1502">
        <v>32</v>
      </c>
      <c r="N15" s="1502">
        <v>7</v>
      </c>
      <c r="O15" s="1502">
        <v>18</v>
      </c>
      <c r="P15" s="1502">
        <v>42</v>
      </c>
      <c r="Q15" s="1502">
        <v>210</v>
      </c>
      <c r="R15" s="1502">
        <v>24</v>
      </c>
      <c r="S15" s="1502">
        <v>45</v>
      </c>
      <c r="T15" s="1502">
        <v>67</v>
      </c>
      <c r="U15" s="1502">
        <v>5</v>
      </c>
      <c r="V15" s="1502">
        <v>14</v>
      </c>
      <c r="W15" s="1502">
        <v>29</v>
      </c>
      <c r="X15" s="1502">
        <v>11</v>
      </c>
      <c r="Y15" s="1502">
        <v>8</v>
      </c>
      <c r="Z15" s="1502">
        <v>16</v>
      </c>
    </row>
    <row r="16" spans="1:26" s="46" customFormat="1" ht="21.95" customHeight="1">
      <c r="A16" s="1477"/>
      <c r="B16" s="1327" t="s">
        <v>51</v>
      </c>
      <c r="C16" s="1418">
        <f t="shared" si="3"/>
        <v>3604</v>
      </c>
      <c r="D16" s="1502">
        <v>727</v>
      </c>
      <c r="E16" s="1502">
        <v>485</v>
      </c>
      <c r="F16" s="1502">
        <v>343</v>
      </c>
      <c r="G16" s="1502">
        <v>363</v>
      </c>
      <c r="H16" s="1502">
        <v>85</v>
      </c>
      <c r="I16" s="1502">
        <v>114</v>
      </c>
      <c r="J16" s="1502">
        <v>132</v>
      </c>
      <c r="K16" s="1502">
        <v>141</v>
      </c>
      <c r="L16" s="1502">
        <v>128</v>
      </c>
      <c r="M16" s="1502">
        <v>89</v>
      </c>
      <c r="N16" s="1502">
        <v>118</v>
      </c>
      <c r="O16" s="1502">
        <v>72</v>
      </c>
      <c r="P16" s="1502">
        <v>103</v>
      </c>
      <c r="Q16" s="1502">
        <v>156</v>
      </c>
      <c r="R16" s="1502">
        <v>12</v>
      </c>
      <c r="S16" s="1502">
        <v>28</v>
      </c>
      <c r="T16" s="1502">
        <v>30</v>
      </c>
      <c r="U16" s="1502">
        <v>86</v>
      </c>
      <c r="V16" s="1502">
        <v>85</v>
      </c>
      <c r="W16" s="1502">
        <v>201</v>
      </c>
      <c r="X16" s="1502">
        <v>95</v>
      </c>
      <c r="Y16" s="1502">
        <v>6</v>
      </c>
      <c r="Z16" s="1502">
        <v>5</v>
      </c>
    </row>
    <row r="17" spans="1:35" s="46" customFormat="1" ht="21.95" customHeight="1">
      <c r="A17" s="1477"/>
      <c r="B17" s="1327"/>
      <c r="C17" s="1418"/>
      <c r="D17" s="1502"/>
      <c r="E17" s="1502"/>
      <c r="F17" s="1502"/>
      <c r="G17" s="1502"/>
      <c r="H17" s="1502"/>
      <c r="I17" s="1502"/>
      <c r="J17" s="1502"/>
      <c r="K17" s="1502"/>
      <c r="L17" s="1502"/>
      <c r="M17" s="1502"/>
      <c r="N17" s="1502"/>
      <c r="O17" s="1502"/>
      <c r="P17" s="1502"/>
      <c r="Q17" s="1502"/>
      <c r="R17" s="1502"/>
      <c r="S17" s="1502"/>
      <c r="T17" s="1502"/>
      <c r="U17" s="1502"/>
      <c r="V17" s="1502"/>
      <c r="W17" s="1502"/>
      <c r="X17" s="1502"/>
      <c r="Y17" s="1502"/>
      <c r="Z17" s="1502"/>
    </row>
    <row r="18" spans="1:35" s="46" customFormat="1" ht="21.95" customHeight="1">
      <c r="A18" s="1477" t="s">
        <v>69</v>
      </c>
      <c r="B18" s="1327" t="s">
        <v>49</v>
      </c>
      <c r="C18" s="1418">
        <f>SUM(D18:Z18)</f>
        <v>60</v>
      </c>
      <c r="D18" s="1502">
        <f t="shared" ref="D18:Z18" si="6">SUM(D19:D20)</f>
        <v>12</v>
      </c>
      <c r="E18" s="1502">
        <f t="shared" si="6"/>
        <v>9</v>
      </c>
      <c r="F18" s="1502">
        <f t="shared" si="6"/>
        <v>9</v>
      </c>
      <c r="G18" s="1502">
        <f t="shared" si="6"/>
        <v>1</v>
      </c>
      <c r="H18" s="1502">
        <f t="shared" si="6"/>
        <v>0</v>
      </c>
      <c r="I18" s="1502">
        <f t="shared" si="6"/>
        <v>5</v>
      </c>
      <c r="J18" s="1502">
        <f t="shared" si="6"/>
        <v>3</v>
      </c>
      <c r="K18" s="1502">
        <f t="shared" si="6"/>
        <v>2</v>
      </c>
      <c r="L18" s="1502">
        <f t="shared" si="6"/>
        <v>0</v>
      </c>
      <c r="M18" s="1502">
        <f t="shared" si="6"/>
        <v>2</v>
      </c>
      <c r="N18" s="1502">
        <f t="shared" si="6"/>
        <v>3</v>
      </c>
      <c r="O18" s="1502">
        <f t="shared" si="6"/>
        <v>1</v>
      </c>
      <c r="P18" s="1502">
        <f t="shared" si="6"/>
        <v>3</v>
      </c>
      <c r="Q18" s="1502">
        <f t="shared" si="6"/>
        <v>5</v>
      </c>
      <c r="R18" s="1502">
        <f t="shared" si="6"/>
        <v>1</v>
      </c>
      <c r="S18" s="1502">
        <f t="shared" si="6"/>
        <v>1</v>
      </c>
      <c r="T18" s="1502">
        <f t="shared" si="6"/>
        <v>1</v>
      </c>
      <c r="U18" s="1502">
        <f t="shared" si="6"/>
        <v>0</v>
      </c>
      <c r="V18" s="1502">
        <f t="shared" si="6"/>
        <v>0</v>
      </c>
      <c r="W18" s="1502">
        <f t="shared" si="6"/>
        <v>1</v>
      </c>
      <c r="X18" s="1502">
        <f t="shared" si="6"/>
        <v>1</v>
      </c>
      <c r="Y18" s="1502">
        <f t="shared" si="6"/>
        <v>0</v>
      </c>
      <c r="Z18" s="1502">
        <f t="shared" si="6"/>
        <v>0</v>
      </c>
    </row>
    <row r="19" spans="1:35" s="46" customFormat="1" ht="21.95" customHeight="1">
      <c r="A19" s="1477"/>
      <c r="B19" s="1327" t="s">
        <v>50</v>
      </c>
      <c r="C19" s="1418">
        <f>SUM(D19:Z19)</f>
        <v>27</v>
      </c>
      <c r="D19" s="1502">
        <v>3</v>
      </c>
      <c r="E19" s="1502">
        <v>1</v>
      </c>
      <c r="F19" s="1502">
        <v>8</v>
      </c>
      <c r="G19" s="1502">
        <v>1</v>
      </c>
      <c r="H19" s="1502">
        <v>0</v>
      </c>
      <c r="I19" s="1502">
        <v>3</v>
      </c>
      <c r="J19" s="1502">
        <v>1</v>
      </c>
      <c r="K19" s="1502">
        <v>1</v>
      </c>
      <c r="L19" s="1502">
        <v>0</v>
      </c>
      <c r="M19" s="1502">
        <v>0</v>
      </c>
      <c r="N19" s="1502">
        <v>1</v>
      </c>
      <c r="O19" s="1502">
        <v>0</v>
      </c>
      <c r="P19" s="1502">
        <v>1</v>
      </c>
      <c r="Q19" s="1502">
        <v>5</v>
      </c>
      <c r="R19" s="1502">
        <v>0</v>
      </c>
      <c r="S19" s="1502">
        <v>1</v>
      </c>
      <c r="T19" s="1502">
        <v>1</v>
      </c>
      <c r="U19" s="1502">
        <v>0</v>
      </c>
      <c r="V19" s="1502">
        <v>0</v>
      </c>
      <c r="W19" s="1502">
        <v>0</v>
      </c>
      <c r="X19" s="1502">
        <v>0</v>
      </c>
      <c r="Y19" s="1502">
        <v>0</v>
      </c>
      <c r="Z19" s="1502">
        <v>0</v>
      </c>
    </row>
    <row r="20" spans="1:35" s="46" customFormat="1" ht="21.95" customHeight="1">
      <c r="A20" s="1451"/>
      <c r="B20" s="1574" t="s">
        <v>51</v>
      </c>
      <c r="C20" s="1419">
        <f t="shared" si="3"/>
        <v>33</v>
      </c>
      <c r="D20" s="314">
        <v>9</v>
      </c>
      <c r="E20" s="314">
        <v>8</v>
      </c>
      <c r="F20" s="314">
        <v>1</v>
      </c>
      <c r="G20" s="314">
        <v>0</v>
      </c>
      <c r="H20" s="314">
        <v>0</v>
      </c>
      <c r="I20" s="314">
        <v>2</v>
      </c>
      <c r="J20" s="314">
        <v>2</v>
      </c>
      <c r="K20" s="314">
        <v>1</v>
      </c>
      <c r="L20" s="314">
        <v>0</v>
      </c>
      <c r="M20" s="314">
        <v>2</v>
      </c>
      <c r="N20" s="314">
        <v>2</v>
      </c>
      <c r="O20" s="314">
        <v>1</v>
      </c>
      <c r="P20" s="314">
        <v>2</v>
      </c>
      <c r="Q20" s="314">
        <v>0</v>
      </c>
      <c r="R20" s="314">
        <v>1</v>
      </c>
      <c r="S20" s="314">
        <v>0</v>
      </c>
      <c r="T20" s="314">
        <v>0</v>
      </c>
      <c r="U20" s="314">
        <v>0</v>
      </c>
      <c r="V20" s="314">
        <v>0</v>
      </c>
      <c r="W20" s="314">
        <v>1</v>
      </c>
      <c r="X20" s="314">
        <v>1</v>
      </c>
      <c r="Y20" s="314">
        <v>0</v>
      </c>
      <c r="Z20" s="314">
        <v>0</v>
      </c>
    </row>
    <row r="21" spans="1:35" s="709" customFormat="1" ht="13.9" customHeight="1">
      <c r="A21" s="732" t="s">
        <v>83</v>
      </c>
      <c r="D21" s="715"/>
      <c r="E21" s="715"/>
      <c r="F21" s="715" t="s">
        <v>84</v>
      </c>
      <c r="I21" s="715"/>
      <c r="L21" s="715" t="s">
        <v>85</v>
      </c>
      <c r="N21" s="715"/>
      <c r="Q21" s="709" t="s">
        <v>87</v>
      </c>
      <c r="S21" s="715"/>
      <c r="W21" s="99"/>
      <c r="X21" s="99"/>
      <c r="Y21" s="99"/>
      <c r="Z21" s="1607" t="s">
        <v>321</v>
      </c>
    </row>
    <row r="22" spans="1:35" s="709" customFormat="1" ht="13.9" customHeight="1">
      <c r="D22" s="715"/>
      <c r="E22" s="99"/>
      <c r="I22" s="715"/>
      <c r="L22" s="715" t="s">
        <v>86</v>
      </c>
      <c r="N22" s="720"/>
      <c r="Q22" s="720"/>
      <c r="R22" s="720"/>
      <c r="S22" s="720"/>
      <c r="U22" s="720"/>
    </row>
    <row r="23" spans="1:35" s="94" customFormat="1" ht="13.9" customHeight="1"/>
    <row r="24" spans="1:35" s="709" customFormat="1" ht="13.9" customHeight="1">
      <c r="A24" s="94" t="s">
        <v>141</v>
      </c>
      <c r="W24" s="720"/>
    </row>
    <row r="25" spans="1:35" s="254" customFormat="1" ht="13.9" customHeight="1">
      <c r="A25" s="254" t="s">
        <v>272</v>
      </c>
      <c r="C25" s="259"/>
    </row>
    <row r="26" spans="1:35" s="94" customFormat="1" ht="13.9" customHeight="1">
      <c r="A26" s="157"/>
      <c r="B26" s="157"/>
      <c r="AE26" s="1469"/>
      <c r="AF26" s="1469"/>
      <c r="AG26" s="1469"/>
      <c r="AH26" s="1469"/>
      <c r="AI26" s="1469"/>
    </row>
  </sheetData>
  <mergeCells count="10">
    <mergeCell ref="A3:Z3"/>
    <mergeCell ref="J4:P4"/>
    <mergeCell ref="Y4:Z4"/>
    <mergeCell ref="A5:B5"/>
    <mergeCell ref="A1:B1"/>
    <mergeCell ref="V1:W1"/>
    <mergeCell ref="X1:Z1"/>
    <mergeCell ref="A2:B2"/>
    <mergeCell ref="V2:W2"/>
    <mergeCell ref="X2:Z2"/>
  </mergeCells>
  <phoneticPr fontId="1" type="noConversion"/>
  <printOptions horizontalCentered="1"/>
  <pageMargins left="0.51181102362204722" right="0.5118110236220472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"/>
  <sheetViews>
    <sheetView view="pageBreakPreview" zoomScaleNormal="100" zoomScaleSheetLayoutView="100" workbookViewId="0">
      <selection activeCell="I10" sqref="I10"/>
    </sheetView>
  </sheetViews>
  <sheetFormatPr defaultRowHeight="15.75"/>
  <cols>
    <col min="1" max="1" width="8.875" style="1397"/>
    <col min="2" max="2" width="15.75" style="1397" customWidth="1"/>
    <col min="3" max="3" width="10.625" style="1398" customWidth="1"/>
    <col min="4" max="7" width="10.625" style="1397" customWidth="1"/>
    <col min="8" max="13" width="8.625" style="1397" customWidth="1"/>
    <col min="14" max="257" width="8.875" style="1397"/>
    <col min="258" max="258" width="15.75" style="1397" customWidth="1"/>
    <col min="259" max="263" width="10.625" style="1397" customWidth="1"/>
    <col min="264" max="269" width="8.625" style="1397" customWidth="1"/>
    <col min="270" max="513" width="8.875" style="1397"/>
    <col min="514" max="514" width="15.75" style="1397" customWidth="1"/>
    <col min="515" max="519" width="10.625" style="1397" customWidth="1"/>
    <col min="520" max="525" width="8.625" style="1397" customWidth="1"/>
    <col min="526" max="769" width="8.875" style="1397"/>
    <col min="770" max="770" width="15.75" style="1397" customWidth="1"/>
    <col min="771" max="775" width="10.625" style="1397" customWidth="1"/>
    <col min="776" max="781" width="8.625" style="1397" customWidth="1"/>
    <col min="782" max="1025" width="8.875" style="1397"/>
    <col min="1026" max="1026" width="15.75" style="1397" customWidth="1"/>
    <col min="1027" max="1031" width="10.625" style="1397" customWidth="1"/>
    <col min="1032" max="1037" width="8.625" style="1397" customWidth="1"/>
    <col min="1038" max="1281" width="8.875" style="1397"/>
    <col min="1282" max="1282" width="15.75" style="1397" customWidth="1"/>
    <col min="1283" max="1287" width="10.625" style="1397" customWidth="1"/>
    <col min="1288" max="1293" width="8.625" style="1397" customWidth="1"/>
    <col min="1294" max="1537" width="8.875" style="1397"/>
    <col min="1538" max="1538" width="15.75" style="1397" customWidth="1"/>
    <col min="1539" max="1543" width="10.625" style="1397" customWidth="1"/>
    <col min="1544" max="1549" width="8.625" style="1397" customWidth="1"/>
    <col min="1550" max="1793" width="8.875" style="1397"/>
    <col min="1794" max="1794" width="15.75" style="1397" customWidth="1"/>
    <col min="1795" max="1799" width="10.625" style="1397" customWidth="1"/>
    <col min="1800" max="1805" width="8.625" style="1397" customWidth="1"/>
    <col min="1806" max="2049" width="8.875" style="1397"/>
    <col min="2050" max="2050" width="15.75" style="1397" customWidth="1"/>
    <col min="2051" max="2055" width="10.625" style="1397" customWidth="1"/>
    <col min="2056" max="2061" width="8.625" style="1397" customWidth="1"/>
    <col min="2062" max="2305" width="8.875" style="1397"/>
    <col min="2306" max="2306" width="15.75" style="1397" customWidth="1"/>
    <col min="2307" max="2311" width="10.625" style="1397" customWidth="1"/>
    <col min="2312" max="2317" width="8.625" style="1397" customWidth="1"/>
    <col min="2318" max="2561" width="8.875" style="1397"/>
    <col min="2562" max="2562" width="15.75" style="1397" customWidth="1"/>
    <col min="2563" max="2567" width="10.625" style="1397" customWidth="1"/>
    <col min="2568" max="2573" width="8.625" style="1397" customWidth="1"/>
    <col min="2574" max="2817" width="8.875" style="1397"/>
    <col min="2818" max="2818" width="15.75" style="1397" customWidth="1"/>
    <col min="2819" max="2823" width="10.625" style="1397" customWidth="1"/>
    <col min="2824" max="2829" width="8.625" style="1397" customWidth="1"/>
    <col min="2830" max="3073" width="8.875" style="1397"/>
    <col min="3074" max="3074" width="15.75" style="1397" customWidth="1"/>
    <col min="3075" max="3079" width="10.625" style="1397" customWidth="1"/>
    <col min="3080" max="3085" width="8.625" style="1397" customWidth="1"/>
    <col min="3086" max="3329" width="8.875" style="1397"/>
    <col min="3330" max="3330" width="15.75" style="1397" customWidth="1"/>
    <col min="3331" max="3335" width="10.625" style="1397" customWidth="1"/>
    <col min="3336" max="3341" width="8.625" style="1397" customWidth="1"/>
    <col min="3342" max="3585" width="8.875" style="1397"/>
    <col min="3586" max="3586" width="15.75" style="1397" customWidth="1"/>
    <col min="3587" max="3591" width="10.625" style="1397" customWidth="1"/>
    <col min="3592" max="3597" width="8.625" style="1397" customWidth="1"/>
    <col min="3598" max="3841" width="8.875" style="1397"/>
    <col min="3842" max="3842" width="15.75" style="1397" customWidth="1"/>
    <col min="3843" max="3847" width="10.625" style="1397" customWidth="1"/>
    <col min="3848" max="3853" width="8.625" style="1397" customWidth="1"/>
    <col min="3854" max="4097" width="8.875" style="1397"/>
    <col min="4098" max="4098" width="15.75" style="1397" customWidth="1"/>
    <col min="4099" max="4103" width="10.625" style="1397" customWidth="1"/>
    <col min="4104" max="4109" width="8.625" style="1397" customWidth="1"/>
    <col min="4110" max="4353" width="8.875" style="1397"/>
    <col min="4354" max="4354" width="15.75" style="1397" customWidth="1"/>
    <col min="4355" max="4359" width="10.625" style="1397" customWidth="1"/>
    <col min="4360" max="4365" width="8.625" style="1397" customWidth="1"/>
    <col min="4366" max="4609" width="8.875" style="1397"/>
    <col min="4610" max="4610" width="15.75" style="1397" customWidth="1"/>
    <col min="4611" max="4615" width="10.625" style="1397" customWidth="1"/>
    <col min="4616" max="4621" width="8.625" style="1397" customWidth="1"/>
    <col min="4622" max="4865" width="8.875" style="1397"/>
    <col min="4866" max="4866" width="15.75" style="1397" customWidth="1"/>
    <col min="4867" max="4871" width="10.625" style="1397" customWidth="1"/>
    <col min="4872" max="4877" width="8.625" style="1397" customWidth="1"/>
    <col min="4878" max="5121" width="8.875" style="1397"/>
    <col min="5122" max="5122" width="15.75" style="1397" customWidth="1"/>
    <col min="5123" max="5127" width="10.625" style="1397" customWidth="1"/>
    <col min="5128" max="5133" width="8.625" style="1397" customWidth="1"/>
    <col min="5134" max="5377" width="8.875" style="1397"/>
    <col min="5378" max="5378" width="15.75" style="1397" customWidth="1"/>
    <col min="5379" max="5383" width="10.625" style="1397" customWidth="1"/>
    <col min="5384" max="5389" width="8.625" style="1397" customWidth="1"/>
    <col min="5390" max="5633" width="8.875" style="1397"/>
    <col min="5634" max="5634" width="15.75" style="1397" customWidth="1"/>
    <col min="5635" max="5639" width="10.625" style="1397" customWidth="1"/>
    <col min="5640" max="5645" width="8.625" style="1397" customWidth="1"/>
    <col min="5646" max="5889" width="8.875" style="1397"/>
    <col min="5890" max="5890" width="15.75" style="1397" customWidth="1"/>
    <col min="5891" max="5895" width="10.625" style="1397" customWidth="1"/>
    <col min="5896" max="5901" width="8.625" style="1397" customWidth="1"/>
    <col min="5902" max="6145" width="8.875" style="1397"/>
    <col min="6146" max="6146" width="15.75" style="1397" customWidth="1"/>
    <col min="6147" max="6151" width="10.625" style="1397" customWidth="1"/>
    <col min="6152" max="6157" width="8.625" style="1397" customWidth="1"/>
    <col min="6158" max="6401" width="8.875" style="1397"/>
    <col min="6402" max="6402" width="15.75" style="1397" customWidth="1"/>
    <col min="6403" max="6407" width="10.625" style="1397" customWidth="1"/>
    <col min="6408" max="6413" width="8.625" style="1397" customWidth="1"/>
    <col min="6414" max="6657" width="8.875" style="1397"/>
    <col min="6658" max="6658" width="15.75" style="1397" customWidth="1"/>
    <col min="6659" max="6663" width="10.625" style="1397" customWidth="1"/>
    <col min="6664" max="6669" width="8.625" style="1397" customWidth="1"/>
    <col min="6670" max="6913" width="8.875" style="1397"/>
    <col min="6914" max="6914" width="15.75" style="1397" customWidth="1"/>
    <col min="6915" max="6919" width="10.625" style="1397" customWidth="1"/>
    <col min="6920" max="6925" width="8.625" style="1397" customWidth="1"/>
    <col min="6926" max="7169" width="8.875" style="1397"/>
    <col min="7170" max="7170" width="15.75" style="1397" customWidth="1"/>
    <col min="7171" max="7175" width="10.625" style="1397" customWidth="1"/>
    <col min="7176" max="7181" width="8.625" style="1397" customWidth="1"/>
    <col min="7182" max="7425" width="8.875" style="1397"/>
    <col min="7426" max="7426" width="15.75" style="1397" customWidth="1"/>
    <col min="7427" max="7431" width="10.625" style="1397" customWidth="1"/>
    <col min="7432" max="7437" width="8.625" style="1397" customWidth="1"/>
    <col min="7438" max="7681" width="8.875" style="1397"/>
    <col min="7682" max="7682" width="15.75" style="1397" customWidth="1"/>
    <col min="7683" max="7687" width="10.625" style="1397" customWidth="1"/>
    <col min="7688" max="7693" width="8.625" style="1397" customWidth="1"/>
    <col min="7694" max="7937" width="8.875" style="1397"/>
    <col min="7938" max="7938" width="15.75" style="1397" customWidth="1"/>
    <col min="7939" max="7943" width="10.625" style="1397" customWidth="1"/>
    <col min="7944" max="7949" width="8.625" style="1397" customWidth="1"/>
    <col min="7950" max="8193" width="8.875" style="1397"/>
    <col min="8194" max="8194" width="15.75" style="1397" customWidth="1"/>
    <col min="8195" max="8199" width="10.625" style="1397" customWidth="1"/>
    <col min="8200" max="8205" width="8.625" style="1397" customWidth="1"/>
    <col min="8206" max="8449" width="8.875" style="1397"/>
    <col min="8450" max="8450" width="15.75" style="1397" customWidth="1"/>
    <col min="8451" max="8455" width="10.625" style="1397" customWidth="1"/>
    <col min="8456" max="8461" width="8.625" style="1397" customWidth="1"/>
    <col min="8462" max="8705" width="8.875" style="1397"/>
    <col min="8706" max="8706" width="15.75" style="1397" customWidth="1"/>
    <col min="8707" max="8711" width="10.625" style="1397" customWidth="1"/>
    <col min="8712" max="8717" width="8.625" style="1397" customWidth="1"/>
    <col min="8718" max="8961" width="8.875" style="1397"/>
    <col min="8962" max="8962" width="15.75" style="1397" customWidth="1"/>
    <col min="8963" max="8967" width="10.625" style="1397" customWidth="1"/>
    <col min="8968" max="8973" width="8.625" style="1397" customWidth="1"/>
    <col min="8974" max="9217" width="8.875" style="1397"/>
    <col min="9218" max="9218" width="15.75" style="1397" customWidth="1"/>
    <col min="9219" max="9223" width="10.625" style="1397" customWidth="1"/>
    <col min="9224" max="9229" width="8.625" style="1397" customWidth="1"/>
    <col min="9230" max="9473" width="8.875" style="1397"/>
    <col min="9474" max="9474" width="15.75" style="1397" customWidth="1"/>
    <col min="9475" max="9479" width="10.625" style="1397" customWidth="1"/>
    <col min="9480" max="9485" width="8.625" style="1397" customWidth="1"/>
    <col min="9486" max="9729" width="8.875" style="1397"/>
    <col min="9730" max="9730" width="15.75" style="1397" customWidth="1"/>
    <col min="9731" max="9735" width="10.625" style="1397" customWidth="1"/>
    <col min="9736" max="9741" width="8.625" style="1397" customWidth="1"/>
    <col min="9742" max="9985" width="8.875" style="1397"/>
    <col min="9986" max="9986" width="15.75" style="1397" customWidth="1"/>
    <col min="9987" max="9991" width="10.625" style="1397" customWidth="1"/>
    <col min="9992" max="9997" width="8.625" style="1397" customWidth="1"/>
    <col min="9998" max="10241" width="8.875" style="1397"/>
    <col min="10242" max="10242" width="15.75" style="1397" customWidth="1"/>
    <col min="10243" max="10247" width="10.625" style="1397" customWidth="1"/>
    <col min="10248" max="10253" width="8.625" style="1397" customWidth="1"/>
    <col min="10254" max="10497" width="8.875" style="1397"/>
    <col min="10498" max="10498" width="15.75" style="1397" customWidth="1"/>
    <col min="10499" max="10503" width="10.625" style="1397" customWidth="1"/>
    <col min="10504" max="10509" width="8.625" style="1397" customWidth="1"/>
    <col min="10510" max="10753" width="8.875" style="1397"/>
    <col min="10754" max="10754" width="15.75" style="1397" customWidth="1"/>
    <col min="10755" max="10759" width="10.625" style="1397" customWidth="1"/>
    <col min="10760" max="10765" width="8.625" style="1397" customWidth="1"/>
    <col min="10766" max="11009" width="8.875" style="1397"/>
    <col min="11010" max="11010" width="15.75" style="1397" customWidth="1"/>
    <col min="11011" max="11015" width="10.625" style="1397" customWidth="1"/>
    <col min="11016" max="11021" width="8.625" style="1397" customWidth="1"/>
    <col min="11022" max="11265" width="8.875" style="1397"/>
    <col min="11266" max="11266" width="15.75" style="1397" customWidth="1"/>
    <col min="11267" max="11271" width="10.625" style="1397" customWidth="1"/>
    <col min="11272" max="11277" width="8.625" style="1397" customWidth="1"/>
    <col min="11278" max="11521" width="8.875" style="1397"/>
    <col min="11522" max="11522" width="15.75" style="1397" customWidth="1"/>
    <col min="11523" max="11527" width="10.625" style="1397" customWidth="1"/>
    <col min="11528" max="11533" width="8.625" style="1397" customWidth="1"/>
    <col min="11534" max="11777" width="8.875" style="1397"/>
    <col min="11778" max="11778" width="15.75" style="1397" customWidth="1"/>
    <col min="11779" max="11783" width="10.625" style="1397" customWidth="1"/>
    <col min="11784" max="11789" width="8.625" style="1397" customWidth="1"/>
    <col min="11790" max="12033" width="8.875" style="1397"/>
    <col min="12034" max="12034" width="15.75" style="1397" customWidth="1"/>
    <col min="12035" max="12039" width="10.625" style="1397" customWidth="1"/>
    <col min="12040" max="12045" width="8.625" style="1397" customWidth="1"/>
    <col min="12046" max="12289" width="8.875" style="1397"/>
    <col min="12290" max="12290" width="15.75" style="1397" customWidth="1"/>
    <col min="12291" max="12295" width="10.625" style="1397" customWidth="1"/>
    <col min="12296" max="12301" width="8.625" style="1397" customWidth="1"/>
    <col min="12302" max="12545" width="8.875" style="1397"/>
    <col min="12546" max="12546" width="15.75" style="1397" customWidth="1"/>
    <col min="12547" max="12551" width="10.625" style="1397" customWidth="1"/>
    <col min="12552" max="12557" width="8.625" style="1397" customWidth="1"/>
    <col min="12558" max="12801" width="8.875" style="1397"/>
    <col min="12802" max="12802" width="15.75" style="1397" customWidth="1"/>
    <col min="12803" max="12807" width="10.625" style="1397" customWidth="1"/>
    <col min="12808" max="12813" width="8.625" style="1397" customWidth="1"/>
    <col min="12814" max="13057" width="8.875" style="1397"/>
    <col min="13058" max="13058" width="15.75" style="1397" customWidth="1"/>
    <col min="13059" max="13063" width="10.625" style="1397" customWidth="1"/>
    <col min="13064" max="13069" width="8.625" style="1397" customWidth="1"/>
    <col min="13070" max="13313" width="8.875" style="1397"/>
    <col min="13314" max="13314" width="15.75" style="1397" customWidth="1"/>
    <col min="13315" max="13319" width="10.625" style="1397" customWidth="1"/>
    <col min="13320" max="13325" width="8.625" style="1397" customWidth="1"/>
    <col min="13326" max="13569" width="8.875" style="1397"/>
    <col min="13570" max="13570" width="15.75" style="1397" customWidth="1"/>
    <col min="13571" max="13575" width="10.625" style="1397" customWidth="1"/>
    <col min="13576" max="13581" width="8.625" style="1397" customWidth="1"/>
    <col min="13582" max="13825" width="8.875" style="1397"/>
    <col min="13826" max="13826" width="15.75" style="1397" customWidth="1"/>
    <col min="13827" max="13831" width="10.625" style="1397" customWidth="1"/>
    <col min="13832" max="13837" width="8.625" style="1397" customWidth="1"/>
    <col min="13838" max="14081" width="8.875" style="1397"/>
    <col min="14082" max="14082" width="15.75" style="1397" customWidth="1"/>
    <col min="14083" max="14087" width="10.625" style="1397" customWidth="1"/>
    <col min="14088" max="14093" width="8.625" style="1397" customWidth="1"/>
    <col min="14094" max="14337" width="8.875" style="1397"/>
    <col min="14338" max="14338" width="15.75" style="1397" customWidth="1"/>
    <col min="14339" max="14343" width="10.625" style="1397" customWidth="1"/>
    <col min="14344" max="14349" width="8.625" style="1397" customWidth="1"/>
    <col min="14350" max="14593" width="8.875" style="1397"/>
    <col min="14594" max="14594" width="15.75" style="1397" customWidth="1"/>
    <col min="14595" max="14599" width="10.625" style="1397" customWidth="1"/>
    <col min="14600" max="14605" width="8.625" style="1397" customWidth="1"/>
    <col min="14606" max="14849" width="8.875" style="1397"/>
    <col min="14850" max="14850" width="15.75" style="1397" customWidth="1"/>
    <col min="14851" max="14855" width="10.625" style="1397" customWidth="1"/>
    <col min="14856" max="14861" width="8.625" style="1397" customWidth="1"/>
    <col min="14862" max="15105" width="8.875" style="1397"/>
    <col min="15106" max="15106" width="15.75" style="1397" customWidth="1"/>
    <col min="15107" max="15111" width="10.625" style="1397" customWidth="1"/>
    <col min="15112" max="15117" width="8.625" style="1397" customWidth="1"/>
    <col min="15118" max="15361" width="8.875" style="1397"/>
    <col min="15362" max="15362" width="15.75" style="1397" customWidth="1"/>
    <col min="15363" max="15367" width="10.625" style="1397" customWidth="1"/>
    <col min="15368" max="15373" width="8.625" style="1397" customWidth="1"/>
    <col min="15374" max="15617" width="8.875" style="1397"/>
    <col min="15618" max="15618" width="15.75" style="1397" customWidth="1"/>
    <col min="15619" max="15623" width="10.625" style="1397" customWidth="1"/>
    <col min="15624" max="15629" width="8.625" style="1397" customWidth="1"/>
    <col min="15630" max="15873" width="8.875" style="1397"/>
    <col min="15874" max="15874" width="15.75" style="1397" customWidth="1"/>
    <col min="15875" max="15879" width="10.625" style="1397" customWidth="1"/>
    <col min="15880" max="15885" width="8.625" style="1397" customWidth="1"/>
    <col min="15886" max="16129" width="8.875" style="1397"/>
    <col min="16130" max="16130" width="15.75" style="1397" customWidth="1"/>
    <col min="16131" max="16135" width="10.625" style="1397" customWidth="1"/>
    <col min="16136" max="16141" width="8.625" style="1397" customWidth="1"/>
    <col min="16142" max="16384" width="8.875" style="1397"/>
  </cols>
  <sheetData>
    <row r="1" spans="1:13" s="254" customFormat="1" ht="15.95" customHeight="1">
      <c r="A1" s="2092" t="s">
        <v>3108</v>
      </c>
      <c r="B1" s="2095"/>
      <c r="C1" s="259"/>
      <c r="K1" s="260" t="s">
        <v>3124</v>
      </c>
      <c r="L1" s="2093" t="s">
        <v>3125</v>
      </c>
      <c r="M1" s="2094"/>
    </row>
    <row r="2" spans="1:13" s="254" customFormat="1" ht="15.95" customHeight="1">
      <c r="A2" s="2092" t="s">
        <v>3034</v>
      </c>
      <c r="B2" s="2095"/>
      <c r="C2" s="1471" t="s">
        <v>3228</v>
      </c>
      <c r="D2" s="261"/>
      <c r="E2" s="261"/>
      <c r="F2" s="261"/>
      <c r="G2" s="261"/>
      <c r="H2" s="261"/>
      <c r="I2" s="261"/>
      <c r="J2" s="7" t="s">
        <v>220</v>
      </c>
      <c r="K2" s="260" t="s">
        <v>3229</v>
      </c>
      <c r="L2" s="2092" t="s">
        <v>20</v>
      </c>
      <c r="M2" s="2095"/>
    </row>
    <row r="3" spans="1:13" s="1382" customFormat="1" ht="21.2" customHeight="1">
      <c r="A3" s="2113" t="s">
        <v>3230</v>
      </c>
      <c r="B3" s="2113"/>
      <c r="C3" s="2113"/>
      <c r="D3" s="2113"/>
      <c r="E3" s="2113"/>
      <c r="F3" s="2113"/>
      <c r="G3" s="2113"/>
      <c r="H3" s="2113"/>
      <c r="I3" s="2113"/>
      <c r="J3" s="2113"/>
      <c r="K3" s="2113"/>
      <c r="L3" s="2113"/>
      <c r="M3" s="2113"/>
    </row>
    <row r="4" spans="1:13" s="254" customFormat="1" ht="15.95" customHeight="1">
      <c r="C4" s="1576"/>
      <c r="D4" s="1576"/>
      <c r="E4" s="2112" t="s">
        <v>3231</v>
      </c>
      <c r="F4" s="2112"/>
      <c r="G4" s="2112"/>
      <c r="H4" s="2112"/>
      <c r="I4" s="1576"/>
      <c r="J4" s="1576"/>
      <c r="K4" s="1576"/>
      <c r="L4" s="1576"/>
      <c r="M4" s="1383" t="s">
        <v>3232</v>
      </c>
    </row>
    <row r="5" spans="1:13" s="254" customFormat="1" ht="30.2" customHeight="1">
      <c r="A5" s="2116" t="s">
        <v>3233</v>
      </c>
      <c r="B5" s="2117"/>
      <c r="C5" s="2119" t="s">
        <v>3234</v>
      </c>
      <c r="D5" s="2114" t="s">
        <v>3235</v>
      </c>
      <c r="E5" s="2119" t="s">
        <v>3236</v>
      </c>
      <c r="F5" s="2114" t="s">
        <v>3237</v>
      </c>
      <c r="G5" s="2114" t="s">
        <v>3238</v>
      </c>
      <c r="H5" s="2114" t="s">
        <v>3239</v>
      </c>
      <c r="I5" s="2114"/>
      <c r="J5" s="2114"/>
      <c r="K5" s="2114" t="s">
        <v>3240</v>
      </c>
      <c r="L5" s="2114"/>
      <c r="M5" s="2115"/>
    </row>
    <row r="6" spans="1:13" s="1384" customFormat="1" ht="30.2" customHeight="1">
      <c r="A6" s="2112"/>
      <c r="B6" s="2118"/>
      <c r="C6" s="2119"/>
      <c r="D6" s="2114"/>
      <c r="E6" s="2119"/>
      <c r="F6" s="2114"/>
      <c r="G6" s="2114"/>
      <c r="H6" s="260" t="s">
        <v>53</v>
      </c>
      <c r="I6" s="1584" t="s">
        <v>142</v>
      </c>
      <c r="J6" s="1584" t="s">
        <v>68</v>
      </c>
      <c r="K6" s="260" t="s">
        <v>53</v>
      </c>
      <c r="L6" s="1584" t="s">
        <v>142</v>
      </c>
      <c r="M6" s="1585" t="s">
        <v>68</v>
      </c>
    </row>
    <row r="7" spans="1:13" s="1388" customFormat="1" ht="20.100000000000001" customHeight="1">
      <c r="A7" s="1385"/>
      <c r="B7" s="1386"/>
      <c r="C7" s="1387"/>
      <c r="D7" s="1387"/>
      <c r="E7" s="1387"/>
      <c r="F7" s="1387"/>
      <c r="G7" s="1387"/>
      <c r="H7" s="1385"/>
      <c r="I7" s="1387"/>
      <c r="J7" s="1387"/>
      <c r="K7" s="1385"/>
      <c r="L7" s="1387"/>
      <c r="M7" s="1387"/>
    </row>
    <row r="8" spans="1:13" s="1391" customFormat="1" ht="20.100000000000001" customHeight="1">
      <c r="A8" s="1385" t="s">
        <v>67</v>
      </c>
      <c r="B8" s="1389" t="s">
        <v>49</v>
      </c>
      <c r="C8" s="247">
        <f>C9+C10</f>
        <v>16</v>
      </c>
      <c r="D8" s="247">
        <f t="shared" ref="D8:M8" si="0">D9+D10</f>
        <v>113</v>
      </c>
      <c r="E8" s="247">
        <f t="shared" si="0"/>
        <v>43</v>
      </c>
      <c r="F8" s="247">
        <f t="shared" si="0"/>
        <v>322</v>
      </c>
      <c r="G8" s="247">
        <f t="shared" si="0"/>
        <v>27</v>
      </c>
      <c r="H8" s="247">
        <f t="shared" si="0"/>
        <v>519</v>
      </c>
      <c r="I8" s="247">
        <f t="shared" si="0"/>
        <v>116</v>
      </c>
      <c r="J8" s="247">
        <f t="shared" si="0"/>
        <v>403</v>
      </c>
      <c r="K8" s="247">
        <f t="shared" si="0"/>
        <v>133</v>
      </c>
      <c r="L8" s="247">
        <f t="shared" si="0"/>
        <v>6</v>
      </c>
      <c r="M8" s="247">
        <f t="shared" si="0"/>
        <v>127</v>
      </c>
    </row>
    <row r="9" spans="1:13" s="1391" customFormat="1" ht="20.100000000000001" customHeight="1">
      <c r="A9" s="1387"/>
      <c r="B9" s="1392" t="s">
        <v>2280</v>
      </c>
      <c r="C9" s="1417">
        <f>C13+C17+C21</f>
        <v>3</v>
      </c>
      <c r="D9" s="1417">
        <f t="shared" ref="D9:M9" si="1">D13+D17+D21</f>
        <v>16</v>
      </c>
      <c r="E9" s="1417">
        <f t="shared" si="1"/>
        <v>1</v>
      </c>
      <c r="F9" s="1417">
        <f t="shared" si="1"/>
        <v>64</v>
      </c>
      <c r="G9" s="1417">
        <f t="shared" si="1"/>
        <v>6</v>
      </c>
      <c r="H9" s="1417">
        <f t="shared" si="1"/>
        <v>93</v>
      </c>
      <c r="I9" s="1417">
        <f t="shared" si="1"/>
        <v>27</v>
      </c>
      <c r="J9" s="1417">
        <f t="shared" si="1"/>
        <v>66</v>
      </c>
      <c r="K9" s="1417">
        <f t="shared" si="1"/>
        <v>6</v>
      </c>
      <c r="L9" s="1417">
        <f t="shared" si="1"/>
        <v>1</v>
      </c>
      <c r="M9" s="1417">
        <f t="shared" si="1"/>
        <v>5</v>
      </c>
    </row>
    <row r="10" spans="1:13" s="1391" customFormat="1" ht="20.100000000000001" customHeight="1">
      <c r="A10" s="1387"/>
      <c r="B10" s="1392" t="s">
        <v>2281</v>
      </c>
      <c r="C10" s="1417">
        <f>C14+C18+C22</f>
        <v>13</v>
      </c>
      <c r="D10" s="1417">
        <f t="shared" ref="D10:M10" si="2">D14+D18+D22</f>
        <v>97</v>
      </c>
      <c r="E10" s="1417">
        <f t="shared" si="2"/>
        <v>42</v>
      </c>
      <c r="F10" s="1417">
        <f t="shared" si="2"/>
        <v>258</v>
      </c>
      <c r="G10" s="1417">
        <f t="shared" si="2"/>
        <v>21</v>
      </c>
      <c r="H10" s="1417">
        <f t="shared" si="2"/>
        <v>426</v>
      </c>
      <c r="I10" s="1417">
        <f t="shared" si="2"/>
        <v>89</v>
      </c>
      <c r="J10" s="1417">
        <f t="shared" si="2"/>
        <v>337</v>
      </c>
      <c r="K10" s="1417">
        <f t="shared" si="2"/>
        <v>127</v>
      </c>
      <c r="L10" s="1417">
        <f t="shared" si="2"/>
        <v>5</v>
      </c>
      <c r="M10" s="1417">
        <f t="shared" si="2"/>
        <v>122</v>
      </c>
    </row>
    <row r="11" spans="1:13" s="1391" customFormat="1" ht="20.100000000000001" customHeight="1">
      <c r="A11" s="1387"/>
      <c r="B11" s="1392"/>
      <c r="C11" s="247"/>
      <c r="D11" s="247"/>
      <c r="E11" s="247"/>
      <c r="F11" s="247"/>
      <c r="G11" s="247"/>
      <c r="H11" s="252"/>
      <c r="I11" s="247"/>
      <c r="J11" s="247"/>
      <c r="K11" s="252"/>
      <c r="L11" s="247"/>
      <c r="M11" s="252"/>
    </row>
    <row r="12" spans="1:13" s="1391" customFormat="1" ht="20.100000000000001" customHeight="1">
      <c r="A12" s="1385" t="s">
        <v>204</v>
      </c>
      <c r="B12" s="1389" t="s">
        <v>49</v>
      </c>
      <c r="C12" s="247">
        <f t="shared" ref="C12:M12" si="3">SUM(C13:C14)</f>
        <v>0</v>
      </c>
      <c r="D12" s="247">
        <f t="shared" si="3"/>
        <v>0</v>
      </c>
      <c r="E12" s="247">
        <f t="shared" si="3"/>
        <v>0</v>
      </c>
      <c r="F12" s="247">
        <f t="shared" si="3"/>
        <v>0</v>
      </c>
      <c r="G12" s="247">
        <f t="shared" si="3"/>
        <v>0</v>
      </c>
      <c r="H12" s="252">
        <f t="shared" si="3"/>
        <v>0</v>
      </c>
      <c r="I12" s="247">
        <f t="shared" si="3"/>
        <v>0</v>
      </c>
      <c r="J12" s="247">
        <f t="shared" si="3"/>
        <v>0</v>
      </c>
      <c r="K12" s="247">
        <f t="shared" si="3"/>
        <v>0</v>
      </c>
      <c r="L12" s="247">
        <f t="shared" si="3"/>
        <v>0</v>
      </c>
      <c r="M12" s="252">
        <f t="shared" si="3"/>
        <v>0</v>
      </c>
    </row>
    <row r="13" spans="1:13" s="1391" customFormat="1" ht="20.100000000000001" customHeight="1">
      <c r="A13" s="1387"/>
      <c r="B13" s="1392" t="s">
        <v>2280</v>
      </c>
      <c r="C13" s="247">
        <v>0</v>
      </c>
      <c r="D13" s="247">
        <v>0</v>
      </c>
      <c r="E13" s="247">
        <v>0</v>
      </c>
      <c r="F13" s="247">
        <v>0</v>
      </c>
      <c r="G13" s="247">
        <v>0</v>
      </c>
      <c r="H13" s="252">
        <v>0</v>
      </c>
      <c r="I13" s="247">
        <v>0</v>
      </c>
      <c r="J13" s="247">
        <v>0</v>
      </c>
      <c r="K13" s="252">
        <v>0</v>
      </c>
      <c r="L13" s="247">
        <v>0</v>
      </c>
      <c r="M13" s="252">
        <v>0</v>
      </c>
    </row>
    <row r="14" spans="1:13" s="1391" customFormat="1" ht="20.100000000000001" customHeight="1">
      <c r="A14" s="1387"/>
      <c r="B14" s="1392" t="s">
        <v>2281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52">
        <v>0</v>
      </c>
      <c r="I14" s="247">
        <v>0</v>
      </c>
      <c r="J14" s="247">
        <v>0</v>
      </c>
      <c r="K14" s="252">
        <v>0</v>
      </c>
      <c r="L14" s="247">
        <v>0</v>
      </c>
      <c r="M14" s="252">
        <v>0</v>
      </c>
    </row>
    <row r="15" spans="1:13" s="1391" customFormat="1" ht="20.100000000000001" customHeight="1">
      <c r="A15" s="1387"/>
      <c r="B15" s="1392"/>
      <c r="C15" s="247"/>
      <c r="D15" s="247"/>
      <c r="E15" s="247"/>
      <c r="F15" s="247"/>
      <c r="G15" s="247"/>
      <c r="H15" s="252"/>
      <c r="I15" s="247"/>
      <c r="J15" s="247"/>
      <c r="K15" s="252"/>
      <c r="L15" s="247"/>
      <c r="M15" s="252"/>
    </row>
    <row r="16" spans="1:13" s="1391" customFormat="1" ht="20.100000000000001" customHeight="1">
      <c r="A16" s="1385" t="s">
        <v>261</v>
      </c>
      <c r="B16" s="1389" t="s">
        <v>391</v>
      </c>
      <c r="C16" s="247">
        <f t="shared" ref="C16:M16" si="4">SUM(C17:C18)</f>
        <v>16</v>
      </c>
      <c r="D16" s="247">
        <f t="shared" si="4"/>
        <v>113</v>
      </c>
      <c r="E16" s="247">
        <f t="shared" si="4"/>
        <v>43</v>
      </c>
      <c r="F16" s="247">
        <f t="shared" si="4"/>
        <v>322</v>
      </c>
      <c r="G16" s="247">
        <f t="shared" si="4"/>
        <v>27</v>
      </c>
      <c r="H16" s="252">
        <f t="shared" si="4"/>
        <v>519</v>
      </c>
      <c r="I16" s="247">
        <f t="shared" si="4"/>
        <v>116</v>
      </c>
      <c r="J16" s="247">
        <f t="shared" si="4"/>
        <v>403</v>
      </c>
      <c r="K16" s="247">
        <f t="shared" si="4"/>
        <v>133</v>
      </c>
      <c r="L16" s="247">
        <f t="shared" si="4"/>
        <v>6</v>
      </c>
      <c r="M16" s="252">
        <f t="shared" si="4"/>
        <v>127</v>
      </c>
    </row>
    <row r="17" spans="1:35" s="1391" customFormat="1" ht="20.100000000000001" customHeight="1">
      <c r="A17" s="1387"/>
      <c r="B17" s="1392" t="s">
        <v>2280</v>
      </c>
      <c r="C17" s="247">
        <v>3</v>
      </c>
      <c r="D17" s="247">
        <v>16</v>
      </c>
      <c r="E17" s="247">
        <v>1</v>
      </c>
      <c r="F17" s="247">
        <v>64</v>
      </c>
      <c r="G17" s="247">
        <v>6</v>
      </c>
      <c r="H17" s="252">
        <f>SUM(I17:J17)</f>
        <v>93</v>
      </c>
      <c r="I17" s="247">
        <v>27</v>
      </c>
      <c r="J17" s="247">
        <v>66</v>
      </c>
      <c r="K17" s="252">
        <f>SUM(L17:M17)</f>
        <v>6</v>
      </c>
      <c r="L17" s="247">
        <v>1</v>
      </c>
      <c r="M17" s="252">
        <v>5</v>
      </c>
    </row>
    <row r="18" spans="1:35" s="1391" customFormat="1" ht="20.100000000000001" customHeight="1">
      <c r="A18" s="1387"/>
      <c r="B18" s="1392" t="s">
        <v>2281</v>
      </c>
      <c r="C18" s="247">
        <v>13</v>
      </c>
      <c r="D18" s="247">
        <v>97</v>
      </c>
      <c r="E18" s="247">
        <v>42</v>
      </c>
      <c r="F18" s="247">
        <v>258</v>
      </c>
      <c r="G18" s="247">
        <v>21</v>
      </c>
      <c r="H18" s="252">
        <f>SUM(I18:J18)</f>
        <v>426</v>
      </c>
      <c r="I18" s="247">
        <v>89</v>
      </c>
      <c r="J18" s="247">
        <v>337</v>
      </c>
      <c r="K18" s="252">
        <f>SUM(L18:M18)</f>
        <v>127</v>
      </c>
      <c r="L18" s="247">
        <v>5</v>
      </c>
      <c r="M18" s="252">
        <v>122</v>
      </c>
    </row>
    <row r="19" spans="1:35" s="1391" customFormat="1" ht="20.100000000000001" customHeight="1">
      <c r="A19" s="1387"/>
      <c r="B19" s="1392"/>
      <c r="C19" s="247"/>
      <c r="D19" s="247"/>
      <c r="E19" s="247"/>
      <c r="F19" s="247"/>
      <c r="G19" s="247"/>
      <c r="H19" s="252"/>
      <c r="I19" s="247"/>
      <c r="J19" s="247"/>
      <c r="K19" s="252"/>
      <c r="L19" s="247"/>
      <c r="M19" s="252"/>
    </row>
    <row r="20" spans="1:35" s="1391" customFormat="1" ht="20.100000000000001" customHeight="1">
      <c r="A20" s="1385" t="s">
        <v>279</v>
      </c>
      <c r="B20" s="1389" t="s">
        <v>49</v>
      </c>
      <c r="C20" s="247">
        <f t="shared" ref="C20:M20" si="5">SUM(C21:C22)</f>
        <v>0</v>
      </c>
      <c r="D20" s="247">
        <f t="shared" si="5"/>
        <v>0</v>
      </c>
      <c r="E20" s="247">
        <f t="shared" si="5"/>
        <v>0</v>
      </c>
      <c r="F20" s="247">
        <f t="shared" si="5"/>
        <v>0</v>
      </c>
      <c r="G20" s="247">
        <f t="shared" si="5"/>
        <v>0</v>
      </c>
      <c r="H20" s="252">
        <f t="shared" si="5"/>
        <v>0</v>
      </c>
      <c r="I20" s="247">
        <f t="shared" si="5"/>
        <v>0</v>
      </c>
      <c r="J20" s="247">
        <f t="shared" si="5"/>
        <v>0</v>
      </c>
      <c r="K20" s="247">
        <f t="shared" si="5"/>
        <v>0</v>
      </c>
      <c r="L20" s="247">
        <f t="shared" si="5"/>
        <v>0</v>
      </c>
      <c r="M20" s="252">
        <f t="shared" si="5"/>
        <v>0</v>
      </c>
    </row>
    <row r="21" spans="1:35" s="1391" customFormat="1" ht="20.100000000000001" customHeight="1">
      <c r="A21" s="1387"/>
      <c r="B21" s="1392" t="s">
        <v>2280</v>
      </c>
      <c r="C21" s="247">
        <v>0</v>
      </c>
      <c r="D21" s="247">
        <v>0</v>
      </c>
      <c r="E21" s="247">
        <v>0</v>
      </c>
      <c r="F21" s="247">
        <v>0</v>
      </c>
      <c r="G21" s="247">
        <v>0</v>
      </c>
      <c r="H21" s="252">
        <v>0</v>
      </c>
      <c r="I21" s="247">
        <v>0</v>
      </c>
      <c r="J21" s="247">
        <v>0</v>
      </c>
      <c r="K21" s="252">
        <v>0</v>
      </c>
      <c r="L21" s="247">
        <v>0</v>
      </c>
      <c r="M21" s="252">
        <v>0</v>
      </c>
    </row>
    <row r="22" spans="1:35" s="1391" customFormat="1" ht="20.100000000000001" customHeight="1">
      <c r="A22" s="1387"/>
      <c r="B22" s="1392" t="s">
        <v>2281</v>
      </c>
      <c r="C22" s="247">
        <v>0</v>
      </c>
      <c r="D22" s="247">
        <v>0</v>
      </c>
      <c r="E22" s="247">
        <v>0</v>
      </c>
      <c r="F22" s="247">
        <v>0</v>
      </c>
      <c r="G22" s="247">
        <v>0</v>
      </c>
      <c r="H22" s="252">
        <v>0</v>
      </c>
      <c r="I22" s="247">
        <v>0</v>
      </c>
      <c r="J22" s="247">
        <v>0</v>
      </c>
      <c r="K22" s="252">
        <v>0</v>
      </c>
      <c r="L22" s="247">
        <v>0</v>
      </c>
      <c r="M22" s="252">
        <v>0</v>
      </c>
    </row>
    <row r="23" spans="1:35" s="1391" customFormat="1" ht="20.100000000000001" customHeight="1">
      <c r="A23" s="1393"/>
      <c r="B23" s="1394"/>
      <c r="C23" s="1395"/>
      <c r="D23" s="1395"/>
      <c r="E23" s="1395"/>
      <c r="F23" s="1395"/>
      <c r="G23" s="1395"/>
      <c r="H23" s="1396"/>
      <c r="I23" s="1395"/>
      <c r="J23" s="1395"/>
      <c r="K23" s="1396"/>
      <c r="L23" s="1395"/>
      <c r="M23" s="1396"/>
    </row>
    <row r="24" spans="1:35" s="254" customFormat="1" ht="13.9" customHeight="1">
      <c r="A24" s="253" t="s">
        <v>83</v>
      </c>
      <c r="B24" s="255" t="s">
        <v>84</v>
      </c>
      <c r="D24" s="256"/>
      <c r="E24" s="254" t="s">
        <v>85</v>
      </c>
      <c r="F24" s="256"/>
      <c r="H24" s="253" t="s">
        <v>87</v>
      </c>
      <c r="M24" s="1607" t="s">
        <v>321</v>
      </c>
    </row>
    <row r="25" spans="1:35" s="254" customFormat="1" ht="13.9" customHeight="1">
      <c r="D25" s="256"/>
      <c r="E25" s="254" t="s">
        <v>86</v>
      </c>
      <c r="F25" s="256"/>
      <c r="I25" s="257"/>
      <c r="J25" s="257"/>
    </row>
    <row r="26" spans="1:35" s="254" customFormat="1" ht="13.9" customHeight="1">
      <c r="D26" s="256"/>
      <c r="E26" s="256"/>
      <c r="F26" s="256"/>
      <c r="G26" s="258"/>
      <c r="I26" s="257"/>
      <c r="J26" s="257"/>
    </row>
    <row r="27" spans="1:35" s="254" customFormat="1" ht="13.9" customHeight="1">
      <c r="A27" s="94" t="s">
        <v>141</v>
      </c>
      <c r="B27" s="709"/>
      <c r="C27" s="259"/>
    </row>
    <row r="28" spans="1:35" s="254" customFormat="1" ht="13.9" customHeight="1">
      <c r="A28" s="254" t="s">
        <v>272</v>
      </c>
      <c r="C28" s="259"/>
    </row>
    <row r="29" spans="1:35" s="94" customFormat="1" ht="13.9" customHeight="1">
      <c r="A29" s="157"/>
      <c r="B29" s="157"/>
      <c r="AE29" s="1469"/>
      <c r="AF29" s="1469"/>
      <c r="AG29" s="1469"/>
      <c r="AH29" s="1469"/>
      <c r="AI29" s="1469"/>
    </row>
  </sheetData>
  <mergeCells count="14">
    <mergeCell ref="H5:J5"/>
    <mergeCell ref="K5:M5"/>
    <mergeCell ref="A5:B6"/>
    <mergeCell ref="C5:C6"/>
    <mergeCell ref="D5:D6"/>
    <mergeCell ref="E5:E6"/>
    <mergeCell ref="F5:F6"/>
    <mergeCell ref="G5:G6"/>
    <mergeCell ref="E4:H4"/>
    <mergeCell ref="A1:B1"/>
    <mergeCell ref="L1:M1"/>
    <mergeCell ref="A2:B2"/>
    <mergeCell ref="L2:M2"/>
    <mergeCell ref="A3:M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view="pageBreakPreview" zoomScaleNormal="100" zoomScaleSheetLayoutView="100" workbookViewId="0">
      <selection activeCell="I10" sqref="I10"/>
    </sheetView>
  </sheetViews>
  <sheetFormatPr defaultColWidth="9" defaultRowHeight="12.75"/>
  <cols>
    <col min="1" max="1" width="15.625" style="94" customWidth="1"/>
    <col min="2" max="7" width="18.625" style="94" customWidth="1"/>
    <col min="8" max="16384" width="9" style="94"/>
  </cols>
  <sheetData>
    <row r="1" spans="1:8" ht="18" customHeight="1">
      <c r="A1" s="1439" t="s">
        <v>143</v>
      </c>
      <c r="B1" s="1469"/>
      <c r="C1" s="1469"/>
      <c r="D1" s="1462"/>
      <c r="E1" s="1449"/>
      <c r="F1" s="1437" t="s">
        <v>139</v>
      </c>
      <c r="G1" s="1487" t="s">
        <v>273</v>
      </c>
    </row>
    <row r="2" spans="1:8" ht="18" customHeight="1">
      <c r="A2" s="1439" t="s">
        <v>34</v>
      </c>
      <c r="B2" s="11" t="s">
        <v>88</v>
      </c>
      <c r="C2" s="11"/>
      <c r="D2" s="1447"/>
      <c r="E2" s="7" t="s">
        <v>220</v>
      </c>
      <c r="F2" s="1437" t="s">
        <v>208</v>
      </c>
      <c r="G2" s="1290" t="s">
        <v>5</v>
      </c>
    </row>
    <row r="3" spans="1:8" s="100" customFormat="1" ht="21.2" customHeight="1">
      <c r="A3" s="1748" t="s">
        <v>2402</v>
      </c>
      <c r="B3" s="1748"/>
      <c r="C3" s="1748"/>
      <c r="D3" s="1748"/>
      <c r="E3" s="1748"/>
      <c r="F3" s="1748"/>
      <c r="G3" s="1748"/>
    </row>
    <row r="4" spans="1:8" s="96" customFormat="1" ht="21" customHeight="1">
      <c r="A4" s="1586"/>
      <c r="B4" s="2120" t="s">
        <v>2278</v>
      </c>
      <c r="C4" s="2120"/>
      <c r="D4" s="2120"/>
      <c r="E4" s="2120"/>
      <c r="F4" s="2120"/>
      <c r="G4" s="1466" t="s">
        <v>224</v>
      </c>
    </row>
    <row r="5" spans="1:8" s="17" customFormat="1" ht="33" customHeight="1">
      <c r="A5" s="90" t="s">
        <v>768</v>
      </c>
      <c r="B5" s="2121" t="s">
        <v>104</v>
      </c>
      <c r="C5" s="2122"/>
      <c r="D5" s="2121" t="s">
        <v>267</v>
      </c>
      <c r="E5" s="2122"/>
      <c r="F5" s="2121" t="s">
        <v>268</v>
      </c>
      <c r="G5" s="2123"/>
    </row>
    <row r="6" spans="1:8" ht="21" customHeight="1">
      <c r="A6" s="1449" t="s">
        <v>878</v>
      </c>
      <c r="B6" s="18"/>
      <c r="C6" s="21">
        <f>SUM(E6,G6)</f>
        <v>51</v>
      </c>
      <c r="D6" s="21"/>
      <c r="E6" s="21">
        <f>SUM(E9:E11)</f>
        <v>32</v>
      </c>
      <c r="F6" s="21"/>
      <c r="G6" s="21">
        <f>SUM(G9:G11)</f>
        <v>19</v>
      </c>
      <c r="H6" s="19"/>
    </row>
    <row r="7" spans="1:8" ht="10.15" customHeight="1">
      <c r="A7" s="20"/>
      <c r="B7" s="18"/>
      <c r="C7" s="21"/>
      <c r="D7" s="21"/>
      <c r="E7" s="21"/>
      <c r="F7" s="21"/>
      <c r="G7" s="21"/>
    </row>
    <row r="8" spans="1:8" ht="21" customHeight="1">
      <c r="A8" s="20" t="s">
        <v>414</v>
      </c>
      <c r="B8" s="18"/>
      <c r="C8" s="21"/>
      <c r="D8" s="21"/>
      <c r="E8" s="21"/>
      <c r="F8" s="21"/>
      <c r="G8" s="21"/>
    </row>
    <row r="9" spans="1:8" ht="21" customHeight="1">
      <c r="A9" s="55" t="s">
        <v>204</v>
      </c>
      <c r="B9" s="21"/>
      <c r="C9" s="21">
        <f>SUM(E9,G9)</f>
        <v>0</v>
      </c>
      <c r="D9" s="21"/>
      <c r="E9" s="21">
        <v>0</v>
      </c>
      <c r="F9" s="21"/>
      <c r="G9" s="21">
        <v>0</v>
      </c>
    </row>
    <row r="10" spans="1:8" ht="21" customHeight="1">
      <c r="A10" s="55" t="s">
        <v>261</v>
      </c>
      <c r="B10" s="18"/>
      <c r="C10" s="21">
        <f>SUM(E10,G10)</f>
        <v>51</v>
      </c>
      <c r="D10" s="21"/>
      <c r="E10" s="21">
        <v>32</v>
      </c>
      <c r="F10" s="21"/>
      <c r="G10" s="21">
        <v>19</v>
      </c>
    </row>
    <row r="11" spans="1:8" ht="21" customHeight="1">
      <c r="A11" s="55" t="s">
        <v>279</v>
      </c>
      <c r="B11" s="18"/>
      <c r="C11" s="21">
        <f>SUM(E11,G11)</f>
        <v>0</v>
      </c>
      <c r="D11" s="21"/>
      <c r="E11" s="21">
        <v>0</v>
      </c>
      <c r="F11" s="21"/>
      <c r="G11" s="21">
        <v>0</v>
      </c>
    </row>
    <row r="12" spans="1:8" ht="10.15" customHeight="1">
      <c r="A12" s="1479"/>
      <c r="B12" s="18"/>
      <c r="C12" s="21"/>
      <c r="D12" s="21"/>
      <c r="E12" s="21"/>
      <c r="F12" s="21"/>
      <c r="G12" s="21"/>
    </row>
    <row r="13" spans="1:8" ht="21" customHeight="1">
      <c r="A13" s="20" t="s">
        <v>280</v>
      </c>
      <c r="B13" s="18"/>
      <c r="C13" s="21"/>
      <c r="D13" s="21"/>
      <c r="E13" s="21"/>
      <c r="F13" s="21"/>
      <c r="G13" s="21"/>
    </row>
    <row r="14" spans="1:8" ht="21" customHeight="1">
      <c r="A14" s="1663" t="s">
        <v>270</v>
      </c>
      <c r="B14" s="18"/>
      <c r="C14" s="21">
        <f t="shared" ref="C14:C25" si="0">SUM(E14,G14)</f>
        <v>1</v>
      </c>
      <c r="D14" s="21"/>
      <c r="E14" s="21">
        <v>0</v>
      </c>
      <c r="F14" s="21"/>
      <c r="G14" s="21">
        <v>1</v>
      </c>
    </row>
    <row r="15" spans="1:8" ht="21" customHeight="1">
      <c r="A15" s="1663" t="s">
        <v>96</v>
      </c>
      <c r="B15" s="18"/>
      <c r="C15" s="21">
        <f t="shared" si="0"/>
        <v>1</v>
      </c>
      <c r="D15" s="21"/>
      <c r="E15" s="21">
        <v>1</v>
      </c>
      <c r="F15" s="21"/>
      <c r="G15" s="21">
        <v>0</v>
      </c>
    </row>
    <row r="16" spans="1:8" ht="21" customHeight="1">
      <c r="A16" s="1663" t="s">
        <v>97</v>
      </c>
      <c r="B16" s="18"/>
      <c r="C16" s="21">
        <f t="shared" si="0"/>
        <v>6</v>
      </c>
      <c r="D16" s="21"/>
      <c r="E16" s="21">
        <v>3</v>
      </c>
      <c r="F16" s="21"/>
      <c r="G16" s="21">
        <v>3</v>
      </c>
    </row>
    <row r="17" spans="1:15" ht="21" customHeight="1">
      <c r="A17" s="1663" t="s">
        <v>98</v>
      </c>
      <c r="B17" s="18"/>
      <c r="C17" s="21">
        <f t="shared" si="0"/>
        <v>2</v>
      </c>
      <c r="D17" s="21"/>
      <c r="E17" s="21">
        <v>2</v>
      </c>
      <c r="F17" s="21"/>
      <c r="G17" s="21">
        <v>0</v>
      </c>
    </row>
    <row r="18" spans="1:15" ht="21" customHeight="1">
      <c r="A18" s="1663" t="s">
        <v>99</v>
      </c>
      <c r="B18" s="18"/>
      <c r="C18" s="21">
        <f t="shared" si="0"/>
        <v>3</v>
      </c>
      <c r="D18" s="21"/>
      <c r="E18" s="21">
        <v>1</v>
      </c>
      <c r="F18" s="21"/>
      <c r="G18" s="21">
        <v>2</v>
      </c>
    </row>
    <row r="19" spans="1:15" ht="21" customHeight="1">
      <c r="A19" s="1663" t="s">
        <v>281</v>
      </c>
      <c r="B19" s="18"/>
      <c r="C19" s="21">
        <f t="shared" si="0"/>
        <v>10</v>
      </c>
      <c r="D19" s="21"/>
      <c r="E19" s="21">
        <v>8</v>
      </c>
      <c r="F19" s="21"/>
      <c r="G19" s="21">
        <v>2</v>
      </c>
    </row>
    <row r="20" spans="1:15" ht="21" customHeight="1">
      <c r="A20" s="1663" t="s">
        <v>282</v>
      </c>
      <c r="B20" s="18"/>
      <c r="C20" s="21">
        <f t="shared" si="0"/>
        <v>2</v>
      </c>
      <c r="D20" s="21"/>
      <c r="E20" s="21">
        <v>2</v>
      </c>
      <c r="F20" s="21"/>
      <c r="G20" s="21">
        <v>0</v>
      </c>
    </row>
    <row r="21" spans="1:15" ht="21" customHeight="1">
      <c r="A21" s="1663" t="s">
        <v>653</v>
      </c>
      <c r="B21" s="18"/>
      <c r="C21" s="21">
        <f t="shared" si="0"/>
        <v>5</v>
      </c>
      <c r="D21" s="21"/>
      <c r="E21" s="21">
        <v>2</v>
      </c>
      <c r="F21" s="21"/>
      <c r="G21" s="21">
        <v>3</v>
      </c>
    </row>
    <row r="22" spans="1:15" ht="21" customHeight="1">
      <c r="A22" s="1663" t="s">
        <v>283</v>
      </c>
      <c r="B22" s="18"/>
      <c r="C22" s="21">
        <f t="shared" si="0"/>
        <v>5</v>
      </c>
      <c r="D22" s="21"/>
      <c r="E22" s="21">
        <v>5</v>
      </c>
      <c r="F22" s="21"/>
      <c r="G22" s="21">
        <v>0</v>
      </c>
    </row>
    <row r="23" spans="1:15" ht="21" customHeight="1">
      <c r="A23" s="1663" t="s">
        <v>654</v>
      </c>
      <c r="B23" s="18"/>
      <c r="C23" s="21">
        <f t="shared" si="0"/>
        <v>6</v>
      </c>
      <c r="D23" s="21"/>
      <c r="E23" s="21">
        <v>2</v>
      </c>
      <c r="F23" s="21"/>
      <c r="G23" s="21">
        <v>4</v>
      </c>
    </row>
    <row r="24" spans="1:15" ht="21" customHeight="1">
      <c r="A24" s="1663" t="s">
        <v>271</v>
      </c>
      <c r="B24" s="18"/>
      <c r="C24" s="21">
        <f t="shared" si="0"/>
        <v>5</v>
      </c>
      <c r="D24" s="21"/>
      <c r="E24" s="21">
        <v>3</v>
      </c>
      <c r="F24" s="21"/>
      <c r="G24" s="21">
        <v>2</v>
      </c>
    </row>
    <row r="25" spans="1:15" ht="21" customHeight="1">
      <c r="A25" s="1665" t="s">
        <v>295</v>
      </c>
      <c r="B25" s="22"/>
      <c r="C25" s="1505">
        <f t="shared" si="0"/>
        <v>5</v>
      </c>
      <c r="D25" s="1505"/>
      <c r="E25" s="1505">
        <v>3</v>
      </c>
      <c r="F25" s="1505"/>
      <c r="G25" s="1505">
        <v>2</v>
      </c>
    </row>
    <row r="26" spans="1:15" ht="13.9" customHeight="1">
      <c r="A26" s="69" t="s">
        <v>83</v>
      </c>
      <c r="B26" s="313" t="s">
        <v>84</v>
      </c>
      <c r="D26" s="69" t="s">
        <v>85</v>
      </c>
      <c r="E26" s="311" t="s">
        <v>87</v>
      </c>
      <c r="G26" s="1607" t="s">
        <v>321</v>
      </c>
      <c r="H26" s="46"/>
      <c r="I26" s="1595"/>
      <c r="K26" s="1595"/>
    </row>
    <row r="27" spans="1:15" ht="13.9" customHeight="1">
      <c r="B27" s="157"/>
      <c r="D27" s="157" t="s">
        <v>86</v>
      </c>
    </row>
    <row r="28" spans="1:15" ht="13.9" customHeight="1">
      <c r="B28" s="157"/>
      <c r="C28" s="157"/>
      <c r="E28" s="157"/>
    </row>
    <row r="29" spans="1:15" ht="13.9" customHeight="1">
      <c r="A29" s="94" t="s">
        <v>141</v>
      </c>
    </row>
    <row r="30" spans="1:15" s="24" customFormat="1" ht="13.9" customHeight="1">
      <c r="A30" s="94" t="s">
        <v>272</v>
      </c>
      <c r="B30" s="23"/>
      <c r="C30" s="23"/>
      <c r="D30" s="23"/>
      <c r="E30" s="23"/>
      <c r="F30" s="23"/>
      <c r="H30" s="25"/>
      <c r="I30" s="25"/>
      <c r="J30" s="25"/>
      <c r="K30" s="25"/>
      <c r="L30" s="25"/>
      <c r="M30" s="25"/>
      <c r="N30" s="25"/>
      <c r="O30" s="26"/>
    </row>
  </sheetData>
  <mergeCells count="5">
    <mergeCell ref="A3:G3"/>
    <mergeCell ref="B4:F4"/>
    <mergeCell ref="B5:C5"/>
    <mergeCell ref="D5:E5"/>
    <mergeCell ref="F5:G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3" orientation="landscape" r:id="rId1"/>
  <headerFooter alignWithMargins="0">
    <oddFooter>&amp;C&amp;"Times New Roman,標準"&amp;8&amp;A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view="pageBreakPreview" zoomScale="90" zoomScaleNormal="100" zoomScaleSheetLayoutView="90" workbookViewId="0">
      <selection activeCell="I10" sqref="I10"/>
    </sheetView>
  </sheetViews>
  <sheetFormatPr defaultColWidth="9.125" defaultRowHeight="15.75"/>
  <cols>
    <col min="1" max="1" width="15.5" style="718" customWidth="1"/>
    <col min="2" max="2" width="5.125" style="718" customWidth="1"/>
    <col min="3" max="10" width="14.125" style="718" customWidth="1"/>
    <col min="11" max="252" width="9" style="718" customWidth="1"/>
    <col min="253" max="253" width="15.5" style="718" customWidth="1"/>
    <col min="254" max="254" width="5.125" style="718" customWidth="1"/>
    <col min="255" max="16384" width="9.125" style="718"/>
  </cols>
  <sheetData>
    <row r="1" spans="1:10" s="709" customFormat="1" ht="15.95" customHeight="1">
      <c r="A1" s="2131" t="s">
        <v>143</v>
      </c>
      <c r="B1" s="2132"/>
      <c r="C1" s="721"/>
      <c r="D1" s="721"/>
      <c r="E1" s="721"/>
      <c r="F1" s="721"/>
      <c r="G1" s="721"/>
      <c r="H1" s="1594" t="s">
        <v>139</v>
      </c>
      <c r="I1" s="2131" t="s">
        <v>89</v>
      </c>
      <c r="J1" s="2132"/>
    </row>
    <row r="2" spans="1:10" s="709" customFormat="1" ht="15.95" customHeight="1">
      <c r="A2" s="2131" t="s">
        <v>34</v>
      </c>
      <c r="B2" s="2132"/>
      <c r="C2" s="48" t="s">
        <v>238</v>
      </c>
      <c r="D2" s="1591"/>
      <c r="E2" s="1591"/>
      <c r="F2" s="1591"/>
      <c r="G2" s="7" t="s">
        <v>288</v>
      </c>
      <c r="H2" s="1594" t="s">
        <v>208</v>
      </c>
      <c r="I2" s="2131" t="s">
        <v>7</v>
      </c>
      <c r="J2" s="2132"/>
    </row>
    <row r="3" spans="1:10" s="1377" customFormat="1" ht="21.95" customHeight="1">
      <c r="A3" s="2133" t="s">
        <v>2400</v>
      </c>
      <c r="B3" s="2133"/>
      <c r="C3" s="2133"/>
      <c r="D3" s="2133"/>
      <c r="E3" s="2133"/>
      <c r="F3" s="2133"/>
      <c r="G3" s="2133"/>
      <c r="H3" s="2133"/>
      <c r="I3" s="2133"/>
      <c r="J3" s="2133"/>
    </row>
    <row r="4" spans="1:10" s="709" customFormat="1" ht="15.95" customHeight="1">
      <c r="D4" s="1589"/>
      <c r="E4" s="2124" t="s">
        <v>2401</v>
      </c>
      <c r="F4" s="2124"/>
      <c r="G4" s="1616"/>
      <c r="H4" s="1616"/>
      <c r="I4" s="1616"/>
      <c r="J4" s="1378" t="s">
        <v>224</v>
      </c>
    </row>
    <row r="5" spans="1:10" s="709" customFormat="1" ht="18" customHeight="1">
      <c r="A5" s="2125" t="s">
        <v>669</v>
      </c>
      <c r="B5" s="2126"/>
      <c r="C5" s="2129" t="s">
        <v>2266</v>
      </c>
      <c r="D5" s="2130"/>
      <c r="E5" s="2130"/>
      <c r="F5" s="2130"/>
      <c r="G5" s="2129" t="s">
        <v>2267</v>
      </c>
      <c r="H5" s="2130"/>
      <c r="I5" s="2130"/>
      <c r="J5" s="2130"/>
    </row>
    <row r="6" spans="1:10" s="709" customFormat="1" ht="18" customHeight="1">
      <c r="A6" s="2127"/>
      <c r="B6" s="2128"/>
      <c r="C6" s="1593" t="s">
        <v>67</v>
      </c>
      <c r="D6" s="1593" t="s">
        <v>204</v>
      </c>
      <c r="E6" s="1593" t="s">
        <v>261</v>
      </c>
      <c r="F6" s="1593" t="s">
        <v>279</v>
      </c>
      <c r="G6" s="1593" t="s">
        <v>67</v>
      </c>
      <c r="H6" s="1593" t="s">
        <v>204</v>
      </c>
      <c r="I6" s="1593" t="s">
        <v>261</v>
      </c>
      <c r="J6" s="1593" t="s">
        <v>279</v>
      </c>
    </row>
    <row r="7" spans="1:10" s="709" customFormat="1" ht="20.25" customHeight="1">
      <c r="A7" s="734" t="s">
        <v>953</v>
      </c>
      <c r="B7" s="1590" t="s">
        <v>391</v>
      </c>
      <c r="C7" s="322">
        <f>SUM(D7:F7)</f>
        <v>968</v>
      </c>
      <c r="D7" s="322">
        <f>SUM(D8:D9)</f>
        <v>0</v>
      </c>
      <c r="E7" s="322">
        <f>SUM(E8:E9)</f>
        <v>946</v>
      </c>
      <c r="F7" s="322">
        <f>SUM(F8:F9)</f>
        <v>22</v>
      </c>
      <c r="G7" s="322">
        <f>SUM(H7:J7)</f>
        <v>135</v>
      </c>
      <c r="H7" s="321">
        <f>SUM(H8:H9)</f>
        <v>0</v>
      </c>
      <c r="I7" s="321">
        <f>SUM(I8:I9)</f>
        <v>130</v>
      </c>
      <c r="J7" s="322">
        <f>SUM(J8:J9)</f>
        <v>5</v>
      </c>
    </row>
    <row r="8" spans="1:10" s="709" customFormat="1" ht="20.25" customHeight="1">
      <c r="A8" s="734"/>
      <c r="B8" s="653" t="s">
        <v>142</v>
      </c>
      <c r="C8" s="322">
        <f>SUM(D8:F8)</f>
        <v>164</v>
      </c>
      <c r="D8" s="322">
        <f t="shared" ref="D8:F9" si="0">D11+D13+D15+D17+D19+D21+D23+D25+D27</f>
        <v>0</v>
      </c>
      <c r="E8" s="322">
        <f t="shared" si="0"/>
        <v>159</v>
      </c>
      <c r="F8" s="322">
        <f t="shared" si="0"/>
        <v>5</v>
      </c>
      <c r="G8" s="322">
        <f>SUM(H8:J8)</f>
        <v>70</v>
      </c>
      <c r="H8" s="321">
        <f t="shared" ref="H8:J9" si="1">H11+H13+H15+H17+H19+H21+H23+H25+H27</f>
        <v>0</v>
      </c>
      <c r="I8" s="321">
        <f t="shared" si="1"/>
        <v>66</v>
      </c>
      <c r="J8" s="322">
        <f t="shared" si="1"/>
        <v>4</v>
      </c>
    </row>
    <row r="9" spans="1:10" s="709" customFormat="1" ht="20.25" customHeight="1">
      <c r="A9" s="721"/>
      <c r="B9" s="653" t="s">
        <v>68</v>
      </c>
      <c r="C9" s="322">
        <f>SUM(D9:F9)</f>
        <v>804</v>
      </c>
      <c r="D9" s="322">
        <f t="shared" si="0"/>
        <v>0</v>
      </c>
      <c r="E9" s="322">
        <f t="shared" si="0"/>
        <v>787</v>
      </c>
      <c r="F9" s="322">
        <f t="shared" si="0"/>
        <v>17</v>
      </c>
      <c r="G9" s="322">
        <f>SUM(H9:J9)</f>
        <v>65</v>
      </c>
      <c r="H9" s="321">
        <f t="shared" si="1"/>
        <v>0</v>
      </c>
      <c r="I9" s="321">
        <f t="shared" si="1"/>
        <v>64</v>
      </c>
      <c r="J9" s="322">
        <f t="shared" si="1"/>
        <v>1</v>
      </c>
    </row>
    <row r="10" spans="1:10" s="709" customFormat="1" ht="25.5" customHeight="1">
      <c r="A10" s="734" t="s">
        <v>1909</v>
      </c>
      <c r="B10" s="653"/>
      <c r="C10" s="322"/>
      <c r="D10" s="322"/>
      <c r="E10" s="322"/>
      <c r="F10" s="322"/>
      <c r="G10" s="322"/>
      <c r="H10" s="321"/>
      <c r="I10" s="321"/>
      <c r="J10" s="322"/>
    </row>
    <row r="11" spans="1:10" s="709" customFormat="1" ht="20.25" customHeight="1">
      <c r="A11" s="1379" t="s">
        <v>2268</v>
      </c>
      <c r="B11" s="653" t="s">
        <v>142</v>
      </c>
      <c r="C11" s="320">
        <f t="shared" ref="C11:C28" si="2">SUM(D11:F11)</f>
        <v>2</v>
      </c>
      <c r="D11" s="320">
        <v>0</v>
      </c>
      <c r="E11" s="320">
        <v>1</v>
      </c>
      <c r="F11" s="320">
        <v>1</v>
      </c>
      <c r="G11" s="320">
        <f t="shared" ref="G11:G28" si="3">SUM(H11:J11)</f>
        <v>0</v>
      </c>
      <c r="H11" s="321">
        <v>0</v>
      </c>
      <c r="I11" s="321">
        <v>0</v>
      </c>
      <c r="J11" s="321">
        <v>0</v>
      </c>
    </row>
    <row r="12" spans="1:10" s="709" customFormat="1" ht="20.25" customHeight="1">
      <c r="A12" s="1379"/>
      <c r="B12" s="653" t="s">
        <v>68</v>
      </c>
      <c r="C12" s="320">
        <f t="shared" si="2"/>
        <v>3</v>
      </c>
      <c r="D12" s="320">
        <v>0</v>
      </c>
      <c r="E12" s="320">
        <v>3</v>
      </c>
      <c r="F12" s="320">
        <v>0</v>
      </c>
      <c r="G12" s="320">
        <f t="shared" si="3"/>
        <v>0</v>
      </c>
      <c r="H12" s="321">
        <v>0</v>
      </c>
      <c r="I12" s="321">
        <v>0</v>
      </c>
      <c r="J12" s="321">
        <v>0</v>
      </c>
    </row>
    <row r="13" spans="1:10" s="709" customFormat="1" ht="20.25" customHeight="1">
      <c r="A13" s="1379" t="s">
        <v>2269</v>
      </c>
      <c r="B13" s="653" t="s">
        <v>142</v>
      </c>
      <c r="C13" s="321">
        <f t="shared" si="2"/>
        <v>11</v>
      </c>
      <c r="D13" s="320">
        <v>0</v>
      </c>
      <c r="E13" s="321">
        <v>11</v>
      </c>
      <c r="F13" s="321">
        <v>0</v>
      </c>
      <c r="G13" s="321">
        <f t="shared" si="3"/>
        <v>0</v>
      </c>
      <c r="H13" s="321">
        <v>0</v>
      </c>
      <c r="I13" s="321">
        <v>0</v>
      </c>
      <c r="J13" s="321">
        <v>0</v>
      </c>
    </row>
    <row r="14" spans="1:10" s="709" customFormat="1" ht="20.25" customHeight="1">
      <c r="A14" s="1379"/>
      <c r="B14" s="653" t="s">
        <v>68</v>
      </c>
      <c r="C14" s="321">
        <f t="shared" si="2"/>
        <v>25</v>
      </c>
      <c r="D14" s="320">
        <v>0</v>
      </c>
      <c r="E14" s="321">
        <v>23</v>
      </c>
      <c r="F14" s="321">
        <v>2</v>
      </c>
      <c r="G14" s="321">
        <f t="shared" si="3"/>
        <v>0</v>
      </c>
      <c r="H14" s="321">
        <v>0</v>
      </c>
      <c r="I14" s="321">
        <v>0</v>
      </c>
      <c r="J14" s="321">
        <v>0</v>
      </c>
    </row>
    <row r="15" spans="1:10" s="709" customFormat="1" ht="20.25" customHeight="1">
      <c r="A15" s="1379" t="s">
        <v>2270</v>
      </c>
      <c r="B15" s="653" t="s">
        <v>142</v>
      </c>
      <c r="C15" s="321">
        <f t="shared" si="2"/>
        <v>18</v>
      </c>
      <c r="D15" s="320">
        <v>0</v>
      </c>
      <c r="E15" s="321">
        <v>18</v>
      </c>
      <c r="F15" s="321">
        <v>0</v>
      </c>
      <c r="G15" s="321">
        <f t="shared" si="3"/>
        <v>0</v>
      </c>
      <c r="H15" s="321">
        <v>0</v>
      </c>
      <c r="I15" s="321">
        <v>0</v>
      </c>
      <c r="J15" s="321">
        <v>0</v>
      </c>
    </row>
    <row r="16" spans="1:10" s="709" customFormat="1" ht="20.25" customHeight="1">
      <c r="A16" s="1379"/>
      <c r="B16" s="653" t="s">
        <v>68</v>
      </c>
      <c r="C16" s="321">
        <f t="shared" si="2"/>
        <v>74</v>
      </c>
      <c r="D16" s="320">
        <v>0</v>
      </c>
      <c r="E16" s="321">
        <v>73</v>
      </c>
      <c r="F16" s="321">
        <v>1</v>
      </c>
      <c r="G16" s="321">
        <f t="shared" si="3"/>
        <v>0</v>
      </c>
      <c r="H16" s="321">
        <v>0</v>
      </c>
      <c r="I16" s="321">
        <v>0</v>
      </c>
      <c r="J16" s="321">
        <v>0</v>
      </c>
    </row>
    <row r="17" spans="1:16" s="709" customFormat="1" ht="20.25" customHeight="1">
      <c r="A17" s="1379" t="s">
        <v>2271</v>
      </c>
      <c r="B17" s="653" t="s">
        <v>142</v>
      </c>
      <c r="C17" s="321">
        <f t="shared" si="2"/>
        <v>28</v>
      </c>
      <c r="D17" s="320">
        <v>0</v>
      </c>
      <c r="E17" s="321">
        <v>26</v>
      </c>
      <c r="F17" s="321">
        <v>2</v>
      </c>
      <c r="G17" s="321">
        <f t="shared" si="3"/>
        <v>2</v>
      </c>
      <c r="H17" s="321">
        <v>0</v>
      </c>
      <c r="I17" s="321">
        <v>0</v>
      </c>
      <c r="J17" s="321">
        <v>2</v>
      </c>
    </row>
    <row r="18" spans="1:16" s="709" customFormat="1" ht="20.25" customHeight="1">
      <c r="A18" s="1379"/>
      <c r="B18" s="653" t="s">
        <v>68</v>
      </c>
      <c r="C18" s="321">
        <f t="shared" si="2"/>
        <v>106</v>
      </c>
      <c r="D18" s="320">
        <v>0</v>
      </c>
      <c r="E18" s="321">
        <v>104</v>
      </c>
      <c r="F18" s="321">
        <v>2</v>
      </c>
      <c r="G18" s="321">
        <f t="shared" si="3"/>
        <v>0</v>
      </c>
      <c r="H18" s="321">
        <v>0</v>
      </c>
      <c r="I18" s="321">
        <v>0</v>
      </c>
      <c r="J18" s="321">
        <v>0</v>
      </c>
    </row>
    <row r="19" spans="1:16" s="709" customFormat="1" ht="20.25" customHeight="1">
      <c r="A19" s="1379" t="s">
        <v>2272</v>
      </c>
      <c r="B19" s="653" t="s">
        <v>142</v>
      </c>
      <c r="C19" s="321">
        <f t="shared" si="2"/>
        <v>22</v>
      </c>
      <c r="D19" s="320">
        <v>0</v>
      </c>
      <c r="E19" s="321">
        <v>22</v>
      </c>
      <c r="F19" s="321">
        <v>0</v>
      </c>
      <c r="G19" s="321">
        <f t="shared" si="3"/>
        <v>7</v>
      </c>
      <c r="H19" s="321">
        <v>0</v>
      </c>
      <c r="I19" s="321">
        <v>7</v>
      </c>
      <c r="J19" s="321">
        <v>0</v>
      </c>
    </row>
    <row r="20" spans="1:16" s="709" customFormat="1" ht="20.25" customHeight="1">
      <c r="A20" s="1379"/>
      <c r="B20" s="653" t="s">
        <v>68</v>
      </c>
      <c r="C20" s="321">
        <f t="shared" si="2"/>
        <v>98</v>
      </c>
      <c r="D20" s="320">
        <v>0</v>
      </c>
      <c r="E20" s="321">
        <v>96</v>
      </c>
      <c r="F20" s="321">
        <v>2</v>
      </c>
      <c r="G20" s="321">
        <f t="shared" si="3"/>
        <v>1</v>
      </c>
      <c r="H20" s="321">
        <v>0</v>
      </c>
      <c r="I20" s="321">
        <v>1</v>
      </c>
      <c r="J20" s="321">
        <v>0</v>
      </c>
    </row>
    <row r="21" spans="1:16" s="709" customFormat="1" ht="20.25" customHeight="1">
      <c r="A21" s="1379" t="s">
        <v>2273</v>
      </c>
      <c r="B21" s="653" t="s">
        <v>142</v>
      </c>
      <c r="C21" s="321">
        <f t="shared" si="2"/>
        <v>24</v>
      </c>
      <c r="D21" s="320">
        <v>0</v>
      </c>
      <c r="E21" s="321">
        <v>23</v>
      </c>
      <c r="F21" s="321">
        <v>1</v>
      </c>
      <c r="G21" s="321">
        <f t="shared" si="3"/>
        <v>8</v>
      </c>
      <c r="H21" s="321">
        <v>0</v>
      </c>
      <c r="I21" s="321">
        <v>8</v>
      </c>
      <c r="J21" s="321">
        <v>0</v>
      </c>
    </row>
    <row r="22" spans="1:16" s="709" customFormat="1" ht="20.25" customHeight="1">
      <c r="A22" s="1379"/>
      <c r="B22" s="653" t="s">
        <v>68</v>
      </c>
      <c r="C22" s="321">
        <f t="shared" si="2"/>
        <v>210</v>
      </c>
      <c r="D22" s="320">
        <v>0</v>
      </c>
      <c r="E22" s="321">
        <v>210</v>
      </c>
      <c r="F22" s="321">
        <v>0</v>
      </c>
      <c r="G22" s="321">
        <f t="shared" si="3"/>
        <v>4</v>
      </c>
      <c r="H22" s="321">
        <v>0</v>
      </c>
      <c r="I22" s="321">
        <v>4</v>
      </c>
      <c r="J22" s="321">
        <v>0</v>
      </c>
    </row>
    <row r="23" spans="1:16" s="709" customFormat="1" ht="20.25" customHeight="1">
      <c r="A23" s="1379" t="s">
        <v>2274</v>
      </c>
      <c r="B23" s="653" t="s">
        <v>142</v>
      </c>
      <c r="C23" s="321">
        <f t="shared" si="2"/>
        <v>34</v>
      </c>
      <c r="D23" s="320">
        <v>0</v>
      </c>
      <c r="E23" s="321">
        <v>33</v>
      </c>
      <c r="F23" s="321">
        <v>1</v>
      </c>
      <c r="G23" s="321">
        <f t="shared" si="3"/>
        <v>17</v>
      </c>
      <c r="H23" s="321">
        <v>0</v>
      </c>
      <c r="I23" s="321">
        <v>17</v>
      </c>
      <c r="J23" s="321">
        <v>0</v>
      </c>
    </row>
    <row r="24" spans="1:16" s="709" customFormat="1" ht="20.25" customHeight="1">
      <c r="A24" s="1379"/>
      <c r="B24" s="653" t="s">
        <v>68</v>
      </c>
      <c r="C24" s="321">
        <f t="shared" si="2"/>
        <v>175</v>
      </c>
      <c r="D24" s="320">
        <v>0</v>
      </c>
      <c r="E24" s="321">
        <v>172</v>
      </c>
      <c r="F24" s="321">
        <v>3</v>
      </c>
      <c r="G24" s="321">
        <f t="shared" si="3"/>
        <v>15</v>
      </c>
      <c r="H24" s="321">
        <v>0</v>
      </c>
      <c r="I24" s="321">
        <v>15</v>
      </c>
      <c r="J24" s="321">
        <v>0</v>
      </c>
    </row>
    <row r="25" spans="1:16" s="709" customFormat="1" ht="20.25" customHeight="1">
      <c r="A25" s="1379" t="s">
        <v>2275</v>
      </c>
      <c r="B25" s="653" t="s">
        <v>142</v>
      </c>
      <c r="C25" s="321">
        <f t="shared" si="2"/>
        <v>19</v>
      </c>
      <c r="D25" s="320">
        <v>0</v>
      </c>
      <c r="E25" s="321">
        <v>19</v>
      </c>
      <c r="F25" s="321">
        <v>0</v>
      </c>
      <c r="G25" s="321">
        <f t="shared" si="3"/>
        <v>12</v>
      </c>
      <c r="H25" s="321">
        <v>0</v>
      </c>
      <c r="I25" s="321">
        <v>12</v>
      </c>
      <c r="J25" s="321">
        <v>0</v>
      </c>
    </row>
    <row r="26" spans="1:16" s="709" customFormat="1" ht="20.25" customHeight="1">
      <c r="A26" s="1379"/>
      <c r="B26" s="653" t="s">
        <v>68</v>
      </c>
      <c r="C26" s="321">
        <f t="shared" si="2"/>
        <v>91</v>
      </c>
      <c r="D26" s="320">
        <v>0</v>
      </c>
      <c r="E26" s="321">
        <v>85</v>
      </c>
      <c r="F26" s="321">
        <v>6</v>
      </c>
      <c r="G26" s="321">
        <f t="shared" si="3"/>
        <v>21</v>
      </c>
      <c r="H26" s="321">
        <v>0</v>
      </c>
      <c r="I26" s="321">
        <v>20</v>
      </c>
      <c r="J26" s="321">
        <v>1</v>
      </c>
    </row>
    <row r="27" spans="1:16" s="709" customFormat="1" ht="20.25" customHeight="1">
      <c r="A27" s="1379" t="s">
        <v>2276</v>
      </c>
      <c r="B27" s="653" t="s">
        <v>142</v>
      </c>
      <c r="C27" s="322">
        <f t="shared" si="2"/>
        <v>6</v>
      </c>
      <c r="D27" s="320">
        <v>0</v>
      </c>
      <c r="E27" s="322">
        <v>6</v>
      </c>
      <c r="F27" s="322">
        <v>0</v>
      </c>
      <c r="G27" s="322">
        <f t="shared" si="3"/>
        <v>24</v>
      </c>
      <c r="H27" s="321">
        <v>0</v>
      </c>
      <c r="I27" s="321">
        <v>22</v>
      </c>
      <c r="J27" s="321">
        <v>2</v>
      </c>
    </row>
    <row r="28" spans="1:16" s="709" customFormat="1" ht="20.25" customHeight="1">
      <c r="A28" s="1591"/>
      <c r="B28" s="1592" t="s">
        <v>68</v>
      </c>
      <c r="C28" s="323">
        <f t="shared" si="2"/>
        <v>22</v>
      </c>
      <c r="D28" s="1416">
        <v>0</v>
      </c>
      <c r="E28" s="323">
        <v>21</v>
      </c>
      <c r="F28" s="323">
        <v>1</v>
      </c>
      <c r="G28" s="323">
        <f t="shared" si="3"/>
        <v>24</v>
      </c>
      <c r="H28" s="324">
        <v>0</v>
      </c>
      <c r="I28" s="324">
        <v>24</v>
      </c>
      <c r="J28" s="324">
        <v>0</v>
      </c>
    </row>
    <row r="29" spans="1:16" s="709" customFormat="1" ht="16.149999999999999" customHeight="1">
      <c r="A29" s="732" t="s">
        <v>83</v>
      </c>
      <c r="B29" s="732"/>
      <c r="C29" s="722" t="s">
        <v>84</v>
      </c>
      <c r="E29" s="732" t="s">
        <v>85</v>
      </c>
      <c r="G29" s="715" t="s">
        <v>87</v>
      </c>
      <c r="J29" s="1607" t="s">
        <v>321</v>
      </c>
    </row>
    <row r="30" spans="1:16" s="709" customFormat="1" ht="13.9" customHeight="1">
      <c r="E30" s="732" t="s">
        <v>86</v>
      </c>
      <c r="I30" s="722"/>
    </row>
    <row r="31" spans="1:16" s="94" customFormat="1" ht="13.9" customHeight="1">
      <c r="A31" s="94" t="s">
        <v>141</v>
      </c>
      <c r="B31" s="709"/>
      <c r="C31" s="709"/>
      <c r="D31" s="709"/>
      <c r="E31" s="709"/>
      <c r="F31" s="709"/>
      <c r="G31" s="709"/>
      <c r="H31" s="709"/>
      <c r="I31" s="709"/>
      <c r="J31" s="709"/>
      <c r="L31" s="1469"/>
      <c r="M31" s="1469"/>
      <c r="N31" s="1469"/>
      <c r="O31" s="1469"/>
      <c r="P31" s="1469"/>
    </row>
    <row r="32" spans="1:16">
      <c r="A32" s="254" t="s">
        <v>272</v>
      </c>
      <c r="B32" s="254"/>
      <c r="C32" s="259"/>
      <c r="D32" s="254"/>
      <c r="E32" s="254"/>
      <c r="F32" s="254"/>
      <c r="G32" s="254"/>
      <c r="H32" s="254"/>
      <c r="I32" s="254"/>
      <c r="J32" s="254"/>
    </row>
    <row r="33" spans="1:10">
      <c r="A33" s="157"/>
      <c r="B33" s="157"/>
      <c r="C33" s="157"/>
      <c r="D33" s="94"/>
      <c r="E33" s="94"/>
      <c r="F33" s="94"/>
      <c r="G33" s="94"/>
      <c r="H33" s="94"/>
      <c r="I33" s="94"/>
      <c r="J33" s="94"/>
    </row>
  </sheetData>
  <mergeCells count="9">
    <mergeCell ref="E4:F4"/>
    <mergeCell ref="A5:B6"/>
    <mergeCell ref="C5:F5"/>
    <mergeCell ref="G5:J5"/>
    <mergeCell ref="A1:B1"/>
    <mergeCell ref="I1:J1"/>
    <mergeCell ref="A2:B2"/>
    <mergeCell ref="I2:J2"/>
    <mergeCell ref="A3:J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88" orientation="landscape" r:id="rId1"/>
  <headerFooter alignWithMargins="0">
    <oddFooter>&amp;C&amp;"新細明體,標準"&amp;8&amp;A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"/>
  <sheetViews>
    <sheetView view="pageBreakPreview" zoomScaleNormal="80" zoomScaleSheetLayoutView="100" workbookViewId="0">
      <selection activeCell="I10" sqref="I10"/>
    </sheetView>
  </sheetViews>
  <sheetFormatPr defaultColWidth="9" defaultRowHeight="15.75"/>
  <cols>
    <col min="1" max="1" width="13.125" style="42" customWidth="1"/>
    <col min="2" max="9" width="10.125" style="42" customWidth="1"/>
    <col min="10" max="13" width="8.5" style="42" customWidth="1"/>
    <col min="14" max="16384" width="9" style="97"/>
  </cols>
  <sheetData>
    <row r="1" spans="1:13" s="94" customFormat="1" ht="18.95" customHeight="1">
      <c r="A1" s="1516" t="s">
        <v>143</v>
      </c>
      <c r="B1" s="1376"/>
      <c r="C1" s="47"/>
      <c r="D1" s="47"/>
      <c r="E1" s="47"/>
      <c r="F1" s="1596"/>
      <c r="G1" s="45"/>
      <c r="H1" s="45"/>
      <c r="I1" s="1582"/>
      <c r="J1" s="2079" t="s">
        <v>33</v>
      </c>
      <c r="K1" s="2083"/>
      <c r="L1" s="2079" t="s">
        <v>89</v>
      </c>
      <c r="M1" s="2083"/>
    </row>
    <row r="2" spans="1:13" s="46" customFormat="1" ht="18.95" customHeight="1">
      <c r="A2" s="1516" t="s">
        <v>34</v>
      </c>
      <c r="B2" s="44" t="s">
        <v>2173</v>
      </c>
      <c r="C2" s="44"/>
      <c r="D2" s="1570"/>
      <c r="E2" s="1570"/>
      <c r="F2" s="44"/>
      <c r="G2" s="44"/>
      <c r="H2" s="44"/>
      <c r="I2" s="7" t="s">
        <v>220</v>
      </c>
      <c r="J2" s="2135" t="s">
        <v>208</v>
      </c>
      <c r="K2" s="2136"/>
      <c r="L2" s="2135" t="s">
        <v>8</v>
      </c>
      <c r="M2" s="2136"/>
    </row>
    <row r="3" spans="1:13" s="1341" customFormat="1" ht="21" customHeight="1">
      <c r="A3" s="2106" t="s">
        <v>2396</v>
      </c>
      <c r="B3" s="2106"/>
      <c r="C3" s="2106"/>
      <c r="D3" s="2106"/>
      <c r="E3" s="2106"/>
      <c r="F3" s="2106"/>
      <c r="G3" s="2106"/>
      <c r="H3" s="2106"/>
      <c r="I3" s="2106"/>
      <c r="J3" s="2106"/>
      <c r="K3" s="2106"/>
      <c r="L3" s="2106"/>
      <c r="M3" s="2106"/>
    </row>
    <row r="4" spans="1:13" s="46" customFormat="1" ht="21" customHeight="1">
      <c r="A4" s="44"/>
      <c r="B4" s="44"/>
      <c r="C4" s="44"/>
      <c r="D4" s="44"/>
      <c r="E4" s="1773" t="s">
        <v>2249</v>
      </c>
      <c r="F4" s="1773"/>
      <c r="G4" s="1773"/>
      <c r="H4" s="1773"/>
      <c r="I4" s="44"/>
      <c r="J4" s="44"/>
      <c r="K4" s="44"/>
      <c r="L4" s="2107" t="s">
        <v>2238</v>
      </c>
      <c r="M4" s="2107"/>
    </row>
    <row r="5" spans="1:13" s="46" customFormat="1" ht="21" customHeight="1">
      <c r="A5" s="2046" t="s">
        <v>2227</v>
      </c>
      <c r="B5" s="2047" t="s">
        <v>878</v>
      </c>
      <c r="C5" s="2047"/>
      <c r="D5" s="2047"/>
      <c r="E5" s="2047"/>
      <c r="F5" s="2047" t="s">
        <v>2397</v>
      </c>
      <c r="G5" s="2047"/>
      <c r="H5" s="2047"/>
      <c r="I5" s="2047"/>
      <c r="J5" s="2047" t="s">
        <v>2398</v>
      </c>
      <c r="K5" s="2047"/>
      <c r="L5" s="2047"/>
      <c r="M5" s="2068"/>
    </row>
    <row r="6" spans="1:13" s="46" customFormat="1" ht="21" customHeight="1">
      <c r="A6" s="2046"/>
      <c r="B6" s="1560" t="s">
        <v>49</v>
      </c>
      <c r="C6" s="1560" t="s">
        <v>204</v>
      </c>
      <c r="D6" s="1560" t="s">
        <v>261</v>
      </c>
      <c r="E6" s="1560" t="s">
        <v>69</v>
      </c>
      <c r="F6" s="1560" t="s">
        <v>49</v>
      </c>
      <c r="G6" s="1560" t="s">
        <v>204</v>
      </c>
      <c r="H6" s="1560" t="s">
        <v>261</v>
      </c>
      <c r="I6" s="1560" t="s">
        <v>69</v>
      </c>
      <c r="J6" s="1560" t="s">
        <v>49</v>
      </c>
      <c r="K6" s="1560" t="s">
        <v>204</v>
      </c>
      <c r="L6" s="1560" t="s">
        <v>261</v>
      </c>
      <c r="M6" s="1568" t="s">
        <v>69</v>
      </c>
    </row>
    <row r="7" spans="1:13" s="46" customFormat="1" ht="30" customHeight="1">
      <c r="A7" s="1327" t="s">
        <v>53</v>
      </c>
      <c r="B7" s="287">
        <f>SUM(B8:B17)</f>
        <v>89</v>
      </c>
      <c r="C7" s="287">
        <f t="shared" ref="C7:M7" si="0">SUM(C8:C17)</f>
        <v>3</v>
      </c>
      <c r="D7" s="287">
        <f t="shared" si="0"/>
        <v>70</v>
      </c>
      <c r="E7" s="287">
        <f t="shared" si="0"/>
        <v>16</v>
      </c>
      <c r="F7" s="287">
        <f t="shared" si="0"/>
        <v>61</v>
      </c>
      <c r="G7" s="287">
        <f t="shared" si="0"/>
        <v>0</v>
      </c>
      <c r="H7" s="287">
        <f t="shared" si="0"/>
        <v>59</v>
      </c>
      <c r="I7" s="287">
        <f t="shared" si="0"/>
        <v>2</v>
      </c>
      <c r="J7" s="287">
        <f t="shared" si="0"/>
        <v>28</v>
      </c>
      <c r="K7" s="287">
        <f t="shared" si="0"/>
        <v>3</v>
      </c>
      <c r="L7" s="287">
        <f t="shared" si="0"/>
        <v>11</v>
      </c>
      <c r="M7" s="287">
        <f t="shared" si="0"/>
        <v>14</v>
      </c>
    </row>
    <row r="8" spans="1:13" s="46" customFormat="1" ht="30" customHeight="1">
      <c r="A8" s="1327" t="s">
        <v>2252</v>
      </c>
      <c r="B8" s="287">
        <f>SUM(C8:E8)</f>
        <v>6</v>
      </c>
      <c r="C8" s="287">
        <f>G8+K8</f>
        <v>0</v>
      </c>
      <c r="D8" s="287">
        <f>H8+L8</f>
        <v>1</v>
      </c>
      <c r="E8" s="287">
        <f>I8+M8</f>
        <v>5</v>
      </c>
      <c r="F8" s="287">
        <f>SUM(G8:I8)</f>
        <v>2</v>
      </c>
      <c r="G8" s="287">
        <v>0</v>
      </c>
      <c r="H8" s="287">
        <v>1</v>
      </c>
      <c r="I8" s="287">
        <v>1</v>
      </c>
      <c r="J8" s="287">
        <f>SUM(K8:M8)</f>
        <v>4</v>
      </c>
      <c r="K8" s="287">
        <v>0</v>
      </c>
      <c r="L8" s="287">
        <v>0</v>
      </c>
      <c r="M8" s="287">
        <v>4</v>
      </c>
    </row>
    <row r="9" spans="1:13" s="46" customFormat="1" ht="30" customHeight="1">
      <c r="A9" s="1327" t="s">
        <v>2253</v>
      </c>
      <c r="B9" s="287">
        <f t="shared" ref="B9:B17" si="1">SUM(C9:E9)</f>
        <v>12</v>
      </c>
      <c r="C9" s="287">
        <f t="shared" ref="C9:C17" si="2">G9+K9</f>
        <v>0</v>
      </c>
      <c r="D9" s="287">
        <f t="shared" ref="D9:D17" si="3">H9+L9</f>
        <v>10</v>
      </c>
      <c r="E9" s="287">
        <f t="shared" ref="E9:E17" si="4">I9+M9</f>
        <v>2</v>
      </c>
      <c r="F9" s="287">
        <f t="shared" ref="F9:F17" si="5">SUM(G9:I9)</f>
        <v>9</v>
      </c>
      <c r="G9" s="287">
        <v>0</v>
      </c>
      <c r="H9" s="287">
        <v>9</v>
      </c>
      <c r="I9" s="287">
        <v>0</v>
      </c>
      <c r="J9" s="287">
        <f t="shared" ref="J9:J17" si="6">SUM(K9:M9)</f>
        <v>3</v>
      </c>
      <c r="K9" s="287">
        <v>0</v>
      </c>
      <c r="L9" s="287">
        <v>1</v>
      </c>
      <c r="M9" s="287">
        <v>2</v>
      </c>
    </row>
    <row r="10" spans="1:13" s="46" customFormat="1" ht="30" customHeight="1">
      <c r="A10" s="1327" t="s">
        <v>2254</v>
      </c>
      <c r="B10" s="287">
        <f t="shared" si="1"/>
        <v>19</v>
      </c>
      <c r="C10" s="287">
        <f t="shared" si="2"/>
        <v>2</v>
      </c>
      <c r="D10" s="287">
        <f t="shared" si="3"/>
        <v>14</v>
      </c>
      <c r="E10" s="287">
        <f t="shared" si="4"/>
        <v>3</v>
      </c>
      <c r="F10" s="287">
        <f t="shared" si="5"/>
        <v>12</v>
      </c>
      <c r="G10" s="287">
        <v>0</v>
      </c>
      <c r="H10" s="287">
        <v>11</v>
      </c>
      <c r="I10" s="287">
        <v>1</v>
      </c>
      <c r="J10" s="287">
        <f t="shared" si="6"/>
        <v>7</v>
      </c>
      <c r="K10" s="287">
        <v>2</v>
      </c>
      <c r="L10" s="287">
        <v>3</v>
      </c>
      <c r="M10" s="287">
        <v>2</v>
      </c>
    </row>
    <row r="11" spans="1:13" s="46" customFormat="1" ht="30" customHeight="1">
      <c r="A11" s="1327" t="s">
        <v>2255</v>
      </c>
      <c r="B11" s="287">
        <f t="shared" si="1"/>
        <v>16</v>
      </c>
      <c r="C11" s="287">
        <f t="shared" si="2"/>
        <v>1</v>
      </c>
      <c r="D11" s="287">
        <f t="shared" si="3"/>
        <v>12</v>
      </c>
      <c r="E11" s="287">
        <f t="shared" si="4"/>
        <v>3</v>
      </c>
      <c r="F11" s="287">
        <f t="shared" si="5"/>
        <v>10</v>
      </c>
      <c r="G11" s="287">
        <v>0</v>
      </c>
      <c r="H11" s="287">
        <v>10</v>
      </c>
      <c r="I11" s="287">
        <v>0</v>
      </c>
      <c r="J11" s="287">
        <f t="shared" si="6"/>
        <v>6</v>
      </c>
      <c r="K11" s="287">
        <v>1</v>
      </c>
      <c r="L11" s="287">
        <v>2</v>
      </c>
      <c r="M11" s="287">
        <v>3</v>
      </c>
    </row>
    <row r="12" spans="1:13" s="46" customFormat="1" ht="30" customHeight="1">
      <c r="A12" s="1327" t="s">
        <v>2256</v>
      </c>
      <c r="B12" s="287">
        <f t="shared" si="1"/>
        <v>8</v>
      </c>
      <c r="C12" s="287">
        <f t="shared" si="2"/>
        <v>0</v>
      </c>
      <c r="D12" s="287">
        <f t="shared" si="3"/>
        <v>7</v>
      </c>
      <c r="E12" s="287">
        <f t="shared" si="4"/>
        <v>1</v>
      </c>
      <c r="F12" s="287">
        <f t="shared" si="5"/>
        <v>3</v>
      </c>
      <c r="G12" s="287">
        <v>0</v>
      </c>
      <c r="H12" s="287">
        <v>3</v>
      </c>
      <c r="I12" s="287">
        <v>0</v>
      </c>
      <c r="J12" s="287">
        <f t="shared" si="6"/>
        <v>5</v>
      </c>
      <c r="K12" s="287">
        <v>0</v>
      </c>
      <c r="L12" s="287">
        <v>4</v>
      </c>
      <c r="M12" s="287">
        <v>1</v>
      </c>
    </row>
    <row r="13" spans="1:13" s="46" customFormat="1" ht="30" customHeight="1">
      <c r="A13" s="1327" t="s">
        <v>2257</v>
      </c>
      <c r="B13" s="287">
        <f t="shared" si="1"/>
        <v>3</v>
      </c>
      <c r="C13" s="287">
        <f t="shared" si="2"/>
        <v>0</v>
      </c>
      <c r="D13" s="287">
        <f t="shared" si="3"/>
        <v>3</v>
      </c>
      <c r="E13" s="287">
        <f t="shared" si="4"/>
        <v>0</v>
      </c>
      <c r="F13" s="287">
        <f t="shared" si="5"/>
        <v>3</v>
      </c>
      <c r="G13" s="287">
        <v>0</v>
      </c>
      <c r="H13" s="287">
        <v>3</v>
      </c>
      <c r="I13" s="287">
        <v>0</v>
      </c>
      <c r="J13" s="287">
        <f t="shared" si="6"/>
        <v>0</v>
      </c>
      <c r="K13" s="287">
        <v>0</v>
      </c>
      <c r="L13" s="287">
        <v>0</v>
      </c>
      <c r="M13" s="287">
        <v>0</v>
      </c>
    </row>
    <row r="14" spans="1:13" s="46" customFormat="1" ht="30" customHeight="1">
      <c r="A14" s="1327" t="s">
        <v>2258</v>
      </c>
      <c r="B14" s="287">
        <f t="shared" si="1"/>
        <v>15</v>
      </c>
      <c r="C14" s="287">
        <f t="shared" si="2"/>
        <v>0</v>
      </c>
      <c r="D14" s="287">
        <f t="shared" si="3"/>
        <v>13</v>
      </c>
      <c r="E14" s="287">
        <f t="shared" si="4"/>
        <v>2</v>
      </c>
      <c r="F14" s="287">
        <f t="shared" si="5"/>
        <v>12</v>
      </c>
      <c r="G14" s="287">
        <v>0</v>
      </c>
      <c r="H14" s="287">
        <v>12</v>
      </c>
      <c r="I14" s="287">
        <v>0</v>
      </c>
      <c r="J14" s="287">
        <f t="shared" si="6"/>
        <v>3</v>
      </c>
      <c r="K14" s="287">
        <v>0</v>
      </c>
      <c r="L14" s="287">
        <v>1</v>
      </c>
      <c r="M14" s="287">
        <v>2</v>
      </c>
    </row>
    <row r="15" spans="1:13" s="46" customFormat="1" ht="30" customHeight="1">
      <c r="A15" s="1327" t="s">
        <v>2259</v>
      </c>
      <c r="B15" s="287">
        <f t="shared" si="1"/>
        <v>3</v>
      </c>
      <c r="C15" s="287">
        <f t="shared" si="2"/>
        <v>0</v>
      </c>
      <c r="D15" s="287">
        <f t="shared" si="3"/>
        <v>3</v>
      </c>
      <c r="E15" s="287">
        <f t="shared" si="4"/>
        <v>0</v>
      </c>
      <c r="F15" s="287">
        <f t="shared" si="5"/>
        <v>3</v>
      </c>
      <c r="G15" s="287">
        <v>0</v>
      </c>
      <c r="H15" s="287">
        <v>3</v>
      </c>
      <c r="I15" s="287">
        <v>0</v>
      </c>
      <c r="J15" s="287">
        <f t="shared" si="6"/>
        <v>0</v>
      </c>
      <c r="K15" s="287">
        <v>0</v>
      </c>
      <c r="L15" s="287">
        <v>0</v>
      </c>
      <c r="M15" s="287">
        <v>0</v>
      </c>
    </row>
    <row r="16" spans="1:13" s="46" customFormat="1" ht="30" customHeight="1">
      <c r="A16" s="1327" t="s">
        <v>2260</v>
      </c>
      <c r="B16" s="287">
        <f t="shared" si="1"/>
        <v>5</v>
      </c>
      <c r="C16" s="287">
        <f t="shared" si="2"/>
        <v>0</v>
      </c>
      <c r="D16" s="287">
        <f t="shared" si="3"/>
        <v>5</v>
      </c>
      <c r="E16" s="287">
        <f t="shared" si="4"/>
        <v>0</v>
      </c>
      <c r="F16" s="287">
        <f t="shared" si="5"/>
        <v>5</v>
      </c>
      <c r="G16" s="287">
        <v>0</v>
      </c>
      <c r="H16" s="287">
        <v>5</v>
      </c>
      <c r="I16" s="287">
        <v>0</v>
      </c>
      <c r="J16" s="287">
        <f t="shared" si="6"/>
        <v>0</v>
      </c>
      <c r="K16" s="287">
        <v>0</v>
      </c>
      <c r="L16" s="287">
        <v>0</v>
      </c>
      <c r="M16" s="287">
        <v>0</v>
      </c>
    </row>
    <row r="17" spans="1:32" s="94" customFormat="1" ht="30" customHeight="1">
      <c r="A17" s="1574" t="s">
        <v>2399</v>
      </c>
      <c r="B17" s="288">
        <f t="shared" si="1"/>
        <v>2</v>
      </c>
      <c r="C17" s="288">
        <f t="shared" si="2"/>
        <v>0</v>
      </c>
      <c r="D17" s="288">
        <f t="shared" si="3"/>
        <v>2</v>
      </c>
      <c r="E17" s="288">
        <f t="shared" si="4"/>
        <v>0</v>
      </c>
      <c r="F17" s="288">
        <f t="shared" si="5"/>
        <v>2</v>
      </c>
      <c r="G17" s="288">
        <v>0</v>
      </c>
      <c r="H17" s="288">
        <v>2</v>
      </c>
      <c r="I17" s="288">
        <v>0</v>
      </c>
      <c r="J17" s="288">
        <f t="shared" si="6"/>
        <v>0</v>
      </c>
      <c r="K17" s="288">
        <v>0</v>
      </c>
      <c r="L17" s="288">
        <v>0</v>
      </c>
      <c r="M17" s="288">
        <v>0</v>
      </c>
    </row>
    <row r="18" spans="1:32" s="94" customFormat="1" ht="13.9" customHeight="1">
      <c r="A18" s="69" t="s">
        <v>83</v>
      </c>
      <c r="B18" s="310" t="s">
        <v>84</v>
      </c>
      <c r="D18" s="313"/>
      <c r="E18" s="310" t="s">
        <v>85</v>
      </c>
      <c r="H18" s="311" t="s">
        <v>87</v>
      </c>
      <c r="K18" s="46"/>
      <c r="M18" s="1607" t="s">
        <v>321</v>
      </c>
    </row>
    <row r="19" spans="1:32" s="94" customFormat="1" ht="13.9" customHeight="1">
      <c r="A19" s="1595"/>
      <c r="B19" s="1595"/>
      <c r="D19" s="313"/>
      <c r="E19" s="310" t="s">
        <v>86</v>
      </c>
      <c r="H19" s="46"/>
      <c r="I19" s="46"/>
      <c r="J19" s="46"/>
      <c r="K19" s="1595"/>
      <c r="L19" s="46"/>
      <c r="M19" s="46"/>
    </row>
    <row r="20" spans="1:32" s="94" customFormat="1" ht="13.9" customHeight="1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</row>
    <row r="21" spans="1:32" s="94" customFormat="1" ht="13.9" customHeight="1">
      <c r="A21" s="2137" t="s">
        <v>141</v>
      </c>
      <c r="B21" s="2137"/>
      <c r="C21" s="2137"/>
      <c r="D21" s="2137"/>
      <c r="E21" s="2137"/>
      <c r="F21" s="2137"/>
      <c r="G21" s="2137"/>
      <c r="H21" s="2137"/>
      <c r="I21" s="2137"/>
      <c r="J21" s="2137"/>
      <c r="K21" s="1596"/>
      <c r="L21" s="46"/>
      <c r="M21" s="46"/>
    </row>
    <row r="22" spans="1:32" s="94" customFormat="1" ht="13.9" customHeight="1">
      <c r="A22" s="2134" t="s">
        <v>272</v>
      </c>
      <c r="B22" s="2134"/>
      <c r="C22" s="2134"/>
      <c r="D22" s="2134"/>
      <c r="E22" s="2134"/>
      <c r="F22" s="2134"/>
      <c r="G22" s="2134"/>
      <c r="H22" s="2134"/>
      <c r="I22" s="2134"/>
      <c r="J22" s="2134"/>
      <c r="K22" s="1595"/>
      <c r="L22" s="46"/>
      <c r="M22" s="46"/>
    </row>
    <row r="23" spans="1:32" s="94" customFormat="1" ht="13.9" customHeight="1">
      <c r="A23" s="157"/>
      <c r="B23" s="157"/>
      <c r="AB23" s="1469"/>
      <c r="AC23" s="1469"/>
      <c r="AD23" s="1469"/>
      <c r="AE23" s="1469"/>
      <c r="AF23" s="1469"/>
    </row>
  </sheetData>
  <mergeCells count="13">
    <mergeCell ref="A22:J22"/>
    <mergeCell ref="J1:K1"/>
    <mergeCell ref="L1:M1"/>
    <mergeCell ref="J2:K2"/>
    <mergeCell ref="L2:M2"/>
    <mergeCell ref="A3:M3"/>
    <mergeCell ref="A5:A6"/>
    <mergeCell ref="B5:E5"/>
    <mergeCell ref="F5:I5"/>
    <mergeCell ref="J5:M5"/>
    <mergeCell ref="A21:J21"/>
    <mergeCell ref="E4:H4"/>
    <mergeCell ref="L4:M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5.875" style="97" customWidth="1"/>
    <col min="2" max="9" width="10.125" style="97" customWidth="1"/>
    <col min="10" max="13" width="7.875" style="97" customWidth="1"/>
    <col min="14" max="16384" width="9" style="97"/>
  </cols>
  <sheetData>
    <row r="1" spans="1:13" s="94" customFormat="1" ht="18.95" customHeight="1">
      <c r="A1" s="1455" t="s">
        <v>3174</v>
      </c>
      <c r="B1" s="1247"/>
      <c r="C1" s="1534"/>
      <c r="D1" s="1534"/>
      <c r="E1" s="1534"/>
      <c r="F1" s="49"/>
      <c r="G1" s="49"/>
      <c r="H1" s="1469"/>
      <c r="I1" s="1469"/>
      <c r="J1" s="1796" t="s">
        <v>33</v>
      </c>
      <c r="K1" s="1771"/>
      <c r="L1" s="2079" t="s">
        <v>3176</v>
      </c>
      <c r="M1" s="2083" t="s">
        <v>2235</v>
      </c>
    </row>
    <row r="2" spans="1:13" s="94" customFormat="1" ht="18.95" customHeight="1">
      <c r="A2" s="1455" t="s">
        <v>34</v>
      </c>
      <c r="B2" s="1374" t="s">
        <v>2173</v>
      </c>
      <c r="D2" s="1535"/>
      <c r="E2" s="1535"/>
      <c r="F2" s="460"/>
      <c r="G2" s="460"/>
      <c r="H2" s="1471"/>
      <c r="I2" s="7" t="s">
        <v>220</v>
      </c>
      <c r="J2" s="1796" t="s">
        <v>208</v>
      </c>
      <c r="K2" s="1771"/>
      <c r="L2" s="1796" t="s">
        <v>9</v>
      </c>
      <c r="M2" s="1771"/>
    </row>
    <row r="3" spans="1:13" s="486" customFormat="1" ht="27.95" customHeight="1">
      <c r="A3" s="2043" t="s">
        <v>2392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</row>
    <row r="4" spans="1:13" s="46" customFormat="1" ht="21.95" customHeight="1">
      <c r="B4" s="45"/>
      <c r="C4" s="45"/>
      <c r="D4" s="1773" t="s">
        <v>319</v>
      </c>
      <c r="E4" s="1773"/>
      <c r="F4" s="1773"/>
      <c r="G4" s="1773"/>
      <c r="H4" s="1773"/>
      <c r="I4" s="1773"/>
      <c r="J4" s="45"/>
      <c r="K4" s="45"/>
      <c r="L4" s="45"/>
      <c r="M4" s="45" t="s">
        <v>2238</v>
      </c>
    </row>
    <row r="5" spans="1:13" s="46" customFormat="1" ht="24" customHeight="1">
      <c r="A5" s="2046" t="s">
        <v>2227</v>
      </c>
      <c r="B5" s="2047" t="s">
        <v>878</v>
      </c>
      <c r="C5" s="2047"/>
      <c r="D5" s="2047"/>
      <c r="E5" s="2047"/>
      <c r="F5" s="2047" t="s">
        <v>2393</v>
      </c>
      <c r="G5" s="2047"/>
      <c r="H5" s="2047"/>
      <c r="I5" s="2047"/>
      <c r="J5" s="2047" t="s">
        <v>2394</v>
      </c>
      <c r="K5" s="2047"/>
      <c r="L5" s="2047"/>
      <c r="M5" s="2068"/>
    </row>
    <row r="6" spans="1:13" s="46" customFormat="1" ht="24" customHeight="1">
      <c r="A6" s="2046"/>
      <c r="B6" s="1560" t="s">
        <v>49</v>
      </c>
      <c r="C6" s="1560" t="s">
        <v>204</v>
      </c>
      <c r="D6" s="1560" t="s">
        <v>261</v>
      </c>
      <c r="E6" s="1560" t="s">
        <v>69</v>
      </c>
      <c r="F6" s="1560" t="s">
        <v>49</v>
      </c>
      <c r="G6" s="1560" t="s">
        <v>204</v>
      </c>
      <c r="H6" s="1560" t="s">
        <v>261</v>
      </c>
      <c r="I6" s="1560" t="s">
        <v>69</v>
      </c>
      <c r="J6" s="1560" t="s">
        <v>49</v>
      </c>
      <c r="K6" s="1560" t="s">
        <v>204</v>
      </c>
      <c r="L6" s="1560" t="s">
        <v>261</v>
      </c>
      <c r="M6" s="1568" t="s">
        <v>69</v>
      </c>
    </row>
    <row r="7" spans="1:13" s="46" customFormat="1" ht="16.5" customHeight="1">
      <c r="A7" s="1327"/>
      <c r="B7" s="1375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 s="46" customFormat="1" ht="36" customHeight="1">
      <c r="A8" s="1327" t="s">
        <v>53</v>
      </c>
      <c r="B8" s="299">
        <f>SUM(B9:B15)</f>
        <v>89</v>
      </c>
      <c r="C8" s="287">
        <f t="shared" ref="C8:M8" si="0">SUM(C9:C15)</f>
        <v>3</v>
      </c>
      <c r="D8" s="287">
        <f t="shared" si="0"/>
        <v>70</v>
      </c>
      <c r="E8" s="287">
        <f t="shared" si="0"/>
        <v>16</v>
      </c>
      <c r="F8" s="287">
        <f>SUM(F9:F15)</f>
        <v>61</v>
      </c>
      <c r="G8" s="287">
        <f t="shared" si="0"/>
        <v>0</v>
      </c>
      <c r="H8" s="287">
        <f t="shared" si="0"/>
        <v>59</v>
      </c>
      <c r="I8" s="287">
        <f t="shared" si="0"/>
        <v>2</v>
      </c>
      <c r="J8" s="287">
        <f>SUM(J9:J15)</f>
        <v>28</v>
      </c>
      <c r="K8" s="287">
        <f t="shared" si="0"/>
        <v>3</v>
      </c>
      <c r="L8" s="287">
        <f t="shared" si="0"/>
        <v>11</v>
      </c>
      <c r="M8" s="287">
        <f t="shared" si="0"/>
        <v>14</v>
      </c>
    </row>
    <row r="9" spans="1:13" s="46" customFormat="1" ht="36" customHeight="1">
      <c r="A9" s="1327" t="s">
        <v>2241</v>
      </c>
      <c r="B9" s="299">
        <f>SUM(C9:E9)</f>
        <v>1</v>
      </c>
      <c r="C9" s="287">
        <f>SUM(G9,K9)</f>
        <v>0</v>
      </c>
      <c r="D9" s="287">
        <f>SUM(H9,L9)</f>
        <v>0</v>
      </c>
      <c r="E9" s="287">
        <f>SUM(I9,M9)</f>
        <v>1</v>
      </c>
      <c r="F9" s="287">
        <f>SUM(G9:I9)</f>
        <v>0</v>
      </c>
      <c r="G9" s="287">
        <v>0</v>
      </c>
      <c r="H9" s="287">
        <v>0</v>
      </c>
      <c r="I9" s="287">
        <v>0</v>
      </c>
      <c r="J9" s="287">
        <f>SUM(K9:M9)</f>
        <v>1</v>
      </c>
      <c r="K9" s="287">
        <v>0</v>
      </c>
      <c r="L9" s="287">
        <v>0</v>
      </c>
      <c r="M9" s="287">
        <v>1</v>
      </c>
    </row>
    <row r="10" spans="1:13" s="46" customFormat="1" ht="36" customHeight="1">
      <c r="A10" s="1327" t="s">
        <v>2242</v>
      </c>
      <c r="B10" s="299">
        <f t="shared" ref="B10:B15" si="1">SUM(C10:E10)</f>
        <v>1</v>
      </c>
      <c r="C10" s="287">
        <f t="shared" ref="C10:C15" si="2">SUM(G10,K10)</f>
        <v>0</v>
      </c>
      <c r="D10" s="287">
        <f t="shared" ref="D10:D15" si="3">SUM(H10,L10)</f>
        <v>0</v>
      </c>
      <c r="E10" s="287">
        <f t="shared" ref="E10:E15" si="4">SUM(I10,M10)</f>
        <v>1</v>
      </c>
      <c r="F10" s="287">
        <f t="shared" ref="F10:F15" si="5">SUM(G10:I10)</f>
        <v>0</v>
      </c>
      <c r="G10" s="287">
        <v>0</v>
      </c>
      <c r="H10" s="287">
        <v>0</v>
      </c>
      <c r="I10" s="287">
        <v>0</v>
      </c>
      <c r="J10" s="287">
        <f t="shared" ref="J10:J15" si="6">SUM(K10:M10)</f>
        <v>1</v>
      </c>
      <c r="K10" s="287">
        <v>0</v>
      </c>
      <c r="L10" s="287"/>
      <c r="M10" s="287">
        <v>1</v>
      </c>
    </row>
    <row r="11" spans="1:13" s="46" customFormat="1" ht="36" customHeight="1">
      <c r="A11" s="1327" t="s">
        <v>2243</v>
      </c>
      <c r="B11" s="299">
        <f t="shared" si="1"/>
        <v>39</v>
      </c>
      <c r="C11" s="287">
        <f t="shared" si="2"/>
        <v>2</v>
      </c>
      <c r="D11" s="287">
        <f t="shared" si="3"/>
        <v>32</v>
      </c>
      <c r="E11" s="287">
        <f t="shared" si="4"/>
        <v>5</v>
      </c>
      <c r="F11" s="287">
        <f t="shared" si="5"/>
        <v>30</v>
      </c>
      <c r="G11" s="287">
        <v>0</v>
      </c>
      <c r="H11" s="287">
        <v>29</v>
      </c>
      <c r="I11" s="287">
        <v>1</v>
      </c>
      <c r="J11" s="287">
        <f t="shared" si="6"/>
        <v>9</v>
      </c>
      <c r="K11" s="287">
        <v>2</v>
      </c>
      <c r="L11" s="287">
        <v>3</v>
      </c>
      <c r="M11" s="287">
        <v>4</v>
      </c>
    </row>
    <row r="12" spans="1:13" s="46" customFormat="1" ht="36" customHeight="1">
      <c r="A12" s="1327" t="s">
        <v>2244</v>
      </c>
      <c r="B12" s="299">
        <f t="shared" si="1"/>
        <v>27</v>
      </c>
      <c r="C12" s="287">
        <f t="shared" si="2"/>
        <v>1</v>
      </c>
      <c r="D12" s="287">
        <f t="shared" si="3"/>
        <v>21</v>
      </c>
      <c r="E12" s="287">
        <f t="shared" si="4"/>
        <v>5</v>
      </c>
      <c r="F12" s="287">
        <f t="shared" si="5"/>
        <v>14</v>
      </c>
      <c r="G12" s="287">
        <v>0</v>
      </c>
      <c r="H12" s="287">
        <v>13</v>
      </c>
      <c r="I12" s="287">
        <v>1</v>
      </c>
      <c r="J12" s="287">
        <f t="shared" si="6"/>
        <v>13</v>
      </c>
      <c r="K12" s="287">
        <v>1</v>
      </c>
      <c r="L12" s="287">
        <v>8</v>
      </c>
      <c r="M12" s="287">
        <v>4</v>
      </c>
    </row>
    <row r="13" spans="1:13" s="46" customFormat="1" ht="36" customHeight="1">
      <c r="A13" s="1327" t="s">
        <v>2245</v>
      </c>
      <c r="B13" s="299">
        <f t="shared" si="1"/>
        <v>18</v>
      </c>
      <c r="C13" s="287">
        <f t="shared" si="2"/>
        <v>0</v>
      </c>
      <c r="D13" s="287">
        <f t="shared" si="3"/>
        <v>14</v>
      </c>
      <c r="E13" s="287">
        <f t="shared" si="4"/>
        <v>4</v>
      </c>
      <c r="F13" s="287">
        <f t="shared" si="5"/>
        <v>14</v>
      </c>
      <c r="G13" s="287">
        <v>0</v>
      </c>
      <c r="H13" s="287">
        <v>14</v>
      </c>
      <c r="I13" s="287">
        <v>0</v>
      </c>
      <c r="J13" s="287">
        <f t="shared" si="6"/>
        <v>4</v>
      </c>
      <c r="K13" s="287">
        <v>0</v>
      </c>
      <c r="L13" s="287">
        <v>0</v>
      </c>
      <c r="M13" s="287">
        <v>4</v>
      </c>
    </row>
    <row r="14" spans="1:13" s="46" customFormat="1" ht="36" customHeight="1">
      <c r="A14" s="1327" t="s">
        <v>2246</v>
      </c>
      <c r="B14" s="299">
        <f t="shared" si="1"/>
        <v>3</v>
      </c>
      <c r="C14" s="287">
        <f t="shared" si="2"/>
        <v>0</v>
      </c>
      <c r="D14" s="287">
        <f t="shared" si="3"/>
        <v>3</v>
      </c>
      <c r="E14" s="287">
        <f t="shared" si="4"/>
        <v>0</v>
      </c>
      <c r="F14" s="287">
        <f t="shared" si="5"/>
        <v>3</v>
      </c>
      <c r="G14" s="287">
        <v>0</v>
      </c>
      <c r="H14" s="287">
        <v>3</v>
      </c>
      <c r="I14" s="287">
        <v>0</v>
      </c>
      <c r="J14" s="287">
        <f t="shared" si="6"/>
        <v>0</v>
      </c>
      <c r="K14" s="287">
        <v>0</v>
      </c>
      <c r="L14" s="287">
        <v>0</v>
      </c>
      <c r="M14" s="287">
        <v>0</v>
      </c>
    </row>
    <row r="15" spans="1:13" s="46" customFormat="1" ht="36" customHeight="1">
      <c r="A15" s="1327" t="s">
        <v>2247</v>
      </c>
      <c r="B15" s="299">
        <f t="shared" si="1"/>
        <v>0</v>
      </c>
      <c r="C15" s="287">
        <f t="shared" si="2"/>
        <v>0</v>
      </c>
      <c r="D15" s="287">
        <f t="shared" si="3"/>
        <v>0</v>
      </c>
      <c r="E15" s="287">
        <f t="shared" si="4"/>
        <v>0</v>
      </c>
      <c r="F15" s="287">
        <f t="shared" si="5"/>
        <v>0</v>
      </c>
      <c r="G15" s="287">
        <v>0</v>
      </c>
      <c r="H15" s="287">
        <v>0</v>
      </c>
      <c r="I15" s="287">
        <v>0</v>
      </c>
      <c r="J15" s="287">
        <f t="shared" si="6"/>
        <v>0</v>
      </c>
      <c r="K15" s="287">
        <v>0</v>
      </c>
      <c r="L15" s="287">
        <v>0</v>
      </c>
      <c r="M15" s="287">
        <v>0</v>
      </c>
    </row>
    <row r="16" spans="1:13" s="46" customFormat="1" ht="22.5" customHeight="1">
      <c r="A16" s="1574"/>
      <c r="B16" s="1573"/>
      <c r="C16" s="1570"/>
      <c r="D16" s="1570"/>
      <c r="E16" s="1570"/>
      <c r="F16" s="1570"/>
      <c r="G16" s="1570"/>
      <c r="H16" s="1570"/>
      <c r="I16" s="1570"/>
      <c r="J16" s="1570"/>
      <c r="K16" s="1570"/>
      <c r="L16" s="1570"/>
      <c r="M16" s="1570"/>
    </row>
    <row r="17" spans="1:32" s="94" customFormat="1" ht="13.9" customHeight="1">
      <c r="A17" s="69" t="s">
        <v>83</v>
      </c>
      <c r="B17" s="310" t="s">
        <v>84</v>
      </c>
      <c r="D17" s="313"/>
      <c r="E17" s="310" t="s">
        <v>85</v>
      </c>
      <c r="H17" s="311" t="s">
        <v>87</v>
      </c>
      <c r="K17" s="1595"/>
      <c r="M17" s="1607" t="s">
        <v>2395</v>
      </c>
    </row>
    <row r="18" spans="1:32" s="94" customFormat="1" ht="13.9" customHeight="1">
      <c r="A18" s="1595"/>
      <c r="B18" s="1595"/>
      <c r="D18" s="313"/>
      <c r="E18" s="310" t="s">
        <v>86</v>
      </c>
      <c r="H18" s="46"/>
      <c r="I18" s="46"/>
      <c r="J18" s="46"/>
      <c r="K18" s="1595"/>
      <c r="L18" s="46"/>
      <c r="M18" s="46"/>
    </row>
    <row r="19" spans="1:32" s="94" customFormat="1" ht="13.9" customHeight="1"/>
    <row r="20" spans="1:32" s="94" customFormat="1" ht="13.9" customHeight="1">
      <c r="A20" s="2137" t="s">
        <v>141</v>
      </c>
      <c r="B20" s="2137"/>
      <c r="C20" s="2137"/>
      <c r="D20" s="2137"/>
      <c r="E20" s="2137"/>
      <c r="F20" s="2137"/>
      <c r="G20" s="2137"/>
      <c r="H20" s="2137"/>
      <c r="I20" s="2137"/>
      <c r="J20" s="2137"/>
      <c r="K20" s="1596"/>
      <c r="L20" s="46"/>
      <c r="M20" s="46"/>
    </row>
    <row r="21" spans="1:32" s="94" customFormat="1" ht="13.9" customHeight="1">
      <c r="A21" s="2134" t="s">
        <v>272</v>
      </c>
      <c r="B21" s="2134"/>
      <c r="C21" s="2134"/>
      <c r="D21" s="2134"/>
      <c r="E21" s="2134"/>
      <c r="F21" s="2134"/>
      <c r="G21" s="2134"/>
      <c r="H21" s="2134"/>
      <c r="I21" s="2134"/>
      <c r="J21" s="2134"/>
      <c r="K21" s="1595"/>
      <c r="L21" s="46"/>
      <c r="M21" s="46"/>
    </row>
    <row r="22" spans="1:32" s="94" customFormat="1" ht="13.9" customHeight="1">
      <c r="A22" s="157"/>
      <c r="B22" s="157"/>
      <c r="AB22" s="1469"/>
      <c r="AC22" s="1469"/>
      <c r="AD22" s="1469"/>
      <c r="AE22" s="1469"/>
      <c r="AF22" s="1469"/>
    </row>
  </sheetData>
  <mergeCells count="12">
    <mergeCell ref="A20:J20"/>
    <mergeCell ref="A21:J21"/>
    <mergeCell ref="J1:K1"/>
    <mergeCell ref="L1:M1"/>
    <mergeCell ref="J2:K2"/>
    <mergeCell ref="L2:M2"/>
    <mergeCell ref="A3:M3"/>
    <mergeCell ref="A5:A6"/>
    <mergeCell ref="B5:E5"/>
    <mergeCell ref="F5:I5"/>
    <mergeCell ref="J5:M5"/>
    <mergeCell ref="D4:I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"/>
  <sheetViews>
    <sheetView zoomScaleNormal="100" zoomScaleSheetLayoutView="100" workbookViewId="0">
      <selection activeCell="I10" sqref="I10"/>
    </sheetView>
  </sheetViews>
  <sheetFormatPr defaultRowHeight="15.75"/>
  <cols>
    <col min="1" max="1" width="11" style="120" customWidth="1"/>
    <col min="2" max="2" width="4.5" style="1373" customWidth="1"/>
    <col min="3" max="5" width="4.5" style="1372" customWidth="1"/>
    <col min="6" max="6" width="4.125" style="1373" customWidth="1"/>
    <col min="7" max="9" width="4.125" style="1372" customWidth="1"/>
    <col min="10" max="10" width="4.125" style="1373" customWidth="1"/>
    <col min="11" max="13" width="4.125" style="1372" customWidth="1"/>
    <col min="14" max="14" width="4.125" style="1373" customWidth="1"/>
    <col min="15" max="17" width="4.125" style="1372" customWidth="1"/>
    <col min="18" max="18" width="4.125" style="1373" customWidth="1"/>
    <col min="19" max="21" width="4.125" style="1372" customWidth="1"/>
    <col min="22" max="22" width="4.125" style="1373" customWidth="1"/>
    <col min="23" max="25" width="4.125" style="1372" customWidth="1"/>
    <col min="26" max="26" width="4.125" style="1373" customWidth="1"/>
    <col min="27" max="28" width="4.125" style="1372" customWidth="1"/>
    <col min="29" max="29" width="4.875" style="1372" customWidth="1"/>
    <col min="30" max="256" width="8.875" style="1372"/>
    <col min="257" max="257" width="11" style="1372" customWidth="1"/>
    <col min="258" max="261" width="4.5" style="1372" customWidth="1"/>
    <col min="262" max="284" width="4.125" style="1372" customWidth="1"/>
    <col min="285" max="285" width="4.875" style="1372" customWidth="1"/>
    <col min="286" max="512" width="8.875" style="1372"/>
    <col min="513" max="513" width="11" style="1372" customWidth="1"/>
    <col min="514" max="517" width="4.5" style="1372" customWidth="1"/>
    <col min="518" max="540" width="4.125" style="1372" customWidth="1"/>
    <col min="541" max="541" width="4.875" style="1372" customWidth="1"/>
    <col min="542" max="768" width="8.875" style="1372"/>
    <col min="769" max="769" width="11" style="1372" customWidth="1"/>
    <col min="770" max="773" width="4.5" style="1372" customWidth="1"/>
    <col min="774" max="796" width="4.125" style="1372" customWidth="1"/>
    <col min="797" max="797" width="4.875" style="1372" customWidth="1"/>
    <col min="798" max="1024" width="8.875" style="1372"/>
    <col min="1025" max="1025" width="11" style="1372" customWidth="1"/>
    <col min="1026" max="1029" width="4.5" style="1372" customWidth="1"/>
    <col min="1030" max="1052" width="4.125" style="1372" customWidth="1"/>
    <col min="1053" max="1053" width="4.875" style="1372" customWidth="1"/>
    <col min="1054" max="1280" width="8.875" style="1372"/>
    <col min="1281" max="1281" width="11" style="1372" customWidth="1"/>
    <col min="1282" max="1285" width="4.5" style="1372" customWidth="1"/>
    <col min="1286" max="1308" width="4.125" style="1372" customWidth="1"/>
    <col min="1309" max="1309" width="4.875" style="1372" customWidth="1"/>
    <col min="1310" max="1536" width="8.875" style="1372"/>
    <col min="1537" max="1537" width="11" style="1372" customWidth="1"/>
    <col min="1538" max="1541" width="4.5" style="1372" customWidth="1"/>
    <col min="1542" max="1564" width="4.125" style="1372" customWidth="1"/>
    <col min="1565" max="1565" width="4.875" style="1372" customWidth="1"/>
    <col min="1566" max="1792" width="8.875" style="1372"/>
    <col min="1793" max="1793" width="11" style="1372" customWidth="1"/>
    <col min="1794" max="1797" width="4.5" style="1372" customWidth="1"/>
    <col min="1798" max="1820" width="4.125" style="1372" customWidth="1"/>
    <col min="1821" max="1821" width="4.875" style="1372" customWidth="1"/>
    <col min="1822" max="2048" width="8.875" style="1372"/>
    <col min="2049" max="2049" width="11" style="1372" customWidth="1"/>
    <col min="2050" max="2053" width="4.5" style="1372" customWidth="1"/>
    <col min="2054" max="2076" width="4.125" style="1372" customWidth="1"/>
    <col min="2077" max="2077" width="4.875" style="1372" customWidth="1"/>
    <col min="2078" max="2304" width="8.875" style="1372"/>
    <col min="2305" max="2305" width="11" style="1372" customWidth="1"/>
    <col min="2306" max="2309" width="4.5" style="1372" customWidth="1"/>
    <col min="2310" max="2332" width="4.125" style="1372" customWidth="1"/>
    <col min="2333" max="2333" width="4.875" style="1372" customWidth="1"/>
    <col min="2334" max="2560" width="8.875" style="1372"/>
    <col min="2561" max="2561" width="11" style="1372" customWidth="1"/>
    <col min="2562" max="2565" width="4.5" style="1372" customWidth="1"/>
    <col min="2566" max="2588" width="4.125" style="1372" customWidth="1"/>
    <col min="2589" max="2589" width="4.875" style="1372" customWidth="1"/>
    <col min="2590" max="2816" width="8.875" style="1372"/>
    <col min="2817" max="2817" width="11" style="1372" customWidth="1"/>
    <col min="2818" max="2821" width="4.5" style="1372" customWidth="1"/>
    <col min="2822" max="2844" width="4.125" style="1372" customWidth="1"/>
    <col min="2845" max="2845" width="4.875" style="1372" customWidth="1"/>
    <col min="2846" max="3072" width="8.875" style="1372"/>
    <col min="3073" max="3073" width="11" style="1372" customWidth="1"/>
    <col min="3074" max="3077" width="4.5" style="1372" customWidth="1"/>
    <col min="3078" max="3100" width="4.125" style="1372" customWidth="1"/>
    <col min="3101" max="3101" width="4.875" style="1372" customWidth="1"/>
    <col min="3102" max="3328" width="8.875" style="1372"/>
    <col min="3329" max="3329" width="11" style="1372" customWidth="1"/>
    <col min="3330" max="3333" width="4.5" style="1372" customWidth="1"/>
    <col min="3334" max="3356" width="4.125" style="1372" customWidth="1"/>
    <col min="3357" max="3357" width="4.875" style="1372" customWidth="1"/>
    <col min="3358" max="3584" width="8.875" style="1372"/>
    <col min="3585" max="3585" width="11" style="1372" customWidth="1"/>
    <col min="3586" max="3589" width="4.5" style="1372" customWidth="1"/>
    <col min="3590" max="3612" width="4.125" style="1372" customWidth="1"/>
    <col min="3613" max="3613" width="4.875" style="1372" customWidth="1"/>
    <col min="3614" max="3840" width="8.875" style="1372"/>
    <col min="3841" max="3841" width="11" style="1372" customWidth="1"/>
    <col min="3842" max="3845" width="4.5" style="1372" customWidth="1"/>
    <col min="3846" max="3868" width="4.125" style="1372" customWidth="1"/>
    <col min="3869" max="3869" width="4.875" style="1372" customWidth="1"/>
    <col min="3870" max="4096" width="8.875" style="1372"/>
    <col min="4097" max="4097" width="11" style="1372" customWidth="1"/>
    <col min="4098" max="4101" width="4.5" style="1372" customWidth="1"/>
    <col min="4102" max="4124" width="4.125" style="1372" customWidth="1"/>
    <col min="4125" max="4125" width="4.875" style="1372" customWidth="1"/>
    <col min="4126" max="4352" width="8.875" style="1372"/>
    <col min="4353" max="4353" width="11" style="1372" customWidth="1"/>
    <col min="4354" max="4357" width="4.5" style="1372" customWidth="1"/>
    <col min="4358" max="4380" width="4.125" style="1372" customWidth="1"/>
    <col min="4381" max="4381" width="4.875" style="1372" customWidth="1"/>
    <col min="4382" max="4608" width="8.875" style="1372"/>
    <col min="4609" max="4609" width="11" style="1372" customWidth="1"/>
    <col min="4610" max="4613" width="4.5" style="1372" customWidth="1"/>
    <col min="4614" max="4636" width="4.125" style="1372" customWidth="1"/>
    <col min="4637" max="4637" width="4.875" style="1372" customWidth="1"/>
    <col min="4638" max="4864" width="8.875" style="1372"/>
    <col min="4865" max="4865" width="11" style="1372" customWidth="1"/>
    <col min="4866" max="4869" width="4.5" style="1372" customWidth="1"/>
    <col min="4870" max="4892" width="4.125" style="1372" customWidth="1"/>
    <col min="4893" max="4893" width="4.875" style="1372" customWidth="1"/>
    <col min="4894" max="5120" width="8.875" style="1372"/>
    <col min="5121" max="5121" width="11" style="1372" customWidth="1"/>
    <col min="5122" max="5125" width="4.5" style="1372" customWidth="1"/>
    <col min="5126" max="5148" width="4.125" style="1372" customWidth="1"/>
    <col min="5149" max="5149" width="4.875" style="1372" customWidth="1"/>
    <col min="5150" max="5376" width="8.875" style="1372"/>
    <col min="5377" max="5377" width="11" style="1372" customWidth="1"/>
    <col min="5378" max="5381" width="4.5" style="1372" customWidth="1"/>
    <col min="5382" max="5404" width="4.125" style="1372" customWidth="1"/>
    <col min="5405" max="5405" width="4.875" style="1372" customWidth="1"/>
    <col min="5406" max="5632" width="8.875" style="1372"/>
    <col min="5633" max="5633" width="11" style="1372" customWidth="1"/>
    <col min="5634" max="5637" width="4.5" style="1372" customWidth="1"/>
    <col min="5638" max="5660" width="4.125" style="1372" customWidth="1"/>
    <col min="5661" max="5661" width="4.875" style="1372" customWidth="1"/>
    <col min="5662" max="5888" width="8.875" style="1372"/>
    <col min="5889" max="5889" width="11" style="1372" customWidth="1"/>
    <col min="5890" max="5893" width="4.5" style="1372" customWidth="1"/>
    <col min="5894" max="5916" width="4.125" style="1372" customWidth="1"/>
    <col min="5917" max="5917" width="4.875" style="1372" customWidth="1"/>
    <col min="5918" max="6144" width="8.875" style="1372"/>
    <col min="6145" max="6145" width="11" style="1372" customWidth="1"/>
    <col min="6146" max="6149" width="4.5" style="1372" customWidth="1"/>
    <col min="6150" max="6172" width="4.125" style="1372" customWidth="1"/>
    <col min="6173" max="6173" width="4.875" style="1372" customWidth="1"/>
    <col min="6174" max="6400" width="8.875" style="1372"/>
    <col min="6401" max="6401" width="11" style="1372" customWidth="1"/>
    <col min="6402" max="6405" width="4.5" style="1372" customWidth="1"/>
    <col min="6406" max="6428" width="4.125" style="1372" customWidth="1"/>
    <col min="6429" max="6429" width="4.875" style="1372" customWidth="1"/>
    <col min="6430" max="6656" width="8.875" style="1372"/>
    <col min="6657" max="6657" width="11" style="1372" customWidth="1"/>
    <col min="6658" max="6661" width="4.5" style="1372" customWidth="1"/>
    <col min="6662" max="6684" width="4.125" style="1372" customWidth="1"/>
    <col min="6685" max="6685" width="4.875" style="1372" customWidth="1"/>
    <col min="6686" max="6912" width="8.875" style="1372"/>
    <col min="6913" max="6913" width="11" style="1372" customWidth="1"/>
    <col min="6914" max="6917" width="4.5" style="1372" customWidth="1"/>
    <col min="6918" max="6940" width="4.125" style="1372" customWidth="1"/>
    <col min="6941" max="6941" width="4.875" style="1372" customWidth="1"/>
    <col min="6942" max="7168" width="8.875" style="1372"/>
    <col min="7169" max="7169" width="11" style="1372" customWidth="1"/>
    <col min="7170" max="7173" width="4.5" style="1372" customWidth="1"/>
    <col min="7174" max="7196" width="4.125" style="1372" customWidth="1"/>
    <col min="7197" max="7197" width="4.875" style="1372" customWidth="1"/>
    <col min="7198" max="7424" width="8.875" style="1372"/>
    <col min="7425" max="7425" width="11" style="1372" customWidth="1"/>
    <col min="7426" max="7429" width="4.5" style="1372" customWidth="1"/>
    <col min="7430" max="7452" width="4.125" style="1372" customWidth="1"/>
    <col min="7453" max="7453" width="4.875" style="1372" customWidth="1"/>
    <col min="7454" max="7680" width="8.875" style="1372"/>
    <col min="7681" max="7681" width="11" style="1372" customWidth="1"/>
    <col min="7682" max="7685" width="4.5" style="1372" customWidth="1"/>
    <col min="7686" max="7708" width="4.125" style="1372" customWidth="1"/>
    <col min="7709" max="7709" width="4.875" style="1372" customWidth="1"/>
    <col min="7710" max="7936" width="8.875" style="1372"/>
    <col min="7937" max="7937" width="11" style="1372" customWidth="1"/>
    <col min="7938" max="7941" width="4.5" style="1372" customWidth="1"/>
    <col min="7942" max="7964" width="4.125" style="1372" customWidth="1"/>
    <col min="7965" max="7965" width="4.875" style="1372" customWidth="1"/>
    <col min="7966" max="8192" width="8.875" style="1372"/>
    <col min="8193" max="8193" width="11" style="1372" customWidth="1"/>
    <col min="8194" max="8197" width="4.5" style="1372" customWidth="1"/>
    <col min="8198" max="8220" width="4.125" style="1372" customWidth="1"/>
    <col min="8221" max="8221" width="4.875" style="1372" customWidth="1"/>
    <col min="8222" max="8448" width="8.875" style="1372"/>
    <col min="8449" max="8449" width="11" style="1372" customWidth="1"/>
    <col min="8450" max="8453" width="4.5" style="1372" customWidth="1"/>
    <col min="8454" max="8476" width="4.125" style="1372" customWidth="1"/>
    <col min="8477" max="8477" width="4.875" style="1372" customWidth="1"/>
    <col min="8478" max="8704" width="8.875" style="1372"/>
    <col min="8705" max="8705" width="11" style="1372" customWidth="1"/>
    <col min="8706" max="8709" width="4.5" style="1372" customWidth="1"/>
    <col min="8710" max="8732" width="4.125" style="1372" customWidth="1"/>
    <col min="8733" max="8733" width="4.875" style="1372" customWidth="1"/>
    <col min="8734" max="8960" width="8.875" style="1372"/>
    <col min="8961" max="8961" width="11" style="1372" customWidth="1"/>
    <col min="8962" max="8965" width="4.5" style="1372" customWidth="1"/>
    <col min="8966" max="8988" width="4.125" style="1372" customWidth="1"/>
    <col min="8989" max="8989" width="4.875" style="1372" customWidth="1"/>
    <col min="8990" max="9216" width="8.875" style="1372"/>
    <col min="9217" max="9217" width="11" style="1372" customWidth="1"/>
    <col min="9218" max="9221" width="4.5" style="1372" customWidth="1"/>
    <col min="9222" max="9244" width="4.125" style="1372" customWidth="1"/>
    <col min="9245" max="9245" width="4.875" style="1372" customWidth="1"/>
    <col min="9246" max="9472" width="8.875" style="1372"/>
    <col min="9473" max="9473" width="11" style="1372" customWidth="1"/>
    <col min="9474" max="9477" width="4.5" style="1372" customWidth="1"/>
    <col min="9478" max="9500" width="4.125" style="1372" customWidth="1"/>
    <col min="9501" max="9501" width="4.875" style="1372" customWidth="1"/>
    <col min="9502" max="9728" width="8.875" style="1372"/>
    <col min="9729" max="9729" width="11" style="1372" customWidth="1"/>
    <col min="9730" max="9733" width="4.5" style="1372" customWidth="1"/>
    <col min="9734" max="9756" width="4.125" style="1372" customWidth="1"/>
    <col min="9757" max="9757" width="4.875" style="1372" customWidth="1"/>
    <col min="9758" max="9984" width="8.875" style="1372"/>
    <col min="9985" max="9985" width="11" style="1372" customWidth="1"/>
    <col min="9986" max="9989" width="4.5" style="1372" customWidth="1"/>
    <col min="9990" max="10012" width="4.125" style="1372" customWidth="1"/>
    <col min="10013" max="10013" width="4.875" style="1372" customWidth="1"/>
    <col min="10014" max="10240" width="8.875" style="1372"/>
    <col min="10241" max="10241" width="11" style="1372" customWidth="1"/>
    <col min="10242" max="10245" width="4.5" style="1372" customWidth="1"/>
    <col min="10246" max="10268" width="4.125" style="1372" customWidth="1"/>
    <col min="10269" max="10269" width="4.875" style="1372" customWidth="1"/>
    <col min="10270" max="10496" width="8.875" style="1372"/>
    <col min="10497" max="10497" width="11" style="1372" customWidth="1"/>
    <col min="10498" max="10501" width="4.5" style="1372" customWidth="1"/>
    <col min="10502" max="10524" width="4.125" style="1372" customWidth="1"/>
    <col min="10525" max="10525" width="4.875" style="1372" customWidth="1"/>
    <col min="10526" max="10752" width="8.875" style="1372"/>
    <col min="10753" max="10753" width="11" style="1372" customWidth="1"/>
    <col min="10754" max="10757" width="4.5" style="1372" customWidth="1"/>
    <col min="10758" max="10780" width="4.125" style="1372" customWidth="1"/>
    <col min="10781" max="10781" width="4.875" style="1372" customWidth="1"/>
    <col min="10782" max="11008" width="8.875" style="1372"/>
    <col min="11009" max="11009" width="11" style="1372" customWidth="1"/>
    <col min="11010" max="11013" width="4.5" style="1372" customWidth="1"/>
    <col min="11014" max="11036" width="4.125" style="1372" customWidth="1"/>
    <col min="11037" max="11037" width="4.875" style="1372" customWidth="1"/>
    <col min="11038" max="11264" width="8.875" style="1372"/>
    <col min="11265" max="11265" width="11" style="1372" customWidth="1"/>
    <col min="11266" max="11269" width="4.5" style="1372" customWidth="1"/>
    <col min="11270" max="11292" width="4.125" style="1372" customWidth="1"/>
    <col min="11293" max="11293" width="4.875" style="1372" customWidth="1"/>
    <col min="11294" max="11520" width="8.875" style="1372"/>
    <col min="11521" max="11521" width="11" style="1372" customWidth="1"/>
    <col min="11522" max="11525" width="4.5" style="1372" customWidth="1"/>
    <col min="11526" max="11548" width="4.125" style="1372" customWidth="1"/>
    <col min="11549" max="11549" width="4.875" style="1372" customWidth="1"/>
    <col min="11550" max="11776" width="8.875" style="1372"/>
    <col min="11777" max="11777" width="11" style="1372" customWidth="1"/>
    <col min="11778" max="11781" width="4.5" style="1372" customWidth="1"/>
    <col min="11782" max="11804" width="4.125" style="1372" customWidth="1"/>
    <col min="11805" max="11805" width="4.875" style="1372" customWidth="1"/>
    <col min="11806" max="12032" width="8.875" style="1372"/>
    <col min="12033" max="12033" width="11" style="1372" customWidth="1"/>
    <col min="12034" max="12037" width="4.5" style="1372" customWidth="1"/>
    <col min="12038" max="12060" width="4.125" style="1372" customWidth="1"/>
    <col min="12061" max="12061" width="4.875" style="1372" customWidth="1"/>
    <col min="12062" max="12288" width="8.875" style="1372"/>
    <col min="12289" max="12289" width="11" style="1372" customWidth="1"/>
    <col min="12290" max="12293" width="4.5" style="1372" customWidth="1"/>
    <col min="12294" max="12316" width="4.125" style="1372" customWidth="1"/>
    <col min="12317" max="12317" width="4.875" style="1372" customWidth="1"/>
    <col min="12318" max="12544" width="8.875" style="1372"/>
    <col min="12545" max="12545" width="11" style="1372" customWidth="1"/>
    <col min="12546" max="12549" width="4.5" style="1372" customWidth="1"/>
    <col min="12550" max="12572" width="4.125" style="1372" customWidth="1"/>
    <col min="12573" max="12573" width="4.875" style="1372" customWidth="1"/>
    <col min="12574" max="12800" width="8.875" style="1372"/>
    <col min="12801" max="12801" width="11" style="1372" customWidth="1"/>
    <col min="12802" max="12805" width="4.5" style="1372" customWidth="1"/>
    <col min="12806" max="12828" width="4.125" style="1372" customWidth="1"/>
    <col min="12829" max="12829" width="4.875" style="1372" customWidth="1"/>
    <col min="12830" max="13056" width="8.875" style="1372"/>
    <col min="13057" max="13057" width="11" style="1372" customWidth="1"/>
    <col min="13058" max="13061" width="4.5" style="1372" customWidth="1"/>
    <col min="13062" max="13084" width="4.125" style="1372" customWidth="1"/>
    <col min="13085" max="13085" width="4.875" style="1372" customWidth="1"/>
    <col min="13086" max="13312" width="8.875" style="1372"/>
    <col min="13313" max="13313" width="11" style="1372" customWidth="1"/>
    <col min="13314" max="13317" width="4.5" style="1372" customWidth="1"/>
    <col min="13318" max="13340" width="4.125" style="1372" customWidth="1"/>
    <col min="13341" max="13341" width="4.875" style="1372" customWidth="1"/>
    <col min="13342" max="13568" width="8.875" style="1372"/>
    <col min="13569" max="13569" width="11" style="1372" customWidth="1"/>
    <col min="13570" max="13573" width="4.5" style="1372" customWidth="1"/>
    <col min="13574" max="13596" width="4.125" style="1372" customWidth="1"/>
    <col min="13597" max="13597" width="4.875" style="1372" customWidth="1"/>
    <col min="13598" max="13824" width="8.875" style="1372"/>
    <col min="13825" max="13825" width="11" style="1372" customWidth="1"/>
    <col min="13826" max="13829" width="4.5" style="1372" customWidth="1"/>
    <col min="13830" max="13852" width="4.125" style="1372" customWidth="1"/>
    <col min="13853" max="13853" width="4.875" style="1372" customWidth="1"/>
    <col min="13854" max="14080" width="8.875" style="1372"/>
    <col min="14081" max="14081" width="11" style="1372" customWidth="1"/>
    <col min="14082" max="14085" width="4.5" style="1372" customWidth="1"/>
    <col min="14086" max="14108" width="4.125" style="1372" customWidth="1"/>
    <col min="14109" max="14109" width="4.875" style="1372" customWidth="1"/>
    <col min="14110" max="14336" width="8.875" style="1372"/>
    <col min="14337" max="14337" width="11" style="1372" customWidth="1"/>
    <col min="14338" max="14341" width="4.5" style="1372" customWidth="1"/>
    <col min="14342" max="14364" width="4.125" style="1372" customWidth="1"/>
    <col min="14365" max="14365" width="4.875" style="1372" customWidth="1"/>
    <col min="14366" max="14592" width="8.875" style="1372"/>
    <col min="14593" max="14593" width="11" style="1372" customWidth="1"/>
    <col min="14594" max="14597" width="4.5" style="1372" customWidth="1"/>
    <col min="14598" max="14620" width="4.125" style="1372" customWidth="1"/>
    <col min="14621" max="14621" width="4.875" style="1372" customWidth="1"/>
    <col min="14622" max="14848" width="8.875" style="1372"/>
    <col min="14849" max="14849" width="11" style="1372" customWidth="1"/>
    <col min="14850" max="14853" width="4.5" style="1372" customWidth="1"/>
    <col min="14854" max="14876" width="4.125" style="1372" customWidth="1"/>
    <col min="14877" max="14877" width="4.875" style="1372" customWidth="1"/>
    <col min="14878" max="15104" width="8.875" style="1372"/>
    <col min="15105" max="15105" width="11" style="1372" customWidth="1"/>
    <col min="15106" max="15109" width="4.5" style="1372" customWidth="1"/>
    <col min="15110" max="15132" width="4.125" style="1372" customWidth="1"/>
    <col min="15133" max="15133" width="4.875" style="1372" customWidth="1"/>
    <col min="15134" max="15360" width="8.875" style="1372"/>
    <col min="15361" max="15361" width="11" style="1372" customWidth="1"/>
    <col min="15362" max="15365" width="4.5" style="1372" customWidth="1"/>
    <col min="15366" max="15388" width="4.125" style="1372" customWidth="1"/>
    <col min="15389" max="15389" width="4.875" style="1372" customWidth="1"/>
    <col min="15390" max="15616" width="8.875" style="1372"/>
    <col min="15617" max="15617" width="11" style="1372" customWidth="1"/>
    <col min="15618" max="15621" width="4.5" style="1372" customWidth="1"/>
    <col min="15622" max="15644" width="4.125" style="1372" customWidth="1"/>
    <col min="15645" max="15645" width="4.875" style="1372" customWidth="1"/>
    <col min="15646" max="15872" width="8.875" style="1372"/>
    <col min="15873" max="15873" width="11" style="1372" customWidth="1"/>
    <col min="15874" max="15877" width="4.5" style="1372" customWidth="1"/>
    <col min="15878" max="15900" width="4.125" style="1372" customWidth="1"/>
    <col min="15901" max="15901" width="4.875" style="1372" customWidth="1"/>
    <col min="15902" max="16128" width="8.875" style="1372"/>
    <col min="16129" max="16129" width="11" style="1372" customWidth="1"/>
    <col min="16130" max="16133" width="4.5" style="1372" customWidth="1"/>
    <col min="16134" max="16156" width="4.125" style="1372" customWidth="1"/>
    <col min="16157" max="16157" width="4.875" style="1372" customWidth="1"/>
    <col min="16158" max="16384" width="8.875" style="1372"/>
  </cols>
  <sheetData>
    <row r="1" spans="1:29" s="120" customFormat="1" ht="21.95" customHeight="1">
      <c r="A1" s="1357" t="s">
        <v>3108</v>
      </c>
      <c r="B1" s="1326"/>
      <c r="F1" s="1326"/>
      <c r="J1" s="1326"/>
      <c r="N1" s="1326"/>
      <c r="R1" s="1326"/>
      <c r="V1" s="1326"/>
      <c r="W1" s="2140" t="s">
        <v>3124</v>
      </c>
      <c r="X1" s="1746"/>
      <c r="Y1" s="1737"/>
      <c r="Z1" s="2141" t="s">
        <v>3109</v>
      </c>
      <c r="AA1" s="1771"/>
      <c r="AB1" s="1771"/>
      <c r="AC1" s="1771"/>
    </row>
    <row r="2" spans="1:29" s="120" customFormat="1" ht="21.95" customHeight="1">
      <c r="A2" s="1598" t="s">
        <v>3034</v>
      </c>
      <c r="B2" s="1358" t="s">
        <v>3110</v>
      </c>
      <c r="C2" s="1358"/>
      <c r="D2" s="1358"/>
      <c r="E2" s="1358"/>
      <c r="F2" s="1358"/>
      <c r="G2" s="1358"/>
      <c r="H2" s="1358"/>
      <c r="I2" s="1358"/>
      <c r="J2" s="1358"/>
      <c r="K2" s="1358"/>
      <c r="L2" s="1358"/>
      <c r="M2" s="1358"/>
      <c r="N2" s="1358"/>
      <c r="O2" s="1358"/>
      <c r="P2" s="1358"/>
      <c r="Q2" s="1358"/>
      <c r="R2" s="1358"/>
      <c r="S2" s="1358"/>
      <c r="T2" s="1358"/>
      <c r="U2" s="1358"/>
      <c r="V2" s="7" t="s">
        <v>220</v>
      </c>
      <c r="W2" s="2140" t="s">
        <v>3111</v>
      </c>
      <c r="X2" s="1746"/>
      <c r="Y2" s="1737"/>
      <c r="Z2" s="2141" t="s">
        <v>10</v>
      </c>
      <c r="AA2" s="1771"/>
      <c r="AB2" s="1771"/>
      <c r="AC2" s="1771"/>
    </row>
    <row r="3" spans="1:29" s="1359" customFormat="1" ht="26.1" customHeight="1">
      <c r="A3" s="2142" t="s">
        <v>3208</v>
      </c>
      <c r="B3" s="2142"/>
      <c r="C3" s="2142"/>
      <c r="D3" s="2142"/>
      <c r="E3" s="2142"/>
      <c r="F3" s="2142"/>
      <c r="G3" s="2142"/>
      <c r="H3" s="2142"/>
      <c r="I3" s="2142"/>
      <c r="J3" s="2142"/>
      <c r="K3" s="2142"/>
      <c r="L3" s="2142"/>
      <c r="M3" s="2142"/>
      <c r="N3" s="2142"/>
      <c r="O3" s="2142"/>
      <c r="P3" s="2142"/>
      <c r="Q3" s="2142"/>
      <c r="R3" s="2142"/>
      <c r="S3" s="2142"/>
      <c r="T3" s="2142"/>
      <c r="U3" s="2142"/>
      <c r="V3" s="2142"/>
      <c r="W3" s="2142"/>
      <c r="X3" s="2142"/>
      <c r="Y3" s="2142"/>
      <c r="Z3" s="2142"/>
      <c r="AA3" s="2142"/>
      <c r="AB3" s="2142"/>
      <c r="AC3" s="2142"/>
    </row>
    <row r="4" spans="1:29" s="1326" customFormat="1" ht="24" customHeight="1">
      <c r="A4" s="1358"/>
      <c r="B4" s="2138" t="s">
        <v>3209</v>
      </c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  <c r="U4" s="1763"/>
      <c r="V4" s="1763"/>
      <c r="W4" s="1763"/>
      <c r="X4" s="1763"/>
      <c r="Y4" s="1763"/>
      <c r="Z4" s="1616"/>
      <c r="AA4" s="1616"/>
      <c r="AB4" s="2139" t="s">
        <v>3210</v>
      </c>
      <c r="AC4" s="1764"/>
    </row>
    <row r="5" spans="1:29" s="120" customFormat="1" ht="27.95" customHeight="1">
      <c r="A5" s="2143" t="s">
        <v>3211</v>
      </c>
      <c r="B5" s="2144" t="s">
        <v>3212</v>
      </c>
      <c r="C5" s="1808"/>
      <c r="D5" s="1808"/>
      <c r="E5" s="1795"/>
      <c r="F5" s="2140" t="s">
        <v>3213</v>
      </c>
      <c r="G5" s="1746"/>
      <c r="H5" s="1746"/>
      <c r="I5" s="1746"/>
      <c r="J5" s="1746"/>
      <c r="K5" s="1746"/>
      <c r="L5" s="1746"/>
      <c r="M5" s="1746"/>
      <c r="N5" s="1746"/>
      <c r="O5" s="1746"/>
      <c r="P5" s="1746"/>
      <c r="Q5" s="1737"/>
      <c r="R5" s="2140" t="s">
        <v>3214</v>
      </c>
      <c r="S5" s="1746"/>
      <c r="T5" s="1746"/>
      <c r="U5" s="1746"/>
      <c r="V5" s="1746"/>
      <c r="W5" s="1746"/>
      <c r="X5" s="1746"/>
      <c r="Y5" s="1746"/>
      <c r="Z5" s="1746"/>
      <c r="AA5" s="1746"/>
      <c r="AB5" s="1746"/>
      <c r="AC5" s="1746"/>
    </row>
    <row r="6" spans="1:29" s="120" customFormat="1" ht="27.95" customHeight="1">
      <c r="A6" s="1766"/>
      <c r="B6" s="1823"/>
      <c r="C6" s="1763"/>
      <c r="D6" s="1763"/>
      <c r="E6" s="1767"/>
      <c r="F6" s="2140" t="s">
        <v>3215</v>
      </c>
      <c r="G6" s="1746"/>
      <c r="H6" s="1746"/>
      <c r="I6" s="1737"/>
      <c r="J6" s="2140" t="s">
        <v>3216</v>
      </c>
      <c r="K6" s="1746"/>
      <c r="L6" s="1746"/>
      <c r="M6" s="1737"/>
      <c r="N6" s="2140" t="s">
        <v>3217</v>
      </c>
      <c r="O6" s="1746"/>
      <c r="P6" s="1746"/>
      <c r="Q6" s="1737"/>
      <c r="R6" s="2140" t="s">
        <v>3215</v>
      </c>
      <c r="S6" s="1746"/>
      <c r="T6" s="1746"/>
      <c r="U6" s="1737"/>
      <c r="V6" s="2140" t="s">
        <v>3216</v>
      </c>
      <c r="W6" s="1746"/>
      <c r="X6" s="1746"/>
      <c r="Y6" s="1737"/>
      <c r="Z6" s="2140" t="s">
        <v>3217</v>
      </c>
      <c r="AA6" s="1746"/>
      <c r="AB6" s="1746"/>
      <c r="AC6" s="1746"/>
    </row>
    <row r="7" spans="1:29" s="1326" customFormat="1" ht="27.95" customHeight="1">
      <c r="A7" s="1767"/>
      <c r="B7" s="1598" t="s">
        <v>3218</v>
      </c>
      <c r="C7" s="1598" t="s">
        <v>3219</v>
      </c>
      <c r="D7" s="1598" t="s">
        <v>3220</v>
      </c>
      <c r="E7" s="1598" t="s">
        <v>3221</v>
      </c>
      <c r="F7" s="1598" t="s">
        <v>3218</v>
      </c>
      <c r="G7" s="1598" t="s">
        <v>3219</v>
      </c>
      <c r="H7" s="1598" t="s">
        <v>3220</v>
      </c>
      <c r="I7" s="1598" t="s">
        <v>3221</v>
      </c>
      <c r="J7" s="1598" t="s">
        <v>3218</v>
      </c>
      <c r="K7" s="1598" t="s">
        <v>3219</v>
      </c>
      <c r="L7" s="1598" t="s">
        <v>3220</v>
      </c>
      <c r="M7" s="1598" t="s">
        <v>3221</v>
      </c>
      <c r="N7" s="1598" t="s">
        <v>3218</v>
      </c>
      <c r="O7" s="1598" t="s">
        <v>3219</v>
      </c>
      <c r="P7" s="1598" t="s">
        <v>3220</v>
      </c>
      <c r="Q7" s="1598" t="s">
        <v>3221</v>
      </c>
      <c r="R7" s="1598" t="s">
        <v>3218</v>
      </c>
      <c r="S7" s="1598" t="s">
        <v>3219</v>
      </c>
      <c r="T7" s="1598" t="s">
        <v>3220</v>
      </c>
      <c r="U7" s="1598" t="s">
        <v>3221</v>
      </c>
      <c r="V7" s="1598" t="s">
        <v>3218</v>
      </c>
      <c r="W7" s="1598" t="s">
        <v>3219</v>
      </c>
      <c r="X7" s="1598" t="s">
        <v>3220</v>
      </c>
      <c r="Y7" s="1598" t="s">
        <v>3221</v>
      </c>
      <c r="Z7" s="1598" t="s">
        <v>3218</v>
      </c>
      <c r="AA7" s="1598" t="s">
        <v>3219</v>
      </c>
      <c r="AB7" s="1598" t="s">
        <v>3220</v>
      </c>
      <c r="AC7" s="1597" t="s">
        <v>3221</v>
      </c>
    </row>
    <row r="8" spans="1:29" s="1326" customFormat="1" ht="18" customHeight="1">
      <c r="A8" s="1462"/>
      <c r="B8" s="1415"/>
      <c r="C8" s="1365"/>
      <c r="D8" s="1365"/>
      <c r="E8" s="1365"/>
      <c r="F8" s="1365"/>
      <c r="G8" s="1365"/>
      <c r="H8" s="1365"/>
      <c r="I8" s="1365"/>
      <c r="J8" s="1365"/>
      <c r="K8" s="1365"/>
      <c r="L8" s="1365"/>
      <c r="M8" s="1365"/>
      <c r="N8" s="1365"/>
      <c r="O8" s="1365"/>
      <c r="P8" s="1365"/>
      <c r="Q8" s="1365"/>
      <c r="R8" s="1365"/>
      <c r="S8" s="1365"/>
      <c r="T8" s="1365"/>
      <c r="U8" s="1365"/>
      <c r="V8" s="1365"/>
      <c r="W8" s="1365"/>
      <c r="X8" s="1365"/>
      <c r="Y8" s="1365"/>
      <c r="Z8" s="1365"/>
      <c r="AA8" s="1365"/>
      <c r="AB8" s="1365"/>
      <c r="AC8" s="1365"/>
    </row>
    <row r="9" spans="1:29" s="120" customFormat="1" ht="36" customHeight="1">
      <c r="A9" s="1365" t="s">
        <v>3049</v>
      </c>
      <c r="B9" s="300">
        <f>SUM(B10:B15)</f>
        <v>2432</v>
      </c>
      <c r="C9" s="301">
        <f t="shared" ref="C9:AC9" si="0">SUM(C10:C15)</f>
        <v>51</v>
      </c>
      <c r="D9" s="302">
        <f t="shared" si="0"/>
        <v>2114</v>
      </c>
      <c r="E9" s="302">
        <f t="shared" si="0"/>
        <v>267</v>
      </c>
      <c r="F9" s="301">
        <f t="shared" si="0"/>
        <v>614</v>
      </c>
      <c r="G9" s="301">
        <f t="shared" si="0"/>
        <v>0</v>
      </c>
      <c r="H9" s="302">
        <f t="shared" si="0"/>
        <v>607</v>
      </c>
      <c r="I9" s="302">
        <f t="shared" si="0"/>
        <v>7</v>
      </c>
      <c r="J9" s="301">
        <f t="shared" si="0"/>
        <v>626</v>
      </c>
      <c r="K9" s="301">
        <f t="shared" si="0"/>
        <v>0</v>
      </c>
      <c r="L9" s="302">
        <f t="shared" si="0"/>
        <v>619</v>
      </c>
      <c r="M9" s="302">
        <f t="shared" si="0"/>
        <v>7</v>
      </c>
      <c r="N9" s="301">
        <f t="shared" si="0"/>
        <v>646</v>
      </c>
      <c r="O9" s="301">
        <f t="shared" si="0"/>
        <v>0</v>
      </c>
      <c r="P9" s="302">
        <f t="shared" si="0"/>
        <v>639</v>
      </c>
      <c r="Q9" s="302">
        <f t="shared" si="0"/>
        <v>7</v>
      </c>
      <c r="R9" s="301">
        <f t="shared" si="0"/>
        <v>182</v>
      </c>
      <c r="S9" s="301">
        <f t="shared" si="0"/>
        <v>17</v>
      </c>
      <c r="T9" s="302">
        <f t="shared" si="0"/>
        <v>81</v>
      </c>
      <c r="U9" s="302">
        <f t="shared" si="0"/>
        <v>84</v>
      </c>
      <c r="V9" s="301">
        <f t="shared" si="0"/>
        <v>182</v>
      </c>
      <c r="W9" s="301">
        <f t="shared" si="0"/>
        <v>17</v>
      </c>
      <c r="X9" s="302">
        <f t="shared" si="0"/>
        <v>83</v>
      </c>
      <c r="Y9" s="302">
        <f t="shared" si="0"/>
        <v>82</v>
      </c>
      <c r="Z9" s="301">
        <f t="shared" si="0"/>
        <v>182</v>
      </c>
      <c r="AA9" s="301">
        <f t="shared" si="0"/>
        <v>17</v>
      </c>
      <c r="AB9" s="302">
        <f t="shared" si="0"/>
        <v>85</v>
      </c>
      <c r="AC9" s="302">
        <f t="shared" si="0"/>
        <v>80</v>
      </c>
    </row>
    <row r="10" spans="1:29" s="120" customFormat="1" ht="36" customHeight="1">
      <c r="A10" s="1599" t="s">
        <v>3222</v>
      </c>
      <c r="B10" s="303">
        <f t="shared" ref="B10:B15" si="1">SUM(C10:E10)</f>
        <v>287</v>
      </c>
      <c r="C10" s="301">
        <f t="shared" ref="C10:E15" si="2">SUM(G10,K10,O10,S10,W10,AA10)</f>
        <v>0</v>
      </c>
      <c r="D10" s="301">
        <f>SUM(H10,L10,P10,T10,X10,AB10)</f>
        <v>283</v>
      </c>
      <c r="E10" s="301">
        <f t="shared" si="2"/>
        <v>4</v>
      </c>
      <c r="F10" s="301">
        <f t="shared" ref="F10:F15" si="3">SUM(G10:I10)</f>
        <v>99</v>
      </c>
      <c r="G10" s="301">
        <v>0</v>
      </c>
      <c r="H10" s="302">
        <v>98</v>
      </c>
      <c r="I10" s="302">
        <v>1</v>
      </c>
      <c r="J10" s="301">
        <f t="shared" ref="J10:J15" si="4">SUM(K10:M10)</f>
        <v>83</v>
      </c>
      <c r="K10" s="301">
        <v>0</v>
      </c>
      <c r="L10" s="302">
        <v>83</v>
      </c>
      <c r="M10" s="302">
        <v>0</v>
      </c>
      <c r="N10" s="301">
        <f t="shared" ref="N10:N15" si="5">SUM(O10:Q10)</f>
        <v>97</v>
      </c>
      <c r="O10" s="301">
        <v>0</v>
      </c>
      <c r="P10" s="302">
        <v>97</v>
      </c>
      <c r="Q10" s="302">
        <v>0</v>
      </c>
      <c r="R10" s="301">
        <f t="shared" ref="R10:R15" si="6">SUM(S10:U10)</f>
        <v>7</v>
      </c>
      <c r="S10" s="301">
        <v>0</v>
      </c>
      <c r="T10" s="302">
        <v>5</v>
      </c>
      <c r="U10" s="302">
        <v>2</v>
      </c>
      <c r="V10" s="301">
        <f t="shared" ref="V10:V15" si="7">SUM(W10:Y10)</f>
        <v>1</v>
      </c>
      <c r="W10" s="301">
        <v>0</v>
      </c>
      <c r="X10" s="302">
        <v>0</v>
      </c>
      <c r="Y10" s="302">
        <v>1</v>
      </c>
      <c r="Z10" s="301">
        <f t="shared" ref="Z10:Z15" si="8">SUM(AA10:AC10)</f>
        <v>0</v>
      </c>
      <c r="AA10" s="301">
        <v>0</v>
      </c>
      <c r="AB10" s="302">
        <v>0</v>
      </c>
      <c r="AC10" s="302">
        <v>0</v>
      </c>
    </row>
    <row r="11" spans="1:29" s="120" customFormat="1" ht="36" customHeight="1">
      <c r="A11" s="1599" t="s">
        <v>3223</v>
      </c>
      <c r="B11" s="303">
        <f>SUM(C11:E11)</f>
        <v>1746</v>
      </c>
      <c r="C11" s="301">
        <f t="shared" si="2"/>
        <v>46</v>
      </c>
      <c r="D11" s="302">
        <f>SUM(H11,L11,P11,T11,X11,AB11)</f>
        <v>1683</v>
      </c>
      <c r="E11" s="302">
        <f t="shared" si="2"/>
        <v>17</v>
      </c>
      <c r="F11" s="301">
        <f t="shared" si="3"/>
        <v>456</v>
      </c>
      <c r="G11" s="301">
        <v>0</v>
      </c>
      <c r="H11" s="302">
        <v>456</v>
      </c>
      <c r="I11" s="302">
        <v>0</v>
      </c>
      <c r="J11" s="301">
        <f t="shared" si="4"/>
        <v>481</v>
      </c>
      <c r="K11" s="301">
        <v>0</v>
      </c>
      <c r="L11" s="302">
        <v>480</v>
      </c>
      <c r="M11" s="302">
        <v>1</v>
      </c>
      <c r="N11" s="301">
        <f t="shared" si="5"/>
        <v>517</v>
      </c>
      <c r="O11" s="301">
        <v>0</v>
      </c>
      <c r="P11" s="302">
        <v>516</v>
      </c>
      <c r="Q11" s="302">
        <v>1</v>
      </c>
      <c r="R11" s="301">
        <f t="shared" si="6"/>
        <v>86</v>
      </c>
      <c r="S11" s="301">
        <v>17</v>
      </c>
      <c r="T11" s="302">
        <v>63</v>
      </c>
      <c r="U11" s="302">
        <v>6</v>
      </c>
      <c r="V11" s="301">
        <f t="shared" si="7"/>
        <v>100</v>
      </c>
      <c r="W11" s="301">
        <v>12</v>
      </c>
      <c r="X11" s="302">
        <v>83</v>
      </c>
      <c r="Y11" s="302">
        <v>5</v>
      </c>
      <c r="Z11" s="301">
        <f t="shared" si="8"/>
        <v>106</v>
      </c>
      <c r="AA11" s="301">
        <v>17</v>
      </c>
      <c r="AB11" s="302">
        <v>85</v>
      </c>
      <c r="AC11" s="302">
        <v>4</v>
      </c>
    </row>
    <row r="12" spans="1:29" s="120" customFormat="1" ht="36" customHeight="1">
      <c r="A12" s="1599" t="s">
        <v>3224</v>
      </c>
      <c r="B12" s="303">
        <f t="shared" si="1"/>
        <v>161</v>
      </c>
      <c r="C12" s="301">
        <f t="shared" si="2"/>
        <v>5</v>
      </c>
      <c r="D12" s="302">
        <f t="shared" si="2"/>
        <v>148</v>
      </c>
      <c r="E12" s="302">
        <f t="shared" si="2"/>
        <v>8</v>
      </c>
      <c r="F12" s="301">
        <f t="shared" si="3"/>
        <v>53</v>
      </c>
      <c r="G12" s="301">
        <v>0</v>
      </c>
      <c r="H12" s="302">
        <v>53</v>
      </c>
      <c r="I12" s="302">
        <v>0</v>
      </c>
      <c r="J12" s="301">
        <f t="shared" si="4"/>
        <v>56</v>
      </c>
      <c r="K12" s="301">
        <v>0</v>
      </c>
      <c r="L12" s="302">
        <v>56</v>
      </c>
      <c r="M12" s="302">
        <v>0</v>
      </c>
      <c r="N12" s="301">
        <f t="shared" si="5"/>
        <v>26</v>
      </c>
      <c r="O12" s="301">
        <v>0</v>
      </c>
      <c r="P12" s="302">
        <v>26</v>
      </c>
      <c r="Q12" s="302">
        <v>0</v>
      </c>
      <c r="R12" s="301">
        <f t="shared" si="6"/>
        <v>15</v>
      </c>
      <c r="S12" s="301">
        <v>0</v>
      </c>
      <c r="T12" s="302">
        <v>13</v>
      </c>
      <c r="U12" s="302">
        <v>2</v>
      </c>
      <c r="V12" s="301">
        <f t="shared" si="7"/>
        <v>7</v>
      </c>
      <c r="W12" s="301">
        <v>5</v>
      </c>
      <c r="X12" s="302">
        <v>0</v>
      </c>
      <c r="Y12" s="302">
        <v>2</v>
      </c>
      <c r="Z12" s="301">
        <f t="shared" si="8"/>
        <v>4</v>
      </c>
      <c r="AA12" s="301">
        <v>0</v>
      </c>
      <c r="AB12" s="302">
        <v>0</v>
      </c>
      <c r="AC12" s="302">
        <v>4</v>
      </c>
    </row>
    <row r="13" spans="1:29" s="120" customFormat="1" ht="36" customHeight="1">
      <c r="A13" s="1599" t="s">
        <v>3225</v>
      </c>
      <c r="B13" s="303">
        <f t="shared" si="1"/>
        <v>43</v>
      </c>
      <c r="C13" s="301">
        <f t="shared" si="2"/>
        <v>0</v>
      </c>
      <c r="D13" s="302">
        <f t="shared" si="2"/>
        <v>0</v>
      </c>
      <c r="E13" s="302">
        <f t="shared" si="2"/>
        <v>43</v>
      </c>
      <c r="F13" s="301">
        <f t="shared" si="3"/>
        <v>0</v>
      </c>
      <c r="G13" s="301">
        <v>0</v>
      </c>
      <c r="H13" s="302">
        <v>0</v>
      </c>
      <c r="I13" s="302">
        <v>0</v>
      </c>
      <c r="J13" s="301">
        <f t="shared" si="4"/>
        <v>0</v>
      </c>
      <c r="K13" s="301">
        <v>0</v>
      </c>
      <c r="L13" s="302">
        <v>0</v>
      </c>
      <c r="M13" s="302">
        <v>0</v>
      </c>
      <c r="N13" s="301">
        <f t="shared" si="5"/>
        <v>0</v>
      </c>
      <c r="O13" s="301">
        <v>0</v>
      </c>
      <c r="P13" s="302">
        <v>0</v>
      </c>
      <c r="Q13" s="302">
        <v>0</v>
      </c>
      <c r="R13" s="301">
        <f t="shared" si="6"/>
        <v>4</v>
      </c>
      <c r="S13" s="301">
        <v>0</v>
      </c>
      <c r="T13" s="302">
        <v>0</v>
      </c>
      <c r="U13" s="302">
        <v>4</v>
      </c>
      <c r="V13" s="301">
        <f t="shared" si="7"/>
        <v>23</v>
      </c>
      <c r="W13" s="301">
        <v>0</v>
      </c>
      <c r="X13" s="302">
        <v>0</v>
      </c>
      <c r="Y13" s="302">
        <v>23</v>
      </c>
      <c r="Z13" s="301">
        <f t="shared" si="8"/>
        <v>16</v>
      </c>
      <c r="AA13" s="301">
        <v>0</v>
      </c>
      <c r="AB13" s="302">
        <v>0</v>
      </c>
      <c r="AC13" s="302">
        <v>16</v>
      </c>
    </row>
    <row r="14" spans="1:29" s="120" customFormat="1" ht="36" customHeight="1">
      <c r="A14" s="1599" t="s">
        <v>3226</v>
      </c>
      <c r="B14" s="303">
        <f t="shared" si="1"/>
        <v>195</v>
      </c>
      <c r="C14" s="301">
        <f t="shared" si="2"/>
        <v>0</v>
      </c>
      <c r="D14" s="302">
        <f t="shared" si="2"/>
        <v>0</v>
      </c>
      <c r="E14" s="302">
        <f t="shared" si="2"/>
        <v>195</v>
      </c>
      <c r="F14" s="301">
        <f t="shared" si="3"/>
        <v>6</v>
      </c>
      <c r="G14" s="301">
        <v>0</v>
      </c>
      <c r="H14" s="302">
        <v>0</v>
      </c>
      <c r="I14" s="302">
        <v>6</v>
      </c>
      <c r="J14" s="301">
        <f t="shared" si="4"/>
        <v>6</v>
      </c>
      <c r="K14" s="301">
        <v>0</v>
      </c>
      <c r="L14" s="302">
        <v>0</v>
      </c>
      <c r="M14" s="302">
        <v>6</v>
      </c>
      <c r="N14" s="301">
        <f t="shared" si="5"/>
        <v>6</v>
      </c>
      <c r="O14" s="301">
        <v>0</v>
      </c>
      <c r="P14" s="302">
        <v>0</v>
      </c>
      <c r="Q14" s="302">
        <v>6</v>
      </c>
      <c r="R14" s="301">
        <f t="shared" si="6"/>
        <v>70</v>
      </c>
      <c r="S14" s="301">
        <v>0</v>
      </c>
      <c r="T14" s="302">
        <v>0</v>
      </c>
      <c r="U14" s="302">
        <v>70</v>
      </c>
      <c r="V14" s="301">
        <f t="shared" si="7"/>
        <v>51</v>
      </c>
      <c r="W14" s="301">
        <v>0</v>
      </c>
      <c r="X14" s="302">
        <v>0</v>
      </c>
      <c r="Y14" s="302">
        <v>51</v>
      </c>
      <c r="Z14" s="301">
        <f t="shared" si="8"/>
        <v>56</v>
      </c>
      <c r="AA14" s="301">
        <v>0</v>
      </c>
      <c r="AB14" s="302">
        <v>0</v>
      </c>
      <c r="AC14" s="302">
        <v>56</v>
      </c>
    </row>
    <row r="15" spans="1:29" s="120" customFormat="1" ht="36" customHeight="1">
      <c r="A15" s="1599" t="s">
        <v>3227</v>
      </c>
      <c r="B15" s="300">
        <f t="shared" si="1"/>
        <v>0</v>
      </c>
      <c r="C15" s="301">
        <f t="shared" si="2"/>
        <v>0</v>
      </c>
      <c r="D15" s="302">
        <f t="shared" si="2"/>
        <v>0</v>
      </c>
      <c r="E15" s="302">
        <f t="shared" si="2"/>
        <v>0</v>
      </c>
      <c r="F15" s="301">
        <f t="shared" si="3"/>
        <v>0</v>
      </c>
      <c r="G15" s="301">
        <v>0</v>
      </c>
      <c r="H15" s="302">
        <v>0</v>
      </c>
      <c r="I15" s="302">
        <v>0</v>
      </c>
      <c r="J15" s="301">
        <f t="shared" si="4"/>
        <v>0</v>
      </c>
      <c r="K15" s="301">
        <v>0</v>
      </c>
      <c r="L15" s="302">
        <v>0</v>
      </c>
      <c r="M15" s="302">
        <v>0</v>
      </c>
      <c r="N15" s="301">
        <f t="shared" si="5"/>
        <v>0</v>
      </c>
      <c r="O15" s="301">
        <v>0</v>
      </c>
      <c r="P15" s="302">
        <v>0</v>
      </c>
      <c r="Q15" s="302">
        <v>0</v>
      </c>
      <c r="R15" s="301">
        <f t="shared" si="6"/>
        <v>0</v>
      </c>
      <c r="S15" s="301">
        <v>0</v>
      </c>
      <c r="T15" s="302">
        <v>0</v>
      </c>
      <c r="U15" s="302">
        <v>0</v>
      </c>
      <c r="V15" s="301">
        <f t="shared" si="7"/>
        <v>0</v>
      </c>
      <c r="W15" s="301">
        <v>0</v>
      </c>
      <c r="X15" s="302">
        <v>0</v>
      </c>
      <c r="Y15" s="302">
        <v>0</v>
      </c>
      <c r="Z15" s="301">
        <f t="shared" si="8"/>
        <v>0</v>
      </c>
      <c r="AA15" s="301">
        <v>0</v>
      </c>
      <c r="AB15" s="302">
        <v>0</v>
      </c>
      <c r="AC15" s="302">
        <v>0</v>
      </c>
    </row>
    <row r="16" spans="1:29" s="120" customFormat="1" ht="21.75" customHeight="1">
      <c r="A16" s="1366"/>
      <c r="B16" s="1367"/>
      <c r="C16" s="1368"/>
      <c r="D16" s="1369"/>
      <c r="E16" s="1369"/>
      <c r="F16" s="1368"/>
      <c r="G16" s="1368"/>
      <c r="H16" s="1369"/>
      <c r="I16" s="1369"/>
      <c r="J16" s="1368"/>
      <c r="K16" s="1368"/>
      <c r="L16" s="1369"/>
      <c r="M16" s="1369"/>
      <c r="N16" s="1368"/>
      <c r="O16" s="1368"/>
      <c r="P16" s="1369"/>
      <c r="Q16" s="1369"/>
      <c r="R16" s="1368"/>
      <c r="S16" s="1368"/>
      <c r="T16" s="1369"/>
      <c r="U16" s="1369"/>
      <c r="V16" s="1368"/>
      <c r="W16" s="1368"/>
      <c r="X16" s="1369"/>
      <c r="Y16" s="1369"/>
      <c r="Z16" s="1368"/>
      <c r="AA16" s="1368"/>
      <c r="AB16" s="1369"/>
      <c r="AC16" s="1369"/>
    </row>
    <row r="17" spans="1:32" s="437" customFormat="1" ht="13.9" customHeight="1">
      <c r="A17" s="900" t="s">
        <v>83</v>
      </c>
      <c r="B17" s="1602"/>
      <c r="D17" s="900" t="s">
        <v>84</v>
      </c>
      <c r="G17" s="900"/>
      <c r="L17" s="906" t="s">
        <v>85</v>
      </c>
      <c r="N17" s="906"/>
      <c r="P17" s="900"/>
      <c r="S17" s="906" t="s">
        <v>87</v>
      </c>
      <c r="V17" s="906"/>
      <c r="Z17" s="94"/>
      <c r="AA17" s="94"/>
      <c r="AB17" s="94"/>
      <c r="AC17" s="1607" t="s">
        <v>321</v>
      </c>
    </row>
    <row r="18" spans="1:32" s="437" customFormat="1" ht="13.9" customHeight="1">
      <c r="B18" s="1602"/>
      <c r="G18" s="1371"/>
      <c r="L18" s="906" t="s">
        <v>86</v>
      </c>
      <c r="N18" s="906"/>
      <c r="P18" s="900"/>
    </row>
    <row r="19" spans="1:32" ht="13.9" customHeight="1"/>
    <row r="20" spans="1:32" s="120" customFormat="1" ht="13.9" customHeight="1">
      <c r="A20" s="120" t="s">
        <v>141</v>
      </c>
      <c r="B20" s="1326"/>
      <c r="F20" s="1326"/>
      <c r="J20" s="1326"/>
      <c r="N20" s="1326"/>
      <c r="R20" s="1326"/>
      <c r="V20" s="1326"/>
      <c r="Z20" s="1326"/>
    </row>
    <row r="21" spans="1:32" s="120" customFormat="1" ht="13.9" customHeight="1">
      <c r="A21" s="120" t="s">
        <v>2391</v>
      </c>
      <c r="B21" s="1326"/>
      <c r="F21" s="1326"/>
      <c r="J21" s="1326"/>
      <c r="N21" s="1326"/>
      <c r="R21" s="1326"/>
      <c r="V21" s="1326"/>
      <c r="Z21" s="1326"/>
    </row>
    <row r="22" spans="1:32" s="94" customFormat="1" ht="13.9" customHeight="1">
      <c r="A22" s="157"/>
      <c r="B22" s="157"/>
      <c r="AB22" s="1469"/>
      <c r="AC22" s="1469"/>
      <c r="AD22" s="1469"/>
      <c r="AE22" s="1469"/>
      <c r="AF22" s="1469"/>
    </row>
  </sheetData>
  <mergeCells count="17">
    <mergeCell ref="A5:A7"/>
    <mergeCell ref="B5:E6"/>
    <mergeCell ref="F5:Q5"/>
    <mergeCell ref="R5:AC5"/>
    <mergeCell ref="F6:I6"/>
    <mergeCell ref="J6:M6"/>
    <mergeCell ref="N6:Q6"/>
    <mergeCell ref="R6:U6"/>
    <mergeCell ref="V6:Y6"/>
    <mergeCell ref="Z6:AC6"/>
    <mergeCell ref="B4:Y4"/>
    <mergeCell ref="AB4:AC4"/>
    <mergeCell ref="W1:Y1"/>
    <mergeCell ref="Z1:AC1"/>
    <mergeCell ref="W2:Y2"/>
    <mergeCell ref="Z2:AC2"/>
    <mergeCell ref="A3:AC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"/>
  <sheetViews>
    <sheetView view="pageBreakPreview" zoomScale="70" zoomScaleNormal="100" zoomScaleSheetLayoutView="70" workbookViewId="0">
      <selection activeCell="I10" sqref="I10"/>
    </sheetView>
  </sheetViews>
  <sheetFormatPr defaultColWidth="9" defaultRowHeight="15.75"/>
  <cols>
    <col min="1" max="1" width="15.875" style="97" customWidth="1"/>
    <col min="2" max="2" width="9" style="97"/>
    <col min="3" max="14" width="8.5" style="97" customWidth="1"/>
    <col min="15" max="15" width="9" style="97"/>
    <col min="16" max="22" width="4.625" style="97" bestFit="1" customWidth="1"/>
    <col min="23" max="256" width="9" style="97"/>
    <col min="257" max="257" width="15.875" style="97" customWidth="1"/>
    <col min="258" max="258" width="9" style="97"/>
    <col min="259" max="270" width="8.5" style="97" customWidth="1"/>
    <col min="271" max="271" width="9" style="97"/>
    <col min="272" max="278" width="4.625" style="97" bestFit="1" customWidth="1"/>
    <col min="279" max="512" width="9" style="97"/>
    <col min="513" max="513" width="15.875" style="97" customWidth="1"/>
    <col min="514" max="514" width="9" style="97"/>
    <col min="515" max="526" width="8.5" style="97" customWidth="1"/>
    <col min="527" max="527" width="9" style="97"/>
    <col min="528" max="534" width="4.625" style="97" bestFit="1" customWidth="1"/>
    <col min="535" max="768" width="9" style="97"/>
    <col min="769" max="769" width="15.875" style="97" customWidth="1"/>
    <col min="770" max="770" width="9" style="97"/>
    <col min="771" max="782" width="8.5" style="97" customWidth="1"/>
    <col min="783" max="783" width="9" style="97"/>
    <col min="784" max="790" width="4.625" style="97" bestFit="1" customWidth="1"/>
    <col min="791" max="1024" width="9" style="97"/>
    <col min="1025" max="1025" width="15.875" style="97" customWidth="1"/>
    <col min="1026" max="1026" width="9" style="97"/>
    <col min="1027" max="1038" width="8.5" style="97" customWidth="1"/>
    <col min="1039" max="1039" width="9" style="97"/>
    <col min="1040" max="1046" width="4.625" style="97" bestFit="1" customWidth="1"/>
    <col min="1047" max="1280" width="9" style="97"/>
    <col min="1281" max="1281" width="15.875" style="97" customWidth="1"/>
    <col min="1282" max="1282" width="9" style="97"/>
    <col min="1283" max="1294" width="8.5" style="97" customWidth="1"/>
    <col min="1295" max="1295" width="9" style="97"/>
    <col min="1296" max="1302" width="4.625" style="97" bestFit="1" customWidth="1"/>
    <col min="1303" max="1536" width="9" style="97"/>
    <col min="1537" max="1537" width="15.875" style="97" customWidth="1"/>
    <col min="1538" max="1538" width="9" style="97"/>
    <col min="1539" max="1550" width="8.5" style="97" customWidth="1"/>
    <col min="1551" max="1551" width="9" style="97"/>
    <col min="1552" max="1558" width="4.625" style="97" bestFit="1" customWidth="1"/>
    <col min="1559" max="1792" width="9" style="97"/>
    <col min="1793" max="1793" width="15.875" style="97" customWidth="1"/>
    <col min="1794" max="1794" width="9" style="97"/>
    <col min="1795" max="1806" width="8.5" style="97" customWidth="1"/>
    <col min="1807" max="1807" width="9" style="97"/>
    <col min="1808" max="1814" width="4.625" style="97" bestFit="1" customWidth="1"/>
    <col min="1815" max="2048" width="9" style="97"/>
    <col min="2049" max="2049" width="15.875" style="97" customWidth="1"/>
    <col min="2050" max="2050" width="9" style="97"/>
    <col min="2051" max="2062" width="8.5" style="97" customWidth="1"/>
    <col min="2063" max="2063" width="9" style="97"/>
    <col min="2064" max="2070" width="4.625" style="97" bestFit="1" customWidth="1"/>
    <col min="2071" max="2304" width="9" style="97"/>
    <col min="2305" max="2305" width="15.875" style="97" customWidth="1"/>
    <col min="2306" max="2306" width="9" style="97"/>
    <col min="2307" max="2318" width="8.5" style="97" customWidth="1"/>
    <col min="2319" max="2319" width="9" style="97"/>
    <col min="2320" max="2326" width="4.625" style="97" bestFit="1" customWidth="1"/>
    <col min="2327" max="2560" width="9" style="97"/>
    <col min="2561" max="2561" width="15.875" style="97" customWidth="1"/>
    <col min="2562" max="2562" width="9" style="97"/>
    <col min="2563" max="2574" width="8.5" style="97" customWidth="1"/>
    <col min="2575" max="2575" width="9" style="97"/>
    <col min="2576" max="2582" width="4.625" style="97" bestFit="1" customWidth="1"/>
    <col min="2583" max="2816" width="9" style="97"/>
    <col min="2817" max="2817" width="15.875" style="97" customWidth="1"/>
    <col min="2818" max="2818" width="9" style="97"/>
    <col min="2819" max="2830" width="8.5" style="97" customWidth="1"/>
    <col min="2831" max="2831" width="9" style="97"/>
    <col min="2832" max="2838" width="4.625" style="97" bestFit="1" customWidth="1"/>
    <col min="2839" max="3072" width="9" style="97"/>
    <col min="3073" max="3073" width="15.875" style="97" customWidth="1"/>
    <col min="3074" max="3074" width="9" style="97"/>
    <col min="3075" max="3086" width="8.5" style="97" customWidth="1"/>
    <col min="3087" max="3087" width="9" style="97"/>
    <col min="3088" max="3094" width="4.625" style="97" bestFit="1" customWidth="1"/>
    <col min="3095" max="3328" width="9" style="97"/>
    <col min="3329" max="3329" width="15.875" style="97" customWidth="1"/>
    <col min="3330" max="3330" width="9" style="97"/>
    <col min="3331" max="3342" width="8.5" style="97" customWidth="1"/>
    <col min="3343" max="3343" width="9" style="97"/>
    <col min="3344" max="3350" width="4.625" style="97" bestFit="1" customWidth="1"/>
    <col min="3351" max="3584" width="9" style="97"/>
    <col min="3585" max="3585" width="15.875" style="97" customWidth="1"/>
    <col min="3586" max="3586" width="9" style="97"/>
    <col min="3587" max="3598" width="8.5" style="97" customWidth="1"/>
    <col min="3599" max="3599" width="9" style="97"/>
    <col min="3600" max="3606" width="4.625" style="97" bestFit="1" customWidth="1"/>
    <col min="3607" max="3840" width="9" style="97"/>
    <col min="3841" max="3841" width="15.875" style="97" customWidth="1"/>
    <col min="3842" max="3842" width="9" style="97"/>
    <col min="3843" max="3854" width="8.5" style="97" customWidth="1"/>
    <col min="3855" max="3855" width="9" style="97"/>
    <col min="3856" max="3862" width="4.625" style="97" bestFit="1" customWidth="1"/>
    <col min="3863" max="4096" width="9" style="97"/>
    <col min="4097" max="4097" width="15.875" style="97" customWidth="1"/>
    <col min="4098" max="4098" width="9" style="97"/>
    <col min="4099" max="4110" width="8.5" style="97" customWidth="1"/>
    <col min="4111" max="4111" width="9" style="97"/>
    <col min="4112" max="4118" width="4.625" style="97" bestFit="1" customWidth="1"/>
    <col min="4119" max="4352" width="9" style="97"/>
    <col min="4353" max="4353" width="15.875" style="97" customWidth="1"/>
    <col min="4354" max="4354" width="9" style="97"/>
    <col min="4355" max="4366" width="8.5" style="97" customWidth="1"/>
    <col min="4367" max="4367" width="9" style="97"/>
    <col min="4368" max="4374" width="4.625" style="97" bestFit="1" customWidth="1"/>
    <col min="4375" max="4608" width="9" style="97"/>
    <col min="4609" max="4609" width="15.875" style="97" customWidth="1"/>
    <col min="4610" max="4610" width="9" style="97"/>
    <col min="4611" max="4622" width="8.5" style="97" customWidth="1"/>
    <col min="4623" max="4623" width="9" style="97"/>
    <col min="4624" max="4630" width="4.625" style="97" bestFit="1" customWidth="1"/>
    <col min="4631" max="4864" width="9" style="97"/>
    <col min="4865" max="4865" width="15.875" style="97" customWidth="1"/>
    <col min="4866" max="4866" width="9" style="97"/>
    <col min="4867" max="4878" width="8.5" style="97" customWidth="1"/>
    <col min="4879" max="4879" width="9" style="97"/>
    <col min="4880" max="4886" width="4.625" style="97" bestFit="1" customWidth="1"/>
    <col min="4887" max="5120" width="9" style="97"/>
    <col min="5121" max="5121" width="15.875" style="97" customWidth="1"/>
    <col min="5122" max="5122" width="9" style="97"/>
    <col min="5123" max="5134" width="8.5" style="97" customWidth="1"/>
    <col min="5135" max="5135" width="9" style="97"/>
    <col min="5136" max="5142" width="4.625" style="97" bestFit="1" customWidth="1"/>
    <col min="5143" max="5376" width="9" style="97"/>
    <col min="5377" max="5377" width="15.875" style="97" customWidth="1"/>
    <col min="5378" max="5378" width="9" style="97"/>
    <col min="5379" max="5390" width="8.5" style="97" customWidth="1"/>
    <col min="5391" max="5391" width="9" style="97"/>
    <col min="5392" max="5398" width="4.625" style="97" bestFit="1" customWidth="1"/>
    <col min="5399" max="5632" width="9" style="97"/>
    <col min="5633" max="5633" width="15.875" style="97" customWidth="1"/>
    <col min="5634" max="5634" width="9" style="97"/>
    <col min="5635" max="5646" width="8.5" style="97" customWidth="1"/>
    <col min="5647" max="5647" width="9" style="97"/>
    <col min="5648" max="5654" width="4.625" style="97" bestFit="1" customWidth="1"/>
    <col min="5655" max="5888" width="9" style="97"/>
    <col min="5889" max="5889" width="15.875" style="97" customWidth="1"/>
    <col min="5890" max="5890" width="9" style="97"/>
    <col min="5891" max="5902" width="8.5" style="97" customWidth="1"/>
    <col min="5903" max="5903" width="9" style="97"/>
    <col min="5904" max="5910" width="4.625" style="97" bestFit="1" customWidth="1"/>
    <col min="5911" max="6144" width="9" style="97"/>
    <col min="6145" max="6145" width="15.875" style="97" customWidth="1"/>
    <col min="6146" max="6146" width="9" style="97"/>
    <col min="6147" max="6158" width="8.5" style="97" customWidth="1"/>
    <col min="6159" max="6159" width="9" style="97"/>
    <col min="6160" max="6166" width="4.625" style="97" bestFit="1" customWidth="1"/>
    <col min="6167" max="6400" width="9" style="97"/>
    <col min="6401" max="6401" width="15.875" style="97" customWidth="1"/>
    <col min="6402" max="6402" width="9" style="97"/>
    <col min="6403" max="6414" width="8.5" style="97" customWidth="1"/>
    <col min="6415" max="6415" width="9" style="97"/>
    <col min="6416" max="6422" width="4.625" style="97" bestFit="1" customWidth="1"/>
    <col min="6423" max="6656" width="9" style="97"/>
    <col min="6657" max="6657" width="15.875" style="97" customWidth="1"/>
    <col min="6658" max="6658" width="9" style="97"/>
    <col min="6659" max="6670" width="8.5" style="97" customWidth="1"/>
    <col min="6671" max="6671" width="9" style="97"/>
    <col min="6672" max="6678" width="4.625" style="97" bestFit="1" customWidth="1"/>
    <col min="6679" max="6912" width="9" style="97"/>
    <col min="6913" max="6913" width="15.875" style="97" customWidth="1"/>
    <col min="6914" max="6914" width="9" style="97"/>
    <col min="6915" max="6926" width="8.5" style="97" customWidth="1"/>
    <col min="6927" max="6927" width="9" style="97"/>
    <col min="6928" max="6934" width="4.625" style="97" bestFit="1" customWidth="1"/>
    <col min="6935" max="7168" width="9" style="97"/>
    <col min="7169" max="7169" width="15.875" style="97" customWidth="1"/>
    <col min="7170" max="7170" width="9" style="97"/>
    <col min="7171" max="7182" width="8.5" style="97" customWidth="1"/>
    <col min="7183" max="7183" width="9" style="97"/>
    <col min="7184" max="7190" width="4.625" style="97" bestFit="1" customWidth="1"/>
    <col min="7191" max="7424" width="9" style="97"/>
    <col min="7425" max="7425" width="15.875" style="97" customWidth="1"/>
    <col min="7426" max="7426" width="9" style="97"/>
    <col min="7427" max="7438" width="8.5" style="97" customWidth="1"/>
    <col min="7439" max="7439" width="9" style="97"/>
    <col min="7440" max="7446" width="4.625" style="97" bestFit="1" customWidth="1"/>
    <col min="7447" max="7680" width="9" style="97"/>
    <col min="7681" max="7681" width="15.875" style="97" customWidth="1"/>
    <col min="7682" max="7682" width="9" style="97"/>
    <col min="7683" max="7694" width="8.5" style="97" customWidth="1"/>
    <col min="7695" max="7695" width="9" style="97"/>
    <col min="7696" max="7702" width="4.625" style="97" bestFit="1" customWidth="1"/>
    <col min="7703" max="7936" width="9" style="97"/>
    <col min="7937" max="7937" width="15.875" style="97" customWidth="1"/>
    <col min="7938" max="7938" width="9" style="97"/>
    <col min="7939" max="7950" width="8.5" style="97" customWidth="1"/>
    <col min="7951" max="7951" width="9" style="97"/>
    <col min="7952" max="7958" width="4.625" style="97" bestFit="1" customWidth="1"/>
    <col min="7959" max="8192" width="9" style="97"/>
    <col min="8193" max="8193" width="15.875" style="97" customWidth="1"/>
    <col min="8194" max="8194" width="9" style="97"/>
    <col min="8195" max="8206" width="8.5" style="97" customWidth="1"/>
    <col min="8207" max="8207" width="9" style="97"/>
    <col min="8208" max="8214" width="4.625" style="97" bestFit="1" customWidth="1"/>
    <col min="8215" max="8448" width="9" style="97"/>
    <col min="8449" max="8449" width="15.875" style="97" customWidth="1"/>
    <col min="8450" max="8450" width="9" style="97"/>
    <col min="8451" max="8462" width="8.5" style="97" customWidth="1"/>
    <col min="8463" max="8463" width="9" style="97"/>
    <col min="8464" max="8470" width="4.625" style="97" bestFit="1" customWidth="1"/>
    <col min="8471" max="8704" width="9" style="97"/>
    <col min="8705" max="8705" width="15.875" style="97" customWidth="1"/>
    <col min="8706" max="8706" width="9" style="97"/>
    <col min="8707" max="8718" width="8.5" style="97" customWidth="1"/>
    <col min="8719" max="8719" width="9" style="97"/>
    <col min="8720" max="8726" width="4.625" style="97" bestFit="1" customWidth="1"/>
    <col min="8727" max="8960" width="9" style="97"/>
    <col min="8961" max="8961" width="15.875" style="97" customWidth="1"/>
    <col min="8962" max="8962" width="9" style="97"/>
    <col min="8963" max="8974" width="8.5" style="97" customWidth="1"/>
    <col min="8975" max="8975" width="9" style="97"/>
    <col min="8976" max="8982" width="4.625" style="97" bestFit="1" customWidth="1"/>
    <col min="8983" max="9216" width="9" style="97"/>
    <col min="9217" max="9217" width="15.875" style="97" customWidth="1"/>
    <col min="9218" max="9218" width="9" style="97"/>
    <col min="9219" max="9230" width="8.5" style="97" customWidth="1"/>
    <col min="9231" max="9231" width="9" style="97"/>
    <col min="9232" max="9238" width="4.625" style="97" bestFit="1" customWidth="1"/>
    <col min="9239" max="9472" width="9" style="97"/>
    <col min="9473" max="9473" width="15.875" style="97" customWidth="1"/>
    <col min="9474" max="9474" width="9" style="97"/>
    <col min="9475" max="9486" width="8.5" style="97" customWidth="1"/>
    <col min="9487" max="9487" width="9" style="97"/>
    <col min="9488" max="9494" width="4.625" style="97" bestFit="1" customWidth="1"/>
    <col min="9495" max="9728" width="9" style="97"/>
    <col min="9729" max="9729" width="15.875" style="97" customWidth="1"/>
    <col min="9730" max="9730" width="9" style="97"/>
    <col min="9731" max="9742" width="8.5" style="97" customWidth="1"/>
    <col min="9743" max="9743" width="9" style="97"/>
    <col min="9744" max="9750" width="4.625" style="97" bestFit="1" customWidth="1"/>
    <col min="9751" max="9984" width="9" style="97"/>
    <col min="9985" max="9985" width="15.875" style="97" customWidth="1"/>
    <col min="9986" max="9986" width="9" style="97"/>
    <col min="9987" max="9998" width="8.5" style="97" customWidth="1"/>
    <col min="9999" max="9999" width="9" style="97"/>
    <col min="10000" max="10006" width="4.625" style="97" bestFit="1" customWidth="1"/>
    <col min="10007" max="10240" width="9" style="97"/>
    <col min="10241" max="10241" width="15.875" style="97" customWidth="1"/>
    <col min="10242" max="10242" width="9" style="97"/>
    <col min="10243" max="10254" width="8.5" style="97" customWidth="1"/>
    <col min="10255" max="10255" width="9" style="97"/>
    <col min="10256" max="10262" width="4.625" style="97" bestFit="1" customWidth="1"/>
    <col min="10263" max="10496" width="9" style="97"/>
    <col min="10497" max="10497" width="15.875" style="97" customWidth="1"/>
    <col min="10498" max="10498" width="9" style="97"/>
    <col min="10499" max="10510" width="8.5" style="97" customWidth="1"/>
    <col min="10511" max="10511" width="9" style="97"/>
    <col min="10512" max="10518" width="4.625" style="97" bestFit="1" customWidth="1"/>
    <col min="10519" max="10752" width="9" style="97"/>
    <col min="10753" max="10753" width="15.875" style="97" customWidth="1"/>
    <col min="10754" max="10754" width="9" style="97"/>
    <col min="10755" max="10766" width="8.5" style="97" customWidth="1"/>
    <col min="10767" max="10767" width="9" style="97"/>
    <col min="10768" max="10774" width="4.625" style="97" bestFit="1" customWidth="1"/>
    <col min="10775" max="11008" width="9" style="97"/>
    <col min="11009" max="11009" width="15.875" style="97" customWidth="1"/>
    <col min="11010" max="11010" width="9" style="97"/>
    <col min="11011" max="11022" width="8.5" style="97" customWidth="1"/>
    <col min="11023" max="11023" width="9" style="97"/>
    <col min="11024" max="11030" width="4.625" style="97" bestFit="1" customWidth="1"/>
    <col min="11031" max="11264" width="9" style="97"/>
    <col min="11265" max="11265" width="15.875" style="97" customWidth="1"/>
    <col min="11266" max="11266" width="9" style="97"/>
    <col min="11267" max="11278" width="8.5" style="97" customWidth="1"/>
    <col min="11279" max="11279" width="9" style="97"/>
    <col min="11280" max="11286" width="4.625" style="97" bestFit="1" customWidth="1"/>
    <col min="11287" max="11520" width="9" style="97"/>
    <col min="11521" max="11521" width="15.875" style="97" customWidth="1"/>
    <col min="11522" max="11522" width="9" style="97"/>
    <col min="11523" max="11534" width="8.5" style="97" customWidth="1"/>
    <col min="11535" max="11535" width="9" style="97"/>
    <col min="11536" max="11542" width="4.625" style="97" bestFit="1" customWidth="1"/>
    <col min="11543" max="11776" width="9" style="97"/>
    <col min="11777" max="11777" width="15.875" style="97" customWidth="1"/>
    <col min="11778" max="11778" width="9" style="97"/>
    <col min="11779" max="11790" width="8.5" style="97" customWidth="1"/>
    <col min="11791" max="11791" width="9" style="97"/>
    <col min="11792" max="11798" width="4.625" style="97" bestFit="1" customWidth="1"/>
    <col min="11799" max="12032" width="9" style="97"/>
    <col min="12033" max="12033" width="15.875" style="97" customWidth="1"/>
    <col min="12034" max="12034" width="9" style="97"/>
    <col min="12035" max="12046" width="8.5" style="97" customWidth="1"/>
    <col min="12047" max="12047" width="9" style="97"/>
    <col min="12048" max="12054" width="4.625" style="97" bestFit="1" customWidth="1"/>
    <col min="12055" max="12288" width="9" style="97"/>
    <col min="12289" max="12289" width="15.875" style="97" customWidth="1"/>
    <col min="12290" max="12290" width="9" style="97"/>
    <col min="12291" max="12302" width="8.5" style="97" customWidth="1"/>
    <col min="12303" max="12303" width="9" style="97"/>
    <col min="12304" max="12310" width="4.625" style="97" bestFit="1" customWidth="1"/>
    <col min="12311" max="12544" width="9" style="97"/>
    <col min="12545" max="12545" width="15.875" style="97" customWidth="1"/>
    <col min="12546" max="12546" width="9" style="97"/>
    <col min="12547" max="12558" width="8.5" style="97" customWidth="1"/>
    <col min="12559" max="12559" width="9" style="97"/>
    <col min="12560" max="12566" width="4.625" style="97" bestFit="1" customWidth="1"/>
    <col min="12567" max="12800" width="9" style="97"/>
    <col min="12801" max="12801" width="15.875" style="97" customWidth="1"/>
    <col min="12802" max="12802" width="9" style="97"/>
    <col min="12803" max="12814" width="8.5" style="97" customWidth="1"/>
    <col min="12815" max="12815" width="9" style="97"/>
    <col min="12816" max="12822" width="4.625" style="97" bestFit="1" customWidth="1"/>
    <col min="12823" max="13056" width="9" style="97"/>
    <col min="13057" max="13057" width="15.875" style="97" customWidth="1"/>
    <col min="13058" max="13058" width="9" style="97"/>
    <col min="13059" max="13070" width="8.5" style="97" customWidth="1"/>
    <col min="13071" max="13071" width="9" style="97"/>
    <col min="13072" max="13078" width="4.625" style="97" bestFit="1" customWidth="1"/>
    <col min="13079" max="13312" width="9" style="97"/>
    <col min="13313" max="13313" width="15.875" style="97" customWidth="1"/>
    <col min="13314" max="13314" width="9" style="97"/>
    <col min="13315" max="13326" width="8.5" style="97" customWidth="1"/>
    <col min="13327" max="13327" width="9" style="97"/>
    <col min="13328" max="13334" width="4.625" style="97" bestFit="1" customWidth="1"/>
    <col min="13335" max="13568" width="9" style="97"/>
    <col min="13569" max="13569" width="15.875" style="97" customWidth="1"/>
    <col min="13570" max="13570" width="9" style="97"/>
    <col min="13571" max="13582" width="8.5" style="97" customWidth="1"/>
    <col min="13583" max="13583" width="9" style="97"/>
    <col min="13584" max="13590" width="4.625" style="97" bestFit="1" customWidth="1"/>
    <col min="13591" max="13824" width="9" style="97"/>
    <col min="13825" max="13825" width="15.875" style="97" customWidth="1"/>
    <col min="13826" max="13826" width="9" style="97"/>
    <col min="13827" max="13838" width="8.5" style="97" customWidth="1"/>
    <col min="13839" max="13839" width="9" style="97"/>
    <col min="13840" max="13846" width="4.625" style="97" bestFit="1" customWidth="1"/>
    <col min="13847" max="14080" width="9" style="97"/>
    <col min="14081" max="14081" width="15.875" style="97" customWidth="1"/>
    <col min="14082" max="14082" width="9" style="97"/>
    <col min="14083" max="14094" width="8.5" style="97" customWidth="1"/>
    <col min="14095" max="14095" width="9" style="97"/>
    <col min="14096" max="14102" width="4.625" style="97" bestFit="1" customWidth="1"/>
    <col min="14103" max="14336" width="9" style="97"/>
    <col min="14337" max="14337" width="15.875" style="97" customWidth="1"/>
    <col min="14338" max="14338" width="9" style="97"/>
    <col min="14339" max="14350" width="8.5" style="97" customWidth="1"/>
    <col min="14351" max="14351" width="9" style="97"/>
    <col min="14352" max="14358" width="4.625" style="97" bestFit="1" customWidth="1"/>
    <col min="14359" max="14592" width="9" style="97"/>
    <col min="14593" max="14593" width="15.875" style="97" customWidth="1"/>
    <col min="14594" max="14594" width="9" style="97"/>
    <col min="14595" max="14606" width="8.5" style="97" customWidth="1"/>
    <col min="14607" max="14607" width="9" style="97"/>
    <col min="14608" max="14614" width="4.625" style="97" bestFit="1" customWidth="1"/>
    <col min="14615" max="14848" width="9" style="97"/>
    <col min="14849" max="14849" width="15.875" style="97" customWidth="1"/>
    <col min="14850" max="14850" width="9" style="97"/>
    <col min="14851" max="14862" width="8.5" style="97" customWidth="1"/>
    <col min="14863" max="14863" width="9" style="97"/>
    <col min="14864" max="14870" width="4.625" style="97" bestFit="1" customWidth="1"/>
    <col min="14871" max="15104" width="9" style="97"/>
    <col min="15105" max="15105" width="15.875" style="97" customWidth="1"/>
    <col min="15106" max="15106" width="9" style="97"/>
    <col min="15107" max="15118" width="8.5" style="97" customWidth="1"/>
    <col min="15119" max="15119" width="9" style="97"/>
    <col min="15120" max="15126" width="4.625" style="97" bestFit="1" customWidth="1"/>
    <col min="15127" max="15360" width="9" style="97"/>
    <col min="15361" max="15361" width="15.875" style="97" customWidth="1"/>
    <col min="15362" max="15362" width="9" style="97"/>
    <col min="15363" max="15374" width="8.5" style="97" customWidth="1"/>
    <col min="15375" max="15375" width="9" style="97"/>
    <col min="15376" max="15382" width="4.625" style="97" bestFit="1" customWidth="1"/>
    <col min="15383" max="15616" width="9" style="97"/>
    <col min="15617" max="15617" width="15.875" style="97" customWidth="1"/>
    <col min="15618" max="15618" width="9" style="97"/>
    <col min="15619" max="15630" width="8.5" style="97" customWidth="1"/>
    <col min="15631" max="15631" width="9" style="97"/>
    <col min="15632" max="15638" width="4.625" style="97" bestFit="1" customWidth="1"/>
    <col min="15639" max="15872" width="9" style="97"/>
    <col min="15873" max="15873" width="15.875" style="97" customWidth="1"/>
    <col min="15874" max="15874" width="9" style="97"/>
    <col min="15875" max="15886" width="8.5" style="97" customWidth="1"/>
    <col min="15887" max="15887" width="9" style="97"/>
    <col min="15888" max="15894" width="4.625" style="97" bestFit="1" customWidth="1"/>
    <col min="15895" max="16128" width="9" style="97"/>
    <col min="16129" max="16129" width="15.875" style="97" customWidth="1"/>
    <col min="16130" max="16130" width="9" style="97"/>
    <col min="16131" max="16142" width="8.5" style="97" customWidth="1"/>
    <col min="16143" max="16143" width="9" style="97"/>
    <col min="16144" max="16150" width="4.625" style="97" bestFit="1" customWidth="1"/>
    <col min="16151" max="16384" width="9" style="97"/>
  </cols>
  <sheetData>
    <row r="1" spans="1:22" s="94" customFormat="1" ht="14.25">
      <c r="A1" s="1439" t="s">
        <v>4274</v>
      </c>
      <c r="B1" s="1469"/>
      <c r="J1" s="1469"/>
      <c r="K1" s="1449"/>
      <c r="L1" s="1439" t="s">
        <v>3137</v>
      </c>
      <c r="M1" s="1810" t="s">
        <v>3441</v>
      </c>
      <c r="N1" s="1737"/>
    </row>
    <row r="2" spans="1:22" s="94" customFormat="1" ht="14.25">
      <c r="A2" s="1439" t="s">
        <v>4275</v>
      </c>
      <c r="B2" s="11" t="s">
        <v>3714</v>
      </c>
      <c r="C2" s="1471"/>
      <c r="D2" s="1471"/>
      <c r="E2" s="1471"/>
      <c r="F2" s="1471" t="s">
        <v>374</v>
      </c>
      <c r="G2" s="1471"/>
      <c r="H2" s="1471"/>
      <c r="I2" s="1471"/>
      <c r="J2" s="1471"/>
      <c r="K2" s="7" t="s">
        <v>3628</v>
      </c>
      <c r="L2" s="1439" t="s">
        <v>3402</v>
      </c>
      <c r="M2" s="1810" t="s">
        <v>376</v>
      </c>
      <c r="N2" s="1737"/>
    </row>
    <row r="3" spans="1:22" s="100" customFormat="1" ht="27" customHeight="1">
      <c r="A3" s="1762" t="s">
        <v>4276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</row>
    <row r="4" spans="1:22" s="94" customFormat="1" ht="17.100000000000001" customHeight="1">
      <c r="B4" s="1447"/>
      <c r="C4" s="1447"/>
      <c r="D4" s="1447"/>
      <c r="E4" s="1763" t="s">
        <v>3716</v>
      </c>
      <c r="F4" s="1763"/>
      <c r="G4" s="1763"/>
      <c r="H4" s="1763"/>
      <c r="I4" s="1763"/>
      <c r="J4" s="1447"/>
      <c r="K4" s="1447"/>
      <c r="L4" s="1447"/>
      <c r="M4" s="1813" t="s">
        <v>3717</v>
      </c>
      <c r="N4" s="1813"/>
    </row>
    <row r="5" spans="1:22" s="94" customFormat="1" ht="15" customHeight="1">
      <c r="A5" s="1808" t="s">
        <v>3448</v>
      </c>
      <c r="B5" s="1815"/>
      <c r="C5" s="1810" t="s">
        <v>3407</v>
      </c>
      <c r="D5" s="1746"/>
      <c r="E5" s="1820"/>
      <c r="F5" s="1760"/>
      <c r="G5" s="1810" t="s">
        <v>4277</v>
      </c>
      <c r="H5" s="1820"/>
      <c r="I5" s="1820"/>
      <c r="J5" s="1760"/>
      <c r="K5" s="1810" t="s">
        <v>4278</v>
      </c>
      <c r="L5" s="1820"/>
      <c r="M5" s="1820"/>
      <c r="N5" s="1820"/>
    </row>
    <row r="6" spans="1:22" s="94" customFormat="1" ht="15" customHeight="1">
      <c r="A6" s="1818"/>
      <c r="B6" s="1819"/>
      <c r="C6" s="1439" t="s">
        <v>3722</v>
      </c>
      <c r="D6" s="1439" t="s">
        <v>3408</v>
      </c>
      <c r="E6" s="1463" t="s">
        <v>4279</v>
      </c>
      <c r="F6" s="1439" t="s">
        <v>3410</v>
      </c>
      <c r="G6" s="1439" t="s">
        <v>3722</v>
      </c>
      <c r="H6" s="1439" t="s">
        <v>3408</v>
      </c>
      <c r="I6" s="1463" t="s">
        <v>4279</v>
      </c>
      <c r="J6" s="1439" t="s">
        <v>3410</v>
      </c>
      <c r="K6" s="1439" t="s">
        <v>3722</v>
      </c>
      <c r="L6" s="1439" t="s">
        <v>3723</v>
      </c>
      <c r="M6" s="1463" t="s">
        <v>4279</v>
      </c>
      <c r="N6" s="1463" t="s">
        <v>4280</v>
      </c>
    </row>
    <row r="7" spans="1:22" s="94" customFormat="1" ht="11.45" customHeight="1">
      <c r="A7" s="1814" t="s">
        <v>4281</v>
      </c>
      <c r="B7" s="1815"/>
      <c r="C7" s="297">
        <f>G7+K7</f>
        <v>1691</v>
      </c>
      <c r="D7" s="193">
        <f t="shared" ref="D7:F10" si="0">H7+L7</f>
        <v>98</v>
      </c>
      <c r="E7" s="193">
        <f t="shared" si="0"/>
        <v>1335</v>
      </c>
      <c r="F7" s="193">
        <f t="shared" si="0"/>
        <v>258</v>
      </c>
      <c r="G7" s="193">
        <f>H7+I7+J7</f>
        <v>1629</v>
      </c>
      <c r="H7" s="193">
        <f>SUM(H8:H10)</f>
        <v>98</v>
      </c>
      <c r="I7" s="193">
        <f>SUM(I8:I10)</f>
        <v>1278</v>
      </c>
      <c r="J7" s="193">
        <f>SUM(J8:J10)</f>
        <v>253</v>
      </c>
      <c r="K7" s="193">
        <f>L7+M7+N7</f>
        <v>62</v>
      </c>
      <c r="L7" s="193">
        <f>SUM(L8:L10)</f>
        <v>0</v>
      </c>
      <c r="M7" s="193">
        <f>SUM(M8:M10)</f>
        <v>57</v>
      </c>
      <c r="N7" s="193">
        <f>SUM(N8:N10)</f>
        <v>5</v>
      </c>
      <c r="P7" s="21">
        <f>C7-D7-E7-F7</f>
        <v>0</v>
      </c>
      <c r="Q7" s="21">
        <f>G7-H7-I7-J7</f>
        <v>0</v>
      </c>
      <c r="R7" s="21">
        <f>K7-L7-M7-N7</f>
        <v>0</v>
      </c>
      <c r="S7" s="21">
        <f>C7-G7-K7</f>
        <v>0</v>
      </c>
      <c r="T7" s="21">
        <f>D7-H7-L7</f>
        <v>0</v>
      </c>
      <c r="U7" s="21">
        <f>E7-I7-M7</f>
        <v>0</v>
      </c>
      <c r="V7" s="21">
        <f>F7-J7-N7</f>
        <v>0</v>
      </c>
    </row>
    <row r="8" spans="1:22" s="94" customFormat="1" ht="11.45" customHeight="1">
      <c r="A8" s="1816" t="s">
        <v>4282</v>
      </c>
      <c r="B8" s="1817"/>
      <c r="C8" s="191">
        <f>G8+K8</f>
        <v>553</v>
      </c>
      <c r="D8" s="1500">
        <f t="shared" si="0"/>
        <v>32</v>
      </c>
      <c r="E8" s="1500">
        <f t="shared" si="0"/>
        <v>442</v>
      </c>
      <c r="F8" s="1500">
        <f t="shared" si="0"/>
        <v>79</v>
      </c>
      <c r="G8" s="1500">
        <f>H8+I8+J8</f>
        <v>533</v>
      </c>
      <c r="H8" s="1502">
        <v>32</v>
      </c>
      <c r="I8" s="1502">
        <v>423</v>
      </c>
      <c r="J8" s="1502">
        <v>78</v>
      </c>
      <c r="K8" s="1500">
        <f>L8+M8+N8</f>
        <v>20</v>
      </c>
      <c r="L8" s="1502">
        <v>0</v>
      </c>
      <c r="M8" s="1502">
        <v>19</v>
      </c>
      <c r="N8" s="1502">
        <v>1</v>
      </c>
      <c r="P8" s="21">
        <f t="shared" ref="P8:P40" si="1">C8-D8-E8-F8</f>
        <v>0</v>
      </c>
      <c r="Q8" s="21">
        <f t="shared" ref="Q8:Q40" si="2">G8-H8-I8-J8</f>
        <v>0</v>
      </c>
      <c r="R8" s="21">
        <f t="shared" ref="R8:R40" si="3">K8-L8-M8-N8</f>
        <v>0</v>
      </c>
      <c r="S8" s="21">
        <f t="shared" ref="S8:V40" si="4">C8-G8-K8</f>
        <v>0</v>
      </c>
      <c r="T8" s="21">
        <f t="shared" si="4"/>
        <v>0</v>
      </c>
      <c r="U8" s="21">
        <f t="shared" si="4"/>
        <v>0</v>
      </c>
      <c r="V8" s="21">
        <f t="shared" si="4"/>
        <v>0</v>
      </c>
    </row>
    <row r="9" spans="1:22" s="94" customFormat="1" ht="11.45" customHeight="1">
      <c r="A9" s="1816" t="s">
        <v>4283</v>
      </c>
      <c r="B9" s="1817"/>
      <c r="C9" s="191">
        <f>G9+K9</f>
        <v>563</v>
      </c>
      <c r="D9" s="1500">
        <f t="shared" si="0"/>
        <v>33</v>
      </c>
      <c r="E9" s="1500">
        <f t="shared" si="0"/>
        <v>446</v>
      </c>
      <c r="F9" s="1500">
        <f t="shared" si="0"/>
        <v>84</v>
      </c>
      <c r="G9" s="1500">
        <f>H9+I9+J9</f>
        <v>542</v>
      </c>
      <c r="H9" s="1502">
        <v>33</v>
      </c>
      <c r="I9" s="1502">
        <v>427</v>
      </c>
      <c r="J9" s="1502">
        <v>82</v>
      </c>
      <c r="K9" s="1500">
        <f>L9+M9+N9</f>
        <v>21</v>
      </c>
      <c r="L9" s="1502">
        <v>0</v>
      </c>
      <c r="M9" s="1502">
        <v>19</v>
      </c>
      <c r="N9" s="1502">
        <v>2</v>
      </c>
      <c r="P9" s="21">
        <f t="shared" si="1"/>
        <v>0</v>
      </c>
      <c r="Q9" s="21">
        <f t="shared" si="2"/>
        <v>0</v>
      </c>
      <c r="R9" s="21">
        <f t="shared" si="3"/>
        <v>0</v>
      </c>
      <c r="S9" s="21">
        <f t="shared" si="4"/>
        <v>0</v>
      </c>
      <c r="T9" s="21">
        <f t="shared" si="4"/>
        <v>0</v>
      </c>
      <c r="U9" s="21">
        <f t="shared" si="4"/>
        <v>0</v>
      </c>
      <c r="V9" s="21">
        <f t="shared" si="4"/>
        <v>0</v>
      </c>
    </row>
    <row r="10" spans="1:22" s="94" customFormat="1" ht="11.45" customHeight="1">
      <c r="A10" s="1816" t="s">
        <v>4284</v>
      </c>
      <c r="B10" s="1817"/>
      <c r="C10" s="191">
        <f>G10+K10</f>
        <v>575</v>
      </c>
      <c r="D10" s="1500">
        <f t="shared" si="0"/>
        <v>33</v>
      </c>
      <c r="E10" s="1500">
        <f>I10+M10</f>
        <v>447</v>
      </c>
      <c r="F10" s="1500">
        <f>J10+N10</f>
        <v>95</v>
      </c>
      <c r="G10" s="1500">
        <f>H10+I10+J10</f>
        <v>554</v>
      </c>
      <c r="H10" s="1502">
        <v>33</v>
      </c>
      <c r="I10" s="1502">
        <v>428</v>
      </c>
      <c r="J10" s="1502">
        <v>93</v>
      </c>
      <c r="K10" s="1500">
        <f>L10+M10+N10</f>
        <v>21</v>
      </c>
      <c r="L10" s="1502">
        <v>0</v>
      </c>
      <c r="M10" s="1502">
        <v>19</v>
      </c>
      <c r="N10" s="1502">
        <v>2</v>
      </c>
      <c r="P10" s="21">
        <f t="shared" si="1"/>
        <v>0</v>
      </c>
      <c r="Q10" s="21">
        <f t="shared" si="2"/>
        <v>0</v>
      </c>
      <c r="R10" s="21">
        <f t="shared" si="3"/>
        <v>0</v>
      </c>
      <c r="S10" s="21">
        <f t="shared" si="4"/>
        <v>0</v>
      </c>
      <c r="T10" s="21">
        <f t="shared" si="4"/>
        <v>0</v>
      </c>
      <c r="U10" s="21">
        <f t="shared" si="4"/>
        <v>0</v>
      </c>
      <c r="V10" s="21">
        <f t="shared" si="4"/>
        <v>0</v>
      </c>
    </row>
    <row r="11" spans="1:22" s="94" customFormat="1" ht="11.45" customHeight="1">
      <c r="A11" s="1469" t="s">
        <v>4285</v>
      </c>
      <c r="B11" s="1449" t="s">
        <v>53</v>
      </c>
      <c r="C11" s="191">
        <f>G11+K11</f>
        <v>60697</v>
      </c>
      <c r="D11" s="1500">
        <f>H11+L11</f>
        <v>3659</v>
      </c>
      <c r="E11" s="1500">
        <f>I11+M11</f>
        <v>46465</v>
      </c>
      <c r="F11" s="1500">
        <f>J11+N11</f>
        <v>10573</v>
      </c>
      <c r="G11" s="1500">
        <f>SUM(G12:G13)</f>
        <v>58796</v>
      </c>
      <c r="H11" s="1500">
        <f t="shared" ref="H11:N11" si="5">SUM(H12:H13)</f>
        <v>3659</v>
      </c>
      <c r="I11" s="1500">
        <f t="shared" si="5"/>
        <v>44676</v>
      </c>
      <c r="J11" s="1500">
        <f>SUM(J12:J13)</f>
        <v>10461</v>
      </c>
      <c r="K11" s="1500">
        <f t="shared" si="5"/>
        <v>1901</v>
      </c>
      <c r="L11" s="1500">
        <f t="shared" si="5"/>
        <v>0</v>
      </c>
      <c r="M11" s="1500">
        <f t="shared" si="5"/>
        <v>1789</v>
      </c>
      <c r="N11" s="1500">
        <f t="shared" si="5"/>
        <v>112</v>
      </c>
      <c r="P11" s="21">
        <f t="shared" si="1"/>
        <v>0</v>
      </c>
      <c r="Q11" s="21">
        <f t="shared" si="2"/>
        <v>0</v>
      </c>
      <c r="R11" s="21">
        <f t="shared" si="3"/>
        <v>0</v>
      </c>
      <c r="S11" s="21">
        <f t="shared" si="4"/>
        <v>0</v>
      </c>
      <c r="T11" s="21">
        <f t="shared" si="4"/>
        <v>0</v>
      </c>
      <c r="U11" s="21">
        <f t="shared" si="4"/>
        <v>0</v>
      </c>
      <c r="V11" s="21">
        <f t="shared" si="4"/>
        <v>0</v>
      </c>
    </row>
    <row r="12" spans="1:22" s="94" customFormat="1" ht="11.45" customHeight="1">
      <c r="A12" s="1469"/>
      <c r="B12" s="1449" t="s">
        <v>142</v>
      </c>
      <c r="C12" s="191">
        <f t="shared" ref="C12:F40" si="6">G12+K12</f>
        <v>30293</v>
      </c>
      <c r="D12" s="1500">
        <f t="shared" si="6"/>
        <v>2363</v>
      </c>
      <c r="E12" s="1500">
        <f t="shared" si="6"/>
        <v>22896</v>
      </c>
      <c r="F12" s="1500">
        <f t="shared" si="6"/>
        <v>5034</v>
      </c>
      <c r="G12" s="1500">
        <f>G15+G18+G21+G24</f>
        <v>29047</v>
      </c>
      <c r="H12" s="1500">
        <f t="shared" ref="H12:N13" si="7">H15+H18+H21+H24</f>
        <v>2363</v>
      </c>
      <c r="I12" s="1500">
        <f t="shared" si="7"/>
        <v>21721</v>
      </c>
      <c r="J12" s="1500">
        <f t="shared" si="7"/>
        <v>4963</v>
      </c>
      <c r="K12" s="1500">
        <f t="shared" si="7"/>
        <v>1246</v>
      </c>
      <c r="L12" s="1500">
        <f t="shared" si="7"/>
        <v>0</v>
      </c>
      <c r="M12" s="1500">
        <f t="shared" si="7"/>
        <v>1175</v>
      </c>
      <c r="N12" s="1500">
        <f t="shared" si="7"/>
        <v>71</v>
      </c>
      <c r="P12" s="21">
        <f t="shared" si="1"/>
        <v>0</v>
      </c>
      <c r="Q12" s="21">
        <f t="shared" si="2"/>
        <v>0</v>
      </c>
      <c r="R12" s="21">
        <f t="shared" si="3"/>
        <v>0</v>
      </c>
      <c r="S12" s="21">
        <f t="shared" si="4"/>
        <v>0</v>
      </c>
      <c r="T12" s="21">
        <f t="shared" si="4"/>
        <v>0</v>
      </c>
      <c r="U12" s="21">
        <f t="shared" si="4"/>
        <v>0</v>
      </c>
      <c r="V12" s="21">
        <f t="shared" si="4"/>
        <v>0</v>
      </c>
    </row>
    <row r="13" spans="1:22" s="94" customFormat="1" ht="11.45" customHeight="1">
      <c r="A13" s="1469"/>
      <c r="B13" s="1449" t="s">
        <v>68</v>
      </c>
      <c r="C13" s="191">
        <f t="shared" si="6"/>
        <v>30404</v>
      </c>
      <c r="D13" s="1500">
        <f t="shared" si="6"/>
        <v>1296</v>
      </c>
      <c r="E13" s="1500">
        <f t="shared" si="6"/>
        <v>23569</v>
      </c>
      <c r="F13" s="1500">
        <f t="shared" si="6"/>
        <v>5539</v>
      </c>
      <c r="G13" s="1500">
        <f>G16+G19+G22+G25</f>
        <v>29749</v>
      </c>
      <c r="H13" s="1500">
        <f t="shared" si="7"/>
        <v>1296</v>
      </c>
      <c r="I13" s="1500">
        <f t="shared" si="7"/>
        <v>22955</v>
      </c>
      <c r="J13" s="1500">
        <f t="shared" si="7"/>
        <v>5498</v>
      </c>
      <c r="K13" s="1500">
        <f t="shared" si="7"/>
        <v>655</v>
      </c>
      <c r="L13" s="1500">
        <f t="shared" si="7"/>
        <v>0</v>
      </c>
      <c r="M13" s="1500">
        <f t="shared" si="7"/>
        <v>614</v>
      </c>
      <c r="N13" s="1500">
        <f t="shared" si="7"/>
        <v>41</v>
      </c>
      <c r="P13" s="21">
        <f t="shared" si="1"/>
        <v>0</v>
      </c>
      <c r="Q13" s="21">
        <f t="shared" si="2"/>
        <v>0</v>
      </c>
      <c r="R13" s="21">
        <f t="shared" si="3"/>
        <v>0</v>
      </c>
      <c r="S13" s="21">
        <f t="shared" si="4"/>
        <v>0</v>
      </c>
      <c r="T13" s="21">
        <f t="shared" si="4"/>
        <v>0</v>
      </c>
      <c r="U13" s="21">
        <f t="shared" si="4"/>
        <v>0</v>
      </c>
      <c r="V13" s="21">
        <f t="shared" si="4"/>
        <v>0</v>
      </c>
    </row>
    <row r="14" spans="1:22" s="94" customFormat="1" ht="11.45" customHeight="1">
      <c r="A14" s="1469" t="s">
        <v>382</v>
      </c>
      <c r="B14" s="1449" t="s">
        <v>53</v>
      </c>
      <c r="C14" s="191">
        <f>G14+K14</f>
        <v>19883</v>
      </c>
      <c r="D14" s="1500">
        <f t="shared" si="6"/>
        <v>1148</v>
      </c>
      <c r="E14" s="1500">
        <f t="shared" si="6"/>
        <v>15506</v>
      </c>
      <c r="F14" s="1500">
        <f t="shared" si="6"/>
        <v>3229</v>
      </c>
      <c r="G14" s="1500">
        <f t="shared" ref="G14:N14" si="8">SUM(G15:G16)</f>
        <v>19272</v>
      </c>
      <c r="H14" s="1500">
        <f t="shared" si="8"/>
        <v>1148</v>
      </c>
      <c r="I14" s="1500">
        <f t="shared" si="8"/>
        <v>14908</v>
      </c>
      <c r="J14" s="1500">
        <f t="shared" si="8"/>
        <v>3216</v>
      </c>
      <c r="K14" s="1500">
        <f t="shared" si="8"/>
        <v>611</v>
      </c>
      <c r="L14" s="1500">
        <f t="shared" si="8"/>
        <v>0</v>
      </c>
      <c r="M14" s="1500">
        <f t="shared" si="8"/>
        <v>598</v>
      </c>
      <c r="N14" s="1500">
        <f t="shared" si="8"/>
        <v>13</v>
      </c>
      <c r="P14" s="21">
        <f t="shared" si="1"/>
        <v>0</v>
      </c>
      <c r="Q14" s="21">
        <f t="shared" si="2"/>
        <v>0</v>
      </c>
      <c r="R14" s="21">
        <f t="shared" si="3"/>
        <v>0</v>
      </c>
      <c r="S14" s="21">
        <f t="shared" si="4"/>
        <v>0</v>
      </c>
      <c r="T14" s="21">
        <f t="shared" si="4"/>
        <v>0</v>
      </c>
      <c r="U14" s="21">
        <f t="shared" si="4"/>
        <v>0</v>
      </c>
      <c r="V14" s="21">
        <f t="shared" si="4"/>
        <v>0</v>
      </c>
    </row>
    <row r="15" spans="1:22" s="94" customFormat="1" ht="11.45" customHeight="1">
      <c r="A15" s="1469"/>
      <c r="B15" s="1449" t="s">
        <v>142</v>
      </c>
      <c r="C15" s="191">
        <f t="shared" si="6"/>
        <v>10060</v>
      </c>
      <c r="D15" s="1500">
        <f t="shared" si="6"/>
        <v>767</v>
      </c>
      <c r="E15" s="1500">
        <f t="shared" si="6"/>
        <v>7692</v>
      </c>
      <c r="F15" s="1500">
        <f t="shared" si="6"/>
        <v>1601</v>
      </c>
      <c r="G15" s="1500">
        <f>H15+I15+J15</f>
        <v>9651</v>
      </c>
      <c r="H15" s="1502">
        <v>767</v>
      </c>
      <c r="I15" s="1502">
        <v>7293</v>
      </c>
      <c r="J15" s="1502">
        <v>1591</v>
      </c>
      <c r="K15" s="1500">
        <f>L15+M15+N15</f>
        <v>409</v>
      </c>
      <c r="L15" s="1502">
        <v>0</v>
      </c>
      <c r="M15" s="1502">
        <v>399</v>
      </c>
      <c r="N15" s="1502">
        <v>10</v>
      </c>
      <c r="P15" s="21">
        <f t="shared" si="1"/>
        <v>0</v>
      </c>
      <c r="Q15" s="21">
        <f t="shared" si="2"/>
        <v>0</v>
      </c>
      <c r="R15" s="21">
        <f t="shared" si="3"/>
        <v>0</v>
      </c>
      <c r="S15" s="21">
        <f t="shared" si="4"/>
        <v>0</v>
      </c>
      <c r="T15" s="21">
        <f t="shared" si="4"/>
        <v>0</v>
      </c>
      <c r="U15" s="21">
        <f t="shared" si="4"/>
        <v>0</v>
      </c>
      <c r="V15" s="21">
        <f t="shared" si="4"/>
        <v>0</v>
      </c>
    </row>
    <row r="16" spans="1:22" s="94" customFormat="1" ht="11.45" customHeight="1">
      <c r="A16" s="1469"/>
      <c r="B16" s="1449" t="s">
        <v>68</v>
      </c>
      <c r="C16" s="191">
        <f t="shared" si="6"/>
        <v>9823</v>
      </c>
      <c r="D16" s="1500">
        <f t="shared" si="6"/>
        <v>381</v>
      </c>
      <c r="E16" s="1500">
        <f t="shared" si="6"/>
        <v>7814</v>
      </c>
      <c r="F16" s="1500">
        <f t="shared" si="6"/>
        <v>1628</v>
      </c>
      <c r="G16" s="1500">
        <f>H16+I16+J16</f>
        <v>9621</v>
      </c>
      <c r="H16" s="1502">
        <v>381</v>
      </c>
      <c r="I16" s="1502">
        <v>7615</v>
      </c>
      <c r="J16" s="1502">
        <v>1625</v>
      </c>
      <c r="K16" s="1500">
        <f>L16+M16+N16</f>
        <v>202</v>
      </c>
      <c r="L16" s="1502">
        <v>0</v>
      </c>
      <c r="M16" s="1502">
        <v>199</v>
      </c>
      <c r="N16" s="1502">
        <v>3</v>
      </c>
      <c r="P16" s="21">
        <f t="shared" si="1"/>
        <v>0</v>
      </c>
      <c r="Q16" s="21">
        <f t="shared" si="2"/>
        <v>0</v>
      </c>
      <c r="R16" s="21">
        <f t="shared" si="3"/>
        <v>0</v>
      </c>
      <c r="S16" s="21">
        <f t="shared" si="4"/>
        <v>0</v>
      </c>
      <c r="T16" s="21">
        <f t="shared" si="4"/>
        <v>0</v>
      </c>
      <c r="U16" s="21">
        <f t="shared" si="4"/>
        <v>0</v>
      </c>
      <c r="V16" s="21">
        <f t="shared" si="4"/>
        <v>0</v>
      </c>
    </row>
    <row r="17" spans="1:22" s="94" customFormat="1" ht="11.45" customHeight="1">
      <c r="A17" s="1469" t="s">
        <v>383</v>
      </c>
      <c r="B17" s="1449" t="s">
        <v>53</v>
      </c>
      <c r="C17" s="191">
        <f t="shared" si="6"/>
        <v>20057</v>
      </c>
      <c r="D17" s="1500">
        <f t="shared" si="6"/>
        <v>1243</v>
      </c>
      <c r="E17" s="1500">
        <f t="shared" si="6"/>
        <v>15529</v>
      </c>
      <c r="F17" s="1500">
        <f t="shared" si="6"/>
        <v>3285</v>
      </c>
      <c r="G17" s="1500">
        <f t="shared" ref="G17:N17" si="9">SUM(G18:G19)</f>
        <v>19430</v>
      </c>
      <c r="H17" s="1500">
        <f t="shared" si="9"/>
        <v>1243</v>
      </c>
      <c r="I17" s="1500">
        <f t="shared" si="9"/>
        <v>14935</v>
      </c>
      <c r="J17" s="1500">
        <f t="shared" si="9"/>
        <v>3252</v>
      </c>
      <c r="K17" s="1500">
        <f t="shared" si="9"/>
        <v>627</v>
      </c>
      <c r="L17" s="1500">
        <f t="shared" si="9"/>
        <v>0</v>
      </c>
      <c r="M17" s="1500">
        <f t="shared" si="9"/>
        <v>594</v>
      </c>
      <c r="N17" s="1500">
        <f t="shared" si="9"/>
        <v>33</v>
      </c>
      <c r="P17" s="21">
        <f t="shared" si="1"/>
        <v>0</v>
      </c>
      <c r="Q17" s="21">
        <f t="shared" si="2"/>
        <v>0</v>
      </c>
      <c r="R17" s="21">
        <f t="shared" si="3"/>
        <v>0</v>
      </c>
      <c r="S17" s="21">
        <f t="shared" si="4"/>
        <v>0</v>
      </c>
      <c r="T17" s="21">
        <f t="shared" si="4"/>
        <v>0</v>
      </c>
      <c r="U17" s="21">
        <f t="shared" si="4"/>
        <v>0</v>
      </c>
      <c r="V17" s="21">
        <f t="shared" si="4"/>
        <v>0</v>
      </c>
    </row>
    <row r="18" spans="1:22" s="94" customFormat="1" ht="11.45" customHeight="1">
      <c r="A18" s="1469"/>
      <c r="B18" s="1449" t="s">
        <v>142</v>
      </c>
      <c r="C18" s="191">
        <f t="shared" si="6"/>
        <v>10161</v>
      </c>
      <c r="D18" s="1500">
        <f t="shared" si="6"/>
        <v>803</v>
      </c>
      <c r="E18" s="1500">
        <f t="shared" si="6"/>
        <v>7768</v>
      </c>
      <c r="F18" s="1500">
        <f t="shared" si="6"/>
        <v>1590</v>
      </c>
      <c r="G18" s="1500">
        <f>H18+I18+J18</f>
        <v>9756</v>
      </c>
      <c r="H18" s="1502">
        <v>803</v>
      </c>
      <c r="I18" s="1502">
        <v>7384</v>
      </c>
      <c r="J18" s="1502">
        <v>1569</v>
      </c>
      <c r="K18" s="1500">
        <f>L18+M18+N18</f>
        <v>405</v>
      </c>
      <c r="L18" s="1502">
        <v>0</v>
      </c>
      <c r="M18" s="1502">
        <v>384</v>
      </c>
      <c r="N18" s="1502">
        <v>21</v>
      </c>
      <c r="P18" s="21">
        <f t="shared" si="1"/>
        <v>0</v>
      </c>
      <c r="Q18" s="21">
        <f t="shared" si="2"/>
        <v>0</v>
      </c>
      <c r="R18" s="21">
        <f t="shared" si="3"/>
        <v>0</v>
      </c>
      <c r="S18" s="21">
        <f t="shared" si="4"/>
        <v>0</v>
      </c>
      <c r="T18" s="21">
        <f t="shared" si="4"/>
        <v>0</v>
      </c>
      <c r="U18" s="21">
        <f t="shared" si="4"/>
        <v>0</v>
      </c>
      <c r="V18" s="21">
        <f t="shared" si="4"/>
        <v>0</v>
      </c>
    </row>
    <row r="19" spans="1:22" s="94" customFormat="1" ht="11.45" customHeight="1">
      <c r="A19" s="1469"/>
      <c r="B19" s="1449" t="s">
        <v>68</v>
      </c>
      <c r="C19" s="191">
        <f t="shared" si="6"/>
        <v>9896</v>
      </c>
      <c r="D19" s="1500">
        <f t="shared" si="6"/>
        <v>440</v>
      </c>
      <c r="E19" s="1500">
        <f t="shared" si="6"/>
        <v>7761</v>
      </c>
      <c r="F19" s="1500">
        <f t="shared" si="6"/>
        <v>1695</v>
      </c>
      <c r="G19" s="1500">
        <f>H19+I19+J19</f>
        <v>9674</v>
      </c>
      <c r="H19" s="1502">
        <v>440</v>
      </c>
      <c r="I19" s="1502">
        <v>7551</v>
      </c>
      <c r="J19" s="1502">
        <v>1683</v>
      </c>
      <c r="K19" s="1500">
        <f>L19+M19+N19</f>
        <v>222</v>
      </c>
      <c r="L19" s="1502">
        <v>0</v>
      </c>
      <c r="M19" s="1502">
        <v>210</v>
      </c>
      <c r="N19" s="1502">
        <v>12</v>
      </c>
      <c r="P19" s="21">
        <f t="shared" si="1"/>
        <v>0</v>
      </c>
      <c r="Q19" s="21">
        <f t="shared" si="2"/>
        <v>0</v>
      </c>
      <c r="R19" s="21">
        <f t="shared" si="3"/>
        <v>0</v>
      </c>
      <c r="S19" s="21">
        <f t="shared" si="4"/>
        <v>0</v>
      </c>
      <c r="T19" s="21">
        <f t="shared" si="4"/>
        <v>0</v>
      </c>
      <c r="U19" s="21">
        <f t="shared" si="4"/>
        <v>0</v>
      </c>
      <c r="V19" s="21">
        <f t="shared" si="4"/>
        <v>0</v>
      </c>
    </row>
    <row r="20" spans="1:22" s="94" customFormat="1" ht="11.45" customHeight="1">
      <c r="A20" s="1469" t="s">
        <v>384</v>
      </c>
      <c r="B20" s="1449" t="s">
        <v>53</v>
      </c>
      <c r="C20" s="191">
        <f t="shared" si="6"/>
        <v>20747</v>
      </c>
      <c r="D20" s="1500">
        <f t="shared" si="6"/>
        <v>1268</v>
      </c>
      <c r="E20" s="1500">
        <f t="shared" si="6"/>
        <v>15421</v>
      </c>
      <c r="F20" s="1500">
        <f t="shared" si="6"/>
        <v>4058</v>
      </c>
      <c r="G20" s="1500">
        <f t="shared" ref="G20:N20" si="10">SUM(G21:G22)</f>
        <v>20093</v>
      </c>
      <c r="H20" s="1500">
        <f t="shared" si="10"/>
        <v>1268</v>
      </c>
      <c r="I20" s="1500">
        <f t="shared" si="10"/>
        <v>14833</v>
      </c>
      <c r="J20" s="1500">
        <f t="shared" si="10"/>
        <v>3992</v>
      </c>
      <c r="K20" s="1500">
        <f t="shared" si="10"/>
        <v>654</v>
      </c>
      <c r="L20" s="1500">
        <f t="shared" si="10"/>
        <v>0</v>
      </c>
      <c r="M20" s="1500">
        <f t="shared" si="10"/>
        <v>588</v>
      </c>
      <c r="N20" s="1500">
        <f t="shared" si="10"/>
        <v>66</v>
      </c>
      <c r="P20" s="21">
        <f t="shared" si="1"/>
        <v>0</v>
      </c>
      <c r="Q20" s="21">
        <f t="shared" si="2"/>
        <v>0</v>
      </c>
      <c r="R20" s="21">
        <f t="shared" si="3"/>
        <v>0</v>
      </c>
      <c r="S20" s="21">
        <f t="shared" si="4"/>
        <v>0</v>
      </c>
      <c r="T20" s="21">
        <f t="shared" si="4"/>
        <v>0</v>
      </c>
      <c r="U20" s="21">
        <f t="shared" si="4"/>
        <v>0</v>
      </c>
      <c r="V20" s="21">
        <f t="shared" si="4"/>
        <v>0</v>
      </c>
    </row>
    <row r="21" spans="1:22" s="94" customFormat="1" ht="11.45" customHeight="1">
      <c r="A21" s="1469"/>
      <c r="B21" s="1449" t="s">
        <v>142</v>
      </c>
      <c r="C21" s="191">
        <f t="shared" si="6"/>
        <v>10063</v>
      </c>
      <c r="D21" s="1500">
        <f t="shared" si="6"/>
        <v>793</v>
      </c>
      <c r="E21" s="1500">
        <f t="shared" si="6"/>
        <v>7428</v>
      </c>
      <c r="F21" s="1500">
        <f t="shared" si="6"/>
        <v>1842</v>
      </c>
      <c r="G21" s="1500">
        <f>H21+I21+J21</f>
        <v>9639</v>
      </c>
      <c r="H21" s="1502">
        <v>793</v>
      </c>
      <c r="I21" s="1502">
        <v>7044</v>
      </c>
      <c r="J21" s="1502">
        <v>1802</v>
      </c>
      <c r="K21" s="1500">
        <f>L21+M21+N21</f>
        <v>424</v>
      </c>
      <c r="L21" s="1502">
        <v>0</v>
      </c>
      <c r="M21" s="1502">
        <v>384</v>
      </c>
      <c r="N21" s="1502">
        <v>40</v>
      </c>
      <c r="P21" s="21">
        <f t="shared" si="1"/>
        <v>0</v>
      </c>
      <c r="Q21" s="21">
        <f t="shared" si="2"/>
        <v>0</v>
      </c>
      <c r="R21" s="21">
        <f t="shared" si="3"/>
        <v>0</v>
      </c>
      <c r="S21" s="21">
        <f t="shared" si="4"/>
        <v>0</v>
      </c>
      <c r="T21" s="21">
        <f t="shared" si="4"/>
        <v>0</v>
      </c>
      <c r="U21" s="21">
        <f t="shared" si="4"/>
        <v>0</v>
      </c>
      <c r="V21" s="21">
        <f t="shared" si="4"/>
        <v>0</v>
      </c>
    </row>
    <row r="22" spans="1:22" s="94" customFormat="1" ht="11.45" customHeight="1">
      <c r="A22" s="1469"/>
      <c r="B22" s="1449" t="s">
        <v>68</v>
      </c>
      <c r="C22" s="191">
        <f t="shared" si="6"/>
        <v>10684</v>
      </c>
      <c r="D22" s="1500">
        <f t="shared" si="6"/>
        <v>475</v>
      </c>
      <c r="E22" s="1500">
        <f t="shared" si="6"/>
        <v>7993</v>
      </c>
      <c r="F22" s="1500">
        <f t="shared" si="6"/>
        <v>2216</v>
      </c>
      <c r="G22" s="1500">
        <f>H22+I22+J22</f>
        <v>10454</v>
      </c>
      <c r="H22" s="1502">
        <v>475</v>
      </c>
      <c r="I22" s="1502">
        <v>7789</v>
      </c>
      <c r="J22" s="1502">
        <v>2190</v>
      </c>
      <c r="K22" s="1500">
        <f>L22+M22+N22</f>
        <v>230</v>
      </c>
      <c r="L22" s="1502">
        <v>0</v>
      </c>
      <c r="M22" s="1502">
        <v>204</v>
      </c>
      <c r="N22" s="1502">
        <v>26</v>
      </c>
      <c r="P22" s="21">
        <f t="shared" si="1"/>
        <v>0</v>
      </c>
      <c r="Q22" s="21">
        <f t="shared" si="2"/>
        <v>0</v>
      </c>
      <c r="R22" s="21">
        <f t="shared" si="3"/>
        <v>0</v>
      </c>
      <c r="S22" s="21">
        <f t="shared" si="4"/>
        <v>0</v>
      </c>
      <c r="T22" s="21">
        <f t="shared" si="4"/>
        <v>0</v>
      </c>
      <c r="U22" s="21">
        <f t="shared" si="4"/>
        <v>0</v>
      </c>
      <c r="V22" s="21">
        <f t="shared" si="4"/>
        <v>0</v>
      </c>
    </row>
    <row r="23" spans="1:22" s="94" customFormat="1" ht="11.45" customHeight="1">
      <c r="A23" s="1469" t="s">
        <v>385</v>
      </c>
      <c r="B23" s="1449" t="s">
        <v>53</v>
      </c>
      <c r="C23" s="191">
        <f t="shared" si="6"/>
        <v>10</v>
      </c>
      <c r="D23" s="1500">
        <f t="shared" si="6"/>
        <v>0</v>
      </c>
      <c r="E23" s="1500">
        <f t="shared" si="6"/>
        <v>9</v>
      </c>
      <c r="F23" s="1500">
        <f t="shared" si="6"/>
        <v>1</v>
      </c>
      <c r="G23" s="1500">
        <f t="shared" ref="G23:N23" si="11">SUM(G24:G25)</f>
        <v>1</v>
      </c>
      <c r="H23" s="1500">
        <f t="shared" si="11"/>
        <v>0</v>
      </c>
      <c r="I23" s="1500">
        <f t="shared" si="11"/>
        <v>0</v>
      </c>
      <c r="J23" s="1500">
        <f t="shared" si="11"/>
        <v>1</v>
      </c>
      <c r="K23" s="1500">
        <f t="shared" si="11"/>
        <v>9</v>
      </c>
      <c r="L23" s="1500">
        <f t="shared" si="11"/>
        <v>0</v>
      </c>
      <c r="M23" s="1500">
        <f t="shared" si="11"/>
        <v>9</v>
      </c>
      <c r="N23" s="1500">
        <f t="shared" si="11"/>
        <v>0</v>
      </c>
      <c r="P23" s="21">
        <f t="shared" si="1"/>
        <v>0</v>
      </c>
      <c r="Q23" s="21">
        <f t="shared" si="2"/>
        <v>0</v>
      </c>
      <c r="R23" s="21">
        <f t="shared" si="3"/>
        <v>0</v>
      </c>
      <c r="S23" s="21">
        <f t="shared" si="4"/>
        <v>0</v>
      </c>
      <c r="T23" s="21">
        <f t="shared" si="4"/>
        <v>0</v>
      </c>
      <c r="U23" s="21">
        <f t="shared" si="4"/>
        <v>0</v>
      </c>
      <c r="V23" s="21">
        <f t="shared" si="4"/>
        <v>0</v>
      </c>
    </row>
    <row r="24" spans="1:22" s="94" customFormat="1" ht="11.45" customHeight="1">
      <c r="A24" s="1469"/>
      <c r="B24" s="1449" t="s">
        <v>142</v>
      </c>
      <c r="C24" s="191">
        <f t="shared" si="6"/>
        <v>9</v>
      </c>
      <c r="D24" s="1500">
        <f t="shared" si="6"/>
        <v>0</v>
      </c>
      <c r="E24" s="1500">
        <f t="shared" si="6"/>
        <v>8</v>
      </c>
      <c r="F24" s="1500">
        <f t="shared" si="6"/>
        <v>1</v>
      </c>
      <c r="G24" s="1500">
        <f>H24+I24+J24</f>
        <v>1</v>
      </c>
      <c r="H24" s="1502">
        <v>0</v>
      </c>
      <c r="I24" s="1502">
        <v>0</v>
      </c>
      <c r="J24" s="1502">
        <v>1</v>
      </c>
      <c r="K24" s="1500">
        <f>L24+M24+N24</f>
        <v>8</v>
      </c>
      <c r="L24" s="1502">
        <v>0</v>
      </c>
      <c r="M24" s="1502">
        <v>8</v>
      </c>
      <c r="N24" s="1502">
        <v>0</v>
      </c>
      <c r="P24" s="21">
        <f t="shared" si="1"/>
        <v>0</v>
      </c>
      <c r="Q24" s="21">
        <f t="shared" si="2"/>
        <v>0</v>
      </c>
      <c r="R24" s="21">
        <f t="shared" si="3"/>
        <v>0</v>
      </c>
      <c r="S24" s="21">
        <f t="shared" si="4"/>
        <v>0</v>
      </c>
      <c r="T24" s="21">
        <f t="shared" si="4"/>
        <v>0</v>
      </c>
      <c r="U24" s="21">
        <f t="shared" si="4"/>
        <v>0</v>
      </c>
      <c r="V24" s="21">
        <f t="shared" si="4"/>
        <v>0</v>
      </c>
    </row>
    <row r="25" spans="1:22" s="94" customFormat="1" ht="11.45" customHeight="1">
      <c r="A25" s="1469"/>
      <c r="B25" s="1449" t="s">
        <v>68</v>
      </c>
      <c r="C25" s="191">
        <f t="shared" si="6"/>
        <v>1</v>
      </c>
      <c r="D25" s="1500">
        <f t="shared" si="6"/>
        <v>0</v>
      </c>
      <c r="E25" s="1500">
        <f t="shared" si="6"/>
        <v>1</v>
      </c>
      <c r="F25" s="1500">
        <f t="shared" si="6"/>
        <v>0</v>
      </c>
      <c r="G25" s="1500">
        <f>H25+I25+J25</f>
        <v>0</v>
      </c>
      <c r="H25" s="1502">
        <v>0</v>
      </c>
      <c r="I25" s="1502">
        <v>0</v>
      </c>
      <c r="J25" s="1502">
        <v>0</v>
      </c>
      <c r="K25" s="1500">
        <f>L25+M25+N25</f>
        <v>1</v>
      </c>
      <c r="L25" s="1502">
        <v>0</v>
      </c>
      <c r="M25" s="1502">
        <v>1</v>
      </c>
      <c r="N25" s="1502">
        <v>0</v>
      </c>
      <c r="P25" s="21">
        <f t="shared" si="1"/>
        <v>0</v>
      </c>
      <c r="Q25" s="21">
        <f t="shared" si="2"/>
        <v>0</v>
      </c>
      <c r="R25" s="21">
        <f t="shared" si="3"/>
        <v>0</v>
      </c>
      <c r="S25" s="21">
        <f t="shared" si="4"/>
        <v>0</v>
      </c>
      <c r="T25" s="21">
        <f t="shared" si="4"/>
        <v>0</v>
      </c>
      <c r="U25" s="21">
        <f t="shared" si="4"/>
        <v>0</v>
      </c>
      <c r="V25" s="21">
        <f t="shared" si="4"/>
        <v>0</v>
      </c>
    </row>
    <row r="26" spans="1:22" s="94" customFormat="1" ht="11.45" customHeight="1">
      <c r="A26" s="1469" t="s">
        <v>210</v>
      </c>
      <c r="B26" s="1449" t="s">
        <v>53</v>
      </c>
      <c r="C26" s="191">
        <f t="shared" si="6"/>
        <v>20496</v>
      </c>
      <c r="D26" s="1500">
        <f t="shared" si="6"/>
        <v>1205</v>
      </c>
      <c r="E26" s="1500">
        <f t="shared" si="6"/>
        <v>14860</v>
      </c>
      <c r="F26" s="1500">
        <f t="shared" si="6"/>
        <v>4431</v>
      </c>
      <c r="G26" s="1500">
        <f t="shared" ref="G26:N26" si="12">SUM(G27:G28)</f>
        <v>19941</v>
      </c>
      <c r="H26" s="1500">
        <f t="shared" si="12"/>
        <v>1205</v>
      </c>
      <c r="I26" s="1500">
        <f t="shared" si="12"/>
        <v>14380</v>
      </c>
      <c r="J26" s="1500">
        <f t="shared" si="12"/>
        <v>4356</v>
      </c>
      <c r="K26" s="1500">
        <f t="shared" si="12"/>
        <v>555</v>
      </c>
      <c r="L26" s="1500">
        <f t="shared" si="12"/>
        <v>0</v>
      </c>
      <c r="M26" s="1500">
        <f t="shared" si="12"/>
        <v>480</v>
      </c>
      <c r="N26" s="1500">
        <f t="shared" si="12"/>
        <v>75</v>
      </c>
      <c r="P26" s="21">
        <f t="shared" si="1"/>
        <v>0</v>
      </c>
      <c r="Q26" s="21">
        <f t="shared" si="2"/>
        <v>0</v>
      </c>
      <c r="R26" s="21">
        <f t="shared" si="3"/>
        <v>0</v>
      </c>
      <c r="S26" s="21">
        <f t="shared" si="4"/>
        <v>0</v>
      </c>
      <c r="T26" s="21">
        <f t="shared" si="4"/>
        <v>0</v>
      </c>
      <c r="U26" s="21">
        <f t="shared" si="4"/>
        <v>0</v>
      </c>
      <c r="V26" s="21">
        <f t="shared" si="4"/>
        <v>0</v>
      </c>
    </row>
    <row r="27" spans="1:22" s="94" customFormat="1" ht="11.45" customHeight="1">
      <c r="A27" s="1469"/>
      <c r="B27" s="1449" t="s">
        <v>142</v>
      </c>
      <c r="C27" s="191">
        <f t="shared" si="6"/>
        <v>9873</v>
      </c>
      <c r="D27" s="1500">
        <f t="shared" si="6"/>
        <v>767</v>
      </c>
      <c r="E27" s="1500">
        <f t="shared" si="6"/>
        <v>7308</v>
      </c>
      <c r="F27" s="1500">
        <f>J27+N27</f>
        <v>1798</v>
      </c>
      <c r="G27" s="1500">
        <f>H27+I27+J27</f>
        <v>9516</v>
      </c>
      <c r="H27" s="1502">
        <v>767</v>
      </c>
      <c r="I27" s="1502">
        <v>6997</v>
      </c>
      <c r="J27" s="1502">
        <v>1752</v>
      </c>
      <c r="K27" s="1500">
        <f>L27+M27+N27</f>
        <v>357</v>
      </c>
      <c r="L27" s="1502">
        <v>0</v>
      </c>
      <c r="M27" s="1502">
        <v>311</v>
      </c>
      <c r="N27" s="1502">
        <v>46</v>
      </c>
      <c r="P27" s="21">
        <f t="shared" si="1"/>
        <v>0</v>
      </c>
      <c r="Q27" s="21">
        <f t="shared" si="2"/>
        <v>0</v>
      </c>
      <c r="R27" s="21">
        <f t="shared" si="3"/>
        <v>0</v>
      </c>
      <c r="S27" s="21">
        <f t="shared" si="4"/>
        <v>0</v>
      </c>
      <c r="T27" s="21">
        <f t="shared" si="4"/>
        <v>0</v>
      </c>
      <c r="U27" s="21">
        <f t="shared" si="4"/>
        <v>0</v>
      </c>
      <c r="V27" s="21">
        <f t="shared" si="4"/>
        <v>0</v>
      </c>
    </row>
    <row r="28" spans="1:22" s="94" customFormat="1" ht="11.45" customHeight="1">
      <c r="A28" s="1469"/>
      <c r="B28" s="1449" t="s">
        <v>68</v>
      </c>
      <c r="C28" s="191">
        <f t="shared" si="6"/>
        <v>10623</v>
      </c>
      <c r="D28" s="1500">
        <f t="shared" si="6"/>
        <v>438</v>
      </c>
      <c r="E28" s="1500">
        <f t="shared" si="6"/>
        <v>7552</v>
      </c>
      <c r="F28" s="1500">
        <f t="shared" si="6"/>
        <v>2633</v>
      </c>
      <c r="G28" s="1500">
        <f>H28+I28+J28</f>
        <v>10425</v>
      </c>
      <c r="H28" s="1502">
        <v>438</v>
      </c>
      <c r="I28" s="1502">
        <v>7383</v>
      </c>
      <c r="J28" s="1502">
        <v>2604</v>
      </c>
      <c r="K28" s="1500">
        <f>L28+M28+N28</f>
        <v>198</v>
      </c>
      <c r="L28" s="1502">
        <v>0</v>
      </c>
      <c r="M28" s="1502">
        <v>169</v>
      </c>
      <c r="N28" s="1502">
        <v>29</v>
      </c>
      <c r="P28" s="21">
        <f t="shared" si="1"/>
        <v>0</v>
      </c>
      <c r="Q28" s="21">
        <f t="shared" si="2"/>
        <v>0</v>
      </c>
      <c r="R28" s="21">
        <f t="shared" si="3"/>
        <v>0</v>
      </c>
      <c r="S28" s="21">
        <f t="shared" si="4"/>
        <v>0</v>
      </c>
      <c r="T28" s="21">
        <f t="shared" si="4"/>
        <v>0</v>
      </c>
      <c r="U28" s="21">
        <f t="shared" si="4"/>
        <v>0</v>
      </c>
      <c r="V28" s="21">
        <f t="shared" si="4"/>
        <v>0</v>
      </c>
    </row>
    <row r="29" spans="1:22" s="94" customFormat="1" ht="11.45" customHeight="1">
      <c r="A29" s="1469" t="s">
        <v>211</v>
      </c>
      <c r="B29" s="1449" t="s">
        <v>53</v>
      </c>
      <c r="C29" s="191">
        <f t="shared" si="6"/>
        <v>741</v>
      </c>
      <c r="D29" s="1500">
        <f t="shared" si="6"/>
        <v>35</v>
      </c>
      <c r="E29" s="1500">
        <f t="shared" si="6"/>
        <v>629</v>
      </c>
      <c r="F29" s="1500">
        <f t="shared" si="6"/>
        <v>77</v>
      </c>
      <c r="G29" s="1500">
        <f t="shared" ref="G29:N29" si="13">SUM(G30:G31)</f>
        <v>636</v>
      </c>
      <c r="H29" s="1500">
        <f t="shared" si="13"/>
        <v>35</v>
      </c>
      <c r="I29" s="1500">
        <f t="shared" si="13"/>
        <v>528</v>
      </c>
      <c r="J29" s="1500">
        <f t="shared" si="13"/>
        <v>73</v>
      </c>
      <c r="K29" s="1500">
        <f t="shared" si="13"/>
        <v>105</v>
      </c>
      <c r="L29" s="1500">
        <f t="shared" si="13"/>
        <v>0</v>
      </c>
      <c r="M29" s="1500">
        <f t="shared" si="13"/>
        <v>101</v>
      </c>
      <c r="N29" s="1500">
        <f t="shared" si="13"/>
        <v>4</v>
      </c>
      <c r="P29" s="21">
        <f t="shared" si="1"/>
        <v>0</v>
      </c>
      <c r="Q29" s="21">
        <f t="shared" si="2"/>
        <v>0</v>
      </c>
      <c r="R29" s="21">
        <f t="shared" si="3"/>
        <v>0</v>
      </c>
      <c r="S29" s="21">
        <f t="shared" si="4"/>
        <v>0</v>
      </c>
      <c r="T29" s="21">
        <f t="shared" si="4"/>
        <v>0</v>
      </c>
      <c r="U29" s="21">
        <f t="shared" si="4"/>
        <v>0</v>
      </c>
      <c r="V29" s="21">
        <f t="shared" si="4"/>
        <v>0</v>
      </c>
    </row>
    <row r="30" spans="1:22" s="94" customFormat="1" ht="11.45" customHeight="1">
      <c r="A30" s="1469"/>
      <c r="B30" s="1449" t="s">
        <v>142</v>
      </c>
      <c r="C30" s="191">
        <f t="shared" si="6"/>
        <v>525</v>
      </c>
      <c r="D30" s="1500">
        <f t="shared" si="6"/>
        <v>27</v>
      </c>
      <c r="E30" s="1500">
        <f t="shared" si="6"/>
        <v>454</v>
      </c>
      <c r="F30" s="1500">
        <f t="shared" si="6"/>
        <v>44</v>
      </c>
      <c r="G30" s="1500">
        <f>H30+I30+J30</f>
        <v>436</v>
      </c>
      <c r="H30" s="1502">
        <v>27</v>
      </c>
      <c r="I30" s="1502">
        <v>369</v>
      </c>
      <c r="J30" s="1502">
        <v>40</v>
      </c>
      <c r="K30" s="1500">
        <f>L30+M30+N30</f>
        <v>89</v>
      </c>
      <c r="L30" s="1500">
        <v>0</v>
      </c>
      <c r="M30" s="1502">
        <v>85</v>
      </c>
      <c r="N30" s="1502">
        <v>4</v>
      </c>
      <c r="P30" s="21">
        <f t="shared" si="1"/>
        <v>0</v>
      </c>
      <c r="Q30" s="21">
        <f t="shared" si="2"/>
        <v>0</v>
      </c>
      <c r="R30" s="21">
        <f t="shared" si="3"/>
        <v>0</v>
      </c>
      <c r="S30" s="21">
        <f t="shared" si="4"/>
        <v>0</v>
      </c>
      <c r="T30" s="21">
        <f t="shared" si="4"/>
        <v>0</v>
      </c>
      <c r="U30" s="21">
        <f t="shared" si="4"/>
        <v>0</v>
      </c>
      <c r="V30" s="21">
        <f t="shared" si="4"/>
        <v>0</v>
      </c>
    </row>
    <row r="31" spans="1:22" s="94" customFormat="1" ht="11.45" customHeight="1">
      <c r="A31" s="1469"/>
      <c r="B31" s="1449" t="s">
        <v>68</v>
      </c>
      <c r="C31" s="191">
        <f t="shared" si="6"/>
        <v>216</v>
      </c>
      <c r="D31" s="1500">
        <f t="shared" si="6"/>
        <v>8</v>
      </c>
      <c r="E31" s="1500">
        <f t="shared" si="6"/>
        <v>175</v>
      </c>
      <c r="F31" s="1500">
        <f t="shared" si="6"/>
        <v>33</v>
      </c>
      <c r="G31" s="1500">
        <f>H31+I31+J31</f>
        <v>200</v>
      </c>
      <c r="H31" s="1502">
        <v>8</v>
      </c>
      <c r="I31" s="1502">
        <v>159</v>
      </c>
      <c r="J31" s="1502">
        <v>33</v>
      </c>
      <c r="K31" s="1500">
        <f>L31+M31+N31</f>
        <v>16</v>
      </c>
      <c r="L31" s="1500">
        <v>0</v>
      </c>
      <c r="M31" s="1502">
        <v>16</v>
      </c>
      <c r="N31" s="1502">
        <v>0</v>
      </c>
      <c r="P31" s="21">
        <f t="shared" si="1"/>
        <v>0</v>
      </c>
      <c r="Q31" s="21">
        <f t="shared" si="2"/>
        <v>0</v>
      </c>
      <c r="R31" s="21">
        <f t="shared" si="3"/>
        <v>0</v>
      </c>
      <c r="S31" s="21">
        <f t="shared" si="4"/>
        <v>0</v>
      </c>
      <c r="T31" s="21">
        <f t="shared" si="4"/>
        <v>0</v>
      </c>
      <c r="U31" s="21">
        <f t="shared" si="4"/>
        <v>0</v>
      </c>
      <c r="V31" s="21">
        <f t="shared" si="4"/>
        <v>0</v>
      </c>
    </row>
    <row r="32" spans="1:22" s="94" customFormat="1" ht="11.45" customHeight="1">
      <c r="A32" s="1469" t="s">
        <v>386</v>
      </c>
      <c r="B32" s="1449" t="s">
        <v>53</v>
      </c>
      <c r="C32" s="191">
        <f t="shared" si="6"/>
        <v>19901</v>
      </c>
      <c r="D32" s="1500">
        <f t="shared" si="6"/>
        <v>1146</v>
      </c>
      <c r="E32" s="1500">
        <f t="shared" si="6"/>
        <v>15521</v>
      </c>
      <c r="F32" s="1500">
        <f t="shared" si="6"/>
        <v>3234</v>
      </c>
      <c r="G32" s="1500">
        <f>SUM(G33:G34)</f>
        <v>19293</v>
      </c>
      <c r="H32" s="1500">
        <f t="shared" ref="H32:N32" si="14">SUM(H33:H34)</f>
        <v>1146</v>
      </c>
      <c r="I32" s="1500">
        <f t="shared" si="14"/>
        <v>14926</v>
      </c>
      <c r="J32" s="1500">
        <f t="shared" si="14"/>
        <v>3221</v>
      </c>
      <c r="K32" s="1500">
        <f t="shared" si="14"/>
        <v>608</v>
      </c>
      <c r="L32" s="1500">
        <f t="shared" si="14"/>
        <v>0</v>
      </c>
      <c r="M32" s="1500">
        <f t="shared" si="14"/>
        <v>595</v>
      </c>
      <c r="N32" s="1500">
        <f t="shared" si="14"/>
        <v>13</v>
      </c>
      <c r="P32" s="21">
        <f t="shared" si="1"/>
        <v>0</v>
      </c>
      <c r="Q32" s="21">
        <f t="shared" si="2"/>
        <v>0</v>
      </c>
      <c r="R32" s="21">
        <f t="shared" si="3"/>
        <v>0</v>
      </c>
      <c r="S32" s="21">
        <f t="shared" si="4"/>
        <v>0</v>
      </c>
      <c r="T32" s="21">
        <f t="shared" si="4"/>
        <v>0</v>
      </c>
      <c r="U32" s="21">
        <f t="shared" si="4"/>
        <v>0</v>
      </c>
      <c r="V32" s="21">
        <f t="shared" si="4"/>
        <v>0</v>
      </c>
    </row>
    <row r="33" spans="1:32" s="94" customFormat="1" ht="11.45" customHeight="1">
      <c r="A33" s="1469"/>
      <c r="B33" s="1449" t="s">
        <v>142</v>
      </c>
      <c r="C33" s="191">
        <f t="shared" si="6"/>
        <v>10070</v>
      </c>
      <c r="D33" s="1500">
        <f t="shared" si="6"/>
        <v>763</v>
      </c>
      <c r="E33" s="1500">
        <f t="shared" si="6"/>
        <v>7701</v>
      </c>
      <c r="F33" s="1500">
        <f t="shared" si="6"/>
        <v>1606</v>
      </c>
      <c r="G33" s="1500">
        <f t="shared" ref="G33:G40" si="15">H33+I33+J33</f>
        <v>9662</v>
      </c>
      <c r="H33" s="1500">
        <f t="shared" ref="H33:J34" si="16">H35+H37+H39</f>
        <v>763</v>
      </c>
      <c r="I33" s="1500">
        <f t="shared" si="16"/>
        <v>7303</v>
      </c>
      <c r="J33" s="1500">
        <f t="shared" si="16"/>
        <v>1596</v>
      </c>
      <c r="K33" s="1500">
        <f t="shared" ref="K33:K40" si="17">L33+M33+N33</f>
        <v>408</v>
      </c>
      <c r="L33" s="1500">
        <f>L35+L39</f>
        <v>0</v>
      </c>
      <c r="M33" s="1500">
        <f>M35++M37+M39</f>
        <v>398</v>
      </c>
      <c r="N33" s="1500">
        <f>N35++N37+N39</f>
        <v>10</v>
      </c>
      <c r="P33" s="21">
        <f t="shared" si="1"/>
        <v>0</v>
      </c>
      <c r="Q33" s="21">
        <f t="shared" si="2"/>
        <v>0</v>
      </c>
      <c r="R33" s="21">
        <f t="shared" si="3"/>
        <v>0</v>
      </c>
      <c r="S33" s="21">
        <f t="shared" si="4"/>
        <v>0</v>
      </c>
      <c r="T33" s="21">
        <f t="shared" si="4"/>
        <v>0</v>
      </c>
      <c r="U33" s="21">
        <f t="shared" si="4"/>
        <v>0</v>
      </c>
      <c r="V33" s="21">
        <f t="shared" si="4"/>
        <v>0</v>
      </c>
    </row>
    <row r="34" spans="1:32" s="94" customFormat="1" ht="11.45" customHeight="1">
      <c r="A34" s="1469"/>
      <c r="B34" s="1449" t="s">
        <v>68</v>
      </c>
      <c r="C34" s="191">
        <f t="shared" si="6"/>
        <v>9831</v>
      </c>
      <c r="D34" s="1500">
        <f t="shared" si="6"/>
        <v>383</v>
      </c>
      <c r="E34" s="1500">
        <f t="shared" si="6"/>
        <v>7820</v>
      </c>
      <c r="F34" s="1500">
        <f t="shared" si="6"/>
        <v>1628</v>
      </c>
      <c r="G34" s="1500">
        <f t="shared" si="15"/>
        <v>9631</v>
      </c>
      <c r="H34" s="1500">
        <f t="shared" si="16"/>
        <v>383</v>
      </c>
      <c r="I34" s="1500">
        <f t="shared" si="16"/>
        <v>7623</v>
      </c>
      <c r="J34" s="1500">
        <f t="shared" si="16"/>
        <v>1625</v>
      </c>
      <c r="K34" s="1500">
        <f t="shared" si="17"/>
        <v>200</v>
      </c>
      <c r="L34" s="1500">
        <f>L36+L38+L40</f>
        <v>0</v>
      </c>
      <c r="M34" s="1500">
        <f>M36+M38+M40</f>
        <v>197</v>
      </c>
      <c r="N34" s="1500">
        <f>N36+N38+N40</f>
        <v>3</v>
      </c>
      <c r="P34" s="21">
        <f t="shared" si="1"/>
        <v>0</v>
      </c>
      <c r="Q34" s="21">
        <f t="shared" si="2"/>
        <v>0</v>
      </c>
      <c r="R34" s="21">
        <f t="shared" si="3"/>
        <v>0</v>
      </c>
      <c r="S34" s="21">
        <f t="shared" si="4"/>
        <v>0</v>
      </c>
      <c r="T34" s="21">
        <f t="shared" si="4"/>
        <v>0</v>
      </c>
      <c r="U34" s="21">
        <f t="shared" si="4"/>
        <v>0</v>
      </c>
      <c r="V34" s="21">
        <f t="shared" si="4"/>
        <v>0</v>
      </c>
    </row>
    <row r="35" spans="1:32" s="94" customFormat="1" ht="11.45" customHeight="1">
      <c r="A35" s="1469" t="s">
        <v>387</v>
      </c>
      <c r="B35" s="1449" t="s">
        <v>142</v>
      </c>
      <c r="C35" s="191">
        <f t="shared" si="6"/>
        <v>9992</v>
      </c>
      <c r="D35" s="1500">
        <f t="shared" si="6"/>
        <v>763</v>
      </c>
      <c r="E35" s="1500">
        <f t="shared" si="6"/>
        <v>7683</v>
      </c>
      <c r="F35" s="1500">
        <f t="shared" si="6"/>
        <v>1546</v>
      </c>
      <c r="G35" s="1500">
        <f t="shared" si="15"/>
        <v>9593</v>
      </c>
      <c r="H35" s="1502">
        <v>763</v>
      </c>
      <c r="I35" s="1502">
        <v>7293</v>
      </c>
      <c r="J35" s="1502">
        <v>1537</v>
      </c>
      <c r="K35" s="1500">
        <f>L35+M35+N35</f>
        <v>399</v>
      </c>
      <c r="L35" s="1502">
        <v>0</v>
      </c>
      <c r="M35" s="1502">
        <v>390</v>
      </c>
      <c r="N35" s="1502">
        <v>9</v>
      </c>
      <c r="P35" s="21">
        <f t="shared" si="1"/>
        <v>0</v>
      </c>
      <c r="Q35" s="21">
        <f t="shared" si="2"/>
        <v>0</v>
      </c>
      <c r="R35" s="21">
        <f t="shared" si="3"/>
        <v>0</v>
      </c>
      <c r="S35" s="21">
        <f t="shared" si="4"/>
        <v>0</v>
      </c>
      <c r="T35" s="21">
        <f t="shared" si="4"/>
        <v>0</v>
      </c>
      <c r="U35" s="21">
        <f t="shared" si="4"/>
        <v>0</v>
      </c>
      <c r="V35" s="21">
        <f t="shared" si="4"/>
        <v>0</v>
      </c>
    </row>
    <row r="36" spans="1:32" s="94" customFormat="1" ht="11.45" customHeight="1">
      <c r="A36" s="1469"/>
      <c r="B36" s="1449" t="s">
        <v>68</v>
      </c>
      <c r="C36" s="191">
        <f t="shared" si="6"/>
        <v>9772</v>
      </c>
      <c r="D36" s="1500">
        <f t="shared" si="6"/>
        <v>381</v>
      </c>
      <c r="E36" s="1500">
        <f t="shared" si="6"/>
        <v>7798</v>
      </c>
      <c r="F36" s="1500">
        <f t="shared" si="6"/>
        <v>1593</v>
      </c>
      <c r="G36" s="1500">
        <f t="shared" si="15"/>
        <v>9574</v>
      </c>
      <c r="H36" s="1502">
        <v>381</v>
      </c>
      <c r="I36" s="1502">
        <v>7603</v>
      </c>
      <c r="J36" s="1502">
        <v>1590</v>
      </c>
      <c r="K36" s="1500">
        <f t="shared" si="17"/>
        <v>198</v>
      </c>
      <c r="L36" s="1502">
        <v>0</v>
      </c>
      <c r="M36" s="1502">
        <v>195</v>
      </c>
      <c r="N36" s="1502">
        <v>3</v>
      </c>
      <c r="P36" s="21">
        <f>C36-D36-E36-F36</f>
        <v>0</v>
      </c>
      <c r="Q36" s="21">
        <f t="shared" si="2"/>
        <v>0</v>
      </c>
      <c r="R36" s="21">
        <f t="shared" si="3"/>
        <v>0</v>
      </c>
      <c r="S36" s="21">
        <f t="shared" si="4"/>
        <v>0</v>
      </c>
      <c r="T36" s="21">
        <f t="shared" si="4"/>
        <v>0</v>
      </c>
      <c r="U36" s="21">
        <f t="shared" si="4"/>
        <v>0</v>
      </c>
      <c r="V36" s="21">
        <f t="shared" si="4"/>
        <v>0</v>
      </c>
    </row>
    <row r="37" spans="1:32" s="94" customFormat="1" ht="11.45" customHeight="1">
      <c r="A37" s="1469" t="s">
        <v>388</v>
      </c>
      <c r="B37" s="1449" t="s">
        <v>50</v>
      </c>
      <c r="C37" s="191">
        <f t="shared" si="6"/>
        <v>19</v>
      </c>
      <c r="D37" s="1500">
        <f t="shared" si="6"/>
        <v>0</v>
      </c>
      <c r="E37" s="1500">
        <f t="shared" si="6"/>
        <v>1</v>
      </c>
      <c r="F37" s="1500">
        <f t="shared" si="6"/>
        <v>18</v>
      </c>
      <c r="G37" s="1500">
        <f t="shared" si="15"/>
        <v>18</v>
      </c>
      <c r="H37" s="1502">
        <v>0</v>
      </c>
      <c r="I37" s="1502">
        <v>0</v>
      </c>
      <c r="J37" s="1502">
        <v>18</v>
      </c>
      <c r="K37" s="1500">
        <f t="shared" si="17"/>
        <v>1</v>
      </c>
      <c r="L37" s="1502">
        <v>0</v>
      </c>
      <c r="M37" s="1502">
        <v>1</v>
      </c>
      <c r="N37" s="1502">
        <v>0</v>
      </c>
      <c r="P37" s="21">
        <f>C37-D37-E37-F37</f>
        <v>0</v>
      </c>
      <c r="Q37" s="21">
        <f>G37-H37-I37-J37</f>
        <v>0</v>
      </c>
      <c r="R37" s="21">
        <f>K37-L37-M37-N37</f>
        <v>0</v>
      </c>
      <c r="S37" s="21">
        <f t="shared" si="4"/>
        <v>0</v>
      </c>
      <c r="T37" s="21">
        <f t="shared" si="4"/>
        <v>0</v>
      </c>
      <c r="U37" s="21">
        <f t="shared" si="4"/>
        <v>0</v>
      </c>
      <c r="V37" s="21">
        <f t="shared" si="4"/>
        <v>0</v>
      </c>
    </row>
    <row r="38" spans="1:32" s="94" customFormat="1" ht="11.45" customHeight="1">
      <c r="A38" s="1469"/>
      <c r="B38" s="1449" t="s">
        <v>51</v>
      </c>
      <c r="C38" s="191">
        <f t="shared" si="6"/>
        <v>8</v>
      </c>
      <c r="D38" s="1500">
        <f t="shared" si="6"/>
        <v>0</v>
      </c>
      <c r="E38" s="1500">
        <f t="shared" si="6"/>
        <v>0</v>
      </c>
      <c r="F38" s="1500">
        <f t="shared" si="6"/>
        <v>8</v>
      </c>
      <c r="G38" s="1500">
        <f t="shared" si="15"/>
        <v>8</v>
      </c>
      <c r="H38" s="1502">
        <v>0</v>
      </c>
      <c r="I38" s="1502">
        <v>0</v>
      </c>
      <c r="J38" s="1502">
        <v>8</v>
      </c>
      <c r="K38" s="1500">
        <f>L38+M38+N38</f>
        <v>0</v>
      </c>
      <c r="L38" s="1502">
        <v>0</v>
      </c>
      <c r="M38" s="1502">
        <v>0</v>
      </c>
      <c r="N38" s="1502">
        <v>0</v>
      </c>
      <c r="P38" s="21">
        <f>C38-D38-E38-F38</f>
        <v>0</v>
      </c>
      <c r="Q38" s="21">
        <f>G38-H38-I38-J38</f>
        <v>0</v>
      </c>
      <c r="R38" s="21">
        <f>K38-L38-M38-N38</f>
        <v>0</v>
      </c>
      <c r="S38" s="21">
        <f t="shared" si="4"/>
        <v>0</v>
      </c>
      <c r="T38" s="21">
        <f t="shared" si="4"/>
        <v>0</v>
      </c>
      <c r="U38" s="21">
        <f t="shared" si="4"/>
        <v>0</v>
      </c>
      <c r="V38" s="21">
        <f t="shared" si="4"/>
        <v>0</v>
      </c>
    </row>
    <row r="39" spans="1:32" s="94" customFormat="1" ht="11.45" customHeight="1">
      <c r="A39" s="1469" t="s">
        <v>389</v>
      </c>
      <c r="B39" s="1449" t="s">
        <v>50</v>
      </c>
      <c r="C39" s="191">
        <f t="shared" si="6"/>
        <v>59</v>
      </c>
      <c r="D39" s="1500">
        <f t="shared" si="6"/>
        <v>0</v>
      </c>
      <c r="E39" s="1500">
        <f t="shared" si="6"/>
        <v>17</v>
      </c>
      <c r="F39" s="1500">
        <f t="shared" si="6"/>
        <v>42</v>
      </c>
      <c r="G39" s="1500">
        <f t="shared" si="15"/>
        <v>51</v>
      </c>
      <c r="H39" s="1502">
        <v>0</v>
      </c>
      <c r="I39" s="1502">
        <v>10</v>
      </c>
      <c r="J39" s="1502">
        <v>41</v>
      </c>
      <c r="K39" s="1500">
        <f t="shared" si="17"/>
        <v>8</v>
      </c>
      <c r="L39" s="1502">
        <v>0</v>
      </c>
      <c r="M39" s="1502">
        <v>7</v>
      </c>
      <c r="N39" s="1502">
        <v>1</v>
      </c>
      <c r="P39" s="21">
        <f t="shared" si="1"/>
        <v>0</v>
      </c>
      <c r="Q39" s="21">
        <f t="shared" si="2"/>
        <v>0</v>
      </c>
      <c r="R39" s="21">
        <f t="shared" si="3"/>
        <v>0</v>
      </c>
      <c r="S39" s="21">
        <f t="shared" si="4"/>
        <v>0</v>
      </c>
      <c r="T39" s="21">
        <f t="shared" si="4"/>
        <v>0</v>
      </c>
      <c r="U39" s="21">
        <f t="shared" si="4"/>
        <v>0</v>
      </c>
      <c r="V39" s="21">
        <f t="shared" si="4"/>
        <v>0</v>
      </c>
    </row>
    <row r="40" spans="1:32" s="94" customFormat="1" ht="11.45" customHeight="1">
      <c r="A40" s="1471"/>
      <c r="B40" s="1450" t="s">
        <v>51</v>
      </c>
      <c r="C40" s="192">
        <f t="shared" si="6"/>
        <v>51</v>
      </c>
      <c r="D40" s="1505">
        <f t="shared" si="6"/>
        <v>2</v>
      </c>
      <c r="E40" s="1505">
        <f t="shared" si="6"/>
        <v>22</v>
      </c>
      <c r="F40" s="1505">
        <f t="shared" si="6"/>
        <v>27</v>
      </c>
      <c r="G40" s="1505">
        <f t="shared" si="15"/>
        <v>49</v>
      </c>
      <c r="H40" s="314">
        <v>2</v>
      </c>
      <c r="I40" s="314">
        <v>20</v>
      </c>
      <c r="J40" s="314">
        <v>27</v>
      </c>
      <c r="K40" s="1505">
        <f t="shared" si="17"/>
        <v>2</v>
      </c>
      <c r="L40" s="314">
        <v>0</v>
      </c>
      <c r="M40" s="314">
        <v>2</v>
      </c>
      <c r="N40" s="314">
        <v>0</v>
      </c>
      <c r="P40" s="21">
        <f t="shared" si="1"/>
        <v>0</v>
      </c>
      <c r="Q40" s="21">
        <f t="shared" si="2"/>
        <v>0</v>
      </c>
      <c r="R40" s="21">
        <f t="shared" si="3"/>
        <v>0</v>
      </c>
      <c r="S40" s="21">
        <f t="shared" si="4"/>
        <v>0</v>
      </c>
      <c r="T40" s="21">
        <f t="shared" si="4"/>
        <v>0</v>
      </c>
      <c r="U40" s="21">
        <f t="shared" si="4"/>
        <v>0</v>
      </c>
      <c r="V40" s="21">
        <f t="shared" si="4"/>
        <v>0</v>
      </c>
    </row>
    <row r="41" spans="1:32" s="1469" customFormat="1" ht="13.9" customHeight="1">
      <c r="A41" s="94" t="s">
        <v>2919</v>
      </c>
      <c r="B41" s="1462"/>
      <c r="C41" s="157" t="s">
        <v>2920</v>
      </c>
      <c r="E41" s="1467"/>
      <c r="F41" s="1696" t="s">
        <v>85</v>
      </c>
      <c r="G41" s="1467"/>
      <c r="I41" s="1607" t="s">
        <v>2922</v>
      </c>
      <c r="M41" s="1462"/>
      <c r="N41" s="99" t="s">
        <v>333</v>
      </c>
      <c r="O41" s="1462"/>
      <c r="P41" s="1462"/>
      <c r="Q41" s="1462"/>
      <c r="S41" s="1462"/>
      <c r="T41" s="1462"/>
      <c r="U41" s="1462"/>
      <c r="V41" s="1462"/>
      <c r="W41" s="1462"/>
      <c r="X41" s="1462"/>
      <c r="Y41" s="1462"/>
    </row>
    <row r="42" spans="1:32" s="1469" customFormat="1" ht="13.9" customHeight="1">
      <c r="A42" s="1462"/>
      <c r="B42" s="1462"/>
      <c r="C42" s="1462"/>
      <c r="D42" s="1462"/>
      <c r="E42" s="94"/>
      <c r="F42" s="99" t="s">
        <v>2923</v>
      </c>
      <c r="G42" s="94"/>
      <c r="I42" s="1462"/>
      <c r="J42" s="1462"/>
      <c r="M42" s="1462"/>
      <c r="N42" s="1462"/>
      <c r="O42" s="1462"/>
      <c r="P42" s="1462"/>
      <c r="Q42" s="1462"/>
      <c r="R42" s="1462"/>
      <c r="S42" s="1462"/>
      <c r="T42" s="1462"/>
      <c r="U42" s="1462"/>
      <c r="V42" s="1462"/>
      <c r="W42" s="1462"/>
      <c r="X42" s="1462"/>
      <c r="Y42" s="1462"/>
    </row>
    <row r="43" spans="1:32" s="1469" customFormat="1" ht="13.9" customHeight="1">
      <c r="A43" s="1462"/>
      <c r="B43" s="1462"/>
      <c r="C43" s="1462"/>
      <c r="D43" s="1462"/>
      <c r="F43" s="1643"/>
      <c r="G43" s="1643"/>
      <c r="I43" s="1462"/>
      <c r="J43" s="1462"/>
      <c r="M43" s="1462"/>
      <c r="N43" s="1462"/>
      <c r="O43" s="1462"/>
      <c r="P43" s="1462"/>
      <c r="Q43" s="1462"/>
      <c r="R43" s="1462"/>
      <c r="S43" s="1462"/>
      <c r="T43" s="1462"/>
      <c r="U43" s="1462"/>
      <c r="V43" s="1462"/>
      <c r="W43" s="1462"/>
      <c r="X43" s="1462"/>
      <c r="Y43" s="1462"/>
    </row>
    <row r="44" spans="1:32" s="1469" customFormat="1" ht="13.9" customHeight="1">
      <c r="A44" s="94" t="s">
        <v>2924</v>
      </c>
      <c r="B44" s="94"/>
      <c r="C44" s="94"/>
      <c r="D44" s="94"/>
      <c r="E44" s="94"/>
      <c r="F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</row>
    <row r="45" spans="1:32" s="94" customFormat="1" ht="13.9" customHeight="1">
      <c r="A45" s="94" t="s">
        <v>3031</v>
      </c>
    </row>
    <row r="46" spans="1:32" s="94" customFormat="1" ht="13.9" customHeight="1">
      <c r="A46" s="157"/>
      <c r="B46" s="157"/>
      <c r="AB46" s="1469"/>
      <c r="AC46" s="1469"/>
      <c r="AD46" s="1469"/>
      <c r="AE46" s="1469"/>
      <c r="AF46" s="1469"/>
    </row>
    <row r="47" spans="1:32">
      <c r="C47" s="372">
        <f>C7-C8-C9-C10</f>
        <v>0</v>
      </c>
      <c r="D47" s="372">
        <f t="shared" ref="D47:N47" si="18">D7-D8-D9-D10</f>
        <v>0</v>
      </c>
      <c r="E47" s="372">
        <f t="shared" si="18"/>
        <v>0</v>
      </c>
      <c r="F47" s="372">
        <f t="shared" si="18"/>
        <v>0</v>
      </c>
      <c r="G47" s="372">
        <f t="shared" si="18"/>
        <v>0</v>
      </c>
      <c r="H47" s="372">
        <f t="shared" si="18"/>
        <v>0</v>
      </c>
      <c r="I47" s="372">
        <f t="shared" si="18"/>
        <v>0</v>
      </c>
      <c r="J47" s="372">
        <f t="shared" si="18"/>
        <v>0</v>
      </c>
      <c r="K47" s="372">
        <f t="shared" si="18"/>
        <v>0</v>
      </c>
      <c r="L47" s="372">
        <f t="shared" si="18"/>
        <v>0</v>
      </c>
      <c r="M47" s="372">
        <f t="shared" si="18"/>
        <v>0</v>
      </c>
      <c r="N47" s="372">
        <f t="shared" si="18"/>
        <v>0</v>
      </c>
    </row>
    <row r="48" spans="1:32">
      <c r="C48" s="372">
        <f t="shared" ref="C48:N48" si="19">C11-C12-C13</f>
        <v>0</v>
      </c>
      <c r="D48" s="372">
        <f t="shared" si="19"/>
        <v>0</v>
      </c>
      <c r="E48" s="372">
        <f t="shared" si="19"/>
        <v>0</v>
      </c>
      <c r="F48" s="372">
        <f t="shared" si="19"/>
        <v>0</v>
      </c>
      <c r="G48" s="372">
        <f t="shared" si="19"/>
        <v>0</v>
      </c>
      <c r="H48" s="372">
        <f t="shared" si="19"/>
        <v>0</v>
      </c>
      <c r="I48" s="372">
        <f t="shared" si="19"/>
        <v>0</v>
      </c>
      <c r="J48" s="372">
        <f t="shared" si="19"/>
        <v>0</v>
      </c>
      <c r="K48" s="372">
        <f t="shared" si="19"/>
        <v>0</v>
      </c>
      <c r="L48" s="372">
        <f t="shared" si="19"/>
        <v>0</v>
      </c>
      <c r="M48" s="372">
        <f t="shared" si="19"/>
        <v>0</v>
      </c>
      <c r="N48" s="372">
        <f t="shared" si="19"/>
        <v>0</v>
      </c>
    </row>
    <row r="49" spans="3:14">
      <c r="C49" s="372">
        <f t="shared" ref="C49:N49" si="20">C14-C15-C16</f>
        <v>0</v>
      </c>
      <c r="D49" s="372">
        <f t="shared" si="20"/>
        <v>0</v>
      </c>
      <c r="E49" s="372">
        <f t="shared" si="20"/>
        <v>0</v>
      </c>
      <c r="F49" s="372">
        <f t="shared" si="20"/>
        <v>0</v>
      </c>
      <c r="G49" s="372">
        <f t="shared" si="20"/>
        <v>0</v>
      </c>
      <c r="H49" s="372">
        <f t="shared" si="20"/>
        <v>0</v>
      </c>
      <c r="I49" s="372">
        <f t="shared" si="20"/>
        <v>0</v>
      </c>
      <c r="J49" s="372">
        <f t="shared" si="20"/>
        <v>0</v>
      </c>
      <c r="K49" s="372">
        <f t="shared" si="20"/>
        <v>0</v>
      </c>
      <c r="L49" s="372">
        <f t="shared" si="20"/>
        <v>0</v>
      </c>
      <c r="M49" s="372">
        <f t="shared" si="20"/>
        <v>0</v>
      </c>
      <c r="N49" s="372">
        <f t="shared" si="20"/>
        <v>0</v>
      </c>
    </row>
    <row r="50" spans="3:14">
      <c r="C50" s="372">
        <f t="shared" ref="C50:N50" si="21">C17-C18-C19</f>
        <v>0</v>
      </c>
      <c r="D50" s="372">
        <f t="shared" si="21"/>
        <v>0</v>
      </c>
      <c r="E50" s="372">
        <f t="shared" si="21"/>
        <v>0</v>
      </c>
      <c r="F50" s="372">
        <f t="shared" si="21"/>
        <v>0</v>
      </c>
      <c r="G50" s="372">
        <f t="shared" si="21"/>
        <v>0</v>
      </c>
      <c r="H50" s="372">
        <f t="shared" si="21"/>
        <v>0</v>
      </c>
      <c r="I50" s="372">
        <f t="shared" si="21"/>
        <v>0</v>
      </c>
      <c r="J50" s="372">
        <f t="shared" si="21"/>
        <v>0</v>
      </c>
      <c r="K50" s="372">
        <f t="shared" si="21"/>
        <v>0</v>
      </c>
      <c r="L50" s="372">
        <f t="shared" si="21"/>
        <v>0</v>
      </c>
      <c r="M50" s="372">
        <f t="shared" si="21"/>
        <v>0</v>
      </c>
      <c r="N50" s="372">
        <f t="shared" si="21"/>
        <v>0</v>
      </c>
    </row>
    <row r="51" spans="3:14">
      <c r="C51" s="372">
        <f t="shared" ref="C51:N51" si="22">C20-C21-C22</f>
        <v>0</v>
      </c>
      <c r="D51" s="372">
        <f t="shared" si="22"/>
        <v>0</v>
      </c>
      <c r="E51" s="372">
        <f t="shared" si="22"/>
        <v>0</v>
      </c>
      <c r="F51" s="372">
        <f t="shared" si="22"/>
        <v>0</v>
      </c>
      <c r="G51" s="372">
        <f t="shared" si="22"/>
        <v>0</v>
      </c>
      <c r="H51" s="372">
        <f t="shared" si="22"/>
        <v>0</v>
      </c>
      <c r="I51" s="372">
        <f t="shared" si="22"/>
        <v>0</v>
      </c>
      <c r="J51" s="372">
        <f t="shared" si="22"/>
        <v>0</v>
      </c>
      <c r="K51" s="372">
        <f t="shared" si="22"/>
        <v>0</v>
      </c>
      <c r="L51" s="372">
        <f t="shared" si="22"/>
        <v>0</v>
      </c>
      <c r="M51" s="372">
        <f t="shared" si="22"/>
        <v>0</v>
      </c>
      <c r="N51" s="372">
        <f t="shared" si="22"/>
        <v>0</v>
      </c>
    </row>
    <row r="52" spans="3:14">
      <c r="C52" s="372">
        <f>C23-C24-C25</f>
        <v>0</v>
      </c>
      <c r="D52" s="372">
        <f t="shared" ref="D52:N52" si="23">D23-D24-D25</f>
        <v>0</v>
      </c>
      <c r="E52" s="372">
        <f t="shared" si="23"/>
        <v>0</v>
      </c>
      <c r="F52" s="372">
        <f t="shared" si="23"/>
        <v>0</v>
      </c>
      <c r="G52" s="372">
        <f t="shared" si="23"/>
        <v>0</v>
      </c>
      <c r="H52" s="372">
        <f t="shared" si="23"/>
        <v>0</v>
      </c>
      <c r="I52" s="372">
        <f t="shared" si="23"/>
        <v>0</v>
      </c>
      <c r="J52" s="372">
        <f t="shared" si="23"/>
        <v>0</v>
      </c>
      <c r="K52" s="372">
        <f t="shared" si="23"/>
        <v>0</v>
      </c>
      <c r="L52" s="372">
        <f t="shared" si="23"/>
        <v>0</v>
      </c>
      <c r="M52" s="372">
        <f t="shared" si="23"/>
        <v>0</v>
      </c>
      <c r="N52" s="372">
        <f t="shared" si="23"/>
        <v>0</v>
      </c>
    </row>
    <row r="53" spans="3:14">
      <c r="C53" s="372">
        <f>C11-C14-C17-C20-C23</f>
        <v>0</v>
      </c>
      <c r="D53" s="372">
        <f t="shared" ref="D53:N55" si="24">D11-D14-D17-D20-D23</f>
        <v>0</v>
      </c>
      <c r="E53" s="372">
        <f t="shared" si="24"/>
        <v>0</v>
      </c>
      <c r="F53" s="372">
        <f t="shared" si="24"/>
        <v>0</v>
      </c>
      <c r="G53" s="372">
        <f t="shared" si="24"/>
        <v>0</v>
      </c>
      <c r="H53" s="372">
        <f t="shared" si="24"/>
        <v>0</v>
      </c>
      <c r="I53" s="372">
        <f t="shared" si="24"/>
        <v>0</v>
      </c>
      <c r="J53" s="372">
        <f t="shared" si="24"/>
        <v>0</v>
      </c>
      <c r="K53" s="372">
        <f t="shared" si="24"/>
        <v>0</v>
      </c>
      <c r="L53" s="372">
        <f t="shared" si="24"/>
        <v>0</v>
      </c>
      <c r="M53" s="372">
        <f t="shared" si="24"/>
        <v>0</v>
      </c>
      <c r="N53" s="372">
        <f t="shared" si="24"/>
        <v>0</v>
      </c>
    </row>
    <row r="54" spans="3:14">
      <c r="C54" s="372">
        <f>C12-C15-C18-C21-C24</f>
        <v>0</v>
      </c>
      <c r="D54" s="372">
        <f t="shared" si="24"/>
        <v>0</v>
      </c>
      <c r="E54" s="372">
        <f t="shared" si="24"/>
        <v>0</v>
      </c>
      <c r="F54" s="372">
        <f t="shared" si="24"/>
        <v>0</v>
      </c>
      <c r="G54" s="372">
        <f t="shared" si="24"/>
        <v>0</v>
      </c>
      <c r="H54" s="372">
        <f t="shared" si="24"/>
        <v>0</v>
      </c>
      <c r="I54" s="372">
        <f t="shared" si="24"/>
        <v>0</v>
      </c>
      <c r="J54" s="372">
        <f t="shared" si="24"/>
        <v>0</v>
      </c>
      <c r="K54" s="372">
        <f t="shared" si="24"/>
        <v>0</v>
      </c>
      <c r="L54" s="372">
        <f t="shared" si="24"/>
        <v>0</v>
      </c>
      <c r="M54" s="372">
        <f t="shared" si="24"/>
        <v>0</v>
      </c>
      <c r="N54" s="372">
        <f t="shared" si="24"/>
        <v>0</v>
      </c>
    </row>
    <row r="55" spans="3:14">
      <c r="C55" s="372">
        <f>C13-C16-C19-C22-C25</f>
        <v>0</v>
      </c>
      <c r="D55" s="372">
        <f t="shared" si="24"/>
        <v>0</v>
      </c>
      <c r="E55" s="372">
        <f t="shared" si="24"/>
        <v>0</v>
      </c>
      <c r="F55" s="372">
        <f t="shared" si="24"/>
        <v>0</v>
      </c>
      <c r="G55" s="372">
        <f t="shared" si="24"/>
        <v>0</v>
      </c>
      <c r="H55" s="372">
        <f t="shared" si="24"/>
        <v>0</v>
      </c>
      <c r="I55" s="372">
        <f t="shared" si="24"/>
        <v>0</v>
      </c>
      <c r="J55" s="372">
        <f t="shared" si="24"/>
        <v>0</v>
      </c>
      <c r="K55" s="372">
        <f t="shared" si="24"/>
        <v>0</v>
      </c>
      <c r="L55" s="372">
        <f t="shared" si="24"/>
        <v>0</v>
      </c>
      <c r="M55" s="372">
        <f t="shared" si="24"/>
        <v>0</v>
      </c>
      <c r="N55" s="372">
        <f t="shared" si="24"/>
        <v>0</v>
      </c>
    </row>
    <row r="56" spans="3:14">
      <c r="C56" s="372">
        <f>C26-C27-C28</f>
        <v>0</v>
      </c>
      <c r="D56" s="372">
        <f t="shared" ref="D56:N56" si="25">D26-D27-D28</f>
        <v>0</v>
      </c>
      <c r="E56" s="372">
        <f t="shared" si="25"/>
        <v>0</v>
      </c>
      <c r="F56" s="372">
        <f t="shared" si="25"/>
        <v>0</v>
      </c>
      <c r="G56" s="372">
        <f t="shared" si="25"/>
        <v>0</v>
      </c>
      <c r="H56" s="372">
        <f t="shared" si="25"/>
        <v>0</v>
      </c>
      <c r="I56" s="372">
        <f t="shared" si="25"/>
        <v>0</v>
      </c>
      <c r="J56" s="372">
        <f t="shared" si="25"/>
        <v>0</v>
      </c>
      <c r="K56" s="372">
        <f t="shared" si="25"/>
        <v>0</v>
      </c>
      <c r="L56" s="372">
        <f t="shared" si="25"/>
        <v>0</v>
      </c>
      <c r="M56" s="372">
        <f t="shared" si="25"/>
        <v>0</v>
      </c>
      <c r="N56" s="372">
        <f t="shared" si="25"/>
        <v>0</v>
      </c>
    </row>
    <row r="57" spans="3:14">
      <c r="C57" s="372">
        <f>C29-C30-C31</f>
        <v>0</v>
      </c>
      <c r="D57" s="372">
        <f t="shared" ref="D57:N57" si="26">D29-D30-D31</f>
        <v>0</v>
      </c>
      <c r="E57" s="372">
        <f t="shared" si="26"/>
        <v>0</v>
      </c>
      <c r="F57" s="372">
        <f t="shared" si="26"/>
        <v>0</v>
      </c>
      <c r="G57" s="372">
        <f t="shared" si="26"/>
        <v>0</v>
      </c>
      <c r="H57" s="372">
        <f t="shared" si="26"/>
        <v>0</v>
      </c>
      <c r="I57" s="372">
        <f t="shared" si="26"/>
        <v>0</v>
      </c>
      <c r="J57" s="372">
        <f t="shared" si="26"/>
        <v>0</v>
      </c>
      <c r="K57" s="372">
        <f t="shared" si="26"/>
        <v>0</v>
      </c>
      <c r="L57" s="372">
        <f t="shared" si="26"/>
        <v>0</v>
      </c>
      <c r="M57" s="372">
        <f t="shared" si="26"/>
        <v>0</v>
      </c>
      <c r="N57" s="372">
        <f t="shared" si="26"/>
        <v>0</v>
      </c>
    </row>
    <row r="58" spans="3:14">
      <c r="C58" s="372">
        <f>C32-C33-C34</f>
        <v>0</v>
      </c>
      <c r="D58" s="372">
        <f t="shared" ref="D58:N58" si="27">D32-D33-D34</f>
        <v>0</v>
      </c>
      <c r="E58" s="372">
        <f t="shared" si="27"/>
        <v>0</v>
      </c>
      <c r="F58" s="372">
        <f t="shared" si="27"/>
        <v>0</v>
      </c>
      <c r="G58" s="372">
        <f t="shared" si="27"/>
        <v>0</v>
      </c>
      <c r="H58" s="372">
        <f t="shared" si="27"/>
        <v>0</v>
      </c>
      <c r="I58" s="372">
        <f t="shared" si="27"/>
        <v>0</v>
      </c>
      <c r="J58" s="372">
        <f t="shared" si="27"/>
        <v>0</v>
      </c>
      <c r="K58" s="372">
        <f t="shared" si="27"/>
        <v>0</v>
      </c>
      <c r="L58" s="372">
        <f t="shared" si="27"/>
        <v>0</v>
      </c>
      <c r="M58" s="372">
        <f t="shared" si="27"/>
        <v>0</v>
      </c>
      <c r="N58" s="372">
        <f t="shared" si="27"/>
        <v>0</v>
      </c>
    </row>
    <row r="59" spans="3:14">
      <c r="C59" s="372">
        <f>C33-C35-C37-C39</f>
        <v>0</v>
      </c>
      <c r="D59" s="372">
        <f t="shared" ref="D59:N60" si="28">D33-D35-D37-D39</f>
        <v>0</v>
      </c>
      <c r="E59" s="372">
        <f>E33-E35-E37-E39</f>
        <v>0</v>
      </c>
      <c r="F59" s="372">
        <f t="shared" si="28"/>
        <v>0</v>
      </c>
      <c r="G59" s="372">
        <f t="shared" si="28"/>
        <v>0</v>
      </c>
      <c r="H59" s="372">
        <f t="shared" si="28"/>
        <v>0</v>
      </c>
      <c r="I59" s="372">
        <f>I33-I35-I37-I39</f>
        <v>0</v>
      </c>
      <c r="J59" s="372">
        <f t="shared" si="28"/>
        <v>0</v>
      </c>
      <c r="K59" s="372">
        <f t="shared" si="28"/>
        <v>0</v>
      </c>
      <c r="L59" s="372">
        <f t="shared" si="28"/>
        <v>0</v>
      </c>
      <c r="M59" s="372">
        <f>M33-M35-M37-M39</f>
        <v>0</v>
      </c>
      <c r="N59" s="372">
        <f t="shared" si="28"/>
        <v>0</v>
      </c>
    </row>
    <row r="60" spans="3:14">
      <c r="C60" s="372">
        <f>C34-C36-C38-C40</f>
        <v>0</v>
      </c>
      <c r="D60" s="372">
        <f t="shared" si="28"/>
        <v>0</v>
      </c>
      <c r="E60" s="372">
        <f t="shared" si="28"/>
        <v>0</v>
      </c>
      <c r="F60" s="372">
        <f t="shared" si="28"/>
        <v>0</v>
      </c>
      <c r="G60" s="372">
        <f t="shared" si="28"/>
        <v>0</v>
      </c>
      <c r="H60" s="372">
        <f t="shared" si="28"/>
        <v>0</v>
      </c>
      <c r="I60" s="372">
        <f t="shared" si="28"/>
        <v>0</v>
      </c>
      <c r="J60" s="372">
        <f t="shared" si="28"/>
        <v>0</v>
      </c>
      <c r="K60" s="372">
        <f t="shared" si="28"/>
        <v>0</v>
      </c>
      <c r="L60" s="372">
        <f t="shared" si="28"/>
        <v>0</v>
      </c>
      <c r="M60" s="372">
        <f t="shared" si="28"/>
        <v>0</v>
      </c>
      <c r="N60" s="372">
        <f t="shared" si="28"/>
        <v>0</v>
      </c>
    </row>
  </sheetData>
  <mergeCells count="13">
    <mergeCell ref="A7:B7"/>
    <mergeCell ref="A8:B8"/>
    <mergeCell ref="A9:B9"/>
    <mergeCell ref="A10:B10"/>
    <mergeCell ref="M1:N1"/>
    <mergeCell ref="M2:N2"/>
    <mergeCell ref="A3:N3"/>
    <mergeCell ref="E4:I4"/>
    <mergeCell ref="M4:N4"/>
    <mergeCell ref="A5:B6"/>
    <mergeCell ref="C5:F5"/>
    <mergeCell ref="G5:J5"/>
    <mergeCell ref="K5:N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5" orientation="landscape" r:id="rId1"/>
  <headerFooter alignWithMargins="0">
    <oddFooter>&amp;C&amp;8&amp;A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zoomScaleNormal="100" zoomScaleSheetLayoutView="100" workbookViewId="0">
      <selection activeCell="I10" sqref="I10"/>
    </sheetView>
  </sheetViews>
  <sheetFormatPr defaultColWidth="9" defaultRowHeight="15"/>
  <cols>
    <col min="1" max="1" width="22.75" style="887" customWidth="1"/>
    <col min="2" max="2" width="4.625" style="887" customWidth="1"/>
    <col min="3" max="8" width="12.5" style="887" customWidth="1"/>
    <col min="9" max="10" width="13.125" style="887" customWidth="1"/>
    <col min="11" max="12" width="9" style="887"/>
    <col min="13" max="13" width="31.875" style="887" bestFit="1" customWidth="1"/>
    <col min="14" max="16384" width="9" style="887"/>
  </cols>
  <sheetData>
    <row r="1" spans="1:12" s="437" customFormat="1" ht="16.5" customHeight="1">
      <c r="A1" s="1600" t="s">
        <v>143</v>
      </c>
      <c r="B1" s="647"/>
      <c r="H1" s="1600" t="s">
        <v>139</v>
      </c>
      <c r="I1" s="2147" t="s">
        <v>89</v>
      </c>
      <c r="J1" s="2147"/>
    </row>
    <row r="2" spans="1:12" s="437" customFormat="1" ht="16.5" customHeight="1">
      <c r="A2" s="1600" t="s">
        <v>2197</v>
      </c>
      <c r="B2" s="1352" t="s">
        <v>1910</v>
      </c>
      <c r="C2" s="1353"/>
      <c r="D2" s="1353"/>
      <c r="E2" s="1353"/>
      <c r="F2" s="1353"/>
      <c r="G2" s="7" t="s">
        <v>220</v>
      </c>
      <c r="H2" s="1600" t="s">
        <v>208</v>
      </c>
      <c r="I2" s="2147" t="s">
        <v>11</v>
      </c>
      <c r="J2" s="2147"/>
    </row>
    <row r="3" spans="1:12" s="1354" customFormat="1" ht="26.1" customHeight="1">
      <c r="A3" s="2148" t="s">
        <v>2384</v>
      </c>
      <c r="B3" s="1835"/>
      <c r="C3" s="1835"/>
      <c r="D3" s="1835"/>
      <c r="E3" s="1835"/>
      <c r="F3" s="1835"/>
      <c r="G3" s="1835"/>
      <c r="H3" s="1835"/>
      <c r="I3" s="1835"/>
      <c r="J3" s="1835"/>
      <c r="K3" s="1601"/>
      <c r="L3" s="1601"/>
    </row>
    <row r="4" spans="1:12" s="437" customFormat="1" ht="18" customHeight="1">
      <c r="C4" s="888"/>
      <c r="D4" s="1589"/>
      <c r="E4" s="2149" t="s">
        <v>2385</v>
      </c>
      <c r="F4" s="2149"/>
      <c r="G4" s="1589"/>
      <c r="H4" s="2150" t="s">
        <v>2219</v>
      </c>
      <c r="I4" s="1764"/>
      <c r="J4" s="1764"/>
      <c r="K4" s="9"/>
    </row>
    <row r="5" spans="1:12" s="437" customFormat="1" ht="20.100000000000001" customHeight="1">
      <c r="A5" s="2151" t="s">
        <v>669</v>
      </c>
      <c r="B5" s="2152"/>
      <c r="C5" s="2147" t="s">
        <v>2386</v>
      </c>
      <c r="D5" s="2147"/>
      <c r="E5" s="2147" t="s">
        <v>2387</v>
      </c>
      <c r="F5" s="2147"/>
      <c r="G5" s="2147" t="s">
        <v>2388</v>
      </c>
      <c r="H5" s="2147"/>
      <c r="I5" s="2147" t="s">
        <v>2389</v>
      </c>
      <c r="J5" s="2154"/>
    </row>
    <row r="6" spans="1:12" s="437" customFormat="1" ht="20.100000000000001" customHeight="1">
      <c r="A6" s="2124"/>
      <c r="B6" s="2153"/>
      <c r="C6" s="1600" t="s">
        <v>481</v>
      </c>
      <c r="D6" s="889" t="s">
        <v>482</v>
      </c>
      <c r="E6" s="1600" t="s">
        <v>481</v>
      </c>
      <c r="F6" s="889" t="s">
        <v>482</v>
      </c>
      <c r="G6" s="1600" t="s">
        <v>481</v>
      </c>
      <c r="H6" s="889" t="s">
        <v>482</v>
      </c>
      <c r="I6" s="1600" t="s">
        <v>481</v>
      </c>
      <c r="J6" s="890" t="s">
        <v>482</v>
      </c>
    </row>
    <row r="7" spans="1:12" s="437" customFormat="1" ht="21.95" customHeight="1">
      <c r="A7" s="2145" t="s">
        <v>483</v>
      </c>
      <c r="B7" s="2146"/>
      <c r="C7" s="273">
        <f>SUM(E7,G7,I7)</f>
        <v>1974</v>
      </c>
      <c r="D7" s="273">
        <f>SUM(F7,H7,J7)</f>
        <v>142912</v>
      </c>
      <c r="E7" s="273">
        <v>0</v>
      </c>
      <c r="F7" s="273">
        <v>0</v>
      </c>
      <c r="G7" s="273">
        <v>1950</v>
      </c>
      <c r="H7" s="273">
        <v>140974</v>
      </c>
      <c r="I7" s="273">
        <v>24</v>
      </c>
      <c r="J7" s="273">
        <v>1938</v>
      </c>
    </row>
    <row r="8" spans="1:12" s="437" customFormat="1" ht="21.95" customHeight="1">
      <c r="A8" s="2145" t="s">
        <v>727</v>
      </c>
      <c r="B8" s="2146"/>
      <c r="C8" s="273">
        <f t="shared" ref="C8:D22" si="0">SUM(E8,G8,I8)</f>
        <v>2368</v>
      </c>
      <c r="D8" s="273">
        <f t="shared" si="0"/>
        <v>211857</v>
      </c>
      <c r="E8" s="273">
        <v>0</v>
      </c>
      <c r="F8" s="273">
        <v>0</v>
      </c>
      <c r="G8" s="273">
        <v>2352</v>
      </c>
      <c r="H8" s="273">
        <v>210147</v>
      </c>
      <c r="I8" s="273">
        <v>16</v>
      </c>
      <c r="J8" s="273">
        <v>1710</v>
      </c>
    </row>
    <row r="9" spans="1:12" s="437" customFormat="1" ht="21.95" customHeight="1">
      <c r="A9" s="2145" t="s">
        <v>728</v>
      </c>
      <c r="B9" s="2146"/>
      <c r="C9" s="273">
        <f t="shared" si="0"/>
        <v>1304</v>
      </c>
      <c r="D9" s="273">
        <f t="shared" si="0"/>
        <v>108344</v>
      </c>
      <c r="E9" s="273">
        <v>0</v>
      </c>
      <c r="F9" s="273">
        <v>0</v>
      </c>
      <c r="G9" s="273">
        <v>1298</v>
      </c>
      <c r="H9" s="273">
        <v>107990</v>
      </c>
      <c r="I9" s="273">
        <v>6</v>
      </c>
      <c r="J9" s="273">
        <v>354</v>
      </c>
    </row>
    <row r="10" spans="1:12" s="437" customFormat="1" ht="21.95" customHeight="1">
      <c r="A10" s="2145" t="s">
        <v>729</v>
      </c>
      <c r="B10" s="2146"/>
      <c r="C10" s="273">
        <f t="shared" si="0"/>
        <v>55</v>
      </c>
      <c r="D10" s="273">
        <f t="shared" si="0"/>
        <v>124340</v>
      </c>
      <c r="E10" s="273">
        <v>0</v>
      </c>
      <c r="F10" s="273">
        <v>0</v>
      </c>
      <c r="G10" s="273">
        <v>52</v>
      </c>
      <c r="H10" s="273">
        <v>122535</v>
      </c>
      <c r="I10" s="273">
        <v>3</v>
      </c>
      <c r="J10" s="273">
        <v>1805</v>
      </c>
    </row>
    <row r="11" spans="1:12" s="437" customFormat="1" ht="21.95" customHeight="1">
      <c r="A11" s="2145" t="s">
        <v>2220</v>
      </c>
      <c r="B11" s="2146"/>
      <c r="C11" s="273">
        <f t="shared" si="0"/>
        <v>71</v>
      </c>
      <c r="D11" s="273">
        <f t="shared" si="0"/>
        <v>20339</v>
      </c>
      <c r="E11" s="273">
        <v>0</v>
      </c>
      <c r="F11" s="273">
        <v>0</v>
      </c>
      <c r="G11" s="273">
        <v>69</v>
      </c>
      <c r="H11" s="273">
        <v>18722</v>
      </c>
      <c r="I11" s="273">
        <v>2</v>
      </c>
      <c r="J11" s="273">
        <v>1617</v>
      </c>
    </row>
    <row r="12" spans="1:12" s="437" customFormat="1" ht="21.95" customHeight="1">
      <c r="A12" s="2145" t="s">
        <v>731</v>
      </c>
      <c r="B12" s="2146"/>
      <c r="C12" s="273">
        <f t="shared" si="0"/>
        <v>4</v>
      </c>
      <c r="D12" s="273">
        <f t="shared" si="0"/>
        <v>420</v>
      </c>
      <c r="E12" s="273">
        <v>0</v>
      </c>
      <c r="F12" s="273">
        <v>0</v>
      </c>
      <c r="G12" s="273">
        <v>3</v>
      </c>
      <c r="H12" s="273">
        <v>165</v>
      </c>
      <c r="I12" s="273">
        <v>1</v>
      </c>
      <c r="J12" s="273">
        <v>255</v>
      </c>
    </row>
    <row r="13" spans="1:12" s="437" customFormat="1" ht="21.95" customHeight="1">
      <c r="A13" s="2145" t="s">
        <v>2390</v>
      </c>
      <c r="B13" s="2146"/>
      <c r="C13" s="273">
        <f>SUM(E13,G13,I13)</f>
        <v>38</v>
      </c>
      <c r="D13" s="273">
        <f t="shared" si="0"/>
        <v>2531</v>
      </c>
      <c r="E13" s="273">
        <v>0</v>
      </c>
      <c r="F13" s="273">
        <v>0</v>
      </c>
      <c r="G13" s="273">
        <v>38</v>
      </c>
      <c r="H13" s="273">
        <v>2531</v>
      </c>
      <c r="I13" s="273">
        <v>0</v>
      </c>
      <c r="J13" s="273">
        <v>0</v>
      </c>
    </row>
    <row r="14" spans="1:12" s="437" customFormat="1" ht="21.95" customHeight="1">
      <c r="A14" s="2145" t="s">
        <v>488</v>
      </c>
      <c r="B14" s="2146"/>
      <c r="C14" s="273">
        <f t="shared" si="0"/>
        <v>14</v>
      </c>
      <c r="D14" s="273">
        <f t="shared" si="0"/>
        <v>335</v>
      </c>
      <c r="E14" s="273">
        <v>0</v>
      </c>
      <c r="F14" s="273">
        <v>0</v>
      </c>
      <c r="G14" s="273">
        <v>14</v>
      </c>
      <c r="H14" s="273">
        <v>335</v>
      </c>
      <c r="I14" s="273">
        <v>0</v>
      </c>
      <c r="J14" s="273">
        <v>0</v>
      </c>
    </row>
    <row r="15" spans="1:12" s="437" customFormat="1" ht="21.95" customHeight="1">
      <c r="A15" s="2145" t="s">
        <v>571</v>
      </c>
      <c r="B15" s="2146"/>
      <c r="C15" s="274" t="s">
        <v>12</v>
      </c>
      <c r="D15" s="273">
        <f t="shared" si="0"/>
        <v>739805</v>
      </c>
      <c r="E15" s="274" t="s">
        <v>12</v>
      </c>
      <c r="F15" s="273">
        <v>0</v>
      </c>
      <c r="G15" s="274" t="s">
        <v>12</v>
      </c>
      <c r="H15" s="273">
        <v>734462</v>
      </c>
      <c r="I15" s="274" t="s">
        <v>12</v>
      </c>
      <c r="J15" s="273">
        <v>5343</v>
      </c>
    </row>
    <row r="16" spans="1:12" s="437" customFormat="1" ht="20.100000000000001" customHeight="1">
      <c r="A16" s="2155"/>
      <c r="B16" s="2156"/>
      <c r="C16" s="273"/>
      <c r="D16" s="273"/>
      <c r="E16" s="273"/>
      <c r="F16" s="273"/>
      <c r="G16" s="273"/>
      <c r="H16" s="273"/>
      <c r="I16" s="273"/>
      <c r="J16" s="273"/>
    </row>
    <row r="17" spans="1:15" s="437" customFormat="1" ht="21.95" customHeight="1">
      <c r="A17" s="2155" t="s">
        <v>2221</v>
      </c>
      <c r="B17" s="2156"/>
      <c r="C17" s="274" t="s">
        <v>12</v>
      </c>
      <c r="D17" s="275">
        <f t="shared" si="0"/>
        <v>1350883</v>
      </c>
      <c r="E17" s="274" t="s">
        <v>12</v>
      </c>
      <c r="F17" s="273">
        <v>0</v>
      </c>
      <c r="G17" s="274" t="s">
        <v>12</v>
      </c>
      <c r="H17" s="275">
        <v>1337861</v>
      </c>
      <c r="I17" s="274" t="s">
        <v>12</v>
      </c>
      <c r="J17" s="275">
        <v>13022</v>
      </c>
    </row>
    <row r="18" spans="1:15" s="437" customFormat="1" ht="21.95" customHeight="1">
      <c r="A18" s="2159" t="s">
        <v>491</v>
      </c>
      <c r="B18" s="1817"/>
      <c r="C18" s="274" t="s">
        <v>12</v>
      </c>
      <c r="D18" s="275">
        <f t="shared" si="0"/>
        <v>1323027</v>
      </c>
      <c r="E18" s="274" t="s">
        <v>12</v>
      </c>
      <c r="F18" s="273">
        <v>0</v>
      </c>
      <c r="G18" s="274" t="s">
        <v>12</v>
      </c>
      <c r="H18" s="275">
        <v>1316942</v>
      </c>
      <c r="I18" s="274" t="s">
        <v>12</v>
      </c>
      <c r="J18" s="275">
        <v>6085</v>
      </c>
    </row>
    <row r="19" spans="1:15" s="437" customFormat="1" ht="21.95" customHeight="1">
      <c r="A19" s="2155" t="s">
        <v>2222</v>
      </c>
      <c r="B19" s="2156"/>
      <c r="C19" s="274" t="s">
        <v>12</v>
      </c>
      <c r="D19" s="275">
        <f t="shared" si="0"/>
        <v>354769</v>
      </c>
      <c r="E19" s="274" t="s">
        <v>12</v>
      </c>
      <c r="F19" s="273">
        <v>0</v>
      </c>
      <c r="G19" s="274" t="s">
        <v>12</v>
      </c>
      <c r="H19" s="275">
        <v>351121</v>
      </c>
      <c r="I19" s="274" t="s">
        <v>12</v>
      </c>
      <c r="J19" s="275">
        <v>3648</v>
      </c>
    </row>
    <row r="20" spans="1:15" s="437" customFormat="1" ht="21.95" customHeight="1">
      <c r="A20" s="2155" t="s">
        <v>2223</v>
      </c>
      <c r="B20" s="2156"/>
      <c r="C20" s="274" t="s">
        <v>12</v>
      </c>
      <c r="D20" s="276">
        <f t="shared" si="0"/>
        <v>383307</v>
      </c>
      <c r="E20" s="274" t="s">
        <v>12</v>
      </c>
      <c r="F20" s="273">
        <v>0</v>
      </c>
      <c r="G20" s="274" t="s">
        <v>12</v>
      </c>
      <c r="H20" s="276">
        <v>379333</v>
      </c>
      <c r="I20" s="274" t="s">
        <v>12</v>
      </c>
      <c r="J20" s="276">
        <v>3974</v>
      </c>
    </row>
    <row r="21" spans="1:15" s="437" customFormat="1" ht="21.95" customHeight="1">
      <c r="A21" s="2145" t="s">
        <v>493</v>
      </c>
      <c r="B21" s="2146"/>
      <c r="C21" s="277">
        <f t="shared" si="0"/>
        <v>37</v>
      </c>
      <c r="D21" s="277">
        <f>SUM(F21,H21,J21)</f>
        <v>24562</v>
      </c>
      <c r="E21" s="277">
        <v>0</v>
      </c>
      <c r="F21" s="273">
        <v>0</v>
      </c>
      <c r="G21" s="277">
        <v>36</v>
      </c>
      <c r="H21" s="277">
        <v>23529</v>
      </c>
      <c r="I21" s="277">
        <v>1</v>
      </c>
      <c r="J21" s="277">
        <v>1033</v>
      </c>
    </row>
    <row r="22" spans="1:15" s="437" customFormat="1" ht="21.95" customHeight="1">
      <c r="A22" s="2157" t="s">
        <v>2224</v>
      </c>
      <c r="B22" s="2158"/>
      <c r="C22" s="278">
        <f t="shared" si="0"/>
        <v>15020</v>
      </c>
      <c r="D22" s="279" t="s">
        <v>12</v>
      </c>
      <c r="E22" s="278">
        <v>0</v>
      </c>
      <c r="F22" s="279" t="s">
        <v>12</v>
      </c>
      <c r="G22" s="278">
        <v>14883</v>
      </c>
      <c r="H22" s="279" t="s">
        <v>12</v>
      </c>
      <c r="I22" s="278">
        <v>137</v>
      </c>
      <c r="J22" s="279" t="s">
        <v>12</v>
      </c>
    </row>
    <row r="23" spans="1:15" s="437" customFormat="1" ht="13.9" customHeight="1">
      <c r="A23" s="900" t="s">
        <v>83</v>
      </c>
      <c r="C23" s="900" t="s">
        <v>84</v>
      </c>
      <c r="E23" s="906" t="s">
        <v>85</v>
      </c>
      <c r="G23" s="906" t="s">
        <v>87</v>
      </c>
      <c r="J23" s="1607" t="s">
        <v>321</v>
      </c>
    </row>
    <row r="24" spans="1:15" s="437" customFormat="1" ht="13.9" customHeight="1">
      <c r="E24" s="906" t="s">
        <v>86</v>
      </c>
      <c r="M24" s="94"/>
      <c r="N24" s="94"/>
      <c r="O24" s="94"/>
    </row>
    <row r="25" spans="1:15" s="437" customFormat="1" ht="13.9" customHeight="1">
      <c r="A25" s="94" t="s">
        <v>141</v>
      </c>
      <c r="M25" s="904"/>
      <c r="N25" s="904"/>
      <c r="O25" s="904"/>
    </row>
    <row r="26" spans="1:15" s="94" customFormat="1" ht="13.9" customHeight="1">
      <c r="A26" s="94" t="s">
        <v>272</v>
      </c>
      <c r="M26" s="904"/>
      <c r="N26" s="904"/>
      <c r="O26" s="904"/>
    </row>
    <row r="27" spans="1:15" s="904" customFormat="1" ht="15.75"/>
    <row r="28" spans="1:15" s="904" customFormat="1" ht="15.75"/>
    <row r="29" spans="1:15" s="904" customFormat="1" ht="15.75"/>
    <row r="30" spans="1:15" s="904" customFormat="1" ht="15.75"/>
    <row r="31" spans="1:15" s="904" customFormat="1" ht="15.75"/>
    <row r="32" spans="1:15" s="904" customFormat="1" ht="15.75"/>
    <row r="33" s="904" customFormat="1" ht="15.75"/>
  </sheetData>
  <mergeCells count="26"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18:B18"/>
    <mergeCell ref="A12:B12"/>
    <mergeCell ref="I1:J1"/>
    <mergeCell ref="I2:J2"/>
    <mergeCell ref="A3:J3"/>
    <mergeCell ref="E4:F4"/>
    <mergeCell ref="H4:J4"/>
    <mergeCell ref="A5:B6"/>
    <mergeCell ref="C5:D5"/>
    <mergeCell ref="E5:F5"/>
    <mergeCell ref="G5:H5"/>
    <mergeCell ref="I5:J5"/>
    <mergeCell ref="A7:B7"/>
    <mergeCell ref="A8:B8"/>
    <mergeCell ref="A9:B9"/>
    <mergeCell ref="A10:B10"/>
    <mergeCell ref="A11:B11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F37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2" width="10.625" style="97" customWidth="1"/>
    <col min="3" max="3" width="10.875" style="97" customWidth="1"/>
    <col min="4" max="9" width="10.625" style="97" customWidth="1"/>
    <col min="10" max="12" width="7.625" style="97" customWidth="1"/>
    <col min="13" max="13" width="9.75" style="97" customWidth="1"/>
    <col min="14" max="16384" width="9" style="97"/>
  </cols>
  <sheetData>
    <row r="1" spans="1:17" s="94" customFormat="1" ht="21.2" customHeight="1">
      <c r="A1" s="1810" t="s">
        <v>143</v>
      </c>
      <c r="B1" s="1760"/>
      <c r="J1" s="1739" t="s">
        <v>139</v>
      </c>
      <c r="K1" s="1771"/>
      <c r="L1" s="1739" t="s">
        <v>89</v>
      </c>
      <c r="M1" s="1771"/>
    </row>
    <row r="2" spans="1:17" s="94" customFormat="1" ht="21.2" customHeight="1">
      <c r="A2" s="1810" t="s">
        <v>2197</v>
      </c>
      <c r="B2" s="1760"/>
      <c r="C2" s="1471" t="s">
        <v>1910</v>
      </c>
      <c r="D2" s="1471"/>
      <c r="E2" s="1471"/>
      <c r="F2" s="1471"/>
      <c r="G2" s="1471"/>
      <c r="H2" s="1471"/>
      <c r="I2" s="7" t="s">
        <v>220</v>
      </c>
      <c r="J2" s="1739" t="s">
        <v>208</v>
      </c>
      <c r="K2" s="1771"/>
      <c r="L2" s="1739" t="s">
        <v>13</v>
      </c>
      <c r="M2" s="1771"/>
    </row>
    <row r="3" spans="1:17" s="100" customFormat="1" ht="32.1" customHeight="1">
      <c r="A3" s="1762" t="s">
        <v>2542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</row>
    <row r="4" spans="1:17" s="94" customFormat="1" ht="21.2" customHeight="1">
      <c r="E4" s="1447"/>
      <c r="F4" s="2124" t="s">
        <v>2543</v>
      </c>
      <c r="G4" s="2124"/>
      <c r="H4" s="1447"/>
      <c r="I4" s="1447"/>
      <c r="L4" s="1813" t="s">
        <v>496</v>
      </c>
      <c r="M4" s="1813"/>
    </row>
    <row r="5" spans="1:17" s="94" customFormat="1" ht="19.5" customHeight="1">
      <c r="A5" s="1795" t="s">
        <v>349</v>
      </c>
      <c r="B5" s="1739" t="s">
        <v>705</v>
      </c>
      <c r="C5" s="1739"/>
      <c r="D5" s="1739"/>
      <c r="E5" s="1739" t="s">
        <v>497</v>
      </c>
      <c r="F5" s="1739"/>
      <c r="G5" s="1739"/>
      <c r="H5" s="1739" t="s">
        <v>735</v>
      </c>
      <c r="I5" s="1739"/>
      <c r="J5" s="1739"/>
      <c r="K5" s="1739" t="s">
        <v>736</v>
      </c>
      <c r="L5" s="1739"/>
      <c r="M5" s="1810"/>
    </row>
    <row r="6" spans="1:17" s="94" customFormat="1" ht="19.5" customHeight="1">
      <c r="A6" s="1766"/>
      <c r="B6" s="1849" t="s">
        <v>498</v>
      </c>
      <c r="C6" s="1463" t="s">
        <v>499</v>
      </c>
      <c r="D6" s="1437" t="s">
        <v>500</v>
      </c>
      <c r="E6" s="1849" t="s">
        <v>2758</v>
      </c>
      <c r="F6" s="1463" t="s">
        <v>2759</v>
      </c>
      <c r="G6" s="1437" t="s">
        <v>500</v>
      </c>
      <c r="H6" s="1849" t="s">
        <v>2758</v>
      </c>
      <c r="I6" s="1463" t="s">
        <v>2759</v>
      </c>
      <c r="J6" s="1437" t="s">
        <v>500</v>
      </c>
      <c r="K6" s="1849" t="s">
        <v>2758</v>
      </c>
      <c r="L6" s="1463" t="s">
        <v>2759</v>
      </c>
      <c r="M6" s="1442" t="s">
        <v>500</v>
      </c>
    </row>
    <row r="7" spans="1:17" s="94" customFormat="1" ht="19.5" customHeight="1">
      <c r="A7" s="1767"/>
      <c r="B7" s="1744"/>
      <c r="C7" s="1441" t="s">
        <v>2760</v>
      </c>
      <c r="D7" s="1441" t="s">
        <v>2917</v>
      </c>
      <c r="E7" s="1744"/>
      <c r="F7" s="1441" t="s">
        <v>2760</v>
      </c>
      <c r="G7" s="1441" t="s">
        <v>2917</v>
      </c>
      <c r="H7" s="1744"/>
      <c r="I7" s="1441" t="s">
        <v>2760</v>
      </c>
      <c r="J7" s="1441" t="s">
        <v>2917</v>
      </c>
      <c r="K7" s="1744"/>
      <c r="L7" s="1441" t="s">
        <v>2760</v>
      </c>
      <c r="M7" s="1476" t="s">
        <v>2917</v>
      </c>
    </row>
    <row r="8" spans="1:17" s="94" customFormat="1" ht="24" customHeight="1">
      <c r="A8" s="1449" t="s">
        <v>3207</v>
      </c>
      <c r="B8" s="181">
        <f>SUM(B9:B20)</f>
        <v>1323027</v>
      </c>
      <c r="C8" s="181">
        <f t="shared" ref="C8:M8" si="0">SUM(C9:C20)</f>
        <v>354769</v>
      </c>
      <c r="D8" s="181">
        <f>SUM(D9:D20)</f>
        <v>996114</v>
      </c>
      <c r="E8" s="181">
        <f t="shared" si="0"/>
        <v>0</v>
      </c>
      <c r="F8" s="181">
        <f t="shared" si="0"/>
        <v>0</v>
      </c>
      <c r="G8" s="181">
        <f t="shared" si="0"/>
        <v>0</v>
      </c>
      <c r="H8" s="181">
        <f t="shared" si="0"/>
        <v>1316942</v>
      </c>
      <c r="I8" s="181">
        <f t="shared" si="0"/>
        <v>351121</v>
      </c>
      <c r="J8" s="181">
        <f t="shared" si="0"/>
        <v>986740</v>
      </c>
      <c r="K8" s="181">
        <f>SUM(K9:K20)</f>
        <v>6085</v>
      </c>
      <c r="L8" s="181">
        <f t="shared" si="0"/>
        <v>3648</v>
      </c>
      <c r="M8" s="181">
        <f t="shared" si="0"/>
        <v>9374</v>
      </c>
    </row>
    <row r="9" spans="1:17" s="94" customFormat="1" ht="24" customHeight="1">
      <c r="A9" s="1449" t="s">
        <v>2891</v>
      </c>
      <c r="B9" s="181">
        <f>SUM(E9,H9,K9)</f>
        <v>78100</v>
      </c>
      <c r="C9" s="181">
        <f>SUM(F9,I9,L9)</f>
        <v>27364</v>
      </c>
      <c r="D9" s="181">
        <f>G9+J9+M9</f>
        <v>65554</v>
      </c>
      <c r="E9" s="185">
        <v>0</v>
      </c>
      <c r="F9" s="185">
        <v>0</v>
      </c>
      <c r="G9" s="185">
        <v>0</v>
      </c>
      <c r="H9" s="181">
        <v>78100</v>
      </c>
      <c r="I9" s="181">
        <v>27364</v>
      </c>
      <c r="J9" s="181">
        <v>65554</v>
      </c>
      <c r="K9" s="181">
        <v>0</v>
      </c>
      <c r="L9" s="181">
        <v>0</v>
      </c>
      <c r="M9" s="181">
        <v>0</v>
      </c>
      <c r="Q9" s="21"/>
    </row>
    <row r="10" spans="1:17" s="94" customFormat="1" ht="24" customHeight="1">
      <c r="A10" s="1449" t="s">
        <v>2892</v>
      </c>
      <c r="B10" s="181">
        <f t="shared" ref="B10:C20" si="1">SUM(E10,H10,K10)</f>
        <v>108519</v>
      </c>
      <c r="C10" s="181">
        <f t="shared" si="1"/>
        <v>28421</v>
      </c>
      <c r="D10" s="181">
        <f t="shared" ref="D10:D20" si="2">G10+J10+M10</f>
        <v>77551</v>
      </c>
      <c r="E10" s="185">
        <v>0</v>
      </c>
      <c r="F10" s="185">
        <v>0</v>
      </c>
      <c r="G10" s="185">
        <v>0</v>
      </c>
      <c r="H10" s="181">
        <v>108519</v>
      </c>
      <c r="I10" s="181">
        <v>28421</v>
      </c>
      <c r="J10" s="181">
        <v>77551</v>
      </c>
      <c r="K10" s="181">
        <v>0</v>
      </c>
      <c r="L10" s="181">
        <v>0</v>
      </c>
      <c r="M10" s="181">
        <v>0</v>
      </c>
      <c r="Q10" s="21"/>
    </row>
    <row r="11" spans="1:17" s="94" customFormat="1" ht="24" customHeight="1">
      <c r="A11" s="1449" t="s">
        <v>2893</v>
      </c>
      <c r="B11" s="181">
        <f t="shared" si="1"/>
        <v>158597</v>
      </c>
      <c r="C11" s="181">
        <f t="shared" si="1"/>
        <v>49182</v>
      </c>
      <c r="D11" s="181">
        <f t="shared" si="2"/>
        <v>126508</v>
      </c>
      <c r="E11" s="185">
        <v>0</v>
      </c>
      <c r="F11" s="185">
        <v>0</v>
      </c>
      <c r="G11" s="185">
        <v>0</v>
      </c>
      <c r="H11" s="181">
        <v>157737</v>
      </c>
      <c r="I11" s="181">
        <v>48504</v>
      </c>
      <c r="J11" s="181">
        <v>124607</v>
      </c>
      <c r="K11" s="181">
        <v>860</v>
      </c>
      <c r="L11" s="181">
        <v>678</v>
      </c>
      <c r="M11" s="181">
        <v>1901</v>
      </c>
      <c r="Q11" s="21"/>
    </row>
    <row r="12" spans="1:17" s="94" customFormat="1" ht="24" customHeight="1">
      <c r="A12" s="1449" t="s">
        <v>2894</v>
      </c>
      <c r="B12" s="181">
        <f t="shared" si="1"/>
        <v>93474</v>
      </c>
      <c r="C12" s="181">
        <f t="shared" si="1"/>
        <v>24435</v>
      </c>
      <c r="D12" s="181">
        <f t="shared" si="2"/>
        <v>91438</v>
      </c>
      <c r="E12" s="185">
        <v>0</v>
      </c>
      <c r="F12" s="185">
        <v>0</v>
      </c>
      <c r="G12" s="185">
        <v>0</v>
      </c>
      <c r="H12" s="181">
        <v>93474</v>
      </c>
      <c r="I12" s="181">
        <v>24435</v>
      </c>
      <c r="J12" s="181">
        <v>91438</v>
      </c>
      <c r="K12" s="181">
        <v>0</v>
      </c>
      <c r="L12" s="181"/>
      <c r="M12" s="181">
        <v>0</v>
      </c>
      <c r="Q12" s="21"/>
    </row>
    <row r="13" spans="1:17" s="94" customFormat="1" ht="24" customHeight="1">
      <c r="A13" s="1449" t="s">
        <v>2895</v>
      </c>
      <c r="B13" s="181">
        <f t="shared" si="1"/>
        <v>95853</v>
      </c>
      <c r="C13" s="181">
        <f t="shared" si="1"/>
        <v>30309</v>
      </c>
      <c r="D13" s="181">
        <f t="shared" si="2"/>
        <v>85073</v>
      </c>
      <c r="E13" s="185">
        <v>0</v>
      </c>
      <c r="F13" s="185">
        <v>0</v>
      </c>
      <c r="G13" s="185">
        <v>0</v>
      </c>
      <c r="H13" s="181">
        <v>95853</v>
      </c>
      <c r="I13" s="181">
        <v>30309</v>
      </c>
      <c r="J13" s="181">
        <v>85073</v>
      </c>
      <c r="K13" s="181">
        <v>0</v>
      </c>
      <c r="L13" s="181"/>
      <c r="M13" s="181">
        <v>0</v>
      </c>
      <c r="Q13" s="21"/>
    </row>
    <row r="14" spans="1:17" s="94" customFormat="1" ht="24" customHeight="1">
      <c r="A14" s="1449" t="s">
        <v>2896</v>
      </c>
      <c r="B14" s="181">
        <f t="shared" si="1"/>
        <v>85981</v>
      </c>
      <c r="C14" s="181">
        <f t="shared" si="1"/>
        <v>25905</v>
      </c>
      <c r="D14" s="181">
        <f t="shared" si="2"/>
        <v>73378</v>
      </c>
      <c r="E14" s="185">
        <v>0</v>
      </c>
      <c r="F14" s="185">
        <v>0</v>
      </c>
      <c r="G14" s="185">
        <v>0</v>
      </c>
      <c r="H14" s="181">
        <v>85981</v>
      </c>
      <c r="I14" s="181">
        <v>25905</v>
      </c>
      <c r="J14" s="181">
        <v>73378</v>
      </c>
      <c r="K14" s="181">
        <v>0</v>
      </c>
      <c r="L14" s="181"/>
      <c r="M14" s="181">
        <v>0</v>
      </c>
      <c r="Q14" s="21"/>
    </row>
    <row r="15" spans="1:17" s="94" customFormat="1" ht="24" customHeight="1">
      <c r="A15" s="1449" t="s">
        <v>2897</v>
      </c>
      <c r="B15" s="181">
        <f t="shared" si="1"/>
        <v>78923</v>
      </c>
      <c r="C15" s="181">
        <f t="shared" si="1"/>
        <v>22271</v>
      </c>
      <c r="D15" s="181">
        <f t="shared" si="2"/>
        <v>77219</v>
      </c>
      <c r="E15" s="185">
        <v>0</v>
      </c>
      <c r="F15" s="185">
        <v>0</v>
      </c>
      <c r="G15" s="185">
        <v>0</v>
      </c>
      <c r="H15" s="181">
        <v>78923</v>
      </c>
      <c r="I15" s="181">
        <v>22271</v>
      </c>
      <c r="J15" s="181">
        <v>77219</v>
      </c>
      <c r="K15" s="181">
        <v>0</v>
      </c>
      <c r="L15" s="181"/>
      <c r="M15" s="181">
        <v>0</v>
      </c>
      <c r="Q15" s="21"/>
    </row>
    <row r="16" spans="1:17" s="94" customFormat="1" ht="24" customHeight="1">
      <c r="A16" s="1449" t="s">
        <v>2898</v>
      </c>
      <c r="B16" s="181">
        <f t="shared" si="1"/>
        <v>107480</v>
      </c>
      <c r="C16" s="181">
        <f t="shared" si="1"/>
        <v>30854</v>
      </c>
      <c r="D16" s="181">
        <f t="shared" si="2"/>
        <v>67910</v>
      </c>
      <c r="E16" s="185">
        <v>0</v>
      </c>
      <c r="F16" s="185">
        <v>0</v>
      </c>
      <c r="G16" s="185">
        <v>0</v>
      </c>
      <c r="H16" s="181">
        <v>102255</v>
      </c>
      <c r="I16" s="181">
        <v>27884</v>
      </c>
      <c r="J16" s="181">
        <v>60437</v>
      </c>
      <c r="K16" s="181">
        <v>5225</v>
      </c>
      <c r="L16" s="181">
        <v>2970</v>
      </c>
      <c r="M16" s="181">
        <v>7473</v>
      </c>
      <c r="Q16" s="21"/>
    </row>
    <row r="17" spans="1:32" s="94" customFormat="1" ht="24" customHeight="1">
      <c r="A17" s="1449" t="s">
        <v>2899</v>
      </c>
      <c r="B17" s="181">
        <f t="shared" si="1"/>
        <v>56291</v>
      </c>
      <c r="C17" s="181">
        <f t="shared" si="1"/>
        <v>10850</v>
      </c>
      <c r="D17" s="181">
        <f t="shared" si="2"/>
        <v>44308</v>
      </c>
      <c r="E17" s="185">
        <v>0</v>
      </c>
      <c r="F17" s="185">
        <v>0</v>
      </c>
      <c r="G17" s="185">
        <v>0</v>
      </c>
      <c r="H17" s="181">
        <v>56291</v>
      </c>
      <c r="I17" s="181">
        <v>10850</v>
      </c>
      <c r="J17" s="181">
        <v>44308</v>
      </c>
      <c r="K17" s="181">
        <v>0</v>
      </c>
      <c r="L17" s="181">
        <v>0</v>
      </c>
      <c r="M17" s="181">
        <v>0</v>
      </c>
      <c r="Q17" s="21"/>
    </row>
    <row r="18" spans="1:32" s="94" customFormat="1" ht="24" customHeight="1">
      <c r="A18" s="1449" t="s">
        <v>2900</v>
      </c>
      <c r="B18" s="181">
        <f t="shared" si="1"/>
        <v>165110</v>
      </c>
      <c r="C18" s="181">
        <f t="shared" si="1"/>
        <v>36672</v>
      </c>
      <c r="D18" s="181">
        <f t="shared" si="2"/>
        <v>113032</v>
      </c>
      <c r="E18" s="185">
        <v>0</v>
      </c>
      <c r="F18" s="185">
        <v>0</v>
      </c>
      <c r="G18" s="185">
        <v>0</v>
      </c>
      <c r="H18" s="181">
        <v>165110</v>
      </c>
      <c r="I18" s="181">
        <v>36672</v>
      </c>
      <c r="J18" s="181">
        <v>113032</v>
      </c>
      <c r="K18" s="181">
        <v>0</v>
      </c>
      <c r="L18" s="181">
        <v>0</v>
      </c>
      <c r="M18" s="181">
        <v>0</v>
      </c>
      <c r="Q18" s="21"/>
    </row>
    <row r="19" spans="1:32" s="94" customFormat="1" ht="24" customHeight="1">
      <c r="A19" s="1449" t="s">
        <v>2901</v>
      </c>
      <c r="B19" s="181">
        <f t="shared" si="1"/>
        <v>136645</v>
      </c>
      <c r="C19" s="181">
        <f t="shared" si="1"/>
        <v>30141</v>
      </c>
      <c r="D19" s="181">
        <f t="shared" si="2"/>
        <v>78369</v>
      </c>
      <c r="E19" s="185">
        <v>0</v>
      </c>
      <c r="F19" s="185">
        <v>0</v>
      </c>
      <c r="G19" s="185">
        <v>0</v>
      </c>
      <c r="H19" s="181">
        <v>136645</v>
      </c>
      <c r="I19" s="181">
        <v>30141</v>
      </c>
      <c r="J19" s="181">
        <v>78369</v>
      </c>
      <c r="K19" s="181">
        <v>0</v>
      </c>
      <c r="L19" s="181">
        <v>0</v>
      </c>
      <c r="M19" s="181">
        <v>0</v>
      </c>
      <c r="Q19" s="21"/>
    </row>
    <row r="20" spans="1:32" s="94" customFormat="1" ht="24" customHeight="1">
      <c r="A20" s="1450" t="s">
        <v>2902</v>
      </c>
      <c r="B20" s="184">
        <f t="shared" si="1"/>
        <v>158054</v>
      </c>
      <c r="C20" s="184">
        <f t="shared" si="1"/>
        <v>38365</v>
      </c>
      <c r="D20" s="184">
        <f t="shared" si="2"/>
        <v>95774</v>
      </c>
      <c r="E20" s="184">
        <v>0</v>
      </c>
      <c r="F20" s="184">
        <v>0</v>
      </c>
      <c r="G20" s="184">
        <v>0</v>
      </c>
      <c r="H20" s="184">
        <v>158054</v>
      </c>
      <c r="I20" s="184">
        <v>38365</v>
      </c>
      <c r="J20" s="184">
        <v>95774</v>
      </c>
      <c r="K20" s="184">
        <v>0</v>
      </c>
      <c r="L20" s="184">
        <v>0</v>
      </c>
      <c r="M20" s="184">
        <v>0</v>
      </c>
      <c r="Q20" s="21"/>
    </row>
    <row r="21" spans="1:32" s="94" customFormat="1" ht="13.9" customHeight="1">
      <c r="A21" s="157" t="s">
        <v>83</v>
      </c>
      <c r="C21" s="157" t="s">
        <v>84</v>
      </c>
      <c r="E21" s="157" t="s">
        <v>85</v>
      </c>
      <c r="H21" s="1536" t="s">
        <v>87</v>
      </c>
      <c r="K21" s="1607"/>
      <c r="L21" s="1607"/>
      <c r="M21" s="1607" t="s">
        <v>2544</v>
      </c>
    </row>
    <row r="22" spans="1:32" s="94" customFormat="1" ht="13.9" customHeight="1">
      <c r="E22" s="157" t="s">
        <v>86</v>
      </c>
    </row>
    <row r="23" spans="1:32" s="94" customFormat="1" ht="13.9" customHeight="1">
      <c r="G23" s="157"/>
    </row>
    <row r="24" spans="1:32" s="94" customFormat="1" ht="13.9" customHeight="1">
      <c r="A24" s="437" t="s">
        <v>141</v>
      </c>
    </row>
    <row r="25" spans="1:32" s="94" customFormat="1" ht="13.9" customHeight="1">
      <c r="A25" s="94" t="s">
        <v>272</v>
      </c>
    </row>
    <row r="26" spans="1:32" s="94" customFormat="1" ht="13.9" customHeight="1">
      <c r="A26" s="157"/>
      <c r="B26" s="157"/>
      <c r="AB26" s="1469"/>
      <c r="AC26" s="1469"/>
      <c r="AD26" s="1469"/>
      <c r="AE26" s="1469"/>
      <c r="AF26" s="1469"/>
    </row>
    <row r="37" ht="13.7" customHeight="1"/>
  </sheetData>
  <mergeCells count="18">
    <mergeCell ref="H6:H7"/>
    <mergeCell ref="K6:K7"/>
    <mergeCell ref="A3:M3"/>
    <mergeCell ref="F4:G4"/>
    <mergeCell ref="L4:M4"/>
    <mergeCell ref="A5:A7"/>
    <mergeCell ref="B5:D5"/>
    <mergeCell ref="E5:G5"/>
    <mergeCell ref="H5:J5"/>
    <mergeCell ref="K5:M5"/>
    <mergeCell ref="B6:B7"/>
    <mergeCell ref="E6:E7"/>
    <mergeCell ref="A1:B1"/>
    <mergeCell ref="J1:K1"/>
    <mergeCell ref="L1:M1"/>
    <mergeCell ref="A2:B2"/>
    <mergeCell ref="J2:K2"/>
    <mergeCell ref="L2:M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24.875" style="6" customWidth="1"/>
    <col min="2" max="4" width="25.75" style="6" customWidth="1"/>
    <col min="5" max="5" width="11.625" style="6" customWidth="1"/>
    <col min="6" max="6" width="14.625" style="6" customWidth="1"/>
    <col min="7" max="8" width="9" style="6"/>
    <col min="9" max="9" width="23.125" style="6" bestFit="1" customWidth="1"/>
    <col min="10" max="16384" width="9" style="6"/>
  </cols>
  <sheetData>
    <row r="1" spans="1:12" s="1" customFormat="1" ht="19.149999999999999" customHeight="1">
      <c r="A1" s="1482" t="s">
        <v>143</v>
      </c>
      <c r="B1" s="1614"/>
      <c r="D1" s="39"/>
      <c r="E1" s="1482" t="s">
        <v>139</v>
      </c>
      <c r="F1" s="1482" t="s">
        <v>89</v>
      </c>
    </row>
    <row r="2" spans="1:12" s="1" customFormat="1" ht="19.149999999999999" customHeight="1">
      <c r="A2" s="1482" t="s">
        <v>34</v>
      </c>
      <c r="B2" s="1344" t="s">
        <v>2210</v>
      </c>
      <c r="C2" s="5"/>
      <c r="D2" s="7" t="s">
        <v>311</v>
      </c>
      <c r="E2" s="1482" t="s">
        <v>208</v>
      </c>
      <c r="F2" s="1290" t="s">
        <v>6</v>
      </c>
    </row>
    <row r="3" spans="1:12" s="2" customFormat="1" ht="24" customHeight="1">
      <c r="A3" s="1834" t="s">
        <v>2382</v>
      </c>
      <c r="B3" s="1834"/>
      <c r="C3" s="1834"/>
      <c r="D3" s="1834"/>
      <c r="E3" s="1834"/>
      <c r="F3" s="1835"/>
    </row>
    <row r="4" spans="1:12" s="1" customFormat="1" ht="19.149999999999999" customHeight="1">
      <c r="B4" s="1483"/>
      <c r="C4" s="1843" t="s">
        <v>2383</v>
      </c>
      <c r="D4" s="1844"/>
      <c r="E4" s="1837"/>
      <c r="F4" s="1837"/>
    </row>
    <row r="5" spans="1:12" s="158" customFormat="1" ht="24.95" customHeight="1">
      <c r="A5" s="1484" t="s">
        <v>225</v>
      </c>
      <c r="B5" s="1481" t="s">
        <v>441</v>
      </c>
      <c r="C5" s="1482" t="s">
        <v>164</v>
      </c>
      <c r="D5" s="1482" t="s">
        <v>442</v>
      </c>
      <c r="E5" s="1831" t="s">
        <v>213</v>
      </c>
      <c r="F5" s="1845"/>
    </row>
    <row r="6" spans="1:12" s="1" customFormat="1" ht="21.2" customHeight="1">
      <c r="A6" s="920" t="s">
        <v>503</v>
      </c>
      <c r="B6" s="1346">
        <f>SUM(B7:B15)</f>
        <v>1142264</v>
      </c>
      <c r="C6" s="325">
        <f>SUM(C7:C15)</f>
        <v>0</v>
      </c>
      <c r="D6" s="325">
        <f>SUM(D7:D15)</f>
        <v>1106089</v>
      </c>
      <c r="E6" s="325"/>
      <c r="F6" s="325">
        <f>SUM(F7:F15)</f>
        <v>36175</v>
      </c>
      <c r="I6" s="158"/>
      <c r="J6" s="158"/>
      <c r="K6" s="158"/>
      <c r="L6" s="158"/>
    </row>
    <row r="7" spans="1:12" s="1" customFormat="1" ht="21.2" customHeight="1">
      <c r="A7" s="4" t="s">
        <v>1056</v>
      </c>
      <c r="B7" s="1346">
        <f>SUM(C7,D7,F7)</f>
        <v>44346</v>
      </c>
      <c r="C7" s="325">
        <v>0</v>
      </c>
      <c r="D7" s="325">
        <v>42253</v>
      </c>
      <c r="E7" s="325"/>
      <c r="F7" s="325">
        <v>2093</v>
      </c>
    </row>
    <row r="8" spans="1:12" s="1" customFormat="1" ht="21.2" customHeight="1">
      <c r="A8" s="4" t="s">
        <v>1057</v>
      </c>
      <c r="B8" s="1346">
        <f t="shared" ref="B8:B20" si="0">SUM(C8,D8,F8)</f>
        <v>62758</v>
      </c>
      <c r="C8" s="1346">
        <v>0</v>
      </c>
      <c r="D8" s="325">
        <v>60916</v>
      </c>
      <c r="E8" s="325"/>
      <c r="F8" s="325">
        <v>1842</v>
      </c>
    </row>
    <row r="9" spans="1:12" s="1" customFormat="1" ht="21.2" customHeight="1">
      <c r="A9" s="4" t="s">
        <v>1058</v>
      </c>
      <c r="B9" s="1346">
        <f t="shared" si="0"/>
        <v>18296</v>
      </c>
      <c r="C9" s="1346">
        <v>0</v>
      </c>
      <c r="D9" s="325">
        <v>17874</v>
      </c>
      <c r="E9" s="325"/>
      <c r="F9" s="325">
        <v>422</v>
      </c>
    </row>
    <row r="10" spans="1:12" s="1" customFormat="1" ht="21.2" customHeight="1">
      <c r="A10" s="4" t="s">
        <v>1059</v>
      </c>
      <c r="B10" s="1346">
        <f t="shared" si="0"/>
        <v>117996</v>
      </c>
      <c r="C10" s="1346">
        <v>0</v>
      </c>
      <c r="D10" s="325">
        <v>115416</v>
      </c>
      <c r="E10" s="325"/>
      <c r="F10" s="325">
        <v>2580</v>
      </c>
    </row>
    <row r="11" spans="1:12" s="1" customFormat="1" ht="21.2" customHeight="1">
      <c r="A11" s="4" t="s">
        <v>1060</v>
      </c>
      <c r="B11" s="1346">
        <f t="shared" si="0"/>
        <v>71675</v>
      </c>
      <c r="C11" s="1346">
        <v>0</v>
      </c>
      <c r="D11" s="325">
        <v>68023</v>
      </c>
      <c r="E11" s="325"/>
      <c r="F11" s="325">
        <v>3652</v>
      </c>
    </row>
    <row r="12" spans="1:12" s="1" customFormat="1" ht="21.2" customHeight="1">
      <c r="A12" s="4" t="s">
        <v>1061</v>
      </c>
      <c r="B12" s="1346">
        <f t="shared" si="0"/>
        <v>126908</v>
      </c>
      <c r="C12" s="1346">
        <v>0</v>
      </c>
      <c r="D12" s="325">
        <v>121917</v>
      </c>
      <c r="E12" s="325"/>
      <c r="F12" s="325">
        <v>4991</v>
      </c>
    </row>
    <row r="13" spans="1:12" s="1" customFormat="1" ht="21.2" customHeight="1">
      <c r="A13" s="4" t="s">
        <v>2077</v>
      </c>
      <c r="B13" s="1346">
        <f t="shared" si="0"/>
        <v>137498</v>
      </c>
      <c r="C13" s="1346">
        <v>0</v>
      </c>
      <c r="D13" s="325">
        <v>133005</v>
      </c>
      <c r="E13" s="325"/>
      <c r="F13" s="325">
        <v>4493</v>
      </c>
    </row>
    <row r="14" spans="1:12" s="1" customFormat="1" ht="21.2" customHeight="1">
      <c r="A14" s="4" t="s">
        <v>1062</v>
      </c>
      <c r="B14" s="1346">
        <f t="shared" si="0"/>
        <v>453651</v>
      </c>
      <c r="C14" s="1346">
        <v>0</v>
      </c>
      <c r="D14" s="325">
        <v>440199</v>
      </c>
      <c r="E14" s="325"/>
      <c r="F14" s="325">
        <v>13452</v>
      </c>
    </row>
    <row r="15" spans="1:12" s="1" customFormat="1" ht="21.2" customHeight="1">
      <c r="A15" s="4" t="s">
        <v>2078</v>
      </c>
      <c r="B15" s="1346">
        <f t="shared" si="0"/>
        <v>109136</v>
      </c>
      <c r="C15" s="1346">
        <v>0</v>
      </c>
      <c r="D15" s="325">
        <v>106486</v>
      </c>
      <c r="E15" s="325"/>
      <c r="F15" s="325">
        <v>2650</v>
      </c>
    </row>
    <row r="16" spans="1:12" s="1" customFormat="1" ht="23.1" customHeight="1">
      <c r="A16" s="920" t="s">
        <v>507</v>
      </c>
      <c r="B16" s="1346">
        <f t="shared" si="0"/>
        <v>4265</v>
      </c>
      <c r="C16" s="1346">
        <v>0</v>
      </c>
      <c r="D16" s="325">
        <v>3973</v>
      </c>
      <c r="E16" s="325"/>
      <c r="F16" s="325">
        <v>292</v>
      </c>
    </row>
    <row r="17" spans="1:32" s="1" customFormat="1" ht="23.1" customHeight="1">
      <c r="A17" s="1347" t="s">
        <v>2212</v>
      </c>
      <c r="B17" s="1346">
        <f t="shared" si="0"/>
        <v>233094</v>
      </c>
      <c r="C17" s="1346">
        <v>0</v>
      </c>
      <c r="D17" s="325">
        <v>230026</v>
      </c>
      <c r="E17" s="325"/>
      <c r="F17" s="325">
        <v>3068</v>
      </c>
    </row>
    <row r="18" spans="1:32" s="1" customFormat="1" ht="23.1" customHeight="1">
      <c r="A18" s="1347" t="s">
        <v>2213</v>
      </c>
      <c r="B18" s="1346">
        <f t="shared" si="0"/>
        <v>360293</v>
      </c>
      <c r="C18" s="1346">
        <v>0</v>
      </c>
      <c r="D18" s="325">
        <v>354040</v>
      </c>
      <c r="E18" s="325"/>
      <c r="F18" s="325">
        <v>6253</v>
      </c>
    </row>
    <row r="19" spans="1:32" s="1" customFormat="1" ht="23.1" customHeight="1">
      <c r="A19" s="920" t="s">
        <v>2214</v>
      </c>
      <c r="B19" s="1346">
        <f t="shared" si="0"/>
        <v>5842676</v>
      </c>
      <c r="C19" s="1346">
        <v>0</v>
      </c>
      <c r="D19" s="325">
        <v>5206498</v>
      </c>
      <c r="E19" s="325"/>
      <c r="F19" s="325">
        <v>636178</v>
      </c>
    </row>
    <row r="20" spans="1:32" s="94" customFormat="1" ht="23.1" customHeight="1">
      <c r="A20" s="1348" t="s">
        <v>2215</v>
      </c>
      <c r="B20" s="1349">
        <f t="shared" si="0"/>
        <v>8322</v>
      </c>
      <c r="C20" s="1414">
        <v>0</v>
      </c>
      <c r="D20" s="326">
        <v>8312</v>
      </c>
      <c r="E20" s="326"/>
      <c r="F20" s="326">
        <v>10</v>
      </c>
      <c r="G20" s="1462"/>
      <c r="H20" s="1462"/>
      <c r="I20" s="1"/>
      <c r="J20" s="1"/>
      <c r="K20" s="1"/>
      <c r="L20" s="1"/>
    </row>
    <row r="21" spans="1:32" s="1" customFormat="1" ht="13.9" customHeight="1">
      <c r="A21" s="122" t="s">
        <v>83</v>
      </c>
      <c r="B21" s="319" t="s">
        <v>84</v>
      </c>
      <c r="C21" s="319" t="s">
        <v>85</v>
      </c>
      <c r="D21" s="50" t="s">
        <v>87</v>
      </c>
      <c r="F21" s="1607" t="s">
        <v>321</v>
      </c>
    </row>
    <row r="22" spans="1:32" s="1" customFormat="1" ht="13.9" customHeight="1">
      <c r="C22" s="319" t="s">
        <v>86</v>
      </c>
    </row>
    <row r="23" spans="1:32" s="1" customFormat="1" ht="13.9" customHeight="1"/>
    <row r="24" spans="1:32" s="1" customFormat="1" ht="13.9" customHeight="1">
      <c r="A24" s="437" t="s">
        <v>141</v>
      </c>
      <c r="B24" s="319"/>
    </row>
    <row r="25" spans="1:32" s="1" customFormat="1" ht="13.9" customHeight="1">
      <c r="A25" s="94" t="s">
        <v>272</v>
      </c>
      <c r="B25" s="319"/>
    </row>
    <row r="26" spans="1:32" s="94" customFormat="1" ht="13.9" customHeight="1">
      <c r="A26" s="157"/>
      <c r="B26" s="157"/>
      <c r="AB26" s="1469"/>
      <c r="AC26" s="1469"/>
      <c r="AD26" s="1469"/>
      <c r="AE26" s="1469"/>
      <c r="AF26" s="1469"/>
    </row>
  </sheetData>
  <mergeCells count="4">
    <mergeCell ref="A3:F3"/>
    <mergeCell ref="C4:D4"/>
    <mergeCell ref="E4:F4"/>
    <mergeCell ref="E5:F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firstPageNumber="151" orientation="landscape" r:id="rId1"/>
  <headerFooter alignWithMargins="0">
    <oddFooter>&amp;C&amp;"Times New Roman,標準"&amp;8&amp;A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view="pageBreakPreview" topLeftCell="A22" zoomScaleNormal="100" zoomScaleSheetLayoutView="100" workbookViewId="0">
      <selection activeCell="I10" sqref="I10"/>
    </sheetView>
  </sheetViews>
  <sheetFormatPr defaultColWidth="9" defaultRowHeight="15.75"/>
  <cols>
    <col min="1" max="1" width="14" style="97" customWidth="1"/>
    <col min="2" max="2" width="7.25" style="97" customWidth="1"/>
    <col min="3" max="10" width="13.625" style="97" customWidth="1"/>
    <col min="11" max="16384" width="9" style="97"/>
  </cols>
  <sheetData>
    <row r="1" spans="1:10" s="94" customFormat="1" ht="21.2" customHeight="1">
      <c r="A1" s="1797" t="s">
        <v>143</v>
      </c>
      <c r="B1" s="1875"/>
      <c r="C1" s="1340"/>
      <c r="D1" s="49"/>
      <c r="E1" s="49"/>
      <c r="F1" s="49"/>
      <c r="G1" s="1470"/>
      <c r="H1" s="1495" t="s">
        <v>33</v>
      </c>
      <c r="I1" s="1797" t="s">
        <v>393</v>
      </c>
      <c r="J1" s="1875"/>
    </row>
    <row r="2" spans="1:10" s="94" customFormat="1" ht="21.2" customHeight="1">
      <c r="A2" s="1797" t="s">
        <v>2197</v>
      </c>
      <c r="B2" s="1875"/>
      <c r="C2" s="11" t="s">
        <v>2198</v>
      </c>
      <c r="D2" s="1471"/>
      <c r="E2" s="460"/>
      <c r="F2" s="460"/>
      <c r="G2" s="7" t="s">
        <v>220</v>
      </c>
      <c r="H2" s="1495" t="s">
        <v>208</v>
      </c>
      <c r="I2" s="1797" t="s">
        <v>14</v>
      </c>
      <c r="J2" s="1875"/>
    </row>
    <row r="3" spans="1:10" s="1341" customFormat="1" ht="32.1" customHeight="1">
      <c r="A3" s="2043" t="s">
        <v>2379</v>
      </c>
      <c r="B3" s="2043"/>
      <c r="C3" s="2043"/>
      <c r="D3" s="2043"/>
      <c r="E3" s="2043"/>
      <c r="F3" s="2043"/>
      <c r="G3" s="2043"/>
      <c r="H3" s="2043"/>
      <c r="I3" s="2043"/>
      <c r="J3" s="2043"/>
    </row>
    <row r="4" spans="1:10" s="45" customFormat="1" ht="24.95" customHeight="1">
      <c r="A4" s="44"/>
      <c r="B4" s="44"/>
      <c r="C4" s="44"/>
      <c r="D4" s="1773" t="s">
        <v>2380</v>
      </c>
      <c r="E4" s="1773"/>
      <c r="F4" s="1773"/>
      <c r="G4" s="1773"/>
      <c r="H4" s="44"/>
      <c r="I4" s="44"/>
      <c r="J4" s="1583" t="s">
        <v>2200</v>
      </c>
    </row>
    <row r="5" spans="1:10" s="46" customFormat="1" ht="30.2" customHeight="1">
      <c r="A5" s="2160" t="s">
        <v>2381</v>
      </c>
      <c r="B5" s="2046"/>
      <c r="C5" s="2068" t="s">
        <v>350</v>
      </c>
      <c r="D5" s="2046"/>
      <c r="E5" s="2068" t="s">
        <v>195</v>
      </c>
      <c r="F5" s="2046"/>
      <c r="G5" s="2068" t="s">
        <v>194</v>
      </c>
      <c r="H5" s="2046"/>
      <c r="I5" s="2068" t="s">
        <v>193</v>
      </c>
      <c r="J5" s="2160"/>
    </row>
    <row r="6" spans="1:10" s="1071" customFormat="1" ht="24.95" customHeight="1">
      <c r="A6" s="1490" t="s">
        <v>2202</v>
      </c>
      <c r="B6" s="8"/>
      <c r="C6" s="179"/>
      <c r="D6" s="180"/>
      <c r="E6" s="180"/>
      <c r="F6" s="180"/>
      <c r="G6" s="180"/>
      <c r="H6" s="180"/>
      <c r="I6" s="180"/>
      <c r="J6" s="180"/>
    </row>
    <row r="7" spans="1:10" s="1071" customFormat="1" ht="24.95" customHeight="1">
      <c r="A7" s="1662" t="s">
        <v>453</v>
      </c>
      <c r="B7" s="1663"/>
      <c r="C7" s="182"/>
      <c r="D7" s="185">
        <f>SUM(D8,D11)</f>
        <v>11333316114</v>
      </c>
      <c r="E7" s="185"/>
      <c r="F7" s="185">
        <f>SUM(F8,F11)</f>
        <v>0</v>
      </c>
      <c r="G7" s="185"/>
      <c r="H7" s="185">
        <f>SUM(H8,H11)</f>
        <v>11236950561</v>
      </c>
      <c r="I7" s="185"/>
      <c r="J7" s="185">
        <f>SUM(J8,J11)</f>
        <v>96365553</v>
      </c>
    </row>
    <row r="8" spans="1:10" s="1071" customFormat="1" ht="24.95" customHeight="1">
      <c r="A8" s="1662" t="s">
        <v>2203</v>
      </c>
      <c r="B8" s="1449" t="s">
        <v>352</v>
      </c>
      <c r="C8" s="182"/>
      <c r="D8" s="185">
        <f>SUM(F8,H8,J8)</f>
        <v>10743878996</v>
      </c>
      <c r="E8" s="185"/>
      <c r="F8" s="185">
        <f>SUM(F9:F10)</f>
        <v>0</v>
      </c>
      <c r="G8" s="185"/>
      <c r="H8" s="185">
        <f>SUM(H9:H10)</f>
        <v>10653596943</v>
      </c>
      <c r="I8" s="185"/>
      <c r="J8" s="185">
        <f>SUM(J9:J10)</f>
        <v>90282053</v>
      </c>
    </row>
    <row r="9" spans="1:10" s="1071" customFormat="1" ht="24.95" customHeight="1">
      <c r="B9" s="1449" t="s">
        <v>2204</v>
      </c>
      <c r="C9" s="182"/>
      <c r="D9" s="185">
        <f>SUM(F9,H9,J9)</f>
        <v>10032702109</v>
      </c>
      <c r="E9" s="185"/>
      <c r="F9" s="185">
        <v>0</v>
      </c>
      <c r="G9" s="185"/>
      <c r="H9" s="185">
        <v>9957964070</v>
      </c>
      <c r="I9" s="185"/>
      <c r="J9" s="185">
        <v>74738039</v>
      </c>
    </row>
    <row r="10" spans="1:10" s="1071" customFormat="1" ht="24.95" customHeight="1">
      <c r="B10" s="1449" t="s">
        <v>427</v>
      </c>
      <c r="C10" s="182"/>
      <c r="D10" s="185">
        <f>SUM(F10,H10,J10)</f>
        <v>711176887</v>
      </c>
      <c r="E10" s="185"/>
      <c r="F10" s="185">
        <v>0</v>
      </c>
      <c r="G10" s="185"/>
      <c r="H10" s="185">
        <v>695632873</v>
      </c>
      <c r="I10" s="185"/>
      <c r="J10" s="185">
        <v>15544014</v>
      </c>
    </row>
    <row r="11" spans="1:10" s="1071" customFormat="1" ht="24.95" customHeight="1">
      <c r="A11" s="1662" t="s">
        <v>2205</v>
      </c>
      <c r="B11" s="1449"/>
      <c r="C11" s="182"/>
      <c r="D11" s="185">
        <f>SUM(F11,H11,J11)</f>
        <v>589437118</v>
      </c>
      <c r="E11" s="185"/>
      <c r="F11" s="185">
        <v>0</v>
      </c>
      <c r="G11" s="185"/>
      <c r="H11" s="185">
        <v>583353618</v>
      </c>
      <c r="I11" s="185"/>
      <c r="J11" s="185">
        <v>6083500</v>
      </c>
    </row>
    <row r="12" spans="1:10" s="1071" customFormat="1" ht="15" customHeight="1">
      <c r="A12" s="1662"/>
      <c r="B12" s="1449"/>
      <c r="C12" s="182"/>
      <c r="D12" s="185"/>
      <c r="E12" s="185"/>
      <c r="F12" s="185"/>
      <c r="G12" s="185"/>
      <c r="H12" s="185"/>
      <c r="I12" s="185"/>
      <c r="J12" s="185"/>
    </row>
    <row r="13" spans="1:10" s="1071" customFormat="1" ht="24.95" customHeight="1">
      <c r="A13" s="1490" t="s">
        <v>2206</v>
      </c>
      <c r="B13" s="1449"/>
      <c r="C13" s="182"/>
      <c r="D13" s="185"/>
      <c r="E13" s="185"/>
      <c r="F13" s="185"/>
      <c r="G13" s="185"/>
      <c r="H13" s="185"/>
      <c r="I13" s="185"/>
      <c r="J13" s="185"/>
    </row>
    <row r="14" spans="1:10" s="1071" customFormat="1" ht="24.95" customHeight="1">
      <c r="A14" s="1662" t="s">
        <v>453</v>
      </c>
      <c r="B14" s="1449"/>
      <c r="C14" s="182"/>
      <c r="D14" s="185">
        <f>SUM(D15,D18)</f>
        <v>11405168745</v>
      </c>
      <c r="E14" s="185"/>
      <c r="F14" s="185">
        <f>SUM(F15,F18)</f>
        <v>0</v>
      </c>
      <c r="G14" s="185"/>
      <c r="H14" s="185">
        <f>SUM(H15,H18)</f>
        <v>11321136525</v>
      </c>
      <c r="I14" s="185"/>
      <c r="J14" s="185">
        <f>SUM(J15,J18)</f>
        <v>84032220</v>
      </c>
    </row>
    <row r="15" spans="1:10" s="1071" customFormat="1" ht="24.95" customHeight="1">
      <c r="A15" s="1662" t="s">
        <v>2203</v>
      </c>
      <c r="B15" s="1449" t="s">
        <v>352</v>
      </c>
      <c r="C15" s="182"/>
      <c r="D15" s="185">
        <f>SUM(F15,H15,J15)</f>
        <v>10619825492</v>
      </c>
      <c r="E15" s="185"/>
      <c r="F15" s="185">
        <f>SUM(F16:F17)</f>
        <v>0</v>
      </c>
      <c r="G15" s="185"/>
      <c r="H15" s="185">
        <f>SUM(H16:H17)</f>
        <v>10538601902</v>
      </c>
      <c r="I15" s="185"/>
      <c r="J15" s="185">
        <f>SUM(J16:J17)</f>
        <v>81223590</v>
      </c>
    </row>
    <row r="16" spans="1:10" s="1071" customFormat="1" ht="24.95" customHeight="1">
      <c r="B16" s="1449" t="s">
        <v>2204</v>
      </c>
      <c r="C16" s="182"/>
      <c r="D16" s="185">
        <f>SUM(F16,H16,J16)</f>
        <v>9999911149</v>
      </c>
      <c r="E16" s="185"/>
      <c r="F16" s="185">
        <v>0</v>
      </c>
      <c r="G16" s="185"/>
      <c r="H16" s="185">
        <v>9932647086</v>
      </c>
      <c r="I16" s="185"/>
      <c r="J16" s="185">
        <v>67264063</v>
      </c>
    </row>
    <row r="17" spans="1:14" s="1071" customFormat="1" ht="24.95" customHeight="1">
      <c r="B17" s="1449" t="s">
        <v>427</v>
      </c>
      <c r="C17" s="182"/>
      <c r="D17" s="185">
        <f>SUM(F17,H17,J17)</f>
        <v>619914343</v>
      </c>
      <c r="E17" s="185"/>
      <c r="F17" s="185">
        <v>0</v>
      </c>
      <c r="G17" s="185"/>
      <c r="H17" s="185">
        <v>605954816</v>
      </c>
      <c r="I17" s="185"/>
      <c r="J17" s="185">
        <v>13959527</v>
      </c>
    </row>
    <row r="18" spans="1:14" s="1071" customFormat="1" ht="24.95" customHeight="1">
      <c r="A18" s="1443" t="s">
        <v>2205</v>
      </c>
      <c r="B18" s="1665"/>
      <c r="C18" s="183"/>
      <c r="D18" s="184">
        <f>SUM(F18,H18,J18)</f>
        <v>785343253</v>
      </c>
      <c r="E18" s="184"/>
      <c r="F18" s="184">
        <v>0</v>
      </c>
      <c r="G18" s="184"/>
      <c r="H18" s="184">
        <v>782534623</v>
      </c>
      <c r="I18" s="184"/>
      <c r="J18" s="184">
        <v>2808630</v>
      </c>
    </row>
    <row r="19" spans="1:14" s="1" customFormat="1" ht="13.9" customHeight="1">
      <c r="A19" s="50" t="s">
        <v>83</v>
      </c>
      <c r="B19" s="50"/>
      <c r="C19" s="319" t="s">
        <v>84</v>
      </c>
      <c r="D19" s="158"/>
      <c r="E19" s="319" t="s">
        <v>85</v>
      </c>
      <c r="G19" s="1540" t="s">
        <v>87</v>
      </c>
      <c r="I19" s="51"/>
      <c r="J19" s="1607" t="s">
        <v>321</v>
      </c>
    </row>
    <row r="20" spans="1:14" s="1" customFormat="1" ht="13.9" customHeight="1">
      <c r="E20" s="319" t="s">
        <v>86</v>
      </c>
      <c r="G20" s="52"/>
    </row>
    <row r="21" spans="1:14" s="1" customFormat="1" ht="13.9" customHeight="1">
      <c r="A21" s="94" t="s">
        <v>141</v>
      </c>
      <c r="B21" s="319"/>
    </row>
    <row r="22" spans="1:14" s="1" customFormat="1" ht="13.9" customHeight="1">
      <c r="A22" s="94" t="s">
        <v>719</v>
      </c>
      <c r="B22" s="319"/>
    </row>
    <row r="23" spans="1:14" s="1" customFormat="1" ht="13.9" customHeight="1">
      <c r="A23" s="366" t="s">
        <v>2207</v>
      </c>
      <c r="B23" s="319"/>
    </row>
    <row r="24" spans="1:14" s="94" customFormat="1" ht="13.9" customHeight="1">
      <c r="A24" s="366" t="s">
        <v>2208</v>
      </c>
      <c r="B24" s="157"/>
      <c r="C24" s="157"/>
      <c r="D24" s="157"/>
      <c r="K24" s="1469"/>
      <c r="L24" s="1469"/>
      <c r="M24" s="1469"/>
      <c r="N24" s="1469"/>
    </row>
  </sheetData>
  <mergeCells count="11">
    <mergeCell ref="A1:B1"/>
    <mergeCell ref="I1:J1"/>
    <mergeCell ref="A2:B2"/>
    <mergeCell ref="I2:J2"/>
    <mergeCell ref="A3:J3"/>
    <mergeCell ref="I5:J5"/>
    <mergeCell ref="D4:G4"/>
    <mergeCell ref="A5:B5"/>
    <mergeCell ref="C5:D5"/>
    <mergeCell ref="E5:F5"/>
    <mergeCell ref="G5:H5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"/>
  <sheetViews>
    <sheetView view="pageBreakPreview" zoomScale="90" zoomScaleNormal="90" zoomScaleSheetLayoutView="90" workbookViewId="0">
      <selection activeCell="I10" sqref="I10"/>
    </sheetView>
  </sheetViews>
  <sheetFormatPr defaultColWidth="9" defaultRowHeight="15.75"/>
  <cols>
    <col min="1" max="1" width="11.25" style="97" customWidth="1"/>
    <col min="2" max="2" width="6.625" style="97" customWidth="1"/>
    <col min="3" max="11" width="9.625" style="97" customWidth="1"/>
    <col min="12" max="13" width="8.125" style="97" customWidth="1"/>
    <col min="14" max="14" width="10" style="97" customWidth="1"/>
    <col min="15" max="16" width="9" style="97"/>
    <col min="17" max="17" width="14.875" style="97" bestFit="1" customWidth="1"/>
    <col min="18" max="16384" width="9" style="97"/>
  </cols>
  <sheetData>
    <row r="1" spans="1:14" s="94" customFormat="1" ht="21" customHeight="1">
      <c r="A1" s="1810" t="s">
        <v>3079</v>
      </c>
      <c r="B1" s="1760"/>
      <c r="K1" s="1739" t="s">
        <v>33</v>
      </c>
      <c r="L1" s="1771"/>
      <c r="M1" s="1739" t="s">
        <v>3080</v>
      </c>
      <c r="N1" s="1771"/>
    </row>
    <row r="2" spans="1:14" s="94" customFormat="1" ht="21" customHeight="1">
      <c r="A2" s="1810" t="s">
        <v>3081</v>
      </c>
      <c r="B2" s="1760" t="s">
        <v>2192</v>
      </c>
      <c r="C2" s="1326" t="s">
        <v>3201</v>
      </c>
      <c r="J2" s="7" t="s">
        <v>220</v>
      </c>
      <c r="K2" s="1739" t="s">
        <v>3083</v>
      </c>
      <c r="L2" s="1771"/>
      <c r="M2" s="1739" t="s">
        <v>15</v>
      </c>
      <c r="N2" s="1771"/>
    </row>
    <row r="3" spans="1:14" s="1409" customFormat="1" ht="32.1" customHeight="1">
      <c r="A3" s="2043" t="s">
        <v>3202</v>
      </c>
      <c r="B3" s="2043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  <c r="N3" s="2043"/>
    </row>
    <row r="4" spans="1:14" s="46" customFormat="1" ht="21" customHeight="1">
      <c r="A4" s="44"/>
      <c r="B4" s="44"/>
      <c r="C4" s="44"/>
      <c r="D4" s="44"/>
      <c r="E4" s="44"/>
      <c r="F4" s="1773" t="s">
        <v>3085</v>
      </c>
      <c r="G4" s="1773"/>
      <c r="H4" s="1773"/>
      <c r="I4" s="1773"/>
      <c r="J4" s="44"/>
      <c r="K4" s="44"/>
      <c r="L4" s="44"/>
      <c r="M4" s="1813" t="s">
        <v>2194</v>
      </c>
      <c r="N4" s="1813"/>
    </row>
    <row r="5" spans="1:14" s="46" customFormat="1" ht="21" customHeight="1">
      <c r="A5" s="2073" t="s">
        <v>3086</v>
      </c>
      <c r="B5" s="2083"/>
      <c r="C5" s="2047" t="s">
        <v>3203</v>
      </c>
      <c r="D5" s="2047"/>
      <c r="E5" s="2047"/>
      <c r="F5" s="2047" t="s">
        <v>3204</v>
      </c>
      <c r="G5" s="2047"/>
      <c r="H5" s="2047"/>
      <c r="I5" s="2047" t="s">
        <v>3205</v>
      </c>
      <c r="J5" s="2047"/>
      <c r="K5" s="2047"/>
      <c r="L5" s="2047" t="s">
        <v>3206</v>
      </c>
      <c r="M5" s="2047"/>
      <c r="N5" s="2068"/>
    </row>
    <row r="6" spans="1:14" s="46" customFormat="1" ht="36" customHeight="1">
      <c r="A6" s="2074"/>
      <c r="B6" s="2084"/>
      <c r="C6" s="1560" t="s">
        <v>2195</v>
      </c>
      <c r="D6" s="1560" t="s">
        <v>1454</v>
      </c>
      <c r="E6" s="1560" t="s">
        <v>1453</v>
      </c>
      <c r="F6" s="1560" t="s">
        <v>2195</v>
      </c>
      <c r="G6" s="1560" t="s">
        <v>1454</v>
      </c>
      <c r="H6" s="1560" t="s">
        <v>1453</v>
      </c>
      <c r="I6" s="1560" t="s">
        <v>2195</v>
      </c>
      <c r="J6" s="1560" t="s">
        <v>1454</v>
      </c>
      <c r="K6" s="1560" t="s">
        <v>1453</v>
      </c>
      <c r="L6" s="1560" t="s">
        <v>2195</v>
      </c>
      <c r="M6" s="1560" t="s">
        <v>1454</v>
      </c>
      <c r="N6" s="1568" t="s">
        <v>1453</v>
      </c>
    </row>
    <row r="7" spans="1:14" s="46" customFormat="1" ht="26.1" customHeight="1">
      <c r="A7" s="1569" t="s">
        <v>67</v>
      </c>
      <c r="B7" s="1327" t="s">
        <v>49</v>
      </c>
      <c r="C7" s="299">
        <f>SUM(C8:C9)</f>
        <v>64244</v>
      </c>
      <c r="D7" s="287">
        <f>SUM(D8:D9)</f>
        <v>49046</v>
      </c>
      <c r="E7" s="289">
        <f>D7/C7*100</f>
        <v>76.343316107340769</v>
      </c>
      <c r="F7" s="287">
        <f>SUM(F8:F9)</f>
        <v>1362</v>
      </c>
      <c r="G7" s="287">
        <f>SUM(G8:G9)</f>
        <v>904</v>
      </c>
      <c r="H7" s="289">
        <f>G7/F7*100</f>
        <v>66.372980910425852</v>
      </c>
      <c r="I7" s="287">
        <f>SUM(I8:I9)</f>
        <v>52032</v>
      </c>
      <c r="J7" s="287">
        <f>SUM(J8:J9)</f>
        <v>39296</v>
      </c>
      <c r="K7" s="289">
        <f t="shared" ref="K7:K16" si="0">J7/I7*100</f>
        <v>75.522755227552267</v>
      </c>
      <c r="L7" s="287">
        <f>SUM(L8:L9)</f>
        <v>10850</v>
      </c>
      <c r="M7" s="287">
        <f>SUM(M8:M9)</f>
        <v>8846</v>
      </c>
      <c r="N7" s="289">
        <f t="shared" ref="N7:N16" si="1">M7/L7*100</f>
        <v>81.52995391705069</v>
      </c>
    </row>
    <row r="8" spans="1:14" s="46" customFormat="1" ht="26.1" customHeight="1">
      <c r="A8" s="47"/>
      <c r="B8" s="1327" t="s">
        <v>50</v>
      </c>
      <c r="C8" s="299">
        <f>SUM(F8,I8,L8)</f>
        <v>33827</v>
      </c>
      <c r="D8" s="287">
        <f>SUM(G8,J8,M8)</f>
        <v>25260</v>
      </c>
      <c r="E8" s="289">
        <f t="shared" ref="E8:E16" si="2">D8/C8*100</f>
        <v>74.674076920802918</v>
      </c>
      <c r="F8" s="287">
        <f>SUM(F11,F14,F17)</f>
        <v>665</v>
      </c>
      <c r="G8" s="287">
        <f>SUM(G11,G14,G17)</f>
        <v>447</v>
      </c>
      <c r="H8" s="289">
        <f>G8/F8*100</f>
        <v>67.218045112781951</v>
      </c>
      <c r="I8" s="287">
        <f>SUM(I11,I14,I17)</f>
        <v>27608</v>
      </c>
      <c r="J8" s="287">
        <f>SUM(J11,J14,J17)</f>
        <v>20361</v>
      </c>
      <c r="K8" s="289">
        <f t="shared" si="0"/>
        <v>73.750362213851062</v>
      </c>
      <c r="L8" s="287">
        <f>SUM(L11,L14,L17)</f>
        <v>5554</v>
      </c>
      <c r="M8" s="287">
        <f>SUM(M11,M14,M17)</f>
        <v>4452</v>
      </c>
      <c r="N8" s="289">
        <f t="shared" si="1"/>
        <v>80.158444364422039</v>
      </c>
    </row>
    <row r="9" spans="1:14" s="46" customFormat="1" ht="26.1" customHeight="1">
      <c r="A9" s="47"/>
      <c r="B9" s="1327" t="s">
        <v>51</v>
      </c>
      <c r="C9" s="299">
        <f>SUM(F9,I9,L9)</f>
        <v>30417</v>
      </c>
      <c r="D9" s="287">
        <f>SUM(G9,J9,M9)</f>
        <v>23786</v>
      </c>
      <c r="E9" s="289">
        <f t="shared" si="2"/>
        <v>78.19969096229083</v>
      </c>
      <c r="F9" s="287">
        <f>SUM(F12,F15,F18)</f>
        <v>697</v>
      </c>
      <c r="G9" s="287">
        <f>SUM(G12,G15,G18)</f>
        <v>457</v>
      </c>
      <c r="H9" s="289">
        <f t="shared" ref="H9:H16" si="3">G9/F9*100</f>
        <v>65.566714490674315</v>
      </c>
      <c r="I9" s="287">
        <f>SUM(I12,I15,I18)</f>
        <v>24424</v>
      </c>
      <c r="J9" s="287">
        <f>SUM(J12,J15,J18)</f>
        <v>18935</v>
      </c>
      <c r="K9" s="289">
        <f t="shared" si="0"/>
        <v>77.526203734032094</v>
      </c>
      <c r="L9" s="287">
        <f>SUM(L12,L15,L18)</f>
        <v>5296</v>
      </c>
      <c r="M9" s="287">
        <f>SUM(M12,M15,M18)</f>
        <v>4394</v>
      </c>
      <c r="N9" s="289">
        <f t="shared" si="1"/>
        <v>82.968277945619334</v>
      </c>
    </row>
    <row r="10" spans="1:14" s="46" customFormat="1" ht="26.1" customHeight="1">
      <c r="A10" s="47" t="s">
        <v>1083</v>
      </c>
      <c r="B10" s="1327" t="s">
        <v>49</v>
      </c>
      <c r="C10" s="299">
        <f>SUM(C11:C12)</f>
        <v>21144</v>
      </c>
      <c r="D10" s="287">
        <f>SUM(D11:D12)</f>
        <v>15132</v>
      </c>
      <c r="E10" s="289">
        <f t="shared" si="2"/>
        <v>71.566401816118059</v>
      </c>
      <c r="F10" s="287">
        <f>SUM(F11:F12)</f>
        <v>454</v>
      </c>
      <c r="G10" s="287">
        <f>SUM(G11:G12)</f>
        <v>283</v>
      </c>
      <c r="H10" s="289">
        <f t="shared" si="3"/>
        <v>62.33480176211453</v>
      </c>
      <c r="I10" s="287">
        <f>SUM(I11:I12)</f>
        <v>16953</v>
      </c>
      <c r="J10" s="287">
        <f>SUM(J11:J12)</f>
        <v>11990</v>
      </c>
      <c r="K10" s="289">
        <f t="shared" si="0"/>
        <v>70.724945437385713</v>
      </c>
      <c r="L10" s="287">
        <f>SUM(L11:L12)</f>
        <v>3737</v>
      </c>
      <c r="M10" s="287">
        <f>SUM(M11:M12)</f>
        <v>2859</v>
      </c>
      <c r="N10" s="289">
        <f t="shared" si="1"/>
        <v>76.505218089376498</v>
      </c>
    </row>
    <row r="11" spans="1:14" s="46" customFormat="1" ht="26.1" customHeight="1">
      <c r="A11" s="47"/>
      <c r="B11" s="1327" t="s">
        <v>50</v>
      </c>
      <c r="C11" s="299">
        <f>SUM(F11,I11,L11)</f>
        <v>11089</v>
      </c>
      <c r="D11" s="287">
        <f>SUM(G11,J11,M11)</f>
        <v>7786</v>
      </c>
      <c r="E11" s="289">
        <f t="shared" si="2"/>
        <v>70.213725313373615</v>
      </c>
      <c r="F11" s="287">
        <v>221</v>
      </c>
      <c r="G11" s="287">
        <v>146</v>
      </c>
      <c r="H11" s="289">
        <f>G11/F11*100</f>
        <v>66.063348416289585</v>
      </c>
      <c r="I11" s="287">
        <v>8950</v>
      </c>
      <c r="J11" s="287">
        <v>6204</v>
      </c>
      <c r="K11" s="289">
        <f t="shared" si="0"/>
        <v>69.318435754189949</v>
      </c>
      <c r="L11" s="287">
        <v>1918</v>
      </c>
      <c r="M11" s="287">
        <v>1436</v>
      </c>
      <c r="N11" s="289">
        <f t="shared" si="1"/>
        <v>74.869655891553705</v>
      </c>
    </row>
    <row r="12" spans="1:14" s="46" customFormat="1" ht="26.1" customHeight="1">
      <c r="A12" s="47"/>
      <c r="B12" s="1327" t="s">
        <v>51</v>
      </c>
      <c r="C12" s="299">
        <f>SUM(F12,I12,L12)</f>
        <v>10055</v>
      </c>
      <c r="D12" s="287">
        <f>SUM(G12,J12,M12)</f>
        <v>7346</v>
      </c>
      <c r="E12" s="289">
        <f t="shared" si="2"/>
        <v>73.058180009945303</v>
      </c>
      <c r="F12" s="287">
        <v>233</v>
      </c>
      <c r="G12" s="287">
        <v>137</v>
      </c>
      <c r="H12" s="289">
        <f t="shared" si="3"/>
        <v>58.798283261802574</v>
      </c>
      <c r="I12" s="287">
        <v>8003</v>
      </c>
      <c r="J12" s="287">
        <v>5786</v>
      </c>
      <c r="K12" s="289">
        <f t="shared" si="0"/>
        <v>72.297888291890544</v>
      </c>
      <c r="L12" s="287">
        <v>1819</v>
      </c>
      <c r="M12" s="287">
        <v>1423</v>
      </c>
      <c r="N12" s="289">
        <f t="shared" si="1"/>
        <v>78.229796591533812</v>
      </c>
    </row>
    <row r="13" spans="1:14" s="46" customFormat="1" ht="26.1" customHeight="1">
      <c r="A13" s="47" t="s">
        <v>2377</v>
      </c>
      <c r="B13" s="1327" t="s">
        <v>49</v>
      </c>
      <c r="C13" s="299">
        <f>SUM(C14:C15)</f>
        <v>21586</v>
      </c>
      <c r="D13" s="287">
        <f>SUM(D14:D15)</f>
        <v>16517</v>
      </c>
      <c r="E13" s="289">
        <f t="shared" si="2"/>
        <v>76.517187065690734</v>
      </c>
      <c r="F13" s="287">
        <f>SUM(F14:F15)</f>
        <v>459</v>
      </c>
      <c r="G13" s="287">
        <f>SUM(G14:G15)</f>
        <v>308</v>
      </c>
      <c r="H13" s="289">
        <f t="shared" si="3"/>
        <v>67.102396514161228</v>
      </c>
      <c r="I13" s="287">
        <f>SUM(I14:I15)</f>
        <v>17520</v>
      </c>
      <c r="J13" s="287">
        <f>SUM(J14:J15)</f>
        <v>13231</v>
      </c>
      <c r="K13" s="289">
        <f t="shared" si="0"/>
        <v>75.519406392694066</v>
      </c>
      <c r="L13" s="287">
        <f>SUM(L14:L15)</f>
        <v>3607</v>
      </c>
      <c r="M13" s="287">
        <f>SUM(M14:M15)</f>
        <v>2978</v>
      </c>
      <c r="N13" s="289">
        <f t="shared" si="1"/>
        <v>82.561685611311347</v>
      </c>
    </row>
    <row r="14" spans="1:14" s="46" customFormat="1" ht="26.1" customHeight="1">
      <c r="A14" s="47"/>
      <c r="B14" s="1327" t="s">
        <v>50</v>
      </c>
      <c r="C14" s="299">
        <f>SUM(F14,I14,L14)</f>
        <v>11421</v>
      </c>
      <c r="D14" s="287">
        <f>SUM(G14,J14,M14)</f>
        <v>8525</v>
      </c>
      <c r="E14" s="289">
        <f t="shared" si="2"/>
        <v>74.643201120742503</v>
      </c>
      <c r="F14" s="287">
        <v>216</v>
      </c>
      <c r="G14" s="287">
        <v>140</v>
      </c>
      <c r="H14" s="289">
        <f>G14/F14*100</f>
        <v>64.81481481481481</v>
      </c>
      <c r="I14" s="287">
        <v>9358</v>
      </c>
      <c r="J14" s="287">
        <v>6895</v>
      </c>
      <c r="K14" s="289">
        <f>J14/I14*100</f>
        <v>73.680273562727081</v>
      </c>
      <c r="L14" s="287">
        <v>1847</v>
      </c>
      <c r="M14" s="287">
        <v>1490</v>
      </c>
      <c r="N14" s="289">
        <f t="shared" si="1"/>
        <v>80.671358960476454</v>
      </c>
    </row>
    <row r="15" spans="1:14" s="46" customFormat="1" ht="26.1" customHeight="1">
      <c r="A15" s="47"/>
      <c r="B15" s="1327" t="s">
        <v>51</v>
      </c>
      <c r="C15" s="299">
        <f>SUM(F15,I15,L15)</f>
        <v>10165</v>
      </c>
      <c r="D15" s="287">
        <f>SUM(G15,J15,M15)</f>
        <v>7992</v>
      </c>
      <c r="E15" s="289">
        <f t="shared" si="2"/>
        <v>78.622725036891296</v>
      </c>
      <c r="F15" s="287">
        <v>243</v>
      </c>
      <c r="G15" s="287">
        <v>168</v>
      </c>
      <c r="H15" s="289">
        <f t="shared" si="3"/>
        <v>69.135802469135797</v>
      </c>
      <c r="I15" s="287">
        <v>8162</v>
      </c>
      <c r="J15" s="287">
        <v>6336</v>
      </c>
      <c r="K15" s="289">
        <f t="shared" si="0"/>
        <v>77.62803234501348</v>
      </c>
      <c r="L15" s="287">
        <v>1760</v>
      </c>
      <c r="M15" s="287">
        <v>1488</v>
      </c>
      <c r="N15" s="289">
        <f>M15/L15*100</f>
        <v>84.545454545454547</v>
      </c>
    </row>
    <row r="16" spans="1:14" s="46" customFormat="1" ht="26.1" customHeight="1">
      <c r="A16" s="47" t="s">
        <v>2378</v>
      </c>
      <c r="B16" s="1327" t="s">
        <v>49</v>
      </c>
      <c r="C16" s="299">
        <f>SUM(C17:C18)</f>
        <v>21514</v>
      </c>
      <c r="D16" s="287">
        <f>SUM(D17:D18)</f>
        <v>17397</v>
      </c>
      <c r="E16" s="289">
        <f t="shared" si="2"/>
        <v>80.863623686901548</v>
      </c>
      <c r="F16" s="287">
        <f>SUM(F17:F18)</f>
        <v>449</v>
      </c>
      <c r="G16" s="287">
        <f>SUM(G17:G18)</f>
        <v>313</v>
      </c>
      <c r="H16" s="289">
        <f t="shared" si="3"/>
        <v>69.710467706013361</v>
      </c>
      <c r="I16" s="287">
        <f>SUM(I17:I18)</f>
        <v>17559</v>
      </c>
      <c r="J16" s="287">
        <f>SUM(J17:J18)</f>
        <v>14075</v>
      </c>
      <c r="K16" s="289">
        <f t="shared" si="0"/>
        <v>80.15832336693434</v>
      </c>
      <c r="L16" s="287">
        <f>SUM(L17:L18)</f>
        <v>3506</v>
      </c>
      <c r="M16" s="287">
        <f>SUM(M17:M18)</f>
        <v>3009</v>
      </c>
      <c r="N16" s="289">
        <f t="shared" si="1"/>
        <v>85.824301197946369</v>
      </c>
    </row>
    <row r="17" spans="1:32" s="46" customFormat="1" ht="26.1" customHeight="1">
      <c r="B17" s="1327" t="s">
        <v>50</v>
      </c>
      <c r="C17" s="299">
        <f>SUM(F17,I17,L17)</f>
        <v>11317</v>
      </c>
      <c r="D17" s="287">
        <f>SUM(G17,J17,M17)</f>
        <v>8949</v>
      </c>
      <c r="E17" s="289">
        <f>D17/C17*100</f>
        <v>79.075726782716274</v>
      </c>
      <c r="F17" s="287">
        <v>228</v>
      </c>
      <c r="G17" s="287">
        <v>161</v>
      </c>
      <c r="H17" s="289">
        <f>G17/F17*100</f>
        <v>70.614035087719301</v>
      </c>
      <c r="I17" s="287">
        <v>9300</v>
      </c>
      <c r="J17" s="287">
        <v>7262</v>
      </c>
      <c r="K17" s="289">
        <f>J17/I17*100</f>
        <v>78.086021505376351</v>
      </c>
      <c r="L17" s="287">
        <v>1789</v>
      </c>
      <c r="M17" s="287">
        <v>1526</v>
      </c>
      <c r="N17" s="289">
        <f>M17/L17*100</f>
        <v>85.299049748462835</v>
      </c>
    </row>
    <row r="18" spans="1:32" s="46" customFormat="1" ht="26.1" customHeight="1">
      <c r="A18" s="1570"/>
      <c r="B18" s="1574" t="s">
        <v>51</v>
      </c>
      <c r="C18" s="1410">
        <f>SUM(F18,I18,L18)</f>
        <v>10197</v>
      </c>
      <c r="D18" s="288">
        <f>SUM(G18,J18,M18)</f>
        <v>8448</v>
      </c>
      <c r="E18" s="290">
        <f>D18/C18*100</f>
        <v>82.84789644012946</v>
      </c>
      <c r="F18" s="288">
        <v>221</v>
      </c>
      <c r="G18" s="288">
        <v>152</v>
      </c>
      <c r="H18" s="290">
        <f>G18/F18*100</f>
        <v>68.778280542986423</v>
      </c>
      <c r="I18" s="288">
        <v>8259</v>
      </c>
      <c r="J18" s="288">
        <v>6813</v>
      </c>
      <c r="K18" s="290">
        <f>J18/I18*100</f>
        <v>82.491827097711592</v>
      </c>
      <c r="L18" s="288">
        <v>1717</v>
      </c>
      <c r="M18" s="288">
        <v>1483</v>
      </c>
      <c r="N18" s="290">
        <f>M18/L18*100</f>
        <v>86.371578334304019</v>
      </c>
    </row>
    <row r="19" spans="1:32" s="94" customFormat="1" ht="13.9" customHeight="1">
      <c r="A19" s="69" t="s">
        <v>83</v>
      </c>
      <c r="B19" s="1595"/>
      <c r="C19" s="310" t="s">
        <v>84</v>
      </c>
      <c r="E19" s="53"/>
      <c r="F19" s="310" t="s">
        <v>85</v>
      </c>
      <c r="I19" s="311" t="s">
        <v>87</v>
      </c>
      <c r="L19" s="310"/>
      <c r="M19" s="310"/>
      <c r="N19" s="1607" t="s">
        <v>321</v>
      </c>
    </row>
    <row r="20" spans="1:32" s="94" customFormat="1" ht="13.9" customHeight="1">
      <c r="A20" s="1595"/>
      <c r="B20" s="1595"/>
      <c r="D20" s="1411"/>
      <c r="E20" s="53"/>
      <c r="F20" s="310" t="s">
        <v>86</v>
      </c>
      <c r="I20" s="46"/>
      <c r="J20" s="69"/>
      <c r="K20" s="1595"/>
      <c r="L20" s="46"/>
      <c r="M20" s="46"/>
    </row>
    <row r="21" spans="1:32" s="94" customFormat="1" ht="13.9" customHeight="1">
      <c r="A21" s="1595"/>
      <c r="B21" s="1595"/>
      <c r="D21" s="1412"/>
      <c r="E21" s="1413"/>
      <c r="F21" s="46"/>
      <c r="G21" s="46"/>
      <c r="H21" s="46"/>
      <c r="I21" s="46"/>
      <c r="J21" s="46"/>
      <c r="K21" s="1595"/>
      <c r="L21" s="46"/>
      <c r="M21" s="46"/>
    </row>
    <row r="22" spans="1:32" s="94" customFormat="1" ht="13.9" customHeight="1">
      <c r="A22" s="2137" t="s">
        <v>141</v>
      </c>
      <c r="B22" s="2137"/>
      <c r="C22" s="2137"/>
      <c r="D22" s="2137"/>
      <c r="E22" s="2137"/>
      <c r="F22" s="2137"/>
      <c r="G22" s="2137"/>
      <c r="H22" s="2137"/>
      <c r="I22" s="2137"/>
      <c r="J22" s="2137"/>
      <c r="K22" s="1596"/>
      <c r="L22" s="46"/>
      <c r="M22" s="46"/>
    </row>
    <row r="23" spans="1:32" s="94" customFormat="1" ht="13.9" customHeight="1">
      <c r="A23" s="2134" t="s">
        <v>272</v>
      </c>
      <c r="B23" s="2134"/>
      <c r="C23" s="2134"/>
      <c r="D23" s="2134"/>
      <c r="E23" s="2134"/>
      <c r="F23" s="2134"/>
      <c r="G23" s="2134"/>
      <c r="H23" s="2134"/>
      <c r="I23" s="2134"/>
      <c r="J23" s="2134"/>
      <c r="K23" s="1595"/>
      <c r="L23" s="46"/>
      <c r="M23" s="46"/>
    </row>
    <row r="24" spans="1:32" s="94" customFormat="1" ht="13.9" customHeight="1">
      <c r="A24" s="157"/>
      <c r="B24" s="157"/>
      <c r="AB24" s="1469"/>
      <c r="AC24" s="1469"/>
      <c r="AD24" s="1469"/>
      <c r="AE24" s="1469"/>
      <c r="AF24" s="1469"/>
    </row>
    <row r="25" spans="1:32" ht="27.75" customHeight="1"/>
  </sheetData>
  <mergeCells count="16">
    <mergeCell ref="A22:J22"/>
    <mergeCell ref="A23:J23"/>
    <mergeCell ref="A3:N3"/>
    <mergeCell ref="F4:I4"/>
    <mergeCell ref="M4:N4"/>
    <mergeCell ref="A5:B6"/>
    <mergeCell ref="C5:E5"/>
    <mergeCell ref="F5:H5"/>
    <mergeCell ref="I5:K5"/>
    <mergeCell ref="L5:N5"/>
    <mergeCell ref="A1:B1"/>
    <mergeCell ref="K1:L1"/>
    <mergeCell ref="M1:N1"/>
    <mergeCell ref="A2:B2"/>
    <mergeCell ref="K2:L2"/>
    <mergeCell ref="M2:N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orientation="landscape" r:id="rId1"/>
  <headerFooter alignWithMargins="0">
    <oddFooter>&amp;C&amp;"Times New Roman,標準"&amp;8&amp;A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50"/>
  <sheetViews>
    <sheetView view="pageBreakPreview" zoomScaleNormal="100" zoomScaleSheetLayoutView="100" workbookViewId="0">
      <selection activeCell="I10" sqref="I10"/>
    </sheetView>
  </sheetViews>
  <sheetFormatPr defaultColWidth="9" defaultRowHeight="12.75"/>
  <cols>
    <col min="1" max="1" width="11.625" style="349" customWidth="1"/>
    <col min="2" max="2" width="6.625" style="349" customWidth="1"/>
    <col min="3" max="3" width="6.75" style="349" customWidth="1"/>
    <col min="4" max="11" width="6.625" style="349" customWidth="1"/>
    <col min="12" max="12" width="6.75" style="349" customWidth="1"/>
    <col min="13" max="19" width="6.625" style="349" customWidth="1"/>
    <col min="20" max="16384" width="9" style="349"/>
  </cols>
  <sheetData>
    <row r="1" spans="1:19" s="13" customFormat="1" ht="16.5" customHeight="1">
      <c r="A1" s="1512" t="s">
        <v>143</v>
      </c>
      <c r="B1" s="1121"/>
      <c r="C1" s="1169"/>
      <c r="D1" s="1120"/>
      <c r="H1" s="1059"/>
      <c r="I1" s="1898"/>
      <c r="J1" s="1898"/>
      <c r="O1" s="1900" t="s">
        <v>1157</v>
      </c>
      <c r="P1" s="1900"/>
      <c r="Q1" s="1902" t="s">
        <v>1024</v>
      </c>
      <c r="R1" s="1902"/>
      <c r="S1" s="1902"/>
    </row>
    <row r="2" spans="1:19" s="13" customFormat="1" ht="18" customHeight="1">
      <c r="A2" s="1512" t="s">
        <v>1025</v>
      </c>
      <c r="B2" s="1014" t="s">
        <v>1556</v>
      </c>
      <c r="C2" s="1678"/>
      <c r="D2" s="1116"/>
      <c r="F2" s="83"/>
      <c r="H2" s="1168"/>
      <c r="I2" s="964"/>
      <c r="J2" s="1116"/>
      <c r="K2" s="83"/>
      <c r="L2" s="83"/>
      <c r="M2" s="83"/>
      <c r="N2" s="7" t="s">
        <v>220</v>
      </c>
      <c r="O2" s="2161" t="s">
        <v>228</v>
      </c>
      <c r="P2" s="2162"/>
      <c r="Q2" s="2163" t="s">
        <v>1550</v>
      </c>
      <c r="R2" s="2164"/>
      <c r="S2" s="2165"/>
    </row>
    <row r="3" spans="1:19" s="1114" customFormat="1" ht="19.5" customHeight="1">
      <c r="A3" s="1794" t="s">
        <v>1555</v>
      </c>
      <c r="B3" s="1794"/>
      <c r="C3" s="1794"/>
      <c r="D3" s="1794"/>
      <c r="E3" s="1794"/>
      <c r="F3" s="1794"/>
      <c r="G3" s="1794"/>
      <c r="H3" s="1794"/>
      <c r="I3" s="1794"/>
      <c r="J3" s="1794"/>
      <c r="K3" s="1794"/>
      <c r="L3" s="1794"/>
      <c r="M3" s="1794"/>
      <c r="N3" s="1794"/>
      <c r="O3" s="1794"/>
      <c r="P3" s="1794"/>
      <c r="Q3" s="1794"/>
      <c r="R3" s="1794"/>
      <c r="S3" s="1794"/>
    </row>
    <row r="4" spans="1:19" s="13" customFormat="1" ht="17.45" customHeight="1">
      <c r="G4" s="1891" t="s">
        <v>1554</v>
      </c>
      <c r="H4" s="1891"/>
      <c r="I4" s="1891"/>
      <c r="J4" s="1891"/>
      <c r="K4" s="1891"/>
      <c r="L4" s="1891"/>
      <c r="S4" s="1689" t="s">
        <v>1546</v>
      </c>
    </row>
    <row r="5" spans="1:19" s="13" customFormat="1" ht="20.100000000000001" customHeight="1">
      <c r="A5" s="1737" t="s">
        <v>349</v>
      </c>
      <c r="B5" s="1894" t="s">
        <v>441</v>
      </c>
      <c r="C5" s="1894"/>
      <c r="D5" s="1894"/>
      <c r="E5" s="1894"/>
      <c r="F5" s="1894"/>
      <c r="G5" s="1894"/>
      <c r="H5" s="1894"/>
      <c r="I5" s="1894"/>
      <c r="J5" s="1894"/>
      <c r="K5" s="1894" t="s">
        <v>164</v>
      </c>
      <c r="L5" s="1894"/>
      <c r="M5" s="1894"/>
      <c r="N5" s="1894"/>
      <c r="O5" s="1894"/>
      <c r="P5" s="1894"/>
      <c r="Q5" s="1894"/>
      <c r="R5" s="1894"/>
      <c r="S5" s="1894"/>
    </row>
    <row r="6" spans="1:19" ht="20.100000000000001" customHeight="1">
      <c r="A6" s="1737"/>
      <c r="B6" s="1797" t="s">
        <v>672</v>
      </c>
      <c r="C6" s="1112"/>
      <c r="D6" s="1897" t="s">
        <v>1545</v>
      </c>
      <c r="E6" s="1897"/>
      <c r="F6" s="1897"/>
      <c r="G6" s="1897" t="s">
        <v>1544</v>
      </c>
      <c r="H6" s="1897"/>
      <c r="I6" s="1897"/>
      <c r="J6" s="1897"/>
      <c r="K6" s="1797" t="s">
        <v>672</v>
      </c>
      <c r="L6" s="1112"/>
      <c r="M6" s="1897" t="s">
        <v>1545</v>
      </c>
      <c r="N6" s="1897"/>
      <c r="O6" s="1897"/>
      <c r="P6" s="1897" t="s">
        <v>1544</v>
      </c>
      <c r="Q6" s="1897"/>
      <c r="R6" s="1897"/>
      <c r="S6" s="1897"/>
    </row>
    <row r="7" spans="1:19" ht="30.2" customHeight="1">
      <c r="A7" s="1737"/>
      <c r="B7" s="1739"/>
      <c r="C7" s="1455" t="s">
        <v>1543</v>
      </c>
      <c r="D7" s="1439" t="s">
        <v>391</v>
      </c>
      <c r="E7" s="1439" t="s">
        <v>1542</v>
      </c>
      <c r="F7" s="1439" t="s">
        <v>1541</v>
      </c>
      <c r="G7" s="1455" t="s">
        <v>1540</v>
      </c>
      <c r="H7" s="1455" t="s">
        <v>1539</v>
      </c>
      <c r="I7" s="1455" t="s">
        <v>1538</v>
      </c>
      <c r="J7" s="1439" t="s">
        <v>1537</v>
      </c>
      <c r="K7" s="1739"/>
      <c r="L7" s="1455" t="s">
        <v>1543</v>
      </c>
      <c r="M7" s="1439" t="s">
        <v>391</v>
      </c>
      <c r="N7" s="1439" t="s">
        <v>1542</v>
      </c>
      <c r="O7" s="1439" t="s">
        <v>1541</v>
      </c>
      <c r="P7" s="1455" t="s">
        <v>1540</v>
      </c>
      <c r="Q7" s="1455" t="s">
        <v>1539</v>
      </c>
      <c r="R7" s="1455" t="s">
        <v>1538</v>
      </c>
      <c r="S7" s="1439" t="s">
        <v>1537</v>
      </c>
    </row>
    <row r="8" spans="1:19" ht="26.1" customHeight="1">
      <c r="A8" s="1462" t="s">
        <v>350</v>
      </c>
      <c r="B8" s="298">
        <f t="shared" ref="B8:B20" si="0">K8+B33+K33</f>
        <v>61</v>
      </c>
      <c r="C8" s="1499">
        <f t="shared" ref="C8:C20" si="1">L8+C33+L33</f>
        <v>37</v>
      </c>
      <c r="D8" s="1499">
        <f t="shared" ref="D8:D20" si="2">M8+D33+M33</f>
        <v>37</v>
      </c>
      <c r="E8" s="1499">
        <f t="shared" ref="E8:E20" si="3">N8+E33+N33</f>
        <v>1</v>
      </c>
      <c r="F8" s="1499">
        <f t="shared" ref="F8:F20" si="4">O8+F33+O33</f>
        <v>36</v>
      </c>
      <c r="G8" s="21">
        <f t="shared" ref="G8:G20" si="5">P8+G33+P33</f>
        <v>85</v>
      </c>
      <c r="H8" s="181">
        <f t="shared" ref="H8:H20" si="6">Q8+H33+Q33</f>
        <v>23051</v>
      </c>
      <c r="I8" s="181">
        <f t="shared" ref="I8:I20" si="7">R8+I33+R33</f>
        <v>18605</v>
      </c>
      <c r="J8" s="1161">
        <f t="shared" ref="J8:J20" si="8">I8/H8*100</f>
        <v>80.712333521322293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</row>
    <row r="9" spans="1:19" ht="26.1" customHeight="1">
      <c r="A9" s="1507" t="s">
        <v>70</v>
      </c>
      <c r="B9" s="298">
        <f t="shared" si="0"/>
        <v>4</v>
      </c>
      <c r="C9" s="1499">
        <f t="shared" si="1"/>
        <v>2</v>
      </c>
      <c r="D9" s="1499">
        <f t="shared" si="2"/>
        <v>2</v>
      </c>
      <c r="E9" s="1499">
        <f t="shared" si="3"/>
        <v>0</v>
      </c>
      <c r="F9" s="21">
        <f t="shared" si="4"/>
        <v>2</v>
      </c>
      <c r="G9" s="21">
        <f t="shared" si="5"/>
        <v>6</v>
      </c>
      <c r="H9" s="21">
        <f t="shared" si="6"/>
        <v>2362</v>
      </c>
      <c r="I9" s="21">
        <f t="shared" si="7"/>
        <v>1890</v>
      </c>
      <c r="J9" s="1161">
        <f t="shared" si="8"/>
        <v>80.016934801016092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</row>
    <row r="10" spans="1:19" ht="26.1" customHeight="1">
      <c r="A10" s="1507" t="s">
        <v>71</v>
      </c>
      <c r="B10" s="298">
        <f t="shared" si="0"/>
        <v>4</v>
      </c>
      <c r="C10" s="1499">
        <f t="shared" si="1"/>
        <v>4</v>
      </c>
      <c r="D10" s="1499">
        <f t="shared" si="2"/>
        <v>4</v>
      </c>
      <c r="E10" s="1499">
        <f t="shared" si="3"/>
        <v>0</v>
      </c>
      <c r="F10" s="1499">
        <f t="shared" si="4"/>
        <v>4</v>
      </c>
      <c r="G10" s="21">
        <f t="shared" si="5"/>
        <v>4</v>
      </c>
      <c r="H10" s="21">
        <f t="shared" si="6"/>
        <v>1058</v>
      </c>
      <c r="I10" s="21">
        <f t="shared" si="7"/>
        <v>900</v>
      </c>
      <c r="J10" s="1161">
        <f t="shared" si="8"/>
        <v>85.066162570888466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</row>
    <row r="11" spans="1:19" ht="26.1" customHeight="1">
      <c r="A11" s="1507" t="s">
        <v>72</v>
      </c>
      <c r="B11" s="298">
        <f t="shared" si="0"/>
        <v>8</v>
      </c>
      <c r="C11" s="1499">
        <f t="shared" si="1"/>
        <v>4</v>
      </c>
      <c r="D11" s="1499">
        <f t="shared" si="2"/>
        <v>4</v>
      </c>
      <c r="E11" s="1499">
        <f t="shared" si="3"/>
        <v>0</v>
      </c>
      <c r="F11" s="1499">
        <f t="shared" si="4"/>
        <v>4</v>
      </c>
      <c r="G11" s="21">
        <f t="shared" si="5"/>
        <v>11</v>
      </c>
      <c r="H11" s="21">
        <f t="shared" si="6"/>
        <v>2914</v>
      </c>
      <c r="I11" s="21">
        <f t="shared" si="7"/>
        <v>2347</v>
      </c>
      <c r="J11" s="1161">
        <f t="shared" si="8"/>
        <v>80.542210020590261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</row>
    <row r="12" spans="1:19" ht="26.1" customHeight="1">
      <c r="A12" s="1507" t="s">
        <v>73</v>
      </c>
      <c r="B12" s="298">
        <f t="shared" si="0"/>
        <v>5</v>
      </c>
      <c r="C12" s="1499">
        <f t="shared" si="1"/>
        <v>3</v>
      </c>
      <c r="D12" s="1499">
        <f t="shared" si="2"/>
        <v>3</v>
      </c>
      <c r="E12" s="1499">
        <f t="shared" si="3"/>
        <v>0</v>
      </c>
      <c r="F12" s="1499">
        <f t="shared" si="4"/>
        <v>3</v>
      </c>
      <c r="G12" s="21">
        <f t="shared" si="5"/>
        <v>7</v>
      </c>
      <c r="H12" s="21">
        <f t="shared" si="6"/>
        <v>1169</v>
      </c>
      <c r="I12" s="21">
        <f t="shared" si="7"/>
        <v>991</v>
      </c>
      <c r="J12" s="1161">
        <f t="shared" si="8"/>
        <v>84.773310521813514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</row>
    <row r="13" spans="1:19" ht="26.1" customHeight="1">
      <c r="A13" s="1507" t="s">
        <v>74</v>
      </c>
      <c r="B13" s="298">
        <f t="shared" si="0"/>
        <v>5</v>
      </c>
      <c r="C13" s="1499">
        <f t="shared" si="1"/>
        <v>4</v>
      </c>
      <c r="D13" s="1499">
        <f t="shared" si="2"/>
        <v>4</v>
      </c>
      <c r="E13" s="1499">
        <f t="shared" si="3"/>
        <v>0</v>
      </c>
      <c r="F13" s="1499">
        <f t="shared" si="4"/>
        <v>4</v>
      </c>
      <c r="G13" s="21">
        <f t="shared" si="5"/>
        <v>5</v>
      </c>
      <c r="H13" s="21">
        <f t="shared" si="6"/>
        <v>1869</v>
      </c>
      <c r="I13" s="21">
        <f t="shared" si="7"/>
        <v>1593</v>
      </c>
      <c r="J13" s="1161">
        <f t="shared" si="8"/>
        <v>85.232744783306586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</row>
    <row r="14" spans="1:19" ht="26.1" customHeight="1">
      <c r="A14" s="1507" t="s">
        <v>75</v>
      </c>
      <c r="B14" s="298">
        <f t="shared" si="0"/>
        <v>5</v>
      </c>
      <c r="C14" s="1499">
        <f t="shared" si="1"/>
        <v>2</v>
      </c>
      <c r="D14" s="1499">
        <f t="shared" si="2"/>
        <v>2</v>
      </c>
      <c r="E14" s="1499">
        <f t="shared" si="3"/>
        <v>0</v>
      </c>
      <c r="F14" s="1499">
        <f t="shared" si="4"/>
        <v>2</v>
      </c>
      <c r="G14" s="21">
        <f t="shared" si="5"/>
        <v>7</v>
      </c>
      <c r="H14" s="21">
        <f t="shared" si="6"/>
        <v>1202</v>
      </c>
      <c r="I14" s="21">
        <f t="shared" si="7"/>
        <v>877</v>
      </c>
      <c r="J14" s="1161">
        <f t="shared" si="8"/>
        <v>72.961730449251249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</row>
    <row r="15" spans="1:19" ht="26.1" customHeight="1">
      <c r="A15" s="1507" t="s">
        <v>76</v>
      </c>
      <c r="B15" s="298">
        <f t="shared" si="0"/>
        <v>3</v>
      </c>
      <c r="C15" s="1499">
        <f t="shared" si="1"/>
        <v>3</v>
      </c>
      <c r="D15" s="1499">
        <f t="shared" si="2"/>
        <v>3</v>
      </c>
      <c r="E15" s="1499">
        <f t="shared" si="3"/>
        <v>0</v>
      </c>
      <c r="F15" s="1499">
        <f t="shared" si="4"/>
        <v>3</v>
      </c>
      <c r="G15" s="21">
        <f t="shared" si="5"/>
        <v>5</v>
      </c>
      <c r="H15" s="21">
        <f t="shared" si="6"/>
        <v>757</v>
      </c>
      <c r="I15" s="21">
        <f t="shared" si="7"/>
        <v>468</v>
      </c>
      <c r="J15" s="1161">
        <f t="shared" si="8"/>
        <v>61.822985468956404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</row>
    <row r="16" spans="1:19" ht="26.1" customHeight="1">
      <c r="A16" s="1507" t="s">
        <v>77</v>
      </c>
      <c r="B16" s="298">
        <f t="shared" si="0"/>
        <v>7</v>
      </c>
      <c r="C16" s="1499">
        <f t="shared" si="1"/>
        <v>3</v>
      </c>
      <c r="D16" s="1499">
        <f t="shared" si="2"/>
        <v>3</v>
      </c>
      <c r="E16" s="1499">
        <f t="shared" si="3"/>
        <v>1</v>
      </c>
      <c r="F16" s="1499">
        <f t="shared" si="4"/>
        <v>2</v>
      </c>
      <c r="G16" s="21">
        <f t="shared" si="5"/>
        <v>11</v>
      </c>
      <c r="H16" s="21">
        <f t="shared" si="6"/>
        <v>3960</v>
      </c>
      <c r="I16" s="21">
        <f t="shared" si="7"/>
        <v>3245</v>
      </c>
      <c r="J16" s="1161">
        <f t="shared" si="8"/>
        <v>81.944444444444443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</row>
    <row r="17" spans="1:32" ht="26.1" customHeight="1">
      <c r="A17" s="1507" t="s">
        <v>78</v>
      </c>
      <c r="B17" s="191">
        <f t="shared" si="0"/>
        <v>2</v>
      </c>
      <c r="C17" s="21">
        <f t="shared" si="1"/>
        <v>2</v>
      </c>
      <c r="D17" s="21">
        <f t="shared" si="2"/>
        <v>2</v>
      </c>
      <c r="E17" s="21">
        <f t="shared" si="3"/>
        <v>0</v>
      </c>
      <c r="F17" s="21">
        <f t="shared" si="4"/>
        <v>2</v>
      </c>
      <c r="G17" s="21">
        <f t="shared" si="5"/>
        <v>3</v>
      </c>
      <c r="H17" s="21">
        <f t="shared" si="6"/>
        <v>993</v>
      </c>
      <c r="I17" s="21">
        <f t="shared" si="7"/>
        <v>776</v>
      </c>
      <c r="J17" s="1161">
        <f t="shared" si="8"/>
        <v>78.147029204431021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</row>
    <row r="18" spans="1:32" ht="26.1" customHeight="1">
      <c r="A18" s="1507" t="s">
        <v>79</v>
      </c>
      <c r="B18" s="191">
        <f t="shared" si="0"/>
        <v>6</v>
      </c>
      <c r="C18" s="21">
        <f t="shared" si="1"/>
        <v>5</v>
      </c>
      <c r="D18" s="21">
        <f t="shared" si="2"/>
        <v>5</v>
      </c>
      <c r="E18" s="21">
        <f t="shared" si="3"/>
        <v>0</v>
      </c>
      <c r="F18" s="21">
        <f t="shared" si="4"/>
        <v>5</v>
      </c>
      <c r="G18" s="21">
        <f t="shared" si="5"/>
        <v>8</v>
      </c>
      <c r="H18" s="21">
        <f t="shared" si="6"/>
        <v>2232</v>
      </c>
      <c r="I18" s="21">
        <f t="shared" si="7"/>
        <v>1924</v>
      </c>
      <c r="J18" s="1161">
        <f t="shared" si="8"/>
        <v>86.200716845878134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</row>
    <row r="19" spans="1:32" ht="26.1" customHeight="1">
      <c r="A19" s="1507" t="s">
        <v>80</v>
      </c>
      <c r="B19" s="191">
        <f t="shared" si="0"/>
        <v>6</v>
      </c>
      <c r="C19" s="21">
        <f t="shared" si="1"/>
        <v>3</v>
      </c>
      <c r="D19" s="21">
        <f t="shared" si="2"/>
        <v>3</v>
      </c>
      <c r="E19" s="21">
        <f t="shared" si="3"/>
        <v>0</v>
      </c>
      <c r="F19" s="21">
        <f t="shared" si="4"/>
        <v>3</v>
      </c>
      <c r="G19" s="21">
        <f t="shared" si="5"/>
        <v>10</v>
      </c>
      <c r="H19" s="21">
        <f t="shared" si="6"/>
        <v>2752</v>
      </c>
      <c r="I19" s="21">
        <f t="shared" si="7"/>
        <v>2247</v>
      </c>
      <c r="J19" s="1161">
        <f t="shared" si="8"/>
        <v>81.649709302325576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</row>
    <row r="20" spans="1:32" ht="26.1" customHeight="1">
      <c r="A20" s="1683" t="s">
        <v>81</v>
      </c>
      <c r="B20" s="192">
        <f t="shared" si="0"/>
        <v>6</v>
      </c>
      <c r="C20" s="1505">
        <f t="shared" si="1"/>
        <v>2</v>
      </c>
      <c r="D20" s="1505">
        <f t="shared" si="2"/>
        <v>2</v>
      </c>
      <c r="E20" s="1505">
        <f t="shared" si="3"/>
        <v>0</v>
      </c>
      <c r="F20" s="1505">
        <f t="shared" si="4"/>
        <v>2</v>
      </c>
      <c r="G20" s="1505">
        <f t="shared" si="5"/>
        <v>8</v>
      </c>
      <c r="H20" s="1505">
        <f t="shared" si="6"/>
        <v>1783</v>
      </c>
      <c r="I20" s="1505">
        <f t="shared" si="7"/>
        <v>1347</v>
      </c>
      <c r="J20" s="1159">
        <f t="shared" si="8"/>
        <v>75.546831183398766</v>
      </c>
      <c r="K20" s="1505">
        <v>0</v>
      </c>
      <c r="L20" s="1505">
        <v>0</v>
      </c>
      <c r="M20" s="1505">
        <v>0</v>
      </c>
      <c r="N20" s="1505">
        <v>0</v>
      </c>
      <c r="O20" s="1505">
        <v>0</v>
      </c>
      <c r="P20" s="1505">
        <v>0</v>
      </c>
      <c r="Q20" s="1505">
        <v>0</v>
      </c>
      <c r="R20" s="1505">
        <v>0</v>
      </c>
      <c r="S20" s="1505">
        <v>0</v>
      </c>
    </row>
    <row r="21" spans="1:32" s="13" customFormat="1" ht="13.9" customHeight="1">
      <c r="A21" s="1467" t="s">
        <v>83</v>
      </c>
      <c r="B21" s="1177"/>
      <c r="C21" s="980"/>
      <c r="D21" s="1177" t="s">
        <v>84</v>
      </c>
      <c r="F21" s="980"/>
      <c r="G21" s="980"/>
      <c r="H21" s="1179"/>
      <c r="I21" s="1179" t="s">
        <v>85</v>
      </c>
      <c r="K21" s="1177"/>
      <c r="L21" s="1177"/>
      <c r="M21" s="1177" t="s">
        <v>87</v>
      </c>
      <c r="N21" s="980"/>
      <c r="P21" s="980"/>
      <c r="Q21" s="980"/>
      <c r="R21" s="980"/>
      <c r="S21" s="99" t="s">
        <v>1553</v>
      </c>
    </row>
    <row r="22" spans="1:32" s="13" customFormat="1" ht="13.9" customHeight="1">
      <c r="E22" s="507"/>
      <c r="I22" s="507" t="s">
        <v>86</v>
      </c>
    </row>
    <row r="23" spans="1:32" s="13" customFormat="1" ht="13.9" customHeight="1">
      <c r="A23" s="54" t="s">
        <v>1552</v>
      </c>
      <c r="B23" s="54"/>
      <c r="C23" s="54"/>
    </row>
    <row r="24" spans="1:32" s="13" customFormat="1" ht="13.9" customHeight="1">
      <c r="A24" s="94" t="s">
        <v>272</v>
      </c>
      <c r="B24" s="54"/>
      <c r="C24" s="54"/>
    </row>
    <row r="25" spans="1:32" s="94" customFormat="1" ht="13.9" customHeight="1">
      <c r="A25" s="157"/>
      <c r="B25" s="157"/>
      <c r="AB25" s="1469"/>
      <c r="AC25" s="1469"/>
      <c r="AD25" s="1469"/>
      <c r="AE25" s="1469"/>
      <c r="AF25" s="1469"/>
    </row>
    <row r="26" spans="1:32" s="13" customFormat="1" ht="23.1" customHeight="1">
      <c r="A26" s="1512" t="s">
        <v>143</v>
      </c>
      <c r="B26" s="1121"/>
      <c r="C26" s="1169"/>
      <c r="D26" s="1120"/>
      <c r="H26" s="1059"/>
      <c r="I26" s="1898"/>
      <c r="J26" s="1898"/>
      <c r="O26" s="1900" t="s">
        <v>1157</v>
      </c>
      <c r="P26" s="1900"/>
      <c r="Q26" s="1902" t="s">
        <v>1024</v>
      </c>
      <c r="R26" s="1902"/>
      <c r="S26" s="1902"/>
    </row>
    <row r="27" spans="1:32" s="13" customFormat="1" ht="23.1" customHeight="1">
      <c r="A27" s="1512" t="s">
        <v>1025</v>
      </c>
      <c r="B27" s="1014" t="s">
        <v>1551</v>
      </c>
      <c r="C27" s="1678"/>
      <c r="D27" s="1116"/>
      <c r="F27" s="83"/>
      <c r="H27" s="1168"/>
      <c r="I27" s="964"/>
      <c r="J27" s="1116"/>
      <c r="K27" s="83"/>
      <c r="L27" s="83"/>
      <c r="M27" s="83"/>
      <c r="N27" s="118"/>
      <c r="O27" s="1900" t="s">
        <v>228</v>
      </c>
      <c r="P27" s="1900"/>
      <c r="Q27" s="2163" t="s">
        <v>1550</v>
      </c>
      <c r="R27" s="2164"/>
      <c r="S27" s="2165"/>
    </row>
    <row r="28" spans="1:32" s="1114" customFormat="1" ht="26.45" customHeight="1">
      <c r="A28" s="1794" t="s">
        <v>1549</v>
      </c>
      <c r="B28" s="1794"/>
      <c r="C28" s="1794"/>
      <c r="D28" s="1794"/>
      <c r="E28" s="1794"/>
      <c r="F28" s="1794"/>
      <c r="G28" s="1794"/>
      <c r="H28" s="1794"/>
      <c r="I28" s="1794"/>
      <c r="J28" s="1794"/>
      <c r="K28" s="1794"/>
      <c r="L28" s="1794"/>
      <c r="M28" s="1794"/>
      <c r="N28" s="1794"/>
      <c r="O28" s="1794"/>
      <c r="P28" s="1794"/>
      <c r="Q28" s="1794"/>
      <c r="R28" s="1794"/>
      <c r="S28" s="1794"/>
      <c r="X28" s="1184" t="s">
        <v>1548</v>
      </c>
    </row>
    <row r="29" spans="1:32" s="13" customFormat="1" ht="27" customHeight="1">
      <c r="G29" s="1891" t="s">
        <v>1547</v>
      </c>
      <c r="H29" s="1891"/>
      <c r="I29" s="1891"/>
      <c r="J29" s="1891"/>
      <c r="K29" s="1891"/>
      <c r="L29" s="1891"/>
      <c r="S29" s="1689" t="s">
        <v>1546</v>
      </c>
    </row>
    <row r="30" spans="1:32" s="13" customFormat="1" ht="23.25" customHeight="1">
      <c r="A30" s="1737" t="s">
        <v>349</v>
      </c>
      <c r="B30" s="1894" t="s">
        <v>442</v>
      </c>
      <c r="C30" s="1894"/>
      <c r="D30" s="1894"/>
      <c r="E30" s="1894"/>
      <c r="F30" s="1894"/>
      <c r="G30" s="1894"/>
      <c r="H30" s="1894"/>
      <c r="I30" s="1894"/>
      <c r="J30" s="1894"/>
      <c r="K30" s="1894" t="s">
        <v>213</v>
      </c>
      <c r="L30" s="1894"/>
      <c r="M30" s="1894"/>
      <c r="N30" s="1894"/>
      <c r="O30" s="1894"/>
      <c r="P30" s="1894"/>
      <c r="Q30" s="1894"/>
      <c r="R30" s="1894"/>
      <c r="S30" s="1905"/>
    </row>
    <row r="31" spans="1:32" ht="24.75" customHeight="1">
      <c r="A31" s="1737"/>
      <c r="B31" s="1797" t="s">
        <v>672</v>
      </c>
      <c r="C31" s="1112"/>
      <c r="D31" s="1897" t="s">
        <v>1545</v>
      </c>
      <c r="E31" s="1897"/>
      <c r="F31" s="1897"/>
      <c r="G31" s="1897" t="s">
        <v>1544</v>
      </c>
      <c r="H31" s="1897"/>
      <c r="I31" s="1897"/>
      <c r="J31" s="1897"/>
      <c r="K31" s="1797" t="s">
        <v>672</v>
      </c>
      <c r="L31" s="1112"/>
      <c r="M31" s="1897" t="s">
        <v>1545</v>
      </c>
      <c r="N31" s="1897"/>
      <c r="O31" s="1897"/>
      <c r="P31" s="1897" t="s">
        <v>1544</v>
      </c>
      <c r="Q31" s="1897"/>
      <c r="R31" s="1897"/>
      <c r="S31" s="1904"/>
    </row>
    <row r="32" spans="1:32" ht="30.2" customHeight="1">
      <c r="A32" s="1737"/>
      <c r="B32" s="1739"/>
      <c r="C32" s="1455" t="s">
        <v>1543</v>
      </c>
      <c r="D32" s="1439" t="s">
        <v>391</v>
      </c>
      <c r="E32" s="1439" t="s">
        <v>1542</v>
      </c>
      <c r="F32" s="1439" t="s">
        <v>1541</v>
      </c>
      <c r="G32" s="1455" t="s">
        <v>1540</v>
      </c>
      <c r="H32" s="1455" t="s">
        <v>1539</v>
      </c>
      <c r="I32" s="1455" t="s">
        <v>1538</v>
      </c>
      <c r="J32" s="1439" t="s">
        <v>1537</v>
      </c>
      <c r="K32" s="1739"/>
      <c r="L32" s="1455" t="s">
        <v>1543</v>
      </c>
      <c r="M32" s="1439" t="s">
        <v>391</v>
      </c>
      <c r="N32" s="1439" t="s">
        <v>1542</v>
      </c>
      <c r="O32" s="1439" t="s">
        <v>1541</v>
      </c>
      <c r="P32" s="1455" t="s">
        <v>1540</v>
      </c>
      <c r="Q32" s="1455" t="s">
        <v>1539</v>
      </c>
      <c r="R32" s="1455" t="s">
        <v>1538</v>
      </c>
      <c r="S32" s="1463" t="s">
        <v>1537</v>
      </c>
    </row>
    <row r="33" spans="1:19" ht="24.95" customHeight="1">
      <c r="A33" s="1462" t="s">
        <v>350</v>
      </c>
      <c r="B33" s="298">
        <v>59</v>
      </c>
      <c r="C33" s="1499">
        <v>36</v>
      </c>
      <c r="D33" s="1499">
        <f t="shared" ref="D33:I33" si="9">SUM(D34:D45)</f>
        <v>36</v>
      </c>
      <c r="E33" s="1499">
        <f t="shared" si="9"/>
        <v>1</v>
      </c>
      <c r="F33" s="1499">
        <f t="shared" si="9"/>
        <v>35</v>
      </c>
      <c r="G33" s="1499">
        <f t="shared" si="9"/>
        <v>70</v>
      </c>
      <c r="H33" s="1497">
        <f t="shared" si="9"/>
        <v>20364</v>
      </c>
      <c r="I33" s="1497">
        <f t="shared" si="9"/>
        <v>16451</v>
      </c>
      <c r="J33" s="1161">
        <f t="shared" ref="J33:J45" si="10">I33/H33*100</f>
        <v>80.784718130033397</v>
      </c>
      <c r="K33" s="21">
        <v>2</v>
      </c>
      <c r="L33" s="21">
        <v>1</v>
      </c>
      <c r="M33" s="21">
        <f t="shared" ref="M33:R33" si="11">SUM(M34:M45)</f>
        <v>1</v>
      </c>
      <c r="N33" s="21">
        <f t="shared" si="11"/>
        <v>0</v>
      </c>
      <c r="O33" s="21">
        <f t="shared" si="11"/>
        <v>1</v>
      </c>
      <c r="P33" s="21">
        <f t="shared" si="11"/>
        <v>15</v>
      </c>
      <c r="Q33" s="21">
        <f t="shared" si="11"/>
        <v>2687</v>
      </c>
      <c r="R33" s="21">
        <f t="shared" si="11"/>
        <v>2154</v>
      </c>
      <c r="S33" s="1161">
        <f>R33/Q33*100</f>
        <v>80.163751395608486</v>
      </c>
    </row>
    <row r="34" spans="1:19" ht="24.95" customHeight="1">
      <c r="A34" s="1507" t="s">
        <v>70</v>
      </c>
      <c r="B34" s="298">
        <v>4</v>
      </c>
      <c r="C34" s="1499">
        <v>2</v>
      </c>
      <c r="D34" s="1499">
        <f t="shared" ref="D34:D45" si="12">SUM(E34:F34)</f>
        <v>2</v>
      </c>
      <c r="E34" s="1499">
        <v>0</v>
      </c>
      <c r="F34" s="21">
        <v>2</v>
      </c>
      <c r="G34" s="21">
        <v>6</v>
      </c>
      <c r="H34" s="21">
        <v>2362</v>
      </c>
      <c r="I34" s="21">
        <v>1890</v>
      </c>
      <c r="J34" s="1161">
        <f t="shared" si="10"/>
        <v>80.016934801016092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1161">
        <v>0</v>
      </c>
    </row>
    <row r="35" spans="1:19" ht="24.95" customHeight="1">
      <c r="A35" s="1507" t="s">
        <v>71</v>
      </c>
      <c r="B35" s="298">
        <v>4</v>
      </c>
      <c r="C35" s="1499">
        <v>4</v>
      </c>
      <c r="D35" s="1499">
        <f t="shared" si="12"/>
        <v>4</v>
      </c>
      <c r="E35" s="1499">
        <v>0</v>
      </c>
      <c r="F35" s="1499">
        <v>4</v>
      </c>
      <c r="G35" s="21">
        <v>4</v>
      </c>
      <c r="H35" s="21">
        <v>1058</v>
      </c>
      <c r="I35" s="21">
        <v>900</v>
      </c>
      <c r="J35" s="1161">
        <f t="shared" si="10"/>
        <v>85.066162570888466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1161">
        <v>0</v>
      </c>
    </row>
    <row r="36" spans="1:19" ht="24.95" customHeight="1">
      <c r="A36" s="1507" t="s">
        <v>72</v>
      </c>
      <c r="B36" s="298">
        <v>7</v>
      </c>
      <c r="C36" s="1499">
        <v>4</v>
      </c>
      <c r="D36" s="1499">
        <f t="shared" si="12"/>
        <v>4</v>
      </c>
      <c r="E36" s="1499">
        <v>0</v>
      </c>
      <c r="F36" s="1499">
        <v>4</v>
      </c>
      <c r="G36" s="21">
        <v>8</v>
      </c>
      <c r="H36" s="21">
        <v>2401</v>
      </c>
      <c r="I36" s="21">
        <v>1983</v>
      </c>
      <c r="J36" s="1161">
        <f t="shared" si="10"/>
        <v>82.590587255310282</v>
      </c>
      <c r="K36" s="21">
        <v>1</v>
      </c>
      <c r="L36" s="21">
        <v>0</v>
      </c>
      <c r="M36" s="21">
        <v>0</v>
      </c>
      <c r="N36" s="21">
        <v>0</v>
      </c>
      <c r="O36" s="21">
        <v>0</v>
      </c>
      <c r="P36" s="21">
        <v>3</v>
      </c>
      <c r="Q36" s="21">
        <v>513</v>
      </c>
      <c r="R36" s="21">
        <v>364</v>
      </c>
      <c r="S36" s="1161">
        <f>R36/Q36*100</f>
        <v>70.955165692007796</v>
      </c>
    </row>
    <row r="37" spans="1:19" ht="24.95" customHeight="1">
      <c r="A37" s="1507" t="s">
        <v>73</v>
      </c>
      <c r="B37" s="298">
        <v>5</v>
      </c>
      <c r="C37" s="1499">
        <v>3</v>
      </c>
      <c r="D37" s="1499">
        <f t="shared" si="12"/>
        <v>3</v>
      </c>
      <c r="E37" s="1499">
        <v>0</v>
      </c>
      <c r="F37" s="1499">
        <v>3</v>
      </c>
      <c r="G37" s="21">
        <v>7</v>
      </c>
      <c r="H37" s="21">
        <v>1169</v>
      </c>
      <c r="I37" s="21">
        <v>991</v>
      </c>
      <c r="J37" s="1161">
        <f t="shared" si="10"/>
        <v>84.773310521813514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1161">
        <v>0</v>
      </c>
    </row>
    <row r="38" spans="1:19" ht="24.95" customHeight="1">
      <c r="A38" s="1507" t="s">
        <v>74</v>
      </c>
      <c r="B38" s="298">
        <v>5</v>
      </c>
      <c r="C38" s="1499">
        <v>4</v>
      </c>
      <c r="D38" s="1499">
        <f t="shared" si="12"/>
        <v>4</v>
      </c>
      <c r="E38" s="1499">
        <v>0</v>
      </c>
      <c r="F38" s="1499">
        <v>4</v>
      </c>
      <c r="G38" s="21">
        <v>5</v>
      </c>
      <c r="H38" s="21">
        <v>1869</v>
      </c>
      <c r="I38" s="21">
        <v>1593</v>
      </c>
      <c r="J38" s="1161">
        <f t="shared" si="10"/>
        <v>85.232744783306586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1161">
        <v>0</v>
      </c>
    </row>
    <row r="39" spans="1:19" ht="24.95" customHeight="1">
      <c r="A39" s="1507" t="s">
        <v>75</v>
      </c>
      <c r="B39" s="298">
        <v>5</v>
      </c>
      <c r="C39" s="1499">
        <v>2</v>
      </c>
      <c r="D39" s="1499">
        <f t="shared" si="12"/>
        <v>2</v>
      </c>
      <c r="E39" s="1499">
        <v>0</v>
      </c>
      <c r="F39" s="1499">
        <v>2</v>
      </c>
      <c r="G39" s="21">
        <v>6</v>
      </c>
      <c r="H39" s="21">
        <v>1130</v>
      </c>
      <c r="I39" s="21">
        <v>831</v>
      </c>
      <c r="J39" s="1161">
        <f t="shared" si="10"/>
        <v>73.539823008849552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1</v>
      </c>
      <c r="Q39" s="21">
        <v>72</v>
      </c>
      <c r="R39" s="21">
        <v>46</v>
      </c>
      <c r="S39" s="1161">
        <f>R39/Q39*100</f>
        <v>63.888888888888886</v>
      </c>
    </row>
    <row r="40" spans="1:19" ht="24.95" customHeight="1">
      <c r="A40" s="1507" t="s">
        <v>76</v>
      </c>
      <c r="B40" s="298">
        <v>3</v>
      </c>
      <c r="C40" s="1499">
        <v>3</v>
      </c>
      <c r="D40" s="1499">
        <f t="shared" si="12"/>
        <v>3</v>
      </c>
      <c r="E40" s="1499">
        <v>0</v>
      </c>
      <c r="F40" s="1499">
        <v>3</v>
      </c>
      <c r="G40" s="21">
        <v>4</v>
      </c>
      <c r="H40" s="21">
        <v>756</v>
      </c>
      <c r="I40" s="21">
        <v>468</v>
      </c>
      <c r="J40" s="1161">
        <f t="shared" si="10"/>
        <v>61.904761904761905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1</v>
      </c>
      <c r="Q40" s="21">
        <v>1</v>
      </c>
      <c r="R40" s="21">
        <v>0</v>
      </c>
      <c r="S40" s="1161">
        <f>R40/Q40*100</f>
        <v>0</v>
      </c>
    </row>
    <row r="41" spans="1:19" ht="24.95" customHeight="1">
      <c r="A41" s="1507" t="s">
        <v>77</v>
      </c>
      <c r="B41" s="298">
        <v>6</v>
      </c>
      <c r="C41" s="1499">
        <v>2</v>
      </c>
      <c r="D41" s="1499">
        <f t="shared" si="12"/>
        <v>2</v>
      </c>
      <c r="E41" s="1499">
        <v>1</v>
      </c>
      <c r="F41" s="1499">
        <v>1</v>
      </c>
      <c r="G41" s="21">
        <v>7</v>
      </c>
      <c r="H41" s="21">
        <v>2724</v>
      </c>
      <c r="I41" s="21">
        <v>2312</v>
      </c>
      <c r="J41" s="1161">
        <f t="shared" si="10"/>
        <v>84.875183553597651</v>
      </c>
      <c r="K41" s="21">
        <v>1</v>
      </c>
      <c r="L41" s="21">
        <v>1</v>
      </c>
      <c r="M41" s="21">
        <v>1</v>
      </c>
      <c r="N41" s="21">
        <v>0</v>
      </c>
      <c r="O41" s="21">
        <v>1</v>
      </c>
      <c r="P41" s="21">
        <v>4</v>
      </c>
      <c r="Q41" s="21">
        <v>1236</v>
      </c>
      <c r="R41" s="21">
        <v>933</v>
      </c>
      <c r="S41" s="1161">
        <f>R41/Q41*100</f>
        <v>75.485436893203882</v>
      </c>
    </row>
    <row r="42" spans="1:19" ht="24.95" customHeight="1">
      <c r="A42" s="1507" t="s">
        <v>78</v>
      </c>
      <c r="B42" s="191">
        <v>2</v>
      </c>
      <c r="C42" s="21">
        <v>2</v>
      </c>
      <c r="D42" s="21">
        <f t="shared" si="12"/>
        <v>2</v>
      </c>
      <c r="E42" s="21">
        <v>0</v>
      </c>
      <c r="F42" s="21">
        <v>2</v>
      </c>
      <c r="G42" s="21">
        <v>3</v>
      </c>
      <c r="H42" s="21">
        <v>993</v>
      </c>
      <c r="I42" s="21">
        <v>776</v>
      </c>
      <c r="J42" s="1161">
        <f t="shared" si="10"/>
        <v>78.147029204431021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1161">
        <v>0</v>
      </c>
    </row>
    <row r="43" spans="1:19" ht="24.95" customHeight="1">
      <c r="A43" s="1507" t="s">
        <v>79</v>
      </c>
      <c r="B43" s="191">
        <v>6</v>
      </c>
      <c r="C43" s="21">
        <v>5</v>
      </c>
      <c r="D43" s="21">
        <f t="shared" si="12"/>
        <v>5</v>
      </c>
      <c r="E43" s="21">
        <v>0</v>
      </c>
      <c r="F43" s="21">
        <v>5</v>
      </c>
      <c r="G43" s="21">
        <v>6</v>
      </c>
      <c r="H43" s="21">
        <v>1929</v>
      </c>
      <c r="I43" s="21">
        <v>1633</v>
      </c>
      <c r="J43" s="1161">
        <f t="shared" si="10"/>
        <v>84.655261793675479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2</v>
      </c>
      <c r="Q43" s="21">
        <v>303</v>
      </c>
      <c r="R43" s="21">
        <v>291</v>
      </c>
      <c r="S43" s="1161">
        <f>R43/Q43*100</f>
        <v>96.039603960396036</v>
      </c>
    </row>
    <row r="44" spans="1:19" ht="24.95" customHeight="1">
      <c r="A44" s="1507" t="s">
        <v>80</v>
      </c>
      <c r="B44" s="191">
        <v>6</v>
      </c>
      <c r="C44" s="21">
        <v>3</v>
      </c>
      <c r="D44" s="21">
        <f t="shared" si="12"/>
        <v>3</v>
      </c>
      <c r="E44" s="21">
        <v>0</v>
      </c>
      <c r="F44" s="21">
        <v>3</v>
      </c>
      <c r="G44" s="21">
        <v>8</v>
      </c>
      <c r="H44" s="21">
        <v>2190</v>
      </c>
      <c r="I44" s="21">
        <v>1727</v>
      </c>
      <c r="J44" s="1161">
        <f t="shared" si="10"/>
        <v>78.858447488584474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2</v>
      </c>
      <c r="Q44" s="21">
        <v>562</v>
      </c>
      <c r="R44" s="21">
        <v>520</v>
      </c>
      <c r="S44" s="1161">
        <f>R44/Q44*100</f>
        <v>92.52669039145907</v>
      </c>
    </row>
    <row r="45" spans="1:19" ht="26.45" customHeight="1">
      <c r="A45" s="1683" t="s">
        <v>81</v>
      </c>
      <c r="B45" s="192">
        <v>6</v>
      </c>
      <c r="C45" s="1505">
        <v>2</v>
      </c>
      <c r="D45" s="1505">
        <f t="shared" si="12"/>
        <v>2</v>
      </c>
      <c r="E45" s="1505">
        <v>0</v>
      </c>
      <c r="F45" s="1505">
        <v>2</v>
      </c>
      <c r="G45" s="1505">
        <v>6</v>
      </c>
      <c r="H45" s="1505">
        <v>1783</v>
      </c>
      <c r="I45" s="1505">
        <v>1347</v>
      </c>
      <c r="J45" s="1159">
        <f t="shared" si="10"/>
        <v>75.546831183398766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2</v>
      </c>
      <c r="Q45" s="21">
        <v>0</v>
      </c>
      <c r="R45" s="21">
        <v>0</v>
      </c>
      <c r="S45" s="1161">
        <v>0</v>
      </c>
    </row>
    <row r="46" spans="1:19" s="13" customFormat="1" ht="13.9" customHeight="1">
      <c r="A46" s="1467"/>
      <c r="B46" s="1177"/>
      <c r="C46" s="980"/>
      <c r="D46" s="980"/>
      <c r="E46" s="1177"/>
      <c r="F46" s="980"/>
      <c r="G46" s="980"/>
      <c r="H46" s="1179"/>
      <c r="I46" s="980"/>
      <c r="J46" s="1179"/>
      <c r="K46" s="1177"/>
      <c r="L46" s="1177"/>
      <c r="M46" s="980"/>
      <c r="N46" s="980"/>
      <c r="O46" s="1177"/>
      <c r="P46" s="980"/>
      <c r="Q46" s="980"/>
      <c r="R46" s="980"/>
      <c r="S46" s="980"/>
    </row>
    <row r="47" spans="1:19" s="13" customFormat="1" ht="13.9" customHeight="1">
      <c r="E47" s="507"/>
      <c r="J47" s="507"/>
    </row>
    <row r="48" spans="1:19" s="13" customFormat="1" ht="13.9" customHeight="1">
      <c r="A48" s="54"/>
      <c r="B48" s="54"/>
      <c r="C48" s="54"/>
    </row>
    <row r="49" spans="1:32" s="13" customFormat="1" ht="13.9" customHeight="1">
      <c r="A49" s="54"/>
      <c r="B49" s="54"/>
      <c r="C49" s="54"/>
    </row>
    <row r="50" spans="1:32" s="94" customFormat="1" ht="13.9" customHeight="1">
      <c r="A50" s="157"/>
      <c r="B50" s="157"/>
      <c r="AB50" s="1469"/>
      <c r="AC50" s="1469"/>
      <c r="AD50" s="1469"/>
      <c r="AE50" s="1469"/>
      <c r="AF50" s="1469"/>
    </row>
  </sheetData>
  <mergeCells count="32">
    <mergeCell ref="G29:L29"/>
    <mergeCell ref="A30:A32"/>
    <mergeCell ref="B30:J30"/>
    <mergeCell ref="K30:S30"/>
    <mergeCell ref="B31:B32"/>
    <mergeCell ref="D31:F31"/>
    <mergeCell ref="G31:J31"/>
    <mergeCell ref="K31:K32"/>
    <mergeCell ref="M31:O31"/>
    <mergeCell ref="P31:S31"/>
    <mergeCell ref="A28:S28"/>
    <mergeCell ref="G4:L4"/>
    <mergeCell ref="A5:A7"/>
    <mergeCell ref="B5:J5"/>
    <mergeCell ref="K5:S5"/>
    <mergeCell ref="B6:B7"/>
    <mergeCell ref="D6:F6"/>
    <mergeCell ref="G6:J6"/>
    <mergeCell ref="K6:K7"/>
    <mergeCell ref="M6:O6"/>
    <mergeCell ref="P6:S6"/>
    <mergeCell ref="I26:J26"/>
    <mergeCell ref="O26:P26"/>
    <mergeCell ref="Q26:S26"/>
    <mergeCell ref="O27:P27"/>
    <mergeCell ref="Q27:S27"/>
    <mergeCell ref="A3:S3"/>
    <mergeCell ref="I1:J1"/>
    <mergeCell ref="O1:P1"/>
    <mergeCell ref="Q1:S1"/>
    <mergeCell ref="O2:P2"/>
    <mergeCell ref="Q2:S2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&amp;C&amp;"Times New Roman,標準"&amp;8&amp;A</oddFooter>
  </headerFooter>
  <rowBreaks count="1" manualBreakCount="1">
    <brk id="25" max="16383" man="1"/>
  </rowBreaks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view="pageBreakPreview" zoomScaleNormal="100" zoomScaleSheetLayoutView="100" workbookViewId="0">
      <selection activeCell="I10" sqref="I10"/>
    </sheetView>
  </sheetViews>
  <sheetFormatPr defaultColWidth="9" defaultRowHeight="12.75"/>
  <cols>
    <col min="1" max="1" width="17.25" style="94" customWidth="1"/>
    <col min="2" max="10" width="12.375" style="94" customWidth="1"/>
    <col min="11" max="16384" width="9" style="94"/>
  </cols>
  <sheetData>
    <row r="1" spans="1:11" ht="18" customHeight="1">
      <c r="A1" s="1439" t="s">
        <v>143</v>
      </c>
      <c r="B1" s="10"/>
      <c r="C1" s="1469"/>
      <c r="D1" s="1469"/>
      <c r="E1" s="1469"/>
      <c r="F1" s="1469"/>
      <c r="G1" s="1469"/>
      <c r="H1" s="1439" t="s">
        <v>139</v>
      </c>
      <c r="I1" s="1848" t="s">
        <v>273</v>
      </c>
      <c r="J1" s="1848"/>
    </row>
    <row r="2" spans="1:11" ht="18" customHeight="1">
      <c r="A2" s="1439" t="s">
        <v>34</v>
      </c>
      <c r="B2" s="11" t="s">
        <v>88</v>
      </c>
      <c r="C2" s="1471"/>
      <c r="D2" s="1471"/>
      <c r="E2" s="1471"/>
      <c r="F2" s="1471"/>
      <c r="G2" s="7" t="s">
        <v>288</v>
      </c>
      <c r="H2" s="1439" t="s">
        <v>208</v>
      </c>
      <c r="I2" s="1739" t="s">
        <v>16</v>
      </c>
      <c r="J2" s="1739"/>
    </row>
    <row r="3" spans="1:11" s="100" customFormat="1" ht="21.2" customHeight="1">
      <c r="A3" s="1747" t="s">
        <v>265</v>
      </c>
      <c r="B3" s="1748"/>
      <c r="C3" s="1748"/>
      <c r="D3" s="1748"/>
      <c r="E3" s="1748"/>
      <c r="F3" s="1748"/>
      <c r="G3" s="1748"/>
      <c r="H3" s="1748"/>
      <c r="I3" s="1748"/>
      <c r="J3" s="1748"/>
    </row>
    <row r="4" spans="1:11" s="96" customFormat="1" ht="18" customHeight="1">
      <c r="A4" s="1586"/>
      <c r="E4" s="96" t="s">
        <v>275</v>
      </c>
      <c r="J4" s="1466" t="s">
        <v>224</v>
      </c>
    </row>
    <row r="5" spans="1:11" s="1469" customFormat="1" ht="18" customHeight="1">
      <c r="A5" s="2054" t="s">
        <v>266</v>
      </c>
      <c r="B5" s="1810" t="s">
        <v>276</v>
      </c>
      <c r="C5" s="1746"/>
      <c r="D5" s="1746"/>
      <c r="E5" s="1746"/>
      <c r="F5" s="1746"/>
      <c r="G5" s="1746"/>
      <c r="H5" s="1746"/>
      <c r="I5" s="1746"/>
      <c r="J5" s="1746"/>
    </row>
    <row r="6" spans="1:11" s="1469" customFormat="1" ht="18" customHeight="1">
      <c r="A6" s="2055"/>
      <c r="B6" s="1810" t="s">
        <v>2182</v>
      </c>
      <c r="C6" s="1746"/>
      <c r="D6" s="1737"/>
      <c r="E6" s="1810" t="s">
        <v>277</v>
      </c>
      <c r="F6" s="1746"/>
      <c r="G6" s="1737"/>
      <c r="H6" s="1810" t="s">
        <v>278</v>
      </c>
      <c r="I6" s="1746"/>
      <c r="J6" s="1746"/>
    </row>
    <row r="7" spans="1:11" s="17" customFormat="1" ht="18" customHeight="1">
      <c r="A7" s="2019"/>
      <c r="B7" s="1555" t="s">
        <v>104</v>
      </c>
      <c r="C7" s="1555" t="s">
        <v>267</v>
      </c>
      <c r="D7" s="1555" t="s">
        <v>268</v>
      </c>
      <c r="E7" s="1555" t="s">
        <v>104</v>
      </c>
      <c r="F7" s="1555" t="s">
        <v>267</v>
      </c>
      <c r="G7" s="1555" t="s">
        <v>268</v>
      </c>
      <c r="H7" s="1555" t="s">
        <v>104</v>
      </c>
      <c r="I7" s="1555" t="s">
        <v>267</v>
      </c>
      <c r="J7" s="1587" t="s">
        <v>268</v>
      </c>
    </row>
    <row r="8" spans="1:11" ht="18.95" customHeight="1">
      <c r="A8" s="1449" t="s">
        <v>878</v>
      </c>
      <c r="B8" s="21">
        <v>136</v>
      </c>
      <c r="C8" s="21">
        <v>75</v>
      </c>
      <c r="D8" s="21">
        <v>61</v>
      </c>
      <c r="E8" s="21">
        <v>100</v>
      </c>
      <c r="F8" s="21">
        <v>60</v>
      </c>
      <c r="G8" s="21">
        <v>40</v>
      </c>
      <c r="H8" s="21">
        <v>73</v>
      </c>
      <c r="I8" s="21">
        <v>39</v>
      </c>
      <c r="J8" s="21">
        <v>34</v>
      </c>
      <c r="K8" s="19"/>
    </row>
    <row r="9" spans="1:11" ht="10.15" customHeight="1">
      <c r="A9" s="20"/>
      <c r="B9" s="21"/>
      <c r="C9" s="21"/>
      <c r="D9" s="21"/>
      <c r="E9" s="21"/>
      <c r="F9" s="21"/>
      <c r="G9" s="21"/>
      <c r="H9" s="21"/>
      <c r="I9" s="21"/>
      <c r="J9" s="21"/>
    </row>
    <row r="10" spans="1:11" ht="18.95" customHeight="1">
      <c r="A10" s="20" t="s">
        <v>95</v>
      </c>
      <c r="B10" s="21"/>
      <c r="C10" s="21"/>
      <c r="D10" s="21"/>
      <c r="E10" s="21"/>
      <c r="F10" s="21"/>
      <c r="G10" s="21"/>
      <c r="H10" s="21"/>
      <c r="I10" s="21"/>
      <c r="J10" s="21"/>
    </row>
    <row r="11" spans="1:11" ht="18.95" customHeight="1">
      <c r="A11" s="55" t="s">
        <v>204</v>
      </c>
      <c r="B11" s="21">
        <v>3</v>
      </c>
      <c r="C11" s="21">
        <v>1</v>
      </c>
      <c r="D11" s="21">
        <v>2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</row>
    <row r="12" spans="1:11" ht="18.95" customHeight="1">
      <c r="A12" s="55" t="s">
        <v>261</v>
      </c>
      <c r="B12" s="21">
        <v>132</v>
      </c>
      <c r="C12" s="21">
        <v>73</v>
      </c>
      <c r="D12" s="21">
        <v>59</v>
      </c>
      <c r="E12" s="21">
        <v>100</v>
      </c>
      <c r="F12" s="21">
        <v>60</v>
      </c>
      <c r="G12" s="21">
        <v>40</v>
      </c>
      <c r="H12" s="21">
        <v>73</v>
      </c>
      <c r="I12" s="21">
        <v>39</v>
      </c>
      <c r="J12" s="21">
        <v>34</v>
      </c>
    </row>
    <row r="13" spans="1:11" ht="18.95" customHeight="1">
      <c r="A13" s="55" t="s">
        <v>279</v>
      </c>
      <c r="B13" s="21">
        <v>1</v>
      </c>
      <c r="C13" s="21">
        <v>1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</row>
    <row r="14" spans="1:11" ht="10.15" customHeight="1">
      <c r="A14" s="1479"/>
      <c r="B14" s="21"/>
      <c r="C14" s="21"/>
      <c r="D14" s="21"/>
      <c r="E14" s="21"/>
      <c r="F14" s="21"/>
      <c r="G14" s="21"/>
      <c r="H14" s="21"/>
      <c r="I14" s="21"/>
      <c r="J14" s="21"/>
    </row>
    <row r="15" spans="1:11" ht="18.95" customHeight="1">
      <c r="A15" s="20" t="s">
        <v>269</v>
      </c>
      <c r="B15" s="21"/>
      <c r="C15" s="21"/>
      <c r="D15" s="21"/>
      <c r="E15" s="21"/>
      <c r="F15" s="21"/>
      <c r="G15" s="21"/>
      <c r="H15" s="21"/>
      <c r="I15" s="21"/>
      <c r="J15" s="21"/>
    </row>
    <row r="16" spans="1:11" ht="18.95" customHeight="1">
      <c r="A16" s="1663" t="s">
        <v>270</v>
      </c>
      <c r="B16" s="21">
        <v>13</v>
      </c>
      <c r="C16" s="21">
        <v>7</v>
      </c>
      <c r="D16" s="21">
        <v>6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</row>
    <row r="17" spans="1:21" ht="18.95" customHeight="1">
      <c r="A17" s="1663" t="s">
        <v>96</v>
      </c>
      <c r="B17" s="21">
        <v>3</v>
      </c>
      <c r="C17" s="21">
        <v>2</v>
      </c>
      <c r="D17" s="21">
        <v>1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</row>
    <row r="18" spans="1:21" ht="18.95" customHeight="1">
      <c r="A18" s="1663" t="s">
        <v>97</v>
      </c>
      <c r="B18" s="21">
        <v>41</v>
      </c>
      <c r="C18" s="21">
        <v>24</v>
      </c>
      <c r="D18" s="21">
        <v>17</v>
      </c>
      <c r="E18" s="21">
        <v>41</v>
      </c>
      <c r="F18" s="21">
        <v>29</v>
      </c>
      <c r="G18" s="21">
        <v>12</v>
      </c>
      <c r="H18" s="21">
        <v>34</v>
      </c>
      <c r="I18" s="21">
        <v>19</v>
      </c>
      <c r="J18" s="21">
        <v>15</v>
      </c>
    </row>
    <row r="19" spans="1:21" ht="18.95" customHeight="1">
      <c r="A19" s="1663" t="s">
        <v>98</v>
      </c>
      <c r="B19" s="21">
        <v>9</v>
      </c>
      <c r="C19" s="21">
        <v>5</v>
      </c>
      <c r="D19" s="21">
        <v>4</v>
      </c>
      <c r="E19" s="21">
        <v>43</v>
      </c>
      <c r="F19" s="21">
        <v>23</v>
      </c>
      <c r="G19" s="21">
        <v>20</v>
      </c>
      <c r="H19" s="21">
        <v>0</v>
      </c>
      <c r="I19" s="21">
        <v>0</v>
      </c>
      <c r="J19" s="21">
        <v>0</v>
      </c>
    </row>
    <row r="20" spans="1:21" ht="18.95" customHeight="1">
      <c r="A20" s="1663" t="s">
        <v>99</v>
      </c>
      <c r="B20" s="21">
        <v>15</v>
      </c>
      <c r="C20" s="21">
        <v>5</v>
      </c>
      <c r="D20" s="21">
        <v>10</v>
      </c>
      <c r="E20" s="21">
        <v>0</v>
      </c>
      <c r="F20" s="21">
        <v>0</v>
      </c>
      <c r="G20" s="21">
        <v>0</v>
      </c>
      <c r="H20" s="21">
        <v>26</v>
      </c>
      <c r="I20" s="21">
        <v>12</v>
      </c>
      <c r="J20" s="21">
        <v>14</v>
      </c>
    </row>
    <row r="21" spans="1:21" ht="18.95" customHeight="1">
      <c r="A21" s="1663" t="s">
        <v>281</v>
      </c>
      <c r="B21" s="21">
        <v>6</v>
      </c>
      <c r="C21" s="21">
        <v>4</v>
      </c>
      <c r="D21" s="21">
        <v>2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</row>
    <row r="22" spans="1:21" ht="18.95" customHeight="1">
      <c r="A22" s="1663" t="s">
        <v>282</v>
      </c>
      <c r="B22" s="21">
        <v>3</v>
      </c>
      <c r="C22" s="21">
        <v>2</v>
      </c>
      <c r="D22" s="21">
        <v>1</v>
      </c>
      <c r="E22" s="21">
        <v>0</v>
      </c>
      <c r="F22" s="21">
        <v>0</v>
      </c>
      <c r="G22" s="21">
        <v>0</v>
      </c>
      <c r="H22" s="21">
        <v>13</v>
      </c>
      <c r="I22" s="21">
        <v>8</v>
      </c>
      <c r="J22" s="21">
        <v>5</v>
      </c>
    </row>
    <row r="23" spans="1:21" ht="18.95" customHeight="1">
      <c r="A23" s="1663" t="s">
        <v>653</v>
      </c>
      <c r="B23" s="21">
        <v>14</v>
      </c>
      <c r="C23" s="21">
        <v>8</v>
      </c>
      <c r="D23" s="21">
        <v>6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</row>
    <row r="24" spans="1:21" ht="18.95" customHeight="1">
      <c r="A24" s="1663" t="s">
        <v>283</v>
      </c>
      <c r="B24" s="21">
        <v>5</v>
      </c>
      <c r="C24" s="21">
        <v>4</v>
      </c>
      <c r="D24" s="21">
        <v>1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</row>
    <row r="25" spans="1:21" ht="18.95" customHeight="1">
      <c r="A25" s="1663" t="s">
        <v>654</v>
      </c>
      <c r="B25" s="21">
        <v>12</v>
      </c>
      <c r="C25" s="21">
        <v>7</v>
      </c>
      <c r="D25" s="21">
        <v>5</v>
      </c>
      <c r="E25" s="21">
        <v>7</v>
      </c>
      <c r="F25" s="21">
        <v>3</v>
      </c>
      <c r="G25" s="21">
        <v>4</v>
      </c>
      <c r="H25" s="21">
        <v>0</v>
      </c>
      <c r="I25" s="21">
        <v>0</v>
      </c>
      <c r="J25" s="21">
        <v>0</v>
      </c>
    </row>
    <row r="26" spans="1:21" ht="18.95" customHeight="1">
      <c r="A26" s="1663" t="s">
        <v>271</v>
      </c>
      <c r="B26" s="21">
        <v>10</v>
      </c>
      <c r="C26" s="21">
        <v>5</v>
      </c>
      <c r="D26" s="21">
        <v>5</v>
      </c>
      <c r="E26" s="21">
        <v>9</v>
      </c>
      <c r="F26" s="21">
        <v>5</v>
      </c>
      <c r="G26" s="21">
        <v>4</v>
      </c>
      <c r="H26" s="21">
        <v>0</v>
      </c>
      <c r="I26" s="21">
        <v>0</v>
      </c>
      <c r="J26" s="21">
        <v>0</v>
      </c>
    </row>
    <row r="27" spans="1:21" ht="18.95" customHeight="1">
      <c r="A27" s="1665" t="s">
        <v>295</v>
      </c>
      <c r="B27" s="1505">
        <v>5</v>
      </c>
      <c r="C27" s="1505">
        <v>2</v>
      </c>
      <c r="D27" s="1505">
        <v>3</v>
      </c>
      <c r="E27" s="1505">
        <v>0</v>
      </c>
      <c r="F27" s="1505">
        <v>0</v>
      </c>
      <c r="G27" s="1505">
        <v>0</v>
      </c>
      <c r="H27" s="1505">
        <v>0</v>
      </c>
      <c r="I27" s="1505">
        <v>0</v>
      </c>
      <c r="J27" s="1505">
        <v>0</v>
      </c>
    </row>
    <row r="28" spans="1:21" ht="13.9" customHeight="1">
      <c r="A28" s="69" t="s">
        <v>83</v>
      </c>
      <c r="B28" s="310" t="s">
        <v>84</v>
      </c>
      <c r="D28" s="69" t="s">
        <v>85</v>
      </c>
      <c r="G28" s="311" t="s">
        <v>87</v>
      </c>
      <c r="J28" s="1607" t="s">
        <v>321</v>
      </c>
      <c r="K28" s="46"/>
      <c r="L28" s="1595"/>
      <c r="N28" s="1595"/>
    </row>
    <row r="29" spans="1:21" ht="12" customHeight="1">
      <c r="D29" s="157" t="s">
        <v>86</v>
      </c>
    </row>
    <row r="30" spans="1:21" ht="13.9" customHeight="1">
      <c r="A30" s="339" t="s">
        <v>325</v>
      </c>
    </row>
    <row r="31" spans="1:21" s="24" customFormat="1" ht="13.9" customHeight="1">
      <c r="A31" s="24" t="s">
        <v>272</v>
      </c>
      <c r="B31" s="23"/>
      <c r="C31" s="23"/>
      <c r="D31" s="23"/>
      <c r="E31" s="23"/>
      <c r="F31" s="23"/>
      <c r="G31" s="23"/>
      <c r="H31" s="23"/>
      <c r="I31" s="23"/>
      <c r="J31" s="23"/>
      <c r="K31" s="25"/>
      <c r="L31" s="25"/>
      <c r="M31" s="25"/>
      <c r="N31" s="25"/>
      <c r="O31" s="25"/>
      <c r="P31" s="25"/>
      <c r="Q31" s="25"/>
      <c r="R31" s="26"/>
    </row>
    <row r="32" spans="1:21" ht="13.9" customHeight="1">
      <c r="A32" s="157"/>
      <c r="B32" s="157"/>
      <c r="C32" s="157"/>
      <c r="D32" s="157"/>
      <c r="E32" s="157"/>
      <c r="F32" s="157"/>
      <c r="G32" s="157"/>
      <c r="H32" s="157"/>
      <c r="I32" s="157"/>
      <c r="J32" s="157"/>
      <c r="Q32" s="1469"/>
      <c r="R32" s="1469"/>
      <c r="S32" s="1469"/>
      <c r="T32" s="1469"/>
      <c r="U32" s="1469"/>
    </row>
  </sheetData>
  <mergeCells count="8">
    <mergeCell ref="I1:J1"/>
    <mergeCell ref="I2:J2"/>
    <mergeCell ref="A3:J3"/>
    <mergeCell ref="A5:A7"/>
    <mergeCell ref="B5:J5"/>
    <mergeCell ref="B6:D6"/>
    <mergeCell ref="E6:G6"/>
    <mergeCell ref="H6:J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8" orientation="landscape" r:id="rId1"/>
  <headerFooter alignWithMargins="0">
    <oddFooter>&amp;C&amp;"新細明體,標準"&amp;8&amp;A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2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5.625" style="14" customWidth="1"/>
    <col min="2" max="4" width="8" style="15" customWidth="1"/>
    <col min="5" max="6" width="6.625" style="15" customWidth="1"/>
    <col min="7" max="7" width="8" style="15" customWidth="1"/>
    <col min="8" max="8" width="8" style="14" customWidth="1"/>
    <col min="9" max="10" width="6.625" style="14" customWidth="1"/>
    <col min="11" max="13" width="8" style="14" customWidth="1"/>
    <col min="14" max="14" width="5.625" style="14" customWidth="1"/>
    <col min="15" max="16" width="8" style="14" customWidth="1"/>
    <col min="17" max="16384" width="9" style="14"/>
  </cols>
  <sheetData>
    <row r="1" spans="1:18" s="104" customFormat="1" ht="19.149999999999999" customHeight="1">
      <c r="A1" s="1523" t="s">
        <v>143</v>
      </c>
      <c r="B1" s="108"/>
      <c r="C1" s="108"/>
      <c r="D1" s="108"/>
      <c r="E1" s="108"/>
      <c r="F1" s="108"/>
      <c r="G1" s="108"/>
      <c r="K1" s="1532"/>
      <c r="L1" s="1532"/>
      <c r="M1" s="1528" t="s">
        <v>139</v>
      </c>
      <c r="N1" s="1951" t="s">
        <v>89</v>
      </c>
      <c r="O1" s="1952"/>
      <c r="P1" s="1953"/>
    </row>
    <row r="2" spans="1:18" s="104" customFormat="1" ht="19.149999999999999" customHeight="1">
      <c r="A2" s="1523" t="s">
        <v>34</v>
      </c>
      <c r="B2" s="11" t="s">
        <v>2177</v>
      </c>
      <c r="C2" s="108"/>
      <c r="D2" s="108"/>
      <c r="E2" s="108"/>
      <c r="F2" s="108"/>
      <c r="G2" s="108"/>
      <c r="H2" s="108"/>
      <c r="I2" s="108"/>
      <c r="J2" s="108"/>
      <c r="K2" s="1522"/>
      <c r="L2" s="7" t="s">
        <v>311</v>
      </c>
      <c r="M2" s="1528" t="s">
        <v>208</v>
      </c>
      <c r="N2" s="1951" t="s">
        <v>17</v>
      </c>
      <c r="O2" s="1952"/>
      <c r="P2" s="1953"/>
    </row>
    <row r="3" spans="1:18" s="113" customFormat="1" ht="24" customHeight="1">
      <c r="A3" s="1943" t="s">
        <v>2376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2049"/>
      <c r="N3" s="2049"/>
      <c r="O3" s="2049"/>
      <c r="P3" s="2049"/>
    </row>
    <row r="4" spans="1:18" s="104" customFormat="1" ht="21.95" customHeight="1">
      <c r="A4" s="114"/>
      <c r="B4" s="1941" t="s">
        <v>800</v>
      </c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P4" s="1562" t="s">
        <v>224</v>
      </c>
    </row>
    <row r="5" spans="1:18" s="104" customFormat="1" ht="21.95" customHeight="1">
      <c r="A5" s="2054" t="s">
        <v>768</v>
      </c>
      <c r="B5" s="1951" t="s">
        <v>174</v>
      </c>
      <c r="C5" s="1952"/>
      <c r="D5" s="1953"/>
      <c r="E5" s="1951" t="s">
        <v>1083</v>
      </c>
      <c r="F5" s="1952"/>
      <c r="G5" s="1952"/>
      <c r="H5" s="1953"/>
      <c r="I5" s="1951" t="s">
        <v>2377</v>
      </c>
      <c r="J5" s="1952"/>
      <c r="K5" s="1952"/>
      <c r="L5" s="1953"/>
      <c r="M5" s="1947" t="s">
        <v>2378</v>
      </c>
      <c r="N5" s="1948"/>
      <c r="O5" s="1948"/>
      <c r="P5" s="1948"/>
    </row>
    <row r="6" spans="1:18" s="104" customFormat="1" ht="21.95" customHeight="1">
      <c r="A6" s="2056"/>
      <c r="B6" s="1528" t="s">
        <v>49</v>
      </c>
      <c r="C6" s="1523" t="s">
        <v>142</v>
      </c>
      <c r="D6" s="1523" t="s">
        <v>68</v>
      </c>
      <c r="E6" s="1951" t="s">
        <v>49</v>
      </c>
      <c r="F6" s="1953"/>
      <c r="G6" s="1523" t="s">
        <v>142</v>
      </c>
      <c r="H6" s="1523" t="s">
        <v>68</v>
      </c>
      <c r="I6" s="1951" t="s">
        <v>49</v>
      </c>
      <c r="J6" s="1953"/>
      <c r="K6" s="1523" t="s">
        <v>142</v>
      </c>
      <c r="L6" s="1523" t="s">
        <v>68</v>
      </c>
      <c r="M6" s="1951" t="s">
        <v>49</v>
      </c>
      <c r="N6" s="1953"/>
      <c r="O6" s="1523" t="s">
        <v>142</v>
      </c>
      <c r="P6" s="1528" t="s">
        <v>68</v>
      </c>
      <c r="R6" s="109"/>
    </row>
    <row r="7" spans="1:18" s="104" customFormat="1" ht="18" customHeight="1">
      <c r="A7" s="116" t="s">
        <v>150</v>
      </c>
      <c r="B7" s="232">
        <f>SUM(F7,J7,N7)</f>
        <v>57</v>
      </c>
      <c r="C7" s="1628">
        <f>SUM(G7,K7,O7)</f>
        <v>29</v>
      </c>
      <c r="D7" s="1628">
        <f>SUM(H7,L7,P7)</f>
        <v>28</v>
      </c>
      <c r="E7" s="1628"/>
      <c r="F7" s="1628">
        <f>SUM(F10:F12)</f>
        <v>16</v>
      </c>
      <c r="G7" s="1628">
        <f t="shared" ref="G7:P7" si="0">SUM(G10:G12)</f>
        <v>7</v>
      </c>
      <c r="H7" s="1628">
        <f t="shared" si="0"/>
        <v>9</v>
      </c>
      <c r="I7" s="1550"/>
      <c r="J7" s="1550">
        <f t="shared" si="0"/>
        <v>19</v>
      </c>
      <c r="K7" s="1550">
        <f>SUM(K10:K12)</f>
        <v>10</v>
      </c>
      <c r="L7" s="1550">
        <f t="shared" si="0"/>
        <v>9</v>
      </c>
      <c r="M7" s="1550"/>
      <c r="N7" s="1550">
        <f>SUM(N10:N12)</f>
        <v>22</v>
      </c>
      <c r="O7" s="1550">
        <f>SUM(O10:O12)</f>
        <v>12</v>
      </c>
      <c r="P7" s="1550">
        <f t="shared" si="0"/>
        <v>10</v>
      </c>
      <c r="R7" s="109"/>
    </row>
    <row r="8" spans="1:18" s="104" customFormat="1" ht="12.2" customHeight="1">
      <c r="A8" s="116"/>
      <c r="B8" s="232"/>
      <c r="C8" s="1628"/>
      <c r="D8" s="1628"/>
      <c r="E8" s="1628"/>
      <c r="F8" s="1628"/>
      <c r="G8" s="1628"/>
      <c r="H8" s="1628"/>
      <c r="I8" s="1550"/>
      <c r="J8" s="1550"/>
      <c r="K8" s="1550"/>
      <c r="L8" s="1550"/>
      <c r="M8" s="1550"/>
      <c r="N8" s="1550"/>
      <c r="O8" s="1550"/>
      <c r="P8" s="1550"/>
      <c r="R8" s="109"/>
    </row>
    <row r="9" spans="1:18" s="104" customFormat="1" ht="18" customHeight="1">
      <c r="A9" s="108" t="s">
        <v>414</v>
      </c>
      <c r="B9" s="232"/>
      <c r="C9" s="1628"/>
      <c r="D9" s="1628"/>
      <c r="E9" s="1628"/>
      <c r="F9" s="1628"/>
      <c r="G9" s="1628"/>
      <c r="H9" s="1550"/>
      <c r="I9" s="1550"/>
      <c r="J9" s="1550"/>
      <c r="K9" s="1550"/>
      <c r="L9" s="1628"/>
      <c r="M9" s="1628"/>
      <c r="N9" s="1550"/>
      <c r="O9" s="293"/>
      <c r="P9" s="294"/>
    </row>
    <row r="10" spans="1:18" s="104" customFormat="1" ht="18" customHeight="1">
      <c r="A10" s="55" t="s">
        <v>195</v>
      </c>
      <c r="B10" s="232">
        <f t="shared" ref="B10:D12" si="1">SUM(F10,J10,N10)</f>
        <v>1</v>
      </c>
      <c r="C10" s="1628">
        <f t="shared" si="1"/>
        <v>1</v>
      </c>
      <c r="D10" s="1628">
        <f t="shared" si="1"/>
        <v>0</v>
      </c>
      <c r="E10" s="1628"/>
      <c r="F10" s="1628">
        <f>SUM(G10:H10)</f>
        <v>0</v>
      </c>
      <c r="G10" s="1628">
        <v>0</v>
      </c>
      <c r="H10" s="1550">
        <v>0</v>
      </c>
      <c r="I10" s="1550"/>
      <c r="J10" s="1550">
        <f>SUM(K10:L10)</f>
        <v>0</v>
      </c>
      <c r="K10" s="295">
        <v>0</v>
      </c>
      <c r="L10" s="295">
        <v>0</v>
      </c>
      <c r="M10" s="1628"/>
      <c r="N10" s="1550">
        <f>SUM(O10:P10)</f>
        <v>1</v>
      </c>
      <c r="O10" s="293">
        <v>1</v>
      </c>
      <c r="P10" s="294">
        <v>0</v>
      </c>
    </row>
    <row r="11" spans="1:18" s="104" customFormat="1" ht="18" customHeight="1">
      <c r="A11" s="55" t="s">
        <v>194</v>
      </c>
      <c r="B11" s="232">
        <f t="shared" si="1"/>
        <v>53</v>
      </c>
      <c r="C11" s="1628">
        <f t="shared" si="1"/>
        <v>25</v>
      </c>
      <c r="D11" s="1628">
        <f t="shared" si="1"/>
        <v>28</v>
      </c>
      <c r="E11" s="1628"/>
      <c r="F11" s="1628">
        <f>SUM(G11:H11)</f>
        <v>14</v>
      </c>
      <c r="G11" s="1628">
        <v>5</v>
      </c>
      <c r="H11" s="1550">
        <v>9</v>
      </c>
      <c r="I11" s="1550"/>
      <c r="J11" s="1550">
        <f>SUM(K11:L11)</f>
        <v>19</v>
      </c>
      <c r="K11" s="295">
        <v>10</v>
      </c>
      <c r="L11" s="295">
        <v>9</v>
      </c>
      <c r="M11" s="1628"/>
      <c r="N11" s="1550">
        <f>SUM(O11:P11)</f>
        <v>20</v>
      </c>
      <c r="O11" s="293">
        <v>10</v>
      </c>
      <c r="P11" s="293">
        <v>10</v>
      </c>
    </row>
    <row r="12" spans="1:18" s="104" customFormat="1" ht="18" customHeight="1">
      <c r="A12" s="55" t="s">
        <v>193</v>
      </c>
      <c r="B12" s="232">
        <f t="shared" si="1"/>
        <v>3</v>
      </c>
      <c r="C12" s="1628">
        <f t="shared" si="1"/>
        <v>3</v>
      </c>
      <c r="D12" s="1628">
        <f t="shared" si="1"/>
        <v>0</v>
      </c>
      <c r="E12" s="1628"/>
      <c r="F12" s="1628">
        <f>SUM(G12:H12)</f>
        <v>2</v>
      </c>
      <c r="G12" s="1628">
        <v>2</v>
      </c>
      <c r="H12" s="1550">
        <v>0</v>
      </c>
      <c r="I12" s="1550"/>
      <c r="J12" s="1550">
        <f>SUM(K12:L12)</f>
        <v>0</v>
      </c>
      <c r="K12" s="295">
        <v>0</v>
      </c>
      <c r="L12" s="295">
        <v>0</v>
      </c>
      <c r="M12" s="1628"/>
      <c r="N12" s="1550">
        <f>SUM(O12:P12)</f>
        <v>1</v>
      </c>
      <c r="O12" s="293">
        <v>1</v>
      </c>
      <c r="P12" s="294">
        <v>0</v>
      </c>
    </row>
    <row r="13" spans="1:18" s="104" customFormat="1" ht="12.2" customHeight="1">
      <c r="A13" s="1532"/>
      <c r="B13" s="232"/>
      <c r="C13" s="1628"/>
      <c r="D13" s="1628"/>
      <c r="E13" s="1628"/>
      <c r="F13" s="1628"/>
      <c r="G13" s="1628"/>
      <c r="H13" s="1628"/>
      <c r="I13" s="1550"/>
      <c r="J13" s="1550"/>
      <c r="K13" s="1550"/>
      <c r="L13" s="1550"/>
      <c r="M13" s="1550"/>
      <c r="N13" s="1550"/>
      <c r="O13" s="1550"/>
      <c r="P13" s="1550"/>
    </row>
    <row r="14" spans="1:18" s="104" customFormat="1" ht="18" customHeight="1">
      <c r="A14" s="108" t="s">
        <v>280</v>
      </c>
      <c r="B14" s="232"/>
      <c r="C14" s="1628"/>
      <c r="D14" s="1628"/>
      <c r="E14" s="1628"/>
      <c r="F14" s="1628"/>
      <c r="G14" s="1628"/>
      <c r="H14" s="1628"/>
      <c r="I14" s="1550"/>
      <c r="J14" s="1550"/>
      <c r="K14" s="1550"/>
      <c r="L14" s="1550"/>
      <c r="M14" s="1550"/>
      <c r="N14" s="1550"/>
      <c r="O14" s="1550"/>
      <c r="P14" s="1550"/>
    </row>
    <row r="15" spans="1:18" s="104" customFormat="1" ht="18" customHeight="1">
      <c r="A15" s="1532" t="s">
        <v>270</v>
      </c>
      <c r="B15" s="232">
        <f t="shared" ref="B15:D26" si="2">SUM(F15,J15,N15)</f>
        <v>4</v>
      </c>
      <c r="C15" s="1628">
        <f t="shared" si="2"/>
        <v>1</v>
      </c>
      <c r="D15" s="1628">
        <f t="shared" si="2"/>
        <v>3</v>
      </c>
      <c r="E15" s="1628"/>
      <c r="F15" s="1628">
        <f>SUM(G15:H15)</f>
        <v>3</v>
      </c>
      <c r="G15" s="1628">
        <v>1</v>
      </c>
      <c r="H15" s="1628">
        <v>2</v>
      </c>
      <c r="I15" s="1550"/>
      <c r="J15" s="1550">
        <f>SUM(K15:L15)</f>
        <v>0</v>
      </c>
      <c r="K15" s="1550">
        <v>0</v>
      </c>
      <c r="L15" s="1550">
        <v>0</v>
      </c>
      <c r="M15" s="1550"/>
      <c r="N15" s="1550">
        <f>SUM(O15:P15)</f>
        <v>1</v>
      </c>
      <c r="O15" s="1550">
        <v>0</v>
      </c>
      <c r="P15" s="1550">
        <v>1</v>
      </c>
    </row>
    <row r="16" spans="1:18" s="104" customFormat="1" ht="18" customHeight="1">
      <c r="A16" s="1532" t="s">
        <v>96</v>
      </c>
      <c r="B16" s="232">
        <f t="shared" si="2"/>
        <v>5</v>
      </c>
      <c r="C16" s="1628">
        <f t="shared" si="2"/>
        <v>4</v>
      </c>
      <c r="D16" s="1628">
        <f t="shared" si="2"/>
        <v>1</v>
      </c>
      <c r="E16" s="1628"/>
      <c r="F16" s="1628">
        <f t="shared" ref="F16:F26" si="3">SUM(G16:H16)</f>
        <v>0</v>
      </c>
      <c r="G16" s="1628">
        <v>0</v>
      </c>
      <c r="H16" s="1628">
        <v>0</v>
      </c>
      <c r="I16" s="1550"/>
      <c r="J16" s="1550">
        <f t="shared" ref="J16:J26" si="4">SUM(K16:L16)</f>
        <v>1</v>
      </c>
      <c r="K16" s="1550">
        <v>1</v>
      </c>
      <c r="L16" s="1550">
        <v>0</v>
      </c>
      <c r="M16" s="1550"/>
      <c r="N16" s="1550">
        <f t="shared" ref="N16:N26" si="5">SUM(O16:P16)</f>
        <v>4</v>
      </c>
      <c r="O16" s="1550">
        <v>3</v>
      </c>
      <c r="P16" s="1550">
        <v>1</v>
      </c>
    </row>
    <row r="17" spans="1:35" s="104" customFormat="1" ht="18" customHeight="1">
      <c r="A17" s="1532" t="s">
        <v>97</v>
      </c>
      <c r="B17" s="232">
        <f t="shared" si="2"/>
        <v>3</v>
      </c>
      <c r="C17" s="1628">
        <f t="shared" si="2"/>
        <v>2</v>
      </c>
      <c r="D17" s="1628">
        <f t="shared" si="2"/>
        <v>1</v>
      </c>
      <c r="E17" s="1628"/>
      <c r="F17" s="1628">
        <f t="shared" si="3"/>
        <v>1</v>
      </c>
      <c r="G17" s="1628">
        <v>1</v>
      </c>
      <c r="H17" s="1628">
        <v>0</v>
      </c>
      <c r="I17" s="1550"/>
      <c r="J17" s="1550">
        <f t="shared" si="4"/>
        <v>2</v>
      </c>
      <c r="K17" s="1550">
        <v>1</v>
      </c>
      <c r="L17" s="1550">
        <v>1</v>
      </c>
      <c r="M17" s="1550"/>
      <c r="N17" s="1550">
        <f t="shared" si="5"/>
        <v>0</v>
      </c>
      <c r="O17" s="1550">
        <v>0</v>
      </c>
      <c r="P17" s="1550">
        <v>0</v>
      </c>
    </row>
    <row r="18" spans="1:35" s="104" customFormat="1" ht="18" customHeight="1">
      <c r="A18" s="1532" t="s">
        <v>98</v>
      </c>
      <c r="B18" s="232">
        <f t="shared" si="2"/>
        <v>5</v>
      </c>
      <c r="C18" s="1628">
        <f t="shared" si="2"/>
        <v>3</v>
      </c>
      <c r="D18" s="1628">
        <f t="shared" si="2"/>
        <v>2</v>
      </c>
      <c r="E18" s="1628"/>
      <c r="F18" s="1628">
        <f t="shared" si="3"/>
        <v>3</v>
      </c>
      <c r="G18" s="1628">
        <v>1</v>
      </c>
      <c r="H18" s="1628">
        <v>2</v>
      </c>
      <c r="I18" s="1550"/>
      <c r="J18" s="1550">
        <f t="shared" si="4"/>
        <v>1</v>
      </c>
      <c r="K18" s="1550">
        <v>1</v>
      </c>
      <c r="L18" s="1550">
        <v>0</v>
      </c>
      <c r="M18" s="1550"/>
      <c r="N18" s="1550">
        <f t="shared" si="5"/>
        <v>1</v>
      </c>
      <c r="O18" s="1550">
        <v>1</v>
      </c>
      <c r="P18" s="1550">
        <v>0</v>
      </c>
    </row>
    <row r="19" spans="1:35" s="104" customFormat="1" ht="18" customHeight="1">
      <c r="A19" s="1532" t="s">
        <v>99</v>
      </c>
      <c r="B19" s="232">
        <f t="shared" si="2"/>
        <v>4</v>
      </c>
      <c r="C19" s="1628">
        <f t="shared" si="2"/>
        <v>3</v>
      </c>
      <c r="D19" s="1628">
        <f t="shared" si="2"/>
        <v>1</v>
      </c>
      <c r="E19" s="1628"/>
      <c r="F19" s="1628">
        <f t="shared" si="3"/>
        <v>1</v>
      </c>
      <c r="G19" s="1628">
        <v>1</v>
      </c>
      <c r="H19" s="1628">
        <v>0</v>
      </c>
      <c r="I19" s="1550"/>
      <c r="J19" s="1550">
        <f t="shared" si="4"/>
        <v>2</v>
      </c>
      <c r="K19" s="1550">
        <v>2</v>
      </c>
      <c r="L19" s="1550">
        <v>0</v>
      </c>
      <c r="M19" s="1550"/>
      <c r="N19" s="1550">
        <f t="shared" si="5"/>
        <v>1</v>
      </c>
      <c r="O19" s="1550">
        <v>0</v>
      </c>
      <c r="P19" s="1550">
        <v>1</v>
      </c>
    </row>
    <row r="20" spans="1:35" s="104" customFormat="1" ht="18" customHeight="1">
      <c r="A20" s="1532" t="s">
        <v>281</v>
      </c>
      <c r="B20" s="232">
        <f t="shared" si="2"/>
        <v>5</v>
      </c>
      <c r="C20" s="1628">
        <f t="shared" si="2"/>
        <v>2</v>
      </c>
      <c r="D20" s="1628">
        <f t="shared" si="2"/>
        <v>3</v>
      </c>
      <c r="E20" s="1628"/>
      <c r="F20" s="1628">
        <f t="shared" si="3"/>
        <v>1</v>
      </c>
      <c r="G20" s="1628">
        <v>0</v>
      </c>
      <c r="H20" s="1628">
        <v>1</v>
      </c>
      <c r="I20" s="1550"/>
      <c r="J20" s="1550">
        <f t="shared" si="4"/>
        <v>1</v>
      </c>
      <c r="K20" s="1550">
        <v>1</v>
      </c>
      <c r="L20" s="1550">
        <v>0</v>
      </c>
      <c r="M20" s="1550"/>
      <c r="N20" s="1550">
        <f t="shared" si="5"/>
        <v>3</v>
      </c>
      <c r="O20" s="1550">
        <v>1</v>
      </c>
      <c r="P20" s="1550">
        <v>2</v>
      </c>
    </row>
    <row r="21" spans="1:35" s="104" customFormat="1" ht="18" customHeight="1">
      <c r="A21" s="1532" t="s">
        <v>282</v>
      </c>
      <c r="B21" s="232">
        <f t="shared" si="2"/>
        <v>10</v>
      </c>
      <c r="C21" s="1628">
        <f t="shared" si="2"/>
        <v>4</v>
      </c>
      <c r="D21" s="1628">
        <f t="shared" si="2"/>
        <v>6</v>
      </c>
      <c r="E21" s="1628"/>
      <c r="F21" s="1628">
        <f t="shared" si="3"/>
        <v>0</v>
      </c>
      <c r="G21" s="1628">
        <v>0</v>
      </c>
      <c r="H21" s="1628">
        <v>0</v>
      </c>
      <c r="I21" s="1550"/>
      <c r="J21" s="1550">
        <f t="shared" si="4"/>
        <v>8</v>
      </c>
      <c r="K21" s="1550">
        <v>3</v>
      </c>
      <c r="L21" s="1550">
        <v>5</v>
      </c>
      <c r="M21" s="1550"/>
      <c r="N21" s="1550">
        <f t="shared" si="5"/>
        <v>2</v>
      </c>
      <c r="O21" s="1550">
        <v>1</v>
      </c>
      <c r="P21" s="1550">
        <v>1</v>
      </c>
    </row>
    <row r="22" spans="1:35" s="104" customFormat="1" ht="18" customHeight="1">
      <c r="A22" s="1532" t="s">
        <v>653</v>
      </c>
      <c r="B22" s="232">
        <f t="shared" si="2"/>
        <v>2</v>
      </c>
      <c r="C22" s="1628">
        <f t="shared" si="2"/>
        <v>2</v>
      </c>
      <c r="D22" s="1628">
        <f t="shared" si="2"/>
        <v>0</v>
      </c>
      <c r="E22" s="1628"/>
      <c r="F22" s="1628">
        <f t="shared" si="3"/>
        <v>1</v>
      </c>
      <c r="G22" s="1628">
        <v>1</v>
      </c>
      <c r="H22" s="1628">
        <v>0</v>
      </c>
      <c r="I22" s="1550"/>
      <c r="J22" s="1550">
        <f t="shared" si="4"/>
        <v>0</v>
      </c>
      <c r="K22" s="1550">
        <v>0</v>
      </c>
      <c r="L22" s="1550">
        <v>0</v>
      </c>
      <c r="M22" s="1550"/>
      <c r="N22" s="1550">
        <f t="shared" si="5"/>
        <v>1</v>
      </c>
      <c r="O22" s="1550">
        <v>1</v>
      </c>
      <c r="P22" s="1550">
        <v>0</v>
      </c>
    </row>
    <row r="23" spans="1:35" s="104" customFormat="1" ht="18" customHeight="1">
      <c r="A23" s="1532" t="s">
        <v>283</v>
      </c>
      <c r="B23" s="232">
        <f t="shared" si="2"/>
        <v>2</v>
      </c>
      <c r="C23" s="1628">
        <f t="shared" si="2"/>
        <v>2</v>
      </c>
      <c r="D23" s="1628">
        <f t="shared" si="2"/>
        <v>0</v>
      </c>
      <c r="E23" s="1628"/>
      <c r="F23" s="1628">
        <f t="shared" si="3"/>
        <v>0</v>
      </c>
      <c r="G23" s="1628">
        <v>0</v>
      </c>
      <c r="H23" s="1628">
        <v>0</v>
      </c>
      <c r="I23" s="1550"/>
      <c r="J23" s="1550">
        <f t="shared" si="4"/>
        <v>0</v>
      </c>
      <c r="K23" s="1550">
        <v>0</v>
      </c>
      <c r="L23" s="1550">
        <v>0</v>
      </c>
      <c r="M23" s="1550"/>
      <c r="N23" s="1550">
        <f t="shared" si="5"/>
        <v>2</v>
      </c>
      <c r="O23" s="1550">
        <v>2</v>
      </c>
      <c r="P23" s="1550">
        <v>0</v>
      </c>
    </row>
    <row r="24" spans="1:35" s="104" customFormat="1" ht="18" customHeight="1">
      <c r="A24" s="1532" t="s">
        <v>654</v>
      </c>
      <c r="B24" s="232">
        <f t="shared" si="2"/>
        <v>4</v>
      </c>
      <c r="C24" s="1628">
        <f t="shared" si="2"/>
        <v>2</v>
      </c>
      <c r="D24" s="1628">
        <f t="shared" si="2"/>
        <v>2</v>
      </c>
      <c r="E24" s="1628"/>
      <c r="F24" s="1628">
        <f t="shared" si="3"/>
        <v>1</v>
      </c>
      <c r="G24" s="1628">
        <v>0</v>
      </c>
      <c r="H24" s="1628">
        <v>1</v>
      </c>
      <c r="I24" s="1550"/>
      <c r="J24" s="1550">
        <f t="shared" si="4"/>
        <v>2</v>
      </c>
      <c r="K24" s="1550">
        <v>1</v>
      </c>
      <c r="L24" s="1550">
        <v>1</v>
      </c>
      <c r="M24" s="1550"/>
      <c r="N24" s="1550">
        <f t="shared" si="5"/>
        <v>1</v>
      </c>
      <c r="O24" s="1550">
        <v>1</v>
      </c>
      <c r="P24" s="1550">
        <v>0</v>
      </c>
    </row>
    <row r="25" spans="1:35" s="104" customFormat="1" ht="18" customHeight="1">
      <c r="A25" s="1532" t="s">
        <v>271</v>
      </c>
      <c r="B25" s="232">
        <f t="shared" si="2"/>
        <v>6</v>
      </c>
      <c r="C25" s="1628">
        <f t="shared" si="2"/>
        <v>0</v>
      </c>
      <c r="D25" s="1628">
        <f t="shared" si="2"/>
        <v>6</v>
      </c>
      <c r="E25" s="1628"/>
      <c r="F25" s="1628">
        <f t="shared" si="3"/>
        <v>2</v>
      </c>
      <c r="G25" s="1628">
        <v>0</v>
      </c>
      <c r="H25" s="1628">
        <v>2</v>
      </c>
      <c r="I25" s="1550"/>
      <c r="J25" s="1550">
        <f t="shared" si="4"/>
        <v>1</v>
      </c>
      <c r="K25" s="1550">
        <v>0</v>
      </c>
      <c r="L25" s="1550">
        <v>1</v>
      </c>
      <c r="M25" s="1550"/>
      <c r="N25" s="1550">
        <f t="shared" si="5"/>
        <v>3</v>
      </c>
      <c r="O25" s="1550">
        <v>0</v>
      </c>
      <c r="P25" s="1550">
        <v>3</v>
      </c>
    </row>
    <row r="26" spans="1:35" s="104" customFormat="1" ht="18" customHeight="1">
      <c r="A26" s="1522" t="s">
        <v>295</v>
      </c>
      <c r="B26" s="233">
        <f t="shared" si="2"/>
        <v>7</v>
      </c>
      <c r="C26" s="234">
        <f t="shared" si="2"/>
        <v>4</v>
      </c>
      <c r="D26" s="234">
        <f t="shared" si="2"/>
        <v>3</v>
      </c>
      <c r="E26" s="234"/>
      <c r="F26" s="234">
        <f t="shared" si="3"/>
        <v>3</v>
      </c>
      <c r="G26" s="234">
        <v>2</v>
      </c>
      <c r="H26" s="234">
        <v>1</v>
      </c>
      <c r="I26" s="1553"/>
      <c r="J26" s="1553">
        <f t="shared" si="4"/>
        <v>1</v>
      </c>
      <c r="K26" s="1553">
        <v>0</v>
      </c>
      <c r="L26" s="1553">
        <v>1</v>
      </c>
      <c r="M26" s="1553"/>
      <c r="N26" s="1553">
        <f t="shared" si="5"/>
        <v>3</v>
      </c>
      <c r="O26" s="1553">
        <v>2</v>
      </c>
      <c r="P26" s="1553">
        <v>1</v>
      </c>
    </row>
    <row r="27" spans="1:35" s="104" customFormat="1" ht="13.9" customHeight="1">
      <c r="A27" s="106" t="s">
        <v>83</v>
      </c>
      <c r="B27" s="111"/>
      <c r="C27" s="106" t="s">
        <v>84</v>
      </c>
      <c r="D27" s="106"/>
      <c r="F27" s="111"/>
      <c r="G27" s="105" t="s">
        <v>85</v>
      </c>
      <c r="H27" s="106"/>
      <c r="K27" s="105" t="s">
        <v>87</v>
      </c>
      <c r="L27" s="105"/>
      <c r="N27" s="105"/>
      <c r="P27" s="1607" t="s">
        <v>321</v>
      </c>
    </row>
    <row r="28" spans="1:35" s="104" customFormat="1" ht="13.9" customHeight="1">
      <c r="B28" s="109"/>
      <c r="C28" s="109"/>
      <c r="D28" s="109"/>
      <c r="E28" s="109"/>
      <c r="F28" s="109"/>
      <c r="G28" s="105" t="s">
        <v>86</v>
      </c>
      <c r="H28" s="110"/>
      <c r="J28" s="105"/>
      <c r="L28" s="105"/>
      <c r="M28" s="110"/>
      <c r="N28" s="105"/>
      <c r="O28" s="110"/>
      <c r="P28" s="105"/>
    </row>
    <row r="29" spans="1:35" s="104" customFormat="1" ht="13.9" customHeight="1">
      <c r="B29" s="109"/>
      <c r="C29" s="109"/>
      <c r="D29" s="109"/>
      <c r="E29" s="109"/>
      <c r="F29" s="109"/>
      <c r="G29" s="109"/>
      <c r="H29" s="110"/>
      <c r="I29" s="105"/>
      <c r="J29" s="105"/>
      <c r="K29" s="110"/>
      <c r="L29" s="105"/>
      <c r="M29" s="110"/>
      <c r="N29" s="105"/>
      <c r="O29" s="110"/>
      <c r="P29" s="105"/>
    </row>
    <row r="30" spans="1:35" s="104" customFormat="1" ht="13.9" customHeight="1">
      <c r="A30" s="104" t="s">
        <v>141</v>
      </c>
      <c r="B30" s="108"/>
      <c r="C30" s="108"/>
      <c r="D30" s="108"/>
      <c r="E30" s="108"/>
      <c r="F30" s="108"/>
      <c r="G30" s="108"/>
      <c r="H30" s="108"/>
      <c r="I30" s="1532"/>
      <c r="J30" s="1532"/>
      <c r="K30" s="1532"/>
      <c r="L30" s="1532"/>
      <c r="M30" s="1532"/>
      <c r="N30" s="1532"/>
      <c r="O30" s="1532"/>
      <c r="P30" s="1532"/>
    </row>
    <row r="31" spans="1:35" s="104" customFormat="1" ht="13.9" customHeight="1">
      <c r="A31" s="94" t="s">
        <v>272</v>
      </c>
      <c r="I31" s="106"/>
      <c r="K31" s="106"/>
      <c r="M31" s="106"/>
      <c r="O31" s="106"/>
    </row>
    <row r="32" spans="1:35" s="94" customFormat="1" ht="13.9" customHeight="1">
      <c r="A32" s="157"/>
      <c r="B32" s="157"/>
      <c r="C32" s="157"/>
      <c r="D32" s="157"/>
      <c r="E32" s="157"/>
      <c r="F32" s="157"/>
      <c r="G32" s="157"/>
      <c r="AE32" s="1469"/>
      <c r="AF32" s="1469"/>
      <c r="AG32" s="1469"/>
      <c r="AH32" s="1469"/>
      <c r="AI32" s="1469"/>
    </row>
  </sheetData>
  <mergeCells count="12">
    <mergeCell ref="I6:J6"/>
    <mergeCell ref="M6:N6"/>
    <mergeCell ref="N1:P1"/>
    <mergeCell ref="N2:P2"/>
    <mergeCell ref="A3:P3"/>
    <mergeCell ref="B4:N4"/>
    <mergeCell ref="A5:A6"/>
    <mergeCell ref="B5:D5"/>
    <mergeCell ref="E5:H5"/>
    <mergeCell ref="I5:L5"/>
    <mergeCell ref="M5:P5"/>
    <mergeCell ref="E6:F6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9" orientation="landscape" r:id="rId1"/>
  <headerFooter alignWithMargins="0">
    <oddFooter>&amp;C&amp;"Times New Roman,標準"&amp;8&amp;A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6"/>
  <sheetViews>
    <sheetView zoomScaleNormal="100" zoomScaleSheetLayoutView="100" workbookViewId="0">
      <selection activeCell="I10" sqref="I10"/>
    </sheetView>
  </sheetViews>
  <sheetFormatPr defaultColWidth="9" defaultRowHeight="15.75"/>
  <cols>
    <col min="1" max="1" width="12.375" style="97" customWidth="1"/>
    <col min="2" max="2" width="10.625" style="383" customWidth="1"/>
    <col min="3" max="9" width="12.625" style="97" customWidth="1"/>
    <col min="10" max="10" width="14.75" style="97" customWidth="1"/>
    <col min="11" max="16384" width="9" style="97"/>
  </cols>
  <sheetData>
    <row r="1" spans="1:10" s="94" customFormat="1" ht="15" customHeight="1">
      <c r="A1" s="1439" t="s">
        <v>3174</v>
      </c>
      <c r="B1" s="1990"/>
      <c r="C1" s="1858"/>
      <c r="D1" s="1858"/>
      <c r="E1" s="1858"/>
      <c r="F1" s="1858"/>
      <c r="G1" s="1858"/>
      <c r="H1" s="1449"/>
      <c r="I1" s="1439" t="s">
        <v>3175</v>
      </c>
      <c r="J1" s="1439" t="s">
        <v>3176</v>
      </c>
    </row>
    <row r="2" spans="1:10" s="94" customFormat="1" ht="15" customHeight="1">
      <c r="A2" s="1439" t="s">
        <v>3177</v>
      </c>
      <c r="B2" s="11" t="s">
        <v>3178</v>
      </c>
      <c r="C2" s="1471"/>
      <c r="D2" s="1471"/>
      <c r="E2" s="1471"/>
      <c r="F2" s="1471"/>
      <c r="G2" s="1457"/>
      <c r="H2" s="7" t="s">
        <v>220</v>
      </c>
      <c r="I2" s="1439" t="s">
        <v>3179</v>
      </c>
      <c r="J2" s="1290" t="s">
        <v>40</v>
      </c>
    </row>
    <row r="3" spans="1:10" s="100" customFormat="1" ht="27.75" customHeight="1">
      <c r="A3" s="1762" t="s">
        <v>3180</v>
      </c>
      <c r="B3" s="1762"/>
      <c r="C3" s="1762"/>
      <c r="D3" s="1762"/>
      <c r="E3" s="1762"/>
      <c r="F3" s="1762"/>
      <c r="G3" s="1762"/>
      <c r="H3" s="1762"/>
      <c r="I3" s="1762"/>
      <c r="J3" s="1762"/>
    </row>
    <row r="4" spans="1:10" s="94" customFormat="1" ht="18.75" customHeight="1">
      <c r="A4" s="1471"/>
      <c r="B4" s="1471"/>
      <c r="C4" s="1471"/>
      <c r="D4" s="1763" t="s">
        <v>3181</v>
      </c>
      <c r="E4" s="1763"/>
      <c r="F4" s="1763"/>
      <c r="G4" s="1763"/>
      <c r="H4" s="1471"/>
      <c r="I4" s="1471"/>
      <c r="J4" s="1466" t="s">
        <v>3182</v>
      </c>
    </row>
    <row r="5" spans="1:10" s="1710" customFormat="1" ht="24" customHeight="1">
      <c r="A5" s="1964" t="s">
        <v>3183</v>
      </c>
      <c r="B5" s="1972"/>
      <c r="C5" s="1796" t="s">
        <v>3184</v>
      </c>
      <c r="D5" s="1796"/>
      <c r="E5" s="1796"/>
      <c r="F5" s="1796"/>
      <c r="G5" s="1796" t="s">
        <v>3185</v>
      </c>
      <c r="H5" s="1796"/>
      <c r="I5" s="1796"/>
      <c r="J5" s="1797"/>
    </row>
    <row r="6" spans="1:10" s="1710" customFormat="1" ht="24" customHeight="1">
      <c r="A6" s="1965"/>
      <c r="B6" s="2166"/>
      <c r="C6" s="1455" t="s">
        <v>3186</v>
      </c>
      <c r="D6" s="1455" t="s">
        <v>3187</v>
      </c>
      <c r="E6" s="1455" t="s">
        <v>3188</v>
      </c>
      <c r="F6" s="1455" t="s">
        <v>3189</v>
      </c>
      <c r="G6" s="1455" t="s">
        <v>3186</v>
      </c>
      <c r="H6" s="1455" t="s">
        <v>3187</v>
      </c>
      <c r="I6" s="1455" t="s">
        <v>3188</v>
      </c>
      <c r="J6" s="1456" t="s">
        <v>3189</v>
      </c>
    </row>
    <row r="7" spans="1:10" s="94" customFormat="1" ht="24" customHeight="1">
      <c r="A7" s="1467" t="s">
        <v>3190</v>
      </c>
      <c r="B7" s="1454" t="s">
        <v>3191</v>
      </c>
      <c r="C7" s="297">
        <f>SUM(D7:F7)</f>
        <v>341487</v>
      </c>
      <c r="D7" s="193">
        <f>SUM(D9,D11,D13)</f>
        <v>5666</v>
      </c>
      <c r="E7" s="193">
        <f t="shared" ref="E7:J7" si="0">SUM(E9,E11,E13)</f>
        <v>298107</v>
      </c>
      <c r="F7" s="193">
        <f t="shared" si="0"/>
        <v>37714</v>
      </c>
      <c r="G7" s="193">
        <f t="shared" ref="G7:G13" si="1">SUM(H7:J7)</f>
        <v>307241</v>
      </c>
      <c r="H7" s="193">
        <f t="shared" si="0"/>
        <v>4941</v>
      </c>
      <c r="I7" s="193">
        <f t="shared" si="0"/>
        <v>269040</v>
      </c>
      <c r="J7" s="193">
        <f t="shared" si="0"/>
        <v>33260</v>
      </c>
    </row>
    <row r="8" spans="1:10" s="94" customFormat="1" ht="24" customHeight="1">
      <c r="A8" s="1453" t="s">
        <v>3192</v>
      </c>
      <c r="B8" s="1449" t="s">
        <v>3193</v>
      </c>
      <c r="C8" s="191">
        <f t="shared" ref="C8:C13" si="2">SUM(D8:F8)</f>
        <v>60630</v>
      </c>
      <c r="D8" s="1500">
        <v>1198</v>
      </c>
      <c r="E8" s="1500">
        <v>50562</v>
      </c>
      <c r="F8" s="1500">
        <v>8870</v>
      </c>
      <c r="G8" s="1500">
        <f t="shared" si="1"/>
        <v>59020</v>
      </c>
      <c r="H8" s="1500">
        <v>1206</v>
      </c>
      <c r="I8" s="1500">
        <v>49490</v>
      </c>
      <c r="J8" s="1500">
        <v>8324</v>
      </c>
    </row>
    <row r="9" spans="1:10" s="94" customFormat="1" ht="24" customHeight="1">
      <c r="A9" s="1453"/>
      <c r="B9" s="1449" t="s">
        <v>3191</v>
      </c>
      <c r="C9" s="191">
        <f t="shared" si="2"/>
        <v>300854</v>
      </c>
      <c r="D9" s="1500">
        <v>5169</v>
      </c>
      <c r="E9" s="1500">
        <v>263657</v>
      </c>
      <c r="F9" s="1500">
        <v>32028</v>
      </c>
      <c r="G9" s="1500">
        <f t="shared" si="1"/>
        <v>268774</v>
      </c>
      <c r="H9" s="1500">
        <v>4483</v>
      </c>
      <c r="I9" s="1500">
        <v>236673</v>
      </c>
      <c r="J9" s="1500">
        <v>27618</v>
      </c>
    </row>
    <row r="10" spans="1:10" s="94" customFormat="1" ht="24" customHeight="1">
      <c r="A10" s="1453" t="s">
        <v>3194</v>
      </c>
      <c r="B10" s="1449" t="s">
        <v>3193</v>
      </c>
      <c r="C10" s="191">
        <f t="shared" si="2"/>
        <v>21375</v>
      </c>
      <c r="D10" s="1500">
        <v>343</v>
      </c>
      <c r="E10" s="1500">
        <v>17735</v>
      </c>
      <c r="F10" s="1500">
        <v>3297</v>
      </c>
      <c r="G10" s="1500">
        <f t="shared" si="1"/>
        <v>20677</v>
      </c>
      <c r="H10" s="1500">
        <v>310</v>
      </c>
      <c r="I10" s="1500">
        <v>17217</v>
      </c>
      <c r="J10" s="1500">
        <v>3150</v>
      </c>
    </row>
    <row r="11" spans="1:10" s="94" customFormat="1" ht="24" customHeight="1">
      <c r="A11" s="1453"/>
      <c r="B11" s="1449" t="s">
        <v>3195</v>
      </c>
      <c r="C11" s="191">
        <f t="shared" si="2"/>
        <v>39396</v>
      </c>
      <c r="D11" s="1500">
        <v>495</v>
      </c>
      <c r="E11" s="1500">
        <v>33402</v>
      </c>
      <c r="F11" s="1500">
        <v>5499</v>
      </c>
      <c r="G11" s="1500">
        <f t="shared" si="1"/>
        <v>36563</v>
      </c>
      <c r="H11" s="1500">
        <v>457</v>
      </c>
      <c r="I11" s="1500">
        <v>30796</v>
      </c>
      <c r="J11" s="1500">
        <v>5310</v>
      </c>
    </row>
    <row r="12" spans="1:10" s="94" customFormat="1" ht="24" customHeight="1">
      <c r="A12" s="1453" t="s">
        <v>3196</v>
      </c>
      <c r="B12" s="1449" t="s">
        <v>3193</v>
      </c>
      <c r="C12" s="191">
        <f t="shared" si="2"/>
        <v>989</v>
      </c>
      <c r="D12" s="1500">
        <v>2</v>
      </c>
      <c r="E12" s="1500">
        <v>804</v>
      </c>
      <c r="F12" s="1500">
        <v>183</v>
      </c>
      <c r="G12" s="1500">
        <f t="shared" si="1"/>
        <v>1565</v>
      </c>
      <c r="H12" s="1500">
        <v>1</v>
      </c>
      <c r="I12" s="1500">
        <v>1312</v>
      </c>
      <c r="J12" s="1500">
        <v>252</v>
      </c>
    </row>
    <row r="13" spans="1:10" s="94" customFormat="1" ht="24" customHeight="1">
      <c r="A13" s="1490"/>
      <c r="B13" s="1449" t="s">
        <v>3191</v>
      </c>
      <c r="C13" s="191">
        <f t="shared" si="2"/>
        <v>1237</v>
      </c>
      <c r="D13" s="1500">
        <v>2</v>
      </c>
      <c r="E13" s="1500">
        <v>1048</v>
      </c>
      <c r="F13" s="1500">
        <v>187</v>
      </c>
      <c r="G13" s="1500">
        <f t="shared" si="1"/>
        <v>1904</v>
      </c>
      <c r="H13" s="1500">
        <v>1</v>
      </c>
      <c r="I13" s="1500">
        <v>1571</v>
      </c>
      <c r="J13" s="1500">
        <v>332</v>
      </c>
    </row>
    <row r="14" spans="1:10" s="94" customFormat="1" ht="24" customHeight="1">
      <c r="A14" s="1462"/>
      <c r="B14" s="1449"/>
      <c r="C14" s="298"/>
      <c r="D14" s="1499"/>
      <c r="E14" s="1499"/>
      <c r="F14" s="1499"/>
      <c r="G14" s="1499"/>
      <c r="H14" s="1499"/>
      <c r="I14" s="1499"/>
      <c r="J14" s="1499"/>
    </row>
    <row r="15" spans="1:10" s="94" customFormat="1" ht="24" customHeight="1">
      <c r="A15" s="1469" t="s">
        <v>3197</v>
      </c>
      <c r="B15" s="1449" t="s">
        <v>3191</v>
      </c>
      <c r="C15" s="191">
        <f t="shared" ref="C15:C21" si="3">SUM(D15:F15)</f>
        <v>15796</v>
      </c>
      <c r="D15" s="1500">
        <f>SUM(D17,D19,D21)</f>
        <v>488</v>
      </c>
      <c r="E15" s="1500">
        <f t="shared" ref="E15:J15" si="4">SUM(E17,E19,E21)</f>
        <v>13732</v>
      </c>
      <c r="F15" s="1500">
        <f t="shared" si="4"/>
        <v>1576</v>
      </c>
      <c r="G15" s="1500">
        <f t="shared" ref="G15:G21" si="5">SUM(H15:J15)</f>
        <v>17324</v>
      </c>
      <c r="H15" s="1500">
        <f>SUM(H17,H19,H21)</f>
        <v>705</v>
      </c>
      <c r="I15" s="1500">
        <f t="shared" si="4"/>
        <v>14529</v>
      </c>
      <c r="J15" s="1500">
        <f t="shared" si="4"/>
        <v>2090</v>
      </c>
    </row>
    <row r="16" spans="1:10" s="94" customFormat="1" ht="24" customHeight="1">
      <c r="A16" s="1453" t="s">
        <v>3198</v>
      </c>
      <c r="B16" s="1449" t="s">
        <v>3193</v>
      </c>
      <c r="C16" s="191">
        <f t="shared" si="3"/>
        <v>5907</v>
      </c>
      <c r="D16" s="1500">
        <v>234</v>
      </c>
      <c r="E16" s="1500">
        <v>4886</v>
      </c>
      <c r="F16" s="1500">
        <v>787</v>
      </c>
      <c r="G16" s="1500">
        <f t="shared" si="5"/>
        <v>6570</v>
      </c>
      <c r="H16" s="1500">
        <v>291</v>
      </c>
      <c r="I16" s="1500">
        <v>5302</v>
      </c>
      <c r="J16" s="1500">
        <v>977</v>
      </c>
    </row>
    <row r="17" spans="1:39" s="94" customFormat="1" ht="24" customHeight="1">
      <c r="A17" s="1453"/>
      <c r="B17" s="1449" t="s">
        <v>3191</v>
      </c>
      <c r="C17" s="191">
        <f t="shared" si="3"/>
        <v>14804</v>
      </c>
      <c r="D17" s="1500">
        <v>461</v>
      </c>
      <c r="E17" s="1500">
        <v>12860</v>
      </c>
      <c r="F17" s="1500">
        <v>1483</v>
      </c>
      <c r="G17" s="1500">
        <f t="shared" si="5"/>
        <v>16219</v>
      </c>
      <c r="H17" s="1500">
        <v>652</v>
      </c>
      <c r="I17" s="1500">
        <v>13626</v>
      </c>
      <c r="J17" s="1500">
        <v>1941</v>
      </c>
    </row>
    <row r="18" spans="1:39" s="94" customFormat="1" ht="24" customHeight="1">
      <c r="A18" s="1453" t="s">
        <v>3199</v>
      </c>
      <c r="B18" s="1449" t="s">
        <v>3193</v>
      </c>
      <c r="C18" s="191">
        <f t="shared" si="3"/>
        <v>617</v>
      </c>
      <c r="D18" s="1500">
        <v>11</v>
      </c>
      <c r="E18" s="1500">
        <v>539</v>
      </c>
      <c r="F18" s="1500">
        <v>67</v>
      </c>
      <c r="G18" s="1500">
        <f t="shared" si="5"/>
        <v>692</v>
      </c>
      <c r="H18" s="1500">
        <v>19</v>
      </c>
      <c r="I18" s="1500">
        <v>564</v>
      </c>
      <c r="J18" s="1500">
        <v>109</v>
      </c>
    </row>
    <row r="19" spans="1:39" s="94" customFormat="1" ht="24" customHeight="1">
      <c r="A19" s="1453"/>
      <c r="B19" s="1449" t="s">
        <v>3191</v>
      </c>
      <c r="C19" s="191">
        <f t="shared" si="3"/>
        <v>915</v>
      </c>
      <c r="D19" s="1500">
        <v>14</v>
      </c>
      <c r="E19" s="1500">
        <v>821</v>
      </c>
      <c r="F19" s="1500">
        <v>80</v>
      </c>
      <c r="G19" s="1500">
        <f t="shared" si="5"/>
        <v>984</v>
      </c>
      <c r="H19" s="1500">
        <v>27</v>
      </c>
      <c r="I19" s="1500">
        <v>824</v>
      </c>
      <c r="J19" s="1500">
        <v>133</v>
      </c>
    </row>
    <row r="20" spans="1:39" s="94" customFormat="1" ht="24" customHeight="1">
      <c r="A20" s="1453" t="s">
        <v>3200</v>
      </c>
      <c r="B20" s="1449" t="s">
        <v>3193</v>
      </c>
      <c r="C20" s="191">
        <f t="shared" si="3"/>
        <v>63</v>
      </c>
      <c r="D20" s="1500">
        <v>10</v>
      </c>
      <c r="E20" s="1500">
        <v>41</v>
      </c>
      <c r="F20" s="1500">
        <v>12</v>
      </c>
      <c r="G20" s="1500">
        <f t="shared" si="5"/>
        <v>101</v>
      </c>
      <c r="H20" s="1500">
        <v>20</v>
      </c>
      <c r="I20" s="1500">
        <v>65</v>
      </c>
      <c r="J20" s="1500">
        <v>16</v>
      </c>
    </row>
    <row r="21" spans="1:39" s="94" customFormat="1" ht="24" customHeight="1">
      <c r="A21" s="834"/>
      <c r="B21" s="1450" t="s">
        <v>3191</v>
      </c>
      <c r="C21" s="192">
        <f t="shared" si="3"/>
        <v>77</v>
      </c>
      <c r="D21" s="1505">
        <v>13</v>
      </c>
      <c r="E21" s="1505">
        <v>51</v>
      </c>
      <c r="F21" s="1505">
        <v>13</v>
      </c>
      <c r="G21" s="1505">
        <f t="shared" si="5"/>
        <v>121</v>
      </c>
      <c r="H21" s="1505">
        <v>26</v>
      </c>
      <c r="I21" s="1505">
        <v>79</v>
      </c>
      <c r="J21" s="1505">
        <v>16</v>
      </c>
    </row>
    <row r="22" spans="1:39" s="104" customFormat="1" ht="13.9" customHeight="1">
      <c r="A22" s="106" t="s">
        <v>83</v>
      </c>
      <c r="C22" s="106" t="s">
        <v>84</v>
      </c>
      <c r="E22" s="105" t="s">
        <v>85</v>
      </c>
      <c r="G22" s="38" t="s">
        <v>87</v>
      </c>
      <c r="J22" s="1607" t="s">
        <v>321</v>
      </c>
      <c r="K22" s="111"/>
      <c r="L22" s="106"/>
      <c r="N22" s="105"/>
      <c r="P22" s="105"/>
      <c r="R22" s="105"/>
      <c r="T22" s="105"/>
    </row>
    <row r="23" spans="1:39" s="104" customFormat="1" ht="13.9" customHeight="1">
      <c r="B23" s="109"/>
      <c r="E23" s="105" t="s">
        <v>86</v>
      </c>
      <c r="G23" s="105"/>
      <c r="H23" s="109"/>
      <c r="I23" s="109"/>
      <c r="J23" s="109"/>
      <c r="K23" s="109"/>
      <c r="L23" s="110"/>
      <c r="N23" s="105"/>
      <c r="O23" s="110"/>
      <c r="P23" s="105"/>
      <c r="Q23" s="110"/>
      <c r="R23" s="105"/>
      <c r="S23" s="110"/>
      <c r="T23" s="105"/>
    </row>
    <row r="24" spans="1:39" s="104" customFormat="1" ht="13.9" customHeight="1">
      <c r="A24" s="104" t="s">
        <v>141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532"/>
      <c r="N24" s="1532"/>
      <c r="O24" s="1532"/>
      <c r="P24" s="1532"/>
      <c r="Q24" s="1532"/>
      <c r="R24" s="1532"/>
      <c r="S24" s="1532"/>
      <c r="T24" s="1532"/>
    </row>
    <row r="25" spans="1:39" s="104" customFormat="1" ht="13.9" customHeight="1">
      <c r="A25" s="104" t="s">
        <v>272</v>
      </c>
      <c r="M25" s="106"/>
      <c r="O25" s="106"/>
      <c r="Q25" s="106"/>
      <c r="S25" s="106"/>
    </row>
    <row r="26" spans="1:39" s="94" customFormat="1" ht="13.9" customHeight="1">
      <c r="A26" s="157"/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AI26" s="1469"/>
      <c r="AJ26" s="1469"/>
      <c r="AK26" s="1469"/>
      <c r="AL26" s="1469"/>
      <c r="AM26" s="1469"/>
    </row>
  </sheetData>
  <mergeCells count="6">
    <mergeCell ref="B1:G1"/>
    <mergeCell ref="A3:J3"/>
    <mergeCell ref="A5:B6"/>
    <mergeCell ref="C5:F5"/>
    <mergeCell ref="G5:J5"/>
    <mergeCell ref="D4:G4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orientation="landscape" r:id="rId1"/>
  <headerFooter alignWithMargins="0">
    <oddFooter>&amp;C&amp;"Times New Roman,標準"&amp;8&amp;A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H110"/>
  <sheetViews>
    <sheetView view="pageBreakPreview" topLeftCell="A76" zoomScaleNormal="100" zoomScaleSheetLayoutView="100" workbookViewId="0">
      <selection activeCell="I10" sqref="I10"/>
    </sheetView>
  </sheetViews>
  <sheetFormatPr defaultRowHeight="12.75"/>
  <cols>
    <col min="1" max="1" width="17.25" style="94" customWidth="1"/>
    <col min="2" max="2" width="6.125" style="94" customWidth="1"/>
    <col min="3" max="3" width="8.375" style="94" bestFit="1" customWidth="1"/>
    <col min="4" max="11" width="6.125" style="94" customWidth="1"/>
    <col min="12" max="12" width="12.25" style="94" bestFit="1" customWidth="1"/>
    <col min="13" max="20" width="6.125" style="94" customWidth="1"/>
    <col min="21" max="259" width="8.875" style="94"/>
    <col min="260" max="260" width="17.25" style="94" customWidth="1"/>
    <col min="261" max="273" width="7.125" style="94" customWidth="1"/>
    <col min="274" max="274" width="8.5" style="94" bestFit="1" customWidth="1"/>
    <col min="275" max="275" width="9.125" style="94" customWidth="1"/>
    <col min="276" max="276" width="7.125" style="94" customWidth="1"/>
    <col min="277" max="515" width="8.875" style="94"/>
    <col min="516" max="516" width="17.25" style="94" customWidth="1"/>
    <col min="517" max="529" width="7.125" style="94" customWidth="1"/>
    <col min="530" max="530" width="8.5" style="94" bestFit="1" customWidth="1"/>
    <col min="531" max="531" width="9.125" style="94" customWidth="1"/>
    <col min="532" max="532" width="7.125" style="94" customWidth="1"/>
    <col min="533" max="771" width="8.875" style="94"/>
    <col min="772" max="772" width="17.25" style="94" customWidth="1"/>
    <col min="773" max="785" width="7.125" style="94" customWidth="1"/>
    <col min="786" max="786" width="8.5" style="94" bestFit="1" customWidth="1"/>
    <col min="787" max="787" width="9.125" style="94" customWidth="1"/>
    <col min="788" max="788" width="7.125" style="94" customWidth="1"/>
    <col min="789" max="1027" width="8.875" style="94"/>
    <col min="1028" max="1028" width="17.25" style="94" customWidth="1"/>
    <col min="1029" max="1041" width="7.125" style="94" customWidth="1"/>
    <col min="1042" max="1042" width="8.5" style="94" bestFit="1" customWidth="1"/>
    <col min="1043" max="1043" width="9.125" style="94" customWidth="1"/>
    <col min="1044" max="1044" width="7.125" style="94" customWidth="1"/>
    <col min="1045" max="1283" width="8.875" style="94"/>
    <col min="1284" max="1284" width="17.25" style="94" customWidth="1"/>
    <col min="1285" max="1297" width="7.125" style="94" customWidth="1"/>
    <col min="1298" max="1298" width="8.5" style="94" bestFit="1" customWidth="1"/>
    <col min="1299" max="1299" width="9.125" style="94" customWidth="1"/>
    <col min="1300" max="1300" width="7.125" style="94" customWidth="1"/>
    <col min="1301" max="1539" width="8.875" style="94"/>
    <col min="1540" max="1540" width="17.25" style="94" customWidth="1"/>
    <col min="1541" max="1553" width="7.125" style="94" customWidth="1"/>
    <col min="1554" max="1554" width="8.5" style="94" bestFit="1" customWidth="1"/>
    <col min="1555" max="1555" width="9.125" style="94" customWidth="1"/>
    <col min="1556" max="1556" width="7.125" style="94" customWidth="1"/>
    <col min="1557" max="1795" width="8.875" style="94"/>
    <col min="1796" max="1796" width="17.25" style="94" customWidth="1"/>
    <col min="1797" max="1809" width="7.125" style="94" customWidth="1"/>
    <col min="1810" max="1810" width="8.5" style="94" bestFit="1" customWidth="1"/>
    <col min="1811" max="1811" width="9.125" style="94" customWidth="1"/>
    <col min="1812" max="1812" width="7.125" style="94" customWidth="1"/>
    <col min="1813" max="2051" width="8.875" style="94"/>
    <col min="2052" max="2052" width="17.25" style="94" customWidth="1"/>
    <col min="2053" max="2065" width="7.125" style="94" customWidth="1"/>
    <col min="2066" max="2066" width="8.5" style="94" bestFit="1" customWidth="1"/>
    <col min="2067" max="2067" width="9.125" style="94" customWidth="1"/>
    <col min="2068" max="2068" width="7.125" style="94" customWidth="1"/>
    <col min="2069" max="2307" width="8.875" style="94"/>
    <col min="2308" max="2308" width="17.25" style="94" customWidth="1"/>
    <col min="2309" max="2321" width="7.125" style="94" customWidth="1"/>
    <col min="2322" max="2322" width="8.5" style="94" bestFit="1" customWidth="1"/>
    <col min="2323" max="2323" width="9.125" style="94" customWidth="1"/>
    <col min="2324" max="2324" width="7.125" style="94" customWidth="1"/>
    <col min="2325" max="2563" width="8.875" style="94"/>
    <col min="2564" max="2564" width="17.25" style="94" customWidth="1"/>
    <col min="2565" max="2577" width="7.125" style="94" customWidth="1"/>
    <col min="2578" max="2578" width="8.5" style="94" bestFit="1" customWidth="1"/>
    <col min="2579" max="2579" width="9.125" style="94" customWidth="1"/>
    <col min="2580" max="2580" width="7.125" style="94" customWidth="1"/>
    <col min="2581" max="2819" width="8.875" style="94"/>
    <col min="2820" max="2820" width="17.25" style="94" customWidth="1"/>
    <col min="2821" max="2833" width="7.125" style="94" customWidth="1"/>
    <col min="2834" max="2834" width="8.5" style="94" bestFit="1" customWidth="1"/>
    <col min="2835" max="2835" width="9.125" style="94" customWidth="1"/>
    <col min="2836" max="2836" width="7.125" style="94" customWidth="1"/>
    <col min="2837" max="3075" width="8.875" style="94"/>
    <col min="3076" max="3076" width="17.25" style="94" customWidth="1"/>
    <col min="3077" max="3089" width="7.125" style="94" customWidth="1"/>
    <col min="3090" max="3090" width="8.5" style="94" bestFit="1" customWidth="1"/>
    <col min="3091" max="3091" width="9.125" style="94" customWidth="1"/>
    <col min="3092" max="3092" width="7.125" style="94" customWidth="1"/>
    <col min="3093" max="3331" width="8.875" style="94"/>
    <col min="3332" max="3332" width="17.25" style="94" customWidth="1"/>
    <col min="3333" max="3345" width="7.125" style="94" customWidth="1"/>
    <col min="3346" max="3346" width="8.5" style="94" bestFit="1" customWidth="1"/>
    <col min="3347" max="3347" width="9.125" style="94" customWidth="1"/>
    <col min="3348" max="3348" width="7.125" style="94" customWidth="1"/>
    <col min="3349" max="3587" width="8.875" style="94"/>
    <col min="3588" max="3588" width="17.25" style="94" customWidth="1"/>
    <col min="3589" max="3601" width="7.125" style="94" customWidth="1"/>
    <col min="3602" max="3602" width="8.5" style="94" bestFit="1" customWidth="1"/>
    <col min="3603" max="3603" width="9.125" style="94" customWidth="1"/>
    <col min="3604" max="3604" width="7.125" style="94" customWidth="1"/>
    <col min="3605" max="3843" width="8.875" style="94"/>
    <col min="3844" max="3844" width="17.25" style="94" customWidth="1"/>
    <col min="3845" max="3857" width="7.125" style="94" customWidth="1"/>
    <col min="3858" max="3858" width="8.5" style="94" bestFit="1" customWidth="1"/>
    <col min="3859" max="3859" width="9.125" style="94" customWidth="1"/>
    <col min="3860" max="3860" width="7.125" style="94" customWidth="1"/>
    <col min="3861" max="4099" width="8.875" style="94"/>
    <col min="4100" max="4100" width="17.25" style="94" customWidth="1"/>
    <col min="4101" max="4113" width="7.125" style="94" customWidth="1"/>
    <col min="4114" max="4114" width="8.5" style="94" bestFit="1" customWidth="1"/>
    <col min="4115" max="4115" width="9.125" style="94" customWidth="1"/>
    <col min="4116" max="4116" width="7.125" style="94" customWidth="1"/>
    <col min="4117" max="4355" width="8.875" style="94"/>
    <col min="4356" max="4356" width="17.25" style="94" customWidth="1"/>
    <col min="4357" max="4369" width="7.125" style="94" customWidth="1"/>
    <col min="4370" max="4370" width="8.5" style="94" bestFit="1" customWidth="1"/>
    <col min="4371" max="4371" width="9.125" style="94" customWidth="1"/>
    <col min="4372" max="4372" width="7.125" style="94" customWidth="1"/>
    <col min="4373" max="4611" width="8.875" style="94"/>
    <col min="4612" max="4612" width="17.25" style="94" customWidth="1"/>
    <col min="4613" max="4625" width="7.125" style="94" customWidth="1"/>
    <col min="4626" max="4626" width="8.5" style="94" bestFit="1" customWidth="1"/>
    <col min="4627" max="4627" width="9.125" style="94" customWidth="1"/>
    <col min="4628" max="4628" width="7.125" style="94" customWidth="1"/>
    <col min="4629" max="4867" width="8.875" style="94"/>
    <col min="4868" max="4868" width="17.25" style="94" customWidth="1"/>
    <col min="4869" max="4881" width="7.125" style="94" customWidth="1"/>
    <col min="4882" max="4882" width="8.5" style="94" bestFit="1" customWidth="1"/>
    <col min="4883" max="4883" width="9.125" style="94" customWidth="1"/>
    <col min="4884" max="4884" width="7.125" style="94" customWidth="1"/>
    <col min="4885" max="5123" width="8.875" style="94"/>
    <col min="5124" max="5124" width="17.25" style="94" customWidth="1"/>
    <col min="5125" max="5137" width="7.125" style="94" customWidth="1"/>
    <col min="5138" max="5138" width="8.5" style="94" bestFit="1" customWidth="1"/>
    <col min="5139" max="5139" width="9.125" style="94" customWidth="1"/>
    <col min="5140" max="5140" width="7.125" style="94" customWidth="1"/>
    <col min="5141" max="5379" width="8.875" style="94"/>
    <col min="5380" max="5380" width="17.25" style="94" customWidth="1"/>
    <col min="5381" max="5393" width="7.125" style="94" customWidth="1"/>
    <col min="5394" max="5394" width="8.5" style="94" bestFit="1" customWidth="1"/>
    <col min="5395" max="5395" width="9.125" style="94" customWidth="1"/>
    <col min="5396" max="5396" width="7.125" style="94" customWidth="1"/>
    <col min="5397" max="5635" width="8.875" style="94"/>
    <col min="5636" max="5636" width="17.25" style="94" customWidth="1"/>
    <col min="5637" max="5649" width="7.125" style="94" customWidth="1"/>
    <col min="5650" max="5650" width="8.5" style="94" bestFit="1" customWidth="1"/>
    <col min="5651" max="5651" width="9.125" style="94" customWidth="1"/>
    <col min="5652" max="5652" width="7.125" style="94" customWidth="1"/>
    <col min="5653" max="5891" width="8.875" style="94"/>
    <col min="5892" max="5892" width="17.25" style="94" customWidth="1"/>
    <col min="5893" max="5905" width="7.125" style="94" customWidth="1"/>
    <col min="5906" max="5906" width="8.5" style="94" bestFit="1" customWidth="1"/>
    <col min="5907" max="5907" width="9.125" style="94" customWidth="1"/>
    <col min="5908" max="5908" width="7.125" style="94" customWidth="1"/>
    <col min="5909" max="6147" width="8.875" style="94"/>
    <col min="6148" max="6148" width="17.25" style="94" customWidth="1"/>
    <col min="6149" max="6161" width="7.125" style="94" customWidth="1"/>
    <col min="6162" max="6162" width="8.5" style="94" bestFit="1" customWidth="1"/>
    <col min="6163" max="6163" width="9.125" style="94" customWidth="1"/>
    <col min="6164" max="6164" width="7.125" style="94" customWidth="1"/>
    <col min="6165" max="6403" width="8.875" style="94"/>
    <col min="6404" max="6404" width="17.25" style="94" customWidth="1"/>
    <col min="6405" max="6417" width="7.125" style="94" customWidth="1"/>
    <col min="6418" max="6418" width="8.5" style="94" bestFit="1" customWidth="1"/>
    <col min="6419" max="6419" width="9.125" style="94" customWidth="1"/>
    <col min="6420" max="6420" width="7.125" style="94" customWidth="1"/>
    <col min="6421" max="6659" width="8.875" style="94"/>
    <col min="6660" max="6660" width="17.25" style="94" customWidth="1"/>
    <col min="6661" max="6673" width="7.125" style="94" customWidth="1"/>
    <col min="6674" max="6674" width="8.5" style="94" bestFit="1" customWidth="1"/>
    <col min="6675" max="6675" width="9.125" style="94" customWidth="1"/>
    <col min="6676" max="6676" width="7.125" style="94" customWidth="1"/>
    <col min="6677" max="6915" width="8.875" style="94"/>
    <col min="6916" max="6916" width="17.25" style="94" customWidth="1"/>
    <col min="6917" max="6929" width="7.125" style="94" customWidth="1"/>
    <col min="6930" max="6930" width="8.5" style="94" bestFit="1" customWidth="1"/>
    <col min="6931" max="6931" width="9.125" style="94" customWidth="1"/>
    <col min="6932" max="6932" width="7.125" style="94" customWidth="1"/>
    <col min="6933" max="7171" width="8.875" style="94"/>
    <col min="7172" max="7172" width="17.25" style="94" customWidth="1"/>
    <col min="7173" max="7185" width="7.125" style="94" customWidth="1"/>
    <col min="7186" max="7186" width="8.5" style="94" bestFit="1" customWidth="1"/>
    <col min="7187" max="7187" width="9.125" style="94" customWidth="1"/>
    <col min="7188" max="7188" width="7.125" style="94" customWidth="1"/>
    <col min="7189" max="7427" width="8.875" style="94"/>
    <col min="7428" max="7428" width="17.25" style="94" customWidth="1"/>
    <col min="7429" max="7441" width="7.125" style="94" customWidth="1"/>
    <col min="7442" max="7442" width="8.5" style="94" bestFit="1" customWidth="1"/>
    <col min="7443" max="7443" width="9.125" style="94" customWidth="1"/>
    <col min="7444" max="7444" width="7.125" style="94" customWidth="1"/>
    <col min="7445" max="7683" width="8.875" style="94"/>
    <col min="7684" max="7684" width="17.25" style="94" customWidth="1"/>
    <col min="7685" max="7697" width="7.125" style="94" customWidth="1"/>
    <col min="7698" max="7698" width="8.5" style="94" bestFit="1" customWidth="1"/>
    <col min="7699" max="7699" width="9.125" style="94" customWidth="1"/>
    <col min="7700" max="7700" width="7.125" style="94" customWidth="1"/>
    <col min="7701" max="7939" width="8.875" style="94"/>
    <col min="7940" max="7940" width="17.25" style="94" customWidth="1"/>
    <col min="7941" max="7953" width="7.125" style="94" customWidth="1"/>
    <col min="7954" max="7954" width="8.5" style="94" bestFit="1" customWidth="1"/>
    <col min="7955" max="7955" width="9.125" style="94" customWidth="1"/>
    <col min="7956" max="7956" width="7.125" style="94" customWidth="1"/>
    <col min="7957" max="8195" width="8.875" style="94"/>
    <col min="8196" max="8196" width="17.25" style="94" customWidth="1"/>
    <col min="8197" max="8209" width="7.125" style="94" customWidth="1"/>
    <col min="8210" max="8210" width="8.5" style="94" bestFit="1" customWidth="1"/>
    <col min="8211" max="8211" width="9.125" style="94" customWidth="1"/>
    <col min="8212" max="8212" width="7.125" style="94" customWidth="1"/>
    <col min="8213" max="8451" width="8.875" style="94"/>
    <col min="8452" max="8452" width="17.25" style="94" customWidth="1"/>
    <col min="8453" max="8465" width="7.125" style="94" customWidth="1"/>
    <col min="8466" max="8466" width="8.5" style="94" bestFit="1" customWidth="1"/>
    <col min="8467" max="8467" width="9.125" style="94" customWidth="1"/>
    <col min="8468" max="8468" width="7.125" style="94" customWidth="1"/>
    <col min="8469" max="8707" width="8.875" style="94"/>
    <col min="8708" max="8708" width="17.25" style="94" customWidth="1"/>
    <col min="8709" max="8721" width="7.125" style="94" customWidth="1"/>
    <col min="8722" max="8722" width="8.5" style="94" bestFit="1" customWidth="1"/>
    <col min="8723" max="8723" width="9.125" style="94" customWidth="1"/>
    <col min="8724" max="8724" width="7.125" style="94" customWidth="1"/>
    <col min="8725" max="8963" width="8.875" style="94"/>
    <col min="8964" max="8964" width="17.25" style="94" customWidth="1"/>
    <col min="8965" max="8977" width="7.125" style="94" customWidth="1"/>
    <col min="8978" max="8978" width="8.5" style="94" bestFit="1" customWidth="1"/>
    <col min="8979" max="8979" width="9.125" style="94" customWidth="1"/>
    <col min="8980" max="8980" width="7.125" style="94" customWidth="1"/>
    <col min="8981" max="9219" width="8.875" style="94"/>
    <col min="9220" max="9220" width="17.25" style="94" customWidth="1"/>
    <col min="9221" max="9233" width="7.125" style="94" customWidth="1"/>
    <col min="9234" max="9234" width="8.5" style="94" bestFit="1" customWidth="1"/>
    <col min="9235" max="9235" width="9.125" style="94" customWidth="1"/>
    <col min="9236" max="9236" width="7.125" style="94" customWidth="1"/>
    <col min="9237" max="9475" width="8.875" style="94"/>
    <col min="9476" max="9476" width="17.25" style="94" customWidth="1"/>
    <col min="9477" max="9489" width="7.125" style="94" customWidth="1"/>
    <col min="9490" max="9490" width="8.5" style="94" bestFit="1" customWidth="1"/>
    <col min="9491" max="9491" width="9.125" style="94" customWidth="1"/>
    <col min="9492" max="9492" width="7.125" style="94" customWidth="1"/>
    <col min="9493" max="9731" width="8.875" style="94"/>
    <col min="9732" max="9732" width="17.25" style="94" customWidth="1"/>
    <col min="9733" max="9745" width="7.125" style="94" customWidth="1"/>
    <col min="9746" max="9746" width="8.5" style="94" bestFit="1" customWidth="1"/>
    <col min="9747" max="9747" width="9.125" style="94" customWidth="1"/>
    <col min="9748" max="9748" width="7.125" style="94" customWidth="1"/>
    <col min="9749" max="9987" width="8.875" style="94"/>
    <col min="9988" max="9988" width="17.25" style="94" customWidth="1"/>
    <col min="9989" max="10001" width="7.125" style="94" customWidth="1"/>
    <col min="10002" max="10002" width="8.5" style="94" bestFit="1" customWidth="1"/>
    <col min="10003" max="10003" width="9.125" style="94" customWidth="1"/>
    <col min="10004" max="10004" width="7.125" style="94" customWidth="1"/>
    <col min="10005" max="10243" width="8.875" style="94"/>
    <col min="10244" max="10244" width="17.25" style="94" customWidth="1"/>
    <col min="10245" max="10257" width="7.125" style="94" customWidth="1"/>
    <col min="10258" max="10258" width="8.5" style="94" bestFit="1" customWidth="1"/>
    <col min="10259" max="10259" width="9.125" style="94" customWidth="1"/>
    <col min="10260" max="10260" width="7.125" style="94" customWidth="1"/>
    <col min="10261" max="10499" width="8.875" style="94"/>
    <col min="10500" max="10500" width="17.25" style="94" customWidth="1"/>
    <col min="10501" max="10513" width="7.125" style="94" customWidth="1"/>
    <col min="10514" max="10514" width="8.5" style="94" bestFit="1" customWidth="1"/>
    <col min="10515" max="10515" width="9.125" style="94" customWidth="1"/>
    <col min="10516" max="10516" width="7.125" style="94" customWidth="1"/>
    <col min="10517" max="10755" width="8.875" style="94"/>
    <col min="10756" max="10756" width="17.25" style="94" customWidth="1"/>
    <col min="10757" max="10769" width="7.125" style="94" customWidth="1"/>
    <col min="10770" max="10770" width="8.5" style="94" bestFit="1" customWidth="1"/>
    <col min="10771" max="10771" width="9.125" style="94" customWidth="1"/>
    <col min="10772" max="10772" width="7.125" style="94" customWidth="1"/>
    <col min="10773" max="11011" width="8.875" style="94"/>
    <col min="11012" max="11012" width="17.25" style="94" customWidth="1"/>
    <col min="11013" max="11025" width="7.125" style="94" customWidth="1"/>
    <col min="11026" max="11026" width="8.5" style="94" bestFit="1" customWidth="1"/>
    <col min="11027" max="11027" width="9.125" style="94" customWidth="1"/>
    <col min="11028" max="11028" width="7.125" style="94" customWidth="1"/>
    <col min="11029" max="11267" width="8.875" style="94"/>
    <col min="11268" max="11268" width="17.25" style="94" customWidth="1"/>
    <col min="11269" max="11281" width="7.125" style="94" customWidth="1"/>
    <col min="11282" max="11282" width="8.5" style="94" bestFit="1" customWidth="1"/>
    <col min="11283" max="11283" width="9.125" style="94" customWidth="1"/>
    <col min="11284" max="11284" width="7.125" style="94" customWidth="1"/>
    <col min="11285" max="11523" width="8.875" style="94"/>
    <col min="11524" max="11524" width="17.25" style="94" customWidth="1"/>
    <col min="11525" max="11537" width="7.125" style="94" customWidth="1"/>
    <col min="11538" max="11538" width="8.5" style="94" bestFit="1" customWidth="1"/>
    <col min="11539" max="11539" width="9.125" style="94" customWidth="1"/>
    <col min="11540" max="11540" width="7.125" style="94" customWidth="1"/>
    <col min="11541" max="11779" width="8.875" style="94"/>
    <col min="11780" max="11780" width="17.25" style="94" customWidth="1"/>
    <col min="11781" max="11793" width="7.125" style="94" customWidth="1"/>
    <col min="11794" max="11794" width="8.5" style="94" bestFit="1" customWidth="1"/>
    <col min="11795" max="11795" width="9.125" style="94" customWidth="1"/>
    <col min="11796" max="11796" width="7.125" style="94" customWidth="1"/>
    <col min="11797" max="12035" width="8.875" style="94"/>
    <col min="12036" max="12036" width="17.25" style="94" customWidth="1"/>
    <col min="12037" max="12049" width="7.125" style="94" customWidth="1"/>
    <col min="12050" max="12050" width="8.5" style="94" bestFit="1" customWidth="1"/>
    <col min="12051" max="12051" width="9.125" style="94" customWidth="1"/>
    <col min="12052" max="12052" width="7.125" style="94" customWidth="1"/>
    <col min="12053" max="12291" width="8.875" style="94"/>
    <col min="12292" max="12292" width="17.25" style="94" customWidth="1"/>
    <col min="12293" max="12305" width="7.125" style="94" customWidth="1"/>
    <col min="12306" max="12306" width="8.5" style="94" bestFit="1" customWidth="1"/>
    <col min="12307" max="12307" width="9.125" style="94" customWidth="1"/>
    <col min="12308" max="12308" width="7.125" style="94" customWidth="1"/>
    <col min="12309" max="12547" width="8.875" style="94"/>
    <col min="12548" max="12548" width="17.25" style="94" customWidth="1"/>
    <col min="12549" max="12561" width="7.125" style="94" customWidth="1"/>
    <col min="12562" max="12562" width="8.5" style="94" bestFit="1" customWidth="1"/>
    <col min="12563" max="12563" width="9.125" style="94" customWidth="1"/>
    <col min="12564" max="12564" width="7.125" style="94" customWidth="1"/>
    <col min="12565" max="12803" width="8.875" style="94"/>
    <col min="12804" max="12804" width="17.25" style="94" customWidth="1"/>
    <col min="12805" max="12817" width="7.125" style="94" customWidth="1"/>
    <col min="12818" max="12818" width="8.5" style="94" bestFit="1" customWidth="1"/>
    <col min="12819" max="12819" width="9.125" style="94" customWidth="1"/>
    <col min="12820" max="12820" width="7.125" style="94" customWidth="1"/>
    <col min="12821" max="13059" width="8.875" style="94"/>
    <col min="13060" max="13060" width="17.25" style="94" customWidth="1"/>
    <col min="13061" max="13073" width="7.125" style="94" customWidth="1"/>
    <col min="13074" max="13074" width="8.5" style="94" bestFit="1" customWidth="1"/>
    <col min="13075" max="13075" width="9.125" style="94" customWidth="1"/>
    <col min="13076" max="13076" width="7.125" style="94" customWidth="1"/>
    <col min="13077" max="13315" width="8.875" style="94"/>
    <col min="13316" max="13316" width="17.25" style="94" customWidth="1"/>
    <col min="13317" max="13329" width="7.125" style="94" customWidth="1"/>
    <col min="13330" max="13330" width="8.5" style="94" bestFit="1" customWidth="1"/>
    <col min="13331" max="13331" width="9.125" style="94" customWidth="1"/>
    <col min="13332" max="13332" width="7.125" style="94" customWidth="1"/>
    <col min="13333" max="13571" width="8.875" style="94"/>
    <col min="13572" max="13572" width="17.25" style="94" customWidth="1"/>
    <col min="13573" max="13585" width="7.125" style="94" customWidth="1"/>
    <col min="13586" max="13586" width="8.5" style="94" bestFit="1" customWidth="1"/>
    <col min="13587" max="13587" width="9.125" style="94" customWidth="1"/>
    <col min="13588" max="13588" width="7.125" style="94" customWidth="1"/>
    <col min="13589" max="13827" width="8.875" style="94"/>
    <col min="13828" max="13828" width="17.25" style="94" customWidth="1"/>
    <col min="13829" max="13841" width="7.125" style="94" customWidth="1"/>
    <col min="13842" max="13842" width="8.5" style="94" bestFit="1" customWidth="1"/>
    <col min="13843" max="13843" width="9.125" style="94" customWidth="1"/>
    <col min="13844" max="13844" width="7.125" style="94" customWidth="1"/>
    <col min="13845" max="14083" width="8.875" style="94"/>
    <col min="14084" max="14084" width="17.25" style="94" customWidth="1"/>
    <col min="14085" max="14097" width="7.125" style="94" customWidth="1"/>
    <col min="14098" max="14098" width="8.5" style="94" bestFit="1" customWidth="1"/>
    <col min="14099" max="14099" width="9.125" style="94" customWidth="1"/>
    <col min="14100" max="14100" width="7.125" style="94" customWidth="1"/>
    <col min="14101" max="14339" width="8.875" style="94"/>
    <col min="14340" max="14340" width="17.25" style="94" customWidth="1"/>
    <col min="14341" max="14353" width="7.125" style="94" customWidth="1"/>
    <col min="14354" max="14354" width="8.5" style="94" bestFit="1" customWidth="1"/>
    <col min="14355" max="14355" width="9.125" style="94" customWidth="1"/>
    <col min="14356" max="14356" width="7.125" style="94" customWidth="1"/>
    <col min="14357" max="14595" width="8.875" style="94"/>
    <col min="14596" max="14596" width="17.25" style="94" customWidth="1"/>
    <col min="14597" max="14609" width="7.125" style="94" customWidth="1"/>
    <col min="14610" max="14610" width="8.5" style="94" bestFit="1" customWidth="1"/>
    <col min="14611" max="14611" width="9.125" style="94" customWidth="1"/>
    <col min="14612" max="14612" width="7.125" style="94" customWidth="1"/>
    <col min="14613" max="14851" width="8.875" style="94"/>
    <col min="14852" max="14852" width="17.25" style="94" customWidth="1"/>
    <col min="14853" max="14865" width="7.125" style="94" customWidth="1"/>
    <col min="14866" max="14866" width="8.5" style="94" bestFit="1" customWidth="1"/>
    <col min="14867" max="14867" width="9.125" style="94" customWidth="1"/>
    <col min="14868" max="14868" width="7.125" style="94" customWidth="1"/>
    <col min="14869" max="15107" width="8.875" style="94"/>
    <col min="15108" max="15108" width="17.25" style="94" customWidth="1"/>
    <col min="15109" max="15121" width="7.125" style="94" customWidth="1"/>
    <col min="15122" max="15122" width="8.5" style="94" bestFit="1" customWidth="1"/>
    <col min="15123" max="15123" width="9.125" style="94" customWidth="1"/>
    <col min="15124" max="15124" width="7.125" style="94" customWidth="1"/>
    <col min="15125" max="15363" width="8.875" style="94"/>
    <col min="15364" max="15364" width="17.25" style="94" customWidth="1"/>
    <col min="15365" max="15377" width="7.125" style="94" customWidth="1"/>
    <col min="15378" max="15378" width="8.5" style="94" bestFit="1" customWidth="1"/>
    <col min="15379" max="15379" width="9.125" style="94" customWidth="1"/>
    <col min="15380" max="15380" width="7.125" style="94" customWidth="1"/>
    <col min="15381" max="15619" width="8.875" style="94"/>
    <col min="15620" max="15620" width="17.25" style="94" customWidth="1"/>
    <col min="15621" max="15633" width="7.125" style="94" customWidth="1"/>
    <col min="15634" max="15634" width="8.5" style="94" bestFit="1" customWidth="1"/>
    <col min="15635" max="15635" width="9.125" style="94" customWidth="1"/>
    <col min="15636" max="15636" width="7.125" style="94" customWidth="1"/>
    <col min="15637" max="15875" width="8.875" style="94"/>
    <col min="15876" max="15876" width="17.25" style="94" customWidth="1"/>
    <col min="15877" max="15889" width="7.125" style="94" customWidth="1"/>
    <col min="15890" max="15890" width="8.5" style="94" bestFit="1" customWidth="1"/>
    <col min="15891" max="15891" width="9.125" style="94" customWidth="1"/>
    <col min="15892" max="15892" width="7.125" style="94" customWidth="1"/>
    <col min="15893" max="16131" width="8.875" style="94"/>
    <col min="16132" max="16132" width="17.25" style="94" customWidth="1"/>
    <col min="16133" max="16145" width="7.125" style="94" customWidth="1"/>
    <col min="16146" max="16146" width="8.5" style="94" bestFit="1" customWidth="1"/>
    <col min="16147" max="16147" width="9.125" style="94" customWidth="1"/>
    <col min="16148" max="16148" width="7.125" style="94" customWidth="1"/>
    <col min="16149" max="16384" width="8.875" style="94"/>
  </cols>
  <sheetData>
    <row r="1" spans="1:21" ht="16.149999999999999" customHeight="1">
      <c r="A1" s="1439" t="s">
        <v>3108</v>
      </c>
      <c r="B1" s="10"/>
      <c r="C1" s="1469"/>
      <c r="D1" s="1469"/>
      <c r="E1" s="1469"/>
      <c r="F1" s="1462"/>
      <c r="G1" s="1462"/>
      <c r="H1" s="1469"/>
      <c r="I1" s="1469"/>
      <c r="J1" s="1469"/>
      <c r="K1" s="1469"/>
      <c r="L1" s="1469"/>
      <c r="M1" s="1469"/>
      <c r="N1" s="1469"/>
      <c r="O1" s="1469"/>
      <c r="P1" s="2013" t="s">
        <v>3124</v>
      </c>
      <c r="Q1" s="2013"/>
      <c r="R1" s="2014" t="s">
        <v>3125</v>
      </c>
      <c r="S1" s="2014"/>
      <c r="T1" s="2014"/>
    </row>
    <row r="2" spans="1:21" ht="16.149999999999999" customHeight="1">
      <c r="A2" s="1439" t="s">
        <v>3034</v>
      </c>
      <c r="B2" s="11" t="s">
        <v>3110</v>
      </c>
      <c r="C2" s="1471"/>
      <c r="D2" s="1471"/>
      <c r="E2" s="1471"/>
      <c r="F2" s="1447"/>
      <c r="G2" s="1447"/>
      <c r="H2" s="1471"/>
      <c r="I2" s="1471"/>
      <c r="J2" s="1471"/>
      <c r="K2" s="1471"/>
      <c r="L2" s="1471"/>
      <c r="M2" s="1471"/>
      <c r="N2" s="1457"/>
      <c r="O2" s="7" t="s">
        <v>3158</v>
      </c>
      <c r="P2" s="2013" t="s">
        <v>3111</v>
      </c>
      <c r="Q2" s="2013"/>
      <c r="R2" s="2015" t="s">
        <v>169</v>
      </c>
      <c r="S2" s="2015"/>
      <c r="T2" s="2015"/>
    </row>
    <row r="3" spans="1:21" s="100" customFormat="1" ht="19.5">
      <c r="A3" s="2016" t="s">
        <v>1084</v>
      </c>
      <c r="B3" s="1853"/>
      <c r="C3" s="1853"/>
      <c r="D3" s="1853"/>
      <c r="E3" s="1853"/>
      <c r="F3" s="1853"/>
      <c r="G3" s="1853"/>
      <c r="H3" s="1853"/>
      <c r="I3" s="1853"/>
      <c r="J3" s="1853"/>
      <c r="K3" s="1853"/>
      <c r="L3" s="1853"/>
      <c r="M3" s="1853"/>
      <c r="N3" s="1853"/>
      <c r="O3" s="2167"/>
      <c r="P3" s="2167"/>
      <c r="Q3" s="2167"/>
      <c r="R3" s="1853"/>
      <c r="S3" s="1853"/>
      <c r="T3" s="1853"/>
    </row>
    <row r="4" spans="1:21" s="96" customFormat="1" ht="16.149999999999999" customHeight="1">
      <c r="A4" s="1763" t="s">
        <v>3159</v>
      </c>
      <c r="B4" s="1763"/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</row>
    <row r="5" spans="1:21" s="1469" customFormat="1" ht="16.5" customHeight="1">
      <c r="A5" s="2017" t="s">
        <v>3160</v>
      </c>
      <c r="B5" s="1796" t="s">
        <v>3161</v>
      </c>
      <c r="C5" s="1796"/>
      <c r="D5" s="1796"/>
      <c r="E5" s="1796"/>
      <c r="F5" s="1796"/>
      <c r="G5" s="1810" t="s">
        <v>3162</v>
      </c>
      <c r="H5" s="1746"/>
      <c r="I5" s="1746"/>
      <c r="J5" s="1746"/>
      <c r="K5" s="1746"/>
      <c r="L5" s="1746"/>
      <c r="M5" s="1746"/>
      <c r="N5" s="1737"/>
      <c r="O5" s="1810" t="s">
        <v>3163</v>
      </c>
      <c r="P5" s="1746"/>
      <c r="Q5" s="1746"/>
      <c r="R5" s="1746"/>
      <c r="S5" s="1746"/>
      <c r="T5" s="1737"/>
    </row>
    <row r="6" spans="1:21" s="1469" customFormat="1" ht="12.75" customHeight="1">
      <c r="A6" s="2018"/>
      <c r="B6" s="2062" t="s">
        <v>3164</v>
      </c>
      <c r="C6" s="1964"/>
      <c r="D6" s="2020" t="s">
        <v>3165</v>
      </c>
      <c r="E6" s="2021"/>
      <c r="F6" s="2168"/>
      <c r="G6" s="2020" t="s">
        <v>53</v>
      </c>
      <c r="H6" s="2021"/>
      <c r="I6" s="1473"/>
      <c r="K6" s="2020" t="s">
        <v>875</v>
      </c>
      <c r="L6" s="148"/>
      <c r="M6" s="2020" t="s">
        <v>68</v>
      </c>
      <c r="N6" s="148"/>
      <c r="O6" s="2013" t="s">
        <v>53</v>
      </c>
      <c r="P6" s="2013"/>
      <c r="Q6" s="2013" t="s">
        <v>875</v>
      </c>
      <c r="R6" s="2013"/>
      <c r="S6" s="2013" t="s">
        <v>663</v>
      </c>
      <c r="T6" s="2013"/>
    </row>
    <row r="7" spans="1:21" s="17" customFormat="1" ht="14.25">
      <c r="A7" s="2019"/>
      <c r="B7" s="2063"/>
      <c r="C7" s="1966"/>
      <c r="D7" s="1926"/>
      <c r="E7" s="2169"/>
      <c r="F7" s="2022"/>
      <c r="G7" s="1926"/>
      <c r="H7" s="2022"/>
      <c r="I7" s="1927" t="s">
        <v>1085</v>
      </c>
      <c r="J7" s="1928"/>
      <c r="K7" s="1926"/>
      <c r="L7" s="1555" t="s">
        <v>2364</v>
      </c>
      <c r="M7" s="1926"/>
      <c r="N7" s="1555" t="s">
        <v>2364</v>
      </c>
      <c r="O7" s="2013"/>
      <c r="P7" s="2013"/>
      <c r="Q7" s="2013"/>
      <c r="R7" s="2013"/>
      <c r="S7" s="2013"/>
      <c r="T7" s="2013"/>
    </row>
    <row r="8" spans="1:21" ht="14.25">
      <c r="A8" s="1449" t="s">
        <v>878</v>
      </c>
      <c r="B8" s="18"/>
      <c r="C8" s="21">
        <f>SUM(C11:C13)</f>
        <v>152</v>
      </c>
      <c r="D8" s="21"/>
      <c r="E8" s="21"/>
      <c r="F8" s="21">
        <f t="shared" ref="F8:T8" si="0">SUM(F11:F13)</f>
        <v>1</v>
      </c>
      <c r="G8" s="21"/>
      <c r="H8" s="21">
        <f>SUM(H11:H13)</f>
        <v>9783</v>
      </c>
      <c r="I8" s="21"/>
      <c r="J8" s="21">
        <f t="shared" si="0"/>
        <v>1089</v>
      </c>
      <c r="K8" s="21">
        <f t="shared" si="0"/>
        <v>2391</v>
      </c>
      <c r="L8" s="21">
        <f t="shared" si="0"/>
        <v>227</v>
      </c>
      <c r="M8" s="21">
        <f t="shared" si="0"/>
        <v>7392</v>
      </c>
      <c r="N8" s="21">
        <f t="shared" si="0"/>
        <v>862</v>
      </c>
      <c r="O8" s="21"/>
      <c r="P8" s="21">
        <f t="shared" si="0"/>
        <v>1175</v>
      </c>
      <c r="Q8" s="21"/>
      <c r="R8" s="21">
        <f t="shared" si="0"/>
        <v>229</v>
      </c>
      <c r="S8" s="21"/>
      <c r="T8" s="21">
        <f t="shared" si="0"/>
        <v>946</v>
      </c>
      <c r="U8" s="19"/>
    </row>
    <row r="9" spans="1:21">
      <c r="A9" s="20"/>
      <c r="B9" s="18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1" ht="14.25">
      <c r="A10" s="20" t="s">
        <v>95</v>
      </c>
      <c r="B10" s="18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</row>
    <row r="11" spans="1:21" ht="14.25">
      <c r="A11" s="55" t="s">
        <v>204</v>
      </c>
      <c r="B11" s="21"/>
      <c r="C11" s="21">
        <v>2</v>
      </c>
      <c r="D11" s="21"/>
      <c r="E11" s="21"/>
      <c r="F11" s="21">
        <v>1</v>
      </c>
      <c r="G11" s="21"/>
      <c r="H11" s="1500">
        <f>K11+M11</f>
        <v>101</v>
      </c>
      <c r="I11" s="1500"/>
      <c r="J11" s="1500">
        <f>L11+N11</f>
        <v>8</v>
      </c>
      <c r="K11" s="21">
        <v>23</v>
      </c>
      <c r="L11" s="21">
        <v>2</v>
      </c>
      <c r="M11" s="21">
        <v>78</v>
      </c>
      <c r="N11" s="21">
        <v>6</v>
      </c>
      <c r="O11" s="21"/>
      <c r="P11" s="21">
        <f>SUM(R11,T11)</f>
        <v>13</v>
      </c>
      <c r="Q11" s="21"/>
      <c r="R11" s="21">
        <v>2</v>
      </c>
      <c r="S11" s="21"/>
      <c r="T11" s="21">
        <v>11</v>
      </c>
    </row>
    <row r="12" spans="1:21" ht="14.25">
      <c r="A12" s="55" t="s">
        <v>261</v>
      </c>
      <c r="B12" s="18"/>
      <c r="C12" s="21">
        <v>140</v>
      </c>
      <c r="D12" s="21"/>
      <c r="E12" s="21"/>
      <c r="F12" s="21">
        <v>0</v>
      </c>
      <c r="G12" s="21"/>
      <c r="H12" s="1500">
        <f t="shared" ref="H12:H31" si="1">K12+M12</f>
        <v>9152</v>
      </c>
      <c r="I12" s="1500"/>
      <c r="J12" s="1500">
        <f t="shared" ref="J12:J31" si="2">L12+N12</f>
        <v>1003</v>
      </c>
      <c r="K12" s="21">
        <v>2283</v>
      </c>
      <c r="L12" s="21">
        <v>213</v>
      </c>
      <c r="M12" s="21">
        <v>6869</v>
      </c>
      <c r="N12" s="21">
        <v>790</v>
      </c>
      <c r="O12" s="21"/>
      <c r="P12" s="21">
        <f>SUM(R12,T12)</f>
        <v>1101</v>
      </c>
      <c r="Q12" s="21"/>
      <c r="R12" s="21">
        <v>214</v>
      </c>
      <c r="S12" s="21"/>
      <c r="T12" s="21">
        <v>887</v>
      </c>
    </row>
    <row r="13" spans="1:21" ht="14.25">
      <c r="A13" s="55" t="s">
        <v>279</v>
      </c>
      <c r="B13" s="18"/>
      <c r="C13" s="21">
        <v>10</v>
      </c>
      <c r="D13" s="21"/>
      <c r="E13" s="21"/>
      <c r="F13" s="21">
        <v>0</v>
      </c>
      <c r="G13" s="21"/>
      <c r="H13" s="1500">
        <f t="shared" si="1"/>
        <v>530</v>
      </c>
      <c r="I13" s="1500"/>
      <c r="J13" s="1500">
        <f t="shared" si="2"/>
        <v>78</v>
      </c>
      <c r="K13" s="21">
        <v>85</v>
      </c>
      <c r="L13" s="21">
        <v>12</v>
      </c>
      <c r="M13" s="21">
        <v>445</v>
      </c>
      <c r="N13" s="21">
        <v>66</v>
      </c>
      <c r="O13" s="21"/>
      <c r="P13" s="21">
        <f>SUM(R13,T13)</f>
        <v>61</v>
      </c>
      <c r="Q13" s="21"/>
      <c r="R13" s="21">
        <v>13</v>
      </c>
      <c r="S13" s="21"/>
      <c r="T13" s="21">
        <v>48</v>
      </c>
    </row>
    <row r="14" spans="1:21">
      <c r="A14" s="1479"/>
      <c r="B14" s="18"/>
      <c r="C14" s="21"/>
      <c r="D14" s="21"/>
      <c r="E14" s="21"/>
      <c r="F14" s="21"/>
      <c r="G14" s="21"/>
      <c r="H14" s="1500"/>
      <c r="I14" s="1500"/>
      <c r="J14" s="1500"/>
      <c r="K14" s="21"/>
      <c r="L14" s="21"/>
      <c r="M14" s="21"/>
      <c r="N14" s="21"/>
      <c r="O14" s="21"/>
      <c r="P14" s="21"/>
      <c r="Q14" s="21"/>
      <c r="R14" s="21"/>
      <c r="S14" s="21"/>
      <c r="T14" s="21"/>
    </row>
    <row r="15" spans="1:21" ht="14.25">
      <c r="A15" s="20" t="s">
        <v>1079</v>
      </c>
      <c r="B15" s="18"/>
      <c r="C15" s="21"/>
      <c r="D15" s="21"/>
      <c r="E15" s="21"/>
      <c r="F15" s="21"/>
      <c r="G15" s="21"/>
      <c r="H15" s="1500"/>
      <c r="I15" s="1500"/>
      <c r="J15" s="1500"/>
      <c r="K15" s="21"/>
      <c r="L15" s="21"/>
      <c r="M15" s="21"/>
      <c r="N15" s="21"/>
      <c r="O15" s="21"/>
      <c r="P15" s="21"/>
      <c r="Q15" s="21"/>
      <c r="R15" s="21"/>
      <c r="S15" s="21"/>
      <c r="T15" s="21"/>
    </row>
    <row r="16" spans="1:21" ht="14.25">
      <c r="A16" s="55" t="s">
        <v>262</v>
      </c>
      <c r="B16" s="18"/>
      <c r="C16" s="21">
        <v>152</v>
      </c>
      <c r="D16" s="21"/>
      <c r="E16" s="21"/>
      <c r="F16" s="21">
        <v>0</v>
      </c>
      <c r="G16" s="21"/>
      <c r="H16" s="1500">
        <f t="shared" si="1"/>
        <v>9779</v>
      </c>
      <c r="I16" s="1500"/>
      <c r="J16" s="1500">
        <f t="shared" si="2"/>
        <v>1085</v>
      </c>
      <c r="K16" s="21">
        <v>2390</v>
      </c>
      <c r="L16" s="21">
        <v>226</v>
      </c>
      <c r="M16" s="21">
        <v>7389</v>
      </c>
      <c r="N16" s="21">
        <v>859</v>
      </c>
      <c r="O16" s="21"/>
      <c r="P16" s="21">
        <f>SUM(R16,T16)</f>
        <v>1175</v>
      </c>
      <c r="Q16" s="21"/>
      <c r="R16" s="21">
        <f>R8</f>
        <v>229</v>
      </c>
      <c r="S16" s="21"/>
      <c r="T16" s="21">
        <f>T8</f>
        <v>946</v>
      </c>
    </row>
    <row r="17" spans="1:20" ht="14.25">
      <c r="A17" s="55" t="s">
        <v>2349</v>
      </c>
      <c r="B17" s="18"/>
      <c r="C17" s="21">
        <v>0</v>
      </c>
      <c r="D17" s="21"/>
      <c r="E17" s="21"/>
      <c r="F17" s="21">
        <v>1</v>
      </c>
      <c r="G17" s="21"/>
      <c r="H17" s="1500">
        <f t="shared" si="1"/>
        <v>4</v>
      </c>
      <c r="I17" s="1500"/>
      <c r="J17" s="1500">
        <f t="shared" si="2"/>
        <v>4</v>
      </c>
      <c r="K17" s="21">
        <v>1</v>
      </c>
      <c r="L17" s="21">
        <v>1</v>
      </c>
      <c r="M17" s="21">
        <v>3</v>
      </c>
      <c r="N17" s="21">
        <v>3</v>
      </c>
      <c r="O17" s="21"/>
      <c r="P17" s="21">
        <f>SUM(R17,T17)</f>
        <v>0</v>
      </c>
      <c r="Q17" s="21"/>
      <c r="R17" s="21">
        <v>0</v>
      </c>
      <c r="S17" s="21"/>
      <c r="T17" s="21">
        <v>0</v>
      </c>
    </row>
    <row r="18" spans="1:20">
      <c r="A18" s="20"/>
      <c r="B18" s="18"/>
      <c r="C18" s="21"/>
      <c r="D18" s="21"/>
      <c r="E18" s="21"/>
      <c r="F18" s="21"/>
      <c r="G18" s="21"/>
      <c r="H18" s="1500"/>
      <c r="I18" s="1500"/>
      <c r="J18" s="1500"/>
      <c r="K18" s="21"/>
      <c r="L18" s="21"/>
      <c r="M18" s="21"/>
      <c r="N18" s="21"/>
      <c r="O18" s="21"/>
      <c r="P18" s="21"/>
      <c r="Q18" s="21"/>
      <c r="R18" s="21"/>
      <c r="S18" s="21"/>
      <c r="T18" s="21"/>
    </row>
    <row r="19" spans="1:20" ht="14.25">
      <c r="A19" s="20" t="s">
        <v>269</v>
      </c>
      <c r="B19" s="18"/>
      <c r="C19" s="21"/>
      <c r="D19" s="21"/>
      <c r="E19" s="21"/>
      <c r="F19" s="21"/>
      <c r="G19" s="21"/>
      <c r="H19" s="1500"/>
      <c r="I19" s="1500"/>
      <c r="J19" s="1500"/>
      <c r="K19" s="21"/>
      <c r="L19" s="21"/>
      <c r="M19" s="21"/>
      <c r="N19" s="21"/>
      <c r="O19" s="21"/>
      <c r="P19" s="21"/>
      <c r="Q19" s="21"/>
      <c r="R19" s="21"/>
      <c r="S19" s="21"/>
      <c r="T19" s="21"/>
    </row>
    <row r="20" spans="1:20" ht="14.25">
      <c r="A20" s="1663" t="s">
        <v>270</v>
      </c>
      <c r="B20" s="18"/>
      <c r="C20" s="21">
        <v>8</v>
      </c>
      <c r="D20" s="21"/>
      <c r="E20" s="21"/>
      <c r="F20" s="21">
        <v>0</v>
      </c>
      <c r="G20" s="21"/>
      <c r="H20" s="1500">
        <f t="shared" si="1"/>
        <v>737</v>
      </c>
      <c r="I20" s="1500"/>
      <c r="J20" s="1500">
        <f t="shared" si="2"/>
        <v>90</v>
      </c>
      <c r="K20" s="21">
        <v>176</v>
      </c>
      <c r="L20" s="21">
        <v>19</v>
      </c>
      <c r="M20" s="21">
        <v>561</v>
      </c>
      <c r="N20" s="21">
        <v>71</v>
      </c>
      <c r="O20" s="21"/>
      <c r="P20" s="21">
        <f t="shared" ref="P20:P31" si="3">SUM(R20,T20)</f>
        <v>73</v>
      </c>
      <c r="Q20" s="21"/>
      <c r="R20" s="21">
        <v>19</v>
      </c>
      <c r="S20" s="21"/>
      <c r="T20" s="21">
        <v>54</v>
      </c>
    </row>
    <row r="21" spans="1:20" ht="14.25">
      <c r="A21" s="1663" t="s">
        <v>96</v>
      </c>
      <c r="B21" s="18"/>
      <c r="C21" s="21">
        <v>9</v>
      </c>
      <c r="D21" s="21"/>
      <c r="E21" s="21"/>
      <c r="F21" s="21">
        <v>0</v>
      </c>
      <c r="G21" s="21"/>
      <c r="H21" s="1500">
        <f t="shared" si="1"/>
        <v>758</v>
      </c>
      <c r="I21" s="1500"/>
      <c r="J21" s="1500">
        <f t="shared" si="2"/>
        <v>91</v>
      </c>
      <c r="K21" s="21">
        <v>181</v>
      </c>
      <c r="L21" s="21">
        <v>25</v>
      </c>
      <c r="M21" s="21">
        <v>577</v>
      </c>
      <c r="N21" s="21">
        <v>66</v>
      </c>
      <c r="O21" s="21"/>
      <c r="P21" s="21">
        <f t="shared" si="3"/>
        <v>84</v>
      </c>
      <c r="Q21" s="21"/>
      <c r="R21" s="21">
        <v>22</v>
      </c>
      <c r="S21" s="21"/>
      <c r="T21" s="21">
        <v>62</v>
      </c>
    </row>
    <row r="22" spans="1:20" ht="14.25">
      <c r="A22" s="1663" t="s">
        <v>97</v>
      </c>
      <c r="B22" s="18"/>
      <c r="C22" s="21">
        <v>15</v>
      </c>
      <c r="D22" s="21"/>
      <c r="E22" s="21"/>
      <c r="F22" s="21">
        <v>0</v>
      </c>
      <c r="G22" s="21"/>
      <c r="H22" s="1500">
        <f t="shared" si="1"/>
        <v>1177</v>
      </c>
      <c r="I22" s="1500"/>
      <c r="J22" s="1500">
        <f t="shared" si="2"/>
        <v>116</v>
      </c>
      <c r="K22" s="21">
        <v>241</v>
      </c>
      <c r="L22" s="21">
        <v>22</v>
      </c>
      <c r="M22" s="21">
        <v>936</v>
      </c>
      <c r="N22" s="21">
        <v>94</v>
      </c>
      <c r="O22" s="21"/>
      <c r="P22" s="21">
        <f t="shared" si="3"/>
        <v>120</v>
      </c>
      <c r="Q22" s="21"/>
      <c r="R22" s="21">
        <v>19</v>
      </c>
      <c r="S22" s="21"/>
      <c r="T22" s="21">
        <v>101</v>
      </c>
    </row>
    <row r="23" spans="1:20" ht="14.25">
      <c r="A23" s="1663" t="s">
        <v>98</v>
      </c>
      <c r="B23" s="18"/>
      <c r="C23" s="21">
        <v>11</v>
      </c>
      <c r="D23" s="21"/>
      <c r="E23" s="21"/>
      <c r="F23" s="21">
        <v>0</v>
      </c>
      <c r="G23" s="21"/>
      <c r="H23" s="1500">
        <f t="shared" si="1"/>
        <v>746</v>
      </c>
      <c r="I23" s="1500"/>
      <c r="J23" s="1500">
        <f t="shared" si="2"/>
        <v>82</v>
      </c>
      <c r="K23" s="21">
        <v>175</v>
      </c>
      <c r="L23" s="21">
        <v>18</v>
      </c>
      <c r="M23" s="21">
        <v>571</v>
      </c>
      <c r="N23" s="21">
        <v>64</v>
      </c>
      <c r="O23" s="21"/>
      <c r="P23" s="21">
        <f t="shared" si="3"/>
        <v>91</v>
      </c>
      <c r="Q23" s="21"/>
      <c r="R23" s="21">
        <v>13</v>
      </c>
      <c r="S23" s="21"/>
      <c r="T23" s="21">
        <v>78</v>
      </c>
    </row>
    <row r="24" spans="1:20" ht="14.25">
      <c r="A24" s="1663" t="s">
        <v>99</v>
      </c>
      <c r="B24" s="18"/>
      <c r="C24" s="21">
        <v>8</v>
      </c>
      <c r="D24" s="21"/>
      <c r="E24" s="21"/>
      <c r="F24" s="21">
        <v>0</v>
      </c>
      <c r="G24" s="21"/>
      <c r="H24" s="1500">
        <f t="shared" si="1"/>
        <v>574</v>
      </c>
      <c r="I24" s="1500"/>
      <c r="J24" s="1500">
        <f t="shared" si="2"/>
        <v>62</v>
      </c>
      <c r="K24" s="21">
        <v>131</v>
      </c>
      <c r="L24" s="21">
        <v>8</v>
      </c>
      <c r="M24" s="21">
        <v>443</v>
      </c>
      <c r="N24" s="21">
        <v>54</v>
      </c>
      <c r="O24" s="21"/>
      <c r="P24" s="21">
        <f t="shared" si="3"/>
        <v>66</v>
      </c>
      <c r="Q24" s="21"/>
      <c r="R24" s="21">
        <v>16</v>
      </c>
      <c r="S24" s="21"/>
      <c r="T24" s="21">
        <v>50</v>
      </c>
    </row>
    <row r="25" spans="1:20" ht="14.25">
      <c r="A25" s="1663" t="s">
        <v>281</v>
      </c>
      <c r="B25" s="18"/>
      <c r="C25" s="21">
        <v>9</v>
      </c>
      <c r="D25" s="21"/>
      <c r="E25" s="21"/>
      <c r="F25" s="21">
        <v>0</v>
      </c>
      <c r="G25" s="21"/>
      <c r="H25" s="1500">
        <f t="shared" si="1"/>
        <v>497</v>
      </c>
      <c r="I25" s="1500"/>
      <c r="J25" s="1500">
        <f t="shared" si="2"/>
        <v>42</v>
      </c>
      <c r="K25" s="21">
        <v>125</v>
      </c>
      <c r="L25" s="21">
        <v>6</v>
      </c>
      <c r="M25" s="21">
        <v>372</v>
      </c>
      <c r="N25" s="21">
        <v>36</v>
      </c>
      <c r="O25" s="21"/>
      <c r="P25" s="21">
        <f t="shared" si="3"/>
        <v>66</v>
      </c>
      <c r="Q25" s="21"/>
      <c r="R25" s="21">
        <v>16</v>
      </c>
      <c r="S25" s="21"/>
      <c r="T25" s="21">
        <v>50</v>
      </c>
    </row>
    <row r="26" spans="1:20" ht="14.25">
      <c r="A26" s="1663" t="s">
        <v>282</v>
      </c>
      <c r="B26" s="18"/>
      <c r="C26" s="21">
        <v>12</v>
      </c>
      <c r="D26" s="21"/>
      <c r="E26" s="21"/>
      <c r="F26" s="21">
        <v>0</v>
      </c>
      <c r="G26" s="21"/>
      <c r="H26" s="1500">
        <f t="shared" si="1"/>
        <v>710</v>
      </c>
      <c r="I26" s="1500"/>
      <c r="J26" s="1500">
        <f t="shared" si="2"/>
        <v>113</v>
      </c>
      <c r="K26" s="21">
        <v>192</v>
      </c>
      <c r="L26" s="21">
        <v>18</v>
      </c>
      <c r="M26" s="21">
        <v>518</v>
      </c>
      <c r="N26" s="21">
        <v>95</v>
      </c>
      <c r="O26" s="21"/>
      <c r="P26" s="21">
        <f t="shared" si="3"/>
        <v>88</v>
      </c>
      <c r="Q26" s="21"/>
      <c r="R26" s="21">
        <v>14</v>
      </c>
      <c r="S26" s="21"/>
      <c r="T26" s="21">
        <v>74</v>
      </c>
    </row>
    <row r="27" spans="1:20" ht="14.25">
      <c r="A27" s="1663" t="s">
        <v>653</v>
      </c>
      <c r="B27" s="18"/>
      <c r="C27" s="21">
        <v>23</v>
      </c>
      <c r="D27" s="21"/>
      <c r="E27" s="21"/>
      <c r="F27" s="21">
        <v>0</v>
      </c>
      <c r="G27" s="21"/>
      <c r="H27" s="1500">
        <f t="shared" si="1"/>
        <v>1155</v>
      </c>
      <c r="I27" s="1500"/>
      <c r="J27" s="1500">
        <f t="shared" si="2"/>
        <v>122</v>
      </c>
      <c r="K27" s="21">
        <v>272</v>
      </c>
      <c r="L27" s="21">
        <v>28</v>
      </c>
      <c r="M27" s="21">
        <v>883</v>
      </c>
      <c r="N27" s="21">
        <v>94</v>
      </c>
      <c r="O27" s="21"/>
      <c r="P27" s="21">
        <f t="shared" si="3"/>
        <v>158</v>
      </c>
      <c r="Q27" s="21"/>
      <c r="R27" s="21">
        <v>31</v>
      </c>
      <c r="S27" s="21"/>
      <c r="T27" s="21">
        <v>127</v>
      </c>
    </row>
    <row r="28" spans="1:20" ht="14.25">
      <c r="A28" s="1663" t="s">
        <v>283</v>
      </c>
      <c r="B28" s="18"/>
      <c r="C28" s="21">
        <v>7</v>
      </c>
      <c r="D28" s="21"/>
      <c r="E28" s="21"/>
      <c r="F28" s="21">
        <v>0</v>
      </c>
      <c r="G28" s="21"/>
      <c r="H28" s="1500">
        <f t="shared" si="1"/>
        <v>389</v>
      </c>
      <c r="I28" s="1500"/>
      <c r="J28" s="1500">
        <f t="shared" si="2"/>
        <v>36</v>
      </c>
      <c r="K28" s="21">
        <v>111</v>
      </c>
      <c r="L28" s="21">
        <v>10</v>
      </c>
      <c r="M28" s="21">
        <v>278</v>
      </c>
      <c r="N28" s="21">
        <v>26</v>
      </c>
      <c r="O28" s="21"/>
      <c r="P28" s="21">
        <f t="shared" si="3"/>
        <v>53</v>
      </c>
      <c r="Q28" s="21"/>
      <c r="R28" s="21">
        <v>13</v>
      </c>
      <c r="S28" s="21"/>
      <c r="T28" s="21">
        <v>40</v>
      </c>
    </row>
    <row r="29" spans="1:20" ht="14.25">
      <c r="A29" s="1663" t="s">
        <v>654</v>
      </c>
      <c r="B29" s="18"/>
      <c r="C29" s="21">
        <v>13</v>
      </c>
      <c r="D29" s="21"/>
      <c r="E29" s="21"/>
      <c r="F29" s="21">
        <v>1</v>
      </c>
      <c r="G29" s="21"/>
      <c r="H29" s="1500">
        <f t="shared" si="1"/>
        <v>1060</v>
      </c>
      <c r="I29" s="1500"/>
      <c r="J29" s="1500">
        <f t="shared" si="2"/>
        <v>93</v>
      </c>
      <c r="K29" s="21">
        <v>263</v>
      </c>
      <c r="L29" s="21">
        <v>17</v>
      </c>
      <c r="M29" s="21">
        <v>797</v>
      </c>
      <c r="N29" s="21">
        <v>76</v>
      </c>
      <c r="O29" s="21"/>
      <c r="P29" s="21">
        <f t="shared" si="3"/>
        <v>120</v>
      </c>
      <c r="Q29" s="21"/>
      <c r="R29" s="21">
        <v>20</v>
      </c>
      <c r="S29" s="21"/>
      <c r="T29" s="21">
        <v>100</v>
      </c>
    </row>
    <row r="30" spans="1:20" ht="14.25">
      <c r="A30" s="1663" t="s">
        <v>271</v>
      </c>
      <c r="B30" s="18"/>
      <c r="C30" s="21">
        <v>20</v>
      </c>
      <c r="D30" s="21"/>
      <c r="E30" s="21"/>
      <c r="F30" s="21">
        <v>0</v>
      </c>
      <c r="G30" s="21"/>
      <c r="H30" s="1500">
        <f t="shared" si="1"/>
        <v>1057</v>
      </c>
      <c r="I30" s="1500"/>
      <c r="J30" s="1500">
        <f t="shared" si="2"/>
        <v>105</v>
      </c>
      <c r="K30" s="21">
        <v>295</v>
      </c>
      <c r="L30" s="21">
        <v>28</v>
      </c>
      <c r="M30" s="21">
        <v>762</v>
      </c>
      <c r="N30" s="21">
        <v>77</v>
      </c>
      <c r="O30" s="21"/>
      <c r="P30" s="21">
        <f t="shared" si="3"/>
        <v>141</v>
      </c>
      <c r="Q30" s="21"/>
      <c r="R30" s="21">
        <v>25</v>
      </c>
      <c r="S30" s="21"/>
      <c r="T30" s="21">
        <v>116</v>
      </c>
    </row>
    <row r="31" spans="1:20" ht="14.25">
      <c r="A31" s="1665" t="s">
        <v>295</v>
      </c>
      <c r="B31" s="22"/>
      <c r="C31" s="1505">
        <v>17</v>
      </c>
      <c r="D31" s="1505"/>
      <c r="E31" s="1505"/>
      <c r="F31" s="1505">
        <v>0</v>
      </c>
      <c r="G31" s="1505"/>
      <c r="H31" s="1505">
        <f t="shared" si="1"/>
        <v>923</v>
      </c>
      <c r="I31" s="1505"/>
      <c r="J31" s="1505">
        <f t="shared" si="2"/>
        <v>137</v>
      </c>
      <c r="K31" s="1505">
        <v>229</v>
      </c>
      <c r="L31" s="1505">
        <v>28</v>
      </c>
      <c r="M31" s="1505">
        <v>694</v>
      </c>
      <c r="N31" s="1505">
        <v>109</v>
      </c>
      <c r="O31" s="1505"/>
      <c r="P31" s="1505">
        <f t="shared" si="3"/>
        <v>115</v>
      </c>
      <c r="Q31" s="1505"/>
      <c r="R31" s="1505">
        <v>21</v>
      </c>
      <c r="S31" s="1505"/>
      <c r="T31" s="1505">
        <v>94</v>
      </c>
    </row>
    <row r="32" spans="1:20" ht="14.25">
      <c r="A32" s="1469" t="s">
        <v>83</v>
      </c>
      <c r="C32" s="94" t="s">
        <v>84</v>
      </c>
      <c r="F32" s="99"/>
      <c r="H32" s="99" t="s">
        <v>85</v>
      </c>
      <c r="L32" s="54" t="s">
        <v>87</v>
      </c>
      <c r="R32" s="99"/>
      <c r="S32" s="99"/>
      <c r="T32" s="1607" t="s">
        <v>1916</v>
      </c>
    </row>
    <row r="33" spans="1:28" ht="14.25">
      <c r="H33" s="99" t="s">
        <v>86</v>
      </c>
      <c r="L33" s="99"/>
      <c r="M33" s="99"/>
      <c r="N33" s="99"/>
      <c r="O33" s="99"/>
      <c r="P33" s="99"/>
      <c r="Q33" s="99"/>
      <c r="R33" s="99"/>
      <c r="S33" s="99"/>
    </row>
    <row r="34" spans="1:28">
      <c r="I34" s="99"/>
      <c r="L34" s="99"/>
      <c r="M34" s="99"/>
      <c r="N34" s="99"/>
      <c r="O34" s="99"/>
      <c r="P34" s="99"/>
      <c r="Q34" s="99"/>
      <c r="R34" s="99"/>
      <c r="S34" s="99"/>
    </row>
    <row r="35" spans="1:28">
      <c r="I35" s="99"/>
      <c r="L35" s="99"/>
      <c r="M35" s="99"/>
      <c r="N35" s="99"/>
      <c r="O35" s="99"/>
      <c r="P35" s="99"/>
      <c r="Q35" s="99"/>
      <c r="R35" s="99"/>
      <c r="S35" s="99"/>
    </row>
    <row r="36" spans="1:28" ht="14.25">
      <c r="A36" s="94" t="s">
        <v>141</v>
      </c>
    </row>
    <row r="37" spans="1:28" s="24" customFormat="1" ht="14.25">
      <c r="A37" s="24" t="s">
        <v>272</v>
      </c>
      <c r="B37" s="23"/>
      <c r="C37" s="23"/>
      <c r="D37" s="23"/>
      <c r="E37" s="23"/>
      <c r="F37" s="23"/>
      <c r="U37" s="25"/>
      <c r="V37" s="25"/>
      <c r="W37" s="25"/>
      <c r="X37" s="25"/>
      <c r="Y37" s="25"/>
      <c r="Z37" s="25"/>
      <c r="AA37" s="25"/>
      <c r="AB37" s="26"/>
    </row>
    <row r="38" spans="1:28" s="24" customFormat="1">
      <c r="A38" s="157"/>
      <c r="B38" s="157"/>
      <c r="C38" s="157"/>
      <c r="D38" s="157"/>
      <c r="E38" s="157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25"/>
      <c r="V38" s="25"/>
      <c r="W38" s="25"/>
      <c r="X38" s="25"/>
      <c r="Y38" s="25"/>
      <c r="Z38" s="25"/>
      <c r="AA38" s="25"/>
      <c r="AB38" s="26"/>
    </row>
    <row r="39" spans="1:28" ht="14.25">
      <c r="A39" s="1439" t="s">
        <v>143</v>
      </c>
      <c r="B39" s="10"/>
      <c r="C39" s="1469"/>
      <c r="D39" s="1469"/>
      <c r="E39" s="1469"/>
      <c r="F39" s="1462"/>
      <c r="G39" s="1462"/>
      <c r="H39" s="1469"/>
      <c r="I39" s="1469"/>
      <c r="J39" s="1469"/>
      <c r="K39" s="1469"/>
      <c r="L39" s="1469"/>
      <c r="M39" s="1469"/>
      <c r="N39" s="1469"/>
      <c r="O39" s="1469"/>
      <c r="P39" s="2013" t="s">
        <v>139</v>
      </c>
      <c r="Q39" s="2013"/>
      <c r="R39" s="2014" t="s">
        <v>273</v>
      </c>
      <c r="S39" s="2014"/>
      <c r="T39" s="2014"/>
    </row>
    <row r="40" spans="1:28" ht="14.25">
      <c r="A40" s="1439" t="s">
        <v>34</v>
      </c>
      <c r="B40" s="11" t="s">
        <v>88</v>
      </c>
      <c r="C40" s="1471"/>
      <c r="D40" s="1471"/>
      <c r="E40" s="1471"/>
      <c r="F40" s="1447"/>
      <c r="G40" s="1447"/>
      <c r="H40" s="1471"/>
      <c r="I40" s="1471"/>
      <c r="J40" s="1471"/>
      <c r="K40" s="1471"/>
      <c r="L40" s="1471"/>
      <c r="M40" s="1471"/>
      <c r="N40" s="1466"/>
      <c r="O40" s="1466"/>
      <c r="P40" s="2013" t="s">
        <v>208</v>
      </c>
      <c r="Q40" s="2013"/>
      <c r="R40" s="2015" t="s">
        <v>169</v>
      </c>
      <c r="S40" s="2015"/>
      <c r="T40" s="2015"/>
    </row>
    <row r="41" spans="1:28" s="100" customFormat="1" ht="19.5">
      <c r="A41" s="1853" t="s">
        <v>2365</v>
      </c>
      <c r="B41" s="1853"/>
      <c r="C41" s="1853"/>
      <c r="D41" s="1853"/>
      <c r="E41" s="1853"/>
      <c r="F41" s="1853"/>
      <c r="G41" s="1853"/>
      <c r="H41" s="1853"/>
      <c r="I41" s="1853"/>
      <c r="J41" s="1853"/>
      <c r="K41" s="1853"/>
      <c r="L41" s="1853"/>
      <c r="M41" s="1853"/>
      <c r="N41" s="1853"/>
      <c r="O41" s="2167"/>
      <c r="P41" s="2167"/>
      <c r="Q41" s="2167"/>
      <c r="R41" s="1853"/>
      <c r="S41" s="1853"/>
      <c r="T41" s="1853"/>
    </row>
    <row r="42" spans="1:28" s="96" customFormat="1" ht="16.149999999999999" customHeight="1">
      <c r="A42" s="1763" t="s">
        <v>284</v>
      </c>
      <c r="B42" s="1763"/>
      <c r="C42" s="1763"/>
      <c r="D42" s="1763"/>
      <c r="E42" s="1763"/>
      <c r="F42" s="1763"/>
      <c r="G42" s="1763"/>
      <c r="H42" s="1763"/>
      <c r="I42" s="1763"/>
      <c r="J42" s="1763"/>
      <c r="K42" s="1763"/>
      <c r="L42" s="1763"/>
      <c r="M42" s="1763"/>
      <c r="N42" s="1763"/>
      <c r="O42" s="1763"/>
      <c r="P42" s="1763"/>
      <c r="Q42" s="1763"/>
      <c r="R42" s="1763"/>
      <c r="S42" s="1763"/>
      <c r="T42" s="1763"/>
    </row>
    <row r="43" spans="1:28" s="96" customFormat="1" ht="15.75">
      <c r="A43" s="2017" t="s">
        <v>225</v>
      </c>
      <c r="B43" s="2024" t="s">
        <v>2366</v>
      </c>
      <c r="C43" s="2170"/>
      <c r="D43" s="2170"/>
      <c r="E43" s="2170"/>
      <c r="F43" s="2170"/>
      <c r="G43" s="2170"/>
      <c r="H43" s="2170"/>
      <c r="I43" s="2170"/>
      <c r="J43" s="2170"/>
      <c r="K43" s="2170"/>
      <c r="L43" s="2170"/>
      <c r="M43" s="2170"/>
      <c r="N43" s="2170"/>
      <c r="O43" s="2170"/>
      <c r="P43" s="2170"/>
      <c r="Q43" s="2170"/>
      <c r="R43" s="2170"/>
      <c r="S43" s="2170"/>
      <c r="T43" s="2170"/>
    </row>
    <row r="44" spans="1:28" s="1469" customFormat="1" ht="15.75">
      <c r="A44" s="2018"/>
      <c r="B44" s="1739" t="s">
        <v>848</v>
      </c>
      <c r="C44" s="2170"/>
      <c r="D44" s="1739" t="s">
        <v>2367</v>
      </c>
      <c r="E44" s="2170"/>
      <c r="F44" s="2170"/>
      <c r="G44" s="2170"/>
      <c r="H44" s="2170"/>
      <c r="I44" s="2170"/>
      <c r="J44" s="1739" t="s">
        <v>1086</v>
      </c>
      <c r="K44" s="1739"/>
      <c r="L44" s="1739"/>
      <c r="M44" s="1739"/>
      <c r="N44" s="1739"/>
      <c r="O44" s="1739"/>
      <c r="P44" s="1739"/>
      <c r="Q44" s="1739"/>
      <c r="R44" s="1739"/>
      <c r="S44" s="1739"/>
      <c r="T44" s="1739"/>
    </row>
    <row r="45" spans="1:28" s="17" customFormat="1" ht="15.75">
      <c r="A45" s="2019"/>
      <c r="B45" s="2170"/>
      <c r="C45" s="2170"/>
      <c r="D45" s="1439" t="s">
        <v>2368</v>
      </c>
      <c r="E45" s="1439" t="s">
        <v>1087</v>
      </c>
      <c r="F45" s="1439" t="s">
        <v>2369</v>
      </c>
      <c r="G45" s="1439" t="s">
        <v>1088</v>
      </c>
      <c r="H45" s="1439" t="s">
        <v>1089</v>
      </c>
      <c r="I45" s="1439" t="s">
        <v>2370</v>
      </c>
      <c r="J45" s="2013" t="s">
        <v>664</v>
      </c>
      <c r="K45" s="2013"/>
      <c r="L45" s="2013"/>
      <c r="M45" s="2013" t="s">
        <v>709</v>
      </c>
      <c r="N45" s="2013"/>
      <c r="O45" s="2013"/>
      <c r="P45" s="2013" t="s">
        <v>2371</v>
      </c>
      <c r="Q45" s="2013"/>
      <c r="R45" s="2013"/>
      <c r="S45" s="2013" t="s">
        <v>1078</v>
      </c>
      <c r="T45" s="2170"/>
    </row>
    <row r="46" spans="1:28" ht="14.25">
      <c r="A46" s="1449" t="s">
        <v>878</v>
      </c>
      <c r="B46" s="21"/>
      <c r="C46" s="21">
        <f t="shared" ref="C46:I46" si="4">SUM(C49:C51)</f>
        <v>4571</v>
      </c>
      <c r="D46" s="21">
        <f t="shared" si="4"/>
        <v>826</v>
      </c>
      <c r="E46" s="21">
        <f t="shared" si="4"/>
        <v>735</v>
      </c>
      <c r="F46" s="21">
        <f t="shared" si="4"/>
        <v>710</v>
      </c>
      <c r="G46" s="21">
        <f t="shared" si="4"/>
        <v>754</v>
      </c>
      <c r="H46" s="21">
        <f t="shared" si="4"/>
        <v>772</v>
      </c>
      <c r="I46" s="21">
        <f t="shared" si="4"/>
        <v>774</v>
      </c>
      <c r="J46" s="21"/>
      <c r="K46" s="21"/>
      <c r="L46" s="21">
        <f>SUM(L49:L51)</f>
        <v>4397</v>
      </c>
      <c r="M46" s="21"/>
      <c r="N46" s="21"/>
      <c r="O46" s="21">
        <f t="shared" ref="O46:T46" si="5">SUM(O49:O51)</f>
        <v>68</v>
      </c>
      <c r="P46" s="21"/>
      <c r="Q46" s="21"/>
      <c r="R46" s="21">
        <f t="shared" si="5"/>
        <v>32</v>
      </c>
      <c r="S46" s="21"/>
      <c r="T46" s="21">
        <f t="shared" si="5"/>
        <v>74</v>
      </c>
      <c r="U46" s="19"/>
    </row>
    <row r="47" spans="1:28">
      <c r="A47" s="20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</row>
    <row r="48" spans="1:28" ht="14.25">
      <c r="A48" s="20" t="s">
        <v>95</v>
      </c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</row>
    <row r="49" spans="1:20" ht="14.25">
      <c r="A49" s="55" t="s">
        <v>204</v>
      </c>
      <c r="B49" s="21"/>
      <c r="C49" s="21">
        <f>SUM(D49:I49)</f>
        <v>54</v>
      </c>
      <c r="D49" s="21">
        <v>8</v>
      </c>
      <c r="E49" s="21">
        <v>8</v>
      </c>
      <c r="F49" s="21">
        <v>9</v>
      </c>
      <c r="G49" s="21">
        <v>9</v>
      </c>
      <c r="H49" s="21">
        <v>10</v>
      </c>
      <c r="I49" s="21">
        <v>10</v>
      </c>
      <c r="J49" s="21"/>
      <c r="K49" s="21"/>
      <c r="L49" s="21">
        <v>52</v>
      </c>
      <c r="M49" s="21"/>
      <c r="N49" s="21"/>
      <c r="O49" s="21">
        <v>0</v>
      </c>
      <c r="P49" s="21"/>
      <c r="Q49" s="21"/>
      <c r="R49" s="21">
        <v>0</v>
      </c>
      <c r="S49" s="21"/>
      <c r="T49" s="21">
        <v>2</v>
      </c>
    </row>
    <row r="50" spans="1:20" ht="14.25">
      <c r="A50" s="55" t="s">
        <v>261</v>
      </c>
      <c r="B50" s="21"/>
      <c r="C50" s="21">
        <f>SUM(D50:I50)</f>
        <v>4236</v>
      </c>
      <c r="D50" s="21">
        <v>770</v>
      </c>
      <c r="E50" s="21">
        <v>680</v>
      </c>
      <c r="F50" s="21">
        <v>654</v>
      </c>
      <c r="G50" s="21">
        <v>699</v>
      </c>
      <c r="H50" s="21">
        <v>715</v>
      </c>
      <c r="I50" s="21">
        <v>718</v>
      </c>
      <c r="J50" s="21"/>
      <c r="K50" s="21"/>
      <c r="L50" s="21">
        <v>4066</v>
      </c>
      <c r="M50" s="21"/>
      <c r="N50" s="21"/>
      <c r="O50" s="21">
        <v>68</v>
      </c>
      <c r="P50" s="21"/>
      <c r="Q50" s="21"/>
      <c r="R50" s="21">
        <v>32</v>
      </c>
      <c r="S50" s="21"/>
      <c r="T50" s="21">
        <v>70</v>
      </c>
    </row>
    <row r="51" spans="1:20" ht="14.25">
      <c r="A51" s="55" t="s">
        <v>279</v>
      </c>
      <c r="B51" s="21"/>
      <c r="C51" s="21">
        <f>SUM(D51:I51)</f>
        <v>281</v>
      </c>
      <c r="D51" s="21">
        <v>48</v>
      </c>
      <c r="E51" s="21">
        <v>47</v>
      </c>
      <c r="F51" s="21">
        <v>47</v>
      </c>
      <c r="G51" s="21">
        <v>46</v>
      </c>
      <c r="H51" s="21">
        <v>47</v>
      </c>
      <c r="I51" s="21">
        <v>46</v>
      </c>
      <c r="J51" s="21"/>
      <c r="K51" s="21"/>
      <c r="L51" s="21">
        <v>279</v>
      </c>
      <c r="M51" s="21"/>
      <c r="N51" s="21"/>
      <c r="O51" s="21">
        <v>0</v>
      </c>
      <c r="P51" s="21"/>
      <c r="Q51" s="21"/>
      <c r="R51" s="21">
        <v>0</v>
      </c>
      <c r="S51" s="21"/>
      <c r="T51" s="21">
        <v>2</v>
      </c>
    </row>
    <row r="52" spans="1:20">
      <c r="A52" s="1479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1:20" ht="14.25">
      <c r="A53" s="20" t="s">
        <v>1079</v>
      </c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1:20" ht="14.25">
      <c r="A54" s="55" t="s">
        <v>262</v>
      </c>
      <c r="B54" s="21"/>
      <c r="C54" s="21">
        <f>SUM(D54:I54)</f>
        <v>4567</v>
      </c>
      <c r="D54" s="21">
        <v>826</v>
      </c>
      <c r="E54" s="21">
        <v>735</v>
      </c>
      <c r="F54" s="21">
        <v>710</v>
      </c>
      <c r="G54" s="21">
        <v>754</v>
      </c>
      <c r="H54" s="21">
        <v>770</v>
      </c>
      <c r="I54" s="21">
        <v>772</v>
      </c>
      <c r="J54" s="21"/>
      <c r="K54" s="21"/>
      <c r="L54" s="21">
        <v>4393</v>
      </c>
      <c r="M54" s="21"/>
      <c r="N54" s="21"/>
      <c r="O54" s="21">
        <v>68</v>
      </c>
      <c r="P54" s="21"/>
      <c r="Q54" s="21"/>
      <c r="R54" s="21">
        <v>32</v>
      </c>
      <c r="S54" s="21"/>
      <c r="T54" s="21">
        <v>74</v>
      </c>
    </row>
    <row r="55" spans="1:20" ht="14.25">
      <c r="A55" s="55" t="s">
        <v>2349</v>
      </c>
      <c r="B55" s="21"/>
      <c r="C55" s="21">
        <f>SUM(D55:I55)</f>
        <v>4</v>
      </c>
      <c r="D55" s="21">
        <v>0</v>
      </c>
      <c r="E55" s="21">
        <v>0</v>
      </c>
      <c r="F55" s="21">
        <v>0</v>
      </c>
      <c r="G55" s="21">
        <v>0</v>
      </c>
      <c r="H55" s="21">
        <v>2</v>
      </c>
      <c r="I55" s="21">
        <v>2</v>
      </c>
      <c r="J55" s="21"/>
      <c r="K55" s="21"/>
      <c r="L55" s="21">
        <v>4</v>
      </c>
      <c r="M55" s="21"/>
      <c r="N55" s="21"/>
      <c r="O55" s="21">
        <v>0</v>
      </c>
      <c r="P55" s="21"/>
      <c r="Q55" s="21"/>
      <c r="R55" s="21">
        <v>0</v>
      </c>
      <c r="S55" s="21"/>
      <c r="T55" s="21">
        <v>0</v>
      </c>
    </row>
    <row r="56" spans="1:20">
      <c r="A56" s="20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</row>
    <row r="57" spans="1:20" ht="14.25">
      <c r="A57" s="20" t="s">
        <v>269</v>
      </c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</row>
    <row r="58" spans="1:20" ht="14.25">
      <c r="A58" s="1663" t="s">
        <v>270</v>
      </c>
      <c r="B58" s="21"/>
      <c r="C58" s="21">
        <f>SUM(D58:I58)</f>
        <v>359</v>
      </c>
      <c r="D58" s="21">
        <v>61</v>
      </c>
      <c r="E58" s="21">
        <v>57</v>
      </c>
      <c r="F58" s="21">
        <v>58</v>
      </c>
      <c r="G58" s="21">
        <v>63</v>
      </c>
      <c r="H58" s="21">
        <v>60</v>
      </c>
      <c r="I58" s="21">
        <v>60</v>
      </c>
      <c r="J58" s="21"/>
      <c r="K58" s="21"/>
      <c r="L58" s="21">
        <v>340</v>
      </c>
      <c r="M58" s="21"/>
      <c r="N58" s="21"/>
      <c r="O58" s="21">
        <v>4</v>
      </c>
      <c r="P58" s="21"/>
      <c r="Q58" s="21"/>
      <c r="R58" s="21">
        <v>8</v>
      </c>
      <c r="S58" s="21"/>
      <c r="T58" s="21">
        <v>7</v>
      </c>
    </row>
    <row r="59" spans="1:20" ht="14.25">
      <c r="A59" s="1663" t="s">
        <v>96</v>
      </c>
      <c r="B59" s="21"/>
      <c r="C59" s="21">
        <f t="shared" ref="C59:C69" si="6">SUM(D59:I59)</f>
        <v>362</v>
      </c>
      <c r="D59" s="21">
        <v>63</v>
      </c>
      <c r="E59" s="21">
        <v>58</v>
      </c>
      <c r="F59" s="21">
        <v>54</v>
      </c>
      <c r="G59" s="21">
        <v>60</v>
      </c>
      <c r="H59" s="21">
        <v>64</v>
      </c>
      <c r="I59" s="21">
        <v>63</v>
      </c>
      <c r="J59" s="21"/>
      <c r="K59" s="21"/>
      <c r="L59" s="21">
        <v>348</v>
      </c>
      <c r="M59" s="21"/>
      <c r="N59" s="21"/>
      <c r="O59" s="21">
        <v>10</v>
      </c>
      <c r="P59" s="21"/>
      <c r="Q59" s="21"/>
      <c r="R59" s="21">
        <v>0</v>
      </c>
      <c r="S59" s="21"/>
      <c r="T59" s="21">
        <v>4</v>
      </c>
    </row>
    <row r="60" spans="1:20" ht="14.25">
      <c r="A60" s="1663" t="s">
        <v>97</v>
      </c>
      <c r="B60" s="21"/>
      <c r="C60" s="21">
        <f t="shared" si="6"/>
        <v>572</v>
      </c>
      <c r="D60" s="21">
        <v>103</v>
      </c>
      <c r="E60" s="21">
        <v>92</v>
      </c>
      <c r="F60" s="21">
        <v>94</v>
      </c>
      <c r="G60" s="21">
        <v>95</v>
      </c>
      <c r="H60" s="21">
        <v>95</v>
      </c>
      <c r="I60" s="21">
        <v>93</v>
      </c>
      <c r="J60" s="21"/>
      <c r="K60" s="21"/>
      <c r="L60" s="21">
        <v>555</v>
      </c>
      <c r="M60" s="21"/>
      <c r="N60" s="21"/>
      <c r="O60" s="21">
        <v>2</v>
      </c>
      <c r="P60" s="21"/>
      <c r="Q60" s="21"/>
      <c r="R60" s="21">
        <v>8</v>
      </c>
      <c r="S60" s="21"/>
      <c r="T60" s="21">
        <v>7</v>
      </c>
    </row>
    <row r="61" spans="1:20" ht="14.25">
      <c r="A61" s="1663" t="s">
        <v>98</v>
      </c>
      <c r="B61" s="21"/>
      <c r="C61" s="21">
        <f t="shared" si="6"/>
        <v>342</v>
      </c>
      <c r="D61" s="21">
        <v>64</v>
      </c>
      <c r="E61" s="21">
        <v>57</v>
      </c>
      <c r="F61" s="21">
        <v>52</v>
      </c>
      <c r="G61" s="21">
        <v>57</v>
      </c>
      <c r="H61" s="21">
        <v>55</v>
      </c>
      <c r="I61" s="21">
        <v>57</v>
      </c>
      <c r="J61" s="21"/>
      <c r="K61" s="21"/>
      <c r="L61" s="21">
        <v>323</v>
      </c>
      <c r="M61" s="21"/>
      <c r="N61" s="21"/>
      <c r="O61" s="21">
        <v>10</v>
      </c>
      <c r="P61" s="21"/>
      <c r="Q61" s="21"/>
      <c r="R61" s="21">
        <v>0</v>
      </c>
      <c r="S61" s="21"/>
      <c r="T61" s="21">
        <v>9</v>
      </c>
    </row>
    <row r="62" spans="1:20" ht="14.25">
      <c r="A62" s="1663" t="s">
        <v>99</v>
      </c>
      <c r="B62" s="21"/>
      <c r="C62" s="21">
        <f t="shared" si="6"/>
        <v>264</v>
      </c>
      <c r="D62" s="21">
        <v>46</v>
      </c>
      <c r="E62" s="21">
        <v>43</v>
      </c>
      <c r="F62" s="21">
        <v>40</v>
      </c>
      <c r="G62" s="21">
        <v>44</v>
      </c>
      <c r="H62" s="21">
        <v>47</v>
      </c>
      <c r="I62" s="21">
        <v>44</v>
      </c>
      <c r="J62" s="21"/>
      <c r="K62" s="21"/>
      <c r="L62" s="21">
        <v>253</v>
      </c>
      <c r="M62" s="21"/>
      <c r="N62" s="21"/>
      <c r="O62" s="21">
        <v>2</v>
      </c>
      <c r="P62" s="21"/>
      <c r="Q62" s="21"/>
      <c r="R62" s="21">
        <v>4</v>
      </c>
      <c r="S62" s="21"/>
      <c r="T62" s="21">
        <v>5</v>
      </c>
    </row>
    <row r="63" spans="1:20" ht="15" customHeight="1">
      <c r="A63" s="1663" t="s">
        <v>281</v>
      </c>
      <c r="B63" s="21"/>
      <c r="C63" s="21">
        <f t="shared" si="6"/>
        <v>221</v>
      </c>
      <c r="D63" s="21">
        <v>43</v>
      </c>
      <c r="E63" s="21">
        <v>35</v>
      </c>
      <c r="F63" s="21">
        <v>34</v>
      </c>
      <c r="G63" s="21">
        <v>35</v>
      </c>
      <c r="H63" s="21">
        <v>37</v>
      </c>
      <c r="I63" s="21">
        <v>37</v>
      </c>
      <c r="J63" s="21"/>
      <c r="K63" s="21"/>
      <c r="L63" s="21">
        <v>210</v>
      </c>
      <c r="M63" s="21"/>
      <c r="N63" s="21"/>
      <c r="O63" s="21">
        <v>2</v>
      </c>
      <c r="P63" s="21"/>
      <c r="Q63" s="21"/>
      <c r="R63" s="21">
        <v>4</v>
      </c>
      <c r="S63" s="21"/>
      <c r="T63" s="21">
        <v>5</v>
      </c>
    </row>
    <row r="64" spans="1:20" ht="15" customHeight="1">
      <c r="A64" s="1663" t="s">
        <v>282</v>
      </c>
      <c r="B64" s="21"/>
      <c r="C64" s="21">
        <f t="shared" si="6"/>
        <v>298</v>
      </c>
      <c r="D64" s="21">
        <v>53</v>
      </c>
      <c r="E64" s="21">
        <v>45</v>
      </c>
      <c r="F64" s="21">
        <v>46</v>
      </c>
      <c r="G64" s="21">
        <v>49</v>
      </c>
      <c r="H64" s="21">
        <v>52</v>
      </c>
      <c r="I64" s="21">
        <v>53</v>
      </c>
      <c r="J64" s="21"/>
      <c r="K64" s="21"/>
      <c r="L64" s="21">
        <v>275</v>
      </c>
      <c r="M64" s="21"/>
      <c r="N64" s="21"/>
      <c r="O64" s="21">
        <v>8</v>
      </c>
      <c r="P64" s="21"/>
      <c r="Q64" s="21"/>
      <c r="R64" s="21">
        <v>8</v>
      </c>
      <c r="S64" s="21"/>
      <c r="T64" s="21">
        <v>7</v>
      </c>
    </row>
    <row r="65" spans="1:31" ht="15" customHeight="1">
      <c r="A65" s="1663" t="s">
        <v>653</v>
      </c>
      <c r="B65" s="21"/>
      <c r="C65" s="21">
        <f t="shared" si="6"/>
        <v>531</v>
      </c>
      <c r="D65" s="21">
        <v>95</v>
      </c>
      <c r="E65" s="21">
        <v>87</v>
      </c>
      <c r="F65" s="21">
        <v>83</v>
      </c>
      <c r="G65" s="21">
        <v>87</v>
      </c>
      <c r="H65" s="21">
        <v>89</v>
      </c>
      <c r="I65" s="21">
        <v>90</v>
      </c>
      <c r="J65" s="21"/>
      <c r="K65" s="21"/>
      <c r="L65" s="21">
        <v>519</v>
      </c>
      <c r="M65" s="21"/>
      <c r="N65" s="21"/>
      <c r="O65" s="21">
        <v>4</v>
      </c>
      <c r="P65" s="21"/>
      <c r="Q65" s="21"/>
      <c r="R65" s="21">
        <v>0</v>
      </c>
      <c r="S65" s="21"/>
      <c r="T65" s="21">
        <v>8</v>
      </c>
    </row>
    <row r="66" spans="1:31" ht="15" customHeight="1">
      <c r="A66" s="1663" t="s">
        <v>283</v>
      </c>
      <c r="B66" s="21"/>
      <c r="C66" s="21">
        <f t="shared" si="6"/>
        <v>182</v>
      </c>
      <c r="D66" s="21">
        <v>34</v>
      </c>
      <c r="E66" s="21">
        <v>30</v>
      </c>
      <c r="F66" s="21">
        <v>29</v>
      </c>
      <c r="G66" s="21">
        <v>29</v>
      </c>
      <c r="H66" s="21">
        <v>30</v>
      </c>
      <c r="I66" s="21">
        <v>30</v>
      </c>
      <c r="J66" s="21"/>
      <c r="K66" s="21"/>
      <c r="L66" s="21">
        <v>175</v>
      </c>
      <c r="M66" s="21"/>
      <c r="N66" s="21"/>
      <c r="O66" s="21">
        <v>4</v>
      </c>
      <c r="P66" s="21"/>
      <c r="Q66" s="21"/>
      <c r="R66" s="21">
        <v>0</v>
      </c>
      <c r="S66" s="21"/>
      <c r="T66" s="21">
        <v>3</v>
      </c>
    </row>
    <row r="67" spans="1:31" ht="15" customHeight="1">
      <c r="A67" s="1663" t="s">
        <v>654</v>
      </c>
      <c r="B67" s="21"/>
      <c r="C67" s="21">
        <f t="shared" si="6"/>
        <v>507</v>
      </c>
      <c r="D67" s="21">
        <v>93</v>
      </c>
      <c r="E67" s="21">
        <v>81</v>
      </c>
      <c r="F67" s="21">
        <v>75</v>
      </c>
      <c r="G67" s="21">
        <v>83</v>
      </c>
      <c r="H67" s="21">
        <v>85</v>
      </c>
      <c r="I67" s="21">
        <v>90</v>
      </c>
      <c r="J67" s="21"/>
      <c r="K67" s="21"/>
      <c r="L67" s="21">
        <v>491</v>
      </c>
      <c r="M67" s="21"/>
      <c r="N67" s="21"/>
      <c r="O67" s="21">
        <v>10</v>
      </c>
      <c r="P67" s="21"/>
      <c r="Q67" s="21"/>
      <c r="R67" s="21">
        <v>0</v>
      </c>
      <c r="S67" s="21"/>
      <c r="T67" s="21">
        <v>6</v>
      </c>
    </row>
    <row r="68" spans="1:31" ht="15" customHeight="1">
      <c r="A68" s="1663" t="s">
        <v>271</v>
      </c>
      <c r="B68" s="21"/>
      <c r="C68" s="21">
        <f t="shared" si="6"/>
        <v>498</v>
      </c>
      <c r="D68" s="21">
        <v>92</v>
      </c>
      <c r="E68" s="21">
        <v>77</v>
      </c>
      <c r="F68" s="21">
        <v>76</v>
      </c>
      <c r="G68" s="21">
        <v>81</v>
      </c>
      <c r="H68" s="21">
        <v>87</v>
      </c>
      <c r="I68" s="21">
        <v>85</v>
      </c>
      <c r="J68" s="21"/>
      <c r="K68" s="21"/>
      <c r="L68" s="21">
        <v>487</v>
      </c>
      <c r="M68" s="21"/>
      <c r="N68" s="21"/>
      <c r="O68" s="21">
        <v>6</v>
      </c>
      <c r="P68" s="21"/>
      <c r="Q68" s="21"/>
      <c r="R68" s="21">
        <v>0</v>
      </c>
      <c r="S68" s="21"/>
      <c r="T68" s="21">
        <v>5</v>
      </c>
    </row>
    <row r="69" spans="1:31" ht="15" customHeight="1">
      <c r="A69" s="1665" t="s">
        <v>295</v>
      </c>
      <c r="B69" s="1505"/>
      <c r="C69" s="1505">
        <f t="shared" si="6"/>
        <v>435</v>
      </c>
      <c r="D69" s="1505">
        <v>79</v>
      </c>
      <c r="E69" s="1505">
        <v>73</v>
      </c>
      <c r="F69" s="1505">
        <v>69</v>
      </c>
      <c r="G69" s="1505">
        <v>71</v>
      </c>
      <c r="H69" s="1505">
        <v>71</v>
      </c>
      <c r="I69" s="1505">
        <v>72</v>
      </c>
      <c r="J69" s="1505"/>
      <c r="K69" s="1505"/>
      <c r="L69" s="1505">
        <v>421</v>
      </c>
      <c r="M69" s="1505"/>
      <c r="N69" s="1505"/>
      <c r="O69" s="1505">
        <v>6</v>
      </c>
      <c r="P69" s="1505"/>
      <c r="Q69" s="1505"/>
      <c r="R69" s="1505">
        <v>0</v>
      </c>
      <c r="S69" s="1505"/>
      <c r="T69" s="1505">
        <v>8</v>
      </c>
    </row>
    <row r="70" spans="1:31" ht="13.9" customHeight="1">
      <c r="A70" s="1469"/>
      <c r="F70" s="99"/>
      <c r="J70" s="99"/>
      <c r="L70" s="99"/>
      <c r="M70" s="99"/>
      <c r="N70" s="1715"/>
      <c r="O70" s="1715"/>
      <c r="P70" s="1715"/>
      <c r="Q70" s="1715"/>
      <c r="R70" s="99"/>
      <c r="S70" s="99"/>
    </row>
    <row r="71" spans="1:31" ht="13.9" customHeight="1">
      <c r="J71" s="99"/>
      <c r="L71" s="99"/>
      <c r="M71" s="99"/>
      <c r="N71" s="99"/>
      <c r="O71" s="99"/>
      <c r="P71" s="99"/>
      <c r="Q71" s="99"/>
      <c r="R71" s="99"/>
      <c r="S71" s="99"/>
    </row>
    <row r="72" spans="1:31" ht="13.9" customHeight="1"/>
    <row r="73" spans="1:31" s="24" customFormat="1" ht="13.9" customHeight="1">
      <c r="B73" s="23"/>
      <c r="C73" s="23"/>
      <c r="D73" s="23"/>
      <c r="E73" s="23"/>
      <c r="F73" s="23"/>
      <c r="U73" s="25"/>
      <c r="V73" s="25"/>
      <c r="W73" s="25"/>
      <c r="X73" s="25"/>
      <c r="Y73" s="25"/>
      <c r="Z73" s="25"/>
      <c r="AA73" s="25"/>
      <c r="AB73" s="26"/>
    </row>
    <row r="74" spans="1:31" ht="13.9" customHeight="1">
      <c r="A74" s="157"/>
      <c r="B74" s="157"/>
      <c r="C74" s="157"/>
      <c r="D74" s="157"/>
      <c r="E74" s="157"/>
      <c r="AA74" s="1469"/>
      <c r="AB74" s="1469"/>
      <c r="AC74" s="1469"/>
      <c r="AD74" s="1469"/>
      <c r="AE74" s="1469"/>
    </row>
    <row r="75" spans="1:31" ht="18" customHeight="1">
      <c r="A75" s="1439" t="s">
        <v>143</v>
      </c>
      <c r="B75" s="10"/>
      <c r="C75" s="1469"/>
      <c r="D75" s="1469"/>
      <c r="E75" s="1469"/>
      <c r="F75" s="1462"/>
      <c r="G75" s="1462"/>
      <c r="H75" s="1469"/>
      <c r="I75" s="1469"/>
      <c r="J75" s="1469"/>
      <c r="K75" s="1469"/>
      <c r="L75" s="1469"/>
      <c r="M75" s="1469"/>
      <c r="N75" s="1469"/>
      <c r="O75" s="1469"/>
      <c r="P75" s="2013" t="s">
        <v>139</v>
      </c>
      <c r="Q75" s="2013"/>
      <c r="R75" s="2014" t="s">
        <v>273</v>
      </c>
      <c r="S75" s="2014"/>
      <c r="T75" s="2014"/>
    </row>
    <row r="76" spans="1:31" ht="18" customHeight="1">
      <c r="A76" s="1439" t="s">
        <v>34</v>
      </c>
      <c r="B76" s="11" t="s">
        <v>88</v>
      </c>
      <c r="C76" s="1471"/>
      <c r="D76" s="1471"/>
      <c r="E76" s="1471"/>
      <c r="F76" s="1447"/>
      <c r="G76" s="1447"/>
      <c r="H76" s="1471"/>
      <c r="I76" s="1471"/>
      <c r="J76" s="1471"/>
      <c r="K76" s="1471"/>
      <c r="L76" s="1471"/>
      <c r="M76" s="1471"/>
      <c r="N76" s="1466"/>
      <c r="O76" s="1466"/>
      <c r="P76" s="2013" t="s">
        <v>208</v>
      </c>
      <c r="Q76" s="2013"/>
      <c r="R76" s="2015" t="s">
        <v>169</v>
      </c>
      <c r="S76" s="2015"/>
      <c r="T76" s="2015"/>
    </row>
    <row r="77" spans="1:31" s="100" customFormat="1" ht="21.2" customHeight="1">
      <c r="A77" s="1853" t="s">
        <v>1090</v>
      </c>
      <c r="B77" s="1853"/>
      <c r="C77" s="1853"/>
      <c r="D77" s="1853"/>
      <c r="E77" s="1853"/>
      <c r="F77" s="1853"/>
      <c r="G77" s="1853"/>
      <c r="H77" s="1853"/>
      <c r="I77" s="1853"/>
      <c r="J77" s="1853"/>
      <c r="K77" s="1853"/>
      <c r="L77" s="1853"/>
      <c r="M77" s="1853"/>
      <c r="N77" s="1853"/>
      <c r="O77" s="2167"/>
      <c r="P77" s="2167"/>
      <c r="Q77" s="2167"/>
      <c r="R77" s="1853"/>
      <c r="S77" s="1853"/>
      <c r="T77" s="1853"/>
    </row>
    <row r="78" spans="1:31" s="96" customFormat="1" ht="18" customHeight="1">
      <c r="A78" s="1763" t="s">
        <v>319</v>
      </c>
      <c r="B78" s="1763"/>
      <c r="C78" s="1763"/>
      <c r="D78" s="1763"/>
      <c r="E78" s="1763"/>
      <c r="F78" s="1763"/>
      <c r="G78" s="1763"/>
      <c r="H78" s="1763"/>
      <c r="I78" s="1763"/>
      <c r="J78" s="1763"/>
      <c r="K78" s="1763"/>
      <c r="L78" s="1763"/>
      <c r="M78" s="1763"/>
      <c r="N78" s="1763"/>
      <c r="O78" s="1763"/>
      <c r="P78" s="1763"/>
      <c r="Q78" s="1763"/>
      <c r="R78" s="1763"/>
      <c r="S78" s="1763"/>
      <c r="T78" s="1763"/>
    </row>
    <row r="79" spans="1:31" s="96" customFormat="1" ht="15.75">
      <c r="A79" s="2017" t="s">
        <v>225</v>
      </c>
      <c r="B79" s="2025" t="s">
        <v>2372</v>
      </c>
      <c r="C79" s="2026"/>
      <c r="D79" s="2026"/>
      <c r="E79" s="2026"/>
      <c r="F79" s="2026"/>
      <c r="G79" s="2026"/>
      <c r="H79" s="2026"/>
      <c r="I79" s="2026"/>
      <c r="J79" s="2026"/>
      <c r="K79" s="2026"/>
      <c r="L79" s="2026"/>
      <c r="M79" s="2026"/>
      <c r="N79" s="2027"/>
      <c r="O79" s="1739" t="s">
        <v>263</v>
      </c>
      <c r="P79" s="1739"/>
      <c r="Q79" s="1739"/>
      <c r="R79" s="1825" t="s">
        <v>2373</v>
      </c>
      <c r="S79" s="1808"/>
      <c r="T79" s="1808"/>
    </row>
    <row r="80" spans="1:31" s="1469" customFormat="1" ht="15.75">
      <c r="A80" s="2018"/>
      <c r="B80" s="1849" t="s">
        <v>67</v>
      </c>
      <c r="C80" s="2171" t="s">
        <v>928</v>
      </c>
      <c r="D80" s="2171"/>
      <c r="E80" s="1739" t="s">
        <v>2367</v>
      </c>
      <c r="F80" s="2170"/>
      <c r="G80" s="2170"/>
      <c r="H80" s="2170"/>
      <c r="I80" s="2170"/>
      <c r="J80" s="2170"/>
      <c r="K80" s="2172" t="s">
        <v>662</v>
      </c>
      <c r="L80" s="2173"/>
      <c r="M80" s="2173"/>
      <c r="N80" s="2174"/>
      <c r="O80" s="1739"/>
      <c r="P80" s="1739"/>
      <c r="Q80" s="1739"/>
      <c r="R80" s="1823"/>
      <c r="S80" s="1763"/>
      <c r="T80" s="1763"/>
    </row>
    <row r="81" spans="1:34" s="17" customFormat="1" ht="14.25">
      <c r="A81" s="2019"/>
      <c r="B81" s="1744"/>
      <c r="C81" s="1554" t="s">
        <v>142</v>
      </c>
      <c r="D81" s="1554" t="s">
        <v>68</v>
      </c>
      <c r="E81" s="1439" t="s">
        <v>2368</v>
      </c>
      <c r="F81" s="1439" t="s">
        <v>1087</v>
      </c>
      <c r="G81" s="1439" t="s">
        <v>2369</v>
      </c>
      <c r="H81" s="1439" t="s">
        <v>1088</v>
      </c>
      <c r="I81" s="1439" t="s">
        <v>1089</v>
      </c>
      <c r="J81" s="1439" t="s">
        <v>2370</v>
      </c>
      <c r="K81" s="1554" t="s">
        <v>664</v>
      </c>
      <c r="L81" s="1554" t="s">
        <v>709</v>
      </c>
      <c r="M81" s="1554" t="s">
        <v>2371</v>
      </c>
      <c r="N81" s="1554" t="s">
        <v>1078</v>
      </c>
      <c r="O81" s="1554" t="s">
        <v>67</v>
      </c>
      <c r="P81" s="1554" t="s">
        <v>665</v>
      </c>
      <c r="Q81" s="1554" t="s">
        <v>51</v>
      </c>
      <c r="R81" s="1554" t="s">
        <v>2931</v>
      </c>
      <c r="S81" s="1554" t="s">
        <v>2995</v>
      </c>
      <c r="T81" s="1520" t="s">
        <v>51</v>
      </c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</row>
    <row r="82" spans="1:34" ht="14.25">
      <c r="A82" s="1449" t="s">
        <v>2996</v>
      </c>
      <c r="B82" s="179">
        <f>SUM(B85:B87)</f>
        <v>118097</v>
      </c>
      <c r="C82" s="181">
        <f>SUM(C85:C87)</f>
        <v>61481</v>
      </c>
      <c r="D82" s="181">
        <f t="shared" ref="D82:T82" si="7">SUM(D85:D87)</f>
        <v>56616</v>
      </c>
      <c r="E82" s="181">
        <f t="shared" si="7"/>
        <v>22117</v>
      </c>
      <c r="F82" s="181">
        <f t="shared" si="7"/>
        <v>19205</v>
      </c>
      <c r="G82" s="181">
        <f t="shared" si="7"/>
        <v>18337</v>
      </c>
      <c r="H82" s="181">
        <f t="shared" si="7"/>
        <v>19074</v>
      </c>
      <c r="I82" s="181">
        <f t="shared" si="7"/>
        <v>19852</v>
      </c>
      <c r="J82" s="181">
        <f t="shared" si="7"/>
        <v>19512</v>
      </c>
      <c r="K82" s="181">
        <f>SUM(K85:K87)</f>
        <v>115704</v>
      </c>
      <c r="L82" s="181">
        <f t="shared" si="7"/>
        <v>1182</v>
      </c>
      <c r="M82" s="181">
        <f t="shared" si="7"/>
        <v>761</v>
      </c>
      <c r="N82" s="181">
        <f t="shared" si="7"/>
        <v>450</v>
      </c>
      <c r="O82" s="180">
        <f t="shared" si="7"/>
        <v>19314</v>
      </c>
      <c r="P82" s="181">
        <f t="shared" si="7"/>
        <v>10198</v>
      </c>
      <c r="Q82" s="181">
        <f t="shared" si="7"/>
        <v>9116</v>
      </c>
      <c r="R82" s="181">
        <f t="shared" si="7"/>
        <v>2</v>
      </c>
      <c r="S82" s="181">
        <f t="shared" si="7"/>
        <v>0</v>
      </c>
      <c r="T82" s="181">
        <f t="shared" si="7"/>
        <v>2</v>
      </c>
      <c r="U82" s="19"/>
    </row>
    <row r="83" spans="1:34">
      <c r="A83" s="20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5"/>
      <c r="P83" s="181"/>
      <c r="Q83" s="181"/>
      <c r="R83" s="181"/>
      <c r="S83" s="181"/>
      <c r="T83" s="181"/>
    </row>
    <row r="84" spans="1:34" ht="14.25">
      <c r="A84" s="20" t="s">
        <v>3166</v>
      </c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5"/>
      <c r="P84" s="181"/>
      <c r="Q84" s="181"/>
      <c r="R84" s="181"/>
      <c r="S84" s="181"/>
      <c r="T84" s="181"/>
    </row>
    <row r="85" spans="1:34" ht="14.25">
      <c r="A85" s="55" t="s">
        <v>3167</v>
      </c>
      <c r="B85" s="182">
        <f>SUM(C85:D85)</f>
        <v>1454</v>
      </c>
      <c r="C85" s="181">
        <v>732</v>
      </c>
      <c r="D85" s="181">
        <v>722</v>
      </c>
      <c r="E85" s="181">
        <v>228</v>
      </c>
      <c r="F85" s="181">
        <v>223</v>
      </c>
      <c r="G85" s="181">
        <v>227</v>
      </c>
      <c r="H85" s="181">
        <v>230</v>
      </c>
      <c r="I85" s="181">
        <v>271</v>
      </c>
      <c r="J85" s="181">
        <v>275</v>
      </c>
      <c r="K85" s="185">
        <f>B85-L85-M85-N85</f>
        <v>1445</v>
      </c>
      <c r="L85" s="181">
        <v>0</v>
      </c>
      <c r="M85" s="181">
        <v>0</v>
      </c>
      <c r="N85" s="181">
        <v>9</v>
      </c>
      <c r="O85" s="185">
        <f>SUM(P85:Q85)</f>
        <v>278</v>
      </c>
      <c r="P85" s="181">
        <v>152</v>
      </c>
      <c r="Q85" s="181">
        <v>126</v>
      </c>
      <c r="R85" s="185">
        <f>SUM(S85:T85)</f>
        <v>0</v>
      </c>
      <c r="S85" s="181">
        <v>0</v>
      </c>
      <c r="T85" s="181">
        <v>0</v>
      </c>
    </row>
    <row r="86" spans="1:34" ht="14.25">
      <c r="A86" s="55" t="s">
        <v>3168</v>
      </c>
      <c r="B86" s="182">
        <f t="shared" ref="B86:B105" si="8">SUM(C86:D86)</f>
        <v>106260</v>
      </c>
      <c r="C86" s="181">
        <v>55413</v>
      </c>
      <c r="D86" s="181">
        <v>50847</v>
      </c>
      <c r="E86" s="181">
        <v>20043</v>
      </c>
      <c r="F86" s="181">
        <v>17226</v>
      </c>
      <c r="G86" s="181">
        <v>16396</v>
      </c>
      <c r="H86" s="181">
        <v>17164</v>
      </c>
      <c r="I86" s="181">
        <v>17878</v>
      </c>
      <c r="J86" s="181">
        <v>17553</v>
      </c>
      <c r="K86" s="185">
        <f t="shared" ref="K86:K87" si="9">B86-L86-M86-N86</f>
        <v>103893</v>
      </c>
      <c r="L86" s="181">
        <v>1182</v>
      </c>
      <c r="M86" s="181">
        <v>761</v>
      </c>
      <c r="N86" s="181">
        <v>424</v>
      </c>
      <c r="O86" s="185">
        <f t="shared" ref="O86:O105" si="10">SUM(P86:Q86)</f>
        <v>17360</v>
      </c>
      <c r="P86" s="181">
        <v>9131</v>
      </c>
      <c r="Q86" s="181">
        <v>8229</v>
      </c>
      <c r="R86" s="185">
        <f t="shared" ref="R86:R105" si="11">SUM(S86:T86)</f>
        <v>2</v>
      </c>
      <c r="S86" s="181">
        <v>0</v>
      </c>
      <c r="T86" s="181">
        <v>2</v>
      </c>
    </row>
    <row r="87" spans="1:34" ht="14.25">
      <c r="A87" s="55" t="s">
        <v>3169</v>
      </c>
      <c r="B87" s="182">
        <f t="shared" si="8"/>
        <v>10383</v>
      </c>
      <c r="C87" s="181">
        <v>5336</v>
      </c>
      <c r="D87" s="181">
        <v>5047</v>
      </c>
      <c r="E87" s="181">
        <v>1846</v>
      </c>
      <c r="F87" s="181">
        <v>1756</v>
      </c>
      <c r="G87" s="181">
        <v>1714</v>
      </c>
      <c r="H87" s="181">
        <v>1680</v>
      </c>
      <c r="I87" s="181">
        <v>1703</v>
      </c>
      <c r="J87" s="181">
        <v>1684</v>
      </c>
      <c r="K87" s="185">
        <f t="shared" si="9"/>
        <v>10366</v>
      </c>
      <c r="L87" s="181">
        <v>0</v>
      </c>
      <c r="M87" s="181">
        <v>0</v>
      </c>
      <c r="N87" s="181">
        <v>17</v>
      </c>
      <c r="O87" s="185">
        <f>SUM(P87:Q87)</f>
        <v>1676</v>
      </c>
      <c r="P87" s="181">
        <v>915</v>
      </c>
      <c r="Q87" s="181">
        <v>761</v>
      </c>
      <c r="R87" s="185">
        <f>SUM(S87:T87)</f>
        <v>0</v>
      </c>
      <c r="S87" s="181">
        <v>0</v>
      </c>
      <c r="T87" s="181">
        <v>0</v>
      </c>
    </row>
    <row r="88" spans="1:34">
      <c r="A88" s="1479"/>
      <c r="B88" s="182"/>
      <c r="C88" s="181"/>
      <c r="D88" s="181"/>
      <c r="E88" s="181"/>
      <c r="F88" s="181"/>
      <c r="G88" s="181"/>
      <c r="H88" s="181"/>
      <c r="I88" s="181"/>
      <c r="J88" s="181"/>
      <c r="K88" s="185"/>
      <c r="L88" s="181"/>
      <c r="M88" s="181"/>
      <c r="N88" s="181"/>
      <c r="O88" s="185"/>
      <c r="P88" s="181"/>
      <c r="Q88" s="181"/>
      <c r="R88" s="185"/>
      <c r="S88" s="181"/>
      <c r="T88" s="181"/>
    </row>
    <row r="89" spans="1:34" ht="14.25">
      <c r="A89" s="20" t="s">
        <v>3170</v>
      </c>
      <c r="B89" s="182"/>
      <c r="C89" s="181"/>
      <c r="D89" s="181"/>
      <c r="E89" s="181"/>
      <c r="F89" s="181"/>
      <c r="G89" s="181"/>
      <c r="H89" s="181"/>
      <c r="I89" s="181"/>
      <c r="J89" s="181"/>
      <c r="K89" s="185"/>
      <c r="L89" s="181"/>
      <c r="M89" s="181"/>
      <c r="N89" s="181"/>
      <c r="O89" s="185"/>
      <c r="P89" s="181"/>
      <c r="Q89" s="181"/>
      <c r="R89" s="185"/>
      <c r="S89" s="181"/>
      <c r="T89" s="181"/>
    </row>
    <row r="90" spans="1:34" ht="14.25">
      <c r="A90" s="55" t="s">
        <v>3171</v>
      </c>
      <c r="B90" s="182">
        <f t="shared" si="8"/>
        <v>117998</v>
      </c>
      <c r="C90" s="181">
        <v>61444</v>
      </c>
      <c r="D90" s="181">
        <v>56554</v>
      </c>
      <c r="E90" s="181">
        <v>22117</v>
      </c>
      <c r="F90" s="181">
        <v>19205</v>
      </c>
      <c r="G90" s="181">
        <v>18337</v>
      </c>
      <c r="H90" s="181">
        <v>19074</v>
      </c>
      <c r="I90" s="181">
        <v>19462</v>
      </c>
      <c r="J90" s="181">
        <v>19462</v>
      </c>
      <c r="K90" s="185">
        <f>B90-L90-M90-N90</f>
        <v>115605</v>
      </c>
      <c r="L90" s="181">
        <v>1182</v>
      </c>
      <c r="M90" s="181">
        <v>761</v>
      </c>
      <c r="N90" s="181">
        <v>450</v>
      </c>
      <c r="O90" s="185">
        <f t="shared" si="10"/>
        <v>19263</v>
      </c>
      <c r="P90" s="181">
        <v>10169</v>
      </c>
      <c r="Q90" s="181">
        <v>9094</v>
      </c>
      <c r="R90" s="185">
        <f t="shared" si="11"/>
        <v>2</v>
      </c>
      <c r="S90" s="181">
        <v>0</v>
      </c>
      <c r="T90" s="181">
        <v>2</v>
      </c>
    </row>
    <row r="91" spans="1:34" ht="14.25">
      <c r="A91" s="55" t="s">
        <v>3172</v>
      </c>
      <c r="B91" s="182">
        <f t="shared" si="8"/>
        <v>99</v>
      </c>
      <c r="C91" s="181">
        <v>37</v>
      </c>
      <c r="D91" s="181">
        <v>62</v>
      </c>
      <c r="E91" s="181">
        <v>0</v>
      </c>
      <c r="F91" s="181">
        <v>0</v>
      </c>
      <c r="G91" s="181">
        <v>0</v>
      </c>
      <c r="H91" s="181">
        <v>0</v>
      </c>
      <c r="I91" s="181">
        <v>50</v>
      </c>
      <c r="J91" s="181">
        <v>50</v>
      </c>
      <c r="K91" s="185">
        <f>B91-L91-M91-N91</f>
        <v>99</v>
      </c>
      <c r="L91" s="181">
        <v>0</v>
      </c>
      <c r="M91" s="181">
        <v>0</v>
      </c>
      <c r="N91" s="181">
        <v>0</v>
      </c>
      <c r="O91" s="185">
        <f t="shared" si="10"/>
        <v>51</v>
      </c>
      <c r="P91" s="181">
        <v>29</v>
      </c>
      <c r="Q91" s="181">
        <v>22</v>
      </c>
      <c r="R91" s="185">
        <f t="shared" si="11"/>
        <v>0</v>
      </c>
      <c r="S91" s="181">
        <v>0</v>
      </c>
      <c r="T91" s="181">
        <v>0</v>
      </c>
    </row>
    <row r="92" spans="1:34">
      <c r="A92" s="20"/>
      <c r="B92" s="182"/>
      <c r="C92" s="181"/>
      <c r="D92" s="181"/>
      <c r="E92" s="181"/>
      <c r="F92" s="181"/>
      <c r="G92" s="181"/>
      <c r="H92" s="181"/>
      <c r="I92" s="181"/>
      <c r="J92" s="181"/>
      <c r="K92" s="185"/>
      <c r="L92" s="181"/>
      <c r="M92" s="181"/>
      <c r="N92" s="181"/>
      <c r="O92" s="185"/>
      <c r="P92" s="181"/>
      <c r="Q92" s="181"/>
      <c r="R92" s="185"/>
      <c r="S92" s="181"/>
      <c r="T92" s="181"/>
    </row>
    <row r="93" spans="1:34" ht="14.25">
      <c r="A93" s="20" t="s">
        <v>3173</v>
      </c>
      <c r="B93" s="182"/>
      <c r="C93" s="181"/>
      <c r="D93" s="181"/>
      <c r="E93" s="181"/>
      <c r="F93" s="181"/>
      <c r="G93" s="181"/>
      <c r="H93" s="181"/>
      <c r="I93" s="181"/>
      <c r="J93" s="181"/>
      <c r="K93" s="185"/>
      <c r="L93" s="181"/>
      <c r="M93" s="181"/>
      <c r="N93" s="181"/>
      <c r="O93" s="185"/>
      <c r="P93" s="181"/>
      <c r="Q93" s="181"/>
      <c r="R93" s="185"/>
      <c r="S93" s="181"/>
      <c r="T93" s="181"/>
    </row>
    <row r="94" spans="1:34" ht="14.25">
      <c r="A94" s="1663" t="s">
        <v>3019</v>
      </c>
      <c r="B94" s="182">
        <f t="shared" si="8"/>
        <v>9573</v>
      </c>
      <c r="C94" s="181">
        <v>4987</v>
      </c>
      <c r="D94" s="181">
        <v>4586</v>
      </c>
      <c r="E94" s="181">
        <v>1710</v>
      </c>
      <c r="F94" s="181">
        <v>1513</v>
      </c>
      <c r="G94" s="181">
        <v>1505</v>
      </c>
      <c r="H94" s="181">
        <v>1611</v>
      </c>
      <c r="I94" s="181">
        <v>1652</v>
      </c>
      <c r="J94" s="181">
        <v>1582</v>
      </c>
      <c r="K94" s="185">
        <f>B94-L94-M94-N94</f>
        <v>9239</v>
      </c>
      <c r="L94" s="181">
        <v>83</v>
      </c>
      <c r="M94" s="181">
        <v>201</v>
      </c>
      <c r="N94" s="181">
        <v>50</v>
      </c>
      <c r="O94" s="185">
        <f t="shared" si="10"/>
        <v>1579</v>
      </c>
      <c r="P94" s="181">
        <v>815</v>
      </c>
      <c r="Q94" s="181">
        <v>764</v>
      </c>
      <c r="R94" s="185">
        <f t="shared" si="11"/>
        <v>1</v>
      </c>
      <c r="S94" s="181">
        <v>0</v>
      </c>
      <c r="T94" s="181">
        <v>1</v>
      </c>
    </row>
    <row r="95" spans="1:34" ht="14.25">
      <c r="A95" s="1663" t="s">
        <v>3020</v>
      </c>
      <c r="B95" s="182">
        <f t="shared" si="8"/>
        <v>9015</v>
      </c>
      <c r="C95" s="181">
        <v>4725</v>
      </c>
      <c r="D95" s="181">
        <v>4290</v>
      </c>
      <c r="E95" s="181">
        <v>1665</v>
      </c>
      <c r="F95" s="181">
        <v>1478</v>
      </c>
      <c r="G95" s="181">
        <v>1385</v>
      </c>
      <c r="H95" s="181">
        <v>1485</v>
      </c>
      <c r="I95" s="181">
        <v>1530</v>
      </c>
      <c r="J95" s="181">
        <v>1472</v>
      </c>
      <c r="K95" s="185">
        <f t="shared" ref="K95:K105" si="12">B95-L95-M95-N95</f>
        <v>8800</v>
      </c>
      <c r="L95" s="181">
        <v>192</v>
      </c>
      <c r="M95" s="181">
        <v>0</v>
      </c>
      <c r="N95" s="181">
        <v>23</v>
      </c>
      <c r="O95" s="185">
        <f t="shared" si="10"/>
        <v>1477</v>
      </c>
      <c r="P95" s="181">
        <v>757</v>
      </c>
      <c r="Q95" s="181">
        <v>720</v>
      </c>
      <c r="R95" s="185">
        <f t="shared" si="11"/>
        <v>0</v>
      </c>
      <c r="S95" s="181">
        <v>0</v>
      </c>
      <c r="T95" s="181">
        <v>0</v>
      </c>
    </row>
    <row r="96" spans="1:34" ht="14.25">
      <c r="A96" s="1663" t="s">
        <v>3021</v>
      </c>
      <c r="B96" s="182">
        <f t="shared" si="8"/>
        <v>16123</v>
      </c>
      <c r="C96" s="181">
        <v>8486</v>
      </c>
      <c r="D96" s="181">
        <v>7637</v>
      </c>
      <c r="E96" s="181">
        <v>2946</v>
      </c>
      <c r="F96" s="181">
        <v>2695</v>
      </c>
      <c r="G96" s="181">
        <v>2601</v>
      </c>
      <c r="H96" s="181">
        <v>2605</v>
      </c>
      <c r="I96" s="181">
        <v>2676</v>
      </c>
      <c r="J96" s="181">
        <v>2600</v>
      </c>
      <c r="K96" s="185">
        <f t="shared" si="12"/>
        <v>15830</v>
      </c>
      <c r="L96" s="181">
        <v>38</v>
      </c>
      <c r="M96" s="181">
        <v>222</v>
      </c>
      <c r="N96" s="181">
        <v>33</v>
      </c>
      <c r="O96" s="185">
        <f t="shared" si="10"/>
        <v>2512</v>
      </c>
      <c r="P96" s="181">
        <v>1304</v>
      </c>
      <c r="Q96" s="181">
        <v>1208</v>
      </c>
      <c r="R96" s="185">
        <f t="shared" si="11"/>
        <v>0</v>
      </c>
      <c r="S96" s="181">
        <v>0</v>
      </c>
      <c r="T96" s="181">
        <v>0</v>
      </c>
    </row>
    <row r="97" spans="1:31" ht="14.25">
      <c r="A97" s="1663" t="s">
        <v>3022</v>
      </c>
      <c r="B97" s="182">
        <f t="shared" si="8"/>
        <v>8265</v>
      </c>
      <c r="C97" s="181">
        <v>4315</v>
      </c>
      <c r="D97" s="181">
        <v>3950</v>
      </c>
      <c r="E97" s="181">
        <v>1643</v>
      </c>
      <c r="F97" s="181">
        <v>1383</v>
      </c>
      <c r="G97" s="181">
        <v>1305</v>
      </c>
      <c r="H97" s="181">
        <v>1289</v>
      </c>
      <c r="I97" s="181">
        <v>1322</v>
      </c>
      <c r="J97" s="181">
        <v>1323</v>
      </c>
      <c r="K97" s="185">
        <f t="shared" si="12"/>
        <v>8029</v>
      </c>
      <c r="L97" s="181">
        <v>169</v>
      </c>
      <c r="M97" s="181">
        <v>0</v>
      </c>
      <c r="N97" s="181">
        <v>67</v>
      </c>
      <c r="O97" s="185">
        <f t="shared" si="10"/>
        <v>1369</v>
      </c>
      <c r="P97" s="181">
        <v>738</v>
      </c>
      <c r="Q97" s="181">
        <v>631</v>
      </c>
      <c r="R97" s="185">
        <f t="shared" si="11"/>
        <v>0</v>
      </c>
      <c r="S97" s="181">
        <v>0</v>
      </c>
      <c r="T97" s="181">
        <v>0</v>
      </c>
    </row>
    <row r="98" spans="1:31" ht="14.25">
      <c r="A98" s="1663" t="s">
        <v>3023</v>
      </c>
      <c r="B98" s="182">
        <f t="shared" si="8"/>
        <v>6806</v>
      </c>
      <c r="C98" s="181">
        <v>3553</v>
      </c>
      <c r="D98" s="181">
        <v>3253</v>
      </c>
      <c r="E98" s="181">
        <v>1204</v>
      </c>
      <c r="F98" s="181">
        <v>1132</v>
      </c>
      <c r="G98" s="181">
        <v>1040</v>
      </c>
      <c r="H98" s="181">
        <v>1112</v>
      </c>
      <c r="I98" s="181">
        <v>1173</v>
      </c>
      <c r="J98" s="181">
        <v>1145</v>
      </c>
      <c r="K98" s="185">
        <f t="shared" si="12"/>
        <v>6654</v>
      </c>
      <c r="L98" s="181">
        <v>20</v>
      </c>
      <c r="M98" s="181">
        <v>95</v>
      </c>
      <c r="N98" s="181">
        <v>37</v>
      </c>
      <c r="O98" s="185">
        <f t="shared" si="10"/>
        <v>1157</v>
      </c>
      <c r="P98" s="181">
        <v>632</v>
      </c>
      <c r="Q98" s="181">
        <v>525</v>
      </c>
      <c r="R98" s="185">
        <f t="shared" si="11"/>
        <v>0</v>
      </c>
      <c r="S98" s="181">
        <v>0</v>
      </c>
      <c r="T98" s="181">
        <v>0</v>
      </c>
    </row>
    <row r="99" spans="1:31" ht="14.25">
      <c r="A99" s="1663" t="s">
        <v>3024</v>
      </c>
      <c r="B99" s="182">
        <f t="shared" si="8"/>
        <v>5353</v>
      </c>
      <c r="C99" s="181">
        <v>2757</v>
      </c>
      <c r="D99" s="181">
        <v>2596</v>
      </c>
      <c r="E99" s="181">
        <v>1039</v>
      </c>
      <c r="F99" s="181">
        <v>852</v>
      </c>
      <c r="G99" s="181">
        <v>850</v>
      </c>
      <c r="H99" s="181">
        <v>827</v>
      </c>
      <c r="I99" s="181">
        <v>882</v>
      </c>
      <c r="J99" s="181">
        <v>903</v>
      </c>
      <c r="K99" s="185">
        <f t="shared" si="12"/>
        <v>5205</v>
      </c>
      <c r="L99" s="181">
        <v>39</v>
      </c>
      <c r="M99" s="181">
        <v>82</v>
      </c>
      <c r="N99" s="181">
        <v>27</v>
      </c>
      <c r="O99" s="185">
        <f t="shared" si="10"/>
        <v>853</v>
      </c>
      <c r="P99" s="181">
        <v>443</v>
      </c>
      <c r="Q99" s="181">
        <v>410</v>
      </c>
      <c r="R99" s="185">
        <f t="shared" si="11"/>
        <v>0</v>
      </c>
      <c r="S99" s="181">
        <v>0</v>
      </c>
      <c r="T99" s="181">
        <v>0</v>
      </c>
    </row>
    <row r="100" spans="1:31" ht="14.25">
      <c r="A100" s="1663" t="s">
        <v>3025</v>
      </c>
      <c r="B100" s="182">
        <f t="shared" si="8"/>
        <v>7139</v>
      </c>
      <c r="C100" s="181">
        <v>3721</v>
      </c>
      <c r="D100" s="181">
        <v>3418</v>
      </c>
      <c r="E100" s="181">
        <v>1373</v>
      </c>
      <c r="F100" s="181">
        <v>1092</v>
      </c>
      <c r="G100" s="181">
        <v>1113</v>
      </c>
      <c r="H100" s="181">
        <v>1125</v>
      </c>
      <c r="I100" s="181">
        <v>1207</v>
      </c>
      <c r="J100" s="181">
        <v>1229</v>
      </c>
      <c r="K100" s="185">
        <f t="shared" si="12"/>
        <v>6798</v>
      </c>
      <c r="L100" s="181">
        <v>137</v>
      </c>
      <c r="M100" s="181">
        <v>161</v>
      </c>
      <c r="N100" s="181">
        <v>43</v>
      </c>
      <c r="O100" s="185">
        <f t="shared" si="10"/>
        <v>1178</v>
      </c>
      <c r="P100" s="181">
        <v>624</v>
      </c>
      <c r="Q100" s="181">
        <v>554</v>
      </c>
      <c r="R100" s="185">
        <f t="shared" si="11"/>
        <v>0</v>
      </c>
      <c r="S100" s="181">
        <v>0</v>
      </c>
      <c r="T100" s="181">
        <v>0</v>
      </c>
    </row>
    <row r="101" spans="1:31" ht="14.25">
      <c r="A101" s="1663" t="s">
        <v>3026</v>
      </c>
      <c r="B101" s="182">
        <f t="shared" si="8"/>
        <v>14275</v>
      </c>
      <c r="C101" s="181">
        <v>7324</v>
      </c>
      <c r="D101" s="181">
        <v>6951</v>
      </c>
      <c r="E101" s="181">
        <v>2646</v>
      </c>
      <c r="F101" s="181">
        <v>2328</v>
      </c>
      <c r="G101" s="181">
        <v>2201</v>
      </c>
      <c r="H101" s="181">
        <v>2282</v>
      </c>
      <c r="I101" s="181">
        <v>2410</v>
      </c>
      <c r="J101" s="181">
        <v>2408</v>
      </c>
      <c r="K101" s="185">
        <f t="shared" si="12"/>
        <v>14172</v>
      </c>
      <c r="L101" s="181">
        <v>49</v>
      </c>
      <c r="M101" s="181">
        <v>0</v>
      </c>
      <c r="N101" s="181">
        <v>54</v>
      </c>
      <c r="O101" s="185">
        <f t="shared" si="10"/>
        <v>2389</v>
      </c>
      <c r="P101" s="181">
        <v>1257</v>
      </c>
      <c r="Q101" s="181">
        <v>1132</v>
      </c>
      <c r="R101" s="185">
        <f t="shared" si="11"/>
        <v>0</v>
      </c>
      <c r="S101" s="181">
        <v>0</v>
      </c>
      <c r="T101" s="181">
        <v>0</v>
      </c>
    </row>
    <row r="102" spans="1:31" ht="14.25">
      <c r="A102" s="1663" t="s">
        <v>3027</v>
      </c>
      <c r="B102" s="182">
        <f t="shared" si="8"/>
        <v>4476</v>
      </c>
      <c r="C102" s="181">
        <v>2322</v>
      </c>
      <c r="D102" s="181">
        <v>2154</v>
      </c>
      <c r="E102" s="181">
        <v>877</v>
      </c>
      <c r="F102" s="181">
        <v>757</v>
      </c>
      <c r="G102" s="181">
        <v>688</v>
      </c>
      <c r="H102" s="181">
        <v>701</v>
      </c>
      <c r="I102" s="181">
        <v>769</v>
      </c>
      <c r="J102" s="181">
        <v>684</v>
      </c>
      <c r="K102" s="185">
        <f t="shared" si="12"/>
        <v>4388</v>
      </c>
      <c r="L102" s="181">
        <v>70</v>
      </c>
      <c r="M102" s="181">
        <v>0</v>
      </c>
      <c r="N102" s="181">
        <v>18</v>
      </c>
      <c r="O102" s="185">
        <f t="shared" si="10"/>
        <v>712</v>
      </c>
      <c r="P102" s="181">
        <v>398</v>
      </c>
      <c r="Q102" s="181">
        <v>314</v>
      </c>
      <c r="R102" s="185">
        <f t="shared" si="11"/>
        <v>0</v>
      </c>
      <c r="S102" s="181">
        <v>0</v>
      </c>
      <c r="T102" s="181">
        <v>0</v>
      </c>
    </row>
    <row r="103" spans="1:31" ht="14.25">
      <c r="A103" s="1663" t="s">
        <v>3028</v>
      </c>
      <c r="B103" s="182">
        <f t="shared" si="8"/>
        <v>13054</v>
      </c>
      <c r="C103" s="181">
        <v>6768</v>
      </c>
      <c r="D103" s="181">
        <v>6286</v>
      </c>
      <c r="E103" s="181">
        <v>2446</v>
      </c>
      <c r="F103" s="181">
        <v>2116</v>
      </c>
      <c r="G103" s="181">
        <v>1923</v>
      </c>
      <c r="H103" s="181">
        <v>2150</v>
      </c>
      <c r="I103" s="181">
        <v>2201</v>
      </c>
      <c r="J103" s="181">
        <v>2218</v>
      </c>
      <c r="K103" s="185">
        <f t="shared" si="12"/>
        <v>12819</v>
      </c>
      <c r="L103" s="181">
        <v>200</v>
      </c>
      <c r="M103" s="181">
        <v>0</v>
      </c>
      <c r="N103" s="181">
        <v>35</v>
      </c>
      <c r="O103" s="185">
        <f t="shared" si="10"/>
        <v>2061</v>
      </c>
      <c r="P103" s="181">
        <v>1059</v>
      </c>
      <c r="Q103" s="181">
        <v>1002</v>
      </c>
      <c r="R103" s="185">
        <f t="shared" si="11"/>
        <v>0</v>
      </c>
      <c r="S103" s="181">
        <v>0</v>
      </c>
      <c r="T103" s="181">
        <v>0</v>
      </c>
    </row>
    <row r="104" spans="1:31" ht="14.25">
      <c r="A104" s="1663" t="s">
        <v>3029</v>
      </c>
      <c r="B104" s="182">
        <f t="shared" si="8"/>
        <v>12520</v>
      </c>
      <c r="C104" s="181">
        <v>6507</v>
      </c>
      <c r="D104" s="181">
        <v>6013</v>
      </c>
      <c r="E104" s="181">
        <v>2422</v>
      </c>
      <c r="F104" s="181">
        <v>1984</v>
      </c>
      <c r="G104" s="181">
        <v>1920</v>
      </c>
      <c r="H104" s="181">
        <v>2023</v>
      </c>
      <c r="I104" s="181">
        <v>2131</v>
      </c>
      <c r="J104" s="181">
        <v>2040</v>
      </c>
      <c r="K104" s="185">
        <f t="shared" si="12"/>
        <v>12416</v>
      </c>
      <c r="L104" s="181">
        <v>82</v>
      </c>
      <c r="M104" s="181">
        <v>0</v>
      </c>
      <c r="N104" s="181">
        <v>22</v>
      </c>
      <c r="O104" s="185">
        <f t="shared" si="10"/>
        <v>2125</v>
      </c>
      <c r="P104" s="181">
        <v>1156</v>
      </c>
      <c r="Q104" s="181">
        <v>969</v>
      </c>
      <c r="R104" s="185">
        <f t="shared" si="11"/>
        <v>0</v>
      </c>
      <c r="S104" s="181">
        <v>0</v>
      </c>
      <c r="T104" s="181">
        <v>0</v>
      </c>
    </row>
    <row r="105" spans="1:31" ht="14.25">
      <c r="A105" s="1665" t="s">
        <v>3030</v>
      </c>
      <c r="B105" s="183">
        <f t="shared" si="8"/>
        <v>11498</v>
      </c>
      <c r="C105" s="184">
        <v>6016</v>
      </c>
      <c r="D105" s="184">
        <v>5482</v>
      </c>
      <c r="E105" s="184">
        <v>2146</v>
      </c>
      <c r="F105" s="184">
        <v>1875</v>
      </c>
      <c r="G105" s="184">
        <v>1806</v>
      </c>
      <c r="H105" s="184">
        <v>1864</v>
      </c>
      <c r="I105" s="184">
        <v>1899</v>
      </c>
      <c r="J105" s="184">
        <v>1908</v>
      </c>
      <c r="K105" s="184">
        <f t="shared" si="12"/>
        <v>11354</v>
      </c>
      <c r="L105" s="184">
        <v>103</v>
      </c>
      <c r="M105" s="184">
        <v>0</v>
      </c>
      <c r="N105" s="184">
        <v>41</v>
      </c>
      <c r="O105" s="184">
        <f t="shared" si="10"/>
        <v>1902</v>
      </c>
      <c r="P105" s="184">
        <v>1015</v>
      </c>
      <c r="Q105" s="184">
        <v>887</v>
      </c>
      <c r="R105" s="184">
        <f t="shared" si="11"/>
        <v>1</v>
      </c>
      <c r="S105" s="184">
        <v>0</v>
      </c>
      <c r="T105" s="184">
        <v>1</v>
      </c>
    </row>
    <row r="106" spans="1:31">
      <c r="A106" s="1469"/>
      <c r="F106" s="99"/>
      <c r="J106" s="99"/>
      <c r="L106" s="99"/>
      <c r="M106" s="99"/>
      <c r="N106" s="1715"/>
      <c r="O106" s="1715"/>
      <c r="P106" s="1715"/>
      <c r="Q106" s="1715"/>
      <c r="R106" s="99"/>
      <c r="S106" s="99"/>
    </row>
    <row r="107" spans="1:31">
      <c r="J107" s="99"/>
      <c r="L107" s="99"/>
      <c r="M107" s="99"/>
      <c r="N107" s="99"/>
      <c r="O107" s="99"/>
      <c r="P107" s="99"/>
      <c r="Q107" s="99"/>
      <c r="R107" s="99"/>
      <c r="S107" s="99"/>
    </row>
    <row r="109" spans="1:31" s="24" customFormat="1">
      <c r="B109" s="23"/>
      <c r="C109" s="23"/>
      <c r="D109" s="23"/>
      <c r="E109" s="23"/>
      <c r="F109" s="23"/>
      <c r="U109" s="25"/>
      <c r="V109" s="25"/>
      <c r="W109" s="25"/>
      <c r="X109" s="25"/>
      <c r="Y109" s="25"/>
      <c r="Z109" s="25"/>
      <c r="AA109" s="25"/>
      <c r="AB109" s="26"/>
    </row>
    <row r="110" spans="1:31" ht="13.9" customHeight="1">
      <c r="A110" s="157"/>
      <c r="B110" s="157"/>
      <c r="C110" s="157"/>
      <c r="D110" s="157"/>
      <c r="E110" s="157"/>
      <c r="AA110" s="1469"/>
      <c r="AB110" s="1469"/>
      <c r="AC110" s="1469"/>
      <c r="AD110" s="1469"/>
      <c r="AE110" s="1469"/>
    </row>
  </sheetData>
  <mergeCells count="48">
    <mergeCell ref="R76:T76"/>
    <mergeCell ref="A78:T78"/>
    <mergeCell ref="A79:A81"/>
    <mergeCell ref="B79:N79"/>
    <mergeCell ref="O79:Q80"/>
    <mergeCell ref="R79:T80"/>
    <mergeCell ref="B80:B81"/>
    <mergeCell ref="C80:D80"/>
    <mergeCell ref="E80:J80"/>
    <mergeCell ref="K80:N80"/>
    <mergeCell ref="R39:T39"/>
    <mergeCell ref="A77:T77"/>
    <mergeCell ref="A41:T41"/>
    <mergeCell ref="A42:T42"/>
    <mergeCell ref="A43:A45"/>
    <mergeCell ref="B43:T43"/>
    <mergeCell ref="B44:C45"/>
    <mergeCell ref="D44:I44"/>
    <mergeCell ref="J44:T44"/>
    <mergeCell ref="J45:L45"/>
    <mergeCell ref="M45:O45"/>
    <mergeCell ref="P45:R45"/>
    <mergeCell ref="S45:T45"/>
    <mergeCell ref="P75:Q75"/>
    <mergeCell ref="R75:T75"/>
    <mergeCell ref="P76:Q76"/>
    <mergeCell ref="P40:Q40"/>
    <mergeCell ref="R40:T40"/>
    <mergeCell ref="A5:A7"/>
    <mergeCell ref="B5:F5"/>
    <mergeCell ref="G5:N5"/>
    <mergeCell ref="O5:T5"/>
    <mergeCell ref="B6:C7"/>
    <mergeCell ref="D6:F7"/>
    <mergeCell ref="G6:H7"/>
    <mergeCell ref="K6:K7"/>
    <mergeCell ref="M6:M7"/>
    <mergeCell ref="O6:P7"/>
    <mergeCell ref="Q6:R7"/>
    <mergeCell ref="S6:T7"/>
    <mergeCell ref="I7:J7"/>
    <mergeCell ref="P39:Q39"/>
    <mergeCell ref="A4:T4"/>
    <mergeCell ref="P1:Q1"/>
    <mergeCell ref="R1:T1"/>
    <mergeCell ref="P2:Q2"/>
    <mergeCell ref="R2:T2"/>
    <mergeCell ref="A3:T3"/>
  </mergeCells>
  <phoneticPr fontId="1" type="noConversion"/>
  <printOptions horizontalCentered="1"/>
  <pageMargins left="0.70866141732283472" right="0.70866141732283472" top="0.47244094488188981" bottom="0.31496062992125984" header="0.31496062992125984" footer="0.23622047244094491"/>
  <pageSetup paperSize="9" scale="92" orientation="landscape" r:id="rId1"/>
  <headerFooter alignWithMargins="0">
    <oddFooter>&amp;C&amp;"新細明體,標準"&amp;8&amp;A</oddFooter>
  </headerFooter>
  <rowBreaks count="2" manualBreakCount="2">
    <brk id="38" max="16383" man="1"/>
    <brk id="7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210</vt:i4>
      </vt:variant>
      <vt:variant>
        <vt:lpstr>已命名的範圍</vt:lpstr>
      </vt:variant>
      <vt:variant>
        <vt:i4>196</vt:i4>
      </vt:variant>
    </vt:vector>
  </HeadingPairs>
  <TitlesOfParts>
    <vt:vector size="406" baseType="lpstr">
      <vt:lpstr>大專--1</vt:lpstr>
      <vt:lpstr>大專--2</vt:lpstr>
      <vt:lpstr>大專--3</vt:lpstr>
      <vt:lpstr>大專--4</vt:lpstr>
      <vt:lpstr>大專-5</vt:lpstr>
      <vt:lpstr>高中-1</vt:lpstr>
      <vt:lpstr>高中-2</vt:lpstr>
      <vt:lpstr>高中-3</vt:lpstr>
      <vt:lpstr>高中-4</vt:lpstr>
      <vt:lpstr>高中-5</vt:lpstr>
      <vt:lpstr>高中-6</vt:lpstr>
      <vt:lpstr>高中-7</vt:lpstr>
      <vt:lpstr>高中-8</vt:lpstr>
      <vt:lpstr>高中-9</vt:lpstr>
      <vt:lpstr>高中-9.1</vt:lpstr>
      <vt:lpstr>高中-10</vt:lpstr>
      <vt:lpstr>高中-11</vt:lpstr>
      <vt:lpstr>高中-12</vt:lpstr>
      <vt:lpstr>高中-13</vt:lpstr>
      <vt:lpstr>高中-14</vt:lpstr>
      <vt:lpstr>高中-15</vt:lpstr>
      <vt:lpstr>高中-16</vt:lpstr>
      <vt:lpstr>高中-17</vt:lpstr>
      <vt:lpstr>高中--18</vt:lpstr>
      <vt:lpstr>高中-19(1)</vt:lpstr>
      <vt:lpstr>高中--19(2)</vt:lpstr>
      <vt:lpstr>高中-20(1)</vt:lpstr>
      <vt:lpstr>高中--20(2)</vt:lpstr>
      <vt:lpstr>高中--21</vt:lpstr>
      <vt:lpstr>高中--22</vt:lpstr>
      <vt:lpstr>高中--23</vt:lpstr>
      <vt:lpstr>高中-24</vt:lpstr>
      <vt:lpstr>高中-25</vt:lpstr>
      <vt:lpstr>高中-26</vt:lpstr>
      <vt:lpstr>高中-27</vt:lpstr>
      <vt:lpstr>高中-28</vt:lpstr>
      <vt:lpstr>高中-29</vt:lpstr>
      <vt:lpstr>高中-30</vt:lpstr>
      <vt:lpstr>高中-31</vt:lpstr>
      <vt:lpstr>高職-1</vt:lpstr>
      <vt:lpstr>高職-2</vt:lpstr>
      <vt:lpstr>高職-3</vt:lpstr>
      <vt:lpstr>高職-4</vt:lpstr>
      <vt:lpstr>高職-5</vt:lpstr>
      <vt:lpstr>高職-6</vt:lpstr>
      <vt:lpstr>高職-7</vt:lpstr>
      <vt:lpstr>高職-8</vt:lpstr>
      <vt:lpstr>高職-9</vt:lpstr>
      <vt:lpstr>高職-10</vt:lpstr>
      <vt:lpstr>高職-11</vt:lpstr>
      <vt:lpstr>高職-13</vt:lpstr>
      <vt:lpstr>高職-14</vt:lpstr>
      <vt:lpstr>高職-14.1</vt:lpstr>
      <vt:lpstr>高職-15</vt:lpstr>
      <vt:lpstr>高職-16</vt:lpstr>
      <vt:lpstr>高職-17</vt:lpstr>
      <vt:lpstr>高職-18</vt:lpstr>
      <vt:lpstr>高職-19</vt:lpstr>
      <vt:lpstr>高職-20</vt:lpstr>
      <vt:lpstr>高職-21</vt:lpstr>
      <vt:lpstr>高職-22</vt:lpstr>
      <vt:lpstr>高職--23</vt:lpstr>
      <vt:lpstr>高職-24(1)</vt:lpstr>
      <vt:lpstr>高職--24(2)</vt:lpstr>
      <vt:lpstr>高職-25(1)</vt:lpstr>
      <vt:lpstr>高職--25(2)</vt:lpstr>
      <vt:lpstr>高職--26</vt:lpstr>
      <vt:lpstr>高職--27</vt:lpstr>
      <vt:lpstr>高職--28</vt:lpstr>
      <vt:lpstr>高職-29</vt:lpstr>
      <vt:lpstr>高職-30</vt:lpstr>
      <vt:lpstr>國中-1 </vt:lpstr>
      <vt:lpstr>國中-2</vt:lpstr>
      <vt:lpstr>國中-3</vt:lpstr>
      <vt:lpstr>國中-4</vt:lpstr>
      <vt:lpstr>國中-5 </vt:lpstr>
      <vt:lpstr>國中-6</vt:lpstr>
      <vt:lpstr>國中-7 </vt:lpstr>
      <vt:lpstr>國中-7.1</vt:lpstr>
      <vt:lpstr>國中-7.2</vt:lpstr>
      <vt:lpstr>國中-8</vt:lpstr>
      <vt:lpstr>國中-9</vt:lpstr>
      <vt:lpstr>國中-10</vt:lpstr>
      <vt:lpstr>國中-10.1</vt:lpstr>
      <vt:lpstr>國中-10.2</vt:lpstr>
      <vt:lpstr>國中-11</vt:lpstr>
      <vt:lpstr>國中-12</vt:lpstr>
      <vt:lpstr>國中-13</vt:lpstr>
      <vt:lpstr>國中-14</vt:lpstr>
      <vt:lpstr>國中-15</vt:lpstr>
      <vt:lpstr>國中-16</vt:lpstr>
      <vt:lpstr>國中-17</vt:lpstr>
      <vt:lpstr>國中-18</vt:lpstr>
      <vt:lpstr>國中-19</vt:lpstr>
      <vt:lpstr>國中-20</vt:lpstr>
      <vt:lpstr>國中-21 </vt:lpstr>
      <vt:lpstr>國中-22 </vt:lpstr>
      <vt:lpstr>國中-23</vt:lpstr>
      <vt:lpstr>小學-1 </vt:lpstr>
      <vt:lpstr>小學-2</vt:lpstr>
      <vt:lpstr>小學-3</vt:lpstr>
      <vt:lpstr>小學-4</vt:lpstr>
      <vt:lpstr>小學-5</vt:lpstr>
      <vt:lpstr>小學-6 </vt:lpstr>
      <vt:lpstr>小學-7</vt:lpstr>
      <vt:lpstr>小學-7.1</vt:lpstr>
      <vt:lpstr>小學-8</vt:lpstr>
      <vt:lpstr>小學-9</vt:lpstr>
      <vt:lpstr>小學-10</vt:lpstr>
      <vt:lpstr>小學-10.1</vt:lpstr>
      <vt:lpstr>小學-10.2</vt:lpstr>
      <vt:lpstr>小學-11</vt:lpstr>
      <vt:lpstr>小學-12</vt:lpstr>
      <vt:lpstr>小學-13</vt:lpstr>
      <vt:lpstr>小學-14</vt:lpstr>
      <vt:lpstr>小學-15</vt:lpstr>
      <vt:lpstr>小學-16 </vt:lpstr>
      <vt:lpstr>小學-17</vt:lpstr>
      <vt:lpstr>小學-18</vt:lpstr>
      <vt:lpstr>小學-19</vt:lpstr>
      <vt:lpstr>小學-20</vt:lpstr>
      <vt:lpstr>小學-21</vt:lpstr>
      <vt:lpstr>小學-22 </vt:lpstr>
      <vt:lpstr>小學-23 </vt:lpstr>
      <vt:lpstr>幼兒-1</vt:lpstr>
      <vt:lpstr>幼兒-2</vt:lpstr>
      <vt:lpstr>幼兒-2.1 </vt:lpstr>
      <vt:lpstr>幼兒-3</vt:lpstr>
      <vt:lpstr>幼兒-3.1</vt:lpstr>
      <vt:lpstr>幼兒-3.2</vt:lpstr>
      <vt:lpstr>幼兒-4</vt:lpstr>
      <vt:lpstr>幼兒-4.1</vt:lpstr>
      <vt:lpstr>幼兒-6</vt:lpstr>
      <vt:lpstr>幼兒-9</vt:lpstr>
      <vt:lpstr>幼兒-11</vt:lpstr>
      <vt:lpstr>幼兒-12</vt:lpstr>
      <vt:lpstr>進修-1</vt:lpstr>
      <vt:lpstr>進修-1.1</vt:lpstr>
      <vt:lpstr>進修-2</vt:lpstr>
      <vt:lpstr>進修-3</vt:lpstr>
      <vt:lpstr>進修-3.1</vt:lpstr>
      <vt:lpstr>進修-4</vt:lpstr>
      <vt:lpstr>進修-5</vt:lpstr>
      <vt:lpstr>進修-6</vt:lpstr>
      <vt:lpstr>實用-1</vt:lpstr>
      <vt:lpstr>實用-2</vt:lpstr>
      <vt:lpstr>實用-3</vt:lpstr>
      <vt:lpstr>實用-3.1</vt:lpstr>
      <vt:lpstr>實用-4</vt:lpstr>
      <vt:lpstr>實用-5</vt:lpstr>
      <vt:lpstr>國補-1</vt:lpstr>
      <vt:lpstr>國補-2 </vt:lpstr>
      <vt:lpstr>國補-2.1</vt:lpstr>
      <vt:lpstr>國補-3</vt:lpstr>
      <vt:lpstr>國補-4</vt:lpstr>
      <vt:lpstr>國補-5</vt:lpstr>
      <vt:lpstr>國補-5.1</vt:lpstr>
      <vt:lpstr>國補-6 </vt:lpstr>
      <vt:lpstr>特教-1 </vt:lpstr>
      <vt:lpstr>特教-2</vt:lpstr>
      <vt:lpstr>特教-3</vt:lpstr>
      <vt:lpstr>特教-4</vt:lpstr>
      <vt:lpstr>特教-5</vt:lpstr>
      <vt:lpstr>特教-6</vt:lpstr>
      <vt:lpstr>特教-7</vt:lpstr>
      <vt:lpstr>特教-8</vt:lpstr>
      <vt:lpstr>特教-8.1</vt:lpstr>
      <vt:lpstr>特教-9</vt:lpstr>
      <vt:lpstr>特教-10</vt:lpstr>
      <vt:lpstr>特教-11</vt:lpstr>
      <vt:lpstr>特教-12</vt:lpstr>
      <vt:lpstr>特教-13</vt:lpstr>
      <vt:lpstr>社教-1</vt:lpstr>
      <vt:lpstr>社教-1.1</vt:lpstr>
      <vt:lpstr>社教-1.2</vt:lpstr>
      <vt:lpstr>社教-2</vt:lpstr>
      <vt:lpstr>社教-3 </vt:lpstr>
      <vt:lpstr>社教-4 </vt:lpstr>
      <vt:lpstr>社教-4.1</vt:lpstr>
      <vt:lpstr>社教-6</vt:lpstr>
      <vt:lpstr>社教-11</vt:lpstr>
      <vt:lpstr>社教-12</vt:lpstr>
      <vt:lpstr>社教-12.1 </vt:lpstr>
      <vt:lpstr>社教-13</vt:lpstr>
      <vt:lpstr>社教-14</vt:lpstr>
      <vt:lpstr>社教-17</vt:lpstr>
      <vt:lpstr>社教-18</vt:lpstr>
      <vt:lpstr>社教-19</vt:lpstr>
      <vt:lpstr>社教-20</vt:lpstr>
      <vt:lpstr>社教-21</vt:lpstr>
      <vt:lpstr>社教-22</vt:lpstr>
      <vt:lpstr>社教-23</vt:lpstr>
      <vt:lpstr>其他-1 </vt:lpstr>
      <vt:lpstr>其他-2</vt:lpstr>
      <vt:lpstr>其他-3</vt:lpstr>
      <vt:lpstr>其他-4</vt:lpstr>
      <vt:lpstr>其他-5</vt:lpstr>
      <vt:lpstr>其他-6</vt:lpstr>
      <vt:lpstr>其他-7</vt:lpstr>
      <vt:lpstr>其他-8</vt:lpstr>
      <vt:lpstr>其他-9</vt:lpstr>
      <vt:lpstr>其他-10</vt:lpstr>
      <vt:lpstr>其他-11</vt:lpstr>
      <vt:lpstr>其他-11.1</vt:lpstr>
      <vt:lpstr>其他-12 </vt:lpstr>
      <vt:lpstr>其它-13 </vt:lpstr>
      <vt:lpstr>其他-14</vt:lpstr>
      <vt:lpstr>其他-15</vt:lpstr>
      <vt:lpstr>其他-16</vt:lpstr>
      <vt:lpstr>其他-17</vt:lpstr>
      <vt:lpstr>'大專--1'!Print_Area</vt:lpstr>
      <vt:lpstr>'大專--2'!Print_Area</vt:lpstr>
      <vt:lpstr>'大專--3'!Print_Area</vt:lpstr>
      <vt:lpstr>'大專-5'!Print_Area</vt:lpstr>
      <vt:lpstr>'小學-1 '!Print_Area</vt:lpstr>
      <vt:lpstr>'小學-10.1'!Print_Area</vt:lpstr>
      <vt:lpstr>'小學-10.2'!Print_Area</vt:lpstr>
      <vt:lpstr>'小學-11'!Print_Area</vt:lpstr>
      <vt:lpstr>'小學-12'!Print_Area</vt:lpstr>
      <vt:lpstr>'小學-13'!Print_Area</vt:lpstr>
      <vt:lpstr>'小學-14'!Print_Area</vt:lpstr>
      <vt:lpstr>'小學-15'!Print_Area</vt:lpstr>
      <vt:lpstr>'小學-16 '!Print_Area</vt:lpstr>
      <vt:lpstr>'小學-17'!Print_Area</vt:lpstr>
      <vt:lpstr>'小學-18'!Print_Area</vt:lpstr>
      <vt:lpstr>'小學-19'!Print_Area</vt:lpstr>
      <vt:lpstr>'小學-2'!Print_Area</vt:lpstr>
      <vt:lpstr>'小學-20'!Print_Area</vt:lpstr>
      <vt:lpstr>'小學-21'!Print_Area</vt:lpstr>
      <vt:lpstr>'小學-22 '!Print_Area</vt:lpstr>
      <vt:lpstr>'小學-23 '!Print_Area</vt:lpstr>
      <vt:lpstr>'小學-3'!Print_Area</vt:lpstr>
      <vt:lpstr>'小學-4'!Print_Area</vt:lpstr>
      <vt:lpstr>'小學-5'!Print_Area</vt:lpstr>
      <vt:lpstr>'小學-6 '!Print_Area</vt:lpstr>
      <vt:lpstr>'小學-7'!Print_Area</vt:lpstr>
      <vt:lpstr>'小學-7.1'!Print_Area</vt:lpstr>
      <vt:lpstr>'小學-8'!Print_Area</vt:lpstr>
      <vt:lpstr>'小學-9'!Print_Area</vt:lpstr>
      <vt:lpstr>'幼兒-11'!Print_Area</vt:lpstr>
      <vt:lpstr>'幼兒-3.1'!Print_Area</vt:lpstr>
      <vt:lpstr>'幼兒-3.2'!Print_Area</vt:lpstr>
      <vt:lpstr>'幼兒-4'!Print_Area</vt:lpstr>
      <vt:lpstr>'幼兒-4.1'!Print_Area</vt:lpstr>
      <vt:lpstr>'幼兒-6'!Print_Area</vt:lpstr>
      <vt:lpstr>'幼兒-9'!Print_Area</vt:lpstr>
      <vt:lpstr>'其他-1 '!Print_Area</vt:lpstr>
      <vt:lpstr>'其他-10'!Print_Area</vt:lpstr>
      <vt:lpstr>'其他-11'!Print_Area</vt:lpstr>
      <vt:lpstr>'其他-12 '!Print_Area</vt:lpstr>
      <vt:lpstr>'其他-14'!Print_Area</vt:lpstr>
      <vt:lpstr>'其他-15'!Print_Area</vt:lpstr>
      <vt:lpstr>'其他-16'!Print_Area</vt:lpstr>
      <vt:lpstr>'其他-17'!Print_Area</vt:lpstr>
      <vt:lpstr>'其他-3'!Print_Area</vt:lpstr>
      <vt:lpstr>'其他-4'!Print_Area</vt:lpstr>
      <vt:lpstr>'其他-5'!Print_Area</vt:lpstr>
      <vt:lpstr>'其他-7'!Print_Area</vt:lpstr>
      <vt:lpstr>'其他-9'!Print_Area</vt:lpstr>
      <vt:lpstr>'其它-13 '!Print_Area</vt:lpstr>
      <vt:lpstr>'社教-1'!Print_Area</vt:lpstr>
      <vt:lpstr>'社教-1.1'!Print_Area</vt:lpstr>
      <vt:lpstr>'社教-1.2'!Print_Area</vt:lpstr>
      <vt:lpstr>'社教-11'!Print_Area</vt:lpstr>
      <vt:lpstr>'社教-12'!Print_Area</vt:lpstr>
      <vt:lpstr>'社教-12.1 '!Print_Area</vt:lpstr>
      <vt:lpstr>'社教-13'!Print_Area</vt:lpstr>
      <vt:lpstr>'社教-14'!Print_Area</vt:lpstr>
      <vt:lpstr>'社教-17'!Print_Area</vt:lpstr>
      <vt:lpstr>'社教-18'!Print_Area</vt:lpstr>
      <vt:lpstr>'社教-19'!Print_Area</vt:lpstr>
      <vt:lpstr>'社教-2'!Print_Area</vt:lpstr>
      <vt:lpstr>'社教-22'!Print_Area</vt:lpstr>
      <vt:lpstr>'社教-23'!Print_Area</vt:lpstr>
      <vt:lpstr>'社教-3 '!Print_Area</vt:lpstr>
      <vt:lpstr>'社教-4 '!Print_Area</vt:lpstr>
      <vt:lpstr>'社教-4.1'!Print_Area</vt:lpstr>
      <vt:lpstr>'社教-6'!Print_Area</vt:lpstr>
      <vt:lpstr>'特教-1 '!Print_Area</vt:lpstr>
      <vt:lpstr>'特教-10'!Print_Area</vt:lpstr>
      <vt:lpstr>'特教-11'!Print_Area</vt:lpstr>
      <vt:lpstr>'特教-12'!Print_Area</vt:lpstr>
      <vt:lpstr>'特教-13'!Print_Area</vt:lpstr>
      <vt:lpstr>'特教-2'!Print_Area</vt:lpstr>
      <vt:lpstr>'特教-3'!Print_Area</vt:lpstr>
      <vt:lpstr>'特教-4'!Print_Area</vt:lpstr>
      <vt:lpstr>'特教-5'!Print_Area</vt:lpstr>
      <vt:lpstr>'特教-6'!Print_Area</vt:lpstr>
      <vt:lpstr>'特教-7'!Print_Area</vt:lpstr>
      <vt:lpstr>'特教-8'!Print_Area</vt:lpstr>
      <vt:lpstr>'特教-8.1'!Print_Area</vt:lpstr>
      <vt:lpstr>'特教-9'!Print_Area</vt:lpstr>
      <vt:lpstr>'高中-1'!Print_Area</vt:lpstr>
      <vt:lpstr>'高中-10'!Print_Area</vt:lpstr>
      <vt:lpstr>'高中-11'!Print_Area</vt:lpstr>
      <vt:lpstr>'高中-12'!Print_Area</vt:lpstr>
      <vt:lpstr>'高中-13'!Print_Area</vt:lpstr>
      <vt:lpstr>'高中-14'!Print_Area</vt:lpstr>
      <vt:lpstr>'高中-15'!Print_Area</vt:lpstr>
      <vt:lpstr>'高中-16'!Print_Area</vt:lpstr>
      <vt:lpstr>'高中-17'!Print_Area</vt:lpstr>
      <vt:lpstr>'高中--18'!Print_Area</vt:lpstr>
      <vt:lpstr>'高中-19(1)'!Print_Area</vt:lpstr>
      <vt:lpstr>'高中--19(2)'!Print_Area</vt:lpstr>
      <vt:lpstr>'高中-2'!Print_Area</vt:lpstr>
      <vt:lpstr>'高中-20(1)'!Print_Area</vt:lpstr>
      <vt:lpstr>'高中--20(2)'!Print_Area</vt:lpstr>
      <vt:lpstr>'高中--21'!Print_Area</vt:lpstr>
      <vt:lpstr>'高中--22'!Print_Area</vt:lpstr>
      <vt:lpstr>'高中--23'!Print_Area</vt:lpstr>
      <vt:lpstr>'高中-24'!Print_Area</vt:lpstr>
      <vt:lpstr>'高中-25'!Print_Area</vt:lpstr>
      <vt:lpstr>'高中-26'!Print_Area</vt:lpstr>
      <vt:lpstr>'高中-27'!Print_Area</vt:lpstr>
      <vt:lpstr>'高中-28'!Print_Area</vt:lpstr>
      <vt:lpstr>'高中-29'!Print_Area</vt:lpstr>
      <vt:lpstr>'高中-3'!Print_Area</vt:lpstr>
      <vt:lpstr>'高中-30'!Print_Area</vt:lpstr>
      <vt:lpstr>'高中-31'!Print_Area</vt:lpstr>
      <vt:lpstr>'高中-4'!Print_Area</vt:lpstr>
      <vt:lpstr>'高中-5'!Print_Area</vt:lpstr>
      <vt:lpstr>'高中-6'!Print_Area</vt:lpstr>
      <vt:lpstr>'高中-7'!Print_Area</vt:lpstr>
      <vt:lpstr>'高中-8'!Print_Area</vt:lpstr>
      <vt:lpstr>'高中-9'!Print_Area</vt:lpstr>
      <vt:lpstr>'高中-9.1'!Print_Area</vt:lpstr>
      <vt:lpstr>'高職-1'!Print_Area</vt:lpstr>
      <vt:lpstr>'高職-10'!Print_Area</vt:lpstr>
      <vt:lpstr>'高職-11'!Print_Area</vt:lpstr>
      <vt:lpstr>'高職-13'!Print_Area</vt:lpstr>
      <vt:lpstr>'高職-14'!Print_Area</vt:lpstr>
      <vt:lpstr>'高職-14.1'!Print_Area</vt:lpstr>
      <vt:lpstr>'高職-15'!Print_Area</vt:lpstr>
      <vt:lpstr>'高職-16'!Print_Area</vt:lpstr>
      <vt:lpstr>'高職-17'!Print_Area</vt:lpstr>
      <vt:lpstr>'高職-18'!Print_Area</vt:lpstr>
      <vt:lpstr>'高職-19'!Print_Area</vt:lpstr>
      <vt:lpstr>'高職-2'!Print_Area</vt:lpstr>
      <vt:lpstr>'高職-20'!Print_Area</vt:lpstr>
      <vt:lpstr>'高職-21'!Print_Area</vt:lpstr>
      <vt:lpstr>'高職-22'!Print_Area</vt:lpstr>
      <vt:lpstr>'高職--23'!Print_Area</vt:lpstr>
      <vt:lpstr>'高職-24(1)'!Print_Area</vt:lpstr>
      <vt:lpstr>'高職--24(2)'!Print_Area</vt:lpstr>
      <vt:lpstr>'高職-25(1)'!Print_Area</vt:lpstr>
      <vt:lpstr>'高職--25(2)'!Print_Area</vt:lpstr>
      <vt:lpstr>'高職--26'!Print_Area</vt:lpstr>
      <vt:lpstr>'高職--27'!Print_Area</vt:lpstr>
      <vt:lpstr>'高職--28'!Print_Area</vt:lpstr>
      <vt:lpstr>'高職-29'!Print_Area</vt:lpstr>
      <vt:lpstr>'高職-3'!Print_Area</vt:lpstr>
      <vt:lpstr>'高職-30'!Print_Area</vt:lpstr>
      <vt:lpstr>'高職-4'!Print_Area</vt:lpstr>
      <vt:lpstr>'高職-5'!Print_Area</vt:lpstr>
      <vt:lpstr>'高職-6'!Print_Area</vt:lpstr>
      <vt:lpstr>'高職-7'!Print_Area</vt:lpstr>
      <vt:lpstr>'高職-8'!Print_Area</vt:lpstr>
      <vt:lpstr>'高職-9'!Print_Area</vt:lpstr>
      <vt:lpstr>'國中-1 '!Print_Area</vt:lpstr>
      <vt:lpstr>'國中-10'!Print_Area</vt:lpstr>
      <vt:lpstr>'國中-10.1'!Print_Area</vt:lpstr>
      <vt:lpstr>'國中-10.2'!Print_Area</vt:lpstr>
      <vt:lpstr>'國中-11'!Print_Area</vt:lpstr>
      <vt:lpstr>'國中-12'!Print_Area</vt:lpstr>
      <vt:lpstr>'國中-13'!Print_Area</vt:lpstr>
      <vt:lpstr>'國中-14'!Print_Area</vt:lpstr>
      <vt:lpstr>'國中-15'!Print_Area</vt:lpstr>
      <vt:lpstr>'國中-16'!Print_Area</vt:lpstr>
      <vt:lpstr>'國中-17'!Print_Area</vt:lpstr>
      <vt:lpstr>'國中-18'!Print_Area</vt:lpstr>
      <vt:lpstr>'國中-19'!Print_Area</vt:lpstr>
      <vt:lpstr>'國中-20'!Print_Area</vt:lpstr>
      <vt:lpstr>'國中-21 '!Print_Area</vt:lpstr>
      <vt:lpstr>'國中-22 '!Print_Area</vt:lpstr>
      <vt:lpstr>'國中-23'!Print_Area</vt:lpstr>
      <vt:lpstr>'國中-3'!Print_Area</vt:lpstr>
      <vt:lpstr>'國中-4'!Print_Area</vt:lpstr>
      <vt:lpstr>'國中-5 '!Print_Area</vt:lpstr>
      <vt:lpstr>'國中-6'!Print_Area</vt:lpstr>
      <vt:lpstr>'國中-7 '!Print_Area</vt:lpstr>
      <vt:lpstr>'國中-7.1'!Print_Area</vt:lpstr>
      <vt:lpstr>'國中-7.2'!Print_Area</vt:lpstr>
      <vt:lpstr>'國中-8'!Print_Area</vt:lpstr>
      <vt:lpstr>'國中-9'!Print_Area</vt:lpstr>
      <vt:lpstr>'國補-1'!Print_Area</vt:lpstr>
      <vt:lpstr>'國補-2 '!Print_Area</vt:lpstr>
      <vt:lpstr>'國補-2.1'!Print_Area</vt:lpstr>
      <vt:lpstr>'國補-3'!Print_Area</vt:lpstr>
      <vt:lpstr>'國補-4'!Print_Area</vt:lpstr>
      <vt:lpstr>'國補-5'!Print_Area</vt:lpstr>
      <vt:lpstr>'國補-5.1'!Print_Area</vt:lpstr>
      <vt:lpstr>'國補-6 '!Print_Area</vt:lpstr>
      <vt:lpstr>'進修-1'!Print_Area</vt:lpstr>
      <vt:lpstr>'進修-1.1'!Print_Area</vt:lpstr>
      <vt:lpstr>'進修-2'!Print_Area</vt:lpstr>
      <vt:lpstr>'進修-3'!Print_Area</vt:lpstr>
      <vt:lpstr>'進修-3.1'!Print_Area</vt:lpstr>
      <vt:lpstr>'進修-4'!Print_Area</vt:lpstr>
      <vt:lpstr>'進修-5'!Print_Area</vt:lpstr>
      <vt:lpstr>'進修-6'!Print_Area</vt:lpstr>
      <vt:lpstr>'實用-1'!Print_Area</vt:lpstr>
      <vt:lpstr>'實用-2'!Print_Area</vt:lpstr>
      <vt:lpstr>'實用-3'!Print_Area</vt:lpstr>
      <vt:lpstr>'實用-3.1'!Print_Area</vt:lpstr>
      <vt:lpstr>'實用-4'!Print_Area</vt:lpstr>
      <vt:lpstr>'實用-5'!Print_Area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楊盛安</dc:creator>
  <cp:lastModifiedBy>AEAA-11522</cp:lastModifiedBy>
  <cp:lastPrinted>2019-04-01T02:17:47Z</cp:lastPrinted>
  <dcterms:created xsi:type="dcterms:W3CDTF">2015-10-27T07:21:27Z</dcterms:created>
  <dcterms:modified xsi:type="dcterms:W3CDTF">2020-06-22T06:34:21Z</dcterms:modified>
</cp:coreProperties>
</file>